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28.xml" ContentType="application/vnd.openxmlformats-officedocument.drawingml.chartshapes+xml"/>
  <Override PartName="/xl/drawings/drawing3.xml" ContentType="application/vnd.openxmlformats-officedocument.drawingml.chartshapes+xml"/>
  <Override PartName="/xl/drawings/drawing20.xml" ContentType="application/vnd.openxmlformats-officedocument.drawingml.chartshapes+xml"/>
  <Override PartName="/xl/drawings/drawing40.xml" ContentType="application/vnd.openxmlformats-officedocument.drawingml.chartshapes+xml"/>
  <Override PartName="/xl/drawings/drawing44.xml" ContentType="application/vnd.openxmlformats-officedocument.drawingml.chartshapes+xml"/>
  <Override PartName="/xl/drawings/drawing21.xml" ContentType="application/vnd.openxmlformats-officedocument.drawingml.chartshapes+xml"/>
  <Override PartName="/xl/drawings/drawing29.xml" ContentType="application/vnd.openxmlformats-officedocument.drawingml.chartshapes+xml"/>
  <Override PartName="/xl/drawings/drawing43.xml" ContentType="application/vnd.openxmlformats-officedocument.drawingml.chartshapes+xml"/>
  <Override PartName="/xl/drawings/drawing22.xml" ContentType="application/vnd.openxmlformats-officedocument.drawingml.chartshapes+xml"/>
  <Override PartName="/xl/drawings/drawing8.xml" ContentType="application/vnd.openxmlformats-officedocument.drawingml.chartshapes+xml"/>
  <Override PartName="/xl/drawings/drawing5.xml" ContentType="application/vnd.openxmlformats-officedocument.drawingml.chartshapes+xml"/>
  <Override PartName="/xl/drawings/drawing30.xml" ContentType="application/vnd.openxmlformats-officedocument.drawingml.chartshapes+xml"/>
  <Override PartName="/xl/drawings/drawing42.xml" ContentType="application/vnd.openxmlformats-officedocument.drawingml.chartshapes+xml"/>
  <Override PartName="/xl/drawings/drawing23.xml" ContentType="application/vnd.openxmlformats-officedocument.drawingml.chartshapes+xml"/>
  <Override PartName="/xl/drawings/drawing31.xml" ContentType="application/vnd.openxmlformats-officedocument.drawingml.chartshapes+xml"/>
  <Override PartName="/xl/drawings/drawing37.xml" ContentType="application/vnd.openxmlformats-officedocument.drawingml.chartshapes+xml"/>
  <Override PartName="/xl/drawings/drawing6.xml" ContentType="application/vnd.openxmlformats-officedocument.drawingml.chartshapes+xml"/>
  <Override PartName="/xl/drawings/drawing24.xml" ContentType="application/vnd.openxmlformats-officedocument.drawingml.chartshapes+xml"/>
  <Override PartName="/xl/drawings/drawing41.xml" ContentType="application/vnd.openxmlformats-officedocument.drawingml.chartshapes+xml"/>
  <Override PartName="/xl/drawings/drawing32.xml" ContentType="application/vnd.openxmlformats-officedocument.drawingml.chartshapes+xml"/>
  <Override PartName="/xl/drawings/drawing51.xml" ContentType="application/vnd.openxmlformats-officedocument.drawingml.chartshapes+xml"/>
  <Override PartName="/xl/drawings/drawing25.xml" ContentType="application/vnd.openxmlformats-officedocument.drawingml.chartshapes+xml"/>
  <Override PartName="/xl/drawings/drawing50.xml" ContentType="application/vnd.openxmlformats-officedocument.drawingml.chartshapes+xml"/>
  <Override PartName="/xl/drawings/drawing13.xml" ContentType="application/vnd.openxmlformats-officedocument.drawingml.chartshapes+xml"/>
  <Override PartName="/xl/drawings/drawing47.xml" ContentType="application/vnd.openxmlformats-officedocument.drawingml.chartshapes+xml"/>
  <Override PartName="/xl/drawings/drawing14.xml" ContentType="application/vnd.openxmlformats-officedocument.drawingml.chartshapes+xml"/>
  <Override PartName="/xl/drawings/drawing39.xml" ContentType="application/vnd.openxmlformats-officedocument.drawingml.chartshapes+xml"/>
  <Override PartName="/xl/drawings/drawing26.xml" ContentType="application/vnd.openxmlformats-officedocument.drawingml.chartshapes+xml"/>
  <Override PartName="/xl/drawings/drawing36.xml" ContentType="application/vnd.openxmlformats-officedocument.drawingml.chartshapes+xml"/>
  <Override PartName="/xl/drawings/drawing10.xml" ContentType="application/vnd.openxmlformats-officedocument.drawingml.chartshapes+xml"/>
  <Override PartName="/xl/drawings/drawing38.xml" ContentType="application/vnd.openxmlformats-officedocument.drawingml.chartshapes+xml"/>
  <Override PartName="/xl/workbook.xml" ContentType="application/vnd.ms-excel.sheet.macroEnabled.main+xml"/>
  <Override PartName="/xl/drawings/drawing2.xml" ContentType="application/vnd.openxmlformats-officedocument.drawingml.chartshapes+xml"/>
  <Override PartName="/xl/drawings/drawing18.xml" ContentType="application/vnd.openxmlformats-officedocument.drawingml.chartshapes+xml"/>
  <Override PartName="/xl/drawings/drawing27.xml" ContentType="application/vnd.openxmlformats-officedocument.drawingml.chartshapes+xml"/>
  <Override PartName="/xl/drawings/drawing11.xml" ContentType="application/vnd.openxmlformats-officedocument.drawingml.chartshapes+xml"/>
  <Override PartName="/xl/drawings/drawing57.xml" ContentType="application/vnd.openxmlformats-officedocument.drawingml.chartshapes+xml"/>
  <Override PartName="/xl/drawings/drawing52.xml" ContentType="application/vnd.openxmlformats-officedocument.drawingml.chartshapes+xml"/>
  <Override PartName="/xl/drawings/drawing46.xml" ContentType="application/vnd.openxmlformats-officedocument.drawingml.chartshapes+xml"/>
  <Override PartName="/xl/drawings/drawing19.xml" ContentType="application/vnd.openxmlformats-officedocument.drawingml.chartshapes+xml"/>
  <Override PartName="/xl/drawings/drawing45.xml" ContentType="application/vnd.openxmlformats-officedocument.drawingml.chartshap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style13.xml" ContentType="application/vnd.ms-office.chart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theme/themeOverride12.xml" ContentType="application/vnd.openxmlformats-officedocument.themeOverrid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1.xml" ContentType="application/vnd.openxmlformats-officedocument.drawingml.chart+xml"/>
  <Override PartName="/xl/theme/themeOverride14.xml" ContentType="application/vnd.openxmlformats-officedocument.themeOverrid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olors13.xml" ContentType="application/vnd.ms-office.chartcolorstyle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3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3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3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35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3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3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4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4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4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4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4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45.xml" ContentType="application/vnd.openxmlformats-officedocument.drawingml.chart+xml"/>
  <Override PartName="/xl/theme/themeOverride15.xml" ContentType="application/vnd.openxmlformats-officedocument.themeOverride+xml"/>
  <Override PartName="/xl/charts/chart46.xml" ContentType="application/vnd.openxmlformats-officedocument.drawingml.chart+xml"/>
  <Override PartName="/xl/theme/themeOverride16.xml" ContentType="application/vnd.openxmlformats-officedocument.themeOverride+xml"/>
  <Override PartName="/xl/charts/chart47.xml" ContentType="application/vnd.openxmlformats-officedocument.drawingml.chart+xml"/>
  <Override PartName="/xl/theme/themeOverride17.xml" ContentType="application/vnd.openxmlformats-officedocument.themeOverride+xml"/>
  <Override PartName="/xl/charts/chart48.xml" ContentType="application/vnd.openxmlformats-officedocument.drawingml.chart+xml"/>
  <Override PartName="/xl/theme/themeOverride18.xml" ContentType="application/vnd.openxmlformats-officedocument.themeOverride+xml"/>
  <Override PartName="/xl/charts/chart49.xml" ContentType="application/vnd.openxmlformats-officedocument.drawingml.chart+xml"/>
  <Override PartName="/xl/theme/themeOverride19.xml" ContentType="application/vnd.openxmlformats-officedocument.themeOverride+xml"/>
  <Override PartName="/xl/charts/chart50.xml" ContentType="application/vnd.openxmlformats-officedocument.drawingml.chart+xml"/>
  <Override PartName="/xl/theme/themeOverride20.xml" ContentType="application/vnd.openxmlformats-officedocument.themeOverride+xml"/>
  <Override PartName="/xl/charts/chart51.xml" ContentType="application/vnd.openxmlformats-officedocument.drawingml.chart+xml"/>
  <Override PartName="/xl/theme/themeOverride21.xml" ContentType="application/vnd.openxmlformats-officedocument.themeOverride+xml"/>
  <Override PartName="/xl/charts/chart52.xml" ContentType="application/vnd.openxmlformats-officedocument.drawingml.chart+xml"/>
  <Override PartName="/xl/theme/themeOverride22.xml" ContentType="application/vnd.openxmlformats-officedocument.themeOverride+xml"/>
  <Override PartName="/xl/charts/chart53.xml" ContentType="application/vnd.openxmlformats-officedocument.drawingml.chart+xml"/>
  <Override PartName="/xl/theme/themeOverride23.xml" ContentType="application/vnd.openxmlformats-officedocument.themeOverride+xml"/>
  <Override PartName="/xl/charts/chart54.xml" ContentType="application/vnd.openxmlformats-officedocument.drawingml.chart+xml"/>
  <Override PartName="/xl/theme/themeOverride24.xml" ContentType="application/vnd.openxmlformats-officedocument.themeOverride+xml"/>
  <Override PartName="/xl/charts/chart55.xml" ContentType="application/vnd.openxmlformats-officedocument.drawingml.chart+xml"/>
  <Override PartName="/xl/theme/themeOverride25.xml" ContentType="application/vnd.openxmlformats-officedocument.themeOverride+xml"/>
  <Override PartName="/xl/charts/chart56.xml" ContentType="application/vnd.openxmlformats-officedocument.drawingml.chart+xml"/>
  <Override PartName="/xl/theme/themeOverride26.xml" ContentType="application/vnd.openxmlformats-officedocument.themeOverride+xml"/>
  <Override PartName="/xl/charts/chart57.xml" ContentType="application/vnd.openxmlformats-officedocument.drawingml.chart+xml"/>
  <Override PartName="/xl/theme/themeOverride27.xml" ContentType="application/vnd.openxmlformats-officedocument.themeOverride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theme/themeOverride28.xml" ContentType="application/vnd.openxmlformats-officedocument.themeOverride+xml"/>
  <Override PartName="/xl/drawings/drawing33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harts/chart63.xml" ContentType="application/vnd.openxmlformats-officedocument.drawingml.chart+xml"/>
  <Override PartName="/xl/theme/themeOverride29.xml" ContentType="application/vnd.openxmlformats-officedocument.themeOverride+xml"/>
  <Override PartName="/xl/charts/chart64.xml" ContentType="application/vnd.openxmlformats-officedocument.drawingml.chart+xml"/>
  <Override PartName="/xl/theme/themeOverride30.xml" ContentType="application/vnd.openxmlformats-officedocument.themeOverride+xml"/>
  <Override PartName="/xl/charts/chart65.xml" ContentType="application/vnd.openxmlformats-officedocument.drawingml.chart+xml"/>
  <Override PartName="/xl/theme/themeOverride31.xml" ContentType="application/vnd.openxmlformats-officedocument.themeOverride+xml"/>
  <Override PartName="/xl/charts/chart66.xml" ContentType="application/vnd.openxmlformats-officedocument.drawingml.chart+xml"/>
  <Override PartName="/xl/theme/themeOverride32.xml" ContentType="application/vnd.openxmlformats-officedocument.themeOverride+xml"/>
  <Override PartName="/xl/charts/chart67.xml" ContentType="application/vnd.openxmlformats-officedocument.drawingml.chart+xml"/>
  <Override PartName="/xl/theme/themeOverride33.xml" ContentType="application/vnd.openxmlformats-officedocument.themeOverride+xml"/>
  <Override PartName="/xl/charts/chart68.xml" ContentType="application/vnd.openxmlformats-officedocument.drawingml.chart+xml"/>
  <Override PartName="/xl/theme/themeOverride34.xml" ContentType="application/vnd.openxmlformats-officedocument.themeOverride+xml"/>
  <Override PartName="/xl/charts/chart69.xml" ContentType="application/vnd.openxmlformats-officedocument.drawingml.chart+xml"/>
  <Override PartName="/xl/theme/themeOverride35.xml" ContentType="application/vnd.openxmlformats-officedocument.themeOverride+xml"/>
  <Override PartName="/xl/charts/chart70.xml" ContentType="application/vnd.openxmlformats-officedocument.drawingml.chart+xml"/>
  <Override PartName="/xl/theme/themeOverride36.xml" ContentType="application/vnd.openxmlformats-officedocument.themeOverride+xml"/>
  <Override PartName="/xl/charts/chart71.xml" ContentType="application/vnd.openxmlformats-officedocument.drawingml.chart+xml"/>
  <Override PartName="/xl/theme/themeOverride37.xml" ContentType="application/vnd.openxmlformats-officedocument.themeOverride+xml"/>
  <Override PartName="/xl/charts/chart72.xml" ContentType="application/vnd.openxmlformats-officedocument.drawingml.chart+xml"/>
  <Override PartName="/xl/theme/themeOverride38.xml" ContentType="application/vnd.openxmlformats-officedocument.themeOverride+xml"/>
  <Override PartName="/xl/charts/chart73.xml" ContentType="application/vnd.openxmlformats-officedocument.drawingml.chart+xml"/>
  <Override PartName="/xl/theme/themeOverride39.xml" ContentType="application/vnd.openxmlformats-officedocument.themeOverride+xml"/>
  <Override PartName="/xl/charts/chart74.xml" ContentType="application/vnd.openxmlformats-officedocument.drawingml.chart+xml"/>
  <Override PartName="/xl/theme/themeOverride40.xml" ContentType="application/vnd.openxmlformats-officedocument.themeOverride+xml"/>
  <Override PartName="/xl/charts/chart7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7.xml" ContentType="application/vnd.openxmlformats-officedocument.spreadsheetml.pivotTable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76.xml" ContentType="application/vnd.openxmlformats-officedocument.drawingml.chart+xml"/>
  <Override PartName="/xl/theme/themeOverride41.xml" ContentType="application/vnd.openxmlformats-officedocument.themeOverride+xml"/>
  <Override PartName="/xl/charts/chart77.xml" ContentType="application/vnd.openxmlformats-officedocument.drawingml.chart+xml"/>
  <Override PartName="/xl/theme/themeOverride42.xml" ContentType="application/vnd.openxmlformats-officedocument.themeOverrid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pivotTables/pivotTable8.xml" ContentType="application/vnd.openxmlformats-officedocument.spreadsheetml.pivotTable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harts/chart8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55.xml" ContentType="application/vnd.openxmlformats-officedocument.drawing+xml"/>
  <Override PartName="/xl/charts/chart8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43.xml" ContentType="application/vnd.openxmlformats-officedocument.themeOverride+xml"/>
  <Override PartName="/xl/charts/chart8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44.xml" ContentType="application/vnd.openxmlformats-officedocument.themeOverride+xml"/>
  <Override PartName="/xl/charts/chart8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45.xml" ContentType="application/vnd.openxmlformats-officedocument.themeOverride+xml"/>
  <Override PartName="/xl/pivotTables/pivotTable9.xml" ContentType="application/vnd.openxmlformats-officedocument.spreadsheetml.pivotTable+xml"/>
  <Override PartName="/xl/drawings/drawing56.xml" ContentType="application/vnd.openxmlformats-officedocument.drawing+xml"/>
  <Override PartName="/xl/charts/chart84.xml" ContentType="application/vnd.openxmlformats-officedocument.drawingml.chart+xml"/>
  <Override PartName="/xl/theme/themeOverride46.xml" ContentType="application/vnd.openxmlformats-officedocument.themeOverride+xml"/>
  <Override PartName="/xl/charts/chart85.xml" ContentType="application/vnd.openxmlformats-officedocument.drawingml.chart+xml"/>
  <Override PartName="/xl/theme/themeOverride47.xml" ContentType="application/vnd.openxmlformats-officedocument.themeOverride+xml"/>
  <Override PartName="/xl/charts/chart8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theme/themeOverride48.xml" ContentType="application/vnd.openxmlformats-officedocument.themeOverride+xml"/>
  <Override PartName="/xl/pivotTables/pivotTable10.xml" ContentType="application/vnd.openxmlformats-officedocument.spreadsheetml.pivotTable+xml"/>
  <Override PartName="/xl/drawings/drawing58.xml" ContentType="application/vnd.openxmlformats-officedocument.drawing+xml"/>
  <Override PartName="/xl/charts/chart89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90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ctrlProps/ctrlProp2.xml" ContentType="application/vnd.ms-excel.controlproperties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externalLinks/externalLink8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1.xml" ContentType="application/vnd.openxmlformats-officedocument.spreadsheetml.externalLink+xml"/>
  <Override PartName="/xl/ctrlProps/ctrlProp1.xml" ContentType="application/vnd.ms-excel.controlproperties+xml"/>
  <Override PartName="/docProps/custom.xml" ContentType="application/vnd.openxmlformats-officedocument.custom-properties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74837BA0-65D6-932C-5D65-3B800EBDC722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I:\COR_CALIDAD\CALIDAD\CALIDADSN\78 - Calidad Cliente\02- CONVERGENCIA INDICADORES\ARCHIVOS 2019\"/>
    </mc:Choice>
  </mc:AlternateContent>
  <xr:revisionPtr revIDLastSave="0" documentId="13_ncr:1_{B7906BEA-9CE7-4FE4-81C4-5E3D4165F451}" xr6:coauthVersionLast="44" xr6:coauthVersionMax="44" xr10:uidLastSave="{00000000-0000-0000-0000-000000000000}"/>
  <bookViews>
    <workbookView xWindow="-120" yWindow="-120" windowWidth="19800" windowHeight="11760" tabRatio="830" activeTab="15" xr2:uid="{00000000-000D-0000-FFFF-FFFF00000000}"/>
  </bookViews>
  <sheets>
    <sheet name="Presentación" sheetId="17" r:id="rId1"/>
    <sheet name="Gráficos" sheetId="1" state="hidden" r:id="rId2"/>
    <sheet name="BOS SAVES" sheetId="27" r:id="rId3"/>
    <sheet name="PDCA IC" sheetId="40" r:id="rId4"/>
    <sheet name="BOS IC SEM" sheetId="28" r:id="rId5"/>
    <sheet name="Datos BOS" sheetId="24" r:id="rId6"/>
    <sheet name="IC" sheetId="30" r:id="rId7"/>
    <sheet name="Web" sheetId="33" state="hidden" r:id="rId8"/>
    <sheet name="GRAF. IC" sheetId="31" r:id="rId9"/>
    <sheet name="PRUEBA IC" sheetId="41" state="hidden" r:id="rId10"/>
    <sheet name="ICXOPERADOR" sheetId="38" r:id="rId11"/>
    <sheet name="CHECKMAN" sheetId="42" state="hidden" r:id="rId12"/>
    <sheet name="AUXILIAR" sheetId="39" state="hidden" r:id="rId13"/>
    <sheet name="GRAFICOS DPTOS" sheetId="34" state="hidden" r:id="rId14"/>
    <sheet name="FG" sheetId="45" state="hidden" r:id="rId15"/>
    <sheet name="Datos" sheetId="2" r:id="rId16"/>
    <sheet name="PDF" sheetId="37" r:id="rId17"/>
    <sheet name="Layout" sheetId="35" r:id="rId18"/>
    <sheet name="FSI V1 K%" sheetId="15" r:id="rId19"/>
    <sheet name="FSI V1+V2" sheetId="16" r:id="rId20"/>
    <sheet name="FSI XND V1 K%" sheetId="7" r:id="rId21"/>
    <sheet name="FSI XND V1+V2" sheetId="8" r:id="rId22"/>
    <sheet name="Perfo Calidad" sheetId="46" r:id="rId23"/>
    <sheet name="Gráficos Perfo" sheetId="47" r:id="rId24"/>
    <sheet name="FSI XMZ V1" sheetId="13" state="hidden" r:id="rId25"/>
    <sheet name="FSI XMZ V1+V2" sheetId="14" state="hidden" r:id="rId26"/>
    <sheet name="IC&amp;RC" sheetId="22" state="hidden" r:id="rId27"/>
  </sheets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????????" hidden="1">{#N/A,#N/A,FALSE,"IPEC Stair Step";#N/A,#N/A,FALSE,"Overview";#N/A,#N/A,FALSE,"Supporting Explanations"}</definedName>
    <definedName name="__123Graph_A" hidden="1">[1]車会集約!$C$88:$I$88</definedName>
    <definedName name="__123Graph_A所要稼働ｸﾞﾗﾌ" hidden="1">[1]車会集約!$D$88:$I$88</definedName>
    <definedName name="__123Graph_B" hidden="1">[1]車会集約!$C$89:$I$89</definedName>
    <definedName name="__123Graph_B所要稼働ｸﾞﾗﾌ" hidden="1">[1]車会集約!$D$89:$I$89</definedName>
    <definedName name="__123Graph_LBL_A" hidden="1">[1]車会集約!$C$88:$I$88</definedName>
    <definedName name="__123Graph_LBL_B" hidden="1">[1]車会集約!$C$89:$I$89</definedName>
    <definedName name="__123Graph_X" hidden="1">[1]車会集約!$C$87:$I$87</definedName>
    <definedName name="__123Graph_X所要稼働ｸﾞﾗﾌ" hidden="1">[1]車会集約!$D$79:$I$79</definedName>
    <definedName name="_1" hidden="1">#REF!</definedName>
    <definedName name="_a1" hidden="1">{"Comparisons",#N/A,FALSE,"CAP SPEND SUM"}</definedName>
    <definedName name="_Dist_Bin" hidden="1">#REF!</definedName>
    <definedName name="_Dist_Values" hidden="1">#REF!</definedName>
    <definedName name="_Fill" hidden="1">#REF!</definedName>
    <definedName name="_xlnm._FilterDatabase" localSheetId="15" hidden="1">Datos!$A$1:$AJ$465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arse_Out" hidden="1">'[1]#REF'!#REF!</definedName>
    <definedName name="_Regression_Out" hidden="1">#REF!</definedName>
    <definedName name="_Sort" hidden="1">#REF!</definedName>
    <definedName name="a" hidden="1">{"Comparisons",#N/A,FALSE,"CAP SPEND SUM"}</definedName>
    <definedName name="aa" hidden="1">{"RES-2001",#N/A,FALSE,"BL2000";"A1-2001",#N/A,FALSE,"BL2000";"A2-2001",#N/A,FALSE,"BL2000"}</definedName>
    <definedName name="aaa" hidden="1">{#N/A,#N/A,FALSE,"IPEC Stair Step";#N/A,#N/A,FALSE,"Overview";#N/A,#N/A,FALSE,"Supporting Explanations"}</definedName>
    <definedName name="aaaaa" hidden="1">{"RES-2000",#N/A,FALSE,"BL2000";"A1-2000",#N/A,FALSE,"BL2000";"A2-2000",#N/A,FALSE,"BL2000"}</definedName>
    <definedName name="aaaaaa" hidden="1">{"RES-2002",#N/A,FALSE,"BL2000";"A1-2002",#N/A,FALSE,"BL2000";"A2-2002",#N/A,FALSE,"BL2000"}</definedName>
    <definedName name="aaaaaaa" hidden="1">{"B10-2000",#N/A,FALSE,"BL2000"}</definedName>
    <definedName name="aaaaaaaaaa" hidden="1">{"RES-2002",#N/A,FALSE,"BL2000";"A1-2002",#N/A,FALSE,"BL2000";"A2-2002",#N/A,FALSE,"BL2000"}</definedName>
    <definedName name="aaaaaaaaaaaa" hidden="1">{"Ana1",#N/A,FALSE,"AnalisisA";"Ana2",#N/A,FALSE,"AnalisisA";"Ana3",#N/A,FALSE,"AnalisisA"}</definedName>
    <definedName name="aaaaaaaaaaaaa" hidden="1">{"COMNUS2000",#N/A,FALSE,"BL2000"}</definedName>
    <definedName name="aaaaaaaaaaaaaaa" hidden="1">{"CTO ACUMULADO",#N/A,FALSE,"BASE ANEXOS";"VAR ACUMULADAS",#N/A,FALSE,"BASE ANEXOS"}</definedName>
    <definedName name="aaaaaaaaaaaaaaaaa" hidden="1">{"AnaM1",#N/A,FALSE,"AnalisisM";"AnaM2",#N/A,FALSE,"AnalisisM";"AnaM3",#N/A,FALSE,"AnalisisM"}</definedName>
    <definedName name="aaaaaaaaaaaaaaaaaaaaaaaa" hidden="1">{"COMJPN2000",#N/A,FALSE,"BL2000"}</definedName>
    <definedName name="AccessDatabase" hidden="1">"C:\My Documents\予算集約.mdb"</definedName>
    <definedName name="_xlnm.Print_Area" localSheetId="4">'BOS IC SEM'!$A$1:$Q$41</definedName>
    <definedName name="_xlnm.Print_Area" localSheetId="2">'BOS SAVES'!$A$1:$Q$46</definedName>
    <definedName name="_xlnm.Print_Area" localSheetId="15">Datos!$A$1:$J$41</definedName>
    <definedName name="_xlnm.Print_Area" localSheetId="3">'PDCA IC'!$A$1:$AF$33</definedName>
    <definedName name="_xlnm.Print_Area" localSheetId="16">PDF!$A$1:$H$98</definedName>
    <definedName name="_xlnm.Print_Area" localSheetId="0">Presentación!$A$1:$O$30</definedName>
    <definedName name="_xlnm.Print_Area" localSheetId="7">Web!$BJ$1:$BP$46</definedName>
    <definedName name="Armada" hidden="1">{#N/A,#N/A,FALSE,"GL Balances";#N/A,#N/A,FALSE,"FRT &amp; DUTY RATIO"}</definedName>
    <definedName name="b" hidden="1">{"Prior Budget Projections",#N/A,FALSE,"VT SPLIT"}</definedName>
    <definedName name="cmd">[2]!cmd</definedName>
    <definedName name="d" hidden="1">{"Capital Spending",#N/A,FALSE,"CAP SPEND SUM"}</definedName>
    <definedName name="DPUtodo">'[3]S22 todos MODELOS'!$A$2:$L$5698</definedName>
    <definedName name="eeee" hidden="1">{"PT2000",#N/A,FALSE,"BL2000"}</definedName>
    <definedName name="_xlnm.Recorder">#REF!</definedName>
    <definedName name="gráfico_Barulhos" localSheetId="24">[4]!gráfico_Barulhos</definedName>
    <definedName name="gráfico_Barulhos" localSheetId="25">[4]!gráfico_Barulhos</definedName>
    <definedName name="gráfico_Barulhos" localSheetId="6">[4]!gráfico_Barulhos</definedName>
    <definedName name="gráfico_Barulhos" localSheetId="3">[4]!gráfico_Barulhos</definedName>
    <definedName name="gráfico_Barulhos" localSheetId="0">[4]!gráfico_Barulhos</definedName>
    <definedName name="gráfico_Barulhos">[4]!gráfico_Barulhos</definedName>
    <definedName name="HOJA" hidden="1">{"RES-2002",#N/A,FALSE,"BL2000";"A1-2002",#N/A,FALSE,"BL2000";"A2-2002",#N/A,FALSE,"BL2000"}</definedName>
    <definedName name="indi">[2]!indi</definedName>
    <definedName name="J" hidden="1">#REF!</definedName>
    <definedName name="Jalons">[5]CONFIG!#REF!</definedName>
    <definedName name="john" hidden="1">{"Capital Spending",#N/A,FALSE,"CAP SPEND SUM"}</definedName>
    <definedName name="LISTE_NOM">[5]CONFIG!#REF!</definedName>
    <definedName name="nom">[5]CONFIG!#REF!</definedName>
    <definedName name="NUEVO_TALLER" localSheetId="18">'[6]Aux UNO'!$A$2:$A$11</definedName>
    <definedName name="NUEVO_TALLER" localSheetId="19">'[6]Aux UNO'!$A$2:$A$11</definedName>
    <definedName name="NUEVO_TALLER" localSheetId="24">'[6]Aux UNO'!$A$2:$A$11</definedName>
    <definedName name="NUEVO_TALLER" localSheetId="25">'[6]Aux UNO'!$A$2:$A$11</definedName>
    <definedName name="NUEVO_TALLER" localSheetId="20">'[6]Aux UNO'!$A$2:$A$11</definedName>
    <definedName name="NUEVO_TALLER" localSheetId="21">'[6]Aux UNO'!$A$2:$A$11</definedName>
    <definedName name="NUEVO_TALLER">'[7]Aux UNO'!$A$2:$A$11</definedName>
    <definedName name="projet">"Zone combinée 25720"</definedName>
    <definedName name="q" hidden="1">{"Capital Spending",#N/A,FALSE,"CAP SPEND SUM"}</definedName>
    <definedName name="ｑｑｑ" hidden="1">{#N/A,#N/A,FALSE,"IPEC Stair Step";#N/A,#N/A,FALSE,"Overview";#N/A,#N/A,FALSE,"Supporting Explanations"}</definedName>
    <definedName name="Quest" hidden="1">{#N/A,#N/A,FALSE,"GL Balances";#N/A,#N/A,FALSE,"FRT &amp; DUTY RATIO"}</definedName>
    <definedName name="RevMat" hidden="1">{#N/A,#N/A,FALSE,"GL Balances";#N/A,#N/A,FALSE,"FRT &amp; DUTY RATIO"}</definedName>
    <definedName name="rrrrr" hidden="1">{"RESUMEN",#N/A,FALSE,"BASE ANEXOS";"ANEXO 1",#N/A,FALSE,"BASE ANEXOS";"ANEXO 2",#N/A,FALSE,"BASE ANEXOS"}</definedName>
    <definedName name="s" hidden="1">{#N/A,#N/A,FALSE,"IPEC Stair Step";#N/A,#N/A,FALSE,"Overview";#N/A,#N/A,FALSE,"Supporting Explanations"}</definedName>
    <definedName name="ss" hidden="1">{#N/A,#N/A,FALSE,"IPEC Stair Step";#N/A,#N/A,FALSE,"Overview";#N/A,#N/A,FALSE,"Supporting Explanations"}</definedName>
    <definedName name="Standards">[5]CONFIG!#REF!</definedName>
    <definedName name="test" hidden="1">255</definedName>
    <definedName name="tt" hidden="1">#REF!</definedName>
    <definedName name="wrn.1._.TODO." hidden="1">{"BL2000",#N/A,FALSE,"BL2000";"PL2000",#N/A,FALSE,"BL2000";"PT2000",#N/A,FALSE,"BL2000";"INCPRE2000",#N/A,FALSE,"BL2000";"COMNUS2000",#N/A,FALSE,"BL2000";"COMJPN2000",#N/A,FALSE,"BL2000";"B10-2000",#N/A,FALSE,"BL2000"}</definedName>
    <definedName name="wrn.1TODO." hidden="1">{"RESUMEN",#N/A,FALSE,"BASE ANEXOS";"ANEXO 1",#N/A,FALSE,"BASE ANEXOS";"ANEXO 2",#N/A,FALSE,"BASE ANEXOS";"CTO MES ANT",#N/A,FALSE,"BASE ANEXOS";"CTO MES ACTUAL",#N/A,FALSE,"BASE ANEXOS";"CTO ACUMULADO",#N/A,FALSE,"BASE ANEXOS";"CTO COMPARATIVO",#N/A,FALSE,"BASE ANEXOS";"VAR MES ANT",#N/A,FALSE,"BASE ANEXOS";"VAR MES ACT",#N/A,FALSE,"BASE ANEXOS";"VAR ACUMULADAS",#N/A,FALSE,"BASE ANEXOS"}</definedName>
    <definedName name="wrn.2000." hidden="1">{"RES-2000",#N/A,FALSE,"BL2000";"A1-2000",#N/A,FALSE,"BL2000";"A2-2000",#N/A,FALSE,"BL2000"}</definedName>
    <definedName name="wrn.2001." hidden="1">{"RES-2001",#N/A,FALSE,"BL2000";"A1-2001",#N/A,FALSE,"BL2000";"A2-2001",#N/A,FALSE,"BL2000"}</definedName>
    <definedName name="wrn.2002." hidden="1">{"RES-2002",#N/A,FALSE,"BL2000";"A1-2002",#N/A,FALSE,"BL2000";"A2-2002",#N/A,FALSE,"BL2000"}</definedName>
    <definedName name="wrn.2003." hidden="1">{"RES-2002",#N/A,FALSE,"BL2000";"A1-2002",#N/A,FALSE,"BL2000";"A2-2002",#N/A,FALSE,"BL2000"}</definedName>
    <definedName name="wrn.ACUMULADOS." hidden="1">{"CTO ACUMULADO",#N/A,FALSE,"BASE ANEXOS";"VAR ACUMULADAS",#N/A,FALSE,"BASE ANEXOS"}</definedName>
    <definedName name="wrn.Analisis._.Acumulado." hidden="1">{"Ana1",#N/A,FALSE,"AnalisisA";"Ana2",#N/A,FALSE,"AnalisisA";"Ana3",#N/A,FALSE,"AnalisisA"}</definedName>
    <definedName name="wrn.Analisis._.Mensual." hidden="1">{"AnaM1",#N/A,FALSE,"AnalisisM";"AnaM2",#N/A,FALSE,"AnalisisM";"AnaM3",#N/A,FALSE,"AnalisisM"}</definedName>
    <definedName name="wrn.B10." hidden="1">{"B10-2000",#N/A,FALSE,"BL2000"}</definedName>
    <definedName name="wrn.BL." hidden="1">{"BL2000",#N/A,FALSE,"BL2000"}</definedName>
    <definedName name="wrn.Capital._.Spending." hidden="1">{"Capital Spending",#N/A,FALSE,"CAP SPEND SUM"}</definedName>
    <definedName name="wrn.COMNUS." hidden="1">{"COMNUS2000",#N/A,FALSE,"BL2000"}</definedName>
    <definedName name="wrn.Comparisons." hidden="1">{"Comparisons",#N/A,FALSE,"CAP SPEND SUM"}</definedName>
    <definedName name="wrn.COMPJPN." hidden="1">{"COMJPN2000",#N/A,FALSE,"BL2000"}</definedName>
    <definedName name="wrn.Costos." hidden="1">{"Costo1",#N/A,FALSE,"Costo Estimado";"Costo2",#N/A,FALSE,"Costo Estimado";"Costos3",#N/A,FALSE,"Costo Estimado";"Costo4",#N/A,FALSE,"Costo Estimado"}</definedName>
    <definedName name="wrn.Current._.Actual._.and._.Expenditures." hidden="1">{"Current Actual and Expenditures",#N/A,FALSE,"VT SPLIT"}</definedName>
    <definedName name="wrn.GL._.Balance." hidden="1">{#N/A,#N/A,FALSE,"GL Balances";#N/A,#N/A,FALSE,"FRT &amp; DUTY RATIO"}</definedName>
    <definedName name="wrn.HS_USA." hidden="1">{"HS_USA",#N/A,FALSE,"Base"}</definedName>
    <definedName name="wrn.INCPRE." hidden="1">{"INCPRE2000",#N/A,FALSE,"BL2000"}</definedName>
    <definedName name="wrn.IPEC._.Comparison." hidden="1">{#N/A,#N/A,FALSE,"IPEC Stair Step";#N/A,#N/A,FALSE,"Overview";#N/A,#N/A,FALSE,"Supporting Explanations"}</definedName>
    <definedName name="wrn.MENSUALES." hidden="1">{"CTO MES ACTUAL",#N/A,FALSE,"BASE ANEXOS";"VAR MES ACT",#N/A,FALSE,"BASE ANEXOS"}</definedName>
    <definedName name="wrn.PL." hidden="1">{"PL2000",#N/A,FALSE,"BL2000"}</definedName>
    <definedName name="wrn.PRINT2." hidden="1">{#N/A,#N/A,FALSE,"販売(CHARGE)";#N/A,#N/A,FALSE,"販売引当";#N/A,#N/A,FALSE,"請求書(HEAD)";#N/A,#N/A,FALSE,"請求書(LINE)";#N/A,#N/A,FALSE,"在庫切断(HEAD)";#N/A,#N/A,FALSE,"在庫切断(LINE)";#N/A,#N/A,FALSE,"在庫切断(BODY)";#N/A,#N/A,FALSE,"出庫(HEAD)";#N/A,#N/A,FALSE,"出庫帳票(HEAD)";#N/A,#N/A,FALSE,"出庫(LINE)";#N/A,#N/A,FALSE,"出庫(BODY)";#N/A,#N/A,FALSE,"返品入庫(HEAD)";#N/A,#N/A,FALSE,"返品入庫(LINE)";#N/A,#N/A,FALSE,"返品入庫(BODY)";#N/A,#N/A,FALSE,"ﾐﾙｼｰﾄ発行依頼(HEAD)";#N/A,#N/A,FALSE,"ﾐﾙｼｰﾄ発行依頼(LINE)";#N/A,#N/A,FALSE,"ﾐﾙｼｰﾄ発行依頼(BODY)"}</definedName>
    <definedName name="wrn.Prior._.Budget._.Projections." hidden="1">{"Prior Budget Projections",#N/A,FALSE,"VT SPLIT"}</definedName>
    <definedName name="wrn.Profit._.By._.Product." hidden="1">{#N/A,#N/A,FALSE,"FORM 12";#N/A,#N/A,FALSE,"FORM 12A"}</definedName>
    <definedName name="wrn.PT." hidden="1">{"PT2000",#N/A,FALSE,"BL2000"}</definedName>
    <definedName name="wrn.RESUMENES." hidden="1">{"RESUMEN",#N/A,FALSE,"BASE ANEXOS";"ANEXO 1",#N/A,FALSE,"BASE ANEXOS";"ANEXO 2",#N/A,FALSE,"BASE ANEXOS"}</definedName>
    <definedName name="wrn.SEPT._.PRINT." hidden="1">{"SEPTEMBER PRINT",#N/A,FALSE,"INV_BKDN";"SEPTEMBER PRINT",#N/A,FALSE,"INV_BKDN"}</definedName>
    <definedName name="wrn.Total._.Material._.Budget._.Package." hidden="1">{"INDEX",#N/A,FALSE,"INDEX";"CONTROL",#N/A,FALSE,"CONTROL";"CHANGELOG",#N/A,FALSE,"CHANGES";"Revised Task Calculation-FY04",#N/A,FALSE,"Revised Task Calculation-FY04 ";"TTL Material",#N/A,FALSE,"TTL Material";"CPU Material",#N/A,FALSE,"CPU Material";"NML$",#N/A,FALSE,"NML $";"NMLCPU",#N/A,FALSE,"NML";"NMX$",#N/A,FALSE,"NMX $";"NMXCPU",#N/A,FALSE,"NMX";"DOM$",#N/A,FALSE,"DOM $";"DOMCPU",#N/A,FALSE,"DOM";"BULK$",#N/A,FALSE,"BULK $";"BULKCPU",#N/A,FALSE,"BULK";"STEEL$",#N/A,FALSE,"STEEL $";"STEELCPU",#N/A,FALSE,"STEEL";"PM$",#N/A,FALSE,"PM $";"PMCPU",#N/A,FALSE,"PM";"OTH$",#N/A,FALSE,"OTH $";"OTHCPU",#N/A,FALSE,"OTH"}</definedName>
    <definedName name="wrn.Variance._.Reports." hidden="1">{#N/A,#N/A,FALSE,"Altima";#N/A,#N/A,FALSE,"Frontier";#N/A,#N/A,FALSE,"Xterra";#N/A,#N/A,FALSE,"Q-Engine";#N/A,#N/A,FALSE,"Q-Trans";#N/A,#N/A,FALSE,"Q-Stamp";#N/A,#N/A,FALSE,"Parts Program";#N/A,#N/A,FALSE,"Monthly Summary"}</definedName>
    <definedName name="ww" hidden="1">{#N/A,#N/A,FALSE,"販売(CHARGE)";#N/A,#N/A,FALSE,"販売引当";#N/A,#N/A,FALSE,"請求書(HEAD)";#N/A,#N/A,FALSE,"請求書(LINE)";#N/A,#N/A,FALSE,"在庫切断(HEAD)";#N/A,#N/A,FALSE,"在庫切断(LINE)";#N/A,#N/A,FALSE,"在庫切断(BODY)";#N/A,#N/A,FALSE,"出庫(HEAD)";#N/A,#N/A,FALSE,"出庫帳票(HEAD)";#N/A,#N/A,FALSE,"出庫(LINE)";#N/A,#N/A,FALSE,"出庫(BODY)";#N/A,#N/A,FALSE,"返品入庫(HEAD)";#N/A,#N/A,FALSE,"返品入庫(LINE)";#N/A,#N/A,FALSE,"返品入庫(BODY)";#N/A,#N/A,FALSE,"ﾐﾙｼｰﾄ発行依頼(HEAD)";#N/A,#N/A,FALSE,"ﾐﾙｼｰﾄ発行依頼(LINE)";#N/A,#N/A,FALSE,"ﾐﾙｼｰﾄ発行依頼(BODY)"}</definedName>
    <definedName name="wwww" hidden="1">{"Costo1",#N/A,FALSE,"Costo Estimado";"Costo2",#N/A,FALSE,"Costo Estimado";"Costos3",#N/A,FALSE,"Costo Estimado";"Costo4",#N/A,FALSE,"Costo Estimado"}</definedName>
    <definedName name="wwwwww" hidden="1">{"INCPRE2000",#N/A,FALSE,"BL2000"}</definedName>
    <definedName name="wwwwwww" hidden="1">{"HS_USA",#N/A,FALSE,"Base"}</definedName>
    <definedName name="wwwwwwwww" hidden="1">{"CTO MES ACTUAL",#N/A,FALSE,"BASE ANEXOS";"VAR MES ACT",#N/A,FALSE,"BASE ANEXOS"}</definedName>
    <definedName name="wwwwwwwwww" hidden="1">{"PL2000",#N/A,FALSE,"BL2000"}</definedName>
    <definedName name="ｚｚｚｚ" hidden="1">{#N/A,#N/A,FALSE,"IPEC Stair Step";#N/A,#N/A,FALSE,"Overview";#N/A,#N/A,FALSE,"Supporting Explanations"}</definedName>
    <definedName name="やな" hidden="1">{#N/A,#N/A,FALSE,"IPEC Stair Step";#N/A,#N/A,FALSE,"Overview";#N/A,#N/A,FALSE,"Supporting Explanations"}</definedName>
    <definedName name="分析02BP" hidden="1">{#N/A,#N/A,FALSE,"IPEC Stair Step";#N/A,#N/A,FALSE,"Overview";#N/A,#N/A,FALSE,"Supporting Explanations"}</definedName>
  </definedNames>
  <calcPr calcId="191029"/>
  <pivotCaches>
    <pivotCache cacheId="0" r:id="rId36"/>
    <pivotCache cacheId="1" r:id="rId37"/>
    <pivotCache cacheId="2" r:id="rId38"/>
    <pivotCache cacheId="3" r:id="rId39"/>
    <pivotCache cacheId="4" r:id="rId4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R49" i="16" l="1"/>
  <c r="BS49" i="16"/>
  <c r="BT49" i="16"/>
  <c r="BU49" i="16"/>
  <c r="BV49" i="16"/>
  <c r="BW49" i="16"/>
  <c r="BX49" i="16"/>
  <c r="BY49" i="16"/>
  <c r="BZ49" i="16"/>
  <c r="CA49" i="16"/>
  <c r="CB49" i="16"/>
  <c r="CC49" i="16"/>
  <c r="CD49" i="16"/>
  <c r="CE49" i="16"/>
  <c r="CF49" i="16"/>
  <c r="CG49" i="16"/>
  <c r="CH49" i="16"/>
  <c r="CI49" i="16"/>
  <c r="CJ49" i="16"/>
  <c r="CK49" i="16"/>
  <c r="CL49" i="16"/>
  <c r="CM49" i="16"/>
  <c r="CN49" i="16"/>
  <c r="CO49" i="16"/>
  <c r="CP49" i="16"/>
  <c r="CQ49" i="16"/>
  <c r="CR49" i="16"/>
  <c r="CS49" i="16"/>
  <c r="CT49" i="16"/>
  <c r="CU49" i="16"/>
  <c r="CV49" i="16"/>
  <c r="CW49" i="16"/>
  <c r="CX49" i="16"/>
  <c r="CY49" i="16"/>
  <c r="CZ49" i="16"/>
  <c r="DA49" i="16"/>
  <c r="DB49" i="16"/>
  <c r="DC49" i="16"/>
  <c r="DD49" i="16"/>
  <c r="DE49" i="16"/>
  <c r="DF49" i="16"/>
  <c r="DG49" i="16"/>
  <c r="DH49" i="16"/>
  <c r="DI49" i="16"/>
  <c r="DJ49" i="16"/>
  <c r="DK49" i="16"/>
  <c r="DL49" i="16"/>
  <c r="DM49" i="16"/>
  <c r="DN49" i="16"/>
  <c r="DO49" i="16"/>
  <c r="DP49" i="16"/>
  <c r="DQ49" i="16"/>
  <c r="DR49" i="16"/>
  <c r="DS49" i="16"/>
  <c r="DT49" i="16"/>
  <c r="DU49" i="16"/>
  <c r="DV49" i="16"/>
  <c r="DW49" i="16"/>
  <c r="DX49" i="16"/>
  <c r="DY49" i="16"/>
  <c r="DZ49" i="16"/>
  <c r="EA49" i="16"/>
  <c r="EB49" i="16"/>
  <c r="EC49" i="16"/>
  <c r="ED49" i="16"/>
  <c r="EE49" i="16"/>
  <c r="EF49" i="16"/>
  <c r="EG49" i="16"/>
  <c r="EH49" i="16"/>
  <c r="EI49" i="16"/>
  <c r="EJ49" i="16"/>
  <c r="EK49" i="16"/>
  <c r="EL49" i="16"/>
  <c r="EM49" i="16"/>
  <c r="EN49" i="16"/>
  <c r="EO49" i="16"/>
  <c r="EP49" i="16"/>
  <c r="EQ49" i="16"/>
  <c r="ER49" i="16"/>
  <c r="ES49" i="16"/>
  <c r="ET49" i="16"/>
  <c r="EU49" i="16"/>
  <c r="EV49" i="16"/>
  <c r="EW49" i="16"/>
  <c r="EX49" i="16"/>
  <c r="EY49" i="16"/>
  <c r="EZ49" i="16"/>
  <c r="FA49" i="16"/>
  <c r="FB49" i="16"/>
  <c r="FC49" i="16"/>
  <c r="FD49" i="16"/>
  <c r="FE49" i="16"/>
  <c r="FF49" i="16"/>
  <c r="FG49" i="16"/>
  <c r="FH49" i="16"/>
  <c r="FI49" i="16"/>
  <c r="FJ49" i="16"/>
  <c r="FK49" i="16"/>
  <c r="FL49" i="16"/>
  <c r="FM49" i="16"/>
  <c r="FN49" i="16"/>
  <c r="FO49" i="16"/>
  <c r="FP49" i="16"/>
  <c r="FQ49" i="16"/>
  <c r="FR49" i="16"/>
  <c r="FS49" i="16"/>
  <c r="FT49" i="16"/>
  <c r="FU49" i="16"/>
  <c r="FV49" i="16"/>
  <c r="FW49" i="16"/>
  <c r="FX49" i="16"/>
  <c r="FY49" i="16"/>
  <c r="FZ49" i="16"/>
  <c r="GA49" i="16"/>
  <c r="GB49" i="16"/>
  <c r="GC49" i="16"/>
  <c r="GD49" i="16"/>
  <c r="GE49" i="16"/>
  <c r="GF49" i="16"/>
  <c r="GG49" i="16"/>
  <c r="GH49" i="16"/>
  <c r="GI49" i="16"/>
  <c r="GJ49" i="16"/>
  <c r="GK49" i="16"/>
  <c r="GL49" i="16"/>
  <c r="GM49" i="16"/>
  <c r="GN49" i="16"/>
  <c r="GO49" i="16"/>
  <c r="GP49" i="16"/>
  <c r="GQ49" i="16"/>
  <c r="GR49" i="16"/>
  <c r="GS49" i="16"/>
  <c r="GT49" i="16"/>
  <c r="GU49" i="16"/>
  <c r="GV49" i="16"/>
  <c r="GW49" i="16"/>
  <c r="GX49" i="16"/>
  <c r="GY49" i="16"/>
  <c r="GZ49" i="16"/>
  <c r="HA49" i="16"/>
  <c r="HB49" i="16"/>
  <c r="HC49" i="16"/>
  <c r="HD49" i="16"/>
  <c r="HE49" i="16"/>
  <c r="HF49" i="16"/>
  <c r="HG49" i="16"/>
  <c r="HH49" i="16"/>
  <c r="HI49" i="16"/>
  <c r="HJ49" i="16"/>
  <c r="HK49" i="16"/>
  <c r="HL49" i="16"/>
  <c r="HM49" i="16"/>
  <c r="HN49" i="16"/>
  <c r="HO49" i="16"/>
  <c r="HP49" i="16"/>
  <c r="HQ49" i="16"/>
  <c r="HR49" i="16"/>
  <c r="HS49" i="16"/>
  <c r="HT49" i="16"/>
  <c r="HU49" i="16"/>
  <c r="HV49" i="16"/>
  <c r="HW49" i="16"/>
  <c r="HX49" i="16"/>
  <c r="HY49" i="16"/>
  <c r="HZ49" i="16"/>
  <c r="IA49" i="16"/>
  <c r="IB49" i="16"/>
  <c r="IC49" i="16"/>
  <c r="ID49" i="16"/>
  <c r="IE49" i="16"/>
  <c r="IF49" i="16"/>
  <c r="IG49" i="16"/>
  <c r="IH49" i="16"/>
  <c r="II49" i="16"/>
  <c r="IJ49" i="16"/>
  <c r="IK49" i="16"/>
  <c r="IL49" i="16"/>
  <c r="IM49" i="16"/>
  <c r="IN49" i="16"/>
  <c r="IO49" i="16"/>
  <c r="IP49" i="16"/>
  <c r="BR50" i="16"/>
  <c r="BS50" i="16"/>
  <c r="BT50" i="16"/>
  <c r="BU50" i="16"/>
  <c r="BV50" i="16"/>
  <c r="BW50" i="16"/>
  <c r="BX50" i="16"/>
  <c r="BY50" i="16"/>
  <c r="BZ50" i="16"/>
  <c r="CA50" i="16"/>
  <c r="CB50" i="16"/>
  <c r="CC50" i="16"/>
  <c r="CD50" i="16"/>
  <c r="CE50" i="16"/>
  <c r="CF50" i="16"/>
  <c r="CG50" i="16"/>
  <c r="CH50" i="16"/>
  <c r="CI50" i="16"/>
  <c r="CJ50" i="16"/>
  <c r="CK50" i="16"/>
  <c r="CL50" i="16"/>
  <c r="CM50" i="16"/>
  <c r="CN50" i="16"/>
  <c r="CO50" i="16"/>
  <c r="CP50" i="16"/>
  <c r="CQ50" i="16"/>
  <c r="CR50" i="16"/>
  <c r="CS50" i="16"/>
  <c r="CT50" i="16"/>
  <c r="CU50" i="16"/>
  <c r="CV50" i="16"/>
  <c r="CW50" i="16"/>
  <c r="CX50" i="16"/>
  <c r="CY50" i="16"/>
  <c r="CZ50" i="16"/>
  <c r="DA50" i="16"/>
  <c r="DB50" i="16"/>
  <c r="DC50" i="16"/>
  <c r="DD50" i="16"/>
  <c r="DE50" i="16"/>
  <c r="DF50" i="16"/>
  <c r="DG50" i="16"/>
  <c r="DH50" i="16"/>
  <c r="DI50" i="16"/>
  <c r="DJ50" i="16"/>
  <c r="DK50" i="16"/>
  <c r="DL50" i="16"/>
  <c r="DM50" i="16"/>
  <c r="DN50" i="16"/>
  <c r="DO50" i="16"/>
  <c r="DP50" i="16"/>
  <c r="DQ50" i="16"/>
  <c r="DR50" i="16"/>
  <c r="DS50" i="16"/>
  <c r="DT50" i="16"/>
  <c r="DU50" i="16"/>
  <c r="DV50" i="16"/>
  <c r="DW50" i="16"/>
  <c r="DX50" i="16"/>
  <c r="DY50" i="16"/>
  <c r="DZ50" i="16"/>
  <c r="EA50" i="16"/>
  <c r="EB50" i="16"/>
  <c r="EC50" i="16"/>
  <c r="ED50" i="16"/>
  <c r="EE50" i="16"/>
  <c r="EF50" i="16"/>
  <c r="EG50" i="16"/>
  <c r="EH50" i="16"/>
  <c r="EI50" i="16"/>
  <c r="EJ50" i="16"/>
  <c r="EK50" i="16"/>
  <c r="EL50" i="16"/>
  <c r="EM50" i="16"/>
  <c r="EN50" i="16"/>
  <c r="EO50" i="16"/>
  <c r="EP50" i="16"/>
  <c r="EQ50" i="16"/>
  <c r="ER50" i="16"/>
  <c r="ES50" i="16"/>
  <c r="ET50" i="16"/>
  <c r="EU50" i="16"/>
  <c r="EV50" i="16"/>
  <c r="EW50" i="16"/>
  <c r="EX50" i="16"/>
  <c r="EY50" i="16"/>
  <c r="EZ50" i="16"/>
  <c r="FA50" i="16"/>
  <c r="FB50" i="16"/>
  <c r="FC50" i="16"/>
  <c r="FD50" i="16"/>
  <c r="FE50" i="16"/>
  <c r="FF50" i="16"/>
  <c r="FG50" i="16"/>
  <c r="FH50" i="16"/>
  <c r="FI50" i="16"/>
  <c r="FJ50" i="16"/>
  <c r="FK50" i="16"/>
  <c r="FL50" i="16"/>
  <c r="FM50" i="16"/>
  <c r="FN50" i="16"/>
  <c r="FO50" i="16"/>
  <c r="FP50" i="16"/>
  <c r="FQ50" i="16"/>
  <c r="FR50" i="16"/>
  <c r="FS50" i="16"/>
  <c r="FT50" i="16"/>
  <c r="FU50" i="16"/>
  <c r="FV50" i="16"/>
  <c r="FW50" i="16"/>
  <c r="FX50" i="16"/>
  <c r="FY50" i="16"/>
  <c r="FZ50" i="16"/>
  <c r="GA50" i="16"/>
  <c r="GB50" i="16"/>
  <c r="GC50" i="16"/>
  <c r="GD50" i="16"/>
  <c r="GE50" i="16"/>
  <c r="GF50" i="16"/>
  <c r="GG50" i="16"/>
  <c r="GH50" i="16"/>
  <c r="GI50" i="16"/>
  <c r="GJ50" i="16"/>
  <c r="GK50" i="16"/>
  <c r="GL50" i="16"/>
  <c r="GM50" i="16"/>
  <c r="GN50" i="16"/>
  <c r="GO50" i="16"/>
  <c r="GP50" i="16"/>
  <c r="GQ50" i="16"/>
  <c r="GR50" i="16"/>
  <c r="GS50" i="16"/>
  <c r="GT50" i="16"/>
  <c r="GU50" i="16"/>
  <c r="GV50" i="16"/>
  <c r="GW50" i="16"/>
  <c r="GX50" i="16"/>
  <c r="GY50" i="16"/>
  <c r="GZ50" i="16"/>
  <c r="HA50" i="16"/>
  <c r="HB50" i="16"/>
  <c r="HC50" i="16"/>
  <c r="HD50" i="16"/>
  <c r="HE50" i="16"/>
  <c r="HF50" i="16"/>
  <c r="HG50" i="16"/>
  <c r="HH50" i="16"/>
  <c r="HI50" i="16"/>
  <c r="HJ50" i="16"/>
  <c r="HK50" i="16"/>
  <c r="HL50" i="16"/>
  <c r="HM50" i="16"/>
  <c r="HN50" i="16"/>
  <c r="HO50" i="16"/>
  <c r="HP50" i="16"/>
  <c r="HQ50" i="16"/>
  <c r="HR50" i="16"/>
  <c r="HS50" i="16"/>
  <c r="HT50" i="16"/>
  <c r="HU50" i="16"/>
  <c r="HV50" i="16"/>
  <c r="HW50" i="16"/>
  <c r="HX50" i="16"/>
  <c r="HY50" i="16"/>
  <c r="HZ50" i="16"/>
  <c r="IA50" i="16"/>
  <c r="IB50" i="16"/>
  <c r="IC50" i="16"/>
  <c r="ID50" i="16"/>
  <c r="IE50" i="16"/>
  <c r="IF50" i="16"/>
  <c r="IG50" i="16"/>
  <c r="IH50" i="16"/>
  <c r="II50" i="16"/>
  <c r="IJ50" i="16"/>
  <c r="IK50" i="16"/>
  <c r="IL50" i="16"/>
  <c r="IM50" i="16"/>
  <c r="IN50" i="16"/>
  <c r="IO50" i="16"/>
  <c r="IP50" i="16"/>
  <c r="BR51" i="16"/>
  <c r="BS51" i="16"/>
  <c r="BT51" i="16"/>
  <c r="BU51" i="16"/>
  <c r="BV51" i="16"/>
  <c r="BW51" i="16"/>
  <c r="BX51" i="16"/>
  <c r="BY51" i="16"/>
  <c r="BZ51" i="16"/>
  <c r="CA51" i="16"/>
  <c r="CB51" i="16"/>
  <c r="CC51" i="16"/>
  <c r="CD51" i="16"/>
  <c r="CE51" i="16"/>
  <c r="CF51" i="16"/>
  <c r="CG51" i="16"/>
  <c r="CH51" i="16"/>
  <c r="CI51" i="16"/>
  <c r="CJ51" i="16"/>
  <c r="CK51" i="16"/>
  <c r="CL51" i="16"/>
  <c r="CM51" i="16"/>
  <c r="CN51" i="16"/>
  <c r="CO51" i="16"/>
  <c r="CP51" i="16"/>
  <c r="CQ51" i="16"/>
  <c r="CR51" i="16"/>
  <c r="CS51" i="16"/>
  <c r="CT51" i="16"/>
  <c r="CU51" i="16"/>
  <c r="CV51" i="16"/>
  <c r="CW51" i="16"/>
  <c r="CX51" i="16"/>
  <c r="CY51" i="16"/>
  <c r="CZ51" i="16"/>
  <c r="DA51" i="16"/>
  <c r="DB51" i="16"/>
  <c r="DC51" i="16"/>
  <c r="DD51" i="16"/>
  <c r="DE51" i="16"/>
  <c r="DF51" i="16"/>
  <c r="DG51" i="16"/>
  <c r="DH51" i="16"/>
  <c r="DI51" i="16"/>
  <c r="DJ51" i="16"/>
  <c r="DK51" i="16"/>
  <c r="DL51" i="16"/>
  <c r="DM51" i="16"/>
  <c r="DN51" i="16"/>
  <c r="DO51" i="16"/>
  <c r="DP51" i="16"/>
  <c r="DQ51" i="16"/>
  <c r="DR51" i="16"/>
  <c r="DS51" i="16"/>
  <c r="DT51" i="16"/>
  <c r="DU51" i="16"/>
  <c r="DV51" i="16"/>
  <c r="DW51" i="16"/>
  <c r="DX51" i="16"/>
  <c r="DY51" i="16"/>
  <c r="DZ51" i="16"/>
  <c r="EA51" i="16"/>
  <c r="EB51" i="16"/>
  <c r="EC51" i="16"/>
  <c r="ED51" i="16"/>
  <c r="EE51" i="16"/>
  <c r="EF51" i="16"/>
  <c r="EG51" i="16"/>
  <c r="EH51" i="16"/>
  <c r="EI51" i="16"/>
  <c r="EJ51" i="16"/>
  <c r="EK51" i="16"/>
  <c r="EL51" i="16"/>
  <c r="EM51" i="16"/>
  <c r="EN51" i="16"/>
  <c r="EO51" i="16"/>
  <c r="EP51" i="16"/>
  <c r="EQ51" i="16"/>
  <c r="ER51" i="16"/>
  <c r="ES51" i="16"/>
  <c r="ET51" i="16"/>
  <c r="EU51" i="16"/>
  <c r="EV51" i="16"/>
  <c r="EW51" i="16"/>
  <c r="EX51" i="16"/>
  <c r="EY51" i="16"/>
  <c r="EZ51" i="16"/>
  <c r="FA51" i="16"/>
  <c r="FB51" i="16"/>
  <c r="FC51" i="16"/>
  <c r="FD51" i="16"/>
  <c r="FE51" i="16"/>
  <c r="FF51" i="16"/>
  <c r="FG51" i="16"/>
  <c r="FH51" i="16"/>
  <c r="FI51" i="16"/>
  <c r="FJ51" i="16"/>
  <c r="FK51" i="16"/>
  <c r="FL51" i="16"/>
  <c r="FM51" i="16"/>
  <c r="FN51" i="16"/>
  <c r="FO51" i="16"/>
  <c r="FP51" i="16"/>
  <c r="FQ51" i="16"/>
  <c r="FR51" i="16"/>
  <c r="FS51" i="16"/>
  <c r="FT51" i="16"/>
  <c r="FU51" i="16"/>
  <c r="FV51" i="16"/>
  <c r="FW51" i="16"/>
  <c r="FX51" i="16"/>
  <c r="FY51" i="16"/>
  <c r="FZ51" i="16"/>
  <c r="GA51" i="16"/>
  <c r="GB51" i="16"/>
  <c r="GC51" i="16"/>
  <c r="GD51" i="16"/>
  <c r="GE51" i="16"/>
  <c r="GF51" i="16"/>
  <c r="GG51" i="16"/>
  <c r="GH51" i="16"/>
  <c r="GI51" i="16"/>
  <c r="GJ51" i="16"/>
  <c r="GK51" i="16"/>
  <c r="GL51" i="16"/>
  <c r="GM51" i="16"/>
  <c r="GN51" i="16"/>
  <c r="GO51" i="16"/>
  <c r="GP51" i="16"/>
  <c r="GQ51" i="16"/>
  <c r="GR51" i="16"/>
  <c r="GS51" i="16"/>
  <c r="GT51" i="16"/>
  <c r="GU51" i="16"/>
  <c r="GV51" i="16"/>
  <c r="GW51" i="16"/>
  <c r="GX51" i="16"/>
  <c r="GY51" i="16"/>
  <c r="GZ51" i="16"/>
  <c r="HA51" i="16"/>
  <c r="HB51" i="16"/>
  <c r="HC51" i="16"/>
  <c r="HD51" i="16"/>
  <c r="HE51" i="16"/>
  <c r="HF51" i="16"/>
  <c r="HG51" i="16"/>
  <c r="HH51" i="16"/>
  <c r="HI51" i="16"/>
  <c r="HJ51" i="16"/>
  <c r="HK51" i="16"/>
  <c r="HL51" i="16"/>
  <c r="HM51" i="16"/>
  <c r="HN51" i="16"/>
  <c r="HO51" i="16"/>
  <c r="HP51" i="16"/>
  <c r="HQ51" i="16"/>
  <c r="HR51" i="16"/>
  <c r="HS51" i="16"/>
  <c r="HT51" i="16"/>
  <c r="HU51" i="16"/>
  <c r="HV51" i="16"/>
  <c r="HV54" i="16" s="1"/>
  <c r="HW51" i="16"/>
  <c r="HW54" i="16" s="1"/>
  <c r="HX51" i="16"/>
  <c r="HY51" i="16"/>
  <c r="HZ51" i="16"/>
  <c r="IA51" i="16"/>
  <c r="IB51" i="16"/>
  <c r="IC51" i="16"/>
  <c r="ID51" i="16"/>
  <c r="ID54" i="16" s="1"/>
  <c r="IE51" i="16"/>
  <c r="IE54" i="16" s="1"/>
  <c r="IF51" i="16"/>
  <c r="IG51" i="16"/>
  <c r="IH51" i="16"/>
  <c r="IH54" i="16" s="1"/>
  <c r="II51" i="16"/>
  <c r="II54" i="16" s="1"/>
  <c r="IJ51" i="16"/>
  <c r="IJ54" i="16" s="1"/>
  <c r="IK51" i="16"/>
  <c r="IK54" i="16" s="1"/>
  <c r="IL51" i="16"/>
  <c r="IL54" i="16" s="1"/>
  <c r="IM51" i="16"/>
  <c r="IM54" i="16" s="1"/>
  <c r="IN51" i="16"/>
  <c r="IN54" i="16" s="1"/>
  <c r="IO51" i="16"/>
  <c r="IO54" i="16" s="1"/>
  <c r="IP51" i="16"/>
  <c r="IP54" i="16" s="1"/>
  <c r="BQ51" i="16"/>
  <c r="BQ54" i="16" s="1"/>
  <c r="BQ50" i="16"/>
  <c r="BQ53" i="16" s="1"/>
  <c r="BQ49" i="16"/>
  <c r="BQ52" i="16" s="1"/>
  <c r="HN54" i="16"/>
  <c r="HR54" i="16"/>
  <c r="HY54" i="16"/>
  <c r="HZ54" i="16"/>
  <c r="IA54" i="16"/>
  <c r="IC54" i="16"/>
  <c r="IG54" i="16"/>
  <c r="BR52" i="16"/>
  <c r="BS52" i="16"/>
  <c r="BT52" i="16"/>
  <c r="BU52" i="16"/>
  <c r="BV52" i="16"/>
  <c r="BW52" i="16"/>
  <c r="BX52" i="16"/>
  <c r="BY52" i="16"/>
  <c r="BZ52" i="16"/>
  <c r="CA52" i="16"/>
  <c r="CB52" i="16"/>
  <c r="CC52" i="16"/>
  <c r="CD52" i="16"/>
  <c r="CE52" i="16"/>
  <c r="CF52" i="16"/>
  <c r="CG52" i="16"/>
  <c r="CH52" i="16"/>
  <c r="CI52" i="16"/>
  <c r="CJ52" i="16"/>
  <c r="CK52" i="16"/>
  <c r="CL52" i="16"/>
  <c r="CM52" i="16"/>
  <c r="CN52" i="16"/>
  <c r="CO52" i="16"/>
  <c r="CP52" i="16"/>
  <c r="CQ52" i="16"/>
  <c r="CR52" i="16"/>
  <c r="CS52" i="16"/>
  <c r="CT52" i="16"/>
  <c r="CU52" i="16"/>
  <c r="CV52" i="16"/>
  <c r="CW52" i="16"/>
  <c r="CX52" i="16"/>
  <c r="CY52" i="16"/>
  <c r="CZ52" i="16"/>
  <c r="DA52" i="16"/>
  <c r="DB52" i="16"/>
  <c r="DC52" i="16"/>
  <c r="DD52" i="16"/>
  <c r="DE52" i="16"/>
  <c r="DF52" i="16"/>
  <c r="DG52" i="16"/>
  <c r="DH52" i="16"/>
  <c r="DI52" i="16"/>
  <c r="DJ52" i="16"/>
  <c r="DK52" i="16"/>
  <c r="DL52" i="16"/>
  <c r="DM52" i="16"/>
  <c r="DN52" i="16"/>
  <c r="DO52" i="16"/>
  <c r="DP52" i="16"/>
  <c r="DQ52" i="16"/>
  <c r="DR52" i="16"/>
  <c r="DS52" i="16"/>
  <c r="DT52" i="16"/>
  <c r="DU52" i="16"/>
  <c r="DV52" i="16"/>
  <c r="DW52" i="16"/>
  <c r="DX52" i="16"/>
  <c r="DY52" i="16"/>
  <c r="DZ52" i="16"/>
  <c r="EA52" i="16"/>
  <c r="EB52" i="16"/>
  <c r="EC52" i="16"/>
  <c r="ED52" i="16"/>
  <c r="EE52" i="16"/>
  <c r="EF52" i="16"/>
  <c r="EG52" i="16"/>
  <c r="EH52" i="16"/>
  <c r="EI52" i="16"/>
  <c r="EJ52" i="16"/>
  <c r="EK52" i="16"/>
  <c r="EL52" i="16"/>
  <c r="EM52" i="16"/>
  <c r="EN52" i="16"/>
  <c r="EO52" i="16"/>
  <c r="EP52" i="16"/>
  <c r="EQ52" i="16"/>
  <c r="ER52" i="16"/>
  <c r="ES52" i="16"/>
  <c r="ET52" i="16"/>
  <c r="EU52" i="16"/>
  <c r="EV52" i="16"/>
  <c r="EW52" i="16"/>
  <c r="EX52" i="16"/>
  <c r="EY52" i="16"/>
  <c r="EZ52" i="16"/>
  <c r="FA52" i="16"/>
  <c r="FB52" i="16"/>
  <c r="FC52" i="16"/>
  <c r="FD52" i="16"/>
  <c r="FE52" i="16"/>
  <c r="FF52" i="16"/>
  <c r="FG52" i="16"/>
  <c r="FH52" i="16"/>
  <c r="FI52" i="16"/>
  <c r="FJ52" i="16"/>
  <c r="FK52" i="16"/>
  <c r="FL52" i="16"/>
  <c r="FM52" i="16"/>
  <c r="FN52" i="16"/>
  <c r="FO52" i="16"/>
  <c r="FP52" i="16"/>
  <c r="FQ52" i="16"/>
  <c r="FR52" i="16"/>
  <c r="FS52" i="16"/>
  <c r="FT52" i="16"/>
  <c r="FU52" i="16"/>
  <c r="FV52" i="16"/>
  <c r="FW52" i="16"/>
  <c r="FX52" i="16"/>
  <c r="FY52" i="16"/>
  <c r="FZ52" i="16"/>
  <c r="GA52" i="16"/>
  <c r="GB52" i="16"/>
  <c r="GC52" i="16"/>
  <c r="GD52" i="16"/>
  <c r="GE52" i="16"/>
  <c r="GF52" i="16"/>
  <c r="GG52" i="16"/>
  <c r="GH52" i="16"/>
  <c r="GI52" i="16"/>
  <c r="GJ52" i="16"/>
  <c r="GK52" i="16"/>
  <c r="GL52" i="16"/>
  <c r="GM52" i="16"/>
  <c r="GN52" i="16"/>
  <c r="GO52" i="16"/>
  <c r="GP52" i="16"/>
  <c r="GQ52" i="16"/>
  <c r="GR52" i="16"/>
  <c r="GS52" i="16"/>
  <c r="GT52" i="16"/>
  <c r="GU52" i="16"/>
  <c r="GV52" i="16"/>
  <c r="GW52" i="16"/>
  <c r="GX52" i="16"/>
  <c r="GY52" i="16"/>
  <c r="GZ52" i="16"/>
  <c r="HA52" i="16"/>
  <c r="HB52" i="16"/>
  <c r="HC52" i="16"/>
  <c r="HD52" i="16"/>
  <c r="HE52" i="16"/>
  <c r="HF52" i="16"/>
  <c r="HG52" i="16"/>
  <c r="HH52" i="16"/>
  <c r="HI52" i="16"/>
  <c r="HJ52" i="16"/>
  <c r="HK52" i="16"/>
  <c r="HL52" i="16"/>
  <c r="HM52" i="16"/>
  <c r="HN52" i="16"/>
  <c r="HO52" i="16"/>
  <c r="HP52" i="16"/>
  <c r="HQ52" i="16"/>
  <c r="HR52" i="16"/>
  <c r="HS52" i="16"/>
  <c r="HT52" i="16"/>
  <c r="HU52" i="16"/>
  <c r="HV52" i="16"/>
  <c r="HW52" i="16"/>
  <c r="HX52" i="16"/>
  <c r="HY52" i="16"/>
  <c r="HZ52" i="16"/>
  <c r="IA52" i="16"/>
  <c r="IB52" i="16"/>
  <c r="IC52" i="16"/>
  <c r="ID52" i="16"/>
  <c r="IE52" i="16"/>
  <c r="IF52" i="16"/>
  <c r="IG52" i="16"/>
  <c r="IH52" i="16"/>
  <c r="II52" i="16"/>
  <c r="IJ52" i="16"/>
  <c r="IK52" i="16"/>
  <c r="IL52" i="16"/>
  <c r="IM52" i="16"/>
  <c r="IN52" i="16"/>
  <c r="IO52" i="16"/>
  <c r="IP52" i="16"/>
  <c r="BR53" i="16"/>
  <c r="BS53" i="16"/>
  <c r="BT53" i="16"/>
  <c r="BU53" i="16"/>
  <c r="BV53" i="16"/>
  <c r="BW53" i="16"/>
  <c r="BX53" i="16"/>
  <c r="BY53" i="16"/>
  <c r="BZ53" i="16"/>
  <c r="CA53" i="16"/>
  <c r="CB53" i="16"/>
  <c r="CC53" i="16"/>
  <c r="CD53" i="16"/>
  <c r="CE53" i="16"/>
  <c r="CF53" i="16"/>
  <c r="CG53" i="16"/>
  <c r="CH53" i="16"/>
  <c r="CI53" i="16"/>
  <c r="CJ53" i="16"/>
  <c r="CK53" i="16"/>
  <c r="CL53" i="16"/>
  <c r="CM53" i="16"/>
  <c r="CN53" i="16"/>
  <c r="CO53" i="16"/>
  <c r="CP53" i="16"/>
  <c r="CQ53" i="16"/>
  <c r="CR53" i="16"/>
  <c r="CS53" i="16"/>
  <c r="CT53" i="16"/>
  <c r="CU53" i="16"/>
  <c r="CV53" i="16"/>
  <c r="CW53" i="16"/>
  <c r="CX53" i="16"/>
  <c r="CY53" i="16"/>
  <c r="CZ53" i="16"/>
  <c r="DA53" i="16"/>
  <c r="DB53" i="16"/>
  <c r="DC53" i="16"/>
  <c r="DD53" i="16"/>
  <c r="DE53" i="16"/>
  <c r="DF53" i="16"/>
  <c r="DG53" i="16"/>
  <c r="DH53" i="16"/>
  <c r="DI53" i="16"/>
  <c r="DJ53" i="16"/>
  <c r="DK53" i="16"/>
  <c r="DL53" i="16"/>
  <c r="DM53" i="16"/>
  <c r="DN53" i="16"/>
  <c r="DO53" i="16"/>
  <c r="DP53" i="16"/>
  <c r="DQ53" i="16"/>
  <c r="DR53" i="16"/>
  <c r="DS53" i="16"/>
  <c r="DT53" i="16"/>
  <c r="DU53" i="16"/>
  <c r="DV53" i="16"/>
  <c r="DW53" i="16"/>
  <c r="DX53" i="16"/>
  <c r="DY53" i="16"/>
  <c r="DZ53" i="16"/>
  <c r="EA53" i="16"/>
  <c r="EB53" i="16"/>
  <c r="EC53" i="16"/>
  <c r="ED53" i="16"/>
  <c r="EE53" i="16"/>
  <c r="EF53" i="16"/>
  <c r="EG53" i="16"/>
  <c r="EH53" i="16"/>
  <c r="EI53" i="16"/>
  <c r="EJ53" i="16"/>
  <c r="EK53" i="16"/>
  <c r="EL53" i="16"/>
  <c r="EM53" i="16"/>
  <c r="EN53" i="16"/>
  <c r="EO53" i="16"/>
  <c r="EP53" i="16"/>
  <c r="EQ53" i="16"/>
  <c r="ER53" i="16"/>
  <c r="ES53" i="16"/>
  <c r="ET53" i="16"/>
  <c r="EU53" i="16"/>
  <c r="EV53" i="16"/>
  <c r="EW53" i="16"/>
  <c r="EX53" i="16"/>
  <c r="EY53" i="16"/>
  <c r="EZ53" i="16"/>
  <c r="FA53" i="16"/>
  <c r="FB53" i="16"/>
  <c r="FC53" i="16"/>
  <c r="FD53" i="16"/>
  <c r="FE53" i="16"/>
  <c r="FF53" i="16"/>
  <c r="FG53" i="16"/>
  <c r="FH53" i="16"/>
  <c r="FI53" i="16"/>
  <c r="FJ53" i="16"/>
  <c r="FK53" i="16"/>
  <c r="FL53" i="16"/>
  <c r="FM53" i="16"/>
  <c r="FN53" i="16"/>
  <c r="FO53" i="16"/>
  <c r="FP53" i="16"/>
  <c r="FQ53" i="16"/>
  <c r="FR53" i="16"/>
  <c r="FS53" i="16"/>
  <c r="FT53" i="16"/>
  <c r="FU53" i="16"/>
  <c r="FV53" i="16"/>
  <c r="FW53" i="16"/>
  <c r="FX53" i="16"/>
  <c r="FY53" i="16"/>
  <c r="FZ53" i="16"/>
  <c r="GA53" i="16"/>
  <c r="GB53" i="16"/>
  <c r="GC53" i="16"/>
  <c r="GD53" i="16"/>
  <c r="GE53" i="16"/>
  <c r="GF53" i="16"/>
  <c r="GG53" i="16"/>
  <c r="GH53" i="16"/>
  <c r="GI53" i="16"/>
  <c r="GJ53" i="16"/>
  <c r="GK53" i="16"/>
  <c r="GL53" i="16"/>
  <c r="GM53" i="16"/>
  <c r="GN53" i="16"/>
  <c r="GO53" i="16"/>
  <c r="GP53" i="16"/>
  <c r="GQ53" i="16"/>
  <c r="GR53" i="16"/>
  <c r="GS53" i="16"/>
  <c r="GT53" i="16"/>
  <c r="GU53" i="16"/>
  <c r="GV53" i="16"/>
  <c r="GW53" i="16"/>
  <c r="GX53" i="16"/>
  <c r="GY53" i="16"/>
  <c r="GZ53" i="16"/>
  <c r="HA53" i="16"/>
  <c r="HB53" i="16"/>
  <c r="HC53" i="16"/>
  <c r="HD53" i="16"/>
  <c r="HE53" i="16"/>
  <c r="HF53" i="16"/>
  <c r="HG53" i="16"/>
  <c r="HH53" i="16"/>
  <c r="HI53" i="16"/>
  <c r="HJ53" i="16"/>
  <c r="HK53" i="16"/>
  <c r="HL53" i="16"/>
  <c r="HM53" i="16"/>
  <c r="HN53" i="16"/>
  <c r="HO53" i="16"/>
  <c r="HP53" i="16"/>
  <c r="HQ53" i="16"/>
  <c r="HR53" i="16"/>
  <c r="HS53" i="16"/>
  <c r="HT53" i="16"/>
  <c r="HU53" i="16"/>
  <c r="HV53" i="16"/>
  <c r="HW53" i="16"/>
  <c r="HX53" i="16"/>
  <c r="HY53" i="16"/>
  <c r="HZ53" i="16"/>
  <c r="IA53" i="16"/>
  <c r="IB53" i="16"/>
  <c r="IC53" i="16"/>
  <c r="ID53" i="16"/>
  <c r="IE53" i="16"/>
  <c r="IF53" i="16"/>
  <c r="IG53" i="16"/>
  <c r="IH53" i="16"/>
  <c r="II53" i="16"/>
  <c r="IJ53" i="16"/>
  <c r="IK53" i="16"/>
  <c r="IL53" i="16"/>
  <c r="IM53" i="16"/>
  <c r="IN53" i="16"/>
  <c r="IO53" i="16"/>
  <c r="IP53" i="16"/>
  <c r="BR54" i="16"/>
  <c r="BS54" i="16"/>
  <c r="BT54" i="16"/>
  <c r="BU54" i="16"/>
  <c r="BV54" i="16"/>
  <c r="BW54" i="16"/>
  <c r="BX54" i="16"/>
  <c r="BY54" i="16"/>
  <c r="BZ54" i="16"/>
  <c r="CA54" i="16"/>
  <c r="CB54" i="16"/>
  <c r="CC54" i="16"/>
  <c r="CD54" i="16"/>
  <c r="CE54" i="16"/>
  <c r="CF54" i="16"/>
  <c r="CG54" i="16"/>
  <c r="CH54" i="16"/>
  <c r="CI54" i="16"/>
  <c r="CJ54" i="16"/>
  <c r="CK54" i="16"/>
  <c r="CL54" i="16"/>
  <c r="CM54" i="16"/>
  <c r="CN54" i="16"/>
  <c r="CO54" i="16"/>
  <c r="CP54" i="16"/>
  <c r="CQ54" i="16"/>
  <c r="CR54" i="16"/>
  <c r="CS54" i="16"/>
  <c r="CT54" i="16"/>
  <c r="CU54" i="16"/>
  <c r="CV54" i="16"/>
  <c r="CW54" i="16"/>
  <c r="CX54" i="16"/>
  <c r="CY54" i="16"/>
  <c r="CZ54" i="16"/>
  <c r="DA54" i="16"/>
  <c r="DB54" i="16"/>
  <c r="DC54" i="16"/>
  <c r="DD54" i="16"/>
  <c r="DE54" i="16"/>
  <c r="DF54" i="16"/>
  <c r="DG54" i="16"/>
  <c r="DH54" i="16"/>
  <c r="DI54" i="16"/>
  <c r="DJ54" i="16"/>
  <c r="DK54" i="16"/>
  <c r="DL54" i="16"/>
  <c r="DM54" i="16"/>
  <c r="DN54" i="16"/>
  <c r="DO54" i="16"/>
  <c r="DP54" i="16"/>
  <c r="DQ54" i="16"/>
  <c r="DR54" i="16"/>
  <c r="DS54" i="16"/>
  <c r="DT54" i="16"/>
  <c r="DU54" i="16"/>
  <c r="DV54" i="16"/>
  <c r="DW54" i="16"/>
  <c r="DX54" i="16"/>
  <c r="DY54" i="16"/>
  <c r="DZ54" i="16"/>
  <c r="EA54" i="16"/>
  <c r="EB54" i="16"/>
  <c r="EC54" i="16"/>
  <c r="ED54" i="16"/>
  <c r="EE54" i="16"/>
  <c r="EF54" i="16"/>
  <c r="EG54" i="16"/>
  <c r="EH54" i="16"/>
  <c r="EI54" i="16"/>
  <c r="EJ54" i="16"/>
  <c r="EK54" i="16"/>
  <c r="EL54" i="16"/>
  <c r="EM54" i="16"/>
  <c r="EN54" i="16"/>
  <c r="EO54" i="16"/>
  <c r="EP54" i="16"/>
  <c r="EQ54" i="16"/>
  <c r="ER54" i="16"/>
  <c r="ES54" i="16"/>
  <c r="ET54" i="16"/>
  <c r="EU54" i="16"/>
  <c r="EV54" i="16"/>
  <c r="EW54" i="16"/>
  <c r="EX54" i="16"/>
  <c r="EY54" i="16"/>
  <c r="EZ54" i="16"/>
  <c r="FA54" i="16"/>
  <c r="FB54" i="16"/>
  <c r="FC54" i="16"/>
  <c r="FD54" i="16"/>
  <c r="FE54" i="16"/>
  <c r="FF54" i="16"/>
  <c r="FG54" i="16"/>
  <c r="FH54" i="16"/>
  <c r="FI54" i="16"/>
  <c r="FJ54" i="16"/>
  <c r="FK54" i="16"/>
  <c r="FL54" i="16"/>
  <c r="FM54" i="16"/>
  <c r="FN54" i="16"/>
  <c r="FO54" i="16"/>
  <c r="FP54" i="16"/>
  <c r="FQ54" i="16"/>
  <c r="FR54" i="16"/>
  <c r="FS54" i="16"/>
  <c r="FT54" i="16"/>
  <c r="FU54" i="16"/>
  <c r="FV54" i="16"/>
  <c r="FW54" i="16"/>
  <c r="FX54" i="16"/>
  <c r="FY54" i="16"/>
  <c r="FZ54" i="16"/>
  <c r="GA54" i="16"/>
  <c r="GB54" i="16"/>
  <c r="GC54" i="16"/>
  <c r="GD54" i="16"/>
  <c r="GE54" i="16"/>
  <c r="GF54" i="16"/>
  <c r="GG54" i="16"/>
  <c r="GH54" i="16"/>
  <c r="GI54" i="16"/>
  <c r="GJ54" i="16"/>
  <c r="GK54" i="16"/>
  <c r="GL54" i="16"/>
  <c r="GM54" i="16"/>
  <c r="GN54" i="16"/>
  <c r="GO54" i="16"/>
  <c r="GP54" i="16"/>
  <c r="GQ54" i="16"/>
  <c r="GR54" i="16"/>
  <c r="GS54" i="16"/>
  <c r="GT54" i="16"/>
  <c r="GU54" i="16"/>
  <c r="GV54" i="16"/>
  <c r="GW54" i="16"/>
  <c r="GX54" i="16"/>
  <c r="GY54" i="16"/>
  <c r="GZ54" i="16"/>
  <c r="HA54" i="16"/>
  <c r="HB54" i="16"/>
  <c r="HC54" i="16"/>
  <c r="HD54" i="16"/>
  <c r="HE54" i="16"/>
  <c r="HF54" i="16"/>
  <c r="HG54" i="16"/>
  <c r="HH54" i="16"/>
  <c r="HI54" i="16"/>
  <c r="HJ54" i="16"/>
  <c r="HK54" i="16"/>
  <c r="HL54" i="16"/>
  <c r="HM54" i="16"/>
  <c r="HO54" i="16"/>
  <c r="HP54" i="16"/>
  <c r="HQ54" i="16"/>
  <c r="HS54" i="16"/>
  <c r="HT54" i="16"/>
  <c r="HU54" i="16"/>
  <c r="HX54" i="16"/>
  <c r="IB54" i="16"/>
  <c r="IF54" i="16"/>
  <c r="BW21" i="46" l="1"/>
  <c r="BX21" i="46"/>
  <c r="BY21" i="46"/>
  <c r="BZ21" i="46"/>
  <c r="CA21" i="46"/>
  <c r="CB21" i="46"/>
  <c r="CC21" i="46"/>
  <c r="CD21" i="46"/>
  <c r="CE21" i="46"/>
  <c r="CF21" i="46"/>
  <c r="CG21" i="46"/>
  <c r="CH21" i="46"/>
  <c r="CI21" i="46"/>
  <c r="CJ21" i="46"/>
  <c r="CK21" i="46"/>
  <c r="CL21" i="46"/>
  <c r="CM21" i="46"/>
  <c r="CN21" i="46"/>
  <c r="CO21" i="46"/>
  <c r="CP21" i="46"/>
  <c r="CQ21" i="46"/>
  <c r="CR21" i="46"/>
  <c r="CS21" i="46"/>
  <c r="CT21" i="46"/>
  <c r="CU21" i="46"/>
  <c r="CV21" i="46"/>
  <c r="CW21" i="46"/>
  <c r="CX21" i="46"/>
  <c r="CY21" i="46"/>
  <c r="CZ21" i="46"/>
  <c r="DA21" i="46"/>
  <c r="DB21" i="46"/>
  <c r="DC21" i="46"/>
  <c r="DD21" i="46"/>
  <c r="DE21" i="46"/>
  <c r="DF21" i="46"/>
  <c r="DG21" i="46"/>
  <c r="DH21" i="46"/>
  <c r="DI21" i="46"/>
  <c r="DJ21" i="46"/>
  <c r="DK21" i="46"/>
  <c r="DL21" i="46"/>
  <c r="DM21" i="46"/>
  <c r="DN21" i="46"/>
  <c r="DO21" i="46"/>
  <c r="DP21" i="46"/>
  <c r="DQ21" i="46"/>
  <c r="DR21" i="46"/>
  <c r="DS21" i="46"/>
  <c r="DT21" i="46"/>
  <c r="DU21" i="46"/>
  <c r="DV21" i="46"/>
  <c r="DW21" i="46"/>
  <c r="DX21" i="46"/>
  <c r="DY21" i="46"/>
  <c r="DZ21" i="46"/>
  <c r="EA21" i="46"/>
  <c r="EB21" i="46"/>
  <c r="EC21" i="46"/>
  <c r="ED21" i="46"/>
  <c r="EE21" i="46"/>
  <c r="EF21" i="46"/>
  <c r="EG21" i="46"/>
  <c r="EH21" i="46"/>
  <c r="EI21" i="46"/>
  <c r="EJ21" i="46"/>
  <c r="EK21" i="46"/>
  <c r="EL21" i="46"/>
  <c r="EM21" i="46"/>
  <c r="EN21" i="46"/>
  <c r="EO21" i="46"/>
  <c r="EP21" i="46"/>
  <c r="EQ21" i="46"/>
  <c r="ER21" i="46"/>
  <c r="ES21" i="46"/>
  <c r="ET21" i="46"/>
  <c r="EU21" i="46"/>
  <c r="EV21" i="46"/>
  <c r="EW21" i="46"/>
  <c r="EX21" i="46"/>
  <c r="EY21" i="46"/>
  <c r="EZ21" i="46"/>
  <c r="FA21" i="46"/>
  <c r="FB21" i="46"/>
  <c r="FC21" i="46"/>
  <c r="FD21" i="46"/>
  <c r="FE21" i="46"/>
  <c r="FF21" i="46"/>
  <c r="FG21" i="46"/>
  <c r="FH21" i="46"/>
  <c r="FI21" i="46"/>
  <c r="FJ21" i="46"/>
  <c r="FK21" i="46"/>
  <c r="FL21" i="46"/>
  <c r="FM21" i="46"/>
  <c r="FN21" i="46"/>
  <c r="FO21" i="46"/>
  <c r="FP21" i="46"/>
  <c r="FQ21" i="46"/>
  <c r="FR21" i="46"/>
  <c r="FS21" i="46"/>
  <c r="FT21" i="46"/>
  <c r="FU21" i="46"/>
  <c r="FV21" i="46"/>
  <c r="FW21" i="46"/>
  <c r="FX21" i="46"/>
  <c r="FY21" i="46"/>
  <c r="FZ21" i="46"/>
  <c r="GA21" i="46"/>
  <c r="GB21" i="46"/>
  <c r="GC21" i="46"/>
  <c r="GD21" i="46"/>
  <c r="GE21" i="46"/>
  <c r="GF21" i="46"/>
  <c r="GG21" i="46"/>
  <c r="GH21" i="46"/>
  <c r="GI21" i="46"/>
  <c r="GJ21" i="46"/>
  <c r="GK21" i="46"/>
  <c r="GL21" i="46"/>
  <c r="GM21" i="46"/>
  <c r="GN21" i="46"/>
  <c r="GO21" i="46"/>
  <c r="GP21" i="46"/>
  <c r="GQ21" i="46"/>
  <c r="GR21" i="46"/>
  <c r="GS21" i="46"/>
  <c r="GT21" i="46"/>
  <c r="GU21" i="46"/>
  <c r="GV21" i="46"/>
  <c r="GW21" i="46"/>
  <c r="GX21" i="46"/>
  <c r="GY21" i="46"/>
  <c r="GZ21" i="46"/>
  <c r="HA21" i="46"/>
  <c r="HB21" i="46"/>
  <c r="HC21" i="46"/>
  <c r="HD21" i="46"/>
  <c r="HE21" i="46"/>
  <c r="HF21" i="46"/>
  <c r="HG21" i="46"/>
  <c r="HH21" i="46"/>
  <c r="HI21" i="46"/>
  <c r="HJ21" i="46"/>
  <c r="HK21" i="46"/>
  <c r="HL21" i="46"/>
  <c r="HM21" i="46"/>
  <c r="HN21" i="46"/>
  <c r="HO21" i="46"/>
  <c r="HP21" i="46"/>
  <c r="HQ21" i="46"/>
  <c r="HR21" i="46"/>
  <c r="HS21" i="46"/>
  <c r="HT21" i="46"/>
  <c r="HU21" i="46"/>
  <c r="HV21" i="46"/>
  <c r="HW21" i="46"/>
  <c r="HX21" i="46"/>
  <c r="HY21" i="46"/>
  <c r="HZ21" i="46"/>
  <c r="IA21" i="46"/>
  <c r="IB21" i="46"/>
  <c r="IC21" i="46"/>
  <c r="ID21" i="46"/>
  <c r="IE21" i="46"/>
  <c r="IF21" i="46"/>
  <c r="IG21" i="46"/>
  <c r="IH21" i="46"/>
  <c r="II21" i="46"/>
  <c r="IJ21" i="46"/>
  <c r="IK21" i="46"/>
  <c r="IL21" i="46"/>
  <c r="IM21" i="46"/>
  <c r="IN21" i="46"/>
  <c r="IO21" i="46"/>
  <c r="IP21" i="46"/>
  <c r="IQ21" i="46"/>
  <c r="IR21" i="46"/>
  <c r="IS21" i="46"/>
  <c r="IT21" i="46"/>
  <c r="IU21" i="46"/>
  <c r="IV21" i="46"/>
  <c r="IW21" i="46"/>
  <c r="IX21" i="46"/>
  <c r="IY21" i="46"/>
  <c r="IZ21" i="46"/>
  <c r="JA21" i="46"/>
  <c r="JB21" i="46"/>
  <c r="JC21" i="46"/>
  <c r="JD21" i="46"/>
  <c r="JE21" i="46"/>
  <c r="JF21" i="46"/>
  <c r="JG21" i="46"/>
  <c r="JH21" i="46"/>
  <c r="JI21" i="46"/>
  <c r="JJ21" i="46"/>
  <c r="JK21" i="46"/>
  <c r="JL21" i="46"/>
  <c r="JM21" i="46"/>
  <c r="JN21" i="46"/>
  <c r="JO21" i="46"/>
  <c r="JP21" i="46"/>
  <c r="JQ21" i="46"/>
  <c r="JR21" i="46"/>
  <c r="JS21" i="46"/>
  <c r="JT21" i="46"/>
  <c r="JU21" i="46"/>
  <c r="JV21" i="46"/>
  <c r="JW21" i="46"/>
  <c r="JX21" i="46"/>
  <c r="JY21" i="46"/>
  <c r="JZ21" i="46"/>
  <c r="KA21" i="46"/>
  <c r="KB21" i="46"/>
  <c r="KC21" i="46"/>
  <c r="KD21" i="46"/>
  <c r="KE21" i="46"/>
  <c r="KF21" i="46"/>
  <c r="KG21" i="46"/>
  <c r="KH21" i="46"/>
  <c r="KI21" i="46"/>
  <c r="KJ21" i="46"/>
  <c r="KK21" i="46"/>
  <c r="KL21" i="46"/>
  <c r="KM21" i="46"/>
  <c r="KN21" i="46"/>
  <c r="KO21" i="46"/>
  <c r="KP21" i="46"/>
  <c r="KQ21" i="46"/>
  <c r="KR21" i="46"/>
  <c r="KS21" i="46"/>
  <c r="KT21" i="46"/>
  <c r="KU21" i="46"/>
  <c r="KV21" i="46"/>
  <c r="KW21" i="46"/>
  <c r="KX21" i="46"/>
  <c r="KY21" i="46"/>
  <c r="KZ21" i="46"/>
  <c r="LA21" i="46"/>
  <c r="LB21" i="46"/>
  <c r="LC21" i="46"/>
  <c r="LD21" i="46"/>
  <c r="LE21" i="46"/>
  <c r="LF21" i="46"/>
  <c r="LG21" i="46"/>
  <c r="LH21" i="46"/>
  <c r="LI21" i="46"/>
  <c r="LJ21" i="46"/>
  <c r="LK21" i="46"/>
  <c r="LL21" i="46"/>
  <c r="LM21" i="46"/>
  <c r="LN21" i="46"/>
  <c r="LO21" i="46"/>
  <c r="LP21" i="46"/>
  <c r="LQ21" i="46"/>
  <c r="LR21" i="46"/>
  <c r="LS21" i="46"/>
  <c r="LT21" i="46"/>
  <c r="LU21" i="46"/>
  <c r="LV21" i="46"/>
  <c r="LW21" i="46"/>
  <c r="LX21" i="46"/>
  <c r="LY21" i="46"/>
  <c r="LZ21" i="46"/>
  <c r="MA21" i="46"/>
  <c r="MB21" i="46"/>
  <c r="MC21" i="46"/>
  <c r="MD21" i="46"/>
  <c r="ME21" i="46"/>
  <c r="MF21" i="46"/>
  <c r="MG21" i="46"/>
  <c r="MH21" i="46"/>
  <c r="MI21" i="46"/>
  <c r="MJ21" i="46"/>
  <c r="MK21" i="46"/>
  <c r="ML21" i="46"/>
  <c r="MM21" i="46"/>
  <c r="MN21" i="46"/>
  <c r="MO21" i="46"/>
  <c r="MP21" i="46"/>
  <c r="MQ21" i="46"/>
  <c r="MR21" i="46"/>
  <c r="MS21" i="46"/>
  <c r="MT21" i="46"/>
  <c r="MU21" i="46"/>
  <c r="MV21" i="46"/>
  <c r="MW21" i="46"/>
  <c r="MX21" i="46"/>
  <c r="MY21" i="46"/>
  <c r="MZ21" i="46"/>
  <c r="NA21" i="46"/>
  <c r="NB21" i="46"/>
  <c r="NC21" i="46"/>
  <c r="ND21" i="46"/>
  <c r="NE21" i="46"/>
  <c r="NF21" i="46"/>
  <c r="NG21" i="46"/>
  <c r="NH21" i="46"/>
  <c r="NI21" i="46"/>
  <c r="NJ21" i="46"/>
  <c r="NK21" i="46"/>
  <c r="NL21" i="46"/>
  <c r="NM21" i="46"/>
  <c r="NN21" i="46"/>
  <c r="NO21" i="46"/>
  <c r="NP21" i="46"/>
  <c r="NQ21" i="46"/>
  <c r="NR21" i="46"/>
  <c r="NS21" i="46"/>
  <c r="NT21" i="46"/>
  <c r="NU21" i="46"/>
  <c r="NV21" i="46"/>
  <c r="NW21" i="46"/>
  <c r="NX21" i="46"/>
  <c r="NY21" i="46"/>
  <c r="NZ21" i="46"/>
  <c r="OA21" i="46"/>
  <c r="OB21" i="46"/>
  <c r="OC21" i="46"/>
  <c r="OD21" i="46"/>
  <c r="OE21" i="46"/>
  <c r="OF21" i="46"/>
  <c r="OG21" i="46"/>
  <c r="OH21" i="46"/>
  <c r="OI21" i="46"/>
  <c r="OJ21" i="46"/>
  <c r="OK21" i="46"/>
  <c r="OL21" i="46"/>
  <c r="OM21" i="46"/>
  <c r="ON21" i="46"/>
  <c r="OO21" i="46"/>
  <c r="OP21" i="46"/>
  <c r="OQ21" i="46"/>
  <c r="OR21" i="46"/>
  <c r="OS21" i="46"/>
  <c r="OT21" i="46"/>
  <c r="OU21" i="46"/>
  <c r="OV21" i="46"/>
  <c r="OW21" i="46"/>
  <c r="OX21" i="46"/>
  <c r="OY21" i="46"/>
  <c r="OZ21" i="46"/>
  <c r="PA21" i="46"/>
  <c r="PB21" i="46"/>
  <c r="PC21" i="46"/>
  <c r="PD21" i="46"/>
  <c r="PE21" i="46"/>
  <c r="PF21" i="46"/>
  <c r="PG21" i="46"/>
  <c r="PH21" i="46"/>
  <c r="PI21" i="46"/>
  <c r="PJ21" i="46"/>
  <c r="PK21" i="46"/>
  <c r="PL21" i="46"/>
  <c r="PM21" i="46"/>
  <c r="PN21" i="46"/>
  <c r="PO21" i="46"/>
  <c r="PP21" i="46"/>
  <c r="BV21" i="46"/>
  <c r="BW23" i="46"/>
  <c r="BX23" i="46"/>
  <c r="BY23" i="46"/>
  <c r="BZ23" i="46"/>
  <c r="CA23" i="46"/>
  <c r="CB23" i="46"/>
  <c r="CC23" i="46"/>
  <c r="CD23" i="46"/>
  <c r="CE23" i="46"/>
  <c r="CF23" i="46"/>
  <c r="CG23" i="46"/>
  <c r="CH23" i="46"/>
  <c r="CI23" i="46"/>
  <c r="CJ23" i="46"/>
  <c r="CK23" i="46"/>
  <c r="CL23" i="46"/>
  <c r="CM23" i="46"/>
  <c r="CN23" i="46"/>
  <c r="CO23" i="46"/>
  <c r="CP23" i="46"/>
  <c r="CQ23" i="46"/>
  <c r="CR23" i="46"/>
  <c r="CS23" i="46"/>
  <c r="CT23" i="46"/>
  <c r="CU23" i="46"/>
  <c r="CV23" i="46"/>
  <c r="CW23" i="46"/>
  <c r="CX23" i="46"/>
  <c r="CY23" i="46"/>
  <c r="CZ23" i="46"/>
  <c r="DA23" i="46"/>
  <c r="DB23" i="46"/>
  <c r="DC23" i="46"/>
  <c r="DD23" i="46"/>
  <c r="DE23" i="46"/>
  <c r="DF23" i="46"/>
  <c r="DG23" i="46"/>
  <c r="DH23" i="46"/>
  <c r="DI23" i="46"/>
  <c r="DJ23" i="46"/>
  <c r="DK23" i="46"/>
  <c r="DL23" i="46"/>
  <c r="DM23" i="46"/>
  <c r="DN23" i="46"/>
  <c r="DO23" i="46"/>
  <c r="DP23" i="46"/>
  <c r="DQ23" i="46"/>
  <c r="DR23" i="46"/>
  <c r="DS23" i="46"/>
  <c r="DT23" i="46"/>
  <c r="DU23" i="46"/>
  <c r="DV23" i="46"/>
  <c r="DW23" i="46"/>
  <c r="DX23" i="46"/>
  <c r="DY23" i="46"/>
  <c r="DZ23" i="46"/>
  <c r="EA23" i="46"/>
  <c r="EB23" i="46"/>
  <c r="EC23" i="46"/>
  <c r="ED23" i="46"/>
  <c r="EE23" i="46"/>
  <c r="EF23" i="46"/>
  <c r="EG23" i="46"/>
  <c r="EH23" i="46"/>
  <c r="EI23" i="46"/>
  <c r="EJ23" i="46"/>
  <c r="EK23" i="46"/>
  <c r="EL23" i="46"/>
  <c r="EM23" i="46"/>
  <c r="EN23" i="46"/>
  <c r="EO23" i="46"/>
  <c r="EP23" i="46"/>
  <c r="EQ23" i="46"/>
  <c r="ER23" i="46"/>
  <c r="ES23" i="46"/>
  <c r="ET23" i="46"/>
  <c r="EU23" i="46"/>
  <c r="EV23" i="46"/>
  <c r="EW23" i="46"/>
  <c r="EX23" i="46"/>
  <c r="EY23" i="46"/>
  <c r="EZ23" i="46"/>
  <c r="FA23" i="46"/>
  <c r="FB23" i="46"/>
  <c r="FC23" i="46"/>
  <c r="FD23" i="46"/>
  <c r="FE23" i="46"/>
  <c r="FF23" i="46"/>
  <c r="FG23" i="46"/>
  <c r="FH23" i="46"/>
  <c r="FI23" i="46"/>
  <c r="FJ23" i="46"/>
  <c r="FK23" i="46"/>
  <c r="FL23" i="46"/>
  <c r="FM23" i="46"/>
  <c r="FN23" i="46"/>
  <c r="FO23" i="46"/>
  <c r="FP23" i="46"/>
  <c r="FQ23" i="46"/>
  <c r="FR23" i="46"/>
  <c r="FS23" i="46"/>
  <c r="FT23" i="46"/>
  <c r="FU23" i="46"/>
  <c r="FV23" i="46"/>
  <c r="FW23" i="46"/>
  <c r="FX23" i="46"/>
  <c r="FY23" i="46"/>
  <c r="FZ23" i="46"/>
  <c r="GA23" i="46"/>
  <c r="GB23" i="46"/>
  <c r="GC23" i="46"/>
  <c r="GD23" i="46"/>
  <c r="GE23" i="46"/>
  <c r="GF23" i="46"/>
  <c r="GG23" i="46"/>
  <c r="GH23" i="46"/>
  <c r="GI23" i="46"/>
  <c r="GJ23" i="46"/>
  <c r="GK23" i="46"/>
  <c r="GL23" i="46"/>
  <c r="GM23" i="46"/>
  <c r="GN23" i="46"/>
  <c r="GO23" i="46"/>
  <c r="GP23" i="46"/>
  <c r="GQ23" i="46"/>
  <c r="GR23" i="46"/>
  <c r="GS23" i="46"/>
  <c r="GT23" i="46"/>
  <c r="GU23" i="46"/>
  <c r="GV23" i="46"/>
  <c r="GW23" i="46"/>
  <c r="GX23" i="46"/>
  <c r="GY23" i="46"/>
  <c r="GZ23" i="46"/>
  <c r="HA23" i="46"/>
  <c r="HB23" i="46"/>
  <c r="HC23" i="46"/>
  <c r="HD23" i="46"/>
  <c r="HE23" i="46"/>
  <c r="HF23" i="46"/>
  <c r="HG23" i="46"/>
  <c r="HH23" i="46"/>
  <c r="HI23" i="46"/>
  <c r="HJ23" i="46"/>
  <c r="HK23" i="46"/>
  <c r="HL23" i="46"/>
  <c r="HM23" i="46"/>
  <c r="HN23" i="46"/>
  <c r="HO23" i="46"/>
  <c r="HP23" i="46"/>
  <c r="HQ23" i="46"/>
  <c r="HR23" i="46"/>
  <c r="HS23" i="46"/>
  <c r="HT23" i="46"/>
  <c r="HU23" i="46"/>
  <c r="HV23" i="46"/>
  <c r="HW23" i="46"/>
  <c r="HX23" i="46"/>
  <c r="HY23" i="46"/>
  <c r="HZ23" i="46"/>
  <c r="IA23" i="46"/>
  <c r="IB23" i="46"/>
  <c r="IC23" i="46"/>
  <c r="ID23" i="46"/>
  <c r="IE23" i="46"/>
  <c r="IF23" i="46"/>
  <c r="IG23" i="46"/>
  <c r="IH23" i="46"/>
  <c r="II23" i="46"/>
  <c r="IJ23" i="46"/>
  <c r="IK23" i="46"/>
  <c r="IL23" i="46"/>
  <c r="IM23" i="46"/>
  <c r="IN23" i="46"/>
  <c r="IO23" i="46"/>
  <c r="IP23" i="46"/>
  <c r="IQ23" i="46"/>
  <c r="IR23" i="46"/>
  <c r="IS23" i="46"/>
  <c r="IT23" i="46"/>
  <c r="IU23" i="46"/>
  <c r="IV23" i="46"/>
  <c r="IW23" i="46"/>
  <c r="IX23" i="46"/>
  <c r="IY23" i="46"/>
  <c r="IZ23" i="46"/>
  <c r="JA23" i="46"/>
  <c r="JB23" i="46"/>
  <c r="JC23" i="46"/>
  <c r="JD23" i="46"/>
  <c r="JE23" i="46"/>
  <c r="JF23" i="46"/>
  <c r="JG23" i="46"/>
  <c r="JH23" i="46"/>
  <c r="JI23" i="46"/>
  <c r="JJ23" i="46"/>
  <c r="JK23" i="46"/>
  <c r="JL23" i="46"/>
  <c r="JM23" i="46"/>
  <c r="JN23" i="46"/>
  <c r="JO23" i="46"/>
  <c r="JP23" i="46"/>
  <c r="JQ23" i="46"/>
  <c r="JR23" i="46"/>
  <c r="JS23" i="46"/>
  <c r="JT23" i="46"/>
  <c r="JU23" i="46"/>
  <c r="JV23" i="46"/>
  <c r="JW23" i="46"/>
  <c r="JX23" i="46"/>
  <c r="JY23" i="46"/>
  <c r="JZ23" i="46"/>
  <c r="KA23" i="46"/>
  <c r="KB23" i="46"/>
  <c r="KC23" i="46"/>
  <c r="KD23" i="46"/>
  <c r="KE23" i="46"/>
  <c r="KF23" i="46"/>
  <c r="KG23" i="46"/>
  <c r="KH23" i="46"/>
  <c r="KI23" i="46"/>
  <c r="KJ23" i="46"/>
  <c r="KK23" i="46"/>
  <c r="KL23" i="46"/>
  <c r="KM23" i="46"/>
  <c r="KN23" i="46"/>
  <c r="KO23" i="46"/>
  <c r="KP23" i="46"/>
  <c r="KQ23" i="46"/>
  <c r="KR23" i="46"/>
  <c r="KS23" i="46"/>
  <c r="KT23" i="46"/>
  <c r="KU23" i="46"/>
  <c r="KV23" i="46"/>
  <c r="KW23" i="46"/>
  <c r="KX23" i="46"/>
  <c r="KY23" i="46"/>
  <c r="KZ23" i="46"/>
  <c r="LA23" i="46"/>
  <c r="LB23" i="46"/>
  <c r="LC23" i="46"/>
  <c r="LD23" i="46"/>
  <c r="LE23" i="46"/>
  <c r="LF23" i="46"/>
  <c r="LG23" i="46"/>
  <c r="LH23" i="46"/>
  <c r="LI23" i="46"/>
  <c r="LJ23" i="46"/>
  <c r="LK23" i="46"/>
  <c r="LL23" i="46"/>
  <c r="LM23" i="46"/>
  <c r="LN23" i="46"/>
  <c r="LO23" i="46"/>
  <c r="LP23" i="46"/>
  <c r="LQ23" i="46"/>
  <c r="LR23" i="46"/>
  <c r="LS23" i="46"/>
  <c r="LT23" i="46"/>
  <c r="LU23" i="46"/>
  <c r="LV23" i="46"/>
  <c r="LW23" i="46"/>
  <c r="LX23" i="46"/>
  <c r="LY23" i="46"/>
  <c r="LZ23" i="46"/>
  <c r="MA23" i="46"/>
  <c r="MB23" i="46"/>
  <c r="MC23" i="46"/>
  <c r="MD23" i="46"/>
  <c r="ME23" i="46"/>
  <c r="MF23" i="46"/>
  <c r="MG23" i="46"/>
  <c r="MH23" i="46"/>
  <c r="MI23" i="46"/>
  <c r="MJ23" i="46"/>
  <c r="MK23" i="46"/>
  <c r="ML23" i="46"/>
  <c r="MM23" i="46"/>
  <c r="MN23" i="46"/>
  <c r="MO23" i="46"/>
  <c r="MP23" i="46"/>
  <c r="MQ23" i="46"/>
  <c r="MR23" i="46"/>
  <c r="MS23" i="46"/>
  <c r="MT23" i="46"/>
  <c r="MU23" i="46"/>
  <c r="MV23" i="46"/>
  <c r="MW23" i="46"/>
  <c r="MX23" i="46"/>
  <c r="MY23" i="46"/>
  <c r="MZ23" i="46"/>
  <c r="NA23" i="46"/>
  <c r="NB23" i="46"/>
  <c r="NC23" i="46"/>
  <c r="ND23" i="46"/>
  <c r="NE23" i="46"/>
  <c r="NF23" i="46"/>
  <c r="NG23" i="46"/>
  <c r="NH23" i="46"/>
  <c r="NI23" i="46"/>
  <c r="NJ23" i="46"/>
  <c r="NK23" i="46"/>
  <c r="NL23" i="46"/>
  <c r="NM23" i="46"/>
  <c r="NN23" i="46"/>
  <c r="NO23" i="46"/>
  <c r="NP23" i="46"/>
  <c r="NQ23" i="46"/>
  <c r="NR23" i="46"/>
  <c r="NS23" i="46"/>
  <c r="NT23" i="46"/>
  <c r="NU23" i="46"/>
  <c r="NV23" i="46"/>
  <c r="NW23" i="46"/>
  <c r="NX23" i="46"/>
  <c r="NY23" i="46"/>
  <c r="NZ23" i="46"/>
  <c r="OA23" i="46"/>
  <c r="OB23" i="46"/>
  <c r="OC23" i="46"/>
  <c r="OD23" i="46"/>
  <c r="OE23" i="46"/>
  <c r="OF23" i="46"/>
  <c r="OG23" i="46"/>
  <c r="OH23" i="46"/>
  <c r="OI23" i="46"/>
  <c r="OJ23" i="46"/>
  <c r="OK23" i="46"/>
  <c r="OL23" i="46"/>
  <c r="OM23" i="46"/>
  <c r="ON23" i="46"/>
  <c r="OO23" i="46"/>
  <c r="OP23" i="46"/>
  <c r="OQ23" i="46"/>
  <c r="OR23" i="46"/>
  <c r="OS23" i="46"/>
  <c r="OT23" i="46"/>
  <c r="OU23" i="46"/>
  <c r="OV23" i="46"/>
  <c r="OW23" i="46"/>
  <c r="OX23" i="46"/>
  <c r="OY23" i="46"/>
  <c r="OZ23" i="46"/>
  <c r="PA23" i="46"/>
  <c r="PB23" i="46"/>
  <c r="PC23" i="46"/>
  <c r="PD23" i="46"/>
  <c r="PE23" i="46"/>
  <c r="PF23" i="46"/>
  <c r="PG23" i="46"/>
  <c r="PH23" i="46"/>
  <c r="PI23" i="46"/>
  <c r="PJ23" i="46"/>
  <c r="PK23" i="46"/>
  <c r="PL23" i="46"/>
  <c r="PM23" i="46"/>
  <c r="PN23" i="46"/>
  <c r="PO23" i="46"/>
  <c r="PP23" i="46"/>
  <c r="BV23" i="46"/>
  <c r="DL22" i="46"/>
  <c r="DM22" i="46"/>
  <c r="DN22" i="46"/>
  <c r="DO22" i="46"/>
  <c r="DP22" i="46"/>
  <c r="DQ22" i="46"/>
  <c r="DR22" i="46"/>
  <c r="DS22" i="46"/>
  <c r="DT22" i="46"/>
  <c r="DU22" i="46"/>
  <c r="DV22" i="46"/>
  <c r="DW22" i="46"/>
  <c r="DX22" i="46"/>
  <c r="DY22" i="46"/>
  <c r="DZ22" i="46"/>
  <c r="EA22" i="46"/>
  <c r="EB22" i="46"/>
  <c r="EC22" i="46"/>
  <c r="ED22" i="46"/>
  <c r="EE22" i="46"/>
  <c r="EF22" i="46"/>
  <c r="EG22" i="46"/>
  <c r="EH22" i="46"/>
  <c r="EI22" i="46"/>
  <c r="EJ22" i="46"/>
  <c r="EK22" i="46"/>
  <c r="EL22" i="46"/>
  <c r="EM22" i="46"/>
  <c r="EN22" i="46"/>
  <c r="EO22" i="46"/>
  <c r="EP22" i="46"/>
  <c r="EQ22" i="46"/>
  <c r="ER22" i="46"/>
  <c r="ES22" i="46"/>
  <c r="ET22" i="46"/>
  <c r="EU22" i="46"/>
  <c r="EV22" i="46"/>
  <c r="EW22" i="46"/>
  <c r="EX22" i="46"/>
  <c r="EY22" i="46"/>
  <c r="EZ22" i="46"/>
  <c r="FA22" i="46"/>
  <c r="FB22" i="46"/>
  <c r="FC22" i="46"/>
  <c r="FD22" i="46"/>
  <c r="FE22" i="46"/>
  <c r="FF22" i="46"/>
  <c r="FG22" i="46"/>
  <c r="FH22" i="46"/>
  <c r="FI22" i="46"/>
  <c r="FJ22" i="46"/>
  <c r="FK22" i="46"/>
  <c r="FL22" i="46"/>
  <c r="FM22" i="46"/>
  <c r="FN22" i="46"/>
  <c r="FO22" i="46"/>
  <c r="FP22" i="46"/>
  <c r="FQ22" i="46"/>
  <c r="FR22" i="46"/>
  <c r="FS22" i="46"/>
  <c r="FT22" i="46"/>
  <c r="FU22" i="46"/>
  <c r="FV22" i="46"/>
  <c r="FW22" i="46"/>
  <c r="FX22" i="46"/>
  <c r="FY22" i="46"/>
  <c r="FZ22" i="46"/>
  <c r="GA22" i="46"/>
  <c r="GB22" i="46"/>
  <c r="GC22" i="46"/>
  <c r="GD22" i="46"/>
  <c r="GE22" i="46"/>
  <c r="GF22" i="46"/>
  <c r="GG22" i="46"/>
  <c r="GH22" i="46"/>
  <c r="GI22" i="46"/>
  <c r="GJ22" i="46"/>
  <c r="GK22" i="46"/>
  <c r="GL22" i="46"/>
  <c r="GM22" i="46"/>
  <c r="GN22" i="46"/>
  <c r="GO22" i="46"/>
  <c r="GP22" i="46"/>
  <c r="GQ22" i="46"/>
  <c r="GR22" i="46"/>
  <c r="GS22" i="46"/>
  <c r="GT22" i="46"/>
  <c r="GU22" i="46"/>
  <c r="GV22" i="46"/>
  <c r="GW22" i="46"/>
  <c r="GX22" i="46"/>
  <c r="GY22" i="46"/>
  <c r="GZ22" i="46"/>
  <c r="HA22" i="46"/>
  <c r="HB22" i="46"/>
  <c r="HC22" i="46"/>
  <c r="HD22" i="46"/>
  <c r="HE22" i="46"/>
  <c r="HF22" i="46"/>
  <c r="HG22" i="46"/>
  <c r="HH22" i="46"/>
  <c r="HI22" i="46"/>
  <c r="HJ22" i="46"/>
  <c r="HK22" i="46"/>
  <c r="HL22" i="46"/>
  <c r="HM22" i="46"/>
  <c r="HN22" i="46"/>
  <c r="HO22" i="46"/>
  <c r="HP22" i="46"/>
  <c r="HQ22" i="46"/>
  <c r="HR22" i="46"/>
  <c r="HS22" i="46"/>
  <c r="HT22" i="46"/>
  <c r="HU22" i="46"/>
  <c r="HV22" i="46"/>
  <c r="HW22" i="46"/>
  <c r="HX22" i="46"/>
  <c r="HY22" i="46"/>
  <c r="HZ22" i="46"/>
  <c r="IA22" i="46"/>
  <c r="IB22" i="46"/>
  <c r="IC22" i="46"/>
  <c r="ID22" i="46"/>
  <c r="IE22" i="46"/>
  <c r="IF22" i="46"/>
  <c r="IG22" i="46"/>
  <c r="IH22" i="46"/>
  <c r="II22" i="46"/>
  <c r="IJ22" i="46"/>
  <c r="IK22" i="46"/>
  <c r="IL22" i="46"/>
  <c r="IM22" i="46"/>
  <c r="IN22" i="46"/>
  <c r="IO22" i="46"/>
  <c r="IP22" i="46"/>
  <c r="IQ22" i="46"/>
  <c r="IR22" i="46"/>
  <c r="IS22" i="46"/>
  <c r="IT22" i="46"/>
  <c r="IU22" i="46"/>
  <c r="IV22" i="46"/>
  <c r="IW22" i="46"/>
  <c r="IX22" i="46"/>
  <c r="IY22" i="46"/>
  <c r="IZ22" i="46"/>
  <c r="JA22" i="46"/>
  <c r="JB22" i="46"/>
  <c r="JC22" i="46"/>
  <c r="JD22" i="46"/>
  <c r="JE22" i="46"/>
  <c r="JF22" i="46"/>
  <c r="JG22" i="46"/>
  <c r="JH22" i="46"/>
  <c r="JI22" i="46"/>
  <c r="JJ22" i="46"/>
  <c r="JK22" i="46"/>
  <c r="JL22" i="46"/>
  <c r="JM22" i="46"/>
  <c r="JN22" i="46"/>
  <c r="JO22" i="46"/>
  <c r="JP22" i="46"/>
  <c r="JQ22" i="46"/>
  <c r="JR22" i="46"/>
  <c r="JS22" i="46"/>
  <c r="JT22" i="46"/>
  <c r="JU22" i="46"/>
  <c r="JV22" i="46"/>
  <c r="JW22" i="46"/>
  <c r="JX22" i="46"/>
  <c r="JY22" i="46"/>
  <c r="JZ22" i="46"/>
  <c r="KA22" i="46"/>
  <c r="KB22" i="46"/>
  <c r="KC22" i="46"/>
  <c r="KD22" i="46"/>
  <c r="KE22" i="46"/>
  <c r="KF22" i="46"/>
  <c r="KG22" i="46"/>
  <c r="KH22" i="46"/>
  <c r="KI22" i="46"/>
  <c r="KJ22" i="46"/>
  <c r="KK22" i="46"/>
  <c r="KL22" i="46"/>
  <c r="KM22" i="46"/>
  <c r="KN22" i="46"/>
  <c r="KO22" i="46"/>
  <c r="KP22" i="46"/>
  <c r="KQ22" i="46"/>
  <c r="KR22" i="46"/>
  <c r="KS22" i="46"/>
  <c r="KT22" i="46"/>
  <c r="KU22" i="46"/>
  <c r="KV22" i="46"/>
  <c r="KW22" i="46"/>
  <c r="KX22" i="46"/>
  <c r="KY22" i="46"/>
  <c r="KZ22" i="46"/>
  <c r="LA22" i="46"/>
  <c r="LB22" i="46"/>
  <c r="LC22" i="46"/>
  <c r="LD22" i="46"/>
  <c r="LE22" i="46"/>
  <c r="LF22" i="46"/>
  <c r="LG22" i="46"/>
  <c r="LH22" i="46"/>
  <c r="LI22" i="46"/>
  <c r="LJ22" i="46"/>
  <c r="LK22" i="46"/>
  <c r="LL22" i="46"/>
  <c r="LM22" i="46"/>
  <c r="LN22" i="46"/>
  <c r="LO22" i="46"/>
  <c r="LP22" i="46"/>
  <c r="LQ22" i="46"/>
  <c r="LR22" i="46"/>
  <c r="LS22" i="46"/>
  <c r="LT22" i="46"/>
  <c r="LU22" i="46"/>
  <c r="LV22" i="46"/>
  <c r="LW22" i="46"/>
  <c r="LX22" i="46"/>
  <c r="LY22" i="46"/>
  <c r="LZ22" i="46"/>
  <c r="MA22" i="46"/>
  <c r="MB22" i="46"/>
  <c r="MC22" i="46"/>
  <c r="MD22" i="46"/>
  <c r="ME22" i="46"/>
  <c r="MF22" i="46"/>
  <c r="MG22" i="46"/>
  <c r="MH22" i="46"/>
  <c r="MI22" i="46"/>
  <c r="MJ22" i="46"/>
  <c r="MK22" i="46"/>
  <c r="ML22" i="46"/>
  <c r="MM22" i="46"/>
  <c r="MN22" i="46"/>
  <c r="MO22" i="46"/>
  <c r="MP22" i="46"/>
  <c r="MQ22" i="46"/>
  <c r="MR22" i="46"/>
  <c r="MS22" i="46"/>
  <c r="MT22" i="46"/>
  <c r="MU22" i="46"/>
  <c r="MV22" i="46"/>
  <c r="MW22" i="46"/>
  <c r="MX22" i="46"/>
  <c r="MY22" i="46"/>
  <c r="MZ22" i="46"/>
  <c r="NA22" i="46"/>
  <c r="NB22" i="46"/>
  <c r="NC22" i="46"/>
  <c r="ND22" i="46"/>
  <c r="NE22" i="46"/>
  <c r="NF22" i="46"/>
  <c r="NG22" i="46"/>
  <c r="NH22" i="46"/>
  <c r="NI22" i="46"/>
  <c r="NJ22" i="46"/>
  <c r="NK22" i="46"/>
  <c r="NL22" i="46"/>
  <c r="NM22" i="46"/>
  <c r="NN22" i="46"/>
  <c r="NO22" i="46"/>
  <c r="NP22" i="46"/>
  <c r="NQ22" i="46"/>
  <c r="NR22" i="46"/>
  <c r="NS22" i="46"/>
  <c r="NT22" i="46"/>
  <c r="NU22" i="46"/>
  <c r="NV22" i="46"/>
  <c r="NW22" i="46"/>
  <c r="NX22" i="46"/>
  <c r="NY22" i="46"/>
  <c r="NZ22" i="46"/>
  <c r="OA22" i="46"/>
  <c r="OB22" i="46"/>
  <c r="OC22" i="46"/>
  <c r="OD22" i="46"/>
  <c r="OE22" i="46"/>
  <c r="OF22" i="46"/>
  <c r="OG22" i="46"/>
  <c r="OH22" i="46"/>
  <c r="OI22" i="46"/>
  <c r="OJ22" i="46"/>
  <c r="OK22" i="46"/>
  <c r="OL22" i="46"/>
  <c r="OM22" i="46"/>
  <c r="ON22" i="46"/>
  <c r="OO22" i="46"/>
  <c r="OP22" i="46"/>
  <c r="OQ22" i="46"/>
  <c r="OR22" i="46"/>
  <c r="OS22" i="46"/>
  <c r="OT22" i="46"/>
  <c r="OU22" i="46"/>
  <c r="OV22" i="46"/>
  <c r="OW22" i="46"/>
  <c r="OX22" i="46"/>
  <c r="OY22" i="46"/>
  <c r="OZ22" i="46"/>
  <c r="PA22" i="46"/>
  <c r="PB22" i="46"/>
  <c r="PC22" i="46"/>
  <c r="PD22" i="46"/>
  <c r="PE22" i="46"/>
  <c r="PF22" i="46"/>
  <c r="PG22" i="46"/>
  <c r="PH22" i="46"/>
  <c r="PI22" i="46"/>
  <c r="PJ22" i="46"/>
  <c r="PK22" i="46"/>
  <c r="PL22" i="46"/>
  <c r="PM22" i="46"/>
  <c r="PN22" i="46"/>
  <c r="PO22" i="46"/>
  <c r="PP22" i="46"/>
  <c r="BW22" i="46"/>
  <c r="BX22" i="46"/>
  <c r="BY22" i="46"/>
  <c r="BZ22" i="46"/>
  <c r="CA22" i="46"/>
  <c r="CB22" i="46"/>
  <c r="CC22" i="46"/>
  <c r="CD22" i="46"/>
  <c r="CE22" i="46"/>
  <c r="CF22" i="46"/>
  <c r="CG22" i="46"/>
  <c r="CH22" i="46"/>
  <c r="CI22" i="46"/>
  <c r="CJ22" i="46"/>
  <c r="CK22" i="46"/>
  <c r="CL22" i="46"/>
  <c r="CM22" i="46"/>
  <c r="CN22" i="46"/>
  <c r="CO22" i="46"/>
  <c r="CP22" i="46"/>
  <c r="CQ22" i="46"/>
  <c r="CR22" i="46"/>
  <c r="CS22" i="46"/>
  <c r="CT22" i="46"/>
  <c r="CU22" i="46"/>
  <c r="CV22" i="46"/>
  <c r="CW22" i="46"/>
  <c r="CX22" i="46"/>
  <c r="CY22" i="46"/>
  <c r="CZ22" i="46"/>
  <c r="DA22" i="46"/>
  <c r="DB22" i="46"/>
  <c r="DC22" i="46"/>
  <c r="DD22" i="46"/>
  <c r="DE22" i="46"/>
  <c r="DF22" i="46"/>
  <c r="DG22" i="46"/>
  <c r="DH22" i="46"/>
  <c r="DI22" i="46"/>
  <c r="DJ22" i="46"/>
  <c r="DK22" i="46"/>
  <c r="BV22" i="46"/>
  <c r="AB22" i="46"/>
  <c r="AC22" i="46"/>
  <c r="AD22" i="46"/>
  <c r="AE22" i="46"/>
  <c r="AF22" i="46"/>
  <c r="AG22" i="46"/>
  <c r="AH22" i="46"/>
  <c r="AI22" i="46"/>
  <c r="AJ22" i="46"/>
  <c r="AK22" i="46"/>
  <c r="AL22" i="46"/>
  <c r="AM22" i="46"/>
  <c r="AN22" i="46"/>
  <c r="AO22" i="46"/>
  <c r="AP22" i="46"/>
  <c r="AQ22" i="46"/>
  <c r="AR22" i="46"/>
  <c r="AS22" i="46"/>
  <c r="AT22" i="46"/>
  <c r="AU22" i="46"/>
  <c r="AV22" i="46"/>
  <c r="AW22" i="46"/>
  <c r="AX22" i="46"/>
  <c r="AY22" i="46"/>
  <c r="AZ22" i="46"/>
  <c r="BA22" i="46"/>
  <c r="BB22" i="46"/>
  <c r="BC22" i="46"/>
  <c r="BD22" i="46"/>
  <c r="BE22" i="46"/>
  <c r="BF22" i="46"/>
  <c r="BG22" i="46"/>
  <c r="BH22" i="46"/>
  <c r="BI22" i="46"/>
  <c r="BJ22" i="46"/>
  <c r="BK22" i="46"/>
  <c r="BL22" i="46"/>
  <c r="BM22" i="46"/>
  <c r="BN22" i="46"/>
  <c r="BO22" i="46"/>
  <c r="BP22" i="46"/>
  <c r="BQ22" i="46"/>
  <c r="BR22" i="46"/>
  <c r="BS22" i="46"/>
  <c r="BT22" i="46"/>
  <c r="W22" i="46"/>
  <c r="X22" i="46"/>
  <c r="Y22" i="46"/>
  <c r="Z22" i="46"/>
  <c r="AA22" i="46"/>
  <c r="V22" i="46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7" i="30"/>
  <c r="A8" i="30"/>
  <c r="A9" i="30"/>
  <c r="A10" i="30"/>
  <c r="A4" i="30"/>
  <c r="A5" i="30"/>
  <c r="A6" i="30"/>
  <c r="A3" i="30"/>
  <c r="BW14" i="46"/>
  <c r="BX14" i="46"/>
  <c r="BY14" i="46"/>
  <c r="BZ14" i="46"/>
  <c r="CA14" i="46"/>
  <c r="CB14" i="46"/>
  <c r="CC14" i="46"/>
  <c r="CD14" i="46"/>
  <c r="CE14" i="46"/>
  <c r="CF14" i="46"/>
  <c r="CG14" i="46"/>
  <c r="CH14" i="46"/>
  <c r="CI14" i="46"/>
  <c r="CJ14" i="46"/>
  <c r="CK14" i="46"/>
  <c r="CL14" i="46"/>
  <c r="CM14" i="46"/>
  <c r="CN14" i="46"/>
  <c r="CO14" i="46"/>
  <c r="CP14" i="46"/>
  <c r="CQ14" i="46"/>
  <c r="CR14" i="46"/>
  <c r="CS14" i="46"/>
  <c r="CT14" i="46"/>
  <c r="CU14" i="46"/>
  <c r="CV14" i="46"/>
  <c r="CW14" i="46"/>
  <c r="CX14" i="46"/>
  <c r="CY14" i="46"/>
  <c r="CZ14" i="46"/>
  <c r="DA14" i="46"/>
  <c r="DB14" i="46"/>
  <c r="DC14" i="46"/>
  <c r="DD14" i="46"/>
  <c r="DE14" i="46"/>
  <c r="DF14" i="46"/>
  <c r="DG14" i="46"/>
  <c r="DH14" i="46"/>
  <c r="DI14" i="46"/>
  <c r="DJ14" i="46"/>
  <c r="DK14" i="46"/>
  <c r="DL14" i="46"/>
  <c r="DM14" i="46"/>
  <c r="DN14" i="46"/>
  <c r="DO14" i="46"/>
  <c r="DP14" i="46"/>
  <c r="DQ14" i="46"/>
  <c r="DR14" i="46"/>
  <c r="DS14" i="46"/>
  <c r="DT14" i="46"/>
  <c r="DU14" i="46"/>
  <c r="DV14" i="46"/>
  <c r="DW14" i="46"/>
  <c r="DX14" i="46"/>
  <c r="DY14" i="46"/>
  <c r="DZ14" i="46"/>
  <c r="EA14" i="46"/>
  <c r="EB14" i="46"/>
  <c r="EC14" i="46"/>
  <c r="ED14" i="46"/>
  <c r="EE14" i="46"/>
  <c r="EF14" i="46"/>
  <c r="EG14" i="46"/>
  <c r="EH14" i="46"/>
  <c r="EI14" i="46"/>
  <c r="EJ14" i="46"/>
  <c r="EK14" i="46"/>
  <c r="EL14" i="46"/>
  <c r="EM14" i="46"/>
  <c r="EN14" i="46"/>
  <c r="EO14" i="46"/>
  <c r="EP14" i="46"/>
  <c r="EQ14" i="46"/>
  <c r="ER14" i="46"/>
  <c r="ES14" i="46"/>
  <c r="ET14" i="46"/>
  <c r="EU14" i="46"/>
  <c r="EV14" i="46"/>
  <c r="EW14" i="46"/>
  <c r="EX14" i="46"/>
  <c r="EY14" i="46"/>
  <c r="EZ14" i="46"/>
  <c r="FA14" i="46"/>
  <c r="FB14" i="46"/>
  <c r="FC14" i="46"/>
  <c r="FD14" i="46"/>
  <c r="FE14" i="46"/>
  <c r="FF14" i="46"/>
  <c r="FG14" i="46"/>
  <c r="FH14" i="46"/>
  <c r="FI14" i="46"/>
  <c r="FJ14" i="46"/>
  <c r="FK14" i="46"/>
  <c r="FL14" i="46"/>
  <c r="FM14" i="46"/>
  <c r="FN14" i="46"/>
  <c r="FO14" i="46"/>
  <c r="FP14" i="46"/>
  <c r="FQ14" i="46"/>
  <c r="FR14" i="46"/>
  <c r="FS14" i="46"/>
  <c r="FT14" i="46"/>
  <c r="FU14" i="46"/>
  <c r="FV14" i="46"/>
  <c r="FW14" i="46"/>
  <c r="FX14" i="46"/>
  <c r="FY14" i="46"/>
  <c r="FZ14" i="46"/>
  <c r="GA14" i="46"/>
  <c r="GB14" i="46"/>
  <c r="GC14" i="46"/>
  <c r="GD14" i="46"/>
  <c r="GE14" i="46"/>
  <c r="GF14" i="46"/>
  <c r="GG14" i="46"/>
  <c r="GH14" i="46"/>
  <c r="GI14" i="46"/>
  <c r="GJ14" i="46"/>
  <c r="GK14" i="46"/>
  <c r="GL14" i="46"/>
  <c r="GM14" i="46"/>
  <c r="GN14" i="46"/>
  <c r="GO14" i="46"/>
  <c r="GP14" i="46"/>
  <c r="GQ14" i="46"/>
  <c r="GR14" i="46"/>
  <c r="GS14" i="46"/>
  <c r="GT14" i="46"/>
  <c r="GU14" i="46"/>
  <c r="GV14" i="46"/>
  <c r="GW14" i="46"/>
  <c r="GX14" i="46"/>
  <c r="GY14" i="46"/>
  <c r="GZ14" i="46"/>
  <c r="HA14" i="46"/>
  <c r="HB14" i="46"/>
  <c r="HC14" i="46"/>
  <c r="HD14" i="46"/>
  <c r="HE14" i="46"/>
  <c r="HF14" i="46"/>
  <c r="HG14" i="46"/>
  <c r="HH14" i="46"/>
  <c r="HI14" i="46"/>
  <c r="HJ14" i="46"/>
  <c r="HK14" i="46"/>
  <c r="HL14" i="46"/>
  <c r="HM14" i="46"/>
  <c r="HN14" i="46"/>
  <c r="HO14" i="46"/>
  <c r="HP14" i="46"/>
  <c r="HQ14" i="46"/>
  <c r="HR14" i="46"/>
  <c r="HS14" i="46"/>
  <c r="HT14" i="46"/>
  <c r="HU14" i="46"/>
  <c r="HV14" i="46"/>
  <c r="HW14" i="46"/>
  <c r="HX14" i="46"/>
  <c r="HY14" i="46"/>
  <c r="HZ14" i="46"/>
  <c r="IA14" i="46"/>
  <c r="IB14" i="46"/>
  <c r="IC14" i="46"/>
  <c r="ID14" i="46"/>
  <c r="IE14" i="46"/>
  <c r="IF14" i="46"/>
  <c r="IG14" i="46"/>
  <c r="IH14" i="46"/>
  <c r="II14" i="46"/>
  <c r="IJ14" i="46"/>
  <c r="IK14" i="46"/>
  <c r="IL14" i="46"/>
  <c r="IM14" i="46"/>
  <c r="IN14" i="46"/>
  <c r="IO14" i="46"/>
  <c r="IP14" i="46"/>
  <c r="IQ14" i="46"/>
  <c r="IR14" i="46"/>
  <c r="IS14" i="46"/>
  <c r="IT14" i="46"/>
  <c r="IU14" i="46"/>
  <c r="IV14" i="46"/>
  <c r="IW14" i="46"/>
  <c r="IX14" i="46"/>
  <c r="IY14" i="46"/>
  <c r="IZ14" i="46"/>
  <c r="JA14" i="46"/>
  <c r="JB14" i="46"/>
  <c r="JC14" i="46"/>
  <c r="JD14" i="46"/>
  <c r="JE14" i="46"/>
  <c r="JF14" i="46"/>
  <c r="JG14" i="46"/>
  <c r="JH14" i="46"/>
  <c r="JI14" i="46"/>
  <c r="JJ14" i="46"/>
  <c r="JK14" i="46"/>
  <c r="JL14" i="46"/>
  <c r="JM14" i="46"/>
  <c r="JN14" i="46"/>
  <c r="JO14" i="46"/>
  <c r="JP14" i="46"/>
  <c r="JQ14" i="46"/>
  <c r="JR14" i="46"/>
  <c r="JS14" i="46"/>
  <c r="JT14" i="46"/>
  <c r="JU14" i="46"/>
  <c r="JV14" i="46"/>
  <c r="JW14" i="46"/>
  <c r="JX14" i="46"/>
  <c r="JY14" i="46"/>
  <c r="JZ14" i="46"/>
  <c r="KA14" i="46"/>
  <c r="KB14" i="46"/>
  <c r="KC14" i="46"/>
  <c r="KD14" i="46"/>
  <c r="KE14" i="46"/>
  <c r="KF14" i="46"/>
  <c r="KG14" i="46"/>
  <c r="KH14" i="46"/>
  <c r="KI14" i="46"/>
  <c r="KJ14" i="46"/>
  <c r="KK14" i="46"/>
  <c r="KL14" i="46"/>
  <c r="KM14" i="46"/>
  <c r="KN14" i="46"/>
  <c r="KO14" i="46"/>
  <c r="KP14" i="46"/>
  <c r="KQ14" i="46"/>
  <c r="KR14" i="46"/>
  <c r="KS14" i="46"/>
  <c r="KT14" i="46"/>
  <c r="KU14" i="46"/>
  <c r="KV14" i="46"/>
  <c r="KW14" i="46"/>
  <c r="KX14" i="46"/>
  <c r="KY14" i="46"/>
  <c r="KZ14" i="46"/>
  <c r="LA14" i="46"/>
  <c r="LB14" i="46"/>
  <c r="LC14" i="46"/>
  <c r="LD14" i="46"/>
  <c r="LE14" i="46"/>
  <c r="LF14" i="46"/>
  <c r="LG14" i="46"/>
  <c r="LH14" i="46"/>
  <c r="LI14" i="46"/>
  <c r="LJ14" i="46"/>
  <c r="LK14" i="46"/>
  <c r="LL14" i="46"/>
  <c r="LM14" i="46"/>
  <c r="LN14" i="46"/>
  <c r="LO14" i="46"/>
  <c r="LP14" i="46"/>
  <c r="LQ14" i="46"/>
  <c r="LR14" i="46"/>
  <c r="LS14" i="46"/>
  <c r="LT14" i="46"/>
  <c r="LU14" i="46"/>
  <c r="LV14" i="46"/>
  <c r="LW14" i="46"/>
  <c r="LX14" i="46"/>
  <c r="LY14" i="46"/>
  <c r="LZ14" i="46"/>
  <c r="MA14" i="46"/>
  <c r="MB14" i="46"/>
  <c r="MC14" i="46"/>
  <c r="MD14" i="46"/>
  <c r="ME14" i="46"/>
  <c r="MF14" i="46"/>
  <c r="MG14" i="46"/>
  <c r="MH14" i="46"/>
  <c r="MI14" i="46"/>
  <c r="MJ14" i="46"/>
  <c r="MK14" i="46"/>
  <c r="ML14" i="46"/>
  <c r="MM14" i="46"/>
  <c r="MN14" i="46"/>
  <c r="MO14" i="46"/>
  <c r="MP14" i="46"/>
  <c r="MQ14" i="46"/>
  <c r="MR14" i="46"/>
  <c r="MS14" i="46"/>
  <c r="MT14" i="46"/>
  <c r="MU14" i="46"/>
  <c r="MV14" i="46"/>
  <c r="MW14" i="46"/>
  <c r="MX14" i="46"/>
  <c r="MY14" i="46"/>
  <c r="MZ14" i="46"/>
  <c r="NA14" i="46"/>
  <c r="NB14" i="46"/>
  <c r="NC14" i="46"/>
  <c r="ND14" i="46"/>
  <c r="NE14" i="46"/>
  <c r="NF14" i="46"/>
  <c r="NG14" i="46"/>
  <c r="NH14" i="46"/>
  <c r="NI14" i="46"/>
  <c r="NJ14" i="46"/>
  <c r="NK14" i="46"/>
  <c r="NL14" i="46"/>
  <c r="NM14" i="46"/>
  <c r="NN14" i="46"/>
  <c r="NO14" i="46"/>
  <c r="NP14" i="46"/>
  <c r="NQ14" i="46"/>
  <c r="NR14" i="46"/>
  <c r="NS14" i="46"/>
  <c r="NT14" i="46"/>
  <c r="NU14" i="46"/>
  <c r="NV14" i="46"/>
  <c r="NW14" i="46"/>
  <c r="NX14" i="46"/>
  <c r="NY14" i="46"/>
  <c r="NZ14" i="46"/>
  <c r="OA14" i="46"/>
  <c r="OB14" i="46"/>
  <c r="OC14" i="46"/>
  <c r="OD14" i="46"/>
  <c r="OE14" i="46"/>
  <c r="OF14" i="46"/>
  <c r="OG14" i="46"/>
  <c r="OH14" i="46"/>
  <c r="OI14" i="46"/>
  <c r="OJ14" i="46"/>
  <c r="OK14" i="46"/>
  <c r="OL14" i="46"/>
  <c r="OM14" i="46"/>
  <c r="ON14" i="46"/>
  <c r="OO14" i="46"/>
  <c r="OP14" i="46"/>
  <c r="OQ14" i="46"/>
  <c r="OR14" i="46"/>
  <c r="OS14" i="46"/>
  <c r="OT14" i="46"/>
  <c r="OU14" i="46"/>
  <c r="OV14" i="46"/>
  <c r="OW14" i="46"/>
  <c r="OX14" i="46"/>
  <c r="OY14" i="46"/>
  <c r="OZ14" i="46"/>
  <c r="PA14" i="46"/>
  <c r="PB14" i="46"/>
  <c r="PC14" i="46"/>
  <c r="PD14" i="46"/>
  <c r="PE14" i="46"/>
  <c r="PF14" i="46"/>
  <c r="PG14" i="46"/>
  <c r="PH14" i="46"/>
  <c r="PI14" i="46"/>
  <c r="PJ14" i="46"/>
  <c r="PK14" i="46"/>
  <c r="PL14" i="46"/>
  <c r="PM14" i="46"/>
  <c r="PN14" i="46"/>
  <c r="PO14" i="46"/>
  <c r="PP14" i="46"/>
  <c r="BW15" i="46"/>
  <c r="BX15" i="46"/>
  <c r="BY15" i="46"/>
  <c r="BZ15" i="46"/>
  <c r="CA15" i="46"/>
  <c r="CB15" i="46"/>
  <c r="CC15" i="46"/>
  <c r="CD15" i="46"/>
  <c r="CE15" i="46"/>
  <c r="CF15" i="46"/>
  <c r="CG15" i="46"/>
  <c r="CH15" i="46"/>
  <c r="CI15" i="46"/>
  <c r="CJ15" i="46"/>
  <c r="CK15" i="46"/>
  <c r="CL15" i="46"/>
  <c r="CM15" i="46"/>
  <c r="CN15" i="46"/>
  <c r="CO15" i="46"/>
  <c r="CP15" i="46"/>
  <c r="CQ15" i="46"/>
  <c r="CR15" i="46"/>
  <c r="CS15" i="46"/>
  <c r="CT15" i="46"/>
  <c r="CU15" i="46"/>
  <c r="CV15" i="46"/>
  <c r="CW15" i="46"/>
  <c r="CX15" i="46"/>
  <c r="CY15" i="46"/>
  <c r="CZ15" i="46"/>
  <c r="DA15" i="46"/>
  <c r="DB15" i="46"/>
  <c r="DC15" i="46"/>
  <c r="DD15" i="46"/>
  <c r="DE15" i="46"/>
  <c r="DF15" i="46"/>
  <c r="DG15" i="46"/>
  <c r="DH15" i="46"/>
  <c r="DI15" i="46"/>
  <c r="DJ15" i="46"/>
  <c r="DK15" i="46"/>
  <c r="DL15" i="46"/>
  <c r="DM15" i="46"/>
  <c r="DN15" i="46"/>
  <c r="DO15" i="46"/>
  <c r="DP15" i="46"/>
  <c r="DQ15" i="46"/>
  <c r="DR15" i="46"/>
  <c r="DS15" i="46"/>
  <c r="DT15" i="46"/>
  <c r="DU15" i="46"/>
  <c r="DV15" i="46"/>
  <c r="DW15" i="46"/>
  <c r="DX15" i="46"/>
  <c r="DY15" i="46"/>
  <c r="DZ15" i="46"/>
  <c r="EA15" i="46"/>
  <c r="EB15" i="46"/>
  <c r="EC15" i="46"/>
  <c r="ED15" i="46"/>
  <c r="EE15" i="46"/>
  <c r="EF15" i="46"/>
  <c r="EG15" i="46"/>
  <c r="EH15" i="46"/>
  <c r="EI15" i="46"/>
  <c r="EJ15" i="46"/>
  <c r="EK15" i="46"/>
  <c r="EL15" i="46"/>
  <c r="EM15" i="46"/>
  <c r="EN15" i="46"/>
  <c r="EO15" i="46"/>
  <c r="EP15" i="46"/>
  <c r="EQ15" i="46"/>
  <c r="ER15" i="46"/>
  <c r="ES15" i="46"/>
  <c r="ET15" i="46"/>
  <c r="EU15" i="46"/>
  <c r="EV15" i="46"/>
  <c r="EW15" i="46"/>
  <c r="EX15" i="46"/>
  <c r="EY15" i="46"/>
  <c r="EZ15" i="46"/>
  <c r="FA15" i="46"/>
  <c r="FB15" i="46"/>
  <c r="FC15" i="46"/>
  <c r="FD15" i="46"/>
  <c r="FE15" i="46"/>
  <c r="FF15" i="46"/>
  <c r="FG15" i="46"/>
  <c r="FH15" i="46"/>
  <c r="FI15" i="46"/>
  <c r="FJ15" i="46"/>
  <c r="FK15" i="46"/>
  <c r="FL15" i="46"/>
  <c r="FM15" i="46"/>
  <c r="FN15" i="46"/>
  <c r="FO15" i="46"/>
  <c r="FP15" i="46"/>
  <c r="FQ15" i="46"/>
  <c r="FR15" i="46"/>
  <c r="FS15" i="46"/>
  <c r="FT15" i="46"/>
  <c r="FU15" i="46"/>
  <c r="FV15" i="46"/>
  <c r="FW15" i="46"/>
  <c r="FX15" i="46"/>
  <c r="FY15" i="46"/>
  <c r="FZ15" i="46"/>
  <c r="GA15" i="46"/>
  <c r="GB15" i="46"/>
  <c r="GC15" i="46"/>
  <c r="GD15" i="46"/>
  <c r="GE15" i="46"/>
  <c r="GF15" i="46"/>
  <c r="GG15" i="46"/>
  <c r="GH15" i="46"/>
  <c r="GI15" i="46"/>
  <c r="GJ15" i="46"/>
  <c r="GK15" i="46"/>
  <c r="GL15" i="46"/>
  <c r="GM15" i="46"/>
  <c r="GN15" i="46"/>
  <c r="GO15" i="46"/>
  <c r="GP15" i="46"/>
  <c r="GQ15" i="46"/>
  <c r="GR15" i="46"/>
  <c r="GS15" i="46"/>
  <c r="GT15" i="46"/>
  <c r="GU15" i="46"/>
  <c r="GV15" i="46"/>
  <c r="GW15" i="46"/>
  <c r="GX15" i="46"/>
  <c r="GY15" i="46"/>
  <c r="GZ15" i="46"/>
  <c r="HA15" i="46"/>
  <c r="HB15" i="46"/>
  <c r="HC15" i="46"/>
  <c r="HD15" i="46"/>
  <c r="HE15" i="46"/>
  <c r="HF15" i="46"/>
  <c r="HG15" i="46"/>
  <c r="HH15" i="46"/>
  <c r="HI15" i="46"/>
  <c r="HJ15" i="46"/>
  <c r="HK15" i="46"/>
  <c r="HL15" i="46"/>
  <c r="HM15" i="46"/>
  <c r="HN15" i="46"/>
  <c r="HO15" i="46"/>
  <c r="HP15" i="46"/>
  <c r="HQ15" i="46"/>
  <c r="HR15" i="46"/>
  <c r="HS15" i="46"/>
  <c r="HT15" i="46"/>
  <c r="HU15" i="46"/>
  <c r="HV15" i="46"/>
  <c r="HW15" i="46"/>
  <c r="HX15" i="46"/>
  <c r="HY15" i="46"/>
  <c r="HZ15" i="46"/>
  <c r="IA15" i="46"/>
  <c r="IB15" i="46"/>
  <c r="IC15" i="46"/>
  <c r="ID15" i="46"/>
  <c r="IE15" i="46"/>
  <c r="IF15" i="46"/>
  <c r="IG15" i="46"/>
  <c r="IH15" i="46"/>
  <c r="II15" i="46"/>
  <c r="IJ15" i="46"/>
  <c r="IK15" i="46"/>
  <c r="IL15" i="46"/>
  <c r="IM15" i="46"/>
  <c r="IN15" i="46"/>
  <c r="IO15" i="46"/>
  <c r="IP15" i="46"/>
  <c r="IQ15" i="46"/>
  <c r="IR15" i="46"/>
  <c r="IS15" i="46"/>
  <c r="IT15" i="46"/>
  <c r="IU15" i="46"/>
  <c r="IV15" i="46"/>
  <c r="IW15" i="46"/>
  <c r="IX15" i="46"/>
  <c r="IY15" i="46"/>
  <c r="IZ15" i="46"/>
  <c r="JA15" i="46"/>
  <c r="JB15" i="46"/>
  <c r="JC15" i="46"/>
  <c r="JD15" i="46"/>
  <c r="JE15" i="46"/>
  <c r="JF15" i="46"/>
  <c r="JG15" i="46"/>
  <c r="JH15" i="46"/>
  <c r="JI15" i="46"/>
  <c r="JJ15" i="46"/>
  <c r="JK15" i="46"/>
  <c r="JL15" i="46"/>
  <c r="JM15" i="46"/>
  <c r="JN15" i="46"/>
  <c r="JO15" i="46"/>
  <c r="JP15" i="46"/>
  <c r="JQ15" i="46"/>
  <c r="JR15" i="46"/>
  <c r="JS15" i="46"/>
  <c r="JT15" i="46"/>
  <c r="JU15" i="46"/>
  <c r="JV15" i="46"/>
  <c r="JW15" i="46"/>
  <c r="JX15" i="46"/>
  <c r="JY15" i="46"/>
  <c r="JZ15" i="46"/>
  <c r="KA15" i="46"/>
  <c r="KB15" i="46"/>
  <c r="KC15" i="46"/>
  <c r="KD15" i="46"/>
  <c r="KE15" i="46"/>
  <c r="KF15" i="46"/>
  <c r="KG15" i="46"/>
  <c r="KH15" i="46"/>
  <c r="KI15" i="46"/>
  <c r="KJ15" i="46"/>
  <c r="KK15" i="46"/>
  <c r="KL15" i="46"/>
  <c r="KM15" i="46"/>
  <c r="KN15" i="46"/>
  <c r="KO15" i="46"/>
  <c r="KP15" i="46"/>
  <c r="KQ15" i="46"/>
  <c r="KR15" i="46"/>
  <c r="KS15" i="46"/>
  <c r="KT15" i="46"/>
  <c r="KU15" i="46"/>
  <c r="KV15" i="46"/>
  <c r="KW15" i="46"/>
  <c r="KX15" i="46"/>
  <c r="KY15" i="46"/>
  <c r="KZ15" i="46"/>
  <c r="LA15" i="46"/>
  <c r="LB15" i="46"/>
  <c r="LC15" i="46"/>
  <c r="LD15" i="46"/>
  <c r="LE15" i="46"/>
  <c r="LF15" i="46"/>
  <c r="LG15" i="46"/>
  <c r="LH15" i="46"/>
  <c r="LI15" i="46"/>
  <c r="LJ15" i="46"/>
  <c r="LK15" i="46"/>
  <c r="LL15" i="46"/>
  <c r="LM15" i="46"/>
  <c r="LN15" i="46"/>
  <c r="LO15" i="46"/>
  <c r="LP15" i="46"/>
  <c r="LQ15" i="46"/>
  <c r="LR15" i="46"/>
  <c r="LS15" i="46"/>
  <c r="LT15" i="46"/>
  <c r="LU15" i="46"/>
  <c r="LV15" i="46"/>
  <c r="LW15" i="46"/>
  <c r="LX15" i="46"/>
  <c r="LY15" i="46"/>
  <c r="LZ15" i="46"/>
  <c r="MA15" i="46"/>
  <c r="MB15" i="46"/>
  <c r="MC15" i="46"/>
  <c r="MD15" i="46"/>
  <c r="ME15" i="46"/>
  <c r="MF15" i="46"/>
  <c r="MG15" i="46"/>
  <c r="MH15" i="46"/>
  <c r="MI15" i="46"/>
  <c r="MJ15" i="46"/>
  <c r="MK15" i="46"/>
  <c r="ML15" i="46"/>
  <c r="MM15" i="46"/>
  <c r="MN15" i="46"/>
  <c r="MO15" i="46"/>
  <c r="MP15" i="46"/>
  <c r="MQ15" i="46"/>
  <c r="MR15" i="46"/>
  <c r="MS15" i="46"/>
  <c r="MT15" i="46"/>
  <c r="MU15" i="46"/>
  <c r="MV15" i="46"/>
  <c r="MW15" i="46"/>
  <c r="MX15" i="46"/>
  <c r="MY15" i="46"/>
  <c r="MZ15" i="46"/>
  <c r="NA15" i="46"/>
  <c r="NB15" i="46"/>
  <c r="NC15" i="46"/>
  <c r="ND15" i="46"/>
  <c r="NE15" i="46"/>
  <c r="NF15" i="46"/>
  <c r="NG15" i="46"/>
  <c r="NH15" i="46"/>
  <c r="NI15" i="46"/>
  <c r="NJ15" i="46"/>
  <c r="NK15" i="46"/>
  <c r="NL15" i="46"/>
  <c r="NM15" i="46"/>
  <c r="NN15" i="46"/>
  <c r="NO15" i="46"/>
  <c r="NP15" i="46"/>
  <c r="NQ15" i="46"/>
  <c r="NR15" i="46"/>
  <c r="NS15" i="46"/>
  <c r="NT15" i="46"/>
  <c r="NU15" i="46"/>
  <c r="NV15" i="46"/>
  <c r="NW15" i="46"/>
  <c r="NX15" i="46"/>
  <c r="NY15" i="46"/>
  <c r="NZ15" i="46"/>
  <c r="OA15" i="46"/>
  <c r="OB15" i="46"/>
  <c r="OC15" i="46"/>
  <c r="OD15" i="46"/>
  <c r="OE15" i="46"/>
  <c r="OF15" i="46"/>
  <c r="OG15" i="46"/>
  <c r="OH15" i="46"/>
  <c r="OI15" i="46"/>
  <c r="OJ15" i="46"/>
  <c r="OK15" i="46"/>
  <c r="OL15" i="46"/>
  <c r="OM15" i="46"/>
  <c r="ON15" i="46"/>
  <c r="OO15" i="46"/>
  <c r="OP15" i="46"/>
  <c r="OQ15" i="46"/>
  <c r="OR15" i="46"/>
  <c r="OS15" i="46"/>
  <c r="OT15" i="46"/>
  <c r="OU15" i="46"/>
  <c r="OV15" i="46"/>
  <c r="OW15" i="46"/>
  <c r="OX15" i="46"/>
  <c r="OY15" i="46"/>
  <c r="OZ15" i="46"/>
  <c r="PA15" i="46"/>
  <c r="PB15" i="46"/>
  <c r="PC15" i="46"/>
  <c r="PD15" i="46"/>
  <c r="PE15" i="46"/>
  <c r="PF15" i="46"/>
  <c r="PG15" i="46"/>
  <c r="PH15" i="46"/>
  <c r="PI15" i="46"/>
  <c r="PJ15" i="46"/>
  <c r="PK15" i="46"/>
  <c r="PL15" i="46"/>
  <c r="PM15" i="46"/>
  <c r="PN15" i="46"/>
  <c r="PO15" i="46"/>
  <c r="PP15" i="46"/>
  <c r="BW16" i="46"/>
  <c r="BX16" i="46"/>
  <c r="BY16" i="46"/>
  <c r="BZ16" i="46"/>
  <c r="CA16" i="46"/>
  <c r="CB16" i="46"/>
  <c r="CC16" i="46"/>
  <c r="CD16" i="46"/>
  <c r="CE16" i="46"/>
  <c r="CF16" i="46"/>
  <c r="CG16" i="46"/>
  <c r="CH16" i="46"/>
  <c r="CI16" i="46"/>
  <c r="CJ16" i="46"/>
  <c r="CK16" i="46"/>
  <c r="CL16" i="46"/>
  <c r="CM16" i="46"/>
  <c r="CN16" i="46"/>
  <c r="CO16" i="46"/>
  <c r="CP16" i="46"/>
  <c r="CQ16" i="46"/>
  <c r="CR16" i="46"/>
  <c r="CS16" i="46"/>
  <c r="CT16" i="46"/>
  <c r="CU16" i="46"/>
  <c r="CV16" i="46"/>
  <c r="CW16" i="46"/>
  <c r="CX16" i="46"/>
  <c r="CY16" i="46"/>
  <c r="CZ16" i="46"/>
  <c r="DA16" i="46"/>
  <c r="DB16" i="46"/>
  <c r="DC16" i="46"/>
  <c r="DD16" i="46"/>
  <c r="DE16" i="46"/>
  <c r="DF16" i="46"/>
  <c r="DG16" i="46"/>
  <c r="DH16" i="46"/>
  <c r="DI16" i="46"/>
  <c r="DJ16" i="46"/>
  <c r="DK16" i="46"/>
  <c r="DL16" i="46"/>
  <c r="DM16" i="46"/>
  <c r="DN16" i="46"/>
  <c r="DO16" i="46"/>
  <c r="DP16" i="46"/>
  <c r="DQ16" i="46"/>
  <c r="DR16" i="46"/>
  <c r="DS16" i="46"/>
  <c r="DT16" i="46"/>
  <c r="DU16" i="46"/>
  <c r="DV16" i="46"/>
  <c r="DW16" i="46"/>
  <c r="DX16" i="46"/>
  <c r="DY16" i="46"/>
  <c r="DZ16" i="46"/>
  <c r="EA16" i="46"/>
  <c r="EB16" i="46"/>
  <c r="EC16" i="46"/>
  <c r="ED16" i="46"/>
  <c r="EE16" i="46"/>
  <c r="EF16" i="46"/>
  <c r="EG16" i="46"/>
  <c r="EH16" i="46"/>
  <c r="EI16" i="46"/>
  <c r="EJ16" i="46"/>
  <c r="EK16" i="46"/>
  <c r="EL16" i="46"/>
  <c r="EM16" i="46"/>
  <c r="EN16" i="46"/>
  <c r="EO16" i="46"/>
  <c r="EP16" i="46"/>
  <c r="EQ16" i="46"/>
  <c r="ER16" i="46"/>
  <c r="ES16" i="46"/>
  <c r="ET16" i="46"/>
  <c r="EU16" i="46"/>
  <c r="EV16" i="46"/>
  <c r="EW16" i="46"/>
  <c r="EX16" i="46"/>
  <c r="EY16" i="46"/>
  <c r="EZ16" i="46"/>
  <c r="FA16" i="46"/>
  <c r="FB16" i="46"/>
  <c r="FC16" i="46"/>
  <c r="FD16" i="46"/>
  <c r="FE16" i="46"/>
  <c r="FF16" i="46"/>
  <c r="FG16" i="46"/>
  <c r="FH16" i="46"/>
  <c r="FI16" i="46"/>
  <c r="FJ16" i="46"/>
  <c r="FK16" i="46"/>
  <c r="FL16" i="46"/>
  <c r="FM16" i="46"/>
  <c r="FN16" i="46"/>
  <c r="FO16" i="46"/>
  <c r="FP16" i="46"/>
  <c r="FQ16" i="46"/>
  <c r="FR16" i="46"/>
  <c r="FS16" i="46"/>
  <c r="FT16" i="46"/>
  <c r="FU16" i="46"/>
  <c r="FV16" i="46"/>
  <c r="FW16" i="46"/>
  <c r="FX16" i="46"/>
  <c r="FY16" i="46"/>
  <c r="FZ16" i="46"/>
  <c r="GA16" i="46"/>
  <c r="GB16" i="46"/>
  <c r="GC16" i="46"/>
  <c r="GD16" i="46"/>
  <c r="GE16" i="46"/>
  <c r="GF16" i="46"/>
  <c r="GG16" i="46"/>
  <c r="GH16" i="46"/>
  <c r="GI16" i="46"/>
  <c r="GJ16" i="46"/>
  <c r="GK16" i="46"/>
  <c r="GL16" i="46"/>
  <c r="GM16" i="46"/>
  <c r="GN16" i="46"/>
  <c r="GO16" i="46"/>
  <c r="GP16" i="46"/>
  <c r="GQ16" i="46"/>
  <c r="GR16" i="46"/>
  <c r="GS16" i="46"/>
  <c r="GT16" i="46"/>
  <c r="GU16" i="46"/>
  <c r="GV16" i="46"/>
  <c r="GW16" i="46"/>
  <c r="GX16" i="46"/>
  <c r="GY16" i="46"/>
  <c r="GZ16" i="46"/>
  <c r="HA16" i="46"/>
  <c r="HB16" i="46"/>
  <c r="HC16" i="46"/>
  <c r="HD16" i="46"/>
  <c r="HE16" i="46"/>
  <c r="HF16" i="46"/>
  <c r="HG16" i="46"/>
  <c r="HH16" i="46"/>
  <c r="HI16" i="46"/>
  <c r="HJ16" i="46"/>
  <c r="HK16" i="46"/>
  <c r="HL16" i="46"/>
  <c r="HM16" i="46"/>
  <c r="HN16" i="46"/>
  <c r="HO16" i="46"/>
  <c r="HP16" i="46"/>
  <c r="HQ16" i="46"/>
  <c r="HR16" i="46"/>
  <c r="HS16" i="46"/>
  <c r="HT16" i="46"/>
  <c r="HU16" i="46"/>
  <c r="HV16" i="46"/>
  <c r="HW16" i="46"/>
  <c r="HX16" i="46"/>
  <c r="HY16" i="46"/>
  <c r="HZ16" i="46"/>
  <c r="IA16" i="46"/>
  <c r="IB16" i="46"/>
  <c r="IC16" i="46"/>
  <c r="ID16" i="46"/>
  <c r="IE16" i="46"/>
  <c r="IF16" i="46"/>
  <c r="IG16" i="46"/>
  <c r="IH16" i="46"/>
  <c r="II16" i="46"/>
  <c r="IJ16" i="46"/>
  <c r="IK16" i="46"/>
  <c r="IL16" i="46"/>
  <c r="IM16" i="46"/>
  <c r="IN16" i="46"/>
  <c r="IO16" i="46"/>
  <c r="IP16" i="46"/>
  <c r="IQ16" i="46"/>
  <c r="IR16" i="46"/>
  <c r="IS16" i="46"/>
  <c r="IT16" i="46"/>
  <c r="IU16" i="46"/>
  <c r="IV16" i="46"/>
  <c r="IW16" i="46"/>
  <c r="IX16" i="46"/>
  <c r="IY16" i="46"/>
  <c r="IZ16" i="46"/>
  <c r="JA16" i="46"/>
  <c r="JB16" i="46"/>
  <c r="JC16" i="46"/>
  <c r="JD16" i="46"/>
  <c r="JE16" i="46"/>
  <c r="JF16" i="46"/>
  <c r="JG16" i="46"/>
  <c r="JH16" i="46"/>
  <c r="JI16" i="46"/>
  <c r="JJ16" i="46"/>
  <c r="JK16" i="46"/>
  <c r="JL16" i="46"/>
  <c r="JM16" i="46"/>
  <c r="JN16" i="46"/>
  <c r="JO16" i="46"/>
  <c r="JP16" i="46"/>
  <c r="JQ16" i="46"/>
  <c r="JR16" i="46"/>
  <c r="JS16" i="46"/>
  <c r="JT16" i="46"/>
  <c r="JU16" i="46"/>
  <c r="JV16" i="46"/>
  <c r="JW16" i="46"/>
  <c r="JX16" i="46"/>
  <c r="JY16" i="46"/>
  <c r="JZ16" i="46"/>
  <c r="KA16" i="46"/>
  <c r="KB16" i="46"/>
  <c r="KC16" i="46"/>
  <c r="KD16" i="46"/>
  <c r="KE16" i="46"/>
  <c r="KF16" i="46"/>
  <c r="KG16" i="46"/>
  <c r="KH16" i="46"/>
  <c r="KI16" i="46"/>
  <c r="KJ16" i="46"/>
  <c r="KK16" i="46"/>
  <c r="KL16" i="46"/>
  <c r="KM16" i="46"/>
  <c r="KN16" i="46"/>
  <c r="KO16" i="46"/>
  <c r="KP16" i="46"/>
  <c r="KQ16" i="46"/>
  <c r="KR16" i="46"/>
  <c r="KS16" i="46"/>
  <c r="KT16" i="46"/>
  <c r="KU16" i="46"/>
  <c r="KV16" i="46"/>
  <c r="KW16" i="46"/>
  <c r="KX16" i="46"/>
  <c r="KY16" i="46"/>
  <c r="KZ16" i="46"/>
  <c r="LA16" i="46"/>
  <c r="LB16" i="46"/>
  <c r="LC16" i="46"/>
  <c r="LD16" i="46"/>
  <c r="LE16" i="46"/>
  <c r="LF16" i="46"/>
  <c r="LG16" i="46"/>
  <c r="LH16" i="46"/>
  <c r="LI16" i="46"/>
  <c r="LJ16" i="46"/>
  <c r="LK16" i="46"/>
  <c r="LL16" i="46"/>
  <c r="LM16" i="46"/>
  <c r="LN16" i="46"/>
  <c r="LO16" i="46"/>
  <c r="LP16" i="46"/>
  <c r="LQ16" i="46"/>
  <c r="LR16" i="46"/>
  <c r="LS16" i="46"/>
  <c r="LT16" i="46"/>
  <c r="LU16" i="46"/>
  <c r="LV16" i="46"/>
  <c r="LW16" i="46"/>
  <c r="LX16" i="46"/>
  <c r="LY16" i="46"/>
  <c r="LZ16" i="46"/>
  <c r="MA16" i="46"/>
  <c r="MB16" i="46"/>
  <c r="MC16" i="46"/>
  <c r="MD16" i="46"/>
  <c r="ME16" i="46"/>
  <c r="MF16" i="46"/>
  <c r="MG16" i="46"/>
  <c r="MH16" i="46"/>
  <c r="MI16" i="46"/>
  <c r="MJ16" i="46"/>
  <c r="MK16" i="46"/>
  <c r="ML16" i="46"/>
  <c r="MM16" i="46"/>
  <c r="MN16" i="46"/>
  <c r="MO16" i="46"/>
  <c r="MP16" i="46"/>
  <c r="MQ16" i="46"/>
  <c r="MR16" i="46"/>
  <c r="MS16" i="46"/>
  <c r="MT16" i="46"/>
  <c r="MU16" i="46"/>
  <c r="MV16" i="46"/>
  <c r="MW16" i="46"/>
  <c r="MX16" i="46"/>
  <c r="MY16" i="46"/>
  <c r="MZ16" i="46"/>
  <c r="NA16" i="46"/>
  <c r="NB16" i="46"/>
  <c r="NC16" i="46"/>
  <c r="ND16" i="46"/>
  <c r="NE16" i="46"/>
  <c r="NF16" i="46"/>
  <c r="NG16" i="46"/>
  <c r="NH16" i="46"/>
  <c r="NI16" i="46"/>
  <c r="NJ16" i="46"/>
  <c r="NK16" i="46"/>
  <c r="NL16" i="46"/>
  <c r="NM16" i="46"/>
  <c r="NN16" i="46"/>
  <c r="NO16" i="46"/>
  <c r="NP16" i="46"/>
  <c r="NQ16" i="46"/>
  <c r="NR16" i="46"/>
  <c r="NS16" i="46"/>
  <c r="NT16" i="46"/>
  <c r="NU16" i="46"/>
  <c r="NV16" i="46"/>
  <c r="NW16" i="46"/>
  <c r="NX16" i="46"/>
  <c r="NY16" i="46"/>
  <c r="NZ16" i="46"/>
  <c r="OA16" i="46"/>
  <c r="OB16" i="46"/>
  <c r="OC16" i="46"/>
  <c r="OD16" i="46"/>
  <c r="OE16" i="46"/>
  <c r="OF16" i="46"/>
  <c r="OG16" i="46"/>
  <c r="OH16" i="46"/>
  <c r="OI16" i="46"/>
  <c r="OJ16" i="46"/>
  <c r="OK16" i="46"/>
  <c r="OL16" i="46"/>
  <c r="OM16" i="46"/>
  <c r="ON16" i="46"/>
  <c r="OO16" i="46"/>
  <c r="OP16" i="46"/>
  <c r="OQ16" i="46"/>
  <c r="OR16" i="46"/>
  <c r="OS16" i="46"/>
  <c r="OT16" i="46"/>
  <c r="OU16" i="46"/>
  <c r="OV16" i="46"/>
  <c r="OW16" i="46"/>
  <c r="OX16" i="46"/>
  <c r="OY16" i="46"/>
  <c r="OZ16" i="46"/>
  <c r="PA16" i="46"/>
  <c r="PB16" i="46"/>
  <c r="PC16" i="46"/>
  <c r="PD16" i="46"/>
  <c r="PE16" i="46"/>
  <c r="PF16" i="46"/>
  <c r="PG16" i="46"/>
  <c r="PH16" i="46"/>
  <c r="PI16" i="46"/>
  <c r="PJ16" i="46"/>
  <c r="PK16" i="46"/>
  <c r="PL16" i="46"/>
  <c r="PM16" i="46"/>
  <c r="PN16" i="46"/>
  <c r="PO16" i="46"/>
  <c r="PP16" i="46"/>
  <c r="BV15" i="46"/>
  <c r="BV16" i="46"/>
  <c r="BV14" i="46"/>
  <c r="BW4" i="46"/>
  <c r="BX4" i="46"/>
  <c r="BY4" i="46"/>
  <c r="BZ4" i="46"/>
  <c r="CA4" i="46"/>
  <c r="CB4" i="46"/>
  <c r="CC4" i="46"/>
  <c r="CD4" i="46"/>
  <c r="CE4" i="46"/>
  <c r="CF4" i="46"/>
  <c r="CG4" i="46"/>
  <c r="CH4" i="46"/>
  <c r="CI4" i="46"/>
  <c r="CJ4" i="46"/>
  <c r="CK4" i="46"/>
  <c r="CL4" i="46"/>
  <c r="CM4" i="46"/>
  <c r="CN4" i="46"/>
  <c r="CO4" i="46"/>
  <c r="CP4" i="46"/>
  <c r="CQ4" i="46"/>
  <c r="CR4" i="46"/>
  <c r="CS4" i="46"/>
  <c r="CT4" i="46"/>
  <c r="CU4" i="46"/>
  <c r="CV4" i="46"/>
  <c r="CW4" i="46"/>
  <c r="CX4" i="46"/>
  <c r="CY4" i="46"/>
  <c r="CZ4" i="46"/>
  <c r="DA4" i="46"/>
  <c r="DB4" i="46"/>
  <c r="DC4" i="46"/>
  <c r="DD4" i="46"/>
  <c r="DE4" i="46"/>
  <c r="DF4" i="46"/>
  <c r="DG4" i="46"/>
  <c r="DH4" i="46"/>
  <c r="DI4" i="46"/>
  <c r="DJ4" i="46"/>
  <c r="DK4" i="46"/>
  <c r="DL4" i="46"/>
  <c r="DM4" i="46"/>
  <c r="DN4" i="46"/>
  <c r="DO4" i="46"/>
  <c r="DP4" i="46"/>
  <c r="DQ4" i="46"/>
  <c r="DR4" i="46"/>
  <c r="DS4" i="46"/>
  <c r="DT4" i="46"/>
  <c r="DU4" i="46"/>
  <c r="DV4" i="46"/>
  <c r="DW4" i="46"/>
  <c r="DX4" i="46"/>
  <c r="DY4" i="46"/>
  <c r="DZ4" i="46"/>
  <c r="EA4" i="46"/>
  <c r="EB4" i="46"/>
  <c r="EC4" i="46"/>
  <c r="ED4" i="46"/>
  <c r="EE4" i="46"/>
  <c r="EF4" i="46"/>
  <c r="EG4" i="46"/>
  <c r="EH4" i="46"/>
  <c r="EI4" i="46"/>
  <c r="EJ4" i="46"/>
  <c r="EK4" i="46"/>
  <c r="EL4" i="46"/>
  <c r="EM4" i="46"/>
  <c r="EN4" i="46"/>
  <c r="EO4" i="46"/>
  <c r="EP4" i="46"/>
  <c r="EQ4" i="46"/>
  <c r="ER4" i="46"/>
  <c r="ES4" i="46"/>
  <c r="ET4" i="46"/>
  <c r="EU4" i="46"/>
  <c r="EV4" i="46"/>
  <c r="EW4" i="46"/>
  <c r="EX4" i="46"/>
  <c r="EY4" i="46"/>
  <c r="EZ4" i="46"/>
  <c r="FA4" i="46"/>
  <c r="FB4" i="46"/>
  <c r="FC4" i="46"/>
  <c r="FD4" i="46"/>
  <c r="FE4" i="46"/>
  <c r="FF4" i="46"/>
  <c r="FG4" i="46"/>
  <c r="FH4" i="46"/>
  <c r="FI4" i="46"/>
  <c r="FJ4" i="46"/>
  <c r="FK4" i="46"/>
  <c r="FL4" i="46"/>
  <c r="FM4" i="46"/>
  <c r="FN4" i="46"/>
  <c r="FO4" i="46"/>
  <c r="FP4" i="46"/>
  <c r="FQ4" i="46"/>
  <c r="FR4" i="46"/>
  <c r="FS4" i="46"/>
  <c r="FT4" i="46"/>
  <c r="FU4" i="46"/>
  <c r="FV4" i="46"/>
  <c r="FW4" i="46"/>
  <c r="FX4" i="46"/>
  <c r="FY4" i="46"/>
  <c r="FZ4" i="46"/>
  <c r="GA4" i="46"/>
  <c r="GB4" i="46"/>
  <c r="GC4" i="46"/>
  <c r="GD4" i="46"/>
  <c r="GE4" i="46"/>
  <c r="GF4" i="46"/>
  <c r="GG4" i="46"/>
  <c r="GH4" i="46"/>
  <c r="GI4" i="46"/>
  <c r="GJ4" i="46"/>
  <c r="GK4" i="46"/>
  <c r="GL4" i="46"/>
  <c r="GM4" i="46"/>
  <c r="GN4" i="46"/>
  <c r="GO4" i="46"/>
  <c r="GP4" i="46"/>
  <c r="GQ4" i="46"/>
  <c r="GR4" i="46"/>
  <c r="GS4" i="46"/>
  <c r="GT4" i="46"/>
  <c r="GU4" i="46"/>
  <c r="GV4" i="46"/>
  <c r="GW4" i="46"/>
  <c r="GX4" i="46"/>
  <c r="GY4" i="46"/>
  <c r="GZ4" i="46"/>
  <c r="HA4" i="46"/>
  <c r="HB4" i="46"/>
  <c r="HC4" i="46"/>
  <c r="HD4" i="46"/>
  <c r="HE4" i="46"/>
  <c r="HF4" i="46"/>
  <c r="HG4" i="46"/>
  <c r="HH4" i="46"/>
  <c r="HI4" i="46"/>
  <c r="HJ4" i="46"/>
  <c r="HK4" i="46"/>
  <c r="HL4" i="46"/>
  <c r="HM4" i="46"/>
  <c r="HN4" i="46"/>
  <c r="HO4" i="46"/>
  <c r="HP4" i="46"/>
  <c r="HQ4" i="46"/>
  <c r="HR4" i="46"/>
  <c r="HS4" i="46"/>
  <c r="HT4" i="46"/>
  <c r="HU4" i="46"/>
  <c r="HV4" i="46"/>
  <c r="HW4" i="46"/>
  <c r="HX4" i="46"/>
  <c r="HY4" i="46"/>
  <c r="HZ4" i="46"/>
  <c r="IA4" i="46"/>
  <c r="IB4" i="46"/>
  <c r="IC4" i="46"/>
  <c r="ID4" i="46"/>
  <c r="IE4" i="46"/>
  <c r="IF4" i="46"/>
  <c r="IG4" i="46"/>
  <c r="IH4" i="46"/>
  <c r="II4" i="46"/>
  <c r="IJ4" i="46"/>
  <c r="IK4" i="46"/>
  <c r="IL4" i="46"/>
  <c r="IM4" i="46"/>
  <c r="IN4" i="46"/>
  <c r="IO4" i="46"/>
  <c r="IP4" i="46"/>
  <c r="IQ4" i="46"/>
  <c r="IR4" i="46"/>
  <c r="IS4" i="46"/>
  <c r="IT4" i="46"/>
  <c r="IU4" i="46"/>
  <c r="IV4" i="46"/>
  <c r="IW4" i="46"/>
  <c r="IX4" i="46"/>
  <c r="IY4" i="46"/>
  <c r="IZ4" i="46"/>
  <c r="JA4" i="46"/>
  <c r="JB4" i="46"/>
  <c r="JC4" i="46"/>
  <c r="JD4" i="46"/>
  <c r="JE4" i="46"/>
  <c r="JF4" i="46"/>
  <c r="JG4" i="46"/>
  <c r="JH4" i="46"/>
  <c r="JI4" i="46"/>
  <c r="JJ4" i="46"/>
  <c r="JK4" i="46"/>
  <c r="JL4" i="46"/>
  <c r="JM4" i="46"/>
  <c r="JN4" i="46"/>
  <c r="JO4" i="46"/>
  <c r="JP4" i="46"/>
  <c r="JQ4" i="46"/>
  <c r="JR4" i="46"/>
  <c r="JS4" i="46"/>
  <c r="JT4" i="46"/>
  <c r="JU4" i="46"/>
  <c r="JV4" i="46"/>
  <c r="JW4" i="46"/>
  <c r="JX4" i="46"/>
  <c r="JY4" i="46"/>
  <c r="JZ4" i="46"/>
  <c r="KA4" i="46"/>
  <c r="KB4" i="46"/>
  <c r="KC4" i="46"/>
  <c r="KD4" i="46"/>
  <c r="KE4" i="46"/>
  <c r="KF4" i="46"/>
  <c r="KG4" i="46"/>
  <c r="KH4" i="46"/>
  <c r="KI4" i="46"/>
  <c r="KJ4" i="46"/>
  <c r="KK4" i="46"/>
  <c r="KL4" i="46"/>
  <c r="KM4" i="46"/>
  <c r="KN4" i="46"/>
  <c r="KO4" i="46"/>
  <c r="KP4" i="46"/>
  <c r="KQ4" i="46"/>
  <c r="KR4" i="46"/>
  <c r="KS4" i="46"/>
  <c r="KT4" i="46"/>
  <c r="KU4" i="46"/>
  <c r="KV4" i="46"/>
  <c r="KW4" i="46"/>
  <c r="KX4" i="46"/>
  <c r="KY4" i="46"/>
  <c r="KZ4" i="46"/>
  <c r="LA4" i="46"/>
  <c r="LB4" i="46"/>
  <c r="LC4" i="46"/>
  <c r="LD4" i="46"/>
  <c r="LE4" i="46"/>
  <c r="LF4" i="46"/>
  <c r="LG4" i="46"/>
  <c r="LH4" i="46"/>
  <c r="LI4" i="46"/>
  <c r="LJ4" i="46"/>
  <c r="LK4" i="46"/>
  <c r="LL4" i="46"/>
  <c r="LM4" i="46"/>
  <c r="LN4" i="46"/>
  <c r="LO4" i="46"/>
  <c r="LP4" i="46"/>
  <c r="LQ4" i="46"/>
  <c r="LR4" i="46"/>
  <c r="LS4" i="46"/>
  <c r="LT4" i="46"/>
  <c r="LU4" i="46"/>
  <c r="LV4" i="46"/>
  <c r="LW4" i="46"/>
  <c r="LX4" i="46"/>
  <c r="LY4" i="46"/>
  <c r="LZ4" i="46"/>
  <c r="MA4" i="46"/>
  <c r="MB4" i="46"/>
  <c r="MC4" i="46"/>
  <c r="MD4" i="46"/>
  <c r="ME4" i="46"/>
  <c r="MF4" i="46"/>
  <c r="MG4" i="46"/>
  <c r="MH4" i="46"/>
  <c r="MI4" i="46"/>
  <c r="MJ4" i="46"/>
  <c r="MK4" i="46"/>
  <c r="ML4" i="46"/>
  <c r="MM4" i="46"/>
  <c r="MN4" i="46"/>
  <c r="MO4" i="46"/>
  <c r="MP4" i="46"/>
  <c r="MQ4" i="46"/>
  <c r="MR4" i="46"/>
  <c r="MS4" i="46"/>
  <c r="MT4" i="46"/>
  <c r="MU4" i="46"/>
  <c r="MV4" i="46"/>
  <c r="MW4" i="46"/>
  <c r="MX4" i="46"/>
  <c r="MY4" i="46"/>
  <c r="MZ4" i="46"/>
  <c r="NA4" i="46"/>
  <c r="NB4" i="46"/>
  <c r="NC4" i="46"/>
  <c r="ND4" i="46"/>
  <c r="NE4" i="46"/>
  <c r="NF4" i="46"/>
  <c r="NG4" i="46"/>
  <c r="NH4" i="46"/>
  <c r="NI4" i="46"/>
  <c r="NJ4" i="46"/>
  <c r="NK4" i="46"/>
  <c r="NL4" i="46"/>
  <c r="NM4" i="46"/>
  <c r="NN4" i="46"/>
  <c r="NO4" i="46"/>
  <c r="NP4" i="46"/>
  <c r="NQ4" i="46"/>
  <c r="NR4" i="46"/>
  <c r="NS4" i="46"/>
  <c r="NT4" i="46"/>
  <c r="NU4" i="46"/>
  <c r="NV4" i="46"/>
  <c r="NW4" i="46"/>
  <c r="NX4" i="46"/>
  <c r="NY4" i="46"/>
  <c r="NZ4" i="46"/>
  <c r="OA4" i="46"/>
  <c r="OB4" i="46"/>
  <c r="OC4" i="46"/>
  <c r="OD4" i="46"/>
  <c r="OE4" i="46"/>
  <c r="OF4" i="46"/>
  <c r="OG4" i="46"/>
  <c r="OH4" i="46"/>
  <c r="OI4" i="46"/>
  <c r="OJ4" i="46"/>
  <c r="OK4" i="46"/>
  <c r="OL4" i="46"/>
  <c r="OM4" i="46"/>
  <c r="ON4" i="46"/>
  <c r="OO4" i="46"/>
  <c r="OP4" i="46"/>
  <c r="OQ4" i="46"/>
  <c r="OR4" i="46"/>
  <c r="OS4" i="46"/>
  <c r="OT4" i="46"/>
  <c r="OU4" i="46"/>
  <c r="OV4" i="46"/>
  <c r="OW4" i="46"/>
  <c r="OX4" i="46"/>
  <c r="OY4" i="46"/>
  <c r="OZ4" i="46"/>
  <c r="PA4" i="46"/>
  <c r="PB4" i="46"/>
  <c r="PC4" i="46"/>
  <c r="PD4" i="46"/>
  <c r="PE4" i="46"/>
  <c r="PF4" i="46"/>
  <c r="PG4" i="46"/>
  <c r="PH4" i="46"/>
  <c r="PI4" i="46"/>
  <c r="PJ4" i="46"/>
  <c r="PK4" i="46"/>
  <c r="PL4" i="46"/>
  <c r="PM4" i="46"/>
  <c r="PN4" i="46"/>
  <c r="PO4" i="46"/>
  <c r="PP4" i="46"/>
  <c r="BW5" i="46"/>
  <c r="BX5" i="46"/>
  <c r="BY5" i="46"/>
  <c r="BZ5" i="46"/>
  <c r="CA5" i="46"/>
  <c r="CB5" i="46"/>
  <c r="CC5" i="46"/>
  <c r="CD5" i="46"/>
  <c r="CE5" i="46"/>
  <c r="CF5" i="46"/>
  <c r="CG5" i="46"/>
  <c r="CH5" i="46"/>
  <c r="CI5" i="46"/>
  <c r="CJ5" i="46"/>
  <c r="CK5" i="46"/>
  <c r="CL5" i="46"/>
  <c r="CM5" i="46"/>
  <c r="CN5" i="46"/>
  <c r="CO5" i="46"/>
  <c r="CP5" i="46"/>
  <c r="CQ5" i="46"/>
  <c r="CR5" i="46"/>
  <c r="CS5" i="46"/>
  <c r="CT5" i="46"/>
  <c r="CU5" i="46"/>
  <c r="CV5" i="46"/>
  <c r="CW5" i="46"/>
  <c r="CX5" i="46"/>
  <c r="CY5" i="46"/>
  <c r="CZ5" i="46"/>
  <c r="DA5" i="46"/>
  <c r="DB5" i="46"/>
  <c r="DC5" i="46"/>
  <c r="DD5" i="46"/>
  <c r="DE5" i="46"/>
  <c r="DF5" i="46"/>
  <c r="DG5" i="46"/>
  <c r="DH5" i="46"/>
  <c r="DI5" i="46"/>
  <c r="DJ5" i="46"/>
  <c r="DK5" i="46"/>
  <c r="DL5" i="46"/>
  <c r="DM5" i="46"/>
  <c r="DN5" i="46"/>
  <c r="DO5" i="46"/>
  <c r="DP5" i="46"/>
  <c r="DQ5" i="46"/>
  <c r="DR5" i="46"/>
  <c r="DS5" i="46"/>
  <c r="DT5" i="46"/>
  <c r="DU5" i="46"/>
  <c r="DV5" i="46"/>
  <c r="DW5" i="46"/>
  <c r="DX5" i="46"/>
  <c r="DY5" i="46"/>
  <c r="DZ5" i="46"/>
  <c r="EA5" i="46"/>
  <c r="EB5" i="46"/>
  <c r="EC5" i="46"/>
  <c r="ED5" i="46"/>
  <c r="EE5" i="46"/>
  <c r="EF5" i="46"/>
  <c r="EG5" i="46"/>
  <c r="EH5" i="46"/>
  <c r="EI5" i="46"/>
  <c r="EJ5" i="46"/>
  <c r="EK5" i="46"/>
  <c r="EL5" i="46"/>
  <c r="EM5" i="46"/>
  <c r="EN5" i="46"/>
  <c r="EO5" i="46"/>
  <c r="EP5" i="46"/>
  <c r="EQ5" i="46"/>
  <c r="ER5" i="46"/>
  <c r="ES5" i="46"/>
  <c r="ET5" i="46"/>
  <c r="EU5" i="46"/>
  <c r="EV5" i="46"/>
  <c r="EW5" i="46"/>
  <c r="EX5" i="46"/>
  <c r="EY5" i="46"/>
  <c r="EZ5" i="46"/>
  <c r="FA5" i="46"/>
  <c r="FB5" i="46"/>
  <c r="FC5" i="46"/>
  <c r="FD5" i="46"/>
  <c r="FE5" i="46"/>
  <c r="FF5" i="46"/>
  <c r="FG5" i="46"/>
  <c r="FH5" i="46"/>
  <c r="FI5" i="46"/>
  <c r="FJ5" i="46"/>
  <c r="FK5" i="46"/>
  <c r="FL5" i="46"/>
  <c r="FM5" i="46"/>
  <c r="FN5" i="46"/>
  <c r="FO5" i="46"/>
  <c r="FP5" i="46"/>
  <c r="FQ5" i="46"/>
  <c r="FR5" i="46"/>
  <c r="FS5" i="46"/>
  <c r="FT5" i="46"/>
  <c r="FU5" i="46"/>
  <c r="FV5" i="46"/>
  <c r="FW5" i="46"/>
  <c r="FX5" i="46"/>
  <c r="FY5" i="46"/>
  <c r="FZ5" i="46"/>
  <c r="GA5" i="46"/>
  <c r="GB5" i="46"/>
  <c r="GC5" i="46"/>
  <c r="GD5" i="46"/>
  <c r="GE5" i="46"/>
  <c r="GF5" i="46"/>
  <c r="GG5" i="46"/>
  <c r="GH5" i="46"/>
  <c r="GI5" i="46"/>
  <c r="GJ5" i="46"/>
  <c r="GK5" i="46"/>
  <c r="GL5" i="46"/>
  <c r="GM5" i="46"/>
  <c r="GN5" i="46"/>
  <c r="GO5" i="46"/>
  <c r="GP5" i="46"/>
  <c r="GQ5" i="46"/>
  <c r="GR5" i="46"/>
  <c r="GS5" i="46"/>
  <c r="GT5" i="46"/>
  <c r="GU5" i="46"/>
  <c r="GV5" i="46"/>
  <c r="GW5" i="46"/>
  <c r="GX5" i="46"/>
  <c r="GY5" i="46"/>
  <c r="GZ5" i="46"/>
  <c r="HA5" i="46"/>
  <c r="HB5" i="46"/>
  <c r="HC5" i="46"/>
  <c r="HD5" i="46"/>
  <c r="HE5" i="46"/>
  <c r="HF5" i="46"/>
  <c r="HG5" i="46"/>
  <c r="HH5" i="46"/>
  <c r="HI5" i="46"/>
  <c r="HJ5" i="46"/>
  <c r="HK5" i="46"/>
  <c r="HL5" i="46"/>
  <c r="HM5" i="46"/>
  <c r="HN5" i="46"/>
  <c r="HO5" i="46"/>
  <c r="HP5" i="46"/>
  <c r="HQ5" i="46"/>
  <c r="HR5" i="46"/>
  <c r="HS5" i="46"/>
  <c r="HT5" i="46"/>
  <c r="HU5" i="46"/>
  <c r="HV5" i="46"/>
  <c r="HW5" i="46"/>
  <c r="HX5" i="46"/>
  <c r="HY5" i="46"/>
  <c r="HZ5" i="46"/>
  <c r="IA5" i="46"/>
  <c r="IB5" i="46"/>
  <c r="IC5" i="46"/>
  <c r="ID5" i="46"/>
  <c r="IE5" i="46"/>
  <c r="IF5" i="46"/>
  <c r="IG5" i="46"/>
  <c r="IH5" i="46"/>
  <c r="II5" i="46"/>
  <c r="IJ5" i="46"/>
  <c r="IK5" i="46"/>
  <c r="IL5" i="46"/>
  <c r="IM5" i="46"/>
  <c r="IN5" i="46"/>
  <c r="IO5" i="46"/>
  <c r="IP5" i="46"/>
  <c r="IQ5" i="46"/>
  <c r="IR5" i="46"/>
  <c r="IS5" i="46"/>
  <c r="IT5" i="46"/>
  <c r="IU5" i="46"/>
  <c r="IV5" i="46"/>
  <c r="IW5" i="46"/>
  <c r="IX5" i="46"/>
  <c r="IY5" i="46"/>
  <c r="IZ5" i="46"/>
  <c r="JA5" i="46"/>
  <c r="JB5" i="46"/>
  <c r="JC5" i="46"/>
  <c r="JD5" i="46"/>
  <c r="JE5" i="46"/>
  <c r="JF5" i="46"/>
  <c r="JG5" i="46"/>
  <c r="JH5" i="46"/>
  <c r="JI5" i="46"/>
  <c r="JJ5" i="46"/>
  <c r="JK5" i="46"/>
  <c r="JL5" i="46"/>
  <c r="JM5" i="46"/>
  <c r="JN5" i="46"/>
  <c r="JO5" i="46"/>
  <c r="JP5" i="46"/>
  <c r="JQ5" i="46"/>
  <c r="JR5" i="46"/>
  <c r="JS5" i="46"/>
  <c r="JT5" i="46"/>
  <c r="JU5" i="46"/>
  <c r="JV5" i="46"/>
  <c r="JW5" i="46"/>
  <c r="JX5" i="46"/>
  <c r="JY5" i="46"/>
  <c r="JZ5" i="46"/>
  <c r="KA5" i="46"/>
  <c r="KB5" i="46"/>
  <c r="KC5" i="46"/>
  <c r="KD5" i="46"/>
  <c r="KE5" i="46"/>
  <c r="KF5" i="46"/>
  <c r="KG5" i="46"/>
  <c r="KH5" i="46"/>
  <c r="KI5" i="46"/>
  <c r="KJ5" i="46"/>
  <c r="KK5" i="46"/>
  <c r="KL5" i="46"/>
  <c r="KM5" i="46"/>
  <c r="KN5" i="46"/>
  <c r="KO5" i="46"/>
  <c r="KP5" i="46"/>
  <c r="KQ5" i="46"/>
  <c r="KR5" i="46"/>
  <c r="KS5" i="46"/>
  <c r="KT5" i="46"/>
  <c r="KU5" i="46"/>
  <c r="KV5" i="46"/>
  <c r="KW5" i="46"/>
  <c r="KX5" i="46"/>
  <c r="KY5" i="46"/>
  <c r="KZ5" i="46"/>
  <c r="LA5" i="46"/>
  <c r="LB5" i="46"/>
  <c r="LC5" i="46"/>
  <c r="LD5" i="46"/>
  <c r="LE5" i="46"/>
  <c r="LF5" i="46"/>
  <c r="LG5" i="46"/>
  <c r="LH5" i="46"/>
  <c r="LI5" i="46"/>
  <c r="LJ5" i="46"/>
  <c r="LK5" i="46"/>
  <c r="LL5" i="46"/>
  <c r="LM5" i="46"/>
  <c r="LN5" i="46"/>
  <c r="LO5" i="46"/>
  <c r="LP5" i="46"/>
  <c r="LQ5" i="46"/>
  <c r="LR5" i="46"/>
  <c r="LS5" i="46"/>
  <c r="LT5" i="46"/>
  <c r="LU5" i="46"/>
  <c r="LV5" i="46"/>
  <c r="LW5" i="46"/>
  <c r="LX5" i="46"/>
  <c r="LY5" i="46"/>
  <c r="LZ5" i="46"/>
  <c r="MA5" i="46"/>
  <c r="MB5" i="46"/>
  <c r="MC5" i="46"/>
  <c r="MD5" i="46"/>
  <c r="ME5" i="46"/>
  <c r="MF5" i="46"/>
  <c r="MG5" i="46"/>
  <c r="MH5" i="46"/>
  <c r="MI5" i="46"/>
  <c r="MJ5" i="46"/>
  <c r="MK5" i="46"/>
  <c r="ML5" i="46"/>
  <c r="MM5" i="46"/>
  <c r="MN5" i="46"/>
  <c r="MO5" i="46"/>
  <c r="MP5" i="46"/>
  <c r="MQ5" i="46"/>
  <c r="MR5" i="46"/>
  <c r="MS5" i="46"/>
  <c r="MT5" i="46"/>
  <c r="MU5" i="46"/>
  <c r="MV5" i="46"/>
  <c r="MW5" i="46"/>
  <c r="MX5" i="46"/>
  <c r="MY5" i="46"/>
  <c r="MZ5" i="46"/>
  <c r="NA5" i="46"/>
  <c r="NB5" i="46"/>
  <c r="NC5" i="46"/>
  <c r="ND5" i="46"/>
  <c r="NE5" i="46"/>
  <c r="NF5" i="46"/>
  <c r="NG5" i="46"/>
  <c r="NH5" i="46"/>
  <c r="NI5" i="46"/>
  <c r="NJ5" i="46"/>
  <c r="NK5" i="46"/>
  <c r="NL5" i="46"/>
  <c r="NM5" i="46"/>
  <c r="NN5" i="46"/>
  <c r="NO5" i="46"/>
  <c r="NP5" i="46"/>
  <c r="NQ5" i="46"/>
  <c r="NR5" i="46"/>
  <c r="NS5" i="46"/>
  <c r="NT5" i="46"/>
  <c r="NU5" i="46"/>
  <c r="NV5" i="46"/>
  <c r="NW5" i="46"/>
  <c r="NX5" i="46"/>
  <c r="NY5" i="46"/>
  <c r="NZ5" i="46"/>
  <c r="OA5" i="46"/>
  <c r="OB5" i="46"/>
  <c r="OC5" i="46"/>
  <c r="OD5" i="46"/>
  <c r="OE5" i="46"/>
  <c r="OF5" i="46"/>
  <c r="OG5" i="46"/>
  <c r="OH5" i="46"/>
  <c r="OI5" i="46"/>
  <c r="OJ5" i="46"/>
  <c r="OK5" i="46"/>
  <c r="OL5" i="46"/>
  <c r="OM5" i="46"/>
  <c r="ON5" i="46"/>
  <c r="OO5" i="46"/>
  <c r="OP5" i="46"/>
  <c r="OQ5" i="46"/>
  <c r="OR5" i="46"/>
  <c r="OS5" i="46"/>
  <c r="OT5" i="46"/>
  <c r="OU5" i="46"/>
  <c r="OV5" i="46"/>
  <c r="OW5" i="46"/>
  <c r="OX5" i="46"/>
  <c r="OY5" i="46"/>
  <c r="OZ5" i="46"/>
  <c r="PA5" i="46"/>
  <c r="PB5" i="46"/>
  <c r="PC5" i="46"/>
  <c r="PD5" i="46"/>
  <c r="PE5" i="46"/>
  <c r="PF5" i="46"/>
  <c r="PG5" i="46"/>
  <c r="PH5" i="46"/>
  <c r="PI5" i="46"/>
  <c r="PJ5" i="46"/>
  <c r="PK5" i="46"/>
  <c r="PL5" i="46"/>
  <c r="PM5" i="46"/>
  <c r="PN5" i="46"/>
  <c r="PO5" i="46"/>
  <c r="PP5" i="46"/>
  <c r="BW6" i="46"/>
  <c r="BX6" i="46"/>
  <c r="BY6" i="46"/>
  <c r="BZ6" i="46"/>
  <c r="CA6" i="46"/>
  <c r="CB6" i="46"/>
  <c r="CC6" i="46"/>
  <c r="CD6" i="46"/>
  <c r="CE6" i="46"/>
  <c r="CF6" i="46"/>
  <c r="CG6" i="46"/>
  <c r="CH6" i="46"/>
  <c r="CI6" i="46"/>
  <c r="CJ6" i="46"/>
  <c r="CK6" i="46"/>
  <c r="CL6" i="46"/>
  <c r="CM6" i="46"/>
  <c r="CN6" i="46"/>
  <c r="CO6" i="46"/>
  <c r="CP6" i="46"/>
  <c r="CQ6" i="46"/>
  <c r="CR6" i="46"/>
  <c r="CS6" i="46"/>
  <c r="CT6" i="46"/>
  <c r="CU6" i="46"/>
  <c r="CV6" i="46"/>
  <c r="CW6" i="46"/>
  <c r="CX6" i="46"/>
  <c r="CY6" i="46"/>
  <c r="CZ6" i="46"/>
  <c r="DA6" i="46"/>
  <c r="DB6" i="46"/>
  <c r="DC6" i="46"/>
  <c r="DD6" i="46"/>
  <c r="DE6" i="46"/>
  <c r="DF6" i="46"/>
  <c r="DG6" i="46"/>
  <c r="DH6" i="46"/>
  <c r="DI6" i="46"/>
  <c r="DJ6" i="46"/>
  <c r="DK6" i="46"/>
  <c r="DL6" i="46"/>
  <c r="DM6" i="46"/>
  <c r="DN6" i="46"/>
  <c r="DO6" i="46"/>
  <c r="DP6" i="46"/>
  <c r="DQ6" i="46"/>
  <c r="DR6" i="46"/>
  <c r="DS6" i="46"/>
  <c r="DT6" i="46"/>
  <c r="DU6" i="46"/>
  <c r="DV6" i="46"/>
  <c r="DW6" i="46"/>
  <c r="DX6" i="46"/>
  <c r="DY6" i="46"/>
  <c r="DZ6" i="46"/>
  <c r="EA6" i="46"/>
  <c r="EB6" i="46"/>
  <c r="EC6" i="46"/>
  <c r="ED6" i="46"/>
  <c r="EE6" i="46"/>
  <c r="EF6" i="46"/>
  <c r="EG6" i="46"/>
  <c r="EH6" i="46"/>
  <c r="EI6" i="46"/>
  <c r="EJ6" i="46"/>
  <c r="EK6" i="46"/>
  <c r="EL6" i="46"/>
  <c r="EM6" i="46"/>
  <c r="EN6" i="46"/>
  <c r="EO6" i="46"/>
  <c r="EP6" i="46"/>
  <c r="EQ6" i="46"/>
  <c r="ER6" i="46"/>
  <c r="ES6" i="46"/>
  <c r="ET6" i="46"/>
  <c r="EU6" i="46"/>
  <c r="EV6" i="46"/>
  <c r="EW6" i="46"/>
  <c r="EX6" i="46"/>
  <c r="EY6" i="46"/>
  <c r="EZ6" i="46"/>
  <c r="FA6" i="46"/>
  <c r="FB6" i="46"/>
  <c r="FC6" i="46"/>
  <c r="FD6" i="46"/>
  <c r="FE6" i="46"/>
  <c r="FF6" i="46"/>
  <c r="FG6" i="46"/>
  <c r="FH6" i="46"/>
  <c r="FI6" i="46"/>
  <c r="FJ6" i="46"/>
  <c r="FK6" i="46"/>
  <c r="FL6" i="46"/>
  <c r="FM6" i="46"/>
  <c r="FN6" i="46"/>
  <c r="FO6" i="46"/>
  <c r="FP6" i="46"/>
  <c r="FQ6" i="46"/>
  <c r="FR6" i="46"/>
  <c r="FS6" i="46"/>
  <c r="FT6" i="46"/>
  <c r="FU6" i="46"/>
  <c r="FV6" i="46"/>
  <c r="FW6" i="46"/>
  <c r="FX6" i="46"/>
  <c r="FY6" i="46"/>
  <c r="FZ6" i="46"/>
  <c r="GA6" i="46"/>
  <c r="GB6" i="46"/>
  <c r="GC6" i="46"/>
  <c r="GD6" i="46"/>
  <c r="GE6" i="46"/>
  <c r="GF6" i="46"/>
  <c r="GG6" i="46"/>
  <c r="GH6" i="46"/>
  <c r="GI6" i="46"/>
  <c r="GJ6" i="46"/>
  <c r="GK6" i="46"/>
  <c r="GL6" i="46"/>
  <c r="GM6" i="46"/>
  <c r="GN6" i="46"/>
  <c r="GO6" i="46"/>
  <c r="GP6" i="46"/>
  <c r="GQ6" i="46"/>
  <c r="GR6" i="46"/>
  <c r="GS6" i="46"/>
  <c r="GT6" i="46"/>
  <c r="GU6" i="46"/>
  <c r="GV6" i="46"/>
  <c r="GW6" i="46"/>
  <c r="GX6" i="46"/>
  <c r="GY6" i="46"/>
  <c r="GZ6" i="46"/>
  <c r="HA6" i="46"/>
  <c r="HB6" i="46"/>
  <c r="HC6" i="46"/>
  <c r="HD6" i="46"/>
  <c r="HE6" i="46"/>
  <c r="HF6" i="46"/>
  <c r="HG6" i="46"/>
  <c r="HH6" i="46"/>
  <c r="HI6" i="46"/>
  <c r="HJ6" i="46"/>
  <c r="HK6" i="46"/>
  <c r="HL6" i="46"/>
  <c r="HM6" i="46"/>
  <c r="HN6" i="46"/>
  <c r="HO6" i="46"/>
  <c r="HP6" i="46"/>
  <c r="HQ6" i="46"/>
  <c r="HR6" i="46"/>
  <c r="HS6" i="46"/>
  <c r="HT6" i="46"/>
  <c r="HU6" i="46"/>
  <c r="HV6" i="46"/>
  <c r="HW6" i="46"/>
  <c r="HX6" i="46"/>
  <c r="HY6" i="46"/>
  <c r="HZ6" i="46"/>
  <c r="IA6" i="46"/>
  <c r="IB6" i="46"/>
  <c r="IC6" i="46"/>
  <c r="ID6" i="46"/>
  <c r="IE6" i="46"/>
  <c r="IF6" i="46"/>
  <c r="IG6" i="46"/>
  <c r="IH6" i="46"/>
  <c r="II6" i="46"/>
  <c r="IJ6" i="46"/>
  <c r="IK6" i="46"/>
  <c r="IL6" i="46"/>
  <c r="IM6" i="46"/>
  <c r="IN6" i="46"/>
  <c r="IO6" i="46"/>
  <c r="IP6" i="46"/>
  <c r="IQ6" i="46"/>
  <c r="IR6" i="46"/>
  <c r="IS6" i="46"/>
  <c r="IT6" i="46"/>
  <c r="IU6" i="46"/>
  <c r="IV6" i="46"/>
  <c r="IW6" i="46"/>
  <c r="IX6" i="46"/>
  <c r="IY6" i="46"/>
  <c r="IZ6" i="46"/>
  <c r="JA6" i="46"/>
  <c r="JB6" i="46"/>
  <c r="JC6" i="46"/>
  <c r="JD6" i="46"/>
  <c r="JE6" i="46"/>
  <c r="JF6" i="46"/>
  <c r="JG6" i="46"/>
  <c r="JH6" i="46"/>
  <c r="JI6" i="46"/>
  <c r="JJ6" i="46"/>
  <c r="JK6" i="46"/>
  <c r="JL6" i="46"/>
  <c r="JM6" i="46"/>
  <c r="JN6" i="46"/>
  <c r="JO6" i="46"/>
  <c r="JP6" i="46"/>
  <c r="JQ6" i="46"/>
  <c r="JR6" i="46"/>
  <c r="JS6" i="46"/>
  <c r="JT6" i="46"/>
  <c r="JU6" i="46"/>
  <c r="JV6" i="46"/>
  <c r="JW6" i="46"/>
  <c r="JX6" i="46"/>
  <c r="JY6" i="46"/>
  <c r="JZ6" i="46"/>
  <c r="KA6" i="46"/>
  <c r="KB6" i="46"/>
  <c r="KC6" i="46"/>
  <c r="KD6" i="46"/>
  <c r="KE6" i="46"/>
  <c r="KF6" i="46"/>
  <c r="KG6" i="46"/>
  <c r="KH6" i="46"/>
  <c r="KI6" i="46"/>
  <c r="KJ6" i="46"/>
  <c r="KK6" i="46"/>
  <c r="KL6" i="46"/>
  <c r="KM6" i="46"/>
  <c r="KN6" i="46"/>
  <c r="KO6" i="46"/>
  <c r="KP6" i="46"/>
  <c r="KQ6" i="46"/>
  <c r="KR6" i="46"/>
  <c r="KS6" i="46"/>
  <c r="KT6" i="46"/>
  <c r="KU6" i="46"/>
  <c r="KV6" i="46"/>
  <c r="KW6" i="46"/>
  <c r="KX6" i="46"/>
  <c r="KY6" i="46"/>
  <c r="KZ6" i="46"/>
  <c r="LA6" i="46"/>
  <c r="LB6" i="46"/>
  <c r="LC6" i="46"/>
  <c r="LD6" i="46"/>
  <c r="LE6" i="46"/>
  <c r="LF6" i="46"/>
  <c r="LG6" i="46"/>
  <c r="LH6" i="46"/>
  <c r="LI6" i="46"/>
  <c r="LJ6" i="46"/>
  <c r="LK6" i="46"/>
  <c r="LL6" i="46"/>
  <c r="LM6" i="46"/>
  <c r="LN6" i="46"/>
  <c r="LO6" i="46"/>
  <c r="LP6" i="46"/>
  <c r="LQ6" i="46"/>
  <c r="LR6" i="46"/>
  <c r="LS6" i="46"/>
  <c r="LT6" i="46"/>
  <c r="LU6" i="46"/>
  <c r="LV6" i="46"/>
  <c r="LW6" i="46"/>
  <c r="LX6" i="46"/>
  <c r="LY6" i="46"/>
  <c r="LZ6" i="46"/>
  <c r="MA6" i="46"/>
  <c r="MB6" i="46"/>
  <c r="MC6" i="46"/>
  <c r="MD6" i="46"/>
  <c r="ME6" i="46"/>
  <c r="MF6" i="46"/>
  <c r="MG6" i="46"/>
  <c r="MH6" i="46"/>
  <c r="MI6" i="46"/>
  <c r="MJ6" i="46"/>
  <c r="MK6" i="46"/>
  <c r="ML6" i="46"/>
  <c r="MM6" i="46"/>
  <c r="MN6" i="46"/>
  <c r="MO6" i="46"/>
  <c r="MP6" i="46"/>
  <c r="MQ6" i="46"/>
  <c r="MR6" i="46"/>
  <c r="MS6" i="46"/>
  <c r="MT6" i="46"/>
  <c r="MU6" i="46"/>
  <c r="MV6" i="46"/>
  <c r="MW6" i="46"/>
  <c r="MX6" i="46"/>
  <c r="MY6" i="46"/>
  <c r="MZ6" i="46"/>
  <c r="NA6" i="46"/>
  <c r="NB6" i="46"/>
  <c r="NC6" i="46"/>
  <c r="ND6" i="46"/>
  <c r="NE6" i="46"/>
  <c r="NF6" i="46"/>
  <c r="NG6" i="46"/>
  <c r="NH6" i="46"/>
  <c r="NI6" i="46"/>
  <c r="NJ6" i="46"/>
  <c r="NK6" i="46"/>
  <c r="NL6" i="46"/>
  <c r="NM6" i="46"/>
  <c r="NN6" i="46"/>
  <c r="NO6" i="46"/>
  <c r="NP6" i="46"/>
  <c r="NQ6" i="46"/>
  <c r="NR6" i="46"/>
  <c r="NS6" i="46"/>
  <c r="NT6" i="46"/>
  <c r="NU6" i="46"/>
  <c r="NV6" i="46"/>
  <c r="NW6" i="46"/>
  <c r="NX6" i="46"/>
  <c r="NY6" i="46"/>
  <c r="NZ6" i="46"/>
  <c r="OA6" i="46"/>
  <c r="OB6" i="46"/>
  <c r="OC6" i="46"/>
  <c r="OD6" i="46"/>
  <c r="OE6" i="46"/>
  <c r="OF6" i="46"/>
  <c r="OG6" i="46"/>
  <c r="OH6" i="46"/>
  <c r="OI6" i="46"/>
  <c r="OJ6" i="46"/>
  <c r="OK6" i="46"/>
  <c r="OL6" i="46"/>
  <c r="OM6" i="46"/>
  <c r="ON6" i="46"/>
  <c r="OO6" i="46"/>
  <c r="OP6" i="46"/>
  <c r="OQ6" i="46"/>
  <c r="OR6" i="46"/>
  <c r="OS6" i="46"/>
  <c r="OT6" i="46"/>
  <c r="OU6" i="46"/>
  <c r="OV6" i="46"/>
  <c r="OW6" i="46"/>
  <c r="OX6" i="46"/>
  <c r="OY6" i="46"/>
  <c r="OZ6" i="46"/>
  <c r="PA6" i="46"/>
  <c r="PB6" i="46"/>
  <c r="PC6" i="46"/>
  <c r="PD6" i="46"/>
  <c r="PE6" i="46"/>
  <c r="PF6" i="46"/>
  <c r="PG6" i="46"/>
  <c r="PH6" i="46"/>
  <c r="PI6" i="46"/>
  <c r="PJ6" i="46"/>
  <c r="PK6" i="46"/>
  <c r="PL6" i="46"/>
  <c r="PM6" i="46"/>
  <c r="PN6" i="46"/>
  <c r="PO6" i="46"/>
  <c r="PP6" i="46"/>
  <c r="BW7" i="46"/>
  <c r="BX7" i="46"/>
  <c r="BY7" i="46"/>
  <c r="BZ7" i="46"/>
  <c r="CA7" i="46"/>
  <c r="CB7" i="46"/>
  <c r="CC7" i="46"/>
  <c r="CD7" i="46"/>
  <c r="CE7" i="46"/>
  <c r="CF7" i="46"/>
  <c r="CG7" i="46"/>
  <c r="CH7" i="46"/>
  <c r="CI7" i="46"/>
  <c r="CJ7" i="46"/>
  <c r="CK7" i="46"/>
  <c r="CL7" i="46"/>
  <c r="CM7" i="46"/>
  <c r="CN7" i="46"/>
  <c r="CO7" i="46"/>
  <c r="CP7" i="46"/>
  <c r="CQ7" i="46"/>
  <c r="CR7" i="46"/>
  <c r="CS7" i="46"/>
  <c r="CT7" i="46"/>
  <c r="CU7" i="46"/>
  <c r="CV7" i="46"/>
  <c r="CW7" i="46"/>
  <c r="CX7" i="46"/>
  <c r="CY7" i="46"/>
  <c r="CZ7" i="46"/>
  <c r="DA7" i="46"/>
  <c r="DB7" i="46"/>
  <c r="DC7" i="46"/>
  <c r="DD7" i="46"/>
  <c r="DE7" i="46"/>
  <c r="DF7" i="46"/>
  <c r="DG7" i="46"/>
  <c r="DH7" i="46"/>
  <c r="DI7" i="46"/>
  <c r="DJ7" i="46"/>
  <c r="DK7" i="46"/>
  <c r="DL7" i="46"/>
  <c r="DM7" i="46"/>
  <c r="DN7" i="46"/>
  <c r="DO7" i="46"/>
  <c r="DP7" i="46"/>
  <c r="DQ7" i="46"/>
  <c r="DR7" i="46"/>
  <c r="DS7" i="46"/>
  <c r="DT7" i="46"/>
  <c r="DU7" i="46"/>
  <c r="DV7" i="46"/>
  <c r="DW7" i="46"/>
  <c r="DX7" i="46"/>
  <c r="DY7" i="46"/>
  <c r="DZ7" i="46"/>
  <c r="EA7" i="46"/>
  <c r="EB7" i="46"/>
  <c r="EC7" i="46"/>
  <c r="ED7" i="46"/>
  <c r="EE7" i="46"/>
  <c r="EF7" i="46"/>
  <c r="EG7" i="46"/>
  <c r="EH7" i="46"/>
  <c r="EI7" i="46"/>
  <c r="EJ7" i="46"/>
  <c r="EK7" i="46"/>
  <c r="EL7" i="46"/>
  <c r="EM7" i="46"/>
  <c r="EN7" i="46"/>
  <c r="EO7" i="46"/>
  <c r="EP7" i="46"/>
  <c r="EQ7" i="46"/>
  <c r="ER7" i="46"/>
  <c r="ES7" i="46"/>
  <c r="ET7" i="46"/>
  <c r="EU7" i="46"/>
  <c r="EV7" i="46"/>
  <c r="EW7" i="46"/>
  <c r="EX7" i="46"/>
  <c r="EY7" i="46"/>
  <c r="EZ7" i="46"/>
  <c r="FA7" i="46"/>
  <c r="FB7" i="46"/>
  <c r="FC7" i="46"/>
  <c r="FD7" i="46"/>
  <c r="FE7" i="46"/>
  <c r="FF7" i="46"/>
  <c r="FG7" i="46"/>
  <c r="FH7" i="46"/>
  <c r="FI7" i="46"/>
  <c r="FJ7" i="46"/>
  <c r="FK7" i="46"/>
  <c r="FL7" i="46"/>
  <c r="FM7" i="46"/>
  <c r="FN7" i="46"/>
  <c r="FO7" i="46"/>
  <c r="FP7" i="46"/>
  <c r="FQ7" i="46"/>
  <c r="FR7" i="46"/>
  <c r="FS7" i="46"/>
  <c r="FT7" i="46"/>
  <c r="FU7" i="46"/>
  <c r="FV7" i="46"/>
  <c r="FW7" i="46"/>
  <c r="FX7" i="46"/>
  <c r="FY7" i="46"/>
  <c r="FZ7" i="46"/>
  <c r="GA7" i="46"/>
  <c r="GB7" i="46"/>
  <c r="GC7" i="46"/>
  <c r="GD7" i="46"/>
  <c r="GE7" i="46"/>
  <c r="GF7" i="46"/>
  <c r="GG7" i="46"/>
  <c r="GH7" i="46"/>
  <c r="GI7" i="46"/>
  <c r="GJ7" i="46"/>
  <c r="GK7" i="46"/>
  <c r="GL7" i="46"/>
  <c r="GM7" i="46"/>
  <c r="GN7" i="46"/>
  <c r="GO7" i="46"/>
  <c r="GP7" i="46"/>
  <c r="GQ7" i="46"/>
  <c r="GR7" i="46"/>
  <c r="GS7" i="46"/>
  <c r="GT7" i="46"/>
  <c r="GU7" i="46"/>
  <c r="GV7" i="46"/>
  <c r="GW7" i="46"/>
  <c r="GX7" i="46"/>
  <c r="GY7" i="46"/>
  <c r="GZ7" i="46"/>
  <c r="HA7" i="46"/>
  <c r="HB7" i="46"/>
  <c r="HC7" i="46"/>
  <c r="HD7" i="46"/>
  <c r="HE7" i="46"/>
  <c r="HF7" i="46"/>
  <c r="HG7" i="46"/>
  <c r="HH7" i="46"/>
  <c r="HI7" i="46"/>
  <c r="HJ7" i="46"/>
  <c r="HK7" i="46"/>
  <c r="HL7" i="46"/>
  <c r="HM7" i="46"/>
  <c r="HN7" i="46"/>
  <c r="HO7" i="46"/>
  <c r="HP7" i="46"/>
  <c r="HQ7" i="46"/>
  <c r="HR7" i="46"/>
  <c r="HS7" i="46"/>
  <c r="HT7" i="46"/>
  <c r="HU7" i="46"/>
  <c r="HV7" i="46"/>
  <c r="HW7" i="46"/>
  <c r="HX7" i="46"/>
  <c r="HY7" i="46"/>
  <c r="HZ7" i="46"/>
  <c r="IA7" i="46"/>
  <c r="IB7" i="46"/>
  <c r="IC7" i="46"/>
  <c r="ID7" i="46"/>
  <c r="IE7" i="46"/>
  <c r="IF7" i="46"/>
  <c r="IG7" i="46"/>
  <c r="IH7" i="46"/>
  <c r="II7" i="46"/>
  <c r="IJ7" i="46"/>
  <c r="IK7" i="46"/>
  <c r="IL7" i="46"/>
  <c r="IM7" i="46"/>
  <c r="IN7" i="46"/>
  <c r="IO7" i="46"/>
  <c r="IP7" i="46"/>
  <c r="IQ7" i="46"/>
  <c r="IR7" i="46"/>
  <c r="IS7" i="46"/>
  <c r="IT7" i="46"/>
  <c r="IU7" i="46"/>
  <c r="IV7" i="46"/>
  <c r="IW7" i="46"/>
  <c r="IX7" i="46"/>
  <c r="IY7" i="46"/>
  <c r="IZ7" i="46"/>
  <c r="JA7" i="46"/>
  <c r="JB7" i="46"/>
  <c r="JC7" i="46"/>
  <c r="JD7" i="46"/>
  <c r="JE7" i="46"/>
  <c r="JF7" i="46"/>
  <c r="JG7" i="46"/>
  <c r="JH7" i="46"/>
  <c r="JI7" i="46"/>
  <c r="JJ7" i="46"/>
  <c r="JK7" i="46"/>
  <c r="JL7" i="46"/>
  <c r="JM7" i="46"/>
  <c r="JN7" i="46"/>
  <c r="JO7" i="46"/>
  <c r="JP7" i="46"/>
  <c r="JQ7" i="46"/>
  <c r="JR7" i="46"/>
  <c r="JS7" i="46"/>
  <c r="JT7" i="46"/>
  <c r="JU7" i="46"/>
  <c r="JV7" i="46"/>
  <c r="JW7" i="46"/>
  <c r="JX7" i="46"/>
  <c r="JY7" i="46"/>
  <c r="JZ7" i="46"/>
  <c r="KA7" i="46"/>
  <c r="KB7" i="46"/>
  <c r="KC7" i="46"/>
  <c r="KD7" i="46"/>
  <c r="KE7" i="46"/>
  <c r="KF7" i="46"/>
  <c r="KG7" i="46"/>
  <c r="KH7" i="46"/>
  <c r="KI7" i="46"/>
  <c r="KJ7" i="46"/>
  <c r="KK7" i="46"/>
  <c r="KL7" i="46"/>
  <c r="KM7" i="46"/>
  <c r="KN7" i="46"/>
  <c r="KO7" i="46"/>
  <c r="KP7" i="46"/>
  <c r="KQ7" i="46"/>
  <c r="KR7" i="46"/>
  <c r="KS7" i="46"/>
  <c r="KT7" i="46"/>
  <c r="KU7" i="46"/>
  <c r="KV7" i="46"/>
  <c r="KW7" i="46"/>
  <c r="KX7" i="46"/>
  <c r="KY7" i="46"/>
  <c r="KZ7" i="46"/>
  <c r="LA7" i="46"/>
  <c r="LB7" i="46"/>
  <c r="LC7" i="46"/>
  <c r="LD7" i="46"/>
  <c r="LE7" i="46"/>
  <c r="LF7" i="46"/>
  <c r="LG7" i="46"/>
  <c r="LH7" i="46"/>
  <c r="LI7" i="46"/>
  <c r="LJ7" i="46"/>
  <c r="LK7" i="46"/>
  <c r="LL7" i="46"/>
  <c r="LM7" i="46"/>
  <c r="LN7" i="46"/>
  <c r="LO7" i="46"/>
  <c r="LP7" i="46"/>
  <c r="LQ7" i="46"/>
  <c r="LR7" i="46"/>
  <c r="LS7" i="46"/>
  <c r="LT7" i="46"/>
  <c r="LU7" i="46"/>
  <c r="LV7" i="46"/>
  <c r="LW7" i="46"/>
  <c r="LX7" i="46"/>
  <c r="LY7" i="46"/>
  <c r="LZ7" i="46"/>
  <c r="MA7" i="46"/>
  <c r="MB7" i="46"/>
  <c r="MC7" i="46"/>
  <c r="MD7" i="46"/>
  <c r="ME7" i="46"/>
  <c r="MF7" i="46"/>
  <c r="MG7" i="46"/>
  <c r="MH7" i="46"/>
  <c r="MI7" i="46"/>
  <c r="MJ7" i="46"/>
  <c r="MK7" i="46"/>
  <c r="ML7" i="46"/>
  <c r="MM7" i="46"/>
  <c r="MN7" i="46"/>
  <c r="MO7" i="46"/>
  <c r="MP7" i="46"/>
  <c r="MQ7" i="46"/>
  <c r="MR7" i="46"/>
  <c r="MS7" i="46"/>
  <c r="MT7" i="46"/>
  <c r="MU7" i="46"/>
  <c r="MV7" i="46"/>
  <c r="MW7" i="46"/>
  <c r="MX7" i="46"/>
  <c r="MY7" i="46"/>
  <c r="MZ7" i="46"/>
  <c r="NA7" i="46"/>
  <c r="NB7" i="46"/>
  <c r="NC7" i="46"/>
  <c r="ND7" i="46"/>
  <c r="NE7" i="46"/>
  <c r="NF7" i="46"/>
  <c r="NG7" i="46"/>
  <c r="NH7" i="46"/>
  <c r="NI7" i="46"/>
  <c r="NJ7" i="46"/>
  <c r="NK7" i="46"/>
  <c r="NL7" i="46"/>
  <c r="NM7" i="46"/>
  <c r="NN7" i="46"/>
  <c r="NO7" i="46"/>
  <c r="NP7" i="46"/>
  <c r="NQ7" i="46"/>
  <c r="NR7" i="46"/>
  <c r="NS7" i="46"/>
  <c r="NT7" i="46"/>
  <c r="NU7" i="46"/>
  <c r="NV7" i="46"/>
  <c r="NW7" i="46"/>
  <c r="NX7" i="46"/>
  <c r="NY7" i="46"/>
  <c r="NZ7" i="46"/>
  <c r="OA7" i="46"/>
  <c r="OB7" i="46"/>
  <c r="OC7" i="46"/>
  <c r="OD7" i="46"/>
  <c r="OE7" i="46"/>
  <c r="OF7" i="46"/>
  <c r="OG7" i="46"/>
  <c r="OH7" i="46"/>
  <c r="OI7" i="46"/>
  <c r="OJ7" i="46"/>
  <c r="OK7" i="46"/>
  <c r="OL7" i="46"/>
  <c r="OM7" i="46"/>
  <c r="ON7" i="46"/>
  <c r="OO7" i="46"/>
  <c r="OP7" i="46"/>
  <c r="OQ7" i="46"/>
  <c r="OR7" i="46"/>
  <c r="OS7" i="46"/>
  <c r="OT7" i="46"/>
  <c r="OU7" i="46"/>
  <c r="OV7" i="46"/>
  <c r="OW7" i="46"/>
  <c r="OX7" i="46"/>
  <c r="OY7" i="46"/>
  <c r="OZ7" i="46"/>
  <c r="PA7" i="46"/>
  <c r="PB7" i="46"/>
  <c r="PC7" i="46"/>
  <c r="PD7" i="46"/>
  <c r="PE7" i="46"/>
  <c r="PF7" i="46"/>
  <c r="PG7" i="46"/>
  <c r="PH7" i="46"/>
  <c r="PI7" i="46"/>
  <c r="PJ7" i="46"/>
  <c r="PK7" i="46"/>
  <c r="PL7" i="46"/>
  <c r="PM7" i="46"/>
  <c r="PN7" i="46"/>
  <c r="PO7" i="46"/>
  <c r="PP7" i="46"/>
  <c r="BW8" i="46"/>
  <c r="BX8" i="46"/>
  <c r="BY8" i="46"/>
  <c r="BZ8" i="46"/>
  <c r="CA8" i="46"/>
  <c r="CB8" i="46"/>
  <c r="CC8" i="46"/>
  <c r="CD8" i="46"/>
  <c r="CE8" i="46"/>
  <c r="CF8" i="46"/>
  <c r="CG8" i="46"/>
  <c r="CH8" i="46"/>
  <c r="CI8" i="46"/>
  <c r="CJ8" i="46"/>
  <c r="CK8" i="46"/>
  <c r="CL8" i="46"/>
  <c r="CM8" i="46"/>
  <c r="CN8" i="46"/>
  <c r="CO8" i="46"/>
  <c r="CP8" i="46"/>
  <c r="CQ8" i="46"/>
  <c r="CR8" i="46"/>
  <c r="CS8" i="46"/>
  <c r="CT8" i="46"/>
  <c r="CU8" i="46"/>
  <c r="CV8" i="46"/>
  <c r="CW8" i="46"/>
  <c r="CX8" i="46"/>
  <c r="CY8" i="46"/>
  <c r="CZ8" i="46"/>
  <c r="DA8" i="46"/>
  <c r="DB8" i="46"/>
  <c r="DC8" i="46"/>
  <c r="DD8" i="46"/>
  <c r="DE8" i="46"/>
  <c r="DF8" i="46"/>
  <c r="DG8" i="46"/>
  <c r="DH8" i="46"/>
  <c r="DI8" i="46"/>
  <c r="DJ8" i="46"/>
  <c r="DK8" i="46"/>
  <c r="DL8" i="46"/>
  <c r="DM8" i="46"/>
  <c r="DN8" i="46"/>
  <c r="DO8" i="46"/>
  <c r="DP8" i="46"/>
  <c r="DQ8" i="46"/>
  <c r="DR8" i="46"/>
  <c r="DS8" i="46"/>
  <c r="DT8" i="46"/>
  <c r="DU8" i="46"/>
  <c r="DV8" i="46"/>
  <c r="DW8" i="46"/>
  <c r="DX8" i="46"/>
  <c r="DY8" i="46"/>
  <c r="DZ8" i="46"/>
  <c r="EA8" i="46"/>
  <c r="EB8" i="46"/>
  <c r="EC8" i="46"/>
  <c r="ED8" i="46"/>
  <c r="EE8" i="46"/>
  <c r="EF8" i="46"/>
  <c r="EG8" i="46"/>
  <c r="EH8" i="46"/>
  <c r="EI8" i="46"/>
  <c r="EJ8" i="46"/>
  <c r="EK8" i="46"/>
  <c r="EL8" i="46"/>
  <c r="EM8" i="46"/>
  <c r="EN8" i="46"/>
  <c r="EO8" i="46"/>
  <c r="EP8" i="46"/>
  <c r="EQ8" i="46"/>
  <c r="ER8" i="46"/>
  <c r="ES8" i="46"/>
  <c r="ET8" i="46"/>
  <c r="EU8" i="46"/>
  <c r="EV8" i="46"/>
  <c r="EW8" i="46"/>
  <c r="EX8" i="46"/>
  <c r="EY8" i="46"/>
  <c r="EZ8" i="46"/>
  <c r="FA8" i="46"/>
  <c r="FB8" i="46"/>
  <c r="FC8" i="46"/>
  <c r="FD8" i="46"/>
  <c r="FE8" i="46"/>
  <c r="FF8" i="46"/>
  <c r="FG8" i="46"/>
  <c r="FH8" i="46"/>
  <c r="FI8" i="46"/>
  <c r="FJ8" i="46"/>
  <c r="FK8" i="46"/>
  <c r="FL8" i="46"/>
  <c r="FM8" i="46"/>
  <c r="FN8" i="46"/>
  <c r="FO8" i="46"/>
  <c r="FP8" i="46"/>
  <c r="FQ8" i="46"/>
  <c r="FR8" i="46"/>
  <c r="FS8" i="46"/>
  <c r="FT8" i="46"/>
  <c r="FU8" i="46"/>
  <c r="FV8" i="46"/>
  <c r="FW8" i="46"/>
  <c r="FX8" i="46"/>
  <c r="FY8" i="46"/>
  <c r="FZ8" i="46"/>
  <c r="GA8" i="46"/>
  <c r="GB8" i="46"/>
  <c r="GC8" i="46"/>
  <c r="GD8" i="46"/>
  <c r="GE8" i="46"/>
  <c r="GF8" i="46"/>
  <c r="GG8" i="46"/>
  <c r="GH8" i="46"/>
  <c r="GI8" i="46"/>
  <c r="GJ8" i="46"/>
  <c r="GK8" i="46"/>
  <c r="GL8" i="46"/>
  <c r="GM8" i="46"/>
  <c r="GN8" i="46"/>
  <c r="GO8" i="46"/>
  <c r="GP8" i="46"/>
  <c r="GQ8" i="46"/>
  <c r="GR8" i="46"/>
  <c r="GS8" i="46"/>
  <c r="GT8" i="46"/>
  <c r="GU8" i="46"/>
  <c r="GV8" i="46"/>
  <c r="GW8" i="46"/>
  <c r="GX8" i="46"/>
  <c r="GY8" i="46"/>
  <c r="GZ8" i="46"/>
  <c r="HA8" i="46"/>
  <c r="HB8" i="46"/>
  <c r="HC8" i="46"/>
  <c r="HD8" i="46"/>
  <c r="HE8" i="46"/>
  <c r="HF8" i="46"/>
  <c r="HG8" i="46"/>
  <c r="HH8" i="46"/>
  <c r="HI8" i="46"/>
  <c r="HJ8" i="46"/>
  <c r="HK8" i="46"/>
  <c r="HL8" i="46"/>
  <c r="HM8" i="46"/>
  <c r="HN8" i="46"/>
  <c r="HO8" i="46"/>
  <c r="HP8" i="46"/>
  <c r="HQ8" i="46"/>
  <c r="HR8" i="46"/>
  <c r="HS8" i="46"/>
  <c r="HT8" i="46"/>
  <c r="HU8" i="46"/>
  <c r="HV8" i="46"/>
  <c r="HW8" i="46"/>
  <c r="HX8" i="46"/>
  <c r="HY8" i="46"/>
  <c r="HZ8" i="46"/>
  <c r="IA8" i="46"/>
  <c r="IB8" i="46"/>
  <c r="IC8" i="46"/>
  <c r="ID8" i="46"/>
  <c r="IE8" i="46"/>
  <c r="IF8" i="46"/>
  <c r="IG8" i="46"/>
  <c r="IH8" i="46"/>
  <c r="II8" i="46"/>
  <c r="IJ8" i="46"/>
  <c r="IK8" i="46"/>
  <c r="IL8" i="46"/>
  <c r="IM8" i="46"/>
  <c r="IN8" i="46"/>
  <c r="IO8" i="46"/>
  <c r="IP8" i="46"/>
  <c r="IQ8" i="46"/>
  <c r="IR8" i="46"/>
  <c r="IS8" i="46"/>
  <c r="IT8" i="46"/>
  <c r="IU8" i="46"/>
  <c r="IV8" i="46"/>
  <c r="IW8" i="46"/>
  <c r="IX8" i="46"/>
  <c r="IY8" i="46"/>
  <c r="IZ8" i="46"/>
  <c r="JA8" i="46"/>
  <c r="JB8" i="46"/>
  <c r="JC8" i="46"/>
  <c r="JD8" i="46"/>
  <c r="JE8" i="46"/>
  <c r="JF8" i="46"/>
  <c r="JG8" i="46"/>
  <c r="JH8" i="46"/>
  <c r="JI8" i="46"/>
  <c r="JJ8" i="46"/>
  <c r="JK8" i="46"/>
  <c r="JL8" i="46"/>
  <c r="JM8" i="46"/>
  <c r="JN8" i="46"/>
  <c r="JO8" i="46"/>
  <c r="JP8" i="46"/>
  <c r="JQ8" i="46"/>
  <c r="JR8" i="46"/>
  <c r="JS8" i="46"/>
  <c r="JT8" i="46"/>
  <c r="JU8" i="46"/>
  <c r="JV8" i="46"/>
  <c r="JW8" i="46"/>
  <c r="JX8" i="46"/>
  <c r="JY8" i="46"/>
  <c r="JZ8" i="46"/>
  <c r="KA8" i="46"/>
  <c r="KB8" i="46"/>
  <c r="KC8" i="46"/>
  <c r="KD8" i="46"/>
  <c r="KE8" i="46"/>
  <c r="KF8" i="46"/>
  <c r="KG8" i="46"/>
  <c r="KH8" i="46"/>
  <c r="KI8" i="46"/>
  <c r="KJ8" i="46"/>
  <c r="KK8" i="46"/>
  <c r="KL8" i="46"/>
  <c r="KM8" i="46"/>
  <c r="KN8" i="46"/>
  <c r="KO8" i="46"/>
  <c r="KP8" i="46"/>
  <c r="KQ8" i="46"/>
  <c r="KR8" i="46"/>
  <c r="KS8" i="46"/>
  <c r="KT8" i="46"/>
  <c r="KU8" i="46"/>
  <c r="KV8" i="46"/>
  <c r="KW8" i="46"/>
  <c r="KX8" i="46"/>
  <c r="KY8" i="46"/>
  <c r="KZ8" i="46"/>
  <c r="LA8" i="46"/>
  <c r="LB8" i="46"/>
  <c r="LC8" i="46"/>
  <c r="LD8" i="46"/>
  <c r="LE8" i="46"/>
  <c r="LF8" i="46"/>
  <c r="LG8" i="46"/>
  <c r="LH8" i="46"/>
  <c r="LI8" i="46"/>
  <c r="LJ8" i="46"/>
  <c r="LK8" i="46"/>
  <c r="LL8" i="46"/>
  <c r="LM8" i="46"/>
  <c r="LN8" i="46"/>
  <c r="LO8" i="46"/>
  <c r="LP8" i="46"/>
  <c r="LQ8" i="46"/>
  <c r="LR8" i="46"/>
  <c r="LS8" i="46"/>
  <c r="LT8" i="46"/>
  <c r="LU8" i="46"/>
  <c r="LV8" i="46"/>
  <c r="LW8" i="46"/>
  <c r="LX8" i="46"/>
  <c r="LY8" i="46"/>
  <c r="LZ8" i="46"/>
  <c r="MA8" i="46"/>
  <c r="MB8" i="46"/>
  <c r="MC8" i="46"/>
  <c r="MD8" i="46"/>
  <c r="ME8" i="46"/>
  <c r="MF8" i="46"/>
  <c r="MG8" i="46"/>
  <c r="MH8" i="46"/>
  <c r="MI8" i="46"/>
  <c r="MJ8" i="46"/>
  <c r="MK8" i="46"/>
  <c r="ML8" i="46"/>
  <c r="MM8" i="46"/>
  <c r="MN8" i="46"/>
  <c r="MO8" i="46"/>
  <c r="MP8" i="46"/>
  <c r="MQ8" i="46"/>
  <c r="MR8" i="46"/>
  <c r="MS8" i="46"/>
  <c r="MT8" i="46"/>
  <c r="MU8" i="46"/>
  <c r="MV8" i="46"/>
  <c r="MW8" i="46"/>
  <c r="MX8" i="46"/>
  <c r="MY8" i="46"/>
  <c r="MZ8" i="46"/>
  <c r="NA8" i="46"/>
  <c r="NB8" i="46"/>
  <c r="NC8" i="46"/>
  <c r="ND8" i="46"/>
  <c r="NE8" i="46"/>
  <c r="NF8" i="46"/>
  <c r="NG8" i="46"/>
  <c r="NH8" i="46"/>
  <c r="NI8" i="46"/>
  <c r="NJ8" i="46"/>
  <c r="NK8" i="46"/>
  <c r="NL8" i="46"/>
  <c r="NM8" i="46"/>
  <c r="NN8" i="46"/>
  <c r="NO8" i="46"/>
  <c r="NP8" i="46"/>
  <c r="NQ8" i="46"/>
  <c r="NR8" i="46"/>
  <c r="NS8" i="46"/>
  <c r="NT8" i="46"/>
  <c r="NU8" i="46"/>
  <c r="NV8" i="46"/>
  <c r="NW8" i="46"/>
  <c r="NX8" i="46"/>
  <c r="NY8" i="46"/>
  <c r="NZ8" i="46"/>
  <c r="OA8" i="46"/>
  <c r="OB8" i="46"/>
  <c r="OC8" i="46"/>
  <c r="OD8" i="46"/>
  <c r="OE8" i="46"/>
  <c r="OF8" i="46"/>
  <c r="OG8" i="46"/>
  <c r="OH8" i="46"/>
  <c r="OI8" i="46"/>
  <c r="OJ8" i="46"/>
  <c r="OK8" i="46"/>
  <c r="OL8" i="46"/>
  <c r="OM8" i="46"/>
  <c r="ON8" i="46"/>
  <c r="OO8" i="46"/>
  <c r="OP8" i="46"/>
  <c r="OQ8" i="46"/>
  <c r="OR8" i="46"/>
  <c r="OS8" i="46"/>
  <c r="OT8" i="46"/>
  <c r="OU8" i="46"/>
  <c r="OV8" i="46"/>
  <c r="OW8" i="46"/>
  <c r="OX8" i="46"/>
  <c r="OY8" i="46"/>
  <c r="OZ8" i="46"/>
  <c r="PA8" i="46"/>
  <c r="PB8" i="46"/>
  <c r="PC8" i="46"/>
  <c r="PD8" i="46"/>
  <c r="PE8" i="46"/>
  <c r="PF8" i="46"/>
  <c r="PG8" i="46"/>
  <c r="PH8" i="46"/>
  <c r="PI8" i="46"/>
  <c r="PJ8" i="46"/>
  <c r="PK8" i="46"/>
  <c r="PL8" i="46"/>
  <c r="PM8" i="46"/>
  <c r="PN8" i="46"/>
  <c r="PO8" i="46"/>
  <c r="PP8" i="46"/>
  <c r="BW9" i="46"/>
  <c r="BX9" i="46"/>
  <c r="BY9" i="46"/>
  <c r="BZ9" i="46"/>
  <c r="CA9" i="46"/>
  <c r="CB9" i="46"/>
  <c r="CC9" i="46"/>
  <c r="CD9" i="46"/>
  <c r="CE9" i="46"/>
  <c r="CF9" i="46"/>
  <c r="CG9" i="46"/>
  <c r="CH9" i="46"/>
  <c r="CI9" i="46"/>
  <c r="CJ9" i="46"/>
  <c r="CK9" i="46"/>
  <c r="CL9" i="46"/>
  <c r="CM9" i="46"/>
  <c r="CN9" i="46"/>
  <c r="CO9" i="46"/>
  <c r="CP9" i="46"/>
  <c r="CQ9" i="46"/>
  <c r="CR9" i="46"/>
  <c r="CS9" i="46"/>
  <c r="CT9" i="46"/>
  <c r="CU9" i="46"/>
  <c r="CV9" i="46"/>
  <c r="CW9" i="46"/>
  <c r="CX9" i="46"/>
  <c r="CY9" i="46"/>
  <c r="CZ9" i="46"/>
  <c r="DA9" i="46"/>
  <c r="DB9" i="46"/>
  <c r="DC9" i="46"/>
  <c r="DD9" i="46"/>
  <c r="DE9" i="46"/>
  <c r="DF9" i="46"/>
  <c r="DG9" i="46"/>
  <c r="DH9" i="46"/>
  <c r="DI9" i="46"/>
  <c r="DJ9" i="46"/>
  <c r="DK9" i="46"/>
  <c r="DL9" i="46"/>
  <c r="DM9" i="46"/>
  <c r="DN9" i="46"/>
  <c r="DO9" i="46"/>
  <c r="DP9" i="46"/>
  <c r="DQ9" i="46"/>
  <c r="DR9" i="46"/>
  <c r="DS9" i="46"/>
  <c r="DT9" i="46"/>
  <c r="DU9" i="46"/>
  <c r="DV9" i="46"/>
  <c r="DW9" i="46"/>
  <c r="DX9" i="46"/>
  <c r="DY9" i="46"/>
  <c r="DZ9" i="46"/>
  <c r="EA9" i="46"/>
  <c r="EB9" i="46"/>
  <c r="EC9" i="46"/>
  <c r="ED9" i="46"/>
  <c r="EE9" i="46"/>
  <c r="EF9" i="46"/>
  <c r="EG9" i="46"/>
  <c r="EH9" i="46"/>
  <c r="EI9" i="46"/>
  <c r="EJ9" i="46"/>
  <c r="EK9" i="46"/>
  <c r="EL9" i="46"/>
  <c r="EM9" i="46"/>
  <c r="EN9" i="46"/>
  <c r="EO9" i="46"/>
  <c r="EP9" i="46"/>
  <c r="EQ9" i="46"/>
  <c r="ER9" i="46"/>
  <c r="ES9" i="46"/>
  <c r="ET9" i="46"/>
  <c r="EU9" i="46"/>
  <c r="EV9" i="46"/>
  <c r="EW9" i="46"/>
  <c r="EX9" i="46"/>
  <c r="EY9" i="46"/>
  <c r="EZ9" i="46"/>
  <c r="FA9" i="46"/>
  <c r="FB9" i="46"/>
  <c r="FC9" i="46"/>
  <c r="FD9" i="46"/>
  <c r="FE9" i="46"/>
  <c r="FF9" i="46"/>
  <c r="FG9" i="46"/>
  <c r="FH9" i="46"/>
  <c r="FI9" i="46"/>
  <c r="FJ9" i="46"/>
  <c r="FK9" i="46"/>
  <c r="FL9" i="46"/>
  <c r="FM9" i="46"/>
  <c r="FN9" i="46"/>
  <c r="FO9" i="46"/>
  <c r="FP9" i="46"/>
  <c r="FQ9" i="46"/>
  <c r="FR9" i="46"/>
  <c r="FS9" i="46"/>
  <c r="FT9" i="46"/>
  <c r="FU9" i="46"/>
  <c r="FV9" i="46"/>
  <c r="FW9" i="46"/>
  <c r="FX9" i="46"/>
  <c r="FY9" i="46"/>
  <c r="FZ9" i="46"/>
  <c r="GA9" i="46"/>
  <c r="GB9" i="46"/>
  <c r="GC9" i="46"/>
  <c r="GD9" i="46"/>
  <c r="GE9" i="46"/>
  <c r="GF9" i="46"/>
  <c r="GG9" i="46"/>
  <c r="GH9" i="46"/>
  <c r="GI9" i="46"/>
  <c r="GJ9" i="46"/>
  <c r="GK9" i="46"/>
  <c r="GL9" i="46"/>
  <c r="GM9" i="46"/>
  <c r="GN9" i="46"/>
  <c r="GO9" i="46"/>
  <c r="GP9" i="46"/>
  <c r="GQ9" i="46"/>
  <c r="GR9" i="46"/>
  <c r="GS9" i="46"/>
  <c r="GT9" i="46"/>
  <c r="GU9" i="46"/>
  <c r="GV9" i="46"/>
  <c r="GW9" i="46"/>
  <c r="GX9" i="46"/>
  <c r="GY9" i="46"/>
  <c r="GZ9" i="46"/>
  <c r="HA9" i="46"/>
  <c r="HB9" i="46"/>
  <c r="HC9" i="46"/>
  <c r="HD9" i="46"/>
  <c r="HE9" i="46"/>
  <c r="HF9" i="46"/>
  <c r="HG9" i="46"/>
  <c r="HH9" i="46"/>
  <c r="HI9" i="46"/>
  <c r="HJ9" i="46"/>
  <c r="HK9" i="46"/>
  <c r="HL9" i="46"/>
  <c r="HM9" i="46"/>
  <c r="HN9" i="46"/>
  <c r="HO9" i="46"/>
  <c r="HP9" i="46"/>
  <c r="HQ9" i="46"/>
  <c r="HR9" i="46"/>
  <c r="HS9" i="46"/>
  <c r="HT9" i="46"/>
  <c r="HU9" i="46"/>
  <c r="HV9" i="46"/>
  <c r="HW9" i="46"/>
  <c r="HX9" i="46"/>
  <c r="HY9" i="46"/>
  <c r="HZ9" i="46"/>
  <c r="IA9" i="46"/>
  <c r="IB9" i="46"/>
  <c r="IC9" i="46"/>
  <c r="ID9" i="46"/>
  <c r="IE9" i="46"/>
  <c r="IF9" i="46"/>
  <c r="IG9" i="46"/>
  <c r="IH9" i="46"/>
  <c r="II9" i="46"/>
  <c r="IJ9" i="46"/>
  <c r="IK9" i="46"/>
  <c r="IL9" i="46"/>
  <c r="IM9" i="46"/>
  <c r="IN9" i="46"/>
  <c r="IO9" i="46"/>
  <c r="IP9" i="46"/>
  <c r="IQ9" i="46"/>
  <c r="IR9" i="46"/>
  <c r="IS9" i="46"/>
  <c r="IT9" i="46"/>
  <c r="IU9" i="46"/>
  <c r="IV9" i="46"/>
  <c r="IW9" i="46"/>
  <c r="IX9" i="46"/>
  <c r="IY9" i="46"/>
  <c r="IZ9" i="46"/>
  <c r="JA9" i="46"/>
  <c r="JB9" i="46"/>
  <c r="JC9" i="46"/>
  <c r="JD9" i="46"/>
  <c r="JE9" i="46"/>
  <c r="JF9" i="46"/>
  <c r="JG9" i="46"/>
  <c r="JH9" i="46"/>
  <c r="JI9" i="46"/>
  <c r="JJ9" i="46"/>
  <c r="JK9" i="46"/>
  <c r="JL9" i="46"/>
  <c r="JM9" i="46"/>
  <c r="JN9" i="46"/>
  <c r="JO9" i="46"/>
  <c r="JP9" i="46"/>
  <c r="JQ9" i="46"/>
  <c r="JR9" i="46"/>
  <c r="JS9" i="46"/>
  <c r="JT9" i="46"/>
  <c r="JU9" i="46"/>
  <c r="JV9" i="46"/>
  <c r="JW9" i="46"/>
  <c r="JX9" i="46"/>
  <c r="JY9" i="46"/>
  <c r="JZ9" i="46"/>
  <c r="KA9" i="46"/>
  <c r="KB9" i="46"/>
  <c r="KC9" i="46"/>
  <c r="KD9" i="46"/>
  <c r="KE9" i="46"/>
  <c r="KF9" i="46"/>
  <c r="KG9" i="46"/>
  <c r="KH9" i="46"/>
  <c r="KI9" i="46"/>
  <c r="KJ9" i="46"/>
  <c r="KK9" i="46"/>
  <c r="KL9" i="46"/>
  <c r="KM9" i="46"/>
  <c r="KN9" i="46"/>
  <c r="KO9" i="46"/>
  <c r="KP9" i="46"/>
  <c r="KQ9" i="46"/>
  <c r="KR9" i="46"/>
  <c r="KS9" i="46"/>
  <c r="KT9" i="46"/>
  <c r="KU9" i="46"/>
  <c r="KV9" i="46"/>
  <c r="KW9" i="46"/>
  <c r="KX9" i="46"/>
  <c r="KY9" i="46"/>
  <c r="KZ9" i="46"/>
  <c r="LA9" i="46"/>
  <c r="LB9" i="46"/>
  <c r="LC9" i="46"/>
  <c r="LD9" i="46"/>
  <c r="LE9" i="46"/>
  <c r="LF9" i="46"/>
  <c r="LG9" i="46"/>
  <c r="LH9" i="46"/>
  <c r="LI9" i="46"/>
  <c r="LJ9" i="46"/>
  <c r="LK9" i="46"/>
  <c r="LL9" i="46"/>
  <c r="LM9" i="46"/>
  <c r="LN9" i="46"/>
  <c r="LO9" i="46"/>
  <c r="LP9" i="46"/>
  <c r="LQ9" i="46"/>
  <c r="LR9" i="46"/>
  <c r="LS9" i="46"/>
  <c r="LT9" i="46"/>
  <c r="LU9" i="46"/>
  <c r="LV9" i="46"/>
  <c r="LW9" i="46"/>
  <c r="LX9" i="46"/>
  <c r="LY9" i="46"/>
  <c r="LZ9" i="46"/>
  <c r="MA9" i="46"/>
  <c r="MB9" i="46"/>
  <c r="MC9" i="46"/>
  <c r="MD9" i="46"/>
  <c r="ME9" i="46"/>
  <c r="MF9" i="46"/>
  <c r="MG9" i="46"/>
  <c r="MH9" i="46"/>
  <c r="MI9" i="46"/>
  <c r="MJ9" i="46"/>
  <c r="MK9" i="46"/>
  <c r="ML9" i="46"/>
  <c r="MM9" i="46"/>
  <c r="MN9" i="46"/>
  <c r="MO9" i="46"/>
  <c r="MP9" i="46"/>
  <c r="MQ9" i="46"/>
  <c r="MR9" i="46"/>
  <c r="MS9" i="46"/>
  <c r="MT9" i="46"/>
  <c r="MU9" i="46"/>
  <c r="MV9" i="46"/>
  <c r="MW9" i="46"/>
  <c r="MX9" i="46"/>
  <c r="MY9" i="46"/>
  <c r="MZ9" i="46"/>
  <c r="NA9" i="46"/>
  <c r="NB9" i="46"/>
  <c r="NC9" i="46"/>
  <c r="ND9" i="46"/>
  <c r="NE9" i="46"/>
  <c r="NF9" i="46"/>
  <c r="NG9" i="46"/>
  <c r="NH9" i="46"/>
  <c r="NI9" i="46"/>
  <c r="NJ9" i="46"/>
  <c r="NK9" i="46"/>
  <c r="NL9" i="46"/>
  <c r="NM9" i="46"/>
  <c r="NN9" i="46"/>
  <c r="NO9" i="46"/>
  <c r="NP9" i="46"/>
  <c r="NQ9" i="46"/>
  <c r="NR9" i="46"/>
  <c r="NS9" i="46"/>
  <c r="NT9" i="46"/>
  <c r="NU9" i="46"/>
  <c r="NV9" i="46"/>
  <c r="NW9" i="46"/>
  <c r="NX9" i="46"/>
  <c r="NY9" i="46"/>
  <c r="NZ9" i="46"/>
  <c r="OA9" i="46"/>
  <c r="OB9" i="46"/>
  <c r="OC9" i="46"/>
  <c r="OD9" i="46"/>
  <c r="OE9" i="46"/>
  <c r="OF9" i="46"/>
  <c r="OG9" i="46"/>
  <c r="OH9" i="46"/>
  <c r="OI9" i="46"/>
  <c r="OJ9" i="46"/>
  <c r="OK9" i="46"/>
  <c r="OL9" i="46"/>
  <c r="OM9" i="46"/>
  <c r="ON9" i="46"/>
  <c r="OO9" i="46"/>
  <c r="OP9" i="46"/>
  <c r="OQ9" i="46"/>
  <c r="OR9" i="46"/>
  <c r="OS9" i="46"/>
  <c r="OT9" i="46"/>
  <c r="OU9" i="46"/>
  <c r="OV9" i="46"/>
  <c r="OW9" i="46"/>
  <c r="OX9" i="46"/>
  <c r="OY9" i="46"/>
  <c r="OZ9" i="46"/>
  <c r="PA9" i="46"/>
  <c r="PB9" i="46"/>
  <c r="PC9" i="46"/>
  <c r="PD9" i="46"/>
  <c r="PE9" i="46"/>
  <c r="PF9" i="46"/>
  <c r="PG9" i="46"/>
  <c r="PH9" i="46"/>
  <c r="PI9" i="46"/>
  <c r="PJ9" i="46"/>
  <c r="PK9" i="46"/>
  <c r="PL9" i="46"/>
  <c r="PM9" i="46"/>
  <c r="PN9" i="46"/>
  <c r="PO9" i="46"/>
  <c r="PP9" i="46"/>
  <c r="BW10" i="46"/>
  <c r="BX10" i="46"/>
  <c r="BY10" i="46"/>
  <c r="BZ10" i="46"/>
  <c r="CA10" i="46"/>
  <c r="CB10" i="46"/>
  <c r="CC10" i="46"/>
  <c r="CD10" i="46"/>
  <c r="CE10" i="46"/>
  <c r="CF10" i="46"/>
  <c r="CG10" i="46"/>
  <c r="CH10" i="46"/>
  <c r="CI10" i="46"/>
  <c r="CJ10" i="46"/>
  <c r="CK10" i="46"/>
  <c r="CL10" i="46"/>
  <c r="CM10" i="46"/>
  <c r="CN10" i="46"/>
  <c r="CO10" i="46"/>
  <c r="CP10" i="46"/>
  <c r="CQ10" i="46"/>
  <c r="CR10" i="46"/>
  <c r="CS10" i="46"/>
  <c r="CT10" i="46"/>
  <c r="CU10" i="46"/>
  <c r="CV10" i="46"/>
  <c r="CW10" i="46"/>
  <c r="CX10" i="46"/>
  <c r="CY10" i="46"/>
  <c r="CZ10" i="46"/>
  <c r="DA10" i="46"/>
  <c r="DB10" i="46"/>
  <c r="DC10" i="46"/>
  <c r="DD10" i="46"/>
  <c r="DE10" i="46"/>
  <c r="DF10" i="46"/>
  <c r="DG10" i="46"/>
  <c r="DH10" i="46"/>
  <c r="DI10" i="46"/>
  <c r="DJ10" i="46"/>
  <c r="DK10" i="46"/>
  <c r="DL10" i="46"/>
  <c r="DM10" i="46"/>
  <c r="DN10" i="46"/>
  <c r="DO10" i="46"/>
  <c r="DP10" i="46"/>
  <c r="DQ10" i="46"/>
  <c r="DR10" i="46"/>
  <c r="DS10" i="46"/>
  <c r="DT10" i="46"/>
  <c r="DU10" i="46"/>
  <c r="DV10" i="46"/>
  <c r="DW10" i="46"/>
  <c r="DX10" i="46"/>
  <c r="DY10" i="46"/>
  <c r="DZ10" i="46"/>
  <c r="EA10" i="46"/>
  <c r="EB10" i="46"/>
  <c r="EC10" i="46"/>
  <c r="ED10" i="46"/>
  <c r="EE10" i="46"/>
  <c r="EF10" i="46"/>
  <c r="EG10" i="46"/>
  <c r="EH10" i="46"/>
  <c r="EI10" i="46"/>
  <c r="EJ10" i="46"/>
  <c r="EK10" i="46"/>
  <c r="EL10" i="46"/>
  <c r="EM10" i="46"/>
  <c r="EN10" i="46"/>
  <c r="EO10" i="46"/>
  <c r="EP10" i="46"/>
  <c r="EQ10" i="46"/>
  <c r="ER10" i="46"/>
  <c r="ES10" i="46"/>
  <c r="ET10" i="46"/>
  <c r="EU10" i="46"/>
  <c r="EV10" i="46"/>
  <c r="EW10" i="46"/>
  <c r="EX10" i="46"/>
  <c r="EY10" i="46"/>
  <c r="EZ10" i="46"/>
  <c r="FA10" i="46"/>
  <c r="FB10" i="46"/>
  <c r="FC10" i="46"/>
  <c r="FD10" i="46"/>
  <c r="FE10" i="46"/>
  <c r="FF10" i="46"/>
  <c r="FG10" i="46"/>
  <c r="FH10" i="46"/>
  <c r="FI10" i="46"/>
  <c r="FJ10" i="46"/>
  <c r="FK10" i="46"/>
  <c r="FL10" i="46"/>
  <c r="FM10" i="46"/>
  <c r="FN10" i="46"/>
  <c r="FO10" i="46"/>
  <c r="FP10" i="46"/>
  <c r="FQ10" i="46"/>
  <c r="FR10" i="46"/>
  <c r="FS10" i="46"/>
  <c r="FT10" i="46"/>
  <c r="FU10" i="46"/>
  <c r="FV10" i="46"/>
  <c r="FW10" i="46"/>
  <c r="FX10" i="46"/>
  <c r="FY10" i="46"/>
  <c r="FZ10" i="46"/>
  <c r="GA10" i="46"/>
  <c r="GB10" i="46"/>
  <c r="GC10" i="46"/>
  <c r="GD10" i="46"/>
  <c r="GE10" i="46"/>
  <c r="GF10" i="46"/>
  <c r="GG10" i="46"/>
  <c r="GH10" i="46"/>
  <c r="GI10" i="46"/>
  <c r="GJ10" i="46"/>
  <c r="GK10" i="46"/>
  <c r="GL10" i="46"/>
  <c r="GM10" i="46"/>
  <c r="GN10" i="46"/>
  <c r="GO10" i="46"/>
  <c r="GP10" i="46"/>
  <c r="GQ10" i="46"/>
  <c r="GR10" i="46"/>
  <c r="GS10" i="46"/>
  <c r="GT10" i="46"/>
  <c r="GU10" i="46"/>
  <c r="GV10" i="46"/>
  <c r="GW10" i="46"/>
  <c r="GX10" i="46"/>
  <c r="GY10" i="46"/>
  <c r="GZ10" i="46"/>
  <c r="HA10" i="46"/>
  <c r="HB10" i="46"/>
  <c r="HC10" i="46"/>
  <c r="HD10" i="46"/>
  <c r="HE10" i="46"/>
  <c r="HF10" i="46"/>
  <c r="HG10" i="46"/>
  <c r="HH10" i="46"/>
  <c r="HI10" i="46"/>
  <c r="HJ10" i="46"/>
  <c r="HK10" i="46"/>
  <c r="HL10" i="46"/>
  <c r="HM10" i="46"/>
  <c r="HN10" i="46"/>
  <c r="HO10" i="46"/>
  <c r="HP10" i="46"/>
  <c r="HQ10" i="46"/>
  <c r="HR10" i="46"/>
  <c r="HS10" i="46"/>
  <c r="HT10" i="46"/>
  <c r="HU10" i="46"/>
  <c r="HV10" i="46"/>
  <c r="HW10" i="46"/>
  <c r="HX10" i="46"/>
  <c r="HY10" i="46"/>
  <c r="HZ10" i="46"/>
  <c r="IA10" i="46"/>
  <c r="IB10" i="46"/>
  <c r="IC10" i="46"/>
  <c r="ID10" i="46"/>
  <c r="IE10" i="46"/>
  <c r="IF10" i="46"/>
  <c r="IG10" i="46"/>
  <c r="IH10" i="46"/>
  <c r="II10" i="46"/>
  <c r="IJ10" i="46"/>
  <c r="IK10" i="46"/>
  <c r="IL10" i="46"/>
  <c r="IM10" i="46"/>
  <c r="IN10" i="46"/>
  <c r="IO10" i="46"/>
  <c r="IP10" i="46"/>
  <c r="IQ10" i="46"/>
  <c r="IR10" i="46"/>
  <c r="IS10" i="46"/>
  <c r="IT10" i="46"/>
  <c r="IU10" i="46"/>
  <c r="IV10" i="46"/>
  <c r="IW10" i="46"/>
  <c r="IX10" i="46"/>
  <c r="IY10" i="46"/>
  <c r="IZ10" i="46"/>
  <c r="JA10" i="46"/>
  <c r="JB10" i="46"/>
  <c r="JC10" i="46"/>
  <c r="JD10" i="46"/>
  <c r="JE10" i="46"/>
  <c r="JF10" i="46"/>
  <c r="JG10" i="46"/>
  <c r="JH10" i="46"/>
  <c r="JI10" i="46"/>
  <c r="JJ10" i="46"/>
  <c r="JK10" i="46"/>
  <c r="JL10" i="46"/>
  <c r="JM10" i="46"/>
  <c r="JN10" i="46"/>
  <c r="JO10" i="46"/>
  <c r="JP10" i="46"/>
  <c r="JQ10" i="46"/>
  <c r="JR10" i="46"/>
  <c r="JS10" i="46"/>
  <c r="JT10" i="46"/>
  <c r="JU10" i="46"/>
  <c r="JV10" i="46"/>
  <c r="JW10" i="46"/>
  <c r="JX10" i="46"/>
  <c r="JY10" i="46"/>
  <c r="JZ10" i="46"/>
  <c r="KA10" i="46"/>
  <c r="KB10" i="46"/>
  <c r="KC10" i="46"/>
  <c r="KD10" i="46"/>
  <c r="KE10" i="46"/>
  <c r="KF10" i="46"/>
  <c r="KG10" i="46"/>
  <c r="KH10" i="46"/>
  <c r="KI10" i="46"/>
  <c r="KJ10" i="46"/>
  <c r="KK10" i="46"/>
  <c r="KL10" i="46"/>
  <c r="KM10" i="46"/>
  <c r="KN10" i="46"/>
  <c r="KO10" i="46"/>
  <c r="KP10" i="46"/>
  <c r="KQ10" i="46"/>
  <c r="KR10" i="46"/>
  <c r="KS10" i="46"/>
  <c r="KT10" i="46"/>
  <c r="KU10" i="46"/>
  <c r="KV10" i="46"/>
  <c r="KW10" i="46"/>
  <c r="KX10" i="46"/>
  <c r="KY10" i="46"/>
  <c r="KZ10" i="46"/>
  <c r="LA10" i="46"/>
  <c r="LB10" i="46"/>
  <c r="LC10" i="46"/>
  <c r="LD10" i="46"/>
  <c r="LE10" i="46"/>
  <c r="LF10" i="46"/>
  <c r="LG10" i="46"/>
  <c r="LH10" i="46"/>
  <c r="LI10" i="46"/>
  <c r="LJ10" i="46"/>
  <c r="LK10" i="46"/>
  <c r="LL10" i="46"/>
  <c r="LM10" i="46"/>
  <c r="LN10" i="46"/>
  <c r="LO10" i="46"/>
  <c r="LP10" i="46"/>
  <c r="LQ10" i="46"/>
  <c r="LR10" i="46"/>
  <c r="LS10" i="46"/>
  <c r="LT10" i="46"/>
  <c r="LU10" i="46"/>
  <c r="LV10" i="46"/>
  <c r="LW10" i="46"/>
  <c r="LX10" i="46"/>
  <c r="LY10" i="46"/>
  <c r="LZ10" i="46"/>
  <c r="MA10" i="46"/>
  <c r="MB10" i="46"/>
  <c r="MC10" i="46"/>
  <c r="MD10" i="46"/>
  <c r="ME10" i="46"/>
  <c r="MF10" i="46"/>
  <c r="MG10" i="46"/>
  <c r="MH10" i="46"/>
  <c r="MI10" i="46"/>
  <c r="MJ10" i="46"/>
  <c r="MK10" i="46"/>
  <c r="ML10" i="46"/>
  <c r="MM10" i="46"/>
  <c r="MN10" i="46"/>
  <c r="MO10" i="46"/>
  <c r="MP10" i="46"/>
  <c r="MQ10" i="46"/>
  <c r="MR10" i="46"/>
  <c r="MS10" i="46"/>
  <c r="MT10" i="46"/>
  <c r="MU10" i="46"/>
  <c r="MV10" i="46"/>
  <c r="MW10" i="46"/>
  <c r="MX10" i="46"/>
  <c r="MY10" i="46"/>
  <c r="MZ10" i="46"/>
  <c r="NA10" i="46"/>
  <c r="NB10" i="46"/>
  <c r="NC10" i="46"/>
  <c r="ND10" i="46"/>
  <c r="NE10" i="46"/>
  <c r="NF10" i="46"/>
  <c r="NG10" i="46"/>
  <c r="NH10" i="46"/>
  <c r="NI10" i="46"/>
  <c r="NJ10" i="46"/>
  <c r="NK10" i="46"/>
  <c r="NL10" i="46"/>
  <c r="NM10" i="46"/>
  <c r="NN10" i="46"/>
  <c r="NO10" i="46"/>
  <c r="NP10" i="46"/>
  <c r="NQ10" i="46"/>
  <c r="NR10" i="46"/>
  <c r="NS10" i="46"/>
  <c r="NT10" i="46"/>
  <c r="NU10" i="46"/>
  <c r="NV10" i="46"/>
  <c r="NW10" i="46"/>
  <c r="NX10" i="46"/>
  <c r="NY10" i="46"/>
  <c r="NZ10" i="46"/>
  <c r="OA10" i="46"/>
  <c r="OB10" i="46"/>
  <c r="OC10" i="46"/>
  <c r="OD10" i="46"/>
  <c r="OE10" i="46"/>
  <c r="OF10" i="46"/>
  <c r="OG10" i="46"/>
  <c r="OH10" i="46"/>
  <c r="OI10" i="46"/>
  <c r="OJ10" i="46"/>
  <c r="OK10" i="46"/>
  <c r="OL10" i="46"/>
  <c r="OM10" i="46"/>
  <c r="ON10" i="46"/>
  <c r="OO10" i="46"/>
  <c r="OP10" i="46"/>
  <c r="OQ10" i="46"/>
  <c r="OR10" i="46"/>
  <c r="OS10" i="46"/>
  <c r="OT10" i="46"/>
  <c r="OU10" i="46"/>
  <c r="OV10" i="46"/>
  <c r="OW10" i="46"/>
  <c r="OX10" i="46"/>
  <c r="OY10" i="46"/>
  <c r="OZ10" i="46"/>
  <c r="PA10" i="46"/>
  <c r="PB10" i="46"/>
  <c r="PC10" i="46"/>
  <c r="PD10" i="46"/>
  <c r="PE10" i="46"/>
  <c r="PF10" i="46"/>
  <c r="PG10" i="46"/>
  <c r="PH10" i="46"/>
  <c r="PI10" i="46"/>
  <c r="PJ10" i="46"/>
  <c r="PK10" i="46"/>
  <c r="PL10" i="46"/>
  <c r="PM10" i="46"/>
  <c r="PN10" i="46"/>
  <c r="PO10" i="46"/>
  <c r="PP10" i="46"/>
  <c r="BW11" i="46"/>
  <c r="BX11" i="46"/>
  <c r="BY11" i="46"/>
  <c r="BZ11" i="46"/>
  <c r="CA11" i="46"/>
  <c r="CB11" i="46"/>
  <c r="CC11" i="46"/>
  <c r="CD11" i="46"/>
  <c r="CE11" i="46"/>
  <c r="CF11" i="46"/>
  <c r="CG11" i="46"/>
  <c r="CH11" i="46"/>
  <c r="CI11" i="46"/>
  <c r="CJ11" i="46"/>
  <c r="CK11" i="46"/>
  <c r="CL11" i="46"/>
  <c r="CM11" i="46"/>
  <c r="CN11" i="46"/>
  <c r="CO11" i="46"/>
  <c r="CP11" i="46"/>
  <c r="CQ11" i="46"/>
  <c r="CR11" i="46"/>
  <c r="CS11" i="46"/>
  <c r="CT11" i="46"/>
  <c r="CU11" i="46"/>
  <c r="CV11" i="46"/>
  <c r="CW11" i="46"/>
  <c r="CX11" i="46"/>
  <c r="CY11" i="46"/>
  <c r="CZ11" i="46"/>
  <c r="DA11" i="46"/>
  <c r="DB11" i="46"/>
  <c r="DC11" i="46"/>
  <c r="DD11" i="46"/>
  <c r="DE11" i="46"/>
  <c r="DF11" i="46"/>
  <c r="DG11" i="46"/>
  <c r="DH11" i="46"/>
  <c r="DI11" i="46"/>
  <c r="DJ11" i="46"/>
  <c r="DK11" i="46"/>
  <c r="DL11" i="46"/>
  <c r="DM11" i="46"/>
  <c r="DN11" i="46"/>
  <c r="DO11" i="46"/>
  <c r="DP11" i="46"/>
  <c r="DQ11" i="46"/>
  <c r="DR11" i="46"/>
  <c r="DS11" i="46"/>
  <c r="DT11" i="46"/>
  <c r="DU11" i="46"/>
  <c r="DV11" i="46"/>
  <c r="DW11" i="46"/>
  <c r="DX11" i="46"/>
  <c r="DY11" i="46"/>
  <c r="DZ11" i="46"/>
  <c r="EA11" i="46"/>
  <c r="EB11" i="46"/>
  <c r="EC11" i="46"/>
  <c r="ED11" i="46"/>
  <c r="EE11" i="46"/>
  <c r="EF11" i="46"/>
  <c r="EG11" i="46"/>
  <c r="EH11" i="46"/>
  <c r="EI11" i="46"/>
  <c r="EJ11" i="46"/>
  <c r="EK11" i="46"/>
  <c r="EL11" i="46"/>
  <c r="EM11" i="46"/>
  <c r="EN11" i="46"/>
  <c r="EO11" i="46"/>
  <c r="EP11" i="46"/>
  <c r="EQ11" i="46"/>
  <c r="ER11" i="46"/>
  <c r="ES11" i="46"/>
  <c r="ET11" i="46"/>
  <c r="EU11" i="46"/>
  <c r="EV11" i="46"/>
  <c r="EW11" i="46"/>
  <c r="EX11" i="46"/>
  <c r="EY11" i="46"/>
  <c r="EZ11" i="46"/>
  <c r="FA11" i="46"/>
  <c r="FB11" i="46"/>
  <c r="FC11" i="46"/>
  <c r="FD11" i="46"/>
  <c r="FE11" i="46"/>
  <c r="FF11" i="46"/>
  <c r="FG11" i="46"/>
  <c r="FH11" i="46"/>
  <c r="FI11" i="46"/>
  <c r="FJ11" i="46"/>
  <c r="FK11" i="46"/>
  <c r="FL11" i="46"/>
  <c r="FM11" i="46"/>
  <c r="FN11" i="46"/>
  <c r="FO11" i="46"/>
  <c r="FP11" i="46"/>
  <c r="FQ11" i="46"/>
  <c r="FR11" i="46"/>
  <c r="FS11" i="46"/>
  <c r="FT11" i="46"/>
  <c r="FU11" i="46"/>
  <c r="FV11" i="46"/>
  <c r="FW11" i="46"/>
  <c r="FX11" i="46"/>
  <c r="FY11" i="46"/>
  <c r="FZ11" i="46"/>
  <c r="GA11" i="46"/>
  <c r="GB11" i="46"/>
  <c r="GC11" i="46"/>
  <c r="GD11" i="46"/>
  <c r="GE11" i="46"/>
  <c r="GF11" i="46"/>
  <c r="GG11" i="46"/>
  <c r="GH11" i="46"/>
  <c r="GI11" i="46"/>
  <c r="GJ11" i="46"/>
  <c r="GK11" i="46"/>
  <c r="GL11" i="46"/>
  <c r="GM11" i="46"/>
  <c r="GN11" i="46"/>
  <c r="GO11" i="46"/>
  <c r="GP11" i="46"/>
  <c r="GQ11" i="46"/>
  <c r="GR11" i="46"/>
  <c r="GS11" i="46"/>
  <c r="GT11" i="46"/>
  <c r="GU11" i="46"/>
  <c r="GV11" i="46"/>
  <c r="GW11" i="46"/>
  <c r="GX11" i="46"/>
  <c r="GY11" i="46"/>
  <c r="GZ11" i="46"/>
  <c r="HA11" i="46"/>
  <c r="HB11" i="46"/>
  <c r="HC11" i="46"/>
  <c r="HD11" i="46"/>
  <c r="HE11" i="46"/>
  <c r="HF11" i="46"/>
  <c r="HG11" i="46"/>
  <c r="HH11" i="46"/>
  <c r="HI11" i="46"/>
  <c r="HJ11" i="46"/>
  <c r="HK11" i="46"/>
  <c r="HL11" i="46"/>
  <c r="HM11" i="46"/>
  <c r="HN11" i="46"/>
  <c r="HO11" i="46"/>
  <c r="HP11" i="46"/>
  <c r="HQ11" i="46"/>
  <c r="HR11" i="46"/>
  <c r="HS11" i="46"/>
  <c r="HT11" i="46"/>
  <c r="HU11" i="46"/>
  <c r="HV11" i="46"/>
  <c r="HW11" i="46"/>
  <c r="HX11" i="46"/>
  <c r="HY11" i="46"/>
  <c r="HZ11" i="46"/>
  <c r="IA11" i="46"/>
  <c r="IB11" i="46"/>
  <c r="IC11" i="46"/>
  <c r="ID11" i="46"/>
  <c r="IE11" i="46"/>
  <c r="IF11" i="46"/>
  <c r="IG11" i="46"/>
  <c r="IH11" i="46"/>
  <c r="II11" i="46"/>
  <c r="IJ11" i="46"/>
  <c r="IK11" i="46"/>
  <c r="IL11" i="46"/>
  <c r="IM11" i="46"/>
  <c r="IN11" i="46"/>
  <c r="IO11" i="46"/>
  <c r="IP11" i="46"/>
  <c r="IQ11" i="46"/>
  <c r="IR11" i="46"/>
  <c r="IS11" i="46"/>
  <c r="IT11" i="46"/>
  <c r="IU11" i="46"/>
  <c r="IV11" i="46"/>
  <c r="IW11" i="46"/>
  <c r="IX11" i="46"/>
  <c r="IY11" i="46"/>
  <c r="IZ11" i="46"/>
  <c r="JA11" i="46"/>
  <c r="JB11" i="46"/>
  <c r="JC11" i="46"/>
  <c r="JD11" i="46"/>
  <c r="JE11" i="46"/>
  <c r="JF11" i="46"/>
  <c r="JG11" i="46"/>
  <c r="JH11" i="46"/>
  <c r="JI11" i="46"/>
  <c r="JJ11" i="46"/>
  <c r="JK11" i="46"/>
  <c r="JL11" i="46"/>
  <c r="JM11" i="46"/>
  <c r="JN11" i="46"/>
  <c r="JO11" i="46"/>
  <c r="JP11" i="46"/>
  <c r="JQ11" i="46"/>
  <c r="JR11" i="46"/>
  <c r="JS11" i="46"/>
  <c r="JT11" i="46"/>
  <c r="JU11" i="46"/>
  <c r="JV11" i="46"/>
  <c r="JW11" i="46"/>
  <c r="JX11" i="46"/>
  <c r="JY11" i="46"/>
  <c r="JZ11" i="46"/>
  <c r="KA11" i="46"/>
  <c r="KB11" i="46"/>
  <c r="KC11" i="46"/>
  <c r="KD11" i="46"/>
  <c r="KE11" i="46"/>
  <c r="KF11" i="46"/>
  <c r="KG11" i="46"/>
  <c r="KH11" i="46"/>
  <c r="KI11" i="46"/>
  <c r="KJ11" i="46"/>
  <c r="KK11" i="46"/>
  <c r="KL11" i="46"/>
  <c r="KM11" i="46"/>
  <c r="KN11" i="46"/>
  <c r="KO11" i="46"/>
  <c r="KP11" i="46"/>
  <c r="KQ11" i="46"/>
  <c r="KR11" i="46"/>
  <c r="KS11" i="46"/>
  <c r="KT11" i="46"/>
  <c r="KU11" i="46"/>
  <c r="KV11" i="46"/>
  <c r="KW11" i="46"/>
  <c r="KX11" i="46"/>
  <c r="KY11" i="46"/>
  <c r="KZ11" i="46"/>
  <c r="LA11" i="46"/>
  <c r="LB11" i="46"/>
  <c r="LC11" i="46"/>
  <c r="LD11" i="46"/>
  <c r="LE11" i="46"/>
  <c r="LF11" i="46"/>
  <c r="LG11" i="46"/>
  <c r="LH11" i="46"/>
  <c r="LI11" i="46"/>
  <c r="LJ11" i="46"/>
  <c r="LK11" i="46"/>
  <c r="LL11" i="46"/>
  <c r="LM11" i="46"/>
  <c r="LN11" i="46"/>
  <c r="LO11" i="46"/>
  <c r="LP11" i="46"/>
  <c r="LQ11" i="46"/>
  <c r="LR11" i="46"/>
  <c r="LS11" i="46"/>
  <c r="LT11" i="46"/>
  <c r="LU11" i="46"/>
  <c r="LV11" i="46"/>
  <c r="LW11" i="46"/>
  <c r="LX11" i="46"/>
  <c r="LY11" i="46"/>
  <c r="LZ11" i="46"/>
  <c r="MA11" i="46"/>
  <c r="MB11" i="46"/>
  <c r="MC11" i="46"/>
  <c r="MD11" i="46"/>
  <c r="ME11" i="46"/>
  <c r="MF11" i="46"/>
  <c r="MG11" i="46"/>
  <c r="MH11" i="46"/>
  <c r="MI11" i="46"/>
  <c r="MJ11" i="46"/>
  <c r="MK11" i="46"/>
  <c r="ML11" i="46"/>
  <c r="MM11" i="46"/>
  <c r="MN11" i="46"/>
  <c r="MO11" i="46"/>
  <c r="MP11" i="46"/>
  <c r="MQ11" i="46"/>
  <c r="MR11" i="46"/>
  <c r="MS11" i="46"/>
  <c r="MT11" i="46"/>
  <c r="MU11" i="46"/>
  <c r="MV11" i="46"/>
  <c r="MW11" i="46"/>
  <c r="MX11" i="46"/>
  <c r="MY11" i="46"/>
  <c r="MZ11" i="46"/>
  <c r="NA11" i="46"/>
  <c r="NB11" i="46"/>
  <c r="NC11" i="46"/>
  <c r="ND11" i="46"/>
  <c r="NE11" i="46"/>
  <c r="NF11" i="46"/>
  <c r="NG11" i="46"/>
  <c r="NH11" i="46"/>
  <c r="NI11" i="46"/>
  <c r="NJ11" i="46"/>
  <c r="NK11" i="46"/>
  <c r="NL11" i="46"/>
  <c r="NM11" i="46"/>
  <c r="NN11" i="46"/>
  <c r="NO11" i="46"/>
  <c r="NP11" i="46"/>
  <c r="NQ11" i="46"/>
  <c r="NR11" i="46"/>
  <c r="NS11" i="46"/>
  <c r="NT11" i="46"/>
  <c r="NU11" i="46"/>
  <c r="NV11" i="46"/>
  <c r="NW11" i="46"/>
  <c r="NX11" i="46"/>
  <c r="NY11" i="46"/>
  <c r="NZ11" i="46"/>
  <c r="OA11" i="46"/>
  <c r="OB11" i="46"/>
  <c r="OC11" i="46"/>
  <c r="OD11" i="46"/>
  <c r="OE11" i="46"/>
  <c r="OF11" i="46"/>
  <c r="OG11" i="46"/>
  <c r="OH11" i="46"/>
  <c r="OI11" i="46"/>
  <c r="OJ11" i="46"/>
  <c r="OK11" i="46"/>
  <c r="OL11" i="46"/>
  <c r="OM11" i="46"/>
  <c r="ON11" i="46"/>
  <c r="OO11" i="46"/>
  <c r="OP11" i="46"/>
  <c r="OQ11" i="46"/>
  <c r="OR11" i="46"/>
  <c r="OS11" i="46"/>
  <c r="OT11" i="46"/>
  <c r="OU11" i="46"/>
  <c r="OV11" i="46"/>
  <c r="OW11" i="46"/>
  <c r="OX11" i="46"/>
  <c r="OY11" i="46"/>
  <c r="OZ11" i="46"/>
  <c r="PA11" i="46"/>
  <c r="PB11" i="46"/>
  <c r="PC11" i="46"/>
  <c r="PD11" i="46"/>
  <c r="PE11" i="46"/>
  <c r="PF11" i="46"/>
  <c r="PG11" i="46"/>
  <c r="PH11" i="46"/>
  <c r="PI11" i="46"/>
  <c r="PJ11" i="46"/>
  <c r="PK11" i="46"/>
  <c r="PL11" i="46"/>
  <c r="PM11" i="46"/>
  <c r="PN11" i="46"/>
  <c r="PO11" i="46"/>
  <c r="PP11" i="46"/>
  <c r="BW12" i="46"/>
  <c r="BX12" i="46"/>
  <c r="BY12" i="46"/>
  <c r="BZ12" i="46"/>
  <c r="CA12" i="46"/>
  <c r="CB12" i="46"/>
  <c r="CC12" i="46"/>
  <c r="CD12" i="46"/>
  <c r="CE12" i="46"/>
  <c r="CF12" i="46"/>
  <c r="CG12" i="46"/>
  <c r="CH12" i="46"/>
  <c r="CI12" i="46"/>
  <c r="CJ12" i="46"/>
  <c r="CK12" i="46"/>
  <c r="CL12" i="46"/>
  <c r="CM12" i="46"/>
  <c r="CN12" i="46"/>
  <c r="CO12" i="46"/>
  <c r="CP12" i="46"/>
  <c r="CQ12" i="46"/>
  <c r="CR12" i="46"/>
  <c r="CS12" i="46"/>
  <c r="CT12" i="46"/>
  <c r="CU12" i="46"/>
  <c r="CV12" i="46"/>
  <c r="CW12" i="46"/>
  <c r="CX12" i="46"/>
  <c r="CY12" i="46"/>
  <c r="CZ12" i="46"/>
  <c r="DA12" i="46"/>
  <c r="DB12" i="46"/>
  <c r="DC12" i="46"/>
  <c r="DD12" i="46"/>
  <c r="DE12" i="46"/>
  <c r="DF12" i="46"/>
  <c r="DG12" i="46"/>
  <c r="DH12" i="46"/>
  <c r="DI12" i="46"/>
  <c r="DJ12" i="46"/>
  <c r="DK12" i="46"/>
  <c r="DL12" i="46"/>
  <c r="DM12" i="46"/>
  <c r="DN12" i="46"/>
  <c r="DO12" i="46"/>
  <c r="DP12" i="46"/>
  <c r="DQ12" i="46"/>
  <c r="DR12" i="46"/>
  <c r="DS12" i="46"/>
  <c r="DT12" i="46"/>
  <c r="DU12" i="46"/>
  <c r="DV12" i="46"/>
  <c r="DW12" i="46"/>
  <c r="DX12" i="46"/>
  <c r="DY12" i="46"/>
  <c r="DZ12" i="46"/>
  <c r="EA12" i="46"/>
  <c r="EB12" i="46"/>
  <c r="EC12" i="46"/>
  <c r="ED12" i="46"/>
  <c r="EE12" i="46"/>
  <c r="EF12" i="46"/>
  <c r="EG12" i="46"/>
  <c r="EH12" i="46"/>
  <c r="EI12" i="46"/>
  <c r="EJ12" i="46"/>
  <c r="EK12" i="46"/>
  <c r="EL12" i="46"/>
  <c r="EM12" i="46"/>
  <c r="EN12" i="46"/>
  <c r="EO12" i="46"/>
  <c r="EP12" i="46"/>
  <c r="EQ12" i="46"/>
  <c r="ER12" i="46"/>
  <c r="ES12" i="46"/>
  <c r="ET12" i="46"/>
  <c r="EU12" i="46"/>
  <c r="EV12" i="46"/>
  <c r="EW12" i="46"/>
  <c r="EX12" i="46"/>
  <c r="EY12" i="46"/>
  <c r="EZ12" i="46"/>
  <c r="FA12" i="46"/>
  <c r="FB12" i="46"/>
  <c r="FC12" i="46"/>
  <c r="FD12" i="46"/>
  <c r="FE12" i="46"/>
  <c r="FF12" i="46"/>
  <c r="FG12" i="46"/>
  <c r="FH12" i="46"/>
  <c r="FI12" i="46"/>
  <c r="FJ12" i="46"/>
  <c r="FK12" i="46"/>
  <c r="FL12" i="46"/>
  <c r="FM12" i="46"/>
  <c r="FN12" i="46"/>
  <c r="FO12" i="46"/>
  <c r="FP12" i="46"/>
  <c r="FQ12" i="46"/>
  <c r="FR12" i="46"/>
  <c r="FS12" i="46"/>
  <c r="FT12" i="46"/>
  <c r="FU12" i="46"/>
  <c r="FV12" i="46"/>
  <c r="FW12" i="46"/>
  <c r="FX12" i="46"/>
  <c r="FY12" i="46"/>
  <c r="FZ12" i="46"/>
  <c r="GA12" i="46"/>
  <c r="GB12" i="46"/>
  <c r="GC12" i="46"/>
  <c r="GD12" i="46"/>
  <c r="GE12" i="46"/>
  <c r="GF12" i="46"/>
  <c r="GG12" i="46"/>
  <c r="GH12" i="46"/>
  <c r="GI12" i="46"/>
  <c r="GJ12" i="46"/>
  <c r="GK12" i="46"/>
  <c r="GL12" i="46"/>
  <c r="GM12" i="46"/>
  <c r="GN12" i="46"/>
  <c r="GO12" i="46"/>
  <c r="GP12" i="46"/>
  <c r="GQ12" i="46"/>
  <c r="GR12" i="46"/>
  <c r="GS12" i="46"/>
  <c r="GT12" i="46"/>
  <c r="GU12" i="46"/>
  <c r="GV12" i="46"/>
  <c r="GW12" i="46"/>
  <c r="GX12" i="46"/>
  <c r="GY12" i="46"/>
  <c r="GZ12" i="46"/>
  <c r="HA12" i="46"/>
  <c r="HB12" i="46"/>
  <c r="HC12" i="46"/>
  <c r="HD12" i="46"/>
  <c r="HE12" i="46"/>
  <c r="HF12" i="46"/>
  <c r="HG12" i="46"/>
  <c r="HH12" i="46"/>
  <c r="HI12" i="46"/>
  <c r="HJ12" i="46"/>
  <c r="HK12" i="46"/>
  <c r="HL12" i="46"/>
  <c r="HM12" i="46"/>
  <c r="HN12" i="46"/>
  <c r="HO12" i="46"/>
  <c r="HP12" i="46"/>
  <c r="HQ12" i="46"/>
  <c r="HR12" i="46"/>
  <c r="HS12" i="46"/>
  <c r="HT12" i="46"/>
  <c r="HU12" i="46"/>
  <c r="HV12" i="46"/>
  <c r="HW12" i="46"/>
  <c r="HX12" i="46"/>
  <c r="HY12" i="46"/>
  <c r="HZ12" i="46"/>
  <c r="IA12" i="46"/>
  <c r="IB12" i="46"/>
  <c r="IC12" i="46"/>
  <c r="ID12" i="46"/>
  <c r="IE12" i="46"/>
  <c r="IF12" i="46"/>
  <c r="IG12" i="46"/>
  <c r="IH12" i="46"/>
  <c r="II12" i="46"/>
  <c r="IJ12" i="46"/>
  <c r="IK12" i="46"/>
  <c r="IL12" i="46"/>
  <c r="IM12" i="46"/>
  <c r="IN12" i="46"/>
  <c r="IO12" i="46"/>
  <c r="IP12" i="46"/>
  <c r="IQ12" i="46"/>
  <c r="IR12" i="46"/>
  <c r="IS12" i="46"/>
  <c r="IT12" i="46"/>
  <c r="IU12" i="46"/>
  <c r="IV12" i="46"/>
  <c r="IW12" i="46"/>
  <c r="IX12" i="46"/>
  <c r="IY12" i="46"/>
  <c r="IZ12" i="46"/>
  <c r="JA12" i="46"/>
  <c r="JB12" i="46"/>
  <c r="JC12" i="46"/>
  <c r="JD12" i="46"/>
  <c r="JE12" i="46"/>
  <c r="JF12" i="46"/>
  <c r="JG12" i="46"/>
  <c r="JH12" i="46"/>
  <c r="JI12" i="46"/>
  <c r="JJ12" i="46"/>
  <c r="JK12" i="46"/>
  <c r="JL12" i="46"/>
  <c r="JM12" i="46"/>
  <c r="JN12" i="46"/>
  <c r="JO12" i="46"/>
  <c r="JP12" i="46"/>
  <c r="JQ12" i="46"/>
  <c r="JR12" i="46"/>
  <c r="JS12" i="46"/>
  <c r="JT12" i="46"/>
  <c r="JU12" i="46"/>
  <c r="JV12" i="46"/>
  <c r="JW12" i="46"/>
  <c r="JX12" i="46"/>
  <c r="JY12" i="46"/>
  <c r="JZ12" i="46"/>
  <c r="KA12" i="46"/>
  <c r="KB12" i="46"/>
  <c r="KC12" i="46"/>
  <c r="KD12" i="46"/>
  <c r="KE12" i="46"/>
  <c r="KF12" i="46"/>
  <c r="KG12" i="46"/>
  <c r="KH12" i="46"/>
  <c r="KI12" i="46"/>
  <c r="KJ12" i="46"/>
  <c r="KK12" i="46"/>
  <c r="KL12" i="46"/>
  <c r="KM12" i="46"/>
  <c r="KN12" i="46"/>
  <c r="KO12" i="46"/>
  <c r="KP12" i="46"/>
  <c r="KQ12" i="46"/>
  <c r="KR12" i="46"/>
  <c r="KS12" i="46"/>
  <c r="KT12" i="46"/>
  <c r="KU12" i="46"/>
  <c r="KV12" i="46"/>
  <c r="KW12" i="46"/>
  <c r="KX12" i="46"/>
  <c r="KY12" i="46"/>
  <c r="KZ12" i="46"/>
  <c r="LA12" i="46"/>
  <c r="LB12" i="46"/>
  <c r="LC12" i="46"/>
  <c r="LD12" i="46"/>
  <c r="LE12" i="46"/>
  <c r="LF12" i="46"/>
  <c r="LG12" i="46"/>
  <c r="LH12" i="46"/>
  <c r="LI12" i="46"/>
  <c r="LJ12" i="46"/>
  <c r="LK12" i="46"/>
  <c r="LL12" i="46"/>
  <c r="LM12" i="46"/>
  <c r="LN12" i="46"/>
  <c r="LO12" i="46"/>
  <c r="LP12" i="46"/>
  <c r="LQ12" i="46"/>
  <c r="LR12" i="46"/>
  <c r="LS12" i="46"/>
  <c r="LT12" i="46"/>
  <c r="LU12" i="46"/>
  <c r="LV12" i="46"/>
  <c r="LW12" i="46"/>
  <c r="LX12" i="46"/>
  <c r="LY12" i="46"/>
  <c r="LZ12" i="46"/>
  <c r="MA12" i="46"/>
  <c r="MB12" i="46"/>
  <c r="MC12" i="46"/>
  <c r="MD12" i="46"/>
  <c r="ME12" i="46"/>
  <c r="MF12" i="46"/>
  <c r="MG12" i="46"/>
  <c r="MH12" i="46"/>
  <c r="MI12" i="46"/>
  <c r="MJ12" i="46"/>
  <c r="MK12" i="46"/>
  <c r="ML12" i="46"/>
  <c r="MM12" i="46"/>
  <c r="MN12" i="46"/>
  <c r="MO12" i="46"/>
  <c r="MP12" i="46"/>
  <c r="MQ12" i="46"/>
  <c r="MR12" i="46"/>
  <c r="MS12" i="46"/>
  <c r="MT12" i="46"/>
  <c r="MU12" i="46"/>
  <c r="MV12" i="46"/>
  <c r="MW12" i="46"/>
  <c r="MX12" i="46"/>
  <c r="MY12" i="46"/>
  <c r="MZ12" i="46"/>
  <c r="NA12" i="46"/>
  <c r="NB12" i="46"/>
  <c r="NC12" i="46"/>
  <c r="ND12" i="46"/>
  <c r="NE12" i="46"/>
  <c r="NF12" i="46"/>
  <c r="NG12" i="46"/>
  <c r="NH12" i="46"/>
  <c r="NI12" i="46"/>
  <c r="NJ12" i="46"/>
  <c r="NK12" i="46"/>
  <c r="NL12" i="46"/>
  <c r="NM12" i="46"/>
  <c r="NN12" i="46"/>
  <c r="NO12" i="46"/>
  <c r="NP12" i="46"/>
  <c r="NQ12" i="46"/>
  <c r="NR12" i="46"/>
  <c r="NS12" i="46"/>
  <c r="NT12" i="46"/>
  <c r="NU12" i="46"/>
  <c r="NV12" i="46"/>
  <c r="NW12" i="46"/>
  <c r="NX12" i="46"/>
  <c r="NY12" i="46"/>
  <c r="NZ12" i="46"/>
  <c r="OA12" i="46"/>
  <c r="OB12" i="46"/>
  <c r="OC12" i="46"/>
  <c r="OD12" i="46"/>
  <c r="OE12" i="46"/>
  <c r="OF12" i="46"/>
  <c r="OG12" i="46"/>
  <c r="OH12" i="46"/>
  <c r="OI12" i="46"/>
  <c r="OJ12" i="46"/>
  <c r="OK12" i="46"/>
  <c r="OL12" i="46"/>
  <c r="OM12" i="46"/>
  <c r="ON12" i="46"/>
  <c r="OO12" i="46"/>
  <c r="OP12" i="46"/>
  <c r="OQ12" i="46"/>
  <c r="OR12" i="46"/>
  <c r="OS12" i="46"/>
  <c r="OT12" i="46"/>
  <c r="OU12" i="46"/>
  <c r="OV12" i="46"/>
  <c r="OW12" i="46"/>
  <c r="OX12" i="46"/>
  <c r="OY12" i="46"/>
  <c r="OZ12" i="46"/>
  <c r="PA12" i="46"/>
  <c r="PB12" i="46"/>
  <c r="PC12" i="46"/>
  <c r="PD12" i="46"/>
  <c r="PE12" i="46"/>
  <c r="PF12" i="46"/>
  <c r="PG12" i="46"/>
  <c r="PH12" i="46"/>
  <c r="PI12" i="46"/>
  <c r="PJ12" i="46"/>
  <c r="PK12" i="46"/>
  <c r="PL12" i="46"/>
  <c r="PM12" i="46"/>
  <c r="PN12" i="46"/>
  <c r="PO12" i="46"/>
  <c r="PP12" i="46"/>
  <c r="BV5" i="46"/>
  <c r="BV6" i="46"/>
  <c r="BV7" i="46"/>
  <c r="BV8" i="46"/>
  <c r="BV9" i="46"/>
  <c r="BV10" i="46"/>
  <c r="BV11" i="46"/>
  <c r="BV12" i="46"/>
  <c r="BV4" i="46"/>
  <c r="W5" i="46"/>
  <c r="X5" i="46"/>
  <c r="Y5" i="46"/>
  <c r="Z5" i="46"/>
  <c r="AA5" i="46"/>
  <c r="AB5" i="46"/>
  <c r="AC5" i="46"/>
  <c r="AD5" i="46"/>
  <c r="AE5" i="46"/>
  <c r="AF5" i="46"/>
  <c r="AG5" i="46"/>
  <c r="AH5" i="46"/>
  <c r="AI5" i="46"/>
  <c r="AJ5" i="46"/>
  <c r="AK5" i="46"/>
  <c r="AL5" i="46"/>
  <c r="AM5" i="46"/>
  <c r="AN5" i="46"/>
  <c r="AO5" i="46"/>
  <c r="AP5" i="46"/>
  <c r="AQ5" i="46"/>
  <c r="AR5" i="46"/>
  <c r="AS5" i="46"/>
  <c r="AT5" i="46"/>
  <c r="AU5" i="46"/>
  <c r="AV5" i="46"/>
  <c r="AW5" i="46"/>
  <c r="AX5" i="46"/>
  <c r="AY5" i="46"/>
  <c r="AZ5" i="46"/>
  <c r="BA5" i="46"/>
  <c r="BB5" i="46"/>
  <c r="BC5" i="46"/>
  <c r="BD5" i="46"/>
  <c r="BE5" i="46"/>
  <c r="BF5" i="46"/>
  <c r="BG5" i="46"/>
  <c r="BH5" i="46"/>
  <c r="BI5" i="46"/>
  <c r="BJ5" i="46"/>
  <c r="BK5" i="46"/>
  <c r="BL5" i="46"/>
  <c r="BM5" i="46"/>
  <c r="BN5" i="46"/>
  <c r="BO5" i="46"/>
  <c r="BP5" i="46"/>
  <c r="BQ5" i="46"/>
  <c r="BR5" i="46"/>
  <c r="BS5" i="46"/>
  <c r="BT5" i="46"/>
  <c r="V5" i="46"/>
  <c r="I5" i="46"/>
  <c r="J5" i="46"/>
  <c r="K5" i="46"/>
  <c r="L5" i="46"/>
  <c r="M5" i="46"/>
  <c r="N5" i="46"/>
  <c r="O5" i="46"/>
  <c r="P5" i="46"/>
  <c r="Q5" i="46"/>
  <c r="R5" i="46"/>
  <c r="S5" i="46"/>
  <c r="T5" i="46"/>
  <c r="C27" i="47" l="1"/>
  <c r="D26" i="47"/>
  <c r="C26" i="47"/>
  <c r="C25" i="47"/>
  <c r="C24" i="47"/>
  <c r="C23" i="47"/>
  <c r="D22" i="47"/>
  <c r="C22" i="47"/>
  <c r="C21" i="47"/>
  <c r="C20" i="47"/>
  <c r="D19" i="47"/>
  <c r="C19" i="47"/>
  <c r="D18" i="47"/>
  <c r="C18" i="47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27" i="47" s="1"/>
  <c r="D39" i="46"/>
  <c r="D38" i="46"/>
  <c r="D25" i="47" s="1"/>
  <c r="D37" i="46"/>
  <c r="D24" i="47" s="1"/>
  <c r="D36" i="46"/>
  <c r="D23" i="47" s="1"/>
  <c r="D35" i="46"/>
  <c r="D34" i="46"/>
  <c r="D21" i="47" s="1"/>
  <c r="D33" i="46"/>
  <c r="D20" i="47" s="1"/>
  <c r="D32" i="46"/>
  <c r="D31" i="46"/>
  <c r="D30" i="46"/>
  <c r="E30" i="46" s="1"/>
  <c r="T22" i="46"/>
  <c r="S22" i="46"/>
  <c r="R22" i="46"/>
  <c r="Q22" i="46"/>
  <c r="P22" i="46"/>
  <c r="O22" i="46"/>
  <c r="N22" i="46"/>
  <c r="M22" i="46"/>
  <c r="L22" i="46"/>
  <c r="K22" i="46"/>
  <c r="J22" i="46"/>
  <c r="I22" i="46"/>
  <c r="PP19" i="46"/>
  <c r="PO19" i="46"/>
  <c r="PN19" i="46"/>
  <c r="PM19" i="46"/>
  <c r="PL19" i="46"/>
  <c r="PK19" i="46"/>
  <c r="PJ19" i="46"/>
  <c r="PI19" i="46"/>
  <c r="PH19" i="46"/>
  <c r="PG19" i="46"/>
  <c r="PF19" i="46"/>
  <c r="PE19" i="46"/>
  <c r="PD19" i="46"/>
  <c r="PC19" i="46"/>
  <c r="PB19" i="46"/>
  <c r="PA19" i="46"/>
  <c r="OZ19" i="46"/>
  <c r="OY19" i="46"/>
  <c r="OX19" i="46"/>
  <c r="OW19" i="46"/>
  <c r="OV19" i="46"/>
  <c r="OU19" i="46"/>
  <c r="OT19" i="46"/>
  <c r="OS19" i="46"/>
  <c r="OR19" i="46"/>
  <c r="OQ19" i="46"/>
  <c r="OP19" i="46"/>
  <c r="OO19" i="46"/>
  <c r="ON19" i="46"/>
  <c r="OM19" i="46"/>
  <c r="OL19" i="46"/>
  <c r="OK19" i="46"/>
  <c r="OJ19" i="46"/>
  <c r="OI19" i="46"/>
  <c r="OH19" i="46"/>
  <c r="OG19" i="46"/>
  <c r="OF19" i="46"/>
  <c r="OE19" i="46"/>
  <c r="OD19" i="46"/>
  <c r="OC19" i="46"/>
  <c r="OB19" i="46"/>
  <c r="OA19" i="46"/>
  <c r="NZ19" i="46"/>
  <c r="NY19" i="46"/>
  <c r="NX19" i="46"/>
  <c r="NW19" i="46"/>
  <c r="NV19" i="46"/>
  <c r="NU19" i="46"/>
  <c r="NT19" i="46"/>
  <c r="NS19" i="46"/>
  <c r="NR19" i="46"/>
  <c r="NQ19" i="46"/>
  <c r="NP19" i="46"/>
  <c r="NO19" i="46"/>
  <c r="NN19" i="46"/>
  <c r="NM19" i="46"/>
  <c r="NL19" i="46"/>
  <c r="NK19" i="46"/>
  <c r="NJ19" i="46"/>
  <c r="NI19" i="46"/>
  <c r="NH19" i="46"/>
  <c r="NG19" i="46"/>
  <c r="NF19" i="46"/>
  <c r="NE19" i="46"/>
  <c r="ND19" i="46"/>
  <c r="NC19" i="46"/>
  <c r="NB19" i="46"/>
  <c r="NA19" i="46"/>
  <c r="MZ19" i="46"/>
  <c r="MY19" i="46"/>
  <c r="MX19" i="46"/>
  <c r="MW19" i="46"/>
  <c r="MV19" i="46"/>
  <c r="MU19" i="46"/>
  <c r="MT19" i="46"/>
  <c r="MS19" i="46"/>
  <c r="MR19" i="46"/>
  <c r="MQ19" i="46"/>
  <c r="MP19" i="46"/>
  <c r="MO19" i="46"/>
  <c r="MN19" i="46"/>
  <c r="MM19" i="46"/>
  <c r="ML19" i="46"/>
  <c r="MK19" i="46"/>
  <c r="MJ19" i="46"/>
  <c r="MI19" i="46"/>
  <c r="MH19" i="46"/>
  <c r="MG19" i="46"/>
  <c r="MF19" i="46"/>
  <c r="ME19" i="46"/>
  <c r="MD19" i="46"/>
  <c r="MC19" i="46"/>
  <c r="MB19" i="46"/>
  <c r="MA19" i="46"/>
  <c r="LZ19" i="46"/>
  <c r="LY19" i="46"/>
  <c r="LX19" i="46"/>
  <c r="LW19" i="46"/>
  <c r="LV19" i="46"/>
  <c r="LU19" i="46"/>
  <c r="LT19" i="46"/>
  <c r="LS19" i="46"/>
  <c r="LR19" i="46"/>
  <c r="LQ19" i="46"/>
  <c r="LP19" i="46"/>
  <c r="LO19" i="46"/>
  <c r="LN19" i="46"/>
  <c r="LM19" i="46"/>
  <c r="LL19" i="46"/>
  <c r="LK19" i="46"/>
  <c r="LJ19" i="46"/>
  <c r="LI19" i="46"/>
  <c r="LH19" i="46"/>
  <c r="LG19" i="46"/>
  <c r="LF19" i="46"/>
  <c r="LE19" i="46"/>
  <c r="LD19" i="46"/>
  <c r="LC19" i="46"/>
  <c r="LB19" i="46"/>
  <c r="LA19" i="46"/>
  <c r="KZ19" i="46"/>
  <c r="KY19" i="46"/>
  <c r="KX19" i="46"/>
  <c r="KW19" i="46"/>
  <c r="KV19" i="46"/>
  <c r="KU19" i="46"/>
  <c r="KT19" i="46"/>
  <c r="KS19" i="46"/>
  <c r="KR19" i="46"/>
  <c r="KQ19" i="46"/>
  <c r="KP19" i="46"/>
  <c r="KO19" i="46"/>
  <c r="KN19" i="46"/>
  <c r="KM19" i="46"/>
  <c r="KL19" i="46"/>
  <c r="KK19" i="46"/>
  <c r="KJ19" i="46"/>
  <c r="KI19" i="46"/>
  <c r="KH19" i="46"/>
  <c r="KG19" i="46"/>
  <c r="KF19" i="46"/>
  <c r="KE19" i="46"/>
  <c r="KD19" i="46"/>
  <c r="KC19" i="46"/>
  <c r="KB19" i="46"/>
  <c r="KA19" i="46"/>
  <c r="JZ19" i="46"/>
  <c r="JY19" i="46"/>
  <c r="JX19" i="46"/>
  <c r="JW19" i="46"/>
  <c r="JV19" i="46"/>
  <c r="JU19" i="46"/>
  <c r="JT19" i="46"/>
  <c r="JS19" i="46"/>
  <c r="JR19" i="46"/>
  <c r="JQ19" i="46"/>
  <c r="JP19" i="46"/>
  <c r="JO19" i="46"/>
  <c r="JN19" i="46"/>
  <c r="JM19" i="46"/>
  <c r="JL19" i="46"/>
  <c r="JK19" i="46"/>
  <c r="JJ19" i="46"/>
  <c r="JI19" i="46"/>
  <c r="JH19" i="46"/>
  <c r="JG19" i="46"/>
  <c r="JF19" i="46"/>
  <c r="JE19" i="46"/>
  <c r="JD19" i="46"/>
  <c r="JC19" i="46"/>
  <c r="JB19" i="46"/>
  <c r="JA19" i="46"/>
  <c r="IZ19" i="46"/>
  <c r="IY19" i="46"/>
  <c r="IX19" i="46"/>
  <c r="IW19" i="46"/>
  <c r="IV19" i="46"/>
  <c r="IU19" i="46"/>
  <c r="IT19" i="46"/>
  <c r="IS19" i="46"/>
  <c r="IR19" i="46"/>
  <c r="IQ19" i="46"/>
  <c r="IP19" i="46"/>
  <c r="IO19" i="46"/>
  <c r="IN19" i="46"/>
  <c r="IM19" i="46"/>
  <c r="IL19" i="46"/>
  <c r="IK19" i="46"/>
  <c r="IJ19" i="46"/>
  <c r="II19" i="46"/>
  <c r="IH19" i="46"/>
  <c r="IG19" i="46"/>
  <c r="IF19" i="46"/>
  <c r="IE19" i="46"/>
  <c r="ID19" i="46"/>
  <c r="IC19" i="46"/>
  <c r="IB19" i="46"/>
  <c r="IA19" i="46"/>
  <c r="HZ19" i="46"/>
  <c r="HY19" i="46"/>
  <c r="HX19" i="46"/>
  <c r="HW19" i="46"/>
  <c r="HV19" i="46"/>
  <c r="HU19" i="46"/>
  <c r="HT19" i="46"/>
  <c r="HS19" i="46"/>
  <c r="HR19" i="46"/>
  <c r="HQ19" i="46"/>
  <c r="HP19" i="46"/>
  <c r="HO19" i="46"/>
  <c r="HN19" i="46"/>
  <c r="HM19" i="46"/>
  <c r="HL19" i="46"/>
  <c r="HK19" i="46"/>
  <c r="HJ19" i="46"/>
  <c r="HI19" i="46"/>
  <c r="HH19" i="46"/>
  <c r="HG19" i="46"/>
  <c r="HF19" i="46"/>
  <c r="HE19" i="46"/>
  <c r="HD19" i="46"/>
  <c r="HC19" i="46"/>
  <c r="HB19" i="46"/>
  <c r="HA19" i="46"/>
  <c r="GZ19" i="46"/>
  <c r="GY19" i="46"/>
  <c r="GX19" i="46"/>
  <c r="GW19" i="46"/>
  <c r="GV19" i="46"/>
  <c r="GU19" i="46"/>
  <c r="GT19" i="46"/>
  <c r="GS19" i="46"/>
  <c r="GR19" i="46"/>
  <c r="GQ19" i="46"/>
  <c r="GP19" i="46"/>
  <c r="GO19" i="46"/>
  <c r="GN19" i="46"/>
  <c r="GM19" i="46"/>
  <c r="GL19" i="46"/>
  <c r="GK19" i="46"/>
  <c r="GJ19" i="46"/>
  <c r="GI19" i="46"/>
  <c r="GH19" i="46"/>
  <c r="GG19" i="46"/>
  <c r="GF19" i="46"/>
  <c r="GE19" i="46"/>
  <c r="GD19" i="46"/>
  <c r="GC19" i="46"/>
  <c r="GB19" i="46"/>
  <c r="GA19" i="46"/>
  <c r="FZ19" i="46"/>
  <c r="FY19" i="46"/>
  <c r="FX19" i="46"/>
  <c r="FW19" i="46"/>
  <c r="FV19" i="46"/>
  <c r="FU19" i="46"/>
  <c r="FT19" i="46"/>
  <c r="FS19" i="46"/>
  <c r="FR19" i="46"/>
  <c r="FQ19" i="46"/>
  <c r="FP19" i="46"/>
  <c r="FO19" i="46"/>
  <c r="FN19" i="46"/>
  <c r="FM19" i="46"/>
  <c r="FL19" i="46"/>
  <c r="FK19" i="46"/>
  <c r="FJ19" i="46"/>
  <c r="FI19" i="46"/>
  <c r="FH19" i="46"/>
  <c r="FG19" i="46"/>
  <c r="FF19" i="46"/>
  <c r="FE19" i="46"/>
  <c r="FD19" i="46"/>
  <c r="FC19" i="46"/>
  <c r="FB19" i="46"/>
  <c r="FA19" i="46"/>
  <c r="EZ19" i="46"/>
  <c r="EY19" i="46"/>
  <c r="EX19" i="46"/>
  <c r="EW19" i="46"/>
  <c r="EV19" i="46"/>
  <c r="EU19" i="46"/>
  <c r="ET19" i="46"/>
  <c r="ES19" i="46"/>
  <c r="ER19" i="46"/>
  <c r="EQ19" i="46"/>
  <c r="EP19" i="46"/>
  <c r="EO19" i="46"/>
  <c r="EN19" i="46"/>
  <c r="EM19" i="46"/>
  <c r="EL19" i="46"/>
  <c r="EK19" i="46"/>
  <c r="EJ19" i="46"/>
  <c r="EI19" i="46"/>
  <c r="EH19" i="46"/>
  <c r="EG19" i="46"/>
  <c r="EF19" i="46"/>
  <c r="EE19" i="46"/>
  <c r="ED19" i="46"/>
  <c r="EC19" i="46"/>
  <c r="EB19" i="46"/>
  <c r="EA19" i="46"/>
  <c r="DZ19" i="46"/>
  <c r="DY19" i="46"/>
  <c r="DX19" i="46"/>
  <c r="DW19" i="46"/>
  <c r="DV19" i="46"/>
  <c r="DU19" i="46"/>
  <c r="DT19" i="46"/>
  <c r="DS19" i="46"/>
  <c r="DR19" i="46"/>
  <c r="DQ19" i="46"/>
  <c r="DP19" i="46"/>
  <c r="DO19" i="46"/>
  <c r="DN19" i="46"/>
  <c r="DM19" i="46"/>
  <c r="DL19" i="46"/>
  <c r="DK19" i="46"/>
  <c r="DJ19" i="46"/>
  <c r="DI19" i="46"/>
  <c r="DH19" i="46"/>
  <c r="DG19" i="46"/>
  <c r="DF19" i="46"/>
  <c r="DE19" i="46"/>
  <c r="DD19" i="46"/>
  <c r="DC19" i="46"/>
  <c r="DB19" i="46"/>
  <c r="DA19" i="46"/>
  <c r="CZ19" i="46"/>
  <c r="CY19" i="46"/>
  <c r="CX19" i="46"/>
  <c r="CW19" i="46"/>
  <c r="CV19" i="46"/>
  <c r="CU19" i="46"/>
  <c r="CT19" i="46"/>
  <c r="CS19" i="46"/>
  <c r="CR19" i="46"/>
  <c r="CQ19" i="46"/>
  <c r="CP19" i="46"/>
  <c r="CO19" i="46"/>
  <c r="CN19" i="46"/>
  <c r="CM19" i="46"/>
  <c r="CL19" i="46"/>
  <c r="CK19" i="46"/>
  <c r="CJ19" i="46"/>
  <c r="CI19" i="46"/>
  <c r="CH19" i="46"/>
  <c r="CG19" i="46"/>
  <c r="CF19" i="46"/>
  <c r="CE19" i="46"/>
  <c r="CD19" i="46"/>
  <c r="CC19" i="46"/>
  <c r="CB19" i="46"/>
  <c r="CA19" i="46"/>
  <c r="BZ19" i="46"/>
  <c r="BY19" i="46"/>
  <c r="BX19" i="46"/>
  <c r="BW19" i="46"/>
  <c r="BV19" i="46"/>
  <c r="BT2" i="46"/>
  <c r="BS2" i="46"/>
  <c r="BR2" i="46"/>
  <c r="BQ2" i="46"/>
  <c r="BP2" i="46"/>
  <c r="BO2" i="46"/>
  <c r="BN2" i="46"/>
  <c r="BM2" i="46"/>
  <c r="BL2" i="46"/>
  <c r="BK2" i="46"/>
  <c r="BJ2" i="46"/>
  <c r="BI2" i="46"/>
  <c r="BH2" i="46"/>
  <c r="BG2" i="46"/>
  <c r="BF2" i="46"/>
  <c r="BE2" i="46"/>
  <c r="BD2" i="46"/>
  <c r="BC2" i="46"/>
  <c r="BB2" i="46"/>
  <c r="BA2" i="46"/>
  <c r="AZ2" i="46"/>
  <c r="AY2" i="46"/>
  <c r="AX2" i="46"/>
  <c r="AW2" i="46"/>
  <c r="AV2" i="46"/>
  <c r="AU2" i="46"/>
  <c r="AT2" i="46"/>
  <c r="AS2" i="46"/>
  <c r="AR2" i="46"/>
  <c r="AQ2" i="46"/>
  <c r="AP2" i="46"/>
  <c r="AO2" i="46"/>
  <c r="AN2" i="46"/>
  <c r="AM2" i="46"/>
  <c r="AL2" i="46"/>
  <c r="AK2" i="46"/>
  <c r="AJ2" i="46"/>
  <c r="AI2" i="46"/>
  <c r="AH2" i="46"/>
  <c r="AG2" i="46"/>
  <c r="AF2" i="46"/>
  <c r="AE2" i="46"/>
  <c r="AD2" i="46"/>
  <c r="AC2" i="46"/>
  <c r="AB2" i="46"/>
  <c r="AA2" i="46"/>
  <c r="Z2" i="46"/>
  <c r="Y2" i="46"/>
  <c r="X2" i="46"/>
  <c r="W2" i="46"/>
  <c r="V2" i="46"/>
  <c r="BY24" i="46" l="1"/>
  <c r="CC24" i="46"/>
  <c r="CG24" i="46"/>
  <c r="CK24" i="46"/>
  <c r="CO24" i="46"/>
  <c r="CS24" i="46"/>
  <c r="CW24" i="46"/>
  <c r="DA24" i="46"/>
  <c r="DE24" i="46"/>
  <c r="DI24" i="46"/>
  <c r="DM24" i="46"/>
  <c r="DQ24" i="46"/>
  <c r="DU24" i="46"/>
  <c r="DY24" i="46"/>
  <c r="EC24" i="46"/>
  <c r="EG24" i="46"/>
  <c r="EK24" i="46"/>
  <c r="EO24" i="46"/>
  <c r="ES24" i="46"/>
  <c r="EW24" i="46"/>
  <c r="FA24" i="46"/>
  <c r="FE24" i="46"/>
  <c r="FI24" i="46"/>
  <c r="FM24" i="46"/>
  <c r="FQ24" i="46"/>
  <c r="FU24" i="46"/>
  <c r="FY24" i="46"/>
  <c r="GC24" i="46"/>
  <c r="GG24" i="46"/>
  <c r="GK24" i="46"/>
  <c r="GO24" i="46"/>
  <c r="GS24" i="46"/>
  <c r="GW24" i="46"/>
  <c r="HA24" i="46"/>
  <c r="HE24" i="46"/>
  <c r="HI24" i="46"/>
  <c r="HM24" i="46"/>
  <c r="HQ24" i="46"/>
  <c r="HU24" i="46"/>
  <c r="HY24" i="46"/>
  <c r="IC24" i="46"/>
  <c r="IG24" i="46"/>
  <c r="IK24" i="46"/>
  <c r="IO24" i="46"/>
  <c r="IS24" i="46"/>
  <c r="IW24" i="46"/>
  <c r="JA24" i="46"/>
  <c r="JE24" i="46"/>
  <c r="JI24" i="46"/>
  <c r="JM24" i="46"/>
  <c r="JQ24" i="46"/>
  <c r="JU24" i="46"/>
  <c r="JY24" i="46"/>
  <c r="KC24" i="46"/>
  <c r="KG24" i="46"/>
  <c r="KK24" i="46"/>
  <c r="KO24" i="46"/>
  <c r="KS24" i="46"/>
  <c r="KW24" i="46"/>
  <c r="LA24" i="46"/>
  <c r="LE24" i="46"/>
  <c r="LI24" i="46"/>
  <c r="LM24" i="46"/>
  <c r="LQ24" i="46"/>
  <c r="LU24" i="46"/>
  <c r="LY24" i="46"/>
  <c r="MC24" i="46"/>
  <c r="MG24" i="46"/>
  <c r="MS24" i="46"/>
  <c r="MW24" i="46"/>
  <c r="NI24" i="46"/>
  <c r="NM24" i="46"/>
  <c r="NY24" i="46"/>
  <c r="OC24" i="46"/>
  <c r="OO24" i="46"/>
  <c r="OS24" i="46"/>
  <c r="PE24" i="46"/>
  <c r="PI24" i="46"/>
  <c r="BV24" i="46"/>
  <c r="BZ24" i="46"/>
  <c r="CD24" i="46"/>
  <c r="CH24" i="46"/>
  <c r="CL24" i="46"/>
  <c r="CP24" i="46"/>
  <c r="CT24" i="46"/>
  <c r="CX24" i="46"/>
  <c r="DB24" i="46"/>
  <c r="DF24" i="46"/>
  <c r="DJ24" i="46"/>
  <c r="DN24" i="46"/>
  <c r="DR24" i="46"/>
  <c r="DV24" i="46"/>
  <c r="DZ24" i="46"/>
  <c r="ED24" i="46"/>
  <c r="EH24" i="46"/>
  <c r="EL24" i="46"/>
  <c r="EP24" i="46"/>
  <c r="ET24" i="46"/>
  <c r="EX24" i="46"/>
  <c r="FB24" i="46"/>
  <c r="FF24" i="46"/>
  <c r="FJ24" i="46"/>
  <c r="FN24" i="46"/>
  <c r="FR24" i="46"/>
  <c r="FV24" i="46"/>
  <c r="FZ24" i="46"/>
  <c r="GD24" i="46"/>
  <c r="GH24" i="46"/>
  <c r="GL24" i="46"/>
  <c r="GP24" i="46"/>
  <c r="GT24" i="46"/>
  <c r="GX24" i="46"/>
  <c r="HB24" i="46"/>
  <c r="HF24" i="46"/>
  <c r="HJ24" i="46"/>
  <c r="HN24" i="46"/>
  <c r="HR24" i="46"/>
  <c r="HV24" i="46"/>
  <c r="HZ24" i="46"/>
  <c r="ID24" i="46"/>
  <c r="IH24" i="46"/>
  <c r="IL24" i="46"/>
  <c r="IP24" i="46"/>
  <c r="IT24" i="46"/>
  <c r="IX24" i="46"/>
  <c r="JB24" i="46"/>
  <c r="JF24" i="46"/>
  <c r="JJ24" i="46"/>
  <c r="JN24" i="46"/>
  <c r="JR24" i="46"/>
  <c r="JV24" i="46"/>
  <c r="JZ24" i="46"/>
  <c r="KD24" i="46"/>
  <c r="KH24" i="46"/>
  <c r="KL24" i="46"/>
  <c r="KP24" i="46"/>
  <c r="KT24" i="46"/>
  <c r="KX24" i="46"/>
  <c r="LB24" i="46"/>
  <c r="LF24" i="46"/>
  <c r="LJ24" i="46"/>
  <c r="LN24" i="46"/>
  <c r="LR24" i="46"/>
  <c r="LV24" i="46"/>
  <c r="LZ24" i="46"/>
  <c r="MD24" i="46"/>
  <c r="MH24" i="46"/>
  <c r="ML24" i="46"/>
  <c r="MX24" i="46"/>
  <c r="NB24" i="46"/>
  <c r="NN24" i="46"/>
  <c r="NR24" i="46"/>
  <c r="OD24" i="46"/>
  <c r="OH24" i="46"/>
  <c r="OT24" i="46"/>
  <c r="OX24" i="46"/>
  <c r="PJ24" i="46"/>
  <c r="PN24" i="46"/>
  <c r="BW24" i="46"/>
  <c r="CA24" i="46"/>
  <c r="CE24" i="46"/>
  <c r="CI24" i="46"/>
  <c r="CM24" i="46"/>
  <c r="CQ24" i="46"/>
  <c r="CU24" i="46"/>
  <c r="CY24" i="46"/>
  <c r="DC24" i="46"/>
  <c r="DG24" i="46"/>
  <c r="DK24" i="46"/>
  <c r="DO24" i="46"/>
  <c r="DS24" i="46"/>
  <c r="DW24" i="46"/>
  <c r="EA24" i="46"/>
  <c r="EE24" i="46"/>
  <c r="EI24" i="46"/>
  <c r="EM24" i="46"/>
  <c r="EQ24" i="46"/>
  <c r="EU24" i="46"/>
  <c r="EY24" i="46"/>
  <c r="FC24" i="46"/>
  <c r="FG24" i="46"/>
  <c r="FK24" i="46"/>
  <c r="FO24" i="46"/>
  <c r="FS24" i="46"/>
  <c r="FW24" i="46"/>
  <c r="GA24" i="46"/>
  <c r="GE24" i="46"/>
  <c r="GI24" i="46"/>
  <c r="GM24" i="46"/>
  <c r="GQ24" i="46"/>
  <c r="GU24" i="46"/>
  <c r="GY24" i="46"/>
  <c r="HC24" i="46"/>
  <c r="HG24" i="46"/>
  <c r="HK24" i="46"/>
  <c r="HO24" i="46"/>
  <c r="HS24" i="46"/>
  <c r="HW24" i="46"/>
  <c r="IA24" i="46"/>
  <c r="IE24" i="46"/>
  <c r="II24" i="46"/>
  <c r="IM24" i="46"/>
  <c r="IQ24" i="46"/>
  <c r="IU24" i="46"/>
  <c r="IY24" i="46"/>
  <c r="JC24" i="46"/>
  <c r="JG24" i="46"/>
  <c r="JK24" i="46"/>
  <c r="JO24" i="46"/>
  <c r="JS24" i="46"/>
  <c r="JW24" i="46"/>
  <c r="KA24" i="46"/>
  <c r="KE24" i="46"/>
  <c r="KI24" i="46"/>
  <c r="KM24" i="46"/>
  <c r="KQ24" i="46"/>
  <c r="KU24" i="46"/>
  <c r="KY24" i="46"/>
  <c r="LC24" i="46"/>
  <c r="LG24" i="46"/>
  <c r="LK24" i="46"/>
  <c r="LO24" i="46"/>
  <c r="LS24" i="46"/>
  <c r="LW24" i="46"/>
  <c r="MA24" i="46"/>
  <c r="ME24" i="46"/>
  <c r="MI24" i="46"/>
  <c r="MM24" i="46"/>
  <c r="MQ24" i="46"/>
  <c r="NC24" i="46"/>
  <c r="NG24" i="46"/>
  <c r="NS24" i="46"/>
  <c r="NW24" i="46"/>
  <c r="OI24" i="46"/>
  <c r="OM24" i="46"/>
  <c r="OY24" i="46"/>
  <c r="PC24" i="46"/>
  <c r="PO24" i="46"/>
  <c r="BX24" i="46"/>
  <c r="CB24" i="46"/>
  <c r="CF24" i="46"/>
  <c r="CJ24" i="46"/>
  <c r="CN24" i="46"/>
  <c r="CR24" i="46"/>
  <c r="CV24" i="46"/>
  <c r="CZ24" i="46"/>
  <c r="DD24" i="46"/>
  <c r="DH24" i="46"/>
  <c r="DL24" i="46"/>
  <c r="DP24" i="46"/>
  <c r="DT24" i="46"/>
  <c r="DX24" i="46"/>
  <c r="EB24" i="46"/>
  <c r="EF24" i="46"/>
  <c r="EJ24" i="46"/>
  <c r="EN24" i="46"/>
  <c r="ER24" i="46"/>
  <c r="EV24" i="46"/>
  <c r="EZ24" i="46"/>
  <c r="FD24" i="46"/>
  <c r="FH24" i="46"/>
  <c r="FL24" i="46"/>
  <c r="FP24" i="46"/>
  <c r="FT24" i="46"/>
  <c r="FX24" i="46"/>
  <c r="GB24" i="46"/>
  <c r="GF24" i="46"/>
  <c r="GJ24" i="46"/>
  <c r="GN24" i="46"/>
  <c r="GR24" i="46"/>
  <c r="GV24" i="46"/>
  <c r="GZ24" i="46"/>
  <c r="HD24" i="46"/>
  <c r="HH24" i="46"/>
  <c r="HL24" i="46"/>
  <c r="HP24" i="46"/>
  <c r="HT24" i="46"/>
  <c r="HX24" i="46"/>
  <c r="IB24" i="46"/>
  <c r="IF24" i="46"/>
  <c r="IJ24" i="46"/>
  <c r="IN24" i="46"/>
  <c r="IR24" i="46"/>
  <c r="IV24" i="46"/>
  <c r="IZ24" i="46"/>
  <c r="JD24" i="46"/>
  <c r="JH24" i="46"/>
  <c r="JL24" i="46"/>
  <c r="JP24" i="46"/>
  <c r="JT24" i="46"/>
  <c r="JX24" i="46"/>
  <c r="KB24" i="46"/>
  <c r="KF24" i="46"/>
  <c r="KJ24" i="46"/>
  <c r="KN24" i="46"/>
  <c r="KR24" i="46"/>
  <c r="KV24" i="46"/>
  <c r="KZ24" i="46"/>
  <c r="LD24" i="46"/>
  <c r="LH24" i="46"/>
  <c r="LL24" i="46"/>
  <c r="LP24" i="46"/>
  <c r="LT24" i="46"/>
  <c r="LX24" i="46"/>
  <c r="MB24" i="46"/>
  <c r="MF24" i="46"/>
  <c r="MJ24" i="46"/>
  <c r="MN24" i="46"/>
  <c r="MR24" i="46"/>
  <c r="MV24" i="46"/>
  <c r="MZ24" i="46"/>
  <c r="ND24" i="46"/>
  <c r="NH24" i="46"/>
  <c r="NL24" i="46"/>
  <c r="NP24" i="46"/>
  <c r="NT24" i="46"/>
  <c r="NX24" i="46"/>
  <c r="OB24" i="46"/>
  <c r="OF24" i="46"/>
  <c r="OJ24" i="46"/>
  <c r="ON24" i="46"/>
  <c r="OR24" i="46"/>
  <c r="OV24" i="46"/>
  <c r="OZ24" i="46"/>
  <c r="PD24" i="46"/>
  <c r="PH24" i="46"/>
  <c r="PL24" i="46"/>
  <c r="PP24" i="46"/>
  <c r="E55" i="46"/>
  <c r="E52" i="46"/>
  <c r="E48" i="46"/>
  <c r="E44" i="46"/>
  <c r="E40" i="46"/>
  <c r="E27" i="47" s="1"/>
  <c r="E36" i="46"/>
  <c r="E23" i="47" s="1"/>
  <c r="E32" i="46"/>
  <c r="E19" i="47" s="1"/>
  <c r="E16" i="47"/>
  <c r="E54" i="46"/>
  <c r="E49" i="46"/>
  <c r="E46" i="46"/>
  <c r="E41" i="46"/>
  <c r="E38" i="46"/>
  <c r="E25" i="47" s="1"/>
  <c r="E33" i="46"/>
  <c r="E20" i="47" s="1"/>
  <c r="E47" i="46"/>
  <c r="E39" i="46"/>
  <c r="E26" i="47" s="1"/>
  <c r="E31" i="46"/>
  <c r="E18" i="47" s="1"/>
  <c r="MK24" i="46"/>
  <c r="MO24" i="46"/>
  <c r="NA24" i="46"/>
  <c r="NE24" i="46"/>
  <c r="NQ24" i="46"/>
  <c r="NU24" i="46"/>
  <c r="OG24" i="46"/>
  <c r="OK24" i="46"/>
  <c r="OW24" i="46"/>
  <c r="PA24" i="46"/>
  <c r="PM24" i="46"/>
  <c r="F30" i="46"/>
  <c r="E35" i="46"/>
  <c r="E22" i="47" s="1"/>
  <c r="E37" i="46"/>
  <c r="E24" i="47" s="1"/>
  <c r="E42" i="46"/>
  <c r="E51" i="46"/>
  <c r="E53" i="46"/>
  <c r="MP24" i="46"/>
  <c r="MT24" i="46"/>
  <c r="NF24" i="46"/>
  <c r="NJ24" i="46"/>
  <c r="NV24" i="46"/>
  <c r="NZ24" i="46"/>
  <c r="OL24" i="46"/>
  <c r="OP24" i="46"/>
  <c r="PB24" i="46"/>
  <c r="PF24" i="46"/>
  <c r="MU24" i="46"/>
  <c r="MY24" i="46"/>
  <c r="NK24" i="46"/>
  <c r="NO24" i="46"/>
  <c r="OA24" i="46"/>
  <c r="OE24" i="46"/>
  <c r="OQ24" i="46"/>
  <c r="OU24" i="46"/>
  <c r="PG24" i="46"/>
  <c r="PK24" i="46"/>
  <c r="E34" i="46"/>
  <c r="E21" i="47" s="1"/>
  <c r="E43" i="46"/>
  <c r="E45" i="46"/>
  <c r="E50" i="46"/>
  <c r="D16" i="47"/>
  <c r="F16" i="47" l="1"/>
  <c r="F53" i="46"/>
  <c r="F49" i="46"/>
  <c r="F45" i="46"/>
  <c r="F41" i="46"/>
  <c r="F37" i="46"/>
  <c r="F24" i="47" s="1"/>
  <c r="F33" i="46"/>
  <c r="F20" i="47" s="1"/>
  <c r="F52" i="46"/>
  <c r="F47" i="46"/>
  <c r="F44" i="46"/>
  <c r="F39" i="46"/>
  <c r="F26" i="47" s="1"/>
  <c r="F36" i="46"/>
  <c r="F23" i="47" s="1"/>
  <c r="F31" i="46"/>
  <c r="F18" i="47" s="1"/>
  <c r="F50" i="46"/>
  <c r="F42" i="46"/>
  <c r="F34" i="46"/>
  <c r="F21" i="47" s="1"/>
  <c r="F54" i="46"/>
  <c r="F38" i="46"/>
  <c r="F25" i="47" s="1"/>
  <c r="F51" i="46"/>
  <c r="F40" i="46"/>
  <c r="F27" i="47" s="1"/>
  <c r="F35" i="46"/>
  <c r="F22" i="47" s="1"/>
  <c r="F46" i="46"/>
  <c r="F55" i="46"/>
  <c r="F48" i="46"/>
  <c r="F43" i="46"/>
  <c r="F32" i="46"/>
  <c r="F19" i="47" s="1"/>
  <c r="AC446" i="2" l="1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HX14" i="16" l="1"/>
  <c r="HX13" i="16"/>
  <c r="HX12" i="16"/>
  <c r="HX11" i="16"/>
  <c r="HX10" i="16"/>
  <c r="HX9" i="16"/>
  <c r="HX8" i="16"/>
  <c r="HX7" i="16"/>
  <c r="HX6" i="16"/>
  <c r="HW14" i="15"/>
  <c r="HW13" i="15"/>
  <c r="HW12" i="15"/>
  <c r="HW11" i="15"/>
  <c r="HW10" i="15"/>
  <c r="HW9" i="15"/>
  <c r="HW8" i="15"/>
  <c r="HW7" i="15"/>
  <c r="HW6" i="15"/>
  <c r="C465" i="2"/>
  <c r="B465" i="2"/>
  <c r="A465" i="2"/>
  <c r="C464" i="2"/>
  <c r="B464" i="2"/>
  <c r="A464" i="2"/>
  <c r="C463" i="2"/>
  <c r="B463" i="2"/>
  <c r="A463" i="2"/>
  <c r="HW14" i="16" l="1"/>
  <c r="HW13" i="16"/>
  <c r="HW12" i="16"/>
  <c r="HW11" i="16"/>
  <c r="HW10" i="16"/>
  <c r="HW9" i="16"/>
  <c r="HW8" i="16"/>
  <c r="HW7" i="16"/>
  <c r="HW6" i="16"/>
  <c r="HV14" i="15"/>
  <c r="HV13" i="15"/>
  <c r="HV12" i="15"/>
  <c r="HV11" i="15"/>
  <c r="HV10" i="15"/>
  <c r="HV9" i="15"/>
  <c r="HV8" i="15"/>
  <c r="HV7" i="15"/>
  <c r="HV6" i="15"/>
  <c r="C462" i="2"/>
  <c r="B462" i="2"/>
  <c r="A462" i="2"/>
  <c r="A461" i="2"/>
  <c r="B461" i="2"/>
  <c r="C461" i="2"/>
  <c r="G160" i="30" l="1"/>
  <c r="K160" i="30" s="1"/>
  <c r="E160" i="30"/>
  <c r="G159" i="30"/>
  <c r="K159" i="30" s="1"/>
  <c r="E159" i="30"/>
  <c r="G158" i="30"/>
  <c r="K158" i="30" s="1"/>
  <c r="E158" i="30"/>
  <c r="G157" i="30"/>
  <c r="K157" i="30" s="1"/>
  <c r="E157" i="30"/>
  <c r="G156" i="30"/>
  <c r="E156" i="30"/>
  <c r="A460" i="2"/>
  <c r="B460" i="2"/>
  <c r="C460" i="2"/>
  <c r="A459" i="2"/>
  <c r="B459" i="2"/>
  <c r="C459" i="2"/>
  <c r="L156" i="30" l="1"/>
  <c r="H156" i="30"/>
  <c r="I156" i="30"/>
  <c r="K156" i="30"/>
  <c r="H157" i="30"/>
  <c r="H158" i="30"/>
  <c r="H159" i="30"/>
  <c r="H160" i="30"/>
  <c r="BE28" i="31"/>
  <c r="BE31" i="31" s="1"/>
  <c r="BE5" i="31"/>
  <c r="M5" i="31" s="1"/>
  <c r="BH31" i="31"/>
  <c r="BG32" i="31"/>
  <c r="BF32" i="31"/>
  <c r="BH9" i="31"/>
  <c r="BG9" i="31"/>
  <c r="BF9" i="31"/>
  <c r="IG32" i="31"/>
  <c r="IF32" i="31"/>
  <c r="IE32" i="31"/>
  <c r="ID32" i="31"/>
  <c r="IC32" i="31"/>
  <c r="IG31" i="31"/>
  <c r="IF31" i="31"/>
  <c r="IE31" i="31"/>
  <c r="ID31" i="31"/>
  <c r="IC31" i="31"/>
  <c r="IG9" i="31"/>
  <c r="IF9" i="31"/>
  <c r="IE9" i="31"/>
  <c r="ID9" i="31"/>
  <c r="IC9" i="31"/>
  <c r="IG8" i="31"/>
  <c r="IF8" i="31"/>
  <c r="IE8" i="31"/>
  <c r="ID8" i="31"/>
  <c r="IC8" i="31"/>
  <c r="IG2" i="31"/>
  <c r="IF2" i="31"/>
  <c r="IE2" i="31"/>
  <c r="ID2" i="31"/>
  <c r="IC2" i="31"/>
  <c r="HV6" i="16"/>
  <c r="HV7" i="16"/>
  <c r="HV8" i="16"/>
  <c r="HV9" i="16"/>
  <c r="HV10" i="16"/>
  <c r="HV11" i="16"/>
  <c r="HV12" i="16"/>
  <c r="HV13" i="16"/>
  <c r="HV14" i="16"/>
  <c r="BL4" i="16"/>
  <c r="N4" i="16" s="1"/>
  <c r="HU6" i="15"/>
  <c r="HU7" i="15"/>
  <c r="HU8" i="15"/>
  <c r="HU9" i="15"/>
  <c r="HU10" i="15"/>
  <c r="HU11" i="15"/>
  <c r="HU12" i="15"/>
  <c r="HU13" i="15"/>
  <c r="HU14" i="15"/>
  <c r="BL4" i="15"/>
  <c r="N4" i="15" s="1"/>
  <c r="BE9" i="31" l="1"/>
  <c r="M8" i="31"/>
  <c r="M9" i="31"/>
  <c r="M28" i="31"/>
  <c r="BH32" i="31"/>
  <c r="BE32" i="31"/>
  <c r="BF8" i="31"/>
  <c r="BF31" i="31"/>
  <c r="BH8" i="31"/>
  <c r="BE8" i="31"/>
  <c r="BG8" i="31"/>
  <c r="BG31" i="31"/>
  <c r="M32" i="31" l="1"/>
  <c r="M31" i="31"/>
  <c r="HU14" i="16"/>
  <c r="HU13" i="16"/>
  <c r="HU12" i="16"/>
  <c r="HU11" i="16"/>
  <c r="HU10" i="16"/>
  <c r="HU9" i="16"/>
  <c r="HU8" i="16"/>
  <c r="HU7" i="16"/>
  <c r="HU6" i="16"/>
  <c r="HT14" i="15"/>
  <c r="HT13" i="15"/>
  <c r="HT12" i="15"/>
  <c r="HT11" i="15"/>
  <c r="HT10" i="15"/>
  <c r="HT9" i="15"/>
  <c r="HT8" i="15"/>
  <c r="HT7" i="15"/>
  <c r="HT6" i="15"/>
  <c r="C458" i="2"/>
  <c r="B458" i="2"/>
  <c r="A458" i="2"/>
  <c r="C457" i="2"/>
  <c r="B457" i="2"/>
  <c r="A457" i="2"/>
  <c r="C456" i="2"/>
  <c r="B456" i="2"/>
  <c r="A456" i="2"/>
  <c r="A455" i="2"/>
  <c r="B455" i="2"/>
  <c r="C455" i="2"/>
  <c r="BD5" i="31" l="1"/>
  <c r="HQ6" i="15" l="1"/>
  <c r="HR6" i="15"/>
  <c r="HS6" i="15"/>
  <c r="HQ7" i="15"/>
  <c r="HR7" i="15"/>
  <c r="HS7" i="15"/>
  <c r="HQ8" i="15"/>
  <c r="HR8" i="15"/>
  <c r="HS8" i="15"/>
  <c r="HQ9" i="15"/>
  <c r="HR9" i="15"/>
  <c r="HS9" i="15"/>
  <c r="HQ10" i="15"/>
  <c r="HR10" i="15"/>
  <c r="HS10" i="15"/>
  <c r="HQ11" i="15"/>
  <c r="HR11" i="15"/>
  <c r="HS11" i="15"/>
  <c r="HQ12" i="15"/>
  <c r="HR12" i="15"/>
  <c r="HS12" i="15"/>
  <c r="HQ13" i="15"/>
  <c r="HR13" i="15"/>
  <c r="HS13" i="15"/>
  <c r="HQ14" i="15"/>
  <c r="HR14" i="15"/>
  <c r="HS14" i="15"/>
  <c r="A454" i="2" l="1"/>
  <c r="B454" i="2"/>
  <c r="C454" i="2"/>
  <c r="HT14" i="16"/>
  <c r="HT13" i="16"/>
  <c r="HT12" i="16"/>
  <c r="HT11" i="16"/>
  <c r="HT10" i="16"/>
  <c r="HT9" i="16"/>
  <c r="HT8" i="16"/>
  <c r="HT7" i="16"/>
  <c r="HT6" i="16"/>
  <c r="HR6" i="16" l="1"/>
  <c r="HS6" i="16"/>
  <c r="HR7" i="16"/>
  <c r="HS7" i="16"/>
  <c r="HR8" i="16"/>
  <c r="HS8" i="16"/>
  <c r="HR9" i="16"/>
  <c r="HS9" i="16"/>
  <c r="HR10" i="16"/>
  <c r="HS10" i="16"/>
  <c r="HR11" i="16"/>
  <c r="HS11" i="16"/>
  <c r="HR12" i="16"/>
  <c r="HS12" i="16"/>
  <c r="HR13" i="16"/>
  <c r="HS13" i="16"/>
  <c r="HR14" i="16"/>
  <c r="HS14" i="16"/>
  <c r="A453" i="2"/>
  <c r="A452" i="2"/>
  <c r="A451" i="2"/>
  <c r="A450" i="2"/>
  <c r="A449" i="2"/>
  <c r="C453" i="2"/>
  <c r="B453" i="2"/>
  <c r="C452" i="2"/>
  <c r="B452" i="2"/>
  <c r="B451" i="2"/>
  <c r="C451" i="2"/>
  <c r="C450" i="2" l="1"/>
  <c r="B450" i="2"/>
  <c r="C449" i="2"/>
  <c r="B449" i="2"/>
  <c r="G151" i="30" l="1"/>
  <c r="BK144" i="38" l="1"/>
  <c r="C448" i="2"/>
  <c r="B448" i="2"/>
  <c r="A448" i="2"/>
  <c r="A447" i="2"/>
  <c r="B447" i="2"/>
  <c r="C447" i="2"/>
  <c r="G155" i="30"/>
  <c r="K155" i="30" s="1"/>
  <c r="E155" i="30"/>
  <c r="G154" i="30"/>
  <c r="K154" i="30" s="1"/>
  <c r="E154" i="30"/>
  <c r="G153" i="30"/>
  <c r="K153" i="30" s="1"/>
  <c r="E153" i="30"/>
  <c r="G152" i="30"/>
  <c r="K152" i="30" s="1"/>
  <c r="E152" i="30"/>
  <c r="E151" i="30"/>
  <c r="BD28" i="31"/>
  <c r="IB32" i="31"/>
  <c r="IA32" i="31"/>
  <c r="HZ32" i="31"/>
  <c r="HY32" i="31"/>
  <c r="HX32" i="31"/>
  <c r="IB31" i="31"/>
  <c r="IA31" i="31"/>
  <c r="HZ31" i="31"/>
  <c r="HY31" i="31"/>
  <c r="HX31" i="31"/>
  <c r="IB9" i="31"/>
  <c r="IA9" i="31"/>
  <c r="HZ9" i="31"/>
  <c r="HY9" i="31"/>
  <c r="HX9" i="31"/>
  <c r="IB8" i="31"/>
  <c r="IA8" i="31"/>
  <c r="HZ8" i="31"/>
  <c r="HY8" i="31"/>
  <c r="HX8" i="31"/>
  <c r="IB2" i="31"/>
  <c r="IA2" i="31"/>
  <c r="HZ2" i="31"/>
  <c r="HY2" i="31"/>
  <c r="HX2" i="31"/>
  <c r="BK4" i="16"/>
  <c r="HQ14" i="16"/>
  <c r="HQ13" i="16"/>
  <c r="HQ12" i="16"/>
  <c r="HQ11" i="16"/>
  <c r="HQ10" i="16"/>
  <c r="HQ9" i="16"/>
  <c r="HQ8" i="16"/>
  <c r="HQ7" i="16"/>
  <c r="HQ6" i="16"/>
  <c r="BK4" i="15"/>
  <c r="HP14" i="15"/>
  <c r="HP13" i="15"/>
  <c r="HP12" i="15"/>
  <c r="HP11" i="15"/>
  <c r="HP10" i="15"/>
  <c r="HP9" i="15"/>
  <c r="HP8" i="15"/>
  <c r="HP7" i="15"/>
  <c r="HP6" i="15"/>
  <c r="L151" i="30" l="1"/>
  <c r="H151" i="30"/>
  <c r="I151" i="30"/>
  <c r="K151" i="30"/>
  <c r="H152" i="30"/>
  <c r="H153" i="30"/>
  <c r="H154" i="30"/>
  <c r="H155" i="30"/>
  <c r="C446" i="2"/>
  <c r="B446" i="2"/>
  <c r="A446" i="2"/>
  <c r="C445" i="2"/>
  <c r="B445" i="2"/>
  <c r="A445" i="2"/>
  <c r="A444" i="2"/>
  <c r="B444" i="2"/>
  <c r="C444" i="2"/>
  <c r="HP14" i="16"/>
  <c r="HP13" i="16"/>
  <c r="HP12" i="16"/>
  <c r="HP11" i="16"/>
  <c r="HP10" i="16"/>
  <c r="HP9" i="16"/>
  <c r="HP8" i="16"/>
  <c r="HP7" i="16"/>
  <c r="HP6" i="16"/>
  <c r="HP71" i="16" s="1"/>
  <c r="HO14" i="15"/>
  <c r="HO13" i="15"/>
  <c r="HO12" i="15"/>
  <c r="HO11" i="15"/>
  <c r="HO10" i="15"/>
  <c r="HO9" i="15"/>
  <c r="HO8" i="15"/>
  <c r="HO7" i="15"/>
  <c r="HO6" i="15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AJ17" i="16"/>
  <c r="AK17" i="16"/>
  <c r="AL17" i="16"/>
  <c r="AM17" i="16"/>
  <c r="AN17" i="16"/>
  <c r="AO17" i="16"/>
  <c r="AP17" i="16"/>
  <c r="AQ17" i="16"/>
  <c r="AR17" i="16"/>
  <c r="AS17" i="16"/>
  <c r="AT17" i="16"/>
  <c r="AU17" i="16"/>
  <c r="AV17" i="16"/>
  <c r="AW17" i="16"/>
  <c r="AX17" i="16"/>
  <c r="AY17" i="16"/>
  <c r="AZ17" i="16"/>
  <c r="BA17" i="16"/>
  <c r="BB17" i="16"/>
  <c r="BC17" i="16"/>
  <c r="BD17" i="16"/>
  <c r="BE17" i="16"/>
  <c r="BF17" i="16"/>
  <c r="BG17" i="16"/>
  <c r="BH17" i="16"/>
  <c r="BI17" i="16"/>
  <c r="BJ17" i="16"/>
  <c r="BK17" i="16"/>
  <c r="BL17" i="16"/>
  <c r="BM17" i="16"/>
  <c r="BN17" i="16"/>
  <c r="BO17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AN18" i="16"/>
  <c r="AO18" i="16"/>
  <c r="AP18" i="16"/>
  <c r="AQ18" i="16"/>
  <c r="AR18" i="16"/>
  <c r="AS18" i="16"/>
  <c r="AT18" i="16"/>
  <c r="AU18" i="16"/>
  <c r="AV18" i="16"/>
  <c r="AW18" i="16"/>
  <c r="AX18" i="16"/>
  <c r="AY18" i="16"/>
  <c r="AZ18" i="16"/>
  <c r="BA18" i="16"/>
  <c r="BB18" i="16"/>
  <c r="BC18" i="16"/>
  <c r="BD18" i="16"/>
  <c r="BE18" i="16"/>
  <c r="BF18" i="16"/>
  <c r="BG18" i="16"/>
  <c r="BH18" i="16"/>
  <c r="BI18" i="16"/>
  <c r="BJ18" i="16"/>
  <c r="BK18" i="16"/>
  <c r="BL18" i="16"/>
  <c r="BM18" i="16"/>
  <c r="BN18" i="16"/>
  <c r="BO18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AM19" i="16"/>
  <c r="AN19" i="16"/>
  <c r="AO19" i="16"/>
  <c r="AP19" i="16"/>
  <c r="AQ19" i="16"/>
  <c r="AR19" i="16"/>
  <c r="AS19" i="16"/>
  <c r="AT19" i="16"/>
  <c r="AU19" i="16"/>
  <c r="AV19" i="16"/>
  <c r="AW19" i="16"/>
  <c r="AX19" i="16"/>
  <c r="AY19" i="16"/>
  <c r="AZ19" i="16"/>
  <c r="BA19" i="16"/>
  <c r="BB19" i="16"/>
  <c r="BC19" i="16"/>
  <c r="BD19" i="16"/>
  <c r="BE19" i="16"/>
  <c r="BF19" i="16"/>
  <c r="BG19" i="16"/>
  <c r="BH19" i="16"/>
  <c r="BI19" i="16"/>
  <c r="BJ19" i="16"/>
  <c r="BK19" i="16"/>
  <c r="BL19" i="16"/>
  <c r="BM19" i="16"/>
  <c r="BN19" i="16"/>
  <c r="BO19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F20" i="16"/>
  <c r="AG20" i="16"/>
  <c r="AH20" i="16"/>
  <c r="AI20" i="16"/>
  <c r="AJ20" i="16"/>
  <c r="AK20" i="16"/>
  <c r="AL20" i="16"/>
  <c r="AM20" i="16"/>
  <c r="AN20" i="16"/>
  <c r="AO20" i="16"/>
  <c r="AP20" i="16"/>
  <c r="AQ20" i="16"/>
  <c r="AR20" i="16"/>
  <c r="AS20" i="16"/>
  <c r="AT20" i="16"/>
  <c r="AU20" i="16"/>
  <c r="AV20" i="16"/>
  <c r="AW20" i="16"/>
  <c r="AX20" i="16"/>
  <c r="AY20" i="16"/>
  <c r="AZ20" i="16"/>
  <c r="BA20" i="16"/>
  <c r="BB20" i="16"/>
  <c r="BC20" i="16"/>
  <c r="BD20" i="16"/>
  <c r="BE20" i="16"/>
  <c r="BF20" i="16"/>
  <c r="BG20" i="16"/>
  <c r="BH20" i="16"/>
  <c r="BI20" i="16"/>
  <c r="BJ20" i="16"/>
  <c r="BK20" i="16"/>
  <c r="BL20" i="16"/>
  <c r="BM20" i="16"/>
  <c r="BN20" i="16"/>
  <c r="BO20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M21" i="16"/>
  <c r="AN21" i="16"/>
  <c r="AO21" i="16"/>
  <c r="AP21" i="16"/>
  <c r="AQ21" i="16"/>
  <c r="AR21" i="16"/>
  <c r="AS21" i="16"/>
  <c r="AT21" i="16"/>
  <c r="AU21" i="16"/>
  <c r="AV21" i="16"/>
  <c r="AW21" i="16"/>
  <c r="AX21" i="16"/>
  <c r="AY21" i="16"/>
  <c r="AZ21" i="16"/>
  <c r="BA21" i="16"/>
  <c r="BB21" i="16"/>
  <c r="BC21" i="16"/>
  <c r="BD21" i="16"/>
  <c r="BE21" i="16"/>
  <c r="BF21" i="16"/>
  <c r="BG21" i="16"/>
  <c r="BH21" i="16"/>
  <c r="BI21" i="16"/>
  <c r="BJ21" i="16"/>
  <c r="BK21" i="16"/>
  <c r="BL21" i="16"/>
  <c r="BM21" i="16"/>
  <c r="BN21" i="16"/>
  <c r="BO21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AM22" i="16"/>
  <c r="AN22" i="16"/>
  <c r="AO22" i="16"/>
  <c r="AP22" i="16"/>
  <c r="AQ22" i="16"/>
  <c r="AR22" i="16"/>
  <c r="AS22" i="16"/>
  <c r="AT22" i="16"/>
  <c r="AU22" i="16"/>
  <c r="AV22" i="16"/>
  <c r="AW22" i="16"/>
  <c r="AX22" i="16"/>
  <c r="AY22" i="16"/>
  <c r="AZ22" i="16"/>
  <c r="BA22" i="16"/>
  <c r="BB22" i="16"/>
  <c r="BC22" i="16"/>
  <c r="BD22" i="16"/>
  <c r="BE22" i="16"/>
  <c r="BF22" i="16"/>
  <c r="BG22" i="16"/>
  <c r="BH22" i="16"/>
  <c r="BI22" i="16"/>
  <c r="BJ22" i="16"/>
  <c r="BK22" i="16"/>
  <c r="BL22" i="16"/>
  <c r="BM22" i="16"/>
  <c r="BN22" i="16"/>
  <c r="BO22" i="16"/>
  <c r="P22" i="16"/>
  <c r="P21" i="16"/>
  <c r="P20" i="16"/>
  <c r="P19" i="16"/>
  <c r="P18" i="16"/>
  <c r="P17" i="16"/>
  <c r="D17" i="16"/>
  <c r="E17" i="16"/>
  <c r="F17" i="16"/>
  <c r="G17" i="16"/>
  <c r="H17" i="16"/>
  <c r="I17" i="16"/>
  <c r="J17" i="16"/>
  <c r="K17" i="16"/>
  <c r="L17" i="16"/>
  <c r="M17" i="16"/>
  <c r="N17" i="16"/>
  <c r="D18" i="16"/>
  <c r="E18" i="16"/>
  <c r="F18" i="16"/>
  <c r="G18" i="16"/>
  <c r="H18" i="16"/>
  <c r="I18" i="16"/>
  <c r="J18" i="16"/>
  <c r="K18" i="16"/>
  <c r="L18" i="16"/>
  <c r="M18" i="16"/>
  <c r="N18" i="16"/>
  <c r="D19" i="16"/>
  <c r="E19" i="16"/>
  <c r="F19" i="16"/>
  <c r="G19" i="16"/>
  <c r="H19" i="16"/>
  <c r="I19" i="16"/>
  <c r="J19" i="16"/>
  <c r="K19" i="16"/>
  <c r="L19" i="16"/>
  <c r="M19" i="16"/>
  <c r="N19" i="16"/>
  <c r="D20" i="16"/>
  <c r="E20" i="16"/>
  <c r="F20" i="16"/>
  <c r="G20" i="16"/>
  <c r="H20" i="16"/>
  <c r="I20" i="16"/>
  <c r="J20" i="16"/>
  <c r="K20" i="16"/>
  <c r="L20" i="16"/>
  <c r="M20" i="16"/>
  <c r="N20" i="16"/>
  <c r="D21" i="16"/>
  <c r="E21" i="16"/>
  <c r="F21" i="16"/>
  <c r="G21" i="16"/>
  <c r="H21" i="16"/>
  <c r="I21" i="16"/>
  <c r="J21" i="16"/>
  <c r="K21" i="16"/>
  <c r="L21" i="16"/>
  <c r="M21" i="16"/>
  <c r="N21" i="16"/>
  <c r="D22" i="16"/>
  <c r="E22" i="16"/>
  <c r="F22" i="16"/>
  <c r="G22" i="16"/>
  <c r="H22" i="16"/>
  <c r="I22" i="16"/>
  <c r="J22" i="16"/>
  <c r="K22" i="16"/>
  <c r="L22" i="16"/>
  <c r="M22" i="16"/>
  <c r="N22" i="16"/>
  <c r="O70" i="16"/>
  <c r="P70" i="16"/>
  <c r="Q70" i="16"/>
  <c r="R70" i="16"/>
  <c r="S70" i="16"/>
  <c r="T70" i="16"/>
  <c r="U70" i="16"/>
  <c r="W70" i="16"/>
  <c r="Y70" i="16"/>
  <c r="AC70" i="16"/>
  <c r="AK70" i="16"/>
  <c r="AL70" i="16"/>
  <c r="AM70" i="16"/>
  <c r="AN70" i="16"/>
  <c r="AP70" i="16"/>
  <c r="AQ70" i="16"/>
  <c r="AR70" i="16"/>
  <c r="BP70" i="16"/>
  <c r="BU70" i="16"/>
  <c r="BV70" i="16"/>
  <c r="CO70" i="16"/>
  <c r="CP70" i="16"/>
  <c r="CY70" i="16"/>
  <c r="CZ70" i="16"/>
  <c r="DG70" i="16"/>
  <c r="DH70" i="16"/>
  <c r="DI70" i="16"/>
  <c r="DJ70" i="16"/>
  <c r="DY70" i="16"/>
  <c r="FN70" i="16"/>
  <c r="FO70" i="16"/>
  <c r="FP70" i="16"/>
  <c r="HE70" i="16"/>
  <c r="HF70" i="16"/>
  <c r="HG70" i="16"/>
  <c r="HH70" i="16"/>
  <c r="HI70" i="16"/>
  <c r="HL70" i="16"/>
  <c r="O71" i="16"/>
  <c r="P71" i="16"/>
  <c r="Q71" i="16"/>
  <c r="R71" i="16"/>
  <c r="S71" i="16"/>
  <c r="T71" i="16"/>
  <c r="U71" i="16"/>
  <c r="W71" i="16"/>
  <c r="Y71" i="16"/>
  <c r="AC71" i="16"/>
  <c r="AK71" i="16"/>
  <c r="AL71" i="16"/>
  <c r="AM71" i="16"/>
  <c r="AN71" i="16"/>
  <c r="AP71" i="16"/>
  <c r="AQ71" i="16"/>
  <c r="AR71" i="16"/>
  <c r="BP71" i="16"/>
  <c r="BU71" i="16"/>
  <c r="BV71" i="16"/>
  <c r="CO71" i="16"/>
  <c r="CP71" i="16"/>
  <c r="CY71" i="16"/>
  <c r="CZ71" i="16"/>
  <c r="DG71" i="16"/>
  <c r="DH71" i="16"/>
  <c r="DI71" i="16"/>
  <c r="DJ71" i="16"/>
  <c r="DY71" i="16"/>
  <c r="FN71" i="16"/>
  <c r="FO71" i="16"/>
  <c r="FP71" i="16"/>
  <c r="HE71" i="16"/>
  <c r="HF71" i="16"/>
  <c r="HG71" i="16"/>
  <c r="HH71" i="16"/>
  <c r="HI71" i="16"/>
  <c r="HL71" i="16"/>
  <c r="HQ70" i="16"/>
  <c r="HR70" i="16"/>
  <c r="HS70" i="16"/>
  <c r="HT70" i="16"/>
  <c r="HU70" i="16"/>
  <c r="HV70" i="16"/>
  <c r="HW70" i="16"/>
  <c r="HX70" i="16"/>
  <c r="HY70" i="16"/>
  <c r="HZ70" i="16"/>
  <c r="IA70" i="16"/>
  <c r="IB70" i="16"/>
  <c r="IC70" i="16"/>
  <c r="ID70" i="16"/>
  <c r="IE70" i="16"/>
  <c r="IF70" i="16"/>
  <c r="IG70" i="16"/>
  <c r="IH70" i="16"/>
  <c r="II70" i="16"/>
  <c r="IJ70" i="16"/>
  <c r="IK70" i="16"/>
  <c r="IL70" i="16"/>
  <c r="IM70" i="16"/>
  <c r="IN70" i="16"/>
  <c r="IO70" i="16"/>
  <c r="HQ71" i="16"/>
  <c r="HR71" i="16"/>
  <c r="HS71" i="16"/>
  <c r="HT71" i="16"/>
  <c r="HU71" i="16"/>
  <c r="HV71" i="16"/>
  <c r="HW71" i="16"/>
  <c r="HX71" i="16"/>
  <c r="HY71" i="16"/>
  <c r="HZ71" i="16"/>
  <c r="IA71" i="16"/>
  <c r="IB71" i="16"/>
  <c r="IC71" i="16"/>
  <c r="ID71" i="16"/>
  <c r="IE71" i="16"/>
  <c r="IF71" i="16"/>
  <c r="IG71" i="16"/>
  <c r="IH71" i="16"/>
  <c r="II71" i="16"/>
  <c r="IJ71" i="16"/>
  <c r="IK71" i="16"/>
  <c r="IL71" i="16"/>
  <c r="IM71" i="16"/>
  <c r="IN71" i="16"/>
  <c r="IO71" i="16"/>
  <c r="HP70" i="16" l="1"/>
  <c r="HO14" i="16"/>
  <c r="HO13" i="16"/>
  <c r="HO12" i="16"/>
  <c r="HO11" i="16"/>
  <c r="HO10" i="16"/>
  <c r="HO9" i="16"/>
  <c r="HO8" i="16"/>
  <c r="HO7" i="16"/>
  <c r="HO6" i="16"/>
  <c r="HN14" i="15"/>
  <c r="HN13" i="15"/>
  <c r="HN12" i="15"/>
  <c r="HN11" i="15"/>
  <c r="HN10" i="15"/>
  <c r="HN9" i="15"/>
  <c r="HN8" i="15"/>
  <c r="HN7" i="15"/>
  <c r="HN6" i="15"/>
  <c r="C443" i="2"/>
  <c r="B443" i="2"/>
  <c r="A443" i="2"/>
  <c r="C442" i="2"/>
  <c r="B442" i="2"/>
  <c r="A442" i="2"/>
  <c r="C441" i="2"/>
  <c r="B441" i="2"/>
  <c r="A441" i="2"/>
  <c r="HO70" i="16" l="1"/>
  <c r="HO71" i="16"/>
  <c r="BJ4" i="15"/>
  <c r="HN14" i="16" l="1"/>
  <c r="HN13" i="16"/>
  <c r="HN12" i="16"/>
  <c r="HN11" i="16"/>
  <c r="HN10" i="16"/>
  <c r="HN9" i="16"/>
  <c r="HN8" i="16"/>
  <c r="HN7" i="16"/>
  <c r="HN6" i="16"/>
  <c r="HM14" i="15"/>
  <c r="HM13" i="15"/>
  <c r="HM12" i="15"/>
  <c r="HM11" i="15"/>
  <c r="HM10" i="15"/>
  <c r="HM9" i="15"/>
  <c r="HM8" i="15"/>
  <c r="HM7" i="15"/>
  <c r="HM6" i="15"/>
  <c r="C440" i="2"/>
  <c r="B440" i="2"/>
  <c r="A440" i="2"/>
  <c r="C439" i="2"/>
  <c r="B439" i="2"/>
  <c r="A439" i="2"/>
  <c r="C438" i="2"/>
  <c r="B438" i="2"/>
  <c r="A438" i="2"/>
  <c r="C437" i="2"/>
  <c r="B437" i="2"/>
  <c r="A437" i="2"/>
  <c r="A436" i="2"/>
  <c r="B436" i="2"/>
  <c r="C436" i="2"/>
  <c r="HN70" i="16" l="1"/>
  <c r="HN71" i="16"/>
  <c r="BC28" i="31"/>
  <c r="BC5" i="31"/>
  <c r="HW32" i="31"/>
  <c r="HV32" i="31"/>
  <c r="HU32" i="31"/>
  <c r="HT32" i="31"/>
  <c r="HS32" i="31"/>
  <c r="HW31" i="31"/>
  <c r="HV31" i="31"/>
  <c r="HU31" i="31"/>
  <c r="HT31" i="31"/>
  <c r="HS31" i="31"/>
  <c r="HW9" i="31"/>
  <c r="HV9" i="31"/>
  <c r="HU9" i="31"/>
  <c r="HT9" i="31"/>
  <c r="HS9" i="31"/>
  <c r="HW8" i="31"/>
  <c r="HV8" i="31"/>
  <c r="HU8" i="31"/>
  <c r="HT8" i="31"/>
  <c r="HS8" i="31"/>
  <c r="HW2" i="31"/>
  <c r="HV2" i="31"/>
  <c r="HU2" i="31"/>
  <c r="HT2" i="31"/>
  <c r="HS2" i="31"/>
  <c r="G150" i="30" l="1"/>
  <c r="K150" i="30" s="1"/>
  <c r="E150" i="30"/>
  <c r="G149" i="30"/>
  <c r="K149" i="30" s="1"/>
  <c r="E149" i="30"/>
  <c r="G148" i="30"/>
  <c r="K148" i="30" s="1"/>
  <c r="E148" i="30"/>
  <c r="G147" i="30"/>
  <c r="K147" i="30" s="1"/>
  <c r="E147" i="30"/>
  <c r="G146" i="30"/>
  <c r="E146" i="30"/>
  <c r="BJ4" i="16"/>
  <c r="HM14" i="16"/>
  <c r="HM13" i="16"/>
  <c r="HM12" i="16"/>
  <c r="HM11" i="16"/>
  <c r="HM10" i="16"/>
  <c r="HM9" i="16"/>
  <c r="HM8" i="16"/>
  <c r="HM7" i="16"/>
  <c r="HM6" i="16"/>
  <c r="HL14" i="15"/>
  <c r="HL13" i="15"/>
  <c r="HL12" i="15"/>
  <c r="HL11" i="15"/>
  <c r="HL10" i="15"/>
  <c r="HL9" i="15"/>
  <c r="HL8" i="15"/>
  <c r="HL7" i="15"/>
  <c r="HL6" i="15"/>
  <c r="A435" i="2"/>
  <c r="B435" i="2"/>
  <c r="C435" i="2"/>
  <c r="HM70" i="16" l="1"/>
  <c r="HM71" i="16"/>
  <c r="L146" i="30"/>
  <c r="H146" i="30"/>
  <c r="K146" i="30"/>
  <c r="H147" i="30"/>
  <c r="H148" i="30"/>
  <c r="H149" i="30"/>
  <c r="H150" i="30"/>
  <c r="I146" i="30"/>
  <c r="HK14" i="16"/>
  <c r="HK13" i="16"/>
  <c r="HK12" i="16"/>
  <c r="HK11" i="16"/>
  <c r="HK10" i="16"/>
  <c r="HK9" i="16"/>
  <c r="HK8" i="16"/>
  <c r="HK7" i="16"/>
  <c r="HK6" i="16"/>
  <c r="HJ14" i="15"/>
  <c r="HJ13" i="15"/>
  <c r="HJ12" i="15"/>
  <c r="HJ11" i="15"/>
  <c r="HJ10" i="15"/>
  <c r="HJ9" i="15"/>
  <c r="HJ8" i="15"/>
  <c r="HJ7" i="15"/>
  <c r="HJ6" i="15"/>
  <c r="C434" i="2"/>
  <c r="B434" i="2"/>
  <c r="A434" i="2"/>
  <c r="A433" i="2"/>
  <c r="B433" i="2"/>
  <c r="C433" i="2"/>
  <c r="HK71" i="16" l="1"/>
  <c r="HK70" i="16"/>
  <c r="HI14" i="15"/>
  <c r="HI13" i="15"/>
  <c r="HI12" i="15"/>
  <c r="HI11" i="15"/>
  <c r="HI10" i="15"/>
  <c r="HI9" i="15"/>
  <c r="HI8" i="15"/>
  <c r="HI7" i="15"/>
  <c r="HI6" i="15"/>
  <c r="HJ14" i="16"/>
  <c r="HJ13" i="16"/>
  <c r="HJ12" i="16"/>
  <c r="HJ11" i="16"/>
  <c r="HJ10" i="16"/>
  <c r="HJ9" i="16"/>
  <c r="HJ8" i="16"/>
  <c r="HJ7" i="16"/>
  <c r="HJ6" i="16"/>
  <c r="C432" i="2"/>
  <c r="B432" i="2"/>
  <c r="A432" i="2"/>
  <c r="C431" i="2"/>
  <c r="B431" i="2"/>
  <c r="A431" i="2"/>
  <c r="A430" i="2"/>
  <c r="B430" i="2"/>
  <c r="C430" i="2"/>
  <c r="HJ70" i="16" l="1"/>
  <c r="HJ71" i="16"/>
  <c r="I52" i="15"/>
  <c r="J52" i="15"/>
  <c r="K52" i="15"/>
  <c r="I53" i="15"/>
  <c r="J53" i="15"/>
  <c r="K53" i="15"/>
  <c r="I54" i="15"/>
  <c r="J54" i="15"/>
  <c r="K54" i="15"/>
  <c r="BB28" i="31" l="1"/>
  <c r="BB5" i="31"/>
  <c r="HR32" i="31"/>
  <c r="HQ32" i="31"/>
  <c r="HP32" i="31"/>
  <c r="HO32" i="31"/>
  <c r="HN32" i="31"/>
  <c r="HR31" i="31"/>
  <c r="HQ31" i="31"/>
  <c r="HP31" i="31"/>
  <c r="HO31" i="31"/>
  <c r="HN31" i="31"/>
  <c r="HR9" i="31"/>
  <c r="HQ9" i="31"/>
  <c r="HP9" i="31"/>
  <c r="HO9" i="31"/>
  <c r="HN9" i="31"/>
  <c r="HR8" i="31"/>
  <c r="HQ8" i="31"/>
  <c r="HP8" i="31"/>
  <c r="HO8" i="31"/>
  <c r="HN8" i="31"/>
  <c r="HR2" i="31"/>
  <c r="HQ2" i="31"/>
  <c r="HP2" i="31"/>
  <c r="HO2" i="31"/>
  <c r="HN2" i="31"/>
  <c r="BN125" i="38"/>
  <c r="BN126" i="38"/>
  <c r="BN127" i="38"/>
  <c r="BN128" i="38"/>
  <c r="BN129" i="38"/>
  <c r="BN130" i="38"/>
  <c r="BN131" i="38"/>
  <c r="BN132" i="38"/>
  <c r="BN133" i="38"/>
  <c r="BN134" i="38"/>
  <c r="BN135" i="38"/>
  <c r="BN136" i="38"/>
  <c r="BN137" i="38"/>
  <c r="BN138" i="38"/>
  <c r="BN139" i="38"/>
  <c r="BN140" i="38"/>
  <c r="BN141" i="38"/>
  <c r="BN142" i="38"/>
  <c r="BN143" i="38"/>
  <c r="BN145" i="38"/>
  <c r="BN146" i="38"/>
  <c r="BN147" i="38"/>
  <c r="BN148" i="38"/>
  <c r="BN149" i="38"/>
  <c r="BN150" i="38"/>
  <c r="BN151" i="38"/>
  <c r="BN152" i="38"/>
  <c r="BN153" i="38"/>
  <c r="BN154" i="38"/>
  <c r="BN155" i="38"/>
  <c r="BN156" i="38"/>
  <c r="BN157" i="38"/>
  <c r="BN158" i="38"/>
  <c r="BN159" i="38"/>
  <c r="BN160" i="38"/>
  <c r="BN161" i="38"/>
  <c r="BN162" i="38"/>
  <c r="BN163" i="38"/>
  <c r="BN164" i="38"/>
  <c r="BN165" i="38"/>
  <c r="BN166" i="38"/>
  <c r="BN167" i="38"/>
  <c r="BN168" i="38"/>
  <c r="BN169" i="38"/>
  <c r="BN170" i="38"/>
  <c r="BN171" i="38"/>
  <c r="BN172" i="38"/>
  <c r="BN173" i="38"/>
  <c r="BN124" i="38"/>
  <c r="G145" i="30"/>
  <c r="K145" i="30" s="1"/>
  <c r="E145" i="30"/>
  <c r="G144" i="30"/>
  <c r="K144" i="30" s="1"/>
  <c r="E144" i="30"/>
  <c r="G143" i="30"/>
  <c r="K143" i="30" s="1"/>
  <c r="E143" i="30"/>
  <c r="G142" i="30"/>
  <c r="K142" i="30" s="1"/>
  <c r="E142" i="30"/>
  <c r="G141" i="30"/>
  <c r="E141" i="30"/>
  <c r="BI4" i="16"/>
  <c r="BI4" i="15"/>
  <c r="L141" i="30" l="1"/>
  <c r="H141" i="30"/>
  <c r="K141" i="30"/>
  <c r="H142" i="30"/>
  <c r="H143" i="30"/>
  <c r="H144" i="30"/>
  <c r="H145" i="30"/>
  <c r="I141" i="30"/>
  <c r="HD6" i="16"/>
  <c r="HD7" i="16"/>
  <c r="HD8" i="16"/>
  <c r="HD9" i="16"/>
  <c r="HD10" i="16"/>
  <c r="HD11" i="16"/>
  <c r="HD12" i="16"/>
  <c r="HD13" i="16"/>
  <c r="HD14" i="16"/>
  <c r="HC6" i="15"/>
  <c r="HC7" i="15"/>
  <c r="HC8" i="15"/>
  <c r="HC9" i="15"/>
  <c r="HC10" i="15"/>
  <c r="HC11" i="15"/>
  <c r="HC12" i="15"/>
  <c r="HC13" i="15"/>
  <c r="HC14" i="15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2" i="2"/>
  <c r="AC443" i="2"/>
  <c r="AC444" i="2"/>
  <c r="AC445" i="2"/>
  <c r="C429" i="2"/>
  <c r="B429" i="2"/>
  <c r="A429" i="2"/>
  <c r="C428" i="2"/>
  <c r="B428" i="2"/>
  <c r="A428" i="2"/>
  <c r="C427" i="2"/>
  <c r="B427" i="2"/>
  <c r="A427" i="2"/>
  <c r="J4" i="46" l="1"/>
  <c r="N4" i="46"/>
  <c r="R4" i="46"/>
  <c r="K4" i="46"/>
  <c r="O4" i="46"/>
  <c r="S4" i="46"/>
  <c r="P4" i="46"/>
  <c r="T4" i="46"/>
  <c r="L4" i="46"/>
  <c r="I4" i="46"/>
  <c r="M4" i="46"/>
  <c r="Q4" i="46"/>
  <c r="Z4" i="46"/>
  <c r="AD4" i="46"/>
  <c r="AH4" i="46"/>
  <c r="AL4" i="46"/>
  <c r="AP4" i="46"/>
  <c r="AT4" i="46"/>
  <c r="AX4" i="46"/>
  <c r="Y4" i="46"/>
  <c r="AE4" i="46"/>
  <c r="AJ4" i="46"/>
  <c r="AO4" i="46"/>
  <c r="AU4" i="46"/>
  <c r="AZ4" i="46"/>
  <c r="BD4" i="46"/>
  <c r="BH4" i="46"/>
  <c r="BL4" i="46"/>
  <c r="BP4" i="46"/>
  <c r="BT4" i="46"/>
  <c r="AA4" i="46"/>
  <c r="AF4" i="46"/>
  <c r="AK4" i="46"/>
  <c r="AQ4" i="46"/>
  <c r="AV4" i="46"/>
  <c r="BA4" i="46"/>
  <c r="BE4" i="46"/>
  <c r="BI4" i="46"/>
  <c r="BM4" i="46"/>
  <c r="BQ4" i="46"/>
  <c r="V4" i="46"/>
  <c r="W4" i="46"/>
  <c r="AB4" i="46"/>
  <c r="AG4" i="46"/>
  <c r="AM4" i="46"/>
  <c r="AR4" i="46"/>
  <c r="AW4" i="46"/>
  <c r="BB4" i="46"/>
  <c r="BF4" i="46"/>
  <c r="BJ4" i="46"/>
  <c r="BN4" i="46"/>
  <c r="BR4" i="46"/>
  <c r="X4" i="46"/>
  <c r="AC4" i="46"/>
  <c r="AI4" i="46"/>
  <c r="AN4" i="46"/>
  <c r="AS4" i="46"/>
  <c r="AY4" i="46"/>
  <c r="BC4" i="46"/>
  <c r="BG4" i="46"/>
  <c r="BK4" i="46"/>
  <c r="BO4" i="46"/>
  <c r="BS4" i="46"/>
  <c r="HD70" i="16"/>
  <c r="HD71" i="16"/>
  <c r="HC6" i="16"/>
  <c r="HC7" i="16"/>
  <c r="HC8" i="16"/>
  <c r="HC9" i="16"/>
  <c r="HC10" i="16"/>
  <c r="HC11" i="16"/>
  <c r="HC12" i="16"/>
  <c r="HC13" i="16"/>
  <c r="HC14" i="16"/>
  <c r="HB6" i="15"/>
  <c r="HB7" i="15"/>
  <c r="HB8" i="15"/>
  <c r="HB9" i="15"/>
  <c r="HB10" i="15"/>
  <c r="HB11" i="15"/>
  <c r="HB12" i="15"/>
  <c r="HB13" i="15"/>
  <c r="HB14" i="15"/>
  <c r="HC71" i="16" l="1"/>
  <c r="HC70" i="16"/>
  <c r="U134" i="38"/>
  <c r="DG173" i="38"/>
  <c r="DI173" i="38" s="1"/>
  <c r="DB173" i="38"/>
  <c r="DD173" i="38" s="1"/>
  <c r="CW173" i="38"/>
  <c r="CY173" i="38" s="1"/>
  <c r="CR173" i="38"/>
  <c r="CT173" i="38" s="1"/>
  <c r="CM173" i="38"/>
  <c r="CO173" i="38" s="1"/>
  <c r="CH173" i="38"/>
  <c r="CJ173" i="38" s="1"/>
  <c r="CC173" i="38"/>
  <c r="CE173" i="38" s="1"/>
  <c r="BX173" i="38"/>
  <c r="BZ173" i="38" s="1"/>
  <c r="BS173" i="38"/>
  <c r="BU173" i="38" s="1"/>
  <c r="BP173" i="38"/>
  <c r="BI173" i="38"/>
  <c r="BK173" i="38" s="1"/>
  <c r="BD173" i="38"/>
  <c r="BF173" i="38" s="1"/>
  <c r="AY173" i="38"/>
  <c r="BA173" i="38" s="1"/>
  <c r="AT173" i="38"/>
  <c r="AV173" i="38" s="1"/>
  <c r="AO173" i="38"/>
  <c r="AQ173" i="38" s="1"/>
  <c r="AJ173" i="38"/>
  <c r="AL173" i="38" s="1"/>
  <c r="AE173" i="38"/>
  <c r="AG173" i="38" s="1"/>
  <c r="Z173" i="38"/>
  <c r="AB173" i="38" s="1"/>
  <c r="U173" i="38"/>
  <c r="W173" i="38" s="1"/>
  <c r="P173" i="38"/>
  <c r="R173" i="38" s="1"/>
  <c r="K173" i="38"/>
  <c r="M173" i="38" s="1"/>
  <c r="F173" i="38"/>
  <c r="H173" i="38" s="1"/>
  <c r="B173" i="38"/>
  <c r="DG172" i="38"/>
  <c r="DI172" i="38" s="1"/>
  <c r="DB172" i="38"/>
  <c r="DD172" i="38" s="1"/>
  <c r="CW172" i="38"/>
  <c r="CY172" i="38" s="1"/>
  <c r="CR172" i="38"/>
  <c r="CT172" i="38" s="1"/>
  <c r="CM172" i="38"/>
  <c r="CO172" i="38" s="1"/>
  <c r="CH172" i="38"/>
  <c r="CJ172" i="38" s="1"/>
  <c r="CC172" i="38"/>
  <c r="CE172" i="38" s="1"/>
  <c r="BX172" i="38"/>
  <c r="BZ172" i="38" s="1"/>
  <c r="BS172" i="38"/>
  <c r="BU172" i="38" s="1"/>
  <c r="BP172" i="38"/>
  <c r="BI172" i="38"/>
  <c r="BK172" i="38" s="1"/>
  <c r="BD172" i="38"/>
  <c r="BF172" i="38" s="1"/>
  <c r="AY172" i="38"/>
  <c r="BA172" i="38" s="1"/>
  <c r="AT172" i="38"/>
  <c r="AV172" i="38" s="1"/>
  <c r="AO172" i="38"/>
  <c r="AQ172" i="38" s="1"/>
  <c r="AJ172" i="38"/>
  <c r="AL172" i="38" s="1"/>
  <c r="AE172" i="38"/>
  <c r="AG172" i="38" s="1"/>
  <c r="Z172" i="38"/>
  <c r="AB172" i="38" s="1"/>
  <c r="U172" i="38"/>
  <c r="W172" i="38" s="1"/>
  <c r="P172" i="38"/>
  <c r="R172" i="38" s="1"/>
  <c r="K172" i="38"/>
  <c r="M172" i="38" s="1"/>
  <c r="F172" i="38"/>
  <c r="H172" i="38" s="1"/>
  <c r="B172" i="38"/>
  <c r="DG171" i="38"/>
  <c r="DI171" i="38" s="1"/>
  <c r="DB171" i="38"/>
  <c r="DD171" i="38" s="1"/>
  <c r="CW171" i="38"/>
  <c r="CY171" i="38" s="1"/>
  <c r="CR171" i="38"/>
  <c r="CT171" i="38" s="1"/>
  <c r="CM171" i="38"/>
  <c r="CO171" i="38" s="1"/>
  <c r="CH171" i="38"/>
  <c r="CJ171" i="38" s="1"/>
  <c r="CC171" i="38"/>
  <c r="CE171" i="38" s="1"/>
  <c r="BX171" i="38"/>
  <c r="BZ171" i="38" s="1"/>
  <c r="BS171" i="38"/>
  <c r="BU171" i="38" s="1"/>
  <c r="BP171" i="38"/>
  <c r="BI171" i="38"/>
  <c r="BK171" i="38" s="1"/>
  <c r="BD171" i="38"/>
  <c r="BF171" i="38" s="1"/>
  <c r="AY171" i="38"/>
  <c r="BA171" i="38" s="1"/>
  <c r="AT171" i="38"/>
  <c r="AV171" i="38" s="1"/>
  <c r="AO171" i="38"/>
  <c r="AQ171" i="38" s="1"/>
  <c r="AJ171" i="38"/>
  <c r="AL171" i="38" s="1"/>
  <c r="AE171" i="38"/>
  <c r="AG171" i="38" s="1"/>
  <c r="Z171" i="38"/>
  <c r="AB171" i="38" s="1"/>
  <c r="U171" i="38"/>
  <c r="W171" i="38" s="1"/>
  <c r="P171" i="38"/>
  <c r="R171" i="38" s="1"/>
  <c r="K171" i="38"/>
  <c r="M171" i="38" s="1"/>
  <c r="F171" i="38"/>
  <c r="H171" i="38" s="1"/>
  <c r="B171" i="38"/>
  <c r="DG170" i="38"/>
  <c r="DI170" i="38" s="1"/>
  <c r="DB170" i="38"/>
  <c r="DD170" i="38" s="1"/>
  <c r="CW170" i="38"/>
  <c r="CY170" i="38" s="1"/>
  <c r="CR170" i="38"/>
  <c r="CT170" i="38" s="1"/>
  <c r="CM170" i="38"/>
  <c r="CO170" i="38" s="1"/>
  <c r="CH170" i="38"/>
  <c r="CJ170" i="38" s="1"/>
  <c r="CC170" i="38"/>
  <c r="CE170" i="38" s="1"/>
  <c r="BX170" i="38"/>
  <c r="BZ170" i="38" s="1"/>
  <c r="BS170" i="38"/>
  <c r="BU170" i="38" s="1"/>
  <c r="BP170" i="38"/>
  <c r="BI170" i="38"/>
  <c r="BK170" i="38" s="1"/>
  <c r="BD170" i="38"/>
  <c r="BF170" i="38" s="1"/>
  <c r="AY170" i="38"/>
  <c r="BA170" i="38" s="1"/>
  <c r="AT170" i="38"/>
  <c r="AV170" i="38" s="1"/>
  <c r="AO170" i="38"/>
  <c r="AQ170" i="38" s="1"/>
  <c r="AJ170" i="38"/>
  <c r="AL170" i="38" s="1"/>
  <c r="AE170" i="38"/>
  <c r="AG170" i="38" s="1"/>
  <c r="Z170" i="38"/>
  <c r="AB170" i="38" s="1"/>
  <c r="U170" i="38"/>
  <c r="W170" i="38" s="1"/>
  <c r="P170" i="38"/>
  <c r="R170" i="38" s="1"/>
  <c r="K170" i="38"/>
  <c r="M170" i="38" s="1"/>
  <c r="F170" i="38"/>
  <c r="H170" i="38" s="1"/>
  <c r="B170" i="38"/>
  <c r="DG169" i="38"/>
  <c r="DI169" i="38" s="1"/>
  <c r="DB169" i="38"/>
  <c r="CW169" i="38"/>
  <c r="CR169" i="38"/>
  <c r="CM169" i="38"/>
  <c r="CO169" i="38" s="1"/>
  <c r="CH169" i="38"/>
  <c r="CJ169" i="38" s="1"/>
  <c r="CC169" i="38"/>
  <c r="BX169" i="38"/>
  <c r="CA169" i="38" s="1"/>
  <c r="BS169" i="38"/>
  <c r="BU169" i="38" s="1"/>
  <c r="BP169" i="38"/>
  <c r="BI169" i="38"/>
  <c r="BD169" i="38"/>
  <c r="AY169" i="38"/>
  <c r="BA169" i="38" s="1"/>
  <c r="AT169" i="38"/>
  <c r="AO169" i="38"/>
  <c r="AJ169" i="38"/>
  <c r="AM169" i="38" s="1"/>
  <c r="AE169" i="38"/>
  <c r="AG169" i="38" s="1"/>
  <c r="Z169" i="38"/>
  <c r="AB169" i="38" s="1"/>
  <c r="U169" i="38"/>
  <c r="P169" i="38"/>
  <c r="K169" i="38"/>
  <c r="M169" i="38" s="1"/>
  <c r="F169" i="38"/>
  <c r="H169" i="38" s="1"/>
  <c r="B169" i="38"/>
  <c r="DG168" i="38"/>
  <c r="DI168" i="38" s="1"/>
  <c r="DB168" i="38"/>
  <c r="DD168" i="38" s="1"/>
  <c r="CW168" i="38"/>
  <c r="CY168" i="38" s="1"/>
  <c r="CR168" i="38"/>
  <c r="CT168" i="38" s="1"/>
  <c r="CM168" i="38"/>
  <c r="CO168" i="38" s="1"/>
  <c r="CH168" i="38"/>
  <c r="CJ168" i="38" s="1"/>
  <c r="CC168" i="38"/>
  <c r="CE168" i="38" s="1"/>
  <c r="BX168" i="38"/>
  <c r="BZ168" i="38" s="1"/>
  <c r="BS168" i="38"/>
  <c r="BU168" i="38" s="1"/>
  <c r="BP168" i="38"/>
  <c r="BI168" i="38"/>
  <c r="BK168" i="38" s="1"/>
  <c r="BD168" i="38"/>
  <c r="BF168" i="38" s="1"/>
  <c r="AY168" i="38"/>
  <c r="BA168" i="38" s="1"/>
  <c r="AT168" i="38"/>
  <c r="AV168" i="38" s="1"/>
  <c r="AO168" i="38"/>
  <c r="AQ168" i="38" s="1"/>
  <c r="AJ168" i="38"/>
  <c r="AL168" i="38" s="1"/>
  <c r="AE168" i="38"/>
  <c r="AG168" i="38" s="1"/>
  <c r="Z168" i="38"/>
  <c r="AB168" i="38" s="1"/>
  <c r="U168" i="38"/>
  <c r="W168" i="38" s="1"/>
  <c r="P168" i="38"/>
  <c r="R168" i="38" s="1"/>
  <c r="K168" i="38"/>
  <c r="M168" i="38" s="1"/>
  <c r="F168" i="38"/>
  <c r="H168" i="38" s="1"/>
  <c r="B168" i="38"/>
  <c r="DG167" i="38"/>
  <c r="DI167" i="38" s="1"/>
  <c r="DB167" i="38"/>
  <c r="DD167" i="38" s="1"/>
  <c r="CW167" i="38"/>
  <c r="CY167" i="38" s="1"/>
  <c r="CR167" i="38"/>
  <c r="CT167" i="38" s="1"/>
  <c r="CM167" i="38"/>
  <c r="CO167" i="38" s="1"/>
  <c r="CH167" i="38"/>
  <c r="CJ167" i="38" s="1"/>
  <c r="CC167" i="38"/>
  <c r="CE167" i="38" s="1"/>
  <c r="BX167" i="38"/>
  <c r="BZ167" i="38" s="1"/>
  <c r="BS167" i="38"/>
  <c r="BU167" i="38" s="1"/>
  <c r="BP167" i="38"/>
  <c r="BI167" i="38"/>
  <c r="BK167" i="38" s="1"/>
  <c r="BD167" i="38"/>
  <c r="BF167" i="38" s="1"/>
  <c r="AY167" i="38"/>
  <c r="BA167" i="38" s="1"/>
  <c r="AT167" i="38"/>
  <c r="AV167" i="38" s="1"/>
  <c r="AO167" i="38"/>
  <c r="AQ167" i="38" s="1"/>
  <c r="AJ167" i="38"/>
  <c r="AL167" i="38" s="1"/>
  <c r="AE167" i="38"/>
  <c r="AG167" i="38" s="1"/>
  <c r="Z167" i="38"/>
  <c r="AB167" i="38" s="1"/>
  <c r="U167" i="38"/>
  <c r="W167" i="38" s="1"/>
  <c r="P167" i="38"/>
  <c r="R167" i="38" s="1"/>
  <c r="K167" i="38"/>
  <c r="M167" i="38" s="1"/>
  <c r="F167" i="38"/>
  <c r="H167" i="38" s="1"/>
  <c r="B167" i="38"/>
  <c r="DG166" i="38"/>
  <c r="DI166" i="38" s="1"/>
  <c r="DB166" i="38"/>
  <c r="DD166" i="38" s="1"/>
  <c r="CW166" i="38"/>
  <c r="CY166" i="38" s="1"/>
  <c r="CR166" i="38"/>
  <c r="CT166" i="38" s="1"/>
  <c r="CM166" i="38"/>
  <c r="CO166" i="38" s="1"/>
  <c r="CH166" i="38"/>
  <c r="CJ166" i="38" s="1"/>
  <c r="CC166" i="38"/>
  <c r="CE166" i="38" s="1"/>
  <c r="BX166" i="38"/>
  <c r="BZ166" i="38" s="1"/>
  <c r="BS166" i="38"/>
  <c r="BU166" i="38" s="1"/>
  <c r="BP166" i="38"/>
  <c r="BI166" i="38"/>
  <c r="BK166" i="38" s="1"/>
  <c r="BD166" i="38"/>
  <c r="BF166" i="38" s="1"/>
  <c r="AY166" i="38"/>
  <c r="BA166" i="38" s="1"/>
  <c r="AT166" i="38"/>
  <c r="AV166" i="38" s="1"/>
  <c r="AO166" i="38"/>
  <c r="AQ166" i="38" s="1"/>
  <c r="AJ166" i="38"/>
  <c r="AL166" i="38" s="1"/>
  <c r="AE166" i="38"/>
  <c r="AG166" i="38" s="1"/>
  <c r="Z166" i="38"/>
  <c r="AB166" i="38" s="1"/>
  <c r="U166" i="38"/>
  <c r="W166" i="38" s="1"/>
  <c r="P166" i="38"/>
  <c r="R166" i="38" s="1"/>
  <c r="K166" i="38"/>
  <c r="M166" i="38" s="1"/>
  <c r="F166" i="38"/>
  <c r="H166" i="38" s="1"/>
  <c r="B166" i="38"/>
  <c r="DG165" i="38"/>
  <c r="DI165" i="38" s="1"/>
  <c r="DB165" i="38"/>
  <c r="DD165" i="38" s="1"/>
  <c r="CW165" i="38"/>
  <c r="CY165" i="38" s="1"/>
  <c r="CR165" i="38"/>
  <c r="CT165" i="38" s="1"/>
  <c r="CM165" i="38"/>
  <c r="CO165" i="38" s="1"/>
  <c r="CH165" i="38"/>
  <c r="CJ165" i="38" s="1"/>
  <c r="CC165" i="38"/>
  <c r="CE165" i="38" s="1"/>
  <c r="BX165" i="38"/>
  <c r="BZ165" i="38" s="1"/>
  <c r="BS165" i="38"/>
  <c r="BU165" i="38" s="1"/>
  <c r="BP165" i="38"/>
  <c r="BI165" i="38"/>
  <c r="BK165" i="38" s="1"/>
  <c r="BD165" i="38"/>
  <c r="BF165" i="38" s="1"/>
  <c r="AY165" i="38"/>
  <c r="BA165" i="38" s="1"/>
  <c r="AT165" i="38"/>
  <c r="AV165" i="38" s="1"/>
  <c r="AO165" i="38"/>
  <c r="AQ165" i="38" s="1"/>
  <c r="AJ165" i="38"/>
  <c r="AL165" i="38" s="1"/>
  <c r="AE165" i="38"/>
  <c r="AG165" i="38" s="1"/>
  <c r="Z165" i="38"/>
  <c r="AB165" i="38" s="1"/>
  <c r="U165" i="38"/>
  <c r="W165" i="38" s="1"/>
  <c r="P165" i="38"/>
  <c r="R165" i="38" s="1"/>
  <c r="K165" i="38"/>
  <c r="M165" i="38" s="1"/>
  <c r="F165" i="38"/>
  <c r="H165" i="38" s="1"/>
  <c r="B165" i="38"/>
  <c r="DG164" i="38"/>
  <c r="DB164" i="38"/>
  <c r="DD164" i="38" s="1"/>
  <c r="CW164" i="38"/>
  <c r="CR164" i="38"/>
  <c r="CM164" i="38"/>
  <c r="CO164" i="38" s="1"/>
  <c r="CH164" i="38"/>
  <c r="CJ164" i="38" s="1"/>
  <c r="CC164" i="38"/>
  <c r="BX164" i="38"/>
  <c r="BS164" i="38"/>
  <c r="BP164" i="38"/>
  <c r="BI164" i="38"/>
  <c r="BD164" i="38"/>
  <c r="AY164" i="38"/>
  <c r="AT164" i="38"/>
  <c r="AV164" i="38" s="1"/>
  <c r="AO164" i="38"/>
  <c r="AJ164" i="38"/>
  <c r="AE164" i="38"/>
  <c r="Z164" i="38"/>
  <c r="AB164" i="38" s="1"/>
  <c r="U164" i="38"/>
  <c r="P164" i="38"/>
  <c r="K164" i="38"/>
  <c r="F164" i="38"/>
  <c r="H164" i="38" s="1"/>
  <c r="B164" i="38"/>
  <c r="DG163" i="38"/>
  <c r="DI163" i="38" s="1"/>
  <c r="DB163" i="38"/>
  <c r="DD163" i="38" s="1"/>
  <c r="CW163" i="38"/>
  <c r="CY163" i="38" s="1"/>
  <c r="CR163" i="38"/>
  <c r="CT163" i="38" s="1"/>
  <c r="CM163" i="38"/>
  <c r="CO163" i="38" s="1"/>
  <c r="CH163" i="38"/>
  <c r="CJ163" i="38" s="1"/>
  <c r="CC163" i="38"/>
  <c r="CE163" i="38" s="1"/>
  <c r="BX163" i="38"/>
  <c r="BZ163" i="38" s="1"/>
  <c r="BS163" i="38"/>
  <c r="BU163" i="38" s="1"/>
  <c r="BP163" i="38"/>
  <c r="BI163" i="38"/>
  <c r="BK163" i="38" s="1"/>
  <c r="BD163" i="38"/>
  <c r="BF163" i="38" s="1"/>
  <c r="AY163" i="38"/>
  <c r="BA163" i="38" s="1"/>
  <c r="AT163" i="38"/>
  <c r="AV163" i="38" s="1"/>
  <c r="AO163" i="38"/>
  <c r="AQ163" i="38" s="1"/>
  <c r="AJ163" i="38"/>
  <c r="AL163" i="38" s="1"/>
  <c r="AE163" i="38"/>
  <c r="AG163" i="38" s="1"/>
  <c r="Z163" i="38"/>
  <c r="AB163" i="38" s="1"/>
  <c r="U163" i="38"/>
  <c r="W163" i="38" s="1"/>
  <c r="P163" i="38"/>
  <c r="R163" i="38" s="1"/>
  <c r="K163" i="38"/>
  <c r="M163" i="38" s="1"/>
  <c r="F163" i="38"/>
  <c r="H163" i="38" s="1"/>
  <c r="B163" i="38"/>
  <c r="DG162" i="38"/>
  <c r="DI162" i="38" s="1"/>
  <c r="DB162" i="38"/>
  <c r="DD162" i="38" s="1"/>
  <c r="CW162" i="38"/>
  <c r="CY162" i="38" s="1"/>
  <c r="CR162" i="38"/>
  <c r="CT162" i="38" s="1"/>
  <c r="CM162" i="38"/>
  <c r="CO162" i="38" s="1"/>
  <c r="CH162" i="38"/>
  <c r="CJ162" i="38" s="1"/>
  <c r="CC162" i="38"/>
  <c r="CE162" i="38" s="1"/>
  <c r="BX162" i="38"/>
  <c r="BZ162" i="38" s="1"/>
  <c r="BS162" i="38"/>
  <c r="BU162" i="38" s="1"/>
  <c r="BP162" i="38"/>
  <c r="BI162" i="38"/>
  <c r="BK162" i="38" s="1"/>
  <c r="BD162" i="38"/>
  <c r="BF162" i="38" s="1"/>
  <c r="AY162" i="38"/>
  <c r="BA162" i="38" s="1"/>
  <c r="AT162" i="38"/>
  <c r="AV162" i="38" s="1"/>
  <c r="AO162" i="38"/>
  <c r="AQ162" i="38" s="1"/>
  <c r="AJ162" i="38"/>
  <c r="AL162" i="38" s="1"/>
  <c r="AE162" i="38"/>
  <c r="AG162" i="38" s="1"/>
  <c r="Z162" i="38"/>
  <c r="AB162" i="38" s="1"/>
  <c r="U162" i="38"/>
  <c r="W162" i="38" s="1"/>
  <c r="P162" i="38"/>
  <c r="R162" i="38" s="1"/>
  <c r="K162" i="38"/>
  <c r="M162" i="38" s="1"/>
  <c r="F162" i="38"/>
  <c r="H162" i="38" s="1"/>
  <c r="B162" i="38"/>
  <c r="DG161" i="38"/>
  <c r="DI161" i="38" s="1"/>
  <c r="DB161" i="38"/>
  <c r="DD161" i="38" s="1"/>
  <c r="CW161" i="38"/>
  <c r="CY161" i="38" s="1"/>
  <c r="CR161" i="38"/>
  <c r="CT161" i="38" s="1"/>
  <c r="CM161" i="38"/>
  <c r="CO161" i="38" s="1"/>
  <c r="CH161" i="38"/>
  <c r="CJ161" i="38" s="1"/>
  <c r="CC161" i="38"/>
  <c r="CE161" i="38" s="1"/>
  <c r="BX161" i="38"/>
  <c r="BZ161" i="38" s="1"/>
  <c r="BS161" i="38"/>
  <c r="BU161" i="38" s="1"/>
  <c r="BP161" i="38"/>
  <c r="BI161" i="38"/>
  <c r="BK161" i="38" s="1"/>
  <c r="BD161" i="38"/>
  <c r="BF161" i="38" s="1"/>
  <c r="AY161" i="38"/>
  <c r="BA161" i="38" s="1"/>
  <c r="AT161" i="38"/>
  <c r="AV161" i="38" s="1"/>
  <c r="AO161" i="38"/>
  <c r="AQ161" i="38" s="1"/>
  <c r="AJ161" i="38"/>
  <c r="AL161" i="38" s="1"/>
  <c r="AE161" i="38"/>
  <c r="AG161" i="38" s="1"/>
  <c r="Z161" i="38"/>
  <c r="AB161" i="38" s="1"/>
  <c r="U161" i="38"/>
  <c r="W161" i="38" s="1"/>
  <c r="P161" i="38"/>
  <c r="R161" i="38" s="1"/>
  <c r="K161" i="38"/>
  <c r="M161" i="38" s="1"/>
  <c r="F161" i="38"/>
  <c r="H161" i="38" s="1"/>
  <c r="B161" i="38"/>
  <c r="DG160" i="38"/>
  <c r="DI160" i="38" s="1"/>
  <c r="DB160" i="38"/>
  <c r="DD160" i="38" s="1"/>
  <c r="CW160" i="38"/>
  <c r="CY160" i="38" s="1"/>
  <c r="CR160" i="38"/>
  <c r="CT160" i="38" s="1"/>
  <c r="CM160" i="38"/>
  <c r="CO160" i="38" s="1"/>
  <c r="CH160" i="38"/>
  <c r="CJ160" i="38" s="1"/>
  <c r="CC160" i="38"/>
  <c r="CE160" i="38" s="1"/>
  <c r="BX160" i="38"/>
  <c r="BZ160" i="38" s="1"/>
  <c r="BS160" i="38"/>
  <c r="BU160" i="38" s="1"/>
  <c r="BP160" i="38"/>
  <c r="BI160" i="38"/>
  <c r="BK160" i="38" s="1"/>
  <c r="BD160" i="38"/>
  <c r="BF160" i="38" s="1"/>
  <c r="AY160" i="38"/>
  <c r="BA160" i="38" s="1"/>
  <c r="AT160" i="38"/>
  <c r="AV160" i="38" s="1"/>
  <c r="AO160" i="38"/>
  <c r="AQ160" i="38" s="1"/>
  <c r="AJ160" i="38"/>
  <c r="AL160" i="38" s="1"/>
  <c r="AE160" i="38"/>
  <c r="AG160" i="38" s="1"/>
  <c r="Z160" i="38"/>
  <c r="AB160" i="38" s="1"/>
  <c r="U160" i="38"/>
  <c r="W160" i="38" s="1"/>
  <c r="P160" i="38"/>
  <c r="R160" i="38" s="1"/>
  <c r="K160" i="38"/>
  <c r="M160" i="38" s="1"/>
  <c r="F160" i="38"/>
  <c r="H160" i="38" s="1"/>
  <c r="B160" i="38"/>
  <c r="DG159" i="38"/>
  <c r="DB159" i="38"/>
  <c r="DD159" i="38" s="1"/>
  <c r="CW159" i="38"/>
  <c r="CR159" i="38"/>
  <c r="CM159" i="38"/>
  <c r="CH159" i="38"/>
  <c r="CJ159" i="38" s="1"/>
  <c r="CC159" i="38"/>
  <c r="BX159" i="38"/>
  <c r="BS159" i="38"/>
  <c r="BP159" i="38"/>
  <c r="BI159" i="38"/>
  <c r="BD159" i="38"/>
  <c r="AY159" i="38"/>
  <c r="AT159" i="38"/>
  <c r="AV159" i="38" s="1"/>
  <c r="AO159" i="38"/>
  <c r="AJ159" i="38"/>
  <c r="AE159" i="38"/>
  <c r="Z159" i="38"/>
  <c r="AB159" i="38" s="1"/>
  <c r="U159" i="38"/>
  <c r="P159" i="38"/>
  <c r="K159" i="38"/>
  <c r="F159" i="38"/>
  <c r="H159" i="38" s="1"/>
  <c r="B159" i="38"/>
  <c r="DG158" i="38"/>
  <c r="DI158" i="38" s="1"/>
  <c r="DB158" i="38"/>
  <c r="DD158" i="38" s="1"/>
  <c r="CW158" i="38"/>
  <c r="CY158" i="38" s="1"/>
  <c r="CR158" i="38"/>
  <c r="CT158" i="38" s="1"/>
  <c r="CM158" i="38"/>
  <c r="CO158" i="38" s="1"/>
  <c r="CH158" i="38"/>
  <c r="CJ158" i="38" s="1"/>
  <c r="CC158" i="38"/>
  <c r="CE158" i="38" s="1"/>
  <c r="BX158" i="38"/>
  <c r="BZ158" i="38" s="1"/>
  <c r="BS158" i="38"/>
  <c r="BU158" i="38" s="1"/>
  <c r="BP158" i="38"/>
  <c r="BI158" i="38"/>
  <c r="BK158" i="38" s="1"/>
  <c r="BD158" i="38"/>
  <c r="BF158" i="38" s="1"/>
  <c r="AY158" i="38"/>
  <c r="BA158" i="38" s="1"/>
  <c r="AT158" i="38"/>
  <c r="AV158" i="38" s="1"/>
  <c r="AO158" i="38"/>
  <c r="AQ158" i="38" s="1"/>
  <c r="AJ158" i="38"/>
  <c r="AL158" i="38" s="1"/>
  <c r="AE158" i="38"/>
  <c r="AG158" i="38" s="1"/>
  <c r="Z158" i="38"/>
  <c r="AB158" i="38" s="1"/>
  <c r="U158" i="38"/>
  <c r="W158" i="38" s="1"/>
  <c r="P158" i="38"/>
  <c r="R158" i="38" s="1"/>
  <c r="K158" i="38"/>
  <c r="M158" i="38" s="1"/>
  <c r="F158" i="38"/>
  <c r="H158" i="38" s="1"/>
  <c r="B158" i="38"/>
  <c r="DG157" i="38"/>
  <c r="DI157" i="38" s="1"/>
  <c r="DB157" i="38"/>
  <c r="DD157" i="38" s="1"/>
  <c r="CW157" i="38"/>
  <c r="CY157" i="38" s="1"/>
  <c r="CR157" i="38"/>
  <c r="CT157" i="38" s="1"/>
  <c r="CM157" i="38"/>
  <c r="CO157" i="38" s="1"/>
  <c r="CH157" i="38"/>
  <c r="CJ157" i="38" s="1"/>
  <c r="CC157" i="38"/>
  <c r="CE157" i="38" s="1"/>
  <c r="BX157" i="38"/>
  <c r="BZ157" i="38" s="1"/>
  <c r="BS157" i="38"/>
  <c r="BU157" i="38" s="1"/>
  <c r="BP157" i="38"/>
  <c r="BI157" i="38"/>
  <c r="BK157" i="38" s="1"/>
  <c r="BD157" i="38"/>
  <c r="BF157" i="38" s="1"/>
  <c r="AY157" i="38"/>
  <c r="BA157" i="38" s="1"/>
  <c r="AT157" i="38"/>
  <c r="AV157" i="38" s="1"/>
  <c r="AO157" i="38"/>
  <c r="AQ157" i="38" s="1"/>
  <c r="AJ157" i="38"/>
  <c r="AL157" i="38" s="1"/>
  <c r="AE157" i="38"/>
  <c r="AG157" i="38" s="1"/>
  <c r="Z157" i="38"/>
  <c r="AB157" i="38" s="1"/>
  <c r="U157" i="38"/>
  <c r="W157" i="38" s="1"/>
  <c r="P157" i="38"/>
  <c r="R157" i="38" s="1"/>
  <c r="K157" i="38"/>
  <c r="M157" i="38" s="1"/>
  <c r="F157" i="38"/>
  <c r="H157" i="38" s="1"/>
  <c r="B157" i="38"/>
  <c r="DG156" i="38"/>
  <c r="DI156" i="38" s="1"/>
  <c r="DB156" i="38"/>
  <c r="DD156" i="38" s="1"/>
  <c r="CW156" i="38"/>
  <c r="CY156" i="38" s="1"/>
  <c r="CR156" i="38"/>
  <c r="CT156" i="38" s="1"/>
  <c r="CM156" i="38"/>
  <c r="CO156" i="38" s="1"/>
  <c r="CH156" i="38"/>
  <c r="CJ156" i="38" s="1"/>
  <c r="CC156" i="38"/>
  <c r="CE156" i="38" s="1"/>
  <c r="BX156" i="38"/>
  <c r="BZ156" i="38" s="1"/>
  <c r="BS156" i="38"/>
  <c r="BU156" i="38" s="1"/>
  <c r="BP156" i="38"/>
  <c r="BI156" i="38"/>
  <c r="BK156" i="38" s="1"/>
  <c r="BD156" i="38"/>
  <c r="BF156" i="38" s="1"/>
  <c r="AY156" i="38"/>
  <c r="BA156" i="38" s="1"/>
  <c r="AT156" i="38"/>
  <c r="AV156" i="38" s="1"/>
  <c r="AO156" i="38"/>
  <c r="AQ156" i="38" s="1"/>
  <c r="AJ156" i="38"/>
  <c r="AL156" i="38" s="1"/>
  <c r="AE156" i="38"/>
  <c r="AG156" i="38" s="1"/>
  <c r="Z156" i="38"/>
  <c r="AB156" i="38" s="1"/>
  <c r="U156" i="38"/>
  <c r="W156" i="38" s="1"/>
  <c r="P156" i="38"/>
  <c r="R156" i="38" s="1"/>
  <c r="K156" i="38"/>
  <c r="M156" i="38" s="1"/>
  <c r="F156" i="38"/>
  <c r="H156" i="38" s="1"/>
  <c r="B156" i="38"/>
  <c r="DG155" i="38"/>
  <c r="DI155" i="38" s="1"/>
  <c r="DB155" i="38"/>
  <c r="DD155" i="38" s="1"/>
  <c r="CW155" i="38"/>
  <c r="CY155" i="38" s="1"/>
  <c r="CR155" i="38"/>
  <c r="CT155" i="38" s="1"/>
  <c r="CM155" i="38"/>
  <c r="CO155" i="38" s="1"/>
  <c r="CH155" i="38"/>
  <c r="CJ155" i="38" s="1"/>
  <c r="CC155" i="38"/>
  <c r="CE155" i="38" s="1"/>
  <c r="BX155" i="38"/>
  <c r="BZ155" i="38" s="1"/>
  <c r="BS155" i="38"/>
  <c r="BU155" i="38" s="1"/>
  <c r="BP155" i="38"/>
  <c r="BI155" i="38"/>
  <c r="BK155" i="38" s="1"/>
  <c r="BD155" i="38"/>
  <c r="BF155" i="38" s="1"/>
  <c r="AY155" i="38"/>
  <c r="BA155" i="38" s="1"/>
  <c r="AT155" i="38"/>
  <c r="AV155" i="38" s="1"/>
  <c r="AO155" i="38"/>
  <c r="AQ155" i="38" s="1"/>
  <c r="AJ155" i="38"/>
  <c r="AL155" i="38" s="1"/>
  <c r="AE155" i="38"/>
  <c r="AG155" i="38" s="1"/>
  <c r="Z155" i="38"/>
  <c r="AB155" i="38" s="1"/>
  <c r="U155" i="38"/>
  <c r="W155" i="38" s="1"/>
  <c r="P155" i="38"/>
  <c r="R155" i="38" s="1"/>
  <c r="K155" i="38"/>
  <c r="M155" i="38" s="1"/>
  <c r="F155" i="38"/>
  <c r="H155" i="38" s="1"/>
  <c r="B155" i="38"/>
  <c r="DG154" i="38"/>
  <c r="DB154" i="38"/>
  <c r="DD154" i="38" s="1"/>
  <c r="CW154" i="38"/>
  <c r="CY154" i="38" s="1"/>
  <c r="CR154" i="38"/>
  <c r="CT154" i="38" s="1"/>
  <c r="CM154" i="38"/>
  <c r="CH154" i="38"/>
  <c r="CJ154" i="38" s="1"/>
  <c r="CC154" i="38"/>
  <c r="CE154" i="38" s="1"/>
  <c r="BX154" i="38"/>
  <c r="BZ154" i="38" s="1"/>
  <c r="BS154" i="38"/>
  <c r="BP154" i="38"/>
  <c r="BI154" i="38"/>
  <c r="BK154" i="38" s="1"/>
  <c r="BD154" i="38"/>
  <c r="BF154" i="38" s="1"/>
  <c r="AY154" i="38"/>
  <c r="AT154" i="38"/>
  <c r="AV154" i="38" s="1"/>
  <c r="AO154" i="38"/>
  <c r="AQ154" i="38" s="1"/>
  <c r="AJ154" i="38"/>
  <c r="AL154" i="38" s="1"/>
  <c r="AE154" i="38"/>
  <c r="Z154" i="38"/>
  <c r="AB154" i="38" s="1"/>
  <c r="U154" i="38"/>
  <c r="W154" i="38" s="1"/>
  <c r="P154" i="38"/>
  <c r="R154" i="38" s="1"/>
  <c r="K154" i="38"/>
  <c r="M154" i="38" s="1"/>
  <c r="F154" i="38"/>
  <c r="B154" i="38"/>
  <c r="DG153" i="38"/>
  <c r="DI153" i="38" s="1"/>
  <c r="DB153" i="38"/>
  <c r="DD153" i="38" s="1"/>
  <c r="CW153" i="38"/>
  <c r="CY153" i="38" s="1"/>
  <c r="CR153" i="38"/>
  <c r="CT153" i="38" s="1"/>
  <c r="CM153" i="38"/>
  <c r="CO153" i="38" s="1"/>
  <c r="CH153" i="38"/>
  <c r="CJ153" i="38" s="1"/>
  <c r="CC153" i="38"/>
  <c r="CE153" i="38" s="1"/>
  <c r="BX153" i="38"/>
  <c r="BZ153" i="38" s="1"/>
  <c r="BS153" i="38"/>
  <c r="BU153" i="38" s="1"/>
  <c r="BP153" i="38"/>
  <c r="BI153" i="38"/>
  <c r="BK153" i="38" s="1"/>
  <c r="BD153" i="38"/>
  <c r="BF153" i="38" s="1"/>
  <c r="AY153" i="38"/>
  <c r="BA153" i="38" s="1"/>
  <c r="AT153" i="38"/>
  <c r="AV153" i="38" s="1"/>
  <c r="AO153" i="38"/>
  <c r="AQ153" i="38" s="1"/>
  <c r="AJ153" i="38"/>
  <c r="AL153" i="38" s="1"/>
  <c r="AE153" i="38"/>
  <c r="AG153" i="38" s="1"/>
  <c r="Z153" i="38"/>
  <c r="AB153" i="38" s="1"/>
  <c r="U153" i="38"/>
  <c r="W153" i="38" s="1"/>
  <c r="P153" i="38"/>
  <c r="R153" i="38" s="1"/>
  <c r="K153" i="38"/>
  <c r="M153" i="38" s="1"/>
  <c r="F153" i="38"/>
  <c r="H153" i="38" s="1"/>
  <c r="B153" i="38"/>
  <c r="DG152" i="38"/>
  <c r="DI152" i="38" s="1"/>
  <c r="DB152" i="38"/>
  <c r="DD152" i="38" s="1"/>
  <c r="CW152" i="38"/>
  <c r="CY152" i="38" s="1"/>
  <c r="CR152" i="38"/>
  <c r="CT152" i="38" s="1"/>
  <c r="CM152" i="38"/>
  <c r="CO152" i="38" s="1"/>
  <c r="CH152" i="38"/>
  <c r="CJ152" i="38" s="1"/>
  <c r="CC152" i="38"/>
  <c r="CE152" i="38" s="1"/>
  <c r="BX152" i="38"/>
  <c r="BZ152" i="38" s="1"/>
  <c r="BS152" i="38"/>
  <c r="BU152" i="38" s="1"/>
  <c r="BP152" i="38"/>
  <c r="BI152" i="38"/>
  <c r="BK152" i="38" s="1"/>
  <c r="BD152" i="38"/>
  <c r="BF152" i="38" s="1"/>
  <c r="AY152" i="38"/>
  <c r="BA152" i="38" s="1"/>
  <c r="AT152" i="38"/>
  <c r="AV152" i="38" s="1"/>
  <c r="AO152" i="38"/>
  <c r="AQ152" i="38" s="1"/>
  <c r="AJ152" i="38"/>
  <c r="AL152" i="38" s="1"/>
  <c r="AE152" i="38"/>
  <c r="AG152" i="38" s="1"/>
  <c r="Z152" i="38"/>
  <c r="AB152" i="38" s="1"/>
  <c r="U152" i="38"/>
  <c r="W152" i="38" s="1"/>
  <c r="P152" i="38"/>
  <c r="R152" i="38" s="1"/>
  <c r="K152" i="38"/>
  <c r="M152" i="38" s="1"/>
  <c r="F152" i="38"/>
  <c r="H152" i="38" s="1"/>
  <c r="B152" i="38"/>
  <c r="DG151" i="38"/>
  <c r="DI151" i="38" s="1"/>
  <c r="DB151" i="38"/>
  <c r="DD151" i="38" s="1"/>
  <c r="CW151" i="38"/>
  <c r="CY151" i="38" s="1"/>
  <c r="CR151" i="38"/>
  <c r="CT151" i="38" s="1"/>
  <c r="CM151" i="38"/>
  <c r="CO151" i="38" s="1"/>
  <c r="CH151" i="38"/>
  <c r="CJ151" i="38" s="1"/>
  <c r="CC151" i="38"/>
  <c r="CE151" i="38" s="1"/>
  <c r="BX151" i="38"/>
  <c r="BZ151" i="38" s="1"/>
  <c r="BS151" i="38"/>
  <c r="BU151" i="38" s="1"/>
  <c r="BP151" i="38"/>
  <c r="BI151" i="38"/>
  <c r="BK151" i="38" s="1"/>
  <c r="BD151" i="38"/>
  <c r="BF151" i="38" s="1"/>
  <c r="AY151" i="38"/>
  <c r="BA151" i="38" s="1"/>
  <c r="AT151" i="38"/>
  <c r="AV151" i="38" s="1"/>
  <c r="AO151" i="38"/>
  <c r="AQ151" i="38" s="1"/>
  <c r="AJ151" i="38"/>
  <c r="AL151" i="38" s="1"/>
  <c r="AE151" i="38"/>
  <c r="AG151" i="38" s="1"/>
  <c r="Z151" i="38"/>
  <c r="AB151" i="38" s="1"/>
  <c r="U151" i="38"/>
  <c r="W151" i="38" s="1"/>
  <c r="P151" i="38"/>
  <c r="R151" i="38" s="1"/>
  <c r="K151" i="38"/>
  <c r="M151" i="38" s="1"/>
  <c r="F151" i="38"/>
  <c r="H151" i="38" s="1"/>
  <c r="B151" i="38"/>
  <c r="DG150" i="38"/>
  <c r="DI150" i="38" s="1"/>
  <c r="DB150" i="38"/>
  <c r="DD150" i="38" s="1"/>
  <c r="CW150" i="38"/>
  <c r="CY150" i="38" s="1"/>
  <c r="CR150" i="38"/>
  <c r="CT150" i="38" s="1"/>
  <c r="CM150" i="38"/>
  <c r="CO150" i="38" s="1"/>
  <c r="CH150" i="38"/>
  <c r="CJ150" i="38" s="1"/>
  <c r="CC150" i="38"/>
  <c r="CE150" i="38" s="1"/>
  <c r="BX150" i="38"/>
  <c r="BZ150" i="38" s="1"/>
  <c r="BS150" i="38"/>
  <c r="BU150" i="38" s="1"/>
  <c r="BP150" i="38"/>
  <c r="BI150" i="38"/>
  <c r="BK150" i="38" s="1"/>
  <c r="BD150" i="38"/>
  <c r="BF150" i="38" s="1"/>
  <c r="AY150" i="38"/>
  <c r="BA150" i="38" s="1"/>
  <c r="AT150" i="38"/>
  <c r="AV150" i="38" s="1"/>
  <c r="AO150" i="38"/>
  <c r="AQ150" i="38" s="1"/>
  <c r="AJ150" i="38"/>
  <c r="AL150" i="38" s="1"/>
  <c r="AE150" i="38"/>
  <c r="AG150" i="38" s="1"/>
  <c r="Z150" i="38"/>
  <c r="AB150" i="38" s="1"/>
  <c r="U150" i="38"/>
  <c r="W150" i="38" s="1"/>
  <c r="P150" i="38"/>
  <c r="R150" i="38" s="1"/>
  <c r="K150" i="38"/>
  <c r="M150" i="38" s="1"/>
  <c r="F150" i="38"/>
  <c r="H150" i="38" s="1"/>
  <c r="B150" i="38"/>
  <c r="DG149" i="38"/>
  <c r="DB149" i="38"/>
  <c r="DD149" i="38" s="1"/>
  <c r="CW149" i="38"/>
  <c r="CR149" i="38"/>
  <c r="CM149" i="38"/>
  <c r="CO149" i="38" s="1"/>
  <c r="CH149" i="38"/>
  <c r="CJ149" i="38" s="1"/>
  <c r="CC149" i="38"/>
  <c r="BX149" i="38"/>
  <c r="BZ149" i="38" s="1"/>
  <c r="BS149" i="38"/>
  <c r="BP149" i="38"/>
  <c r="BI149" i="38"/>
  <c r="BK149" i="38" s="1"/>
  <c r="BD149" i="38"/>
  <c r="BF149" i="38" s="1"/>
  <c r="AY149" i="38"/>
  <c r="AT149" i="38"/>
  <c r="AV149" i="38" s="1"/>
  <c r="AO149" i="38"/>
  <c r="AJ149" i="38"/>
  <c r="AL149" i="38" s="1"/>
  <c r="AE149" i="38"/>
  <c r="Z149" i="38"/>
  <c r="AB149" i="38" s="1"/>
  <c r="U149" i="38"/>
  <c r="W149" i="38" s="1"/>
  <c r="P149" i="38"/>
  <c r="K149" i="38"/>
  <c r="F149" i="38"/>
  <c r="H149" i="38" s="1"/>
  <c r="B149" i="38"/>
  <c r="DG148" i="38"/>
  <c r="DI148" i="38" s="1"/>
  <c r="DB148" i="38"/>
  <c r="DD148" i="38" s="1"/>
  <c r="CW148" i="38"/>
  <c r="CY148" i="38" s="1"/>
  <c r="CR148" i="38"/>
  <c r="CT148" i="38" s="1"/>
  <c r="CM148" i="38"/>
  <c r="CO148" i="38" s="1"/>
  <c r="CH148" i="38"/>
  <c r="CJ148" i="38" s="1"/>
  <c r="CC148" i="38"/>
  <c r="CE148" i="38" s="1"/>
  <c r="BX148" i="38"/>
  <c r="BZ148" i="38" s="1"/>
  <c r="BS148" i="38"/>
  <c r="BU148" i="38" s="1"/>
  <c r="BP148" i="38"/>
  <c r="BI148" i="38"/>
  <c r="BK148" i="38" s="1"/>
  <c r="BD148" i="38"/>
  <c r="BF148" i="38" s="1"/>
  <c r="AY148" i="38"/>
  <c r="BA148" i="38" s="1"/>
  <c r="AT148" i="38"/>
  <c r="AV148" i="38" s="1"/>
  <c r="AO148" i="38"/>
  <c r="AQ148" i="38" s="1"/>
  <c r="AJ148" i="38"/>
  <c r="AL148" i="38" s="1"/>
  <c r="AE148" i="38"/>
  <c r="AG148" i="38" s="1"/>
  <c r="Z148" i="38"/>
  <c r="AB148" i="38" s="1"/>
  <c r="U148" i="38"/>
  <c r="W148" i="38" s="1"/>
  <c r="P148" i="38"/>
  <c r="R148" i="38" s="1"/>
  <c r="K148" i="38"/>
  <c r="M148" i="38" s="1"/>
  <c r="F148" i="38"/>
  <c r="H148" i="38" s="1"/>
  <c r="B148" i="38"/>
  <c r="DG147" i="38"/>
  <c r="DI147" i="38" s="1"/>
  <c r="DB147" i="38"/>
  <c r="DD147" i="38" s="1"/>
  <c r="CW147" i="38"/>
  <c r="CY147" i="38" s="1"/>
  <c r="CR147" i="38"/>
  <c r="CT147" i="38" s="1"/>
  <c r="CM147" i="38"/>
  <c r="CO147" i="38" s="1"/>
  <c r="CH147" i="38"/>
  <c r="CJ147" i="38" s="1"/>
  <c r="CC147" i="38"/>
  <c r="CE147" i="38" s="1"/>
  <c r="BX147" i="38"/>
  <c r="BZ147" i="38" s="1"/>
  <c r="BS147" i="38"/>
  <c r="BU147" i="38" s="1"/>
  <c r="BP147" i="38"/>
  <c r="BI147" i="38"/>
  <c r="BK147" i="38" s="1"/>
  <c r="BD147" i="38"/>
  <c r="BF147" i="38" s="1"/>
  <c r="AY147" i="38"/>
  <c r="BA147" i="38" s="1"/>
  <c r="AT147" i="38"/>
  <c r="AV147" i="38" s="1"/>
  <c r="AO147" i="38"/>
  <c r="AQ147" i="38" s="1"/>
  <c r="AJ147" i="38"/>
  <c r="AL147" i="38" s="1"/>
  <c r="AE147" i="38"/>
  <c r="AG147" i="38" s="1"/>
  <c r="Z147" i="38"/>
  <c r="AB147" i="38" s="1"/>
  <c r="U147" i="38"/>
  <c r="W147" i="38" s="1"/>
  <c r="P147" i="38"/>
  <c r="R147" i="38" s="1"/>
  <c r="K147" i="38"/>
  <c r="M147" i="38" s="1"/>
  <c r="F147" i="38"/>
  <c r="H147" i="38" s="1"/>
  <c r="B147" i="38"/>
  <c r="DG146" i="38"/>
  <c r="DI146" i="38" s="1"/>
  <c r="DB146" i="38"/>
  <c r="DD146" i="38" s="1"/>
  <c r="CW146" i="38"/>
  <c r="CY146" i="38" s="1"/>
  <c r="CR146" i="38"/>
  <c r="CT146" i="38" s="1"/>
  <c r="CM146" i="38"/>
  <c r="CO146" i="38" s="1"/>
  <c r="CH146" i="38"/>
  <c r="CJ146" i="38" s="1"/>
  <c r="CC146" i="38"/>
  <c r="CE146" i="38" s="1"/>
  <c r="BX146" i="38"/>
  <c r="BZ146" i="38" s="1"/>
  <c r="BS146" i="38"/>
  <c r="BU146" i="38" s="1"/>
  <c r="BP146" i="38"/>
  <c r="BI146" i="38"/>
  <c r="BK146" i="38" s="1"/>
  <c r="BD146" i="38"/>
  <c r="BF146" i="38" s="1"/>
  <c r="AY146" i="38"/>
  <c r="BA146" i="38" s="1"/>
  <c r="AT146" i="38"/>
  <c r="AV146" i="38" s="1"/>
  <c r="AO146" i="38"/>
  <c r="AJ146" i="38"/>
  <c r="AL146" i="38" s="1"/>
  <c r="AE146" i="38"/>
  <c r="AG146" i="38" s="1"/>
  <c r="Z146" i="38"/>
  <c r="AB146" i="38" s="1"/>
  <c r="U146" i="38"/>
  <c r="W146" i="38" s="1"/>
  <c r="P146" i="38"/>
  <c r="R146" i="38" s="1"/>
  <c r="K146" i="38"/>
  <c r="M146" i="38" s="1"/>
  <c r="F146" i="38"/>
  <c r="H146" i="38" s="1"/>
  <c r="B146" i="38"/>
  <c r="DG145" i="38"/>
  <c r="DI145" i="38" s="1"/>
  <c r="DB145" i="38"/>
  <c r="DD145" i="38" s="1"/>
  <c r="CW145" i="38"/>
  <c r="CY145" i="38" s="1"/>
  <c r="CR145" i="38"/>
  <c r="CT145" i="38" s="1"/>
  <c r="CM145" i="38"/>
  <c r="CO145" i="38" s="1"/>
  <c r="CH145" i="38"/>
  <c r="CJ145" i="38" s="1"/>
  <c r="CC145" i="38"/>
  <c r="CE145" i="38" s="1"/>
  <c r="BX145" i="38"/>
  <c r="BZ145" i="38" s="1"/>
  <c r="BS145" i="38"/>
  <c r="BU145" i="38" s="1"/>
  <c r="BP145" i="38"/>
  <c r="BI145" i="38"/>
  <c r="BK145" i="38" s="1"/>
  <c r="BD145" i="38"/>
  <c r="BF145" i="38" s="1"/>
  <c r="AY145" i="38"/>
  <c r="BA145" i="38" s="1"/>
  <c r="AT145" i="38"/>
  <c r="AV145" i="38" s="1"/>
  <c r="AO145" i="38"/>
  <c r="AQ145" i="38" s="1"/>
  <c r="AJ145" i="38"/>
  <c r="AL145" i="38" s="1"/>
  <c r="AE145" i="38"/>
  <c r="AG145" i="38" s="1"/>
  <c r="Z145" i="38"/>
  <c r="AB145" i="38" s="1"/>
  <c r="U145" i="38"/>
  <c r="W145" i="38" s="1"/>
  <c r="P145" i="38"/>
  <c r="R145" i="38" s="1"/>
  <c r="K145" i="38"/>
  <c r="M145" i="38" s="1"/>
  <c r="F145" i="38"/>
  <c r="H145" i="38" s="1"/>
  <c r="B145" i="38"/>
  <c r="AQ144" i="38"/>
  <c r="W144" i="38"/>
  <c r="H144" i="38"/>
  <c r="B144" i="38"/>
  <c r="DG143" i="38"/>
  <c r="DI143" i="38" s="1"/>
  <c r="DB143" i="38"/>
  <c r="DD143" i="38" s="1"/>
  <c r="CW143" i="38"/>
  <c r="CY143" i="38" s="1"/>
  <c r="CR143" i="38"/>
  <c r="CT143" i="38" s="1"/>
  <c r="CM143" i="38"/>
  <c r="CO143" i="38" s="1"/>
  <c r="CH143" i="38"/>
  <c r="CJ143" i="38" s="1"/>
  <c r="CC143" i="38"/>
  <c r="CE143" i="38" s="1"/>
  <c r="BX143" i="38"/>
  <c r="BZ143" i="38" s="1"/>
  <c r="BS143" i="38"/>
  <c r="BU143" i="38" s="1"/>
  <c r="BP143" i="38"/>
  <c r="BI143" i="38"/>
  <c r="BK143" i="38" s="1"/>
  <c r="BD143" i="38"/>
  <c r="BF143" i="38" s="1"/>
  <c r="AY143" i="38"/>
  <c r="BA143" i="38" s="1"/>
  <c r="AT143" i="38"/>
  <c r="AV143" i="38" s="1"/>
  <c r="AO143" i="38"/>
  <c r="AQ143" i="38" s="1"/>
  <c r="AJ143" i="38"/>
  <c r="AL143" i="38" s="1"/>
  <c r="AE143" i="38"/>
  <c r="AG143" i="38" s="1"/>
  <c r="Z143" i="38"/>
  <c r="AB143" i="38" s="1"/>
  <c r="U143" i="38"/>
  <c r="W143" i="38" s="1"/>
  <c r="P143" i="38"/>
  <c r="R143" i="38" s="1"/>
  <c r="K143" i="38"/>
  <c r="M143" i="38" s="1"/>
  <c r="F143" i="38"/>
  <c r="H143" i="38" s="1"/>
  <c r="B143" i="38"/>
  <c r="DG142" i="38"/>
  <c r="DI142" i="38" s="1"/>
  <c r="DB142" i="38"/>
  <c r="DD142" i="38" s="1"/>
  <c r="CW142" i="38"/>
  <c r="CY142" i="38" s="1"/>
  <c r="CR142" i="38"/>
  <c r="CT142" i="38" s="1"/>
  <c r="CM142" i="38"/>
  <c r="CO142" i="38" s="1"/>
  <c r="CH142" i="38"/>
  <c r="CJ142" i="38" s="1"/>
  <c r="CC142" i="38"/>
  <c r="CE142" i="38" s="1"/>
  <c r="BX142" i="38"/>
  <c r="BZ142" i="38" s="1"/>
  <c r="BS142" i="38"/>
  <c r="BU142" i="38" s="1"/>
  <c r="BP142" i="38"/>
  <c r="BI142" i="38"/>
  <c r="BK142" i="38" s="1"/>
  <c r="BD142" i="38"/>
  <c r="BF142" i="38" s="1"/>
  <c r="AY142" i="38"/>
  <c r="BA142" i="38" s="1"/>
  <c r="AT142" i="38"/>
  <c r="AV142" i="38" s="1"/>
  <c r="AO142" i="38"/>
  <c r="AQ142" i="38" s="1"/>
  <c r="AJ142" i="38"/>
  <c r="AL142" i="38" s="1"/>
  <c r="AE142" i="38"/>
  <c r="AG142" i="38" s="1"/>
  <c r="Z142" i="38"/>
  <c r="AB142" i="38" s="1"/>
  <c r="U142" i="38"/>
  <c r="W142" i="38" s="1"/>
  <c r="P142" i="38"/>
  <c r="R142" i="38" s="1"/>
  <c r="K142" i="38"/>
  <c r="M142" i="38" s="1"/>
  <c r="F142" i="38"/>
  <c r="H142" i="38" s="1"/>
  <c r="B142" i="38"/>
  <c r="DG141" i="38"/>
  <c r="DI141" i="38" s="1"/>
  <c r="DB141" i="38"/>
  <c r="DD141" i="38" s="1"/>
  <c r="CW141" i="38"/>
  <c r="CY141" i="38" s="1"/>
  <c r="CR141" i="38"/>
  <c r="CT141" i="38" s="1"/>
  <c r="CM141" i="38"/>
  <c r="CO141" i="38" s="1"/>
  <c r="CH141" i="38"/>
  <c r="CJ141" i="38" s="1"/>
  <c r="CC141" i="38"/>
  <c r="CE141" i="38" s="1"/>
  <c r="BX141" i="38"/>
  <c r="BZ141" i="38" s="1"/>
  <c r="BS141" i="38"/>
  <c r="BU141" i="38" s="1"/>
  <c r="BP141" i="38"/>
  <c r="BI141" i="38"/>
  <c r="BK141" i="38" s="1"/>
  <c r="BD141" i="38"/>
  <c r="BF141" i="38" s="1"/>
  <c r="AY141" i="38"/>
  <c r="BA141" i="38" s="1"/>
  <c r="AT141" i="38"/>
  <c r="AV141" i="38" s="1"/>
  <c r="AO141" i="38"/>
  <c r="AQ141" i="38" s="1"/>
  <c r="AJ141" i="38"/>
  <c r="AL141" i="38" s="1"/>
  <c r="AE141" i="38"/>
  <c r="AG141" i="38" s="1"/>
  <c r="Z141" i="38"/>
  <c r="AB141" i="38" s="1"/>
  <c r="U141" i="38"/>
  <c r="W141" i="38" s="1"/>
  <c r="P141" i="38"/>
  <c r="R141" i="38" s="1"/>
  <c r="K141" i="38"/>
  <c r="M141" i="38" s="1"/>
  <c r="F141" i="38"/>
  <c r="H141" i="38" s="1"/>
  <c r="B141" i="38"/>
  <c r="DG140" i="38"/>
  <c r="DI140" i="38" s="1"/>
  <c r="DB140" i="38"/>
  <c r="DD140" i="38" s="1"/>
  <c r="CW140" i="38"/>
  <c r="CY140" i="38" s="1"/>
  <c r="CR140" i="38"/>
  <c r="CT140" i="38" s="1"/>
  <c r="CM140" i="38"/>
  <c r="CO140" i="38" s="1"/>
  <c r="CH140" i="38"/>
  <c r="CJ140" i="38" s="1"/>
  <c r="CC140" i="38"/>
  <c r="CE140" i="38" s="1"/>
  <c r="BX140" i="38"/>
  <c r="BZ140" i="38" s="1"/>
  <c r="BS140" i="38"/>
  <c r="BU140" i="38" s="1"/>
  <c r="BI140" i="38"/>
  <c r="BK140" i="38" s="1"/>
  <c r="BD140" i="38"/>
  <c r="BF140" i="38" s="1"/>
  <c r="AY140" i="38"/>
  <c r="BA140" i="38" s="1"/>
  <c r="AT140" i="38"/>
  <c r="AV140" i="38" s="1"/>
  <c r="AO140" i="38"/>
  <c r="AQ140" i="38" s="1"/>
  <c r="AJ140" i="38"/>
  <c r="AL140" i="38" s="1"/>
  <c r="AE140" i="38"/>
  <c r="AG140" i="38" s="1"/>
  <c r="Z140" i="38"/>
  <c r="AB140" i="38" s="1"/>
  <c r="U140" i="38"/>
  <c r="W140" i="38" s="1"/>
  <c r="P140" i="38"/>
  <c r="R140" i="38" s="1"/>
  <c r="K140" i="38"/>
  <c r="M140" i="38" s="1"/>
  <c r="F140" i="38"/>
  <c r="H140" i="38" s="1"/>
  <c r="B140" i="38"/>
  <c r="DG139" i="38"/>
  <c r="DB139" i="38"/>
  <c r="DD139" i="38" s="1"/>
  <c r="CW139" i="38"/>
  <c r="CY139" i="38" s="1"/>
  <c r="CR139" i="38"/>
  <c r="CM139" i="38"/>
  <c r="CH139" i="38"/>
  <c r="CJ139" i="38" s="1"/>
  <c r="CC139" i="38"/>
  <c r="BX139" i="38"/>
  <c r="BS139" i="38"/>
  <c r="BP139" i="38"/>
  <c r="BI139" i="38"/>
  <c r="BK139" i="38" s="1"/>
  <c r="BD139" i="38"/>
  <c r="AY139" i="38"/>
  <c r="AT139" i="38"/>
  <c r="AV139" i="38" s="1"/>
  <c r="AO139" i="38"/>
  <c r="AJ139" i="38"/>
  <c r="AE139" i="38"/>
  <c r="Z139" i="38"/>
  <c r="AB139" i="38" s="1"/>
  <c r="U139" i="38"/>
  <c r="W139" i="38" s="1"/>
  <c r="P139" i="38"/>
  <c r="R139" i="38" s="1"/>
  <c r="K139" i="38"/>
  <c r="F139" i="38"/>
  <c r="H139" i="38" s="1"/>
  <c r="B139" i="38"/>
  <c r="DG138" i="38"/>
  <c r="DI138" i="38" s="1"/>
  <c r="DB138" i="38"/>
  <c r="DD138" i="38" s="1"/>
  <c r="CW138" i="38"/>
  <c r="CY138" i="38" s="1"/>
  <c r="CR138" i="38"/>
  <c r="CT138" i="38" s="1"/>
  <c r="CM138" i="38"/>
  <c r="CO138" i="38" s="1"/>
  <c r="CH138" i="38"/>
  <c r="CJ138" i="38" s="1"/>
  <c r="CC138" i="38"/>
  <c r="CE138" i="38" s="1"/>
  <c r="BX138" i="38"/>
  <c r="BZ138" i="38" s="1"/>
  <c r="BS138" i="38"/>
  <c r="BU138" i="38" s="1"/>
  <c r="BP138" i="38"/>
  <c r="BI138" i="38"/>
  <c r="BK138" i="38" s="1"/>
  <c r="BD138" i="38"/>
  <c r="BF138" i="38" s="1"/>
  <c r="AY138" i="38"/>
  <c r="BA138" i="38" s="1"/>
  <c r="AT138" i="38"/>
  <c r="AV138" i="38" s="1"/>
  <c r="AO138" i="38"/>
  <c r="AQ138" i="38" s="1"/>
  <c r="AJ138" i="38"/>
  <c r="AL138" i="38" s="1"/>
  <c r="AE138" i="38"/>
  <c r="AG138" i="38" s="1"/>
  <c r="Z138" i="38"/>
  <c r="AB138" i="38" s="1"/>
  <c r="U138" i="38"/>
  <c r="W138" i="38" s="1"/>
  <c r="P138" i="38"/>
  <c r="R138" i="38" s="1"/>
  <c r="K138" i="38"/>
  <c r="M138" i="38" s="1"/>
  <c r="F138" i="38"/>
  <c r="H138" i="38" s="1"/>
  <c r="B138" i="38"/>
  <c r="DG137" i="38"/>
  <c r="DI137" i="38" s="1"/>
  <c r="DB137" i="38"/>
  <c r="DD137" i="38" s="1"/>
  <c r="CW137" i="38"/>
  <c r="CY137" i="38" s="1"/>
  <c r="CR137" i="38"/>
  <c r="CT137" i="38" s="1"/>
  <c r="CM137" i="38"/>
  <c r="CO137" i="38" s="1"/>
  <c r="CH137" i="38"/>
  <c r="CJ137" i="38" s="1"/>
  <c r="CC137" i="38"/>
  <c r="CE137" i="38" s="1"/>
  <c r="BX137" i="38"/>
  <c r="BZ137" i="38" s="1"/>
  <c r="BS137" i="38"/>
  <c r="BU137" i="38" s="1"/>
  <c r="BP137" i="38"/>
  <c r="BI137" i="38"/>
  <c r="BK137" i="38" s="1"/>
  <c r="BD137" i="38"/>
  <c r="BF137" i="38" s="1"/>
  <c r="AY137" i="38"/>
  <c r="BA137" i="38" s="1"/>
  <c r="AT137" i="38"/>
  <c r="AV137" i="38" s="1"/>
  <c r="AO137" i="38"/>
  <c r="AQ137" i="38" s="1"/>
  <c r="AJ137" i="38"/>
  <c r="AL137" i="38" s="1"/>
  <c r="AE137" i="38"/>
  <c r="AG137" i="38" s="1"/>
  <c r="Z137" i="38"/>
  <c r="AB137" i="38" s="1"/>
  <c r="U137" i="38"/>
  <c r="W137" i="38" s="1"/>
  <c r="P137" i="38"/>
  <c r="R137" i="38" s="1"/>
  <c r="K137" i="38"/>
  <c r="M137" i="38" s="1"/>
  <c r="F137" i="38"/>
  <c r="H137" i="38" s="1"/>
  <c r="B137" i="38"/>
  <c r="DG136" i="38"/>
  <c r="DI136" i="38" s="1"/>
  <c r="DB136" i="38"/>
  <c r="DD136" i="38" s="1"/>
  <c r="CW136" i="38"/>
  <c r="CY136" i="38" s="1"/>
  <c r="CR136" i="38"/>
  <c r="CT136" i="38" s="1"/>
  <c r="CM136" i="38"/>
  <c r="CO136" i="38" s="1"/>
  <c r="CH136" i="38"/>
  <c r="CJ136" i="38" s="1"/>
  <c r="CC136" i="38"/>
  <c r="CE136" i="38" s="1"/>
  <c r="BX136" i="38"/>
  <c r="BZ136" i="38" s="1"/>
  <c r="BS136" i="38"/>
  <c r="BU136" i="38" s="1"/>
  <c r="BP136" i="38"/>
  <c r="BI136" i="38"/>
  <c r="BK136" i="38" s="1"/>
  <c r="BD136" i="38"/>
  <c r="BF136" i="38" s="1"/>
  <c r="AY136" i="38"/>
  <c r="BA136" i="38" s="1"/>
  <c r="AT136" i="38"/>
  <c r="AV136" i="38" s="1"/>
  <c r="AO136" i="38"/>
  <c r="AQ136" i="38" s="1"/>
  <c r="AJ136" i="38"/>
  <c r="AL136" i="38" s="1"/>
  <c r="AE136" i="38"/>
  <c r="AG136" i="38" s="1"/>
  <c r="Z136" i="38"/>
  <c r="AB136" i="38" s="1"/>
  <c r="U136" i="38"/>
  <c r="W136" i="38" s="1"/>
  <c r="P136" i="38"/>
  <c r="R136" i="38" s="1"/>
  <c r="K136" i="38"/>
  <c r="M136" i="38" s="1"/>
  <c r="F136" i="38"/>
  <c r="H136" i="38" s="1"/>
  <c r="B136" i="38"/>
  <c r="DG135" i="38"/>
  <c r="DI135" i="38" s="1"/>
  <c r="DB135" i="38"/>
  <c r="DD135" i="38" s="1"/>
  <c r="CW135" i="38"/>
  <c r="CY135" i="38" s="1"/>
  <c r="CR135" i="38"/>
  <c r="CT135" i="38" s="1"/>
  <c r="CM135" i="38"/>
  <c r="CO135" i="38" s="1"/>
  <c r="CH135" i="38"/>
  <c r="CJ135" i="38" s="1"/>
  <c r="CC135" i="38"/>
  <c r="CE135" i="38" s="1"/>
  <c r="BX135" i="38"/>
  <c r="BZ135" i="38" s="1"/>
  <c r="BS135" i="38"/>
  <c r="BU135" i="38" s="1"/>
  <c r="BP135" i="38"/>
  <c r="BI135" i="38"/>
  <c r="BK135" i="38" s="1"/>
  <c r="BD135" i="38"/>
  <c r="BF135" i="38" s="1"/>
  <c r="AY135" i="38"/>
  <c r="BA135" i="38" s="1"/>
  <c r="AT135" i="38"/>
  <c r="AV135" i="38" s="1"/>
  <c r="AO135" i="38"/>
  <c r="AQ135" i="38" s="1"/>
  <c r="AJ135" i="38"/>
  <c r="AL135" i="38" s="1"/>
  <c r="AE135" i="38"/>
  <c r="AG135" i="38" s="1"/>
  <c r="Z135" i="38"/>
  <c r="AB135" i="38" s="1"/>
  <c r="U135" i="38"/>
  <c r="W135" i="38" s="1"/>
  <c r="P135" i="38"/>
  <c r="R135" i="38" s="1"/>
  <c r="K135" i="38"/>
  <c r="M135" i="38" s="1"/>
  <c r="F135" i="38"/>
  <c r="H135" i="38" s="1"/>
  <c r="B135" i="38"/>
  <c r="DG134" i="38"/>
  <c r="DB134" i="38"/>
  <c r="DD134" i="38" s="1"/>
  <c r="CW134" i="38"/>
  <c r="CR134" i="38"/>
  <c r="CM134" i="38"/>
  <c r="CH134" i="38"/>
  <c r="CJ134" i="38" s="1"/>
  <c r="CC134" i="38"/>
  <c r="BX134" i="38"/>
  <c r="BS134" i="38"/>
  <c r="BP134" i="38"/>
  <c r="BI134" i="38"/>
  <c r="BD134" i="38"/>
  <c r="AY134" i="38"/>
  <c r="AT134" i="38"/>
  <c r="AV134" i="38" s="1"/>
  <c r="AO134" i="38"/>
  <c r="AJ134" i="38"/>
  <c r="AE134" i="38"/>
  <c r="Z134" i="38"/>
  <c r="AB134" i="38" s="1"/>
  <c r="P134" i="38"/>
  <c r="K134" i="38"/>
  <c r="F134" i="38"/>
  <c r="H134" i="38" s="1"/>
  <c r="B134" i="38"/>
  <c r="A422" i="2"/>
  <c r="A423" i="2"/>
  <c r="A424" i="2"/>
  <c r="A425" i="2"/>
  <c r="A426" i="2"/>
  <c r="C422" i="2"/>
  <c r="C423" i="2"/>
  <c r="C424" i="2"/>
  <c r="C425" i="2"/>
  <c r="C426" i="2"/>
  <c r="B421" i="2"/>
  <c r="B422" i="2"/>
  <c r="B423" i="2"/>
  <c r="B424" i="2"/>
  <c r="B425" i="2"/>
  <c r="B426" i="2"/>
  <c r="A421" i="2"/>
  <c r="C421" i="2"/>
  <c r="CZ164" i="38" l="1"/>
  <c r="CF139" i="38"/>
  <c r="BG134" i="38"/>
  <c r="CA134" i="38"/>
  <c r="CU134" i="38"/>
  <c r="AH154" i="38"/>
  <c r="BB154" i="38"/>
  <c r="CZ149" i="38"/>
  <c r="CE139" i="38"/>
  <c r="BV139" i="38"/>
  <c r="DJ144" i="38"/>
  <c r="DJ149" i="38"/>
  <c r="CP139" i="38"/>
  <c r="AR134" i="38"/>
  <c r="BQ139" i="38"/>
  <c r="N169" i="38"/>
  <c r="AW169" i="38"/>
  <c r="DE169" i="38"/>
  <c r="AC169" i="38"/>
  <c r="BL169" i="38"/>
  <c r="CZ169" i="38"/>
  <c r="X169" i="38"/>
  <c r="DJ164" i="38"/>
  <c r="CZ159" i="38"/>
  <c r="CF159" i="38"/>
  <c r="S164" i="38"/>
  <c r="AM164" i="38"/>
  <c r="BG164" i="38"/>
  <c r="CA164" i="38"/>
  <c r="BV154" i="38"/>
  <c r="CP154" i="38"/>
  <c r="DJ154" i="38"/>
  <c r="CZ154" i="38"/>
  <c r="BL154" i="38"/>
  <c r="X154" i="38"/>
  <c r="AR149" i="38"/>
  <c r="N149" i="38"/>
  <c r="S149" i="38"/>
  <c r="CF149" i="38"/>
  <c r="BL149" i="38"/>
  <c r="R149" i="38"/>
  <c r="BG149" i="38"/>
  <c r="CE149" i="38"/>
  <c r="BL144" i="38"/>
  <c r="CF144" i="38"/>
  <c r="CZ144" i="38"/>
  <c r="N144" i="38"/>
  <c r="AH144" i="38"/>
  <c r="CP144" i="38"/>
  <c r="I144" i="38"/>
  <c r="X159" i="38"/>
  <c r="AR159" i="38"/>
  <c r="BL159" i="38"/>
  <c r="CP169" i="38"/>
  <c r="DD169" i="38"/>
  <c r="AC144" i="38"/>
  <c r="AW144" i="38"/>
  <c r="BQ144" i="38"/>
  <c r="CK144" i="38"/>
  <c r="DE144" i="38"/>
  <c r="X149" i="38"/>
  <c r="AM149" i="38"/>
  <c r="BB149" i="38"/>
  <c r="CA149" i="38"/>
  <c r="CU149" i="38"/>
  <c r="AR154" i="38"/>
  <c r="CF154" i="38"/>
  <c r="I169" i="38"/>
  <c r="BB169" i="38"/>
  <c r="N159" i="38"/>
  <c r="AH159" i="38"/>
  <c r="BB159" i="38"/>
  <c r="BV159" i="38"/>
  <c r="CP159" i="38"/>
  <c r="DE159" i="38"/>
  <c r="CK169" i="38"/>
  <c r="BG139" i="38"/>
  <c r="X144" i="38"/>
  <c r="AM144" i="38"/>
  <c r="BG144" i="38"/>
  <c r="CA144" i="38"/>
  <c r="CU144" i="38"/>
  <c r="AH149" i="38"/>
  <c r="AQ149" i="38"/>
  <c r="CP149" i="38"/>
  <c r="X139" i="38"/>
  <c r="AR139" i="38"/>
  <c r="CA139" i="38"/>
  <c r="CZ139" i="38"/>
  <c r="BP140" i="38"/>
  <c r="AV144" i="38"/>
  <c r="BP144" i="38"/>
  <c r="CJ144" i="38"/>
  <c r="DD144" i="38"/>
  <c r="BA149" i="38"/>
  <c r="CY149" i="38"/>
  <c r="DI149" i="38"/>
  <c r="S144" i="38"/>
  <c r="AB144" i="38"/>
  <c r="CE144" i="38"/>
  <c r="CY144" i="38"/>
  <c r="AR144" i="38"/>
  <c r="AM139" i="38"/>
  <c r="N139" i="38"/>
  <c r="AH139" i="38"/>
  <c r="BB139" i="38"/>
  <c r="CU139" i="38"/>
  <c r="DJ139" i="38"/>
  <c r="BB144" i="38"/>
  <c r="BV144" i="38"/>
  <c r="CT149" i="38"/>
  <c r="BV149" i="38"/>
  <c r="BU149" i="38"/>
  <c r="I154" i="38"/>
  <c r="AM154" i="38"/>
  <c r="CA154" i="38"/>
  <c r="N164" i="38"/>
  <c r="AH164" i="38"/>
  <c r="BB164" i="38"/>
  <c r="BV164" i="38"/>
  <c r="CP164" i="38"/>
  <c r="S169" i="38"/>
  <c r="AR169" i="38"/>
  <c r="BV169" i="38"/>
  <c r="CU169" i="38"/>
  <c r="S154" i="38"/>
  <c r="BG154" i="38"/>
  <c r="CU154" i="38"/>
  <c r="S159" i="38"/>
  <c r="AM159" i="38"/>
  <c r="BG159" i="38"/>
  <c r="CA159" i="38"/>
  <c r="CU159" i="38"/>
  <c r="DJ159" i="38"/>
  <c r="X164" i="38"/>
  <c r="AR164" i="38"/>
  <c r="BL164" i="38"/>
  <c r="CF164" i="38"/>
  <c r="CU164" i="38"/>
  <c r="AH169" i="38"/>
  <c r="AV169" i="38"/>
  <c r="BG169" i="38"/>
  <c r="BQ169" i="38"/>
  <c r="CF169" i="38"/>
  <c r="DJ169" i="38"/>
  <c r="AC139" i="38"/>
  <c r="AQ139" i="38"/>
  <c r="BL139" i="38"/>
  <c r="DE139" i="38"/>
  <c r="AW139" i="38"/>
  <c r="I139" i="38"/>
  <c r="CK139" i="38"/>
  <c r="AQ169" i="38"/>
  <c r="CE169" i="38"/>
  <c r="CY169" i="38"/>
  <c r="BK169" i="38"/>
  <c r="AL169" i="38"/>
  <c r="BF169" i="38"/>
  <c r="BZ169" i="38"/>
  <c r="CT169" i="38"/>
  <c r="W169" i="38"/>
  <c r="R169" i="38"/>
  <c r="I164" i="38"/>
  <c r="W164" i="38"/>
  <c r="AC164" i="38"/>
  <c r="AQ164" i="38"/>
  <c r="AW164" i="38"/>
  <c r="BK164" i="38"/>
  <c r="BQ164" i="38"/>
  <c r="CE164" i="38"/>
  <c r="CK164" i="38"/>
  <c r="CY164" i="38"/>
  <c r="DE164" i="38"/>
  <c r="R164" i="38"/>
  <c r="AL164" i="38"/>
  <c r="BF164" i="38"/>
  <c r="BZ164" i="38"/>
  <c r="CT164" i="38"/>
  <c r="AG164" i="38"/>
  <c r="BA164" i="38"/>
  <c r="BU164" i="38"/>
  <c r="DI164" i="38"/>
  <c r="M164" i="38"/>
  <c r="W159" i="38"/>
  <c r="AC159" i="38"/>
  <c r="AQ159" i="38"/>
  <c r="AW159" i="38"/>
  <c r="BK159" i="38"/>
  <c r="BQ159" i="38"/>
  <c r="CE159" i="38"/>
  <c r="CK159" i="38"/>
  <c r="CY159" i="38"/>
  <c r="R159" i="38"/>
  <c r="AL159" i="38"/>
  <c r="BF159" i="38"/>
  <c r="BZ159" i="38"/>
  <c r="CT159" i="38"/>
  <c r="M159" i="38"/>
  <c r="AG159" i="38"/>
  <c r="BA159" i="38"/>
  <c r="BU159" i="38"/>
  <c r="CO159" i="38"/>
  <c r="DI159" i="38"/>
  <c r="I159" i="38"/>
  <c r="H154" i="38"/>
  <c r="N154" i="38"/>
  <c r="AC154" i="38"/>
  <c r="AW154" i="38"/>
  <c r="BQ154" i="38"/>
  <c r="CK154" i="38"/>
  <c r="DE154" i="38"/>
  <c r="AG154" i="38"/>
  <c r="BA154" i="38"/>
  <c r="BU154" i="38"/>
  <c r="CO154" i="38"/>
  <c r="DI154" i="38"/>
  <c r="AG149" i="38"/>
  <c r="I149" i="38"/>
  <c r="AC149" i="38"/>
  <c r="AW149" i="38"/>
  <c r="BQ149" i="38"/>
  <c r="CK149" i="38"/>
  <c r="DE149" i="38"/>
  <c r="M149" i="38"/>
  <c r="R144" i="38"/>
  <c r="BF144" i="38"/>
  <c r="BZ144" i="38"/>
  <c r="CT144" i="38"/>
  <c r="AQ146" i="38"/>
  <c r="AL144" i="38"/>
  <c r="M144" i="38"/>
  <c r="AG144" i="38"/>
  <c r="BA144" i="38"/>
  <c r="BU144" i="38"/>
  <c r="CO144" i="38"/>
  <c r="DI144" i="38"/>
  <c r="AL139" i="38"/>
  <c r="BF139" i="38"/>
  <c r="BZ139" i="38"/>
  <c r="CT139" i="38"/>
  <c r="M139" i="38"/>
  <c r="S139" i="38"/>
  <c r="AG139" i="38"/>
  <c r="BA139" i="38"/>
  <c r="BU139" i="38"/>
  <c r="CO139" i="38"/>
  <c r="DI139" i="38"/>
  <c r="X134" i="38"/>
  <c r="BL134" i="38"/>
  <c r="CF134" i="38"/>
  <c r="CZ134" i="38"/>
  <c r="AM134" i="38"/>
  <c r="BV134" i="38"/>
  <c r="CP134" i="38"/>
  <c r="DJ134" i="38"/>
  <c r="S134" i="38"/>
  <c r="N134" i="38"/>
  <c r="AH134" i="38"/>
  <c r="BB134" i="38"/>
  <c r="AC134" i="38"/>
  <c r="DE134" i="38"/>
  <c r="AW134" i="38"/>
  <c r="BQ134" i="38"/>
  <c r="CK134" i="38"/>
  <c r="W134" i="38"/>
  <c r="AQ134" i="38"/>
  <c r="BK134" i="38"/>
  <c r="CE134" i="38"/>
  <c r="CY134" i="38"/>
  <c r="R134" i="38"/>
  <c r="AL134" i="38"/>
  <c r="BF134" i="38"/>
  <c r="BZ134" i="38"/>
  <c r="CT134" i="38"/>
  <c r="M134" i="38"/>
  <c r="AG134" i="38"/>
  <c r="BA134" i="38"/>
  <c r="BU134" i="38"/>
  <c r="CO134" i="38"/>
  <c r="DI134" i="38"/>
  <c r="I134" i="38"/>
  <c r="D59" i="15"/>
  <c r="E59" i="15"/>
  <c r="F59" i="15"/>
  <c r="G59" i="15"/>
  <c r="I60" i="15" s="1"/>
  <c r="H59" i="15"/>
  <c r="I59" i="15"/>
  <c r="J59" i="15"/>
  <c r="K59" i="15"/>
  <c r="K60" i="15" s="1"/>
  <c r="C59" i="15"/>
  <c r="E60" i="15" s="1"/>
  <c r="C58" i="15"/>
  <c r="G60" i="15" l="1"/>
  <c r="J60" i="15"/>
  <c r="F60" i="15"/>
  <c r="C60" i="15"/>
  <c r="C61" i="15" s="1"/>
  <c r="H60" i="15"/>
  <c r="D60" i="15"/>
  <c r="C420" i="2"/>
  <c r="B420" i="2"/>
  <c r="A420" i="2"/>
  <c r="C419" i="2"/>
  <c r="B419" i="2"/>
  <c r="A419" i="2"/>
  <c r="BA28" i="31" l="1"/>
  <c r="L28" i="31" s="1"/>
  <c r="BD32" i="31"/>
  <c r="BC32" i="31"/>
  <c r="BB32" i="31"/>
  <c r="BA5" i="31"/>
  <c r="BD9" i="31"/>
  <c r="BC9" i="31"/>
  <c r="BB8" i="31"/>
  <c r="BA9" i="31"/>
  <c r="BI9" i="31"/>
  <c r="BI32" i="31"/>
  <c r="HM32" i="31"/>
  <c r="HL32" i="31"/>
  <c r="HK32" i="31"/>
  <c r="HJ32" i="31"/>
  <c r="HI32" i="31"/>
  <c r="HM31" i="31"/>
  <c r="HL31" i="31"/>
  <c r="HK31" i="31"/>
  <c r="HJ31" i="31"/>
  <c r="HI31" i="31"/>
  <c r="HM9" i="31"/>
  <c r="HL9" i="31"/>
  <c r="HK9" i="31"/>
  <c r="HJ9" i="31"/>
  <c r="HI9" i="31"/>
  <c r="HM8" i="31"/>
  <c r="HL8" i="31"/>
  <c r="HK8" i="31"/>
  <c r="HJ8" i="31"/>
  <c r="HI8" i="31"/>
  <c r="HM2" i="31"/>
  <c r="HL2" i="31"/>
  <c r="HK2" i="31"/>
  <c r="HJ2" i="31"/>
  <c r="HI2" i="31"/>
  <c r="L32" i="31" l="1"/>
  <c r="L31" i="31"/>
  <c r="BA31" i="31"/>
  <c r="BA32" i="31"/>
  <c r="L8" i="31"/>
  <c r="L9" i="31"/>
  <c r="BB31" i="31"/>
  <c r="BC31" i="31"/>
  <c r="BD31" i="31"/>
  <c r="BA8" i="31"/>
  <c r="BB9" i="31"/>
  <c r="BC8" i="31"/>
  <c r="BD8" i="31"/>
  <c r="A412" i="2"/>
  <c r="A413" i="2"/>
  <c r="A414" i="2"/>
  <c r="A415" i="2"/>
  <c r="A416" i="2"/>
  <c r="A417" i="2"/>
  <c r="A418" i="2"/>
  <c r="G140" i="30"/>
  <c r="K140" i="30" s="1"/>
  <c r="E140" i="30"/>
  <c r="G139" i="30"/>
  <c r="K139" i="30" s="1"/>
  <c r="E139" i="30"/>
  <c r="G138" i="30"/>
  <c r="K138" i="30" s="1"/>
  <c r="E138" i="30"/>
  <c r="G137" i="30"/>
  <c r="K137" i="30" s="1"/>
  <c r="E137" i="30"/>
  <c r="G136" i="30"/>
  <c r="E136" i="30"/>
  <c r="J136" i="30" l="1"/>
  <c r="L136" i="30"/>
  <c r="H136" i="30"/>
  <c r="I136" i="30"/>
  <c r="K136" i="30"/>
  <c r="H137" i="30"/>
  <c r="H138" i="30"/>
  <c r="H139" i="30"/>
  <c r="H140" i="30"/>
  <c r="BH4" i="16"/>
  <c r="M4" i="16" s="1"/>
  <c r="HB6" i="16"/>
  <c r="HB7" i="16"/>
  <c r="HB8" i="16"/>
  <c r="HB9" i="16"/>
  <c r="HB10" i="16"/>
  <c r="HB11" i="16"/>
  <c r="HB12" i="16"/>
  <c r="HB13" i="16"/>
  <c r="HB14" i="16"/>
  <c r="BH4" i="15"/>
  <c r="HA6" i="15"/>
  <c r="HA7" i="15"/>
  <c r="HA8" i="15"/>
  <c r="HA9" i="15"/>
  <c r="HA10" i="15"/>
  <c r="HA11" i="15"/>
  <c r="HA12" i="15"/>
  <c r="HA13" i="15"/>
  <c r="HA14" i="15"/>
  <c r="M4" i="15" l="1"/>
  <c r="M59" i="15" s="1"/>
  <c r="HB70" i="16"/>
  <c r="HB71" i="16"/>
  <c r="HA6" i="16"/>
  <c r="HA7" i="16"/>
  <c r="HA8" i="16"/>
  <c r="HA9" i="16"/>
  <c r="HA10" i="16"/>
  <c r="HA11" i="16"/>
  <c r="HA12" i="16"/>
  <c r="HA13" i="16"/>
  <c r="HA14" i="16"/>
  <c r="GZ6" i="15"/>
  <c r="GZ7" i="15"/>
  <c r="GZ8" i="15"/>
  <c r="GZ9" i="15"/>
  <c r="GZ10" i="15"/>
  <c r="GZ11" i="15"/>
  <c r="GZ12" i="15"/>
  <c r="GZ13" i="15"/>
  <c r="GZ14" i="15"/>
  <c r="C418" i="2"/>
  <c r="C417" i="2"/>
  <c r="C416" i="2"/>
  <c r="C415" i="2"/>
  <c r="C414" i="2"/>
  <c r="HA70" i="16" l="1"/>
  <c r="HA71" i="16"/>
  <c r="GZ6" i="16"/>
  <c r="GZ7" i="16"/>
  <c r="GZ8" i="16"/>
  <c r="GZ9" i="16"/>
  <c r="GZ10" i="16"/>
  <c r="GZ11" i="16"/>
  <c r="GZ12" i="16"/>
  <c r="GZ13" i="16"/>
  <c r="GZ14" i="16"/>
  <c r="GY6" i="15"/>
  <c r="GY7" i="15"/>
  <c r="GY8" i="15"/>
  <c r="GY9" i="15"/>
  <c r="GY10" i="15"/>
  <c r="GY11" i="15"/>
  <c r="GY12" i="15"/>
  <c r="GY13" i="15"/>
  <c r="GY14" i="15"/>
  <c r="C413" i="2"/>
  <c r="B413" i="2"/>
  <c r="C412" i="2"/>
  <c r="B412" i="2"/>
  <c r="A411" i="2"/>
  <c r="B411" i="2"/>
  <c r="C411" i="2"/>
  <c r="GZ70" i="16" l="1"/>
  <c r="GZ71" i="16"/>
  <c r="GY6" i="16"/>
  <c r="GY7" i="16"/>
  <c r="GY8" i="16"/>
  <c r="GY9" i="16"/>
  <c r="GY10" i="16"/>
  <c r="GY11" i="16"/>
  <c r="GY12" i="16"/>
  <c r="GY13" i="16"/>
  <c r="GY14" i="16"/>
  <c r="GX6" i="15"/>
  <c r="GX7" i="15"/>
  <c r="GX8" i="15"/>
  <c r="GX9" i="15"/>
  <c r="GX10" i="15"/>
  <c r="GX11" i="15"/>
  <c r="GX12" i="15"/>
  <c r="GX13" i="15"/>
  <c r="GX14" i="15"/>
  <c r="C410" i="2"/>
  <c r="B410" i="2"/>
  <c r="A410" i="2"/>
  <c r="A409" i="2"/>
  <c r="B409" i="2"/>
  <c r="C409" i="2"/>
  <c r="GY70" i="16" l="1"/>
  <c r="GY71" i="16"/>
  <c r="GX6" i="16"/>
  <c r="GX7" i="16"/>
  <c r="GX8" i="16"/>
  <c r="GX9" i="16"/>
  <c r="GX10" i="16"/>
  <c r="GX11" i="16"/>
  <c r="GX12" i="16"/>
  <c r="GX13" i="16"/>
  <c r="GX14" i="16"/>
  <c r="GW6" i="15"/>
  <c r="GW7" i="15"/>
  <c r="GW8" i="15"/>
  <c r="GW9" i="15"/>
  <c r="GW10" i="15"/>
  <c r="GW11" i="15"/>
  <c r="GW12" i="15"/>
  <c r="GW13" i="15"/>
  <c r="GW14" i="15"/>
  <c r="C408" i="2"/>
  <c r="B408" i="2"/>
  <c r="A408" i="2"/>
  <c r="A407" i="2"/>
  <c r="B407" i="2"/>
  <c r="C407" i="2"/>
  <c r="GX70" i="16" l="1"/>
  <c r="GX71" i="16"/>
  <c r="C406" i="2"/>
  <c r="B406" i="2"/>
  <c r="A406" i="2"/>
  <c r="C405" i="2"/>
  <c r="B405" i="2"/>
  <c r="A405" i="2"/>
  <c r="C404" i="2"/>
  <c r="B404" i="2"/>
  <c r="A404" i="2"/>
  <c r="A403" i="2"/>
  <c r="B403" i="2"/>
  <c r="C403" i="2"/>
  <c r="W9" i="46" l="1"/>
  <c r="AA9" i="46"/>
  <c r="AE9" i="46"/>
  <c r="AI9" i="46"/>
  <c r="AM9" i="46"/>
  <c r="AQ9" i="46"/>
  <c r="AU9" i="46"/>
  <c r="AY9" i="46"/>
  <c r="BC9" i="46"/>
  <c r="BG9" i="46"/>
  <c r="BK9" i="46"/>
  <c r="BO9" i="46"/>
  <c r="BS9" i="46"/>
  <c r="X9" i="46"/>
  <c r="AB9" i="46"/>
  <c r="AF9" i="46"/>
  <c r="AJ9" i="46"/>
  <c r="AN9" i="46"/>
  <c r="AR9" i="46"/>
  <c r="AV9" i="46"/>
  <c r="AZ9" i="46"/>
  <c r="BD9" i="46"/>
  <c r="BH9" i="46"/>
  <c r="BL9" i="46"/>
  <c r="BP9" i="46"/>
  <c r="BT9" i="46"/>
  <c r="Y9" i="46"/>
  <c r="AC9" i="46"/>
  <c r="AG9" i="46"/>
  <c r="AK9" i="46"/>
  <c r="AO9" i="46"/>
  <c r="AS9" i="46"/>
  <c r="AW9" i="46"/>
  <c r="BA9" i="46"/>
  <c r="BE9" i="46"/>
  <c r="BI9" i="46"/>
  <c r="BM9" i="46"/>
  <c r="BQ9" i="46"/>
  <c r="Z9" i="46"/>
  <c r="AD9" i="46"/>
  <c r="AH9" i="46"/>
  <c r="AL9" i="46"/>
  <c r="AP9" i="46"/>
  <c r="AT9" i="46"/>
  <c r="AX9" i="46"/>
  <c r="BB9" i="46"/>
  <c r="BF9" i="46"/>
  <c r="BJ9" i="46"/>
  <c r="BN9" i="46"/>
  <c r="BR9" i="46"/>
  <c r="V9" i="46"/>
  <c r="J9" i="46"/>
  <c r="N9" i="46"/>
  <c r="R9" i="46"/>
  <c r="I9" i="46"/>
  <c r="M9" i="46"/>
  <c r="Q9" i="46"/>
  <c r="K9" i="46"/>
  <c r="O9" i="46"/>
  <c r="S9" i="46"/>
  <c r="L9" i="46"/>
  <c r="P9" i="46"/>
  <c r="T9" i="46"/>
  <c r="BG4" i="16"/>
  <c r="GV6" i="16"/>
  <c r="GW6" i="16"/>
  <c r="GW7" i="16"/>
  <c r="GW8" i="16"/>
  <c r="GW9" i="16"/>
  <c r="GW10" i="16"/>
  <c r="GW11" i="16"/>
  <c r="GW12" i="16"/>
  <c r="GW13" i="16"/>
  <c r="GW14" i="16"/>
  <c r="BG4" i="15"/>
  <c r="GV6" i="15"/>
  <c r="GV7" i="15"/>
  <c r="GV8" i="15"/>
  <c r="GV9" i="15"/>
  <c r="GV10" i="15"/>
  <c r="GV11" i="15"/>
  <c r="GV12" i="15"/>
  <c r="GV13" i="15"/>
  <c r="GV14" i="15"/>
  <c r="AZ28" i="31"/>
  <c r="AZ5" i="31"/>
  <c r="HH32" i="31"/>
  <c r="HG32" i="31"/>
  <c r="HF32" i="31"/>
  <c r="HE32" i="31"/>
  <c r="HD32" i="31"/>
  <c r="HH31" i="31"/>
  <c r="HG31" i="31"/>
  <c r="HF31" i="31"/>
  <c r="HE31" i="31"/>
  <c r="HD31" i="31"/>
  <c r="HH9" i="31"/>
  <c r="HG9" i="31"/>
  <c r="HF9" i="31"/>
  <c r="HE9" i="31"/>
  <c r="HD9" i="31"/>
  <c r="HH8" i="31"/>
  <c r="HG8" i="31"/>
  <c r="HF8" i="31"/>
  <c r="HE8" i="31"/>
  <c r="HD8" i="31"/>
  <c r="HH2" i="31"/>
  <c r="HG2" i="31"/>
  <c r="HF2" i="31"/>
  <c r="HE2" i="31"/>
  <c r="HD2" i="31"/>
  <c r="E131" i="30"/>
  <c r="BS129" i="38"/>
  <c r="BS130" i="38"/>
  <c r="BS131" i="38"/>
  <c r="BU131" i="38" s="1"/>
  <c r="BS132" i="38"/>
  <c r="BU132" i="38" s="1"/>
  <c r="BS133" i="38"/>
  <c r="BU133" i="38" s="1"/>
  <c r="DG133" i="38"/>
  <c r="DI133" i="38" s="1"/>
  <c r="DB133" i="38"/>
  <c r="DD133" i="38" s="1"/>
  <c r="CW133" i="38"/>
  <c r="CY133" i="38" s="1"/>
  <c r="CR133" i="38"/>
  <c r="CT133" i="38" s="1"/>
  <c r="CM133" i="38"/>
  <c r="CO133" i="38" s="1"/>
  <c r="CH133" i="38"/>
  <c r="CJ133" i="38" s="1"/>
  <c r="CC133" i="38"/>
  <c r="CE133" i="38" s="1"/>
  <c r="BX133" i="38"/>
  <c r="BZ133" i="38" s="1"/>
  <c r="BP133" i="38"/>
  <c r="BI133" i="38"/>
  <c r="BK133" i="38" s="1"/>
  <c r="BD133" i="38"/>
  <c r="BF133" i="38" s="1"/>
  <c r="AY133" i="38"/>
  <c r="BA133" i="38" s="1"/>
  <c r="AT133" i="38"/>
  <c r="AV133" i="38" s="1"/>
  <c r="AO133" i="38"/>
  <c r="AQ133" i="38" s="1"/>
  <c r="AJ133" i="38"/>
  <c r="AL133" i="38" s="1"/>
  <c r="AE133" i="38"/>
  <c r="AG133" i="38" s="1"/>
  <c r="Z133" i="38"/>
  <c r="AB133" i="38" s="1"/>
  <c r="U133" i="38"/>
  <c r="W133" i="38" s="1"/>
  <c r="P133" i="38"/>
  <c r="R133" i="38" s="1"/>
  <c r="K133" i="38"/>
  <c r="M133" i="38" s="1"/>
  <c r="F133" i="38"/>
  <c r="H133" i="38" s="1"/>
  <c r="B133" i="38"/>
  <c r="DG132" i="38"/>
  <c r="DI132" i="38" s="1"/>
  <c r="DB132" i="38"/>
  <c r="DD132" i="38" s="1"/>
  <c r="CW132" i="38"/>
  <c r="CY132" i="38" s="1"/>
  <c r="CR132" i="38"/>
  <c r="CT132" i="38" s="1"/>
  <c r="CM132" i="38"/>
  <c r="CO132" i="38" s="1"/>
  <c r="CH132" i="38"/>
  <c r="CJ132" i="38" s="1"/>
  <c r="CC132" i="38"/>
  <c r="CE132" i="38" s="1"/>
  <c r="BX132" i="38"/>
  <c r="BZ132" i="38" s="1"/>
  <c r="BP132" i="38"/>
  <c r="BI132" i="38"/>
  <c r="BK132" i="38" s="1"/>
  <c r="BD132" i="38"/>
  <c r="BF132" i="38" s="1"/>
  <c r="AY132" i="38"/>
  <c r="BA132" i="38" s="1"/>
  <c r="AT132" i="38"/>
  <c r="AV132" i="38" s="1"/>
  <c r="AO132" i="38"/>
  <c r="AQ132" i="38" s="1"/>
  <c r="AJ132" i="38"/>
  <c r="AL132" i="38" s="1"/>
  <c r="AE132" i="38"/>
  <c r="AG132" i="38" s="1"/>
  <c r="Z132" i="38"/>
  <c r="AB132" i="38" s="1"/>
  <c r="U132" i="38"/>
  <c r="W132" i="38" s="1"/>
  <c r="P132" i="38"/>
  <c r="R132" i="38" s="1"/>
  <c r="K132" i="38"/>
  <c r="M132" i="38" s="1"/>
  <c r="F132" i="38"/>
  <c r="H132" i="38" s="1"/>
  <c r="B132" i="38"/>
  <c r="DG131" i="38"/>
  <c r="DI131" i="38" s="1"/>
  <c r="DB131" i="38"/>
  <c r="DD131" i="38" s="1"/>
  <c r="CW131" i="38"/>
  <c r="CY131" i="38" s="1"/>
  <c r="CR131" i="38"/>
  <c r="CT131" i="38" s="1"/>
  <c r="CM131" i="38"/>
  <c r="CO131" i="38" s="1"/>
  <c r="CH131" i="38"/>
  <c r="CJ131" i="38" s="1"/>
  <c r="CC131" i="38"/>
  <c r="CE131" i="38" s="1"/>
  <c r="BX131" i="38"/>
  <c r="BZ131" i="38" s="1"/>
  <c r="BP131" i="38"/>
  <c r="BI131" i="38"/>
  <c r="BK131" i="38" s="1"/>
  <c r="BD131" i="38"/>
  <c r="BF131" i="38" s="1"/>
  <c r="AY131" i="38"/>
  <c r="BA131" i="38" s="1"/>
  <c r="AT131" i="38"/>
  <c r="AV131" i="38" s="1"/>
  <c r="AO131" i="38"/>
  <c r="AQ131" i="38" s="1"/>
  <c r="AJ131" i="38"/>
  <c r="AL131" i="38" s="1"/>
  <c r="AE131" i="38"/>
  <c r="AG131" i="38" s="1"/>
  <c r="Z131" i="38"/>
  <c r="AB131" i="38" s="1"/>
  <c r="U131" i="38"/>
  <c r="W131" i="38" s="1"/>
  <c r="P131" i="38"/>
  <c r="R131" i="38" s="1"/>
  <c r="K131" i="38"/>
  <c r="M131" i="38" s="1"/>
  <c r="F131" i="38"/>
  <c r="H131" i="38" s="1"/>
  <c r="B131" i="38"/>
  <c r="DG130" i="38"/>
  <c r="DI130" i="38" s="1"/>
  <c r="DB130" i="38"/>
  <c r="DD130" i="38" s="1"/>
  <c r="CW130" i="38"/>
  <c r="CY130" i="38" s="1"/>
  <c r="CR130" i="38"/>
  <c r="CT130" i="38" s="1"/>
  <c r="CM130" i="38"/>
  <c r="CO130" i="38" s="1"/>
  <c r="CH130" i="38"/>
  <c r="CJ130" i="38" s="1"/>
  <c r="CC130" i="38"/>
  <c r="CE130" i="38" s="1"/>
  <c r="BX130" i="38"/>
  <c r="BZ130" i="38" s="1"/>
  <c r="BU130" i="38"/>
  <c r="BP130" i="38"/>
  <c r="BI130" i="38"/>
  <c r="BK130" i="38" s="1"/>
  <c r="BD130" i="38"/>
  <c r="AY130" i="38"/>
  <c r="BA130" i="38" s="1"/>
  <c r="AT130" i="38"/>
  <c r="AV130" i="38" s="1"/>
  <c r="AO130" i="38"/>
  <c r="AQ130" i="38" s="1"/>
  <c r="AJ130" i="38"/>
  <c r="AL130" i="38" s="1"/>
  <c r="AE130" i="38"/>
  <c r="AG130" i="38" s="1"/>
  <c r="Z130" i="38"/>
  <c r="AB130" i="38" s="1"/>
  <c r="U130" i="38"/>
  <c r="P130" i="38"/>
  <c r="R130" i="38" s="1"/>
  <c r="K130" i="38"/>
  <c r="M130" i="38" s="1"/>
  <c r="F130" i="38"/>
  <c r="H130" i="38" s="1"/>
  <c r="B130" i="38"/>
  <c r="DG129" i="38"/>
  <c r="DB129" i="38"/>
  <c r="DD129" i="38" s="1"/>
  <c r="CW129" i="38"/>
  <c r="CR129" i="38"/>
  <c r="CT129" i="38" s="1"/>
  <c r="CM129" i="38"/>
  <c r="CH129" i="38"/>
  <c r="CJ129" i="38" s="1"/>
  <c r="CC129" i="38"/>
  <c r="BX129" i="38"/>
  <c r="BZ129" i="38" s="1"/>
  <c r="BP129" i="38"/>
  <c r="BI129" i="38"/>
  <c r="BD129" i="38"/>
  <c r="BF129" i="38" s="1"/>
  <c r="AY129" i="38"/>
  <c r="AT129" i="38"/>
  <c r="AV129" i="38" s="1"/>
  <c r="AO129" i="38"/>
  <c r="AJ129" i="38"/>
  <c r="AL129" i="38" s="1"/>
  <c r="AE129" i="38"/>
  <c r="Z129" i="38"/>
  <c r="AB129" i="38" s="1"/>
  <c r="U129" i="38"/>
  <c r="W129" i="38" s="1"/>
  <c r="P129" i="38"/>
  <c r="K129" i="38"/>
  <c r="F129" i="38"/>
  <c r="H129" i="38" s="1"/>
  <c r="B129" i="38"/>
  <c r="G126" i="30"/>
  <c r="E126" i="30"/>
  <c r="G131" i="30"/>
  <c r="K131" i="30" s="1"/>
  <c r="G135" i="30"/>
  <c r="K135" i="30" s="1"/>
  <c r="E135" i="30"/>
  <c r="G134" i="30"/>
  <c r="K134" i="30" s="1"/>
  <c r="E134" i="30"/>
  <c r="G133" i="30"/>
  <c r="K133" i="30" s="1"/>
  <c r="E133" i="30"/>
  <c r="G132" i="30"/>
  <c r="K132" i="30" s="1"/>
  <c r="E132" i="30"/>
  <c r="GW71" i="16" l="1"/>
  <c r="GW70" i="16"/>
  <c r="GV70" i="16"/>
  <c r="GV71" i="16"/>
  <c r="CP129" i="38"/>
  <c r="I131" i="30"/>
  <c r="BB129" i="38"/>
  <c r="CF129" i="38"/>
  <c r="AR129" i="38"/>
  <c r="BG129" i="38"/>
  <c r="CU129" i="38"/>
  <c r="X129" i="38"/>
  <c r="AM129" i="38"/>
  <c r="S129" i="38"/>
  <c r="AH129" i="38"/>
  <c r="BL129" i="38"/>
  <c r="CA129" i="38"/>
  <c r="DJ129" i="38"/>
  <c r="W130" i="38"/>
  <c r="BV129" i="38"/>
  <c r="CZ129" i="38"/>
  <c r="BF130" i="38"/>
  <c r="N129" i="38"/>
  <c r="AQ129" i="38"/>
  <c r="CE129" i="38"/>
  <c r="CY129" i="38"/>
  <c r="BK129" i="38"/>
  <c r="I129" i="38"/>
  <c r="AC129" i="38"/>
  <c r="AW129" i="38"/>
  <c r="BQ129" i="38"/>
  <c r="CK129" i="38"/>
  <c r="DE129" i="38"/>
  <c r="R129" i="38"/>
  <c r="M129" i="38"/>
  <c r="BA129" i="38"/>
  <c r="BU129" i="38"/>
  <c r="CO129" i="38"/>
  <c r="DI129" i="38"/>
  <c r="AG129" i="38"/>
  <c r="H131" i="30"/>
  <c r="H132" i="30"/>
  <c r="H133" i="30"/>
  <c r="H134" i="30"/>
  <c r="H135" i="30"/>
  <c r="L131" i="30"/>
  <c r="GV7" i="16"/>
  <c r="GV8" i="16"/>
  <c r="GV9" i="16"/>
  <c r="GV10" i="16"/>
  <c r="GV11" i="16"/>
  <c r="GV12" i="16"/>
  <c r="GV13" i="16"/>
  <c r="GV14" i="16"/>
  <c r="GU6" i="15"/>
  <c r="GU7" i="15"/>
  <c r="GU8" i="15"/>
  <c r="GU9" i="15"/>
  <c r="GU10" i="15"/>
  <c r="GU11" i="15"/>
  <c r="GU12" i="15"/>
  <c r="GU13" i="15"/>
  <c r="GU14" i="15"/>
  <c r="AY28" i="31" l="1"/>
  <c r="AC409" i="2" l="1"/>
  <c r="AC410" i="2"/>
  <c r="AC411" i="2"/>
  <c r="AC412" i="2"/>
  <c r="AC413" i="2"/>
  <c r="AC414" i="2"/>
  <c r="AC415" i="2"/>
  <c r="AC416" i="2"/>
  <c r="AC417" i="2"/>
  <c r="AC418" i="2"/>
  <c r="AC419" i="2"/>
  <c r="AC398" i="2"/>
  <c r="AC399" i="2"/>
  <c r="AC400" i="2"/>
  <c r="AC401" i="2"/>
  <c r="AC402" i="2"/>
  <c r="AC403" i="2"/>
  <c r="AC404" i="2"/>
  <c r="AC405" i="2"/>
  <c r="AC406" i="2"/>
  <c r="AC407" i="2"/>
  <c r="AC408" i="2"/>
  <c r="AC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7" i="2"/>
  <c r="AC396" i="2"/>
  <c r="GU6" i="16"/>
  <c r="GU7" i="16"/>
  <c r="GU8" i="16"/>
  <c r="GU9" i="16"/>
  <c r="GU10" i="16"/>
  <c r="GU11" i="16"/>
  <c r="GU12" i="16"/>
  <c r="GU13" i="16"/>
  <c r="GU14" i="16"/>
  <c r="GT6" i="15"/>
  <c r="GT7" i="15"/>
  <c r="GT8" i="15"/>
  <c r="GT9" i="15"/>
  <c r="GT10" i="15"/>
  <c r="GT11" i="15"/>
  <c r="GT12" i="15"/>
  <c r="GT13" i="15"/>
  <c r="GT14" i="15"/>
  <c r="C402" i="2"/>
  <c r="B402" i="2"/>
  <c r="A402" i="2"/>
  <c r="C401" i="2"/>
  <c r="B401" i="2"/>
  <c r="A401" i="2"/>
  <c r="C400" i="2"/>
  <c r="B400" i="2"/>
  <c r="A400" i="2"/>
  <c r="C399" i="2"/>
  <c r="B399" i="2"/>
  <c r="A399" i="2"/>
  <c r="GU70" i="16" l="1"/>
  <c r="GU71" i="16"/>
  <c r="GT6" i="16"/>
  <c r="GT7" i="16"/>
  <c r="GT8" i="16"/>
  <c r="GT9" i="16"/>
  <c r="GT10" i="16"/>
  <c r="GT11" i="16"/>
  <c r="GT12" i="16"/>
  <c r="GT13" i="16"/>
  <c r="GT14" i="16"/>
  <c r="GS6" i="15"/>
  <c r="GS7" i="15"/>
  <c r="GS8" i="15"/>
  <c r="GS9" i="15"/>
  <c r="GS10" i="15"/>
  <c r="GS11" i="15"/>
  <c r="GS12" i="15"/>
  <c r="GS13" i="15"/>
  <c r="GS14" i="15"/>
  <c r="C398" i="2"/>
  <c r="B398" i="2"/>
  <c r="A398" i="2"/>
  <c r="C397" i="2"/>
  <c r="B397" i="2"/>
  <c r="A397" i="2"/>
  <c r="A396" i="2"/>
  <c r="B396" i="2"/>
  <c r="C396" i="2"/>
  <c r="GT70" i="16" l="1"/>
  <c r="GT71" i="16"/>
  <c r="GS6" i="16"/>
  <c r="GS7" i="16"/>
  <c r="GS8" i="16"/>
  <c r="GS9" i="16"/>
  <c r="GS10" i="16"/>
  <c r="GS11" i="16"/>
  <c r="GS12" i="16"/>
  <c r="GS13" i="16"/>
  <c r="GS14" i="16"/>
  <c r="GR6" i="15"/>
  <c r="GR7" i="15"/>
  <c r="GR8" i="15"/>
  <c r="GR9" i="15"/>
  <c r="GR10" i="15"/>
  <c r="GR11" i="15"/>
  <c r="GR12" i="15"/>
  <c r="GR13" i="15"/>
  <c r="GR14" i="15"/>
  <c r="C395" i="2"/>
  <c r="B395" i="2"/>
  <c r="A395" i="2"/>
  <c r="A394" i="2"/>
  <c r="B394" i="2"/>
  <c r="C394" i="2"/>
  <c r="GS71" i="16" l="1"/>
  <c r="GS70" i="16"/>
  <c r="C393" i="2"/>
  <c r="B393" i="2"/>
  <c r="A393" i="2"/>
  <c r="C392" i="2"/>
  <c r="B392" i="2"/>
  <c r="A392" i="2"/>
  <c r="A391" i="2"/>
  <c r="B391" i="2"/>
  <c r="C391" i="2"/>
  <c r="BP128" i="38" l="1"/>
  <c r="BP127" i="38"/>
  <c r="BP126" i="38"/>
  <c r="BP125" i="38"/>
  <c r="DG128" i="38"/>
  <c r="DI128" i="38" s="1"/>
  <c r="DB128" i="38"/>
  <c r="DD128" i="38" s="1"/>
  <c r="CW128" i="38"/>
  <c r="CY128" i="38" s="1"/>
  <c r="CR128" i="38"/>
  <c r="CT128" i="38" s="1"/>
  <c r="CM128" i="38"/>
  <c r="CO128" i="38" s="1"/>
  <c r="CH128" i="38"/>
  <c r="CJ128" i="38" s="1"/>
  <c r="CC128" i="38"/>
  <c r="CE128" i="38" s="1"/>
  <c r="BX128" i="38"/>
  <c r="BZ128" i="38" s="1"/>
  <c r="BS128" i="38"/>
  <c r="BU128" i="38" s="1"/>
  <c r="BI128" i="38"/>
  <c r="BK128" i="38" s="1"/>
  <c r="BD128" i="38"/>
  <c r="BF128" i="38" s="1"/>
  <c r="AY128" i="38"/>
  <c r="BA128" i="38" s="1"/>
  <c r="AT128" i="38"/>
  <c r="AV128" i="38" s="1"/>
  <c r="AO128" i="38"/>
  <c r="AQ128" i="38" s="1"/>
  <c r="AJ128" i="38"/>
  <c r="AL128" i="38" s="1"/>
  <c r="AE128" i="38"/>
  <c r="AG128" i="38" s="1"/>
  <c r="Z128" i="38"/>
  <c r="AB128" i="38" s="1"/>
  <c r="U128" i="38"/>
  <c r="W128" i="38" s="1"/>
  <c r="P128" i="38"/>
  <c r="R128" i="38" s="1"/>
  <c r="K128" i="38"/>
  <c r="M128" i="38" s="1"/>
  <c r="F128" i="38"/>
  <c r="H128" i="38" s="1"/>
  <c r="B128" i="38"/>
  <c r="DG127" i="38"/>
  <c r="DI127" i="38" s="1"/>
  <c r="DB127" i="38"/>
  <c r="DD127" i="38" s="1"/>
  <c r="CW127" i="38"/>
  <c r="CY127" i="38" s="1"/>
  <c r="CR127" i="38"/>
  <c r="CT127" i="38" s="1"/>
  <c r="CM127" i="38"/>
  <c r="CO127" i="38" s="1"/>
  <c r="CH127" i="38"/>
  <c r="CJ127" i="38" s="1"/>
  <c r="CC127" i="38"/>
  <c r="CE127" i="38" s="1"/>
  <c r="BX127" i="38"/>
  <c r="BZ127" i="38" s="1"/>
  <c r="BS127" i="38"/>
  <c r="BU127" i="38" s="1"/>
  <c r="BI127" i="38"/>
  <c r="BK127" i="38" s="1"/>
  <c r="BD127" i="38"/>
  <c r="BF127" i="38" s="1"/>
  <c r="AY127" i="38"/>
  <c r="BA127" i="38" s="1"/>
  <c r="AT127" i="38"/>
  <c r="AV127" i="38" s="1"/>
  <c r="AO127" i="38"/>
  <c r="AQ127" i="38" s="1"/>
  <c r="AJ127" i="38"/>
  <c r="AL127" i="38" s="1"/>
  <c r="AE127" i="38"/>
  <c r="AG127" i="38" s="1"/>
  <c r="Z127" i="38"/>
  <c r="AB127" i="38" s="1"/>
  <c r="U127" i="38"/>
  <c r="W127" i="38" s="1"/>
  <c r="P127" i="38"/>
  <c r="R127" i="38" s="1"/>
  <c r="K127" i="38"/>
  <c r="M127" i="38" s="1"/>
  <c r="F127" i="38"/>
  <c r="H127" i="38" s="1"/>
  <c r="B127" i="38"/>
  <c r="DG126" i="38"/>
  <c r="DI126" i="38" s="1"/>
  <c r="DB126" i="38"/>
  <c r="DD126" i="38" s="1"/>
  <c r="CW126" i="38"/>
  <c r="CY126" i="38" s="1"/>
  <c r="CR126" i="38"/>
  <c r="CT126" i="38" s="1"/>
  <c r="CM126" i="38"/>
  <c r="CO126" i="38" s="1"/>
  <c r="CH126" i="38"/>
  <c r="CJ126" i="38" s="1"/>
  <c r="CC126" i="38"/>
  <c r="CE126" i="38" s="1"/>
  <c r="BX126" i="38"/>
  <c r="BZ126" i="38" s="1"/>
  <c r="BS126" i="38"/>
  <c r="BU126" i="38" s="1"/>
  <c r="BI126" i="38"/>
  <c r="BK126" i="38" s="1"/>
  <c r="BD126" i="38"/>
  <c r="BF126" i="38" s="1"/>
  <c r="AY126" i="38"/>
  <c r="BA126" i="38" s="1"/>
  <c r="AT126" i="38"/>
  <c r="AV126" i="38" s="1"/>
  <c r="AO126" i="38"/>
  <c r="AQ126" i="38" s="1"/>
  <c r="AJ126" i="38"/>
  <c r="AL126" i="38" s="1"/>
  <c r="AE126" i="38"/>
  <c r="AG126" i="38" s="1"/>
  <c r="Z126" i="38"/>
  <c r="AB126" i="38" s="1"/>
  <c r="U126" i="38"/>
  <c r="W126" i="38" s="1"/>
  <c r="P126" i="38"/>
  <c r="R126" i="38" s="1"/>
  <c r="K126" i="38"/>
  <c r="M126" i="38" s="1"/>
  <c r="F126" i="38"/>
  <c r="H126" i="38" s="1"/>
  <c r="B126" i="38"/>
  <c r="DG125" i="38"/>
  <c r="DI125" i="38" s="1"/>
  <c r="DB125" i="38"/>
  <c r="DD125" i="38" s="1"/>
  <c r="CW125" i="38"/>
  <c r="CY125" i="38" s="1"/>
  <c r="CR125" i="38"/>
  <c r="CT125" i="38" s="1"/>
  <c r="CM125" i="38"/>
  <c r="CO125" i="38" s="1"/>
  <c r="CH125" i="38"/>
  <c r="CJ125" i="38" s="1"/>
  <c r="CC125" i="38"/>
  <c r="CE125" i="38" s="1"/>
  <c r="BX125" i="38"/>
  <c r="BZ125" i="38" s="1"/>
  <c r="BS125" i="38"/>
  <c r="BU125" i="38" s="1"/>
  <c r="BI125" i="38"/>
  <c r="BK125" i="38" s="1"/>
  <c r="BD125" i="38"/>
  <c r="BF125" i="38" s="1"/>
  <c r="AY125" i="38"/>
  <c r="BA125" i="38" s="1"/>
  <c r="AT125" i="38"/>
  <c r="AV125" i="38" s="1"/>
  <c r="AO125" i="38"/>
  <c r="AQ125" i="38" s="1"/>
  <c r="AJ125" i="38"/>
  <c r="AL125" i="38" s="1"/>
  <c r="AE125" i="38"/>
  <c r="AG125" i="38" s="1"/>
  <c r="Z125" i="38"/>
  <c r="AB125" i="38" s="1"/>
  <c r="U125" i="38"/>
  <c r="W125" i="38" s="1"/>
  <c r="P125" i="38"/>
  <c r="K125" i="38"/>
  <c r="M125" i="38" s="1"/>
  <c r="F125" i="38"/>
  <c r="H125" i="38" s="1"/>
  <c r="B125" i="38"/>
  <c r="DG124" i="38"/>
  <c r="DB124" i="38"/>
  <c r="DD124" i="38" s="1"/>
  <c r="CW124" i="38"/>
  <c r="CR124" i="38"/>
  <c r="CM124" i="38"/>
  <c r="CH124" i="38"/>
  <c r="CJ124" i="38" s="1"/>
  <c r="CC124" i="38"/>
  <c r="BX124" i="38"/>
  <c r="BS124" i="38"/>
  <c r="BI124" i="38"/>
  <c r="BK124" i="38" s="1"/>
  <c r="BD124" i="38"/>
  <c r="AY124" i="38"/>
  <c r="BA124" i="38" s="1"/>
  <c r="AT124" i="38"/>
  <c r="AO124" i="38"/>
  <c r="AQ124" i="38" s="1"/>
  <c r="AJ124" i="38"/>
  <c r="AE124" i="38"/>
  <c r="Z124" i="38"/>
  <c r="U124" i="38"/>
  <c r="W124" i="38" s="1"/>
  <c r="P124" i="38"/>
  <c r="R124" i="38" s="1"/>
  <c r="K124" i="38"/>
  <c r="F124" i="38"/>
  <c r="B124" i="38"/>
  <c r="BI3" i="38"/>
  <c r="G130" i="30"/>
  <c r="K130" i="30" s="1"/>
  <c r="E130" i="30"/>
  <c r="G129" i="30"/>
  <c r="K129" i="30" s="1"/>
  <c r="E129" i="30"/>
  <c r="G128" i="30"/>
  <c r="K128" i="30" s="1"/>
  <c r="E128" i="30"/>
  <c r="G127" i="30"/>
  <c r="K127" i="30" s="1"/>
  <c r="E127" i="30"/>
  <c r="H126" i="30"/>
  <c r="AH124" i="38" l="1"/>
  <c r="CA124" i="38"/>
  <c r="CU124" i="38"/>
  <c r="BQ124" i="38"/>
  <c r="AG124" i="38"/>
  <c r="BP124" i="38"/>
  <c r="BB124" i="38"/>
  <c r="S124" i="38"/>
  <c r="AM124" i="38"/>
  <c r="I124" i="38"/>
  <c r="AW124" i="38"/>
  <c r="N124" i="38"/>
  <c r="AC124" i="38"/>
  <c r="BG124" i="38"/>
  <c r="CF124" i="38"/>
  <c r="CZ124" i="38"/>
  <c r="R125" i="38"/>
  <c r="BV124" i="38"/>
  <c r="CP124" i="38"/>
  <c r="DJ124" i="38"/>
  <c r="BF124" i="38"/>
  <c r="CY124" i="38"/>
  <c r="AL124" i="38"/>
  <c r="CE124" i="38"/>
  <c r="BZ124" i="38"/>
  <c r="CT124" i="38"/>
  <c r="X124" i="38"/>
  <c r="AR124" i="38"/>
  <c r="BL124" i="38"/>
  <c r="CK124" i="38"/>
  <c r="DE124" i="38"/>
  <c r="M124" i="38"/>
  <c r="H124" i="38"/>
  <c r="AV124" i="38"/>
  <c r="BU124" i="38"/>
  <c r="CO124" i="38"/>
  <c r="DI124" i="38"/>
  <c r="AB124" i="38"/>
  <c r="L126" i="30"/>
  <c r="I126" i="30"/>
  <c r="K126" i="30"/>
  <c r="H127" i="30"/>
  <c r="H128" i="30"/>
  <c r="H129" i="30"/>
  <c r="H130" i="30"/>
  <c r="BF4" i="16"/>
  <c r="GR6" i="16"/>
  <c r="GR7" i="16"/>
  <c r="GR8" i="16"/>
  <c r="GR9" i="16"/>
  <c r="GR10" i="16"/>
  <c r="GR11" i="16"/>
  <c r="GR12" i="16"/>
  <c r="GR13" i="16"/>
  <c r="GR14" i="16"/>
  <c r="BF4" i="15"/>
  <c r="GQ6" i="15"/>
  <c r="GQ7" i="15"/>
  <c r="GQ8" i="15"/>
  <c r="GQ9" i="15"/>
  <c r="GQ10" i="15"/>
  <c r="GQ11" i="15"/>
  <c r="GQ12" i="15"/>
  <c r="GQ13" i="15"/>
  <c r="GQ14" i="15"/>
  <c r="HC32" i="31"/>
  <c r="HB32" i="31"/>
  <c r="HA32" i="31"/>
  <c r="GZ32" i="31"/>
  <c r="GY32" i="31"/>
  <c r="HC31" i="31"/>
  <c r="HB31" i="31"/>
  <c r="HA31" i="31"/>
  <c r="GZ31" i="31"/>
  <c r="GY31" i="31"/>
  <c r="AY5" i="31"/>
  <c r="HC9" i="31"/>
  <c r="HB9" i="31"/>
  <c r="HA9" i="31"/>
  <c r="GZ9" i="31"/>
  <c r="GY9" i="31"/>
  <c r="HC8" i="31"/>
  <c r="HB8" i="31"/>
  <c r="HA8" i="31"/>
  <c r="GZ8" i="31"/>
  <c r="GY8" i="31"/>
  <c r="HC2" i="31"/>
  <c r="HB2" i="31"/>
  <c r="HA2" i="31"/>
  <c r="GZ2" i="31"/>
  <c r="GY2" i="31"/>
  <c r="GR70" i="16" l="1"/>
  <c r="GR71" i="16"/>
  <c r="G125" i="30"/>
  <c r="K125" i="30" s="1"/>
  <c r="GQ6" i="16" l="1"/>
  <c r="GQ7" i="16"/>
  <c r="GQ8" i="16"/>
  <c r="GQ9" i="16"/>
  <c r="GQ10" i="16"/>
  <c r="GQ11" i="16"/>
  <c r="GQ12" i="16"/>
  <c r="GQ13" i="16"/>
  <c r="GQ14" i="16"/>
  <c r="GP6" i="15"/>
  <c r="GP7" i="15"/>
  <c r="GP8" i="15"/>
  <c r="GP9" i="15"/>
  <c r="GP10" i="15"/>
  <c r="GP11" i="15"/>
  <c r="GP12" i="15"/>
  <c r="GP13" i="15"/>
  <c r="GP14" i="15"/>
  <c r="C390" i="2"/>
  <c r="B390" i="2"/>
  <c r="A390" i="2"/>
  <c r="C389" i="2"/>
  <c r="B389" i="2"/>
  <c r="A389" i="2"/>
  <c r="A388" i="2"/>
  <c r="B388" i="2"/>
  <c r="C388" i="2"/>
  <c r="GQ70" i="16" l="1"/>
  <c r="GQ71" i="16"/>
  <c r="AZ32" i="31"/>
  <c r="AZ31" i="31"/>
  <c r="AZ9" i="31"/>
  <c r="AZ8" i="31"/>
  <c r="C387" i="2" l="1"/>
  <c r="B387" i="2"/>
  <c r="A387" i="2"/>
  <c r="C386" i="2"/>
  <c r="B386" i="2"/>
  <c r="A386" i="2"/>
  <c r="A385" i="2"/>
  <c r="B385" i="2"/>
  <c r="C385" i="2"/>
  <c r="GP6" i="16" l="1"/>
  <c r="GP7" i="16"/>
  <c r="GP8" i="16"/>
  <c r="GP9" i="16"/>
  <c r="GP10" i="16"/>
  <c r="GP11" i="16"/>
  <c r="GP12" i="16"/>
  <c r="GP13" i="16"/>
  <c r="GP14" i="16"/>
  <c r="GO6" i="15"/>
  <c r="GO7" i="15"/>
  <c r="GO8" i="15"/>
  <c r="GO9" i="15"/>
  <c r="GO10" i="15"/>
  <c r="GO11" i="15"/>
  <c r="GO12" i="15"/>
  <c r="GO13" i="15"/>
  <c r="GO14" i="15"/>
  <c r="G124" i="30"/>
  <c r="E124" i="30"/>
  <c r="GP70" i="16" l="1"/>
  <c r="GP71" i="16"/>
  <c r="C384" i="2"/>
  <c r="B384" i="2"/>
  <c r="A384" i="2"/>
  <c r="A383" i="2"/>
  <c r="B383" i="2"/>
  <c r="C383" i="2"/>
  <c r="GO6" i="16"/>
  <c r="GO7" i="16"/>
  <c r="GO8" i="16"/>
  <c r="GO9" i="16"/>
  <c r="GO10" i="16"/>
  <c r="GO11" i="16"/>
  <c r="GO12" i="16"/>
  <c r="GO13" i="16"/>
  <c r="GO14" i="16"/>
  <c r="GN6" i="15"/>
  <c r="GN7" i="15"/>
  <c r="GN8" i="15"/>
  <c r="GN9" i="15"/>
  <c r="GN10" i="15"/>
  <c r="GN11" i="15"/>
  <c r="GN12" i="15"/>
  <c r="GN13" i="15"/>
  <c r="GN14" i="15"/>
  <c r="GO71" i="16" l="1"/>
  <c r="GO70" i="16"/>
  <c r="A382" i="2"/>
  <c r="B382" i="2"/>
  <c r="C382" i="2"/>
  <c r="G122" i="30"/>
  <c r="E122" i="30"/>
  <c r="GN6" i="16"/>
  <c r="GN7" i="16"/>
  <c r="GN8" i="16"/>
  <c r="GN9" i="16"/>
  <c r="GN10" i="16"/>
  <c r="GN11" i="16"/>
  <c r="GN12" i="16"/>
  <c r="GN13" i="16"/>
  <c r="GN14" i="16"/>
  <c r="GM6" i="15"/>
  <c r="GM7" i="15"/>
  <c r="GM8" i="15"/>
  <c r="GM9" i="15"/>
  <c r="GM10" i="15"/>
  <c r="GM11" i="15"/>
  <c r="GM12" i="15"/>
  <c r="GM13" i="15"/>
  <c r="GM14" i="15"/>
  <c r="BI123" i="38"/>
  <c r="BK123" i="38" s="1"/>
  <c r="BD123" i="38"/>
  <c r="BF123" i="38" s="1"/>
  <c r="AY123" i="38"/>
  <c r="BA123" i="38" s="1"/>
  <c r="AT123" i="38"/>
  <c r="AV123" i="38" s="1"/>
  <c r="AO123" i="38"/>
  <c r="AQ123" i="38" s="1"/>
  <c r="AJ123" i="38"/>
  <c r="AL123" i="38" s="1"/>
  <c r="AE123" i="38"/>
  <c r="AG123" i="38" s="1"/>
  <c r="Z123" i="38"/>
  <c r="AB123" i="38" s="1"/>
  <c r="U123" i="38"/>
  <c r="W123" i="38" s="1"/>
  <c r="P123" i="38"/>
  <c r="R123" i="38" s="1"/>
  <c r="K123" i="38"/>
  <c r="M123" i="38" s="1"/>
  <c r="F123" i="38"/>
  <c r="H123" i="38" s="1"/>
  <c r="B123" i="38"/>
  <c r="BI122" i="38"/>
  <c r="BK122" i="38" s="1"/>
  <c r="BD122" i="38"/>
  <c r="BF122" i="38" s="1"/>
  <c r="AY122" i="38"/>
  <c r="BA122" i="38" s="1"/>
  <c r="AT122" i="38"/>
  <c r="AV122" i="38" s="1"/>
  <c r="AO122" i="38"/>
  <c r="AQ122" i="38" s="1"/>
  <c r="AJ122" i="38"/>
  <c r="AL122" i="38" s="1"/>
  <c r="AE122" i="38"/>
  <c r="AG122" i="38" s="1"/>
  <c r="Z122" i="38"/>
  <c r="AB122" i="38" s="1"/>
  <c r="U122" i="38"/>
  <c r="W122" i="38" s="1"/>
  <c r="P122" i="38"/>
  <c r="R122" i="38" s="1"/>
  <c r="K122" i="38"/>
  <c r="M122" i="38" s="1"/>
  <c r="F122" i="38"/>
  <c r="H122" i="38" s="1"/>
  <c r="B122" i="38"/>
  <c r="BI121" i="38"/>
  <c r="BK121" i="38" s="1"/>
  <c r="BD121" i="38"/>
  <c r="BF121" i="38" s="1"/>
  <c r="AY121" i="38"/>
  <c r="BA121" i="38" s="1"/>
  <c r="AT121" i="38"/>
  <c r="AV121" i="38" s="1"/>
  <c r="AO121" i="38"/>
  <c r="AQ121" i="38" s="1"/>
  <c r="AJ121" i="38"/>
  <c r="AL121" i="38" s="1"/>
  <c r="AE121" i="38"/>
  <c r="AG121" i="38" s="1"/>
  <c r="Z121" i="38"/>
  <c r="AB121" i="38" s="1"/>
  <c r="U121" i="38"/>
  <c r="W121" i="38" s="1"/>
  <c r="P121" i="38"/>
  <c r="R121" i="38" s="1"/>
  <c r="K121" i="38"/>
  <c r="F121" i="38"/>
  <c r="H121" i="38" s="1"/>
  <c r="B121" i="38"/>
  <c r="BI120" i="38"/>
  <c r="BK120" i="38" s="1"/>
  <c r="BD120" i="38"/>
  <c r="BF120" i="38" s="1"/>
  <c r="AY120" i="38"/>
  <c r="BA120" i="38" s="1"/>
  <c r="AT120" i="38"/>
  <c r="AV120" i="38" s="1"/>
  <c r="AO120" i="38"/>
  <c r="AQ120" i="38" s="1"/>
  <c r="AJ120" i="38"/>
  <c r="AL120" i="38" s="1"/>
  <c r="AE120" i="38"/>
  <c r="AG120" i="38" s="1"/>
  <c r="Z120" i="38"/>
  <c r="AB120" i="38" s="1"/>
  <c r="U120" i="38"/>
  <c r="W120" i="38" s="1"/>
  <c r="P120" i="38"/>
  <c r="R120" i="38" s="1"/>
  <c r="K120" i="38"/>
  <c r="M120" i="38" s="1"/>
  <c r="F120" i="38"/>
  <c r="H120" i="38" s="1"/>
  <c r="B120" i="38"/>
  <c r="BI119" i="38"/>
  <c r="BD119" i="38"/>
  <c r="BF119" i="38" s="1"/>
  <c r="AY119" i="38"/>
  <c r="BA119" i="38" s="1"/>
  <c r="AT119" i="38"/>
  <c r="AO119" i="38"/>
  <c r="AJ119" i="38"/>
  <c r="AL119" i="38" s="1"/>
  <c r="AE119" i="38"/>
  <c r="AG119" i="38" s="1"/>
  <c r="Z119" i="38"/>
  <c r="U119" i="38"/>
  <c r="P119" i="38"/>
  <c r="R119" i="38" s="1"/>
  <c r="K119" i="38"/>
  <c r="M119" i="38" s="1"/>
  <c r="F119" i="38"/>
  <c r="B119" i="38"/>
  <c r="GN70" i="16" l="1"/>
  <c r="GN71" i="16"/>
  <c r="I119" i="38"/>
  <c r="AW119" i="38"/>
  <c r="BG119" i="38"/>
  <c r="S119" i="38"/>
  <c r="N119" i="38"/>
  <c r="X119" i="38"/>
  <c r="BL119" i="38"/>
  <c r="AC119" i="38"/>
  <c r="AM119" i="38"/>
  <c r="AR119" i="38"/>
  <c r="AB119" i="38"/>
  <c r="AH119" i="38"/>
  <c r="AV119" i="38"/>
  <c r="BB119" i="38"/>
  <c r="M121" i="38"/>
  <c r="H119" i="38"/>
  <c r="AQ119" i="38"/>
  <c r="BK119" i="38"/>
  <c r="W119" i="38"/>
  <c r="E125" i="30" l="1"/>
  <c r="K124" i="30"/>
  <c r="G123" i="30"/>
  <c r="K123" i="30" s="1"/>
  <c r="E123" i="30"/>
  <c r="K122" i="30"/>
  <c r="G121" i="30"/>
  <c r="E121" i="30"/>
  <c r="AX28" i="31"/>
  <c r="AX5" i="31"/>
  <c r="GX32" i="31"/>
  <c r="GW32" i="31"/>
  <c r="GV32" i="31"/>
  <c r="GU32" i="31"/>
  <c r="GT32" i="31"/>
  <c r="GX31" i="31"/>
  <c r="GW31" i="31"/>
  <c r="GV31" i="31"/>
  <c r="GU31" i="31"/>
  <c r="GT31" i="31"/>
  <c r="GX9" i="31"/>
  <c r="GW9" i="31"/>
  <c r="GV9" i="31"/>
  <c r="GU9" i="31"/>
  <c r="GT9" i="31"/>
  <c r="GX8" i="31"/>
  <c r="GW8" i="31"/>
  <c r="GV8" i="31"/>
  <c r="GU8" i="31"/>
  <c r="GT8" i="31"/>
  <c r="GX2" i="31"/>
  <c r="GW2" i="31"/>
  <c r="GV2" i="31"/>
  <c r="GU2" i="31"/>
  <c r="GT2" i="31"/>
  <c r="C381" i="2"/>
  <c r="B381" i="2"/>
  <c r="A381" i="2"/>
  <c r="C380" i="2"/>
  <c r="B380" i="2"/>
  <c r="A380" i="2"/>
  <c r="A379" i="2"/>
  <c r="B379" i="2"/>
  <c r="C379" i="2"/>
  <c r="GM6" i="16"/>
  <c r="GM7" i="16"/>
  <c r="GM8" i="16"/>
  <c r="GM9" i="16"/>
  <c r="GM10" i="16"/>
  <c r="GM11" i="16"/>
  <c r="GM12" i="16"/>
  <c r="GM13" i="16"/>
  <c r="GM14" i="16"/>
  <c r="BE4" i="16"/>
  <c r="GL6" i="15"/>
  <c r="GL7" i="15"/>
  <c r="GL8" i="15"/>
  <c r="GL9" i="15"/>
  <c r="GL10" i="15"/>
  <c r="GL11" i="15"/>
  <c r="GL12" i="15"/>
  <c r="GL13" i="15"/>
  <c r="GL14" i="15"/>
  <c r="BE4" i="15"/>
  <c r="GM70" i="16" l="1"/>
  <c r="GM71" i="16"/>
  <c r="L121" i="30"/>
  <c r="H121" i="30"/>
  <c r="I121" i="30"/>
  <c r="K121" i="30"/>
  <c r="H122" i="30"/>
  <c r="H123" i="30"/>
  <c r="H124" i="30"/>
  <c r="H125" i="30"/>
  <c r="GL6" i="16"/>
  <c r="GL7" i="16"/>
  <c r="GL8" i="16"/>
  <c r="GL9" i="16"/>
  <c r="GL10" i="16"/>
  <c r="GL11" i="16"/>
  <c r="GL12" i="16"/>
  <c r="GL13" i="16"/>
  <c r="GL14" i="16"/>
  <c r="GK6" i="15"/>
  <c r="GK7" i="15"/>
  <c r="GK8" i="15"/>
  <c r="GK9" i="15"/>
  <c r="GK10" i="15"/>
  <c r="GK11" i="15"/>
  <c r="GK12" i="15"/>
  <c r="GK13" i="15"/>
  <c r="GK14" i="15"/>
  <c r="C378" i="2"/>
  <c r="B378" i="2"/>
  <c r="A378" i="2"/>
  <c r="C377" i="2"/>
  <c r="B377" i="2"/>
  <c r="A377" i="2"/>
  <c r="C376" i="2"/>
  <c r="B376" i="2"/>
  <c r="A376" i="2"/>
  <c r="A375" i="2"/>
  <c r="B375" i="2"/>
  <c r="C375" i="2"/>
  <c r="GL70" i="16" l="1"/>
  <c r="GL71" i="16"/>
  <c r="G119" i="30"/>
  <c r="A374" i="2" l="1"/>
  <c r="A373" i="2"/>
  <c r="GK6" i="16"/>
  <c r="GK7" i="16"/>
  <c r="GK8" i="16"/>
  <c r="GK9" i="16"/>
  <c r="GK10" i="16"/>
  <c r="GK11" i="16"/>
  <c r="GK12" i="16"/>
  <c r="GK13" i="16"/>
  <c r="GK14" i="16"/>
  <c r="GJ6" i="15"/>
  <c r="GJ7" i="15"/>
  <c r="GJ8" i="15"/>
  <c r="GJ9" i="15"/>
  <c r="GJ10" i="15"/>
  <c r="GJ11" i="15"/>
  <c r="GJ12" i="15"/>
  <c r="GJ13" i="15"/>
  <c r="GJ14" i="15"/>
  <c r="C374" i="2"/>
  <c r="B374" i="2"/>
  <c r="C373" i="2"/>
  <c r="B373" i="2"/>
  <c r="A372" i="2"/>
  <c r="B372" i="2"/>
  <c r="C372" i="2"/>
  <c r="GK71" i="16" l="1"/>
  <c r="GK70" i="16"/>
  <c r="GJ6" i="16"/>
  <c r="GJ7" i="16"/>
  <c r="GJ8" i="16"/>
  <c r="GJ9" i="16"/>
  <c r="GJ10" i="16"/>
  <c r="GJ11" i="16"/>
  <c r="GJ12" i="16"/>
  <c r="GJ13" i="16"/>
  <c r="GJ14" i="16"/>
  <c r="GI6" i="15"/>
  <c r="GI7" i="15"/>
  <c r="GI8" i="15"/>
  <c r="GI9" i="15"/>
  <c r="GI10" i="15"/>
  <c r="GI11" i="15"/>
  <c r="GI12" i="15"/>
  <c r="GI13" i="15"/>
  <c r="GI14" i="15"/>
  <c r="GJ70" i="16" l="1"/>
  <c r="GJ71" i="16"/>
  <c r="C371" i="2"/>
  <c r="B371" i="2"/>
  <c r="A371" i="2"/>
  <c r="C370" i="2"/>
  <c r="B370" i="2"/>
  <c r="A370" i="2"/>
  <c r="C369" i="2"/>
  <c r="B369" i="2"/>
  <c r="A369" i="2"/>
  <c r="C368" i="2"/>
  <c r="B368" i="2"/>
  <c r="A368" i="2"/>
  <c r="A367" i="2"/>
  <c r="B367" i="2"/>
  <c r="C367" i="2"/>
  <c r="GI6" i="16" l="1"/>
  <c r="GI7" i="16"/>
  <c r="GI8" i="16"/>
  <c r="GI9" i="16"/>
  <c r="GI10" i="16"/>
  <c r="GI11" i="16"/>
  <c r="GI12" i="16"/>
  <c r="GI13" i="16"/>
  <c r="GI14" i="16"/>
  <c r="GH6" i="15"/>
  <c r="GH7" i="15"/>
  <c r="GH8" i="15"/>
  <c r="GH9" i="15"/>
  <c r="GH10" i="15"/>
  <c r="GH11" i="15"/>
  <c r="GH12" i="15"/>
  <c r="GH13" i="15"/>
  <c r="GH14" i="15"/>
  <c r="C366" i="2"/>
  <c r="B366" i="2"/>
  <c r="A366" i="2"/>
  <c r="A365" i="2"/>
  <c r="B365" i="2"/>
  <c r="C365" i="2"/>
  <c r="P1" i="41"/>
  <c r="Q1" i="41"/>
  <c r="R1" i="41"/>
  <c r="S1" i="41"/>
  <c r="T1" i="41"/>
  <c r="U1" i="41"/>
  <c r="V1" i="41"/>
  <c r="W1" i="41"/>
  <c r="X1" i="41"/>
  <c r="Y1" i="41"/>
  <c r="Z1" i="41"/>
  <c r="AA1" i="41"/>
  <c r="AB1" i="41"/>
  <c r="AC1" i="41"/>
  <c r="AD1" i="41"/>
  <c r="AE1" i="41"/>
  <c r="AF1" i="41"/>
  <c r="AG1" i="41"/>
  <c r="AH1" i="41"/>
  <c r="AI1" i="41"/>
  <c r="AJ1" i="41"/>
  <c r="AK1" i="41"/>
  <c r="AL1" i="41"/>
  <c r="AM1" i="41"/>
  <c r="AN1" i="41"/>
  <c r="AO1" i="41"/>
  <c r="AP1" i="41"/>
  <c r="AQ1" i="41"/>
  <c r="AR1" i="41"/>
  <c r="AS1" i="41"/>
  <c r="AT1" i="41"/>
  <c r="AU1" i="41"/>
  <c r="AV1" i="41"/>
  <c r="AW1" i="41"/>
  <c r="AX1" i="41"/>
  <c r="AY1" i="41"/>
  <c r="AZ1" i="41"/>
  <c r="BA1" i="41"/>
  <c r="BB1" i="41"/>
  <c r="BC1" i="41"/>
  <c r="BD1" i="41"/>
  <c r="BE1" i="41"/>
  <c r="BF1" i="41"/>
  <c r="BG1" i="41"/>
  <c r="BH1" i="41"/>
  <c r="BI1" i="41"/>
  <c r="BJ1" i="41"/>
  <c r="BK1" i="41"/>
  <c r="BL1" i="41"/>
  <c r="BM1" i="41"/>
  <c r="BN1" i="41"/>
  <c r="BP1" i="41"/>
  <c r="BQ1" i="41"/>
  <c r="BR1" i="41"/>
  <c r="BS1" i="41"/>
  <c r="BT1" i="41"/>
  <c r="BU1" i="41"/>
  <c r="BV1" i="41"/>
  <c r="BW1" i="41"/>
  <c r="BX1" i="41"/>
  <c r="BY1" i="41"/>
  <c r="BZ1" i="41"/>
  <c r="CA1" i="41"/>
  <c r="CB1" i="41"/>
  <c r="CC1" i="41"/>
  <c r="CD1" i="41"/>
  <c r="CE1" i="41"/>
  <c r="CF1" i="41"/>
  <c r="CG1" i="41"/>
  <c r="CH1" i="41"/>
  <c r="CI1" i="41"/>
  <c r="CJ1" i="41"/>
  <c r="CK1" i="41"/>
  <c r="CL1" i="41"/>
  <c r="CM1" i="41"/>
  <c r="CN1" i="41"/>
  <c r="CO1" i="41"/>
  <c r="CP1" i="41"/>
  <c r="CQ1" i="41"/>
  <c r="CR1" i="41"/>
  <c r="CS1" i="41"/>
  <c r="CT1" i="41"/>
  <c r="CU1" i="41"/>
  <c r="CV1" i="41"/>
  <c r="CW1" i="41"/>
  <c r="CX1" i="41"/>
  <c r="CY1" i="41"/>
  <c r="CZ1" i="41"/>
  <c r="DA1" i="41"/>
  <c r="DB1" i="41"/>
  <c r="DC1" i="41"/>
  <c r="DD1" i="41"/>
  <c r="DE1" i="41"/>
  <c r="DF1" i="41"/>
  <c r="DG1" i="41"/>
  <c r="DH1" i="41"/>
  <c r="DI1" i="41"/>
  <c r="DJ1" i="41"/>
  <c r="DK1" i="41"/>
  <c r="DL1" i="41"/>
  <c r="DM1" i="41"/>
  <c r="DN1" i="41"/>
  <c r="DO1" i="41"/>
  <c r="DP1" i="41"/>
  <c r="DQ1" i="41"/>
  <c r="DR1" i="41"/>
  <c r="DS1" i="41"/>
  <c r="DT1" i="41"/>
  <c r="DU1" i="41"/>
  <c r="DV1" i="41"/>
  <c r="DW1" i="41"/>
  <c r="DX1" i="41"/>
  <c r="DY1" i="41"/>
  <c r="DZ1" i="41"/>
  <c r="EA1" i="41"/>
  <c r="EB1" i="41"/>
  <c r="EC1" i="41"/>
  <c r="ED1" i="41"/>
  <c r="EE1" i="41"/>
  <c r="EF1" i="41"/>
  <c r="EG1" i="41"/>
  <c r="EH1" i="41"/>
  <c r="EI1" i="41"/>
  <c r="EJ1" i="41"/>
  <c r="EK1" i="41"/>
  <c r="EL1" i="41"/>
  <c r="EM1" i="41"/>
  <c r="EN1" i="41"/>
  <c r="EO1" i="41"/>
  <c r="EP1" i="41"/>
  <c r="EQ1" i="41"/>
  <c r="ER1" i="41"/>
  <c r="ES1" i="41"/>
  <c r="ET1" i="41"/>
  <c r="EU1" i="41"/>
  <c r="EV1" i="41"/>
  <c r="EW1" i="41"/>
  <c r="EX1" i="41"/>
  <c r="EY1" i="41"/>
  <c r="EZ1" i="41"/>
  <c r="FA1" i="41"/>
  <c r="FB1" i="41"/>
  <c r="FC1" i="41"/>
  <c r="FD1" i="41"/>
  <c r="FE1" i="41"/>
  <c r="FF1" i="41"/>
  <c r="FG1" i="41"/>
  <c r="FH1" i="41"/>
  <c r="FI1" i="41"/>
  <c r="FJ1" i="41"/>
  <c r="FK1" i="41"/>
  <c r="FL1" i="41"/>
  <c r="FM1" i="41"/>
  <c r="FN1" i="41"/>
  <c r="FO1" i="41"/>
  <c r="FP1" i="41"/>
  <c r="FQ1" i="41"/>
  <c r="FR1" i="41"/>
  <c r="FS1" i="41"/>
  <c r="FT1" i="41"/>
  <c r="FU1" i="41"/>
  <c r="FV1" i="41"/>
  <c r="FW1" i="41"/>
  <c r="FX1" i="41"/>
  <c r="FY1" i="41"/>
  <c r="FZ1" i="41"/>
  <c r="GA1" i="41"/>
  <c r="GB1" i="41"/>
  <c r="GC1" i="41"/>
  <c r="GD1" i="41"/>
  <c r="GE1" i="41"/>
  <c r="GF1" i="41"/>
  <c r="GG1" i="41"/>
  <c r="GH1" i="41"/>
  <c r="GI1" i="41"/>
  <c r="GJ1" i="41"/>
  <c r="GK1" i="41"/>
  <c r="GL1" i="41"/>
  <c r="GM1" i="41"/>
  <c r="GN1" i="41"/>
  <c r="GO1" i="41"/>
  <c r="GP1" i="41"/>
  <c r="GQ1" i="41"/>
  <c r="GR1" i="41"/>
  <c r="GS1" i="41"/>
  <c r="GT1" i="41"/>
  <c r="GU1" i="41"/>
  <c r="GV1" i="41"/>
  <c r="GW1" i="41"/>
  <c r="GX1" i="41"/>
  <c r="GY1" i="41"/>
  <c r="GZ1" i="41"/>
  <c r="HA1" i="41"/>
  <c r="HB1" i="41"/>
  <c r="HC1" i="41"/>
  <c r="HD1" i="41"/>
  <c r="HE1" i="41"/>
  <c r="HF1" i="41"/>
  <c r="HG1" i="41"/>
  <c r="HH1" i="41"/>
  <c r="HI1" i="41"/>
  <c r="HJ1" i="41"/>
  <c r="HK1" i="41"/>
  <c r="HL1" i="41"/>
  <c r="HM1" i="41"/>
  <c r="HN1" i="41"/>
  <c r="HO1" i="41"/>
  <c r="HP1" i="41"/>
  <c r="HQ1" i="41"/>
  <c r="HR1" i="41"/>
  <c r="HS1" i="41"/>
  <c r="HT1" i="41"/>
  <c r="HU1" i="41"/>
  <c r="HV1" i="41"/>
  <c r="HW1" i="41"/>
  <c r="HX1" i="41"/>
  <c r="HY1" i="41"/>
  <c r="HZ1" i="41"/>
  <c r="IA1" i="41"/>
  <c r="IB1" i="41"/>
  <c r="IC1" i="41"/>
  <c r="ID1" i="41"/>
  <c r="IE1" i="41"/>
  <c r="IF1" i="41"/>
  <c r="IG1" i="41"/>
  <c r="IH1" i="41"/>
  <c r="II1" i="41"/>
  <c r="IJ1" i="41"/>
  <c r="IK1" i="41"/>
  <c r="IL1" i="41"/>
  <c r="IM1" i="41"/>
  <c r="IN1" i="41"/>
  <c r="IO1" i="41"/>
  <c r="IP1" i="41"/>
  <c r="IQ1" i="41"/>
  <c r="IR1" i="41"/>
  <c r="IS1" i="41"/>
  <c r="IT1" i="41"/>
  <c r="IU1" i="41"/>
  <c r="IV1" i="41"/>
  <c r="IW1" i="41"/>
  <c r="IX1" i="41"/>
  <c r="IY1" i="41"/>
  <c r="IZ1" i="41"/>
  <c r="JA1" i="41"/>
  <c r="JB1" i="41"/>
  <c r="JC1" i="41"/>
  <c r="JD1" i="41"/>
  <c r="JE1" i="41"/>
  <c r="JF1" i="41"/>
  <c r="JG1" i="41"/>
  <c r="JH1" i="41"/>
  <c r="JI1" i="41"/>
  <c r="JJ1" i="41"/>
  <c r="JK1" i="41"/>
  <c r="JL1" i="41"/>
  <c r="JM1" i="41"/>
  <c r="JN1" i="41"/>
  <c r="JO1" i="41"/>
  <c r="JP1" i="41"/>
  <c r="JQ1" i="41"/>
  <c r="JR1" i="41"/>
  <c r="JS1" i="41"/>
  <c r="JT1" i="41"/>
  <c r="JU1" i="41"/>
  <c r="JV1" i="41"/>
  <c r="JW1" i="41"/>
  <c r="JX1" i="41"/>
  <c r="JY1" i="41"/>
  <c r="JZ1" i="41"/>
  <c r="KA1" i="41"/>
  <c r="KB1" i="41"/>
  <c r="KC1" i="41"/>
  <c r="KD1" i="41"/>
  <c r="KE1" i="41"/>
  <c r="KF1" i="41"/>
  <c r="KG1" i="41"/>
  <c r="KH1" i="41"/>
  <c r="KI1" i="41"/>
  <c r="KJ1" i="41"/>
  <c r="KK1" i="41"/>
  <c r="KL1" i="41"/>
  <c r="KM1" i="41"/>
  <c r="KN1" i="41"/>
  <c r="KO1" i="41"/>
  <c r="KP1" i="41"/>
  <c r="KQ1" i="41"/>
  <c r="KR1" i="41"/>
  <c r="KS1" i="41"/>
  <c r="KT1" i="41"/>
  <c r="KU1" i="41"/>
  <c r="KV1" i="41"/>
  <c r="KW1" i="41"/>
  <c r="KX1" i="41"/>
  <c r="KY1" i="41"/>
  <c r="KZ1" i="41"/>
  <c r="LA1" i="41"/>
  <c r="LB1" i="41"/>
  <c r="LC1" i="41"/>
  <c r="LD1" i="41"/>
  <c r="LE1" i="41"/>
  <c r="LF1" i="41"/>
  <c r="LG1" i="41"/>
  <c r="LH1" i="41"/>
  <c r="LI1" i="41"/>
  <c r="LJ1" i="41"/>
  <c r="LK1" i="41"/>
  <c r="LL1" i="41"/>
  <c r="LM1" i="41"/>
  <c r="LN1" i="41"/>
  <c r="LO1" i="41"/>
  <c r="O1" i="41"/>
  <c r="BN5" i="41"/>
  <c r="BM5" i="41"/>
  <c r="BL5" i="41"/>
  <c r="BK5" i="41"/>
  <c r="BJ5" i="41"/>
  <c r="BI5" i="41"/>
  <c r="BH5" i="41"/>
  <c r="BG5" i="41"/>
  <c r="BF5" i="41"/>
  <c r="BE5" i="41"/>
  <c r="BD5" i="41"/>
  <c r="BC5" i="41"/>
  <c r="BB5" i="41"/>
  <c r="BA5" i="41"/>
  <c r="AZ5" i="41"/>
  <c r="AY5" i="41"/>
  <c r="AX5" i="41"/>
  <c r="AW5" i="41"/>
  <c r="AV5" i="41"/>
  <c r="AU5" i="41"/>
  <c r="AT5" i="41"/>
  <c r="AS5" i="41"/>
  <c r="AR5" i="41"/>
  <c r="AQ5" i="41"/>
  <c r="AP5" i="41"/>
  <c r="AO5" i="41"/>
  <c r="AN5" i="41"/>
  <c r="AM5" i="41"/>
  <c r="AL5" i="41"/>
  <c r="AK5" i="41"/>
  <c r="AJ5" i="41"/>
  <c r="AI5" i="41"/>
  <c r="AH5" i="41"/>
  <c r="AG5" i="41"/>
  <c r="AF5" i="41"/>
  <c r="AE5" i="41"/>
  <c r="AD5" i="41"/>
  <c r="AC5" i="41"/>
  <c r="AB5" i="41"/>
  <c r="B5" i="41"/>
  <c r="AA5" i="41"/>
  <c r="Z5" i="41"/>
  <c r="Y5" i="41"/>
  <c r="X5" i="41"/>
  <c r="W5" i="41"/>
  <c r="V5" i="41"/>
  <c r="U5" i="41"/>
  <c r="BQ6" i="41"/>
  <c r="BQ13" i="41" s="1"/>
  <c r="BR6" i="41"/>
  <c r="BR13" i="41" s="1"/>
  <c r="BS6" i="41"/>
  <c r="BS13" i="41" s="1"/>
  <c r="BT6" i="41"/>
  <c r="BT13" i="41" s="1"/>
  <c r="BU6" i="41"/>
  <c r="BU13" i="41" s="1"/>
  <c r="BV6" i="41"/>
  <c r="BV13" i="41" s="1"/>
  <c r="BW6" i="41"/>
  <c r="BW13" i="41" s="1"/>
  <c r="BX6" i="41"/>
  <c r="BX13" i="41" s="1"/>
  <c r="BY6" i="41"/>
  <c r="BY13" i="41" s="1"/>
  <c r="BZ6" i="41"/>
  <c r="BZ13" i="41" s="1"/>
  <c r="CA6" i="41"/>
  <c r="CA13" i="41" s="1"/>
  <c r="CB6" i="41"/>
  <c r="CB13" i="41" s="1"/>
  <c r="CC6" i="41"/>
  <c r="CC13" i="41" s="1"/>
  <c r="CD6" i="41"/>
  <c r="CD13" i="41" s="1"/>
  <c r="CE6" i="41"/>
  <c r="CE13" i="41" s="1"/>
  <c r="CF6" i="41"/>
  <c r="CF13" i="41" s="1"/>
  <c r="CG6" i="41"/>
  <c r="CG13" i="41" s="1"/>
  <c r="CH6" i="41"/>
  <c r="CH13" i="41" s="1"/>
  <c r="CI6" i="41"/>
  <c r="CI13" i="41" s="1"/>
  <c r="CJ6" i="41"/>
  <c r="CJ13" i="41" s="1"/>
  <c r="CK6" i="41"/>
  <c r="CK13" i="41" s="1"/>
  <c r="CL6" i="41"/>
  <c r="CL13" i="41" s="1"/>
  <c r="CM6" i="41"/>
  <c r="CM13" i="41" s="1"/>
  <c r="CN6" i="41"/>
  <c r="CN13" i="41" s="1"/>
  <c r="CO6" i="41"/>
  <c r="CO13" i="41" s="1"/>
  <c r="CP6" i="41"/>
  <c r="CP13" i="41" s="1"/>
  <c r="CQ6" i="41"/>
  <c r="CQ13" i="41" s="1"/>
  <c r="CR6" i="41"/>
  <c r="CR13" i="41" s="1"/>
  <c r="CS6" i="41"/>
  <c r="CS13" i="41" s="1"/>
  <c r="CT6" i="41"/>
  <c r="CT13" i="41" s="1"/>
  <c r="CU6" i="41"/>
  <c r="CU13" i="41" s="1"/>
  <c r="CV6" i="41"/>
  <c r="CV13" i="41" s="1"/>
  <c r="CW6" i="41"/>
  <c r="CW13" i="41" s="1"/>
  <c r="CX6" i="41"/>
  <c r="CX13" i="41" s="1"/>
  <c r="CY6" i="41"/>
  <c r="CY13" i="41" s="1"/>
  <c r="CZ6" i="41"/>
  <c r="CZ13" i="41" s="1"/>
  <c r="DA6" i="41"/>
  <c r="DA13" i="41" s="1"/>
  <c r="DB6" i="41"/>
  <c r="DB13" i="41" s="1"/>
  <c r="DC6" i="41"/>
  <c r="DC13" i="41" s="1"/>
  <c r="DD6" i="41"/>
  <c r="DD13" i="41" s="1"/>
  <c r="DE6" i="41"/>
  <c r="DE13" i="41" s="1"/>
  <c r="DF6" i="41"/>
  <c r="DF13" i="41" s="1"/>
  <c r="DG6" i="41"/>
  <c r="DG13" i="41" s="1"/>
  <c r="DH6" i="41"/>
  <c r="DH13" i="41" s="1"/>
  <c r="DI6" i="41"/>
  <c r="DI13" i="41" s="1"/>
  <c r="DJ6" i="41"/>
  <c r="DJ13" i="41" s="1"/>
  <c r="DK6" i="41"/>
  <c r="DK13" i="41" s="1"/>
  <c r="DL6" i="41"/>
  <c r="DL13" i="41" s="1"/>
  <c r="DM6" i="41"/>
  <c r="DM13" i="41" s="1"/>
  <c r="DN6" i="41"/>
  <c r="DN13" i="41" s="1"/>
  <c r="DO6" i="41"/>
  <c r="DO13" i="41" s="1"/>
  <c r="DP6" i="41"/>
  <c r="DP13" i="41" s="1"/>
  <c r="DQ6" i="41"/>
  <c r="DQ13" i="41" s="1"/>
  <c r="DR6" i="41"/>
  <c r="DR13" i="41" s="1"/>
  <c r="DS6" i="41"/>
  <c r="DS13" i="41" s="1"/>
  <c r="DT6" i="41"/>
  <c r="DT13" i="41" s="1"/>
  <c r="DU6" i="41"/>
  <c r="DU13" i="41" s="1"/>
  <c r="DV6" i="41"/>
  <c r="DV13" i="41" s="1"/>
  <c r="DW6" i="41"/>
  <c r="DW13" i="41" s="1"/>
  <c r="DX6" i="41"/>
  <c r="DX13" i="41" s="1"/>
  <c r="DY6" i="41"/>
  <c r="DY13" i="41" s="1"/>
  <c r="DZ6" i="41"/>
  <c r="DZ13" i="41" s="1"/>
  <c r="EA6" i="41"/>
  <c r="EA13" i="41" s="1"/>
  <c r="EB6" i="41"/>
  <c r="EB13" i="41" s="1"/>
  <c r="EC6" i="41"/>
  <c r="EC13" i="41" s="1"/>
  <c r="ED6" i="41"/>
  <c r="ED13" i="41" s="1"/>
  <c r="EE6" i="41"/>
  <c r="EE13" i="41" s="1"/>
  <c r="EF6" i="41"/>
  <c r="EF13" i="41" s="1"/>
  <c r="EG6" i="41"/>
  <c r="EG13" i="41" s="1"/>
  <c r="EH6" i="41"/>
  <c r="EH13" i="41" s="1"/>
  <c r="EI6" i="41"/>
  <c r="EI13" i="41" s="1"/>
  <c r="EJ6" i="41"/>
  <c r="EJ13" i="41" s="1"/>
  <c r="EK6" i="41"/>
  <c r="EK13" i="41" s="1"/>
  <c r="EL6" i="41"/>
  <c r="EL13" i="41" s="1"/>
  <c r="EM6" i="41"/>
  <c r="EM13" i="41" s="1"/>
  <c r="EN6" i="41"/>
  <c r="EN13" i="41" s="1"/>
  <c r="EO6" i="41"/>
  <c r="EO13" i="41" s="1"/>
  <c r="EP6" i="41"/>
  <c r="EP13" i="41" s="1"/>
  <c r="EQ6" i="41"/>
  <c r="EQ13" i="41" s="1"/>
  <c r="ER6" i="41"/>
  <c r="ER13" i="41" s="1"/>
  <c r="ES6" i="41"/>
  <c r="ES13" i="41" s="1"/>
  <c r="ET6" i="41"/>
  <c r="ET13" i="41" s="1"/>
  <c r="EU6" i="41"/>
  <c r="EU13" i="41" s="1"/>
  <c r="EV6" i="41"/>
  <c r="EV13" i="41" s="1"/>
  <c r="EW6" i="41"/>
  <c r="EW13" i="41" s="1"/>
  <c r="EX6" i="41"/>
  <c r="EX13" i="41" s="1"/>
  <c r="EY6" i="41"/>
  <c r="EY13" i="41" s="1"/>
  <c r="EZ6" i="41"/>
  <c r="EZ13" i="41" s="1"/>
  <c r="FA6" i="41"/>
  <c r="FA13" i="41" s="1"/>
  <c r="FB6" i="41"/>
  <c r="FB13" i="41" s="1"/>
  <c r="FC6" i="41"/>
  <c r="FC13" i="41" s="1"/>
  <c r="FD6" i="41"/>
  <c r="FD13" i="41" s="1"/>
  <c r="FE6" i="41"/>
  <c r="FE13" i="41" s="1"/>
  <c r="FF6" i="41"/>
  <c r="FF13" i="41" s="1"/>
  <c r="FG6" i="41"/>
  <c r="FG13" i="41" s="1"/>
  <c r="FH6" i="41"/>
  <c r="FH13" i="41" s="1"/>
  <c r="FI6" i="41"/>
  <c r="FI13" i="41" s="1"/>
  <c r="FJ6" i="41"/>
  <c r="FJ13" i="41" s="1"/>
  <c r="FK6" i="41"/>
  <c r="FK13" i="41" s="1"/>
  <c r="FL6" i="41"/>
  <c r="FL13" i="41" s="1"/>
  <c r="FM6" i="41"/>
  <c r="FM13" i="41" s="1"/>
  <c r="FN6" i="41"/>
  <c r="FN13" i="41" s="1"/>
  <c r="FO6" i="41"/>
  <c r="FO13" i="41" s="1"/>
  <c r="FP6" i="41"/>
  <c r="FP13" i="41" s="1"/>
  <c r="FQ6" i="41"/>
  <c r="FQ13" i="41" s="1"/>
  <c r="FR6" i="41"/>
  <c r="FR13" i="41" s="1"/>
  <c r="FS6" i="41"/>
  <c r="FS13" i="41" s="1"/>
  <c r="FT6" i="41"/>
  <c r="FT13" i="41" s="1"/>
  <c r="FU6" i="41"/>
  <c r="FU13" i="41" s="1"/>
  <c r="FV6" i="41"/>
  <c r="FV13" i="41" s="1"/>
  <c r="FW6" i="41"/>
  <c r="FW13" i="41" s="1"/>
  <c r="FX6" i="41"/>
  <c r="FX13" i="41" s="1"/>
  <c r="FY6" i="41"/>
  <c r="FY13" i="41" s="1"/>
  <c r="FZ6" i="41"/>
  <c r="FZ13" i="41" s="1"/>
  <c r="GA6" i="41"/>
  <c r="GA13" i="41" s="1"/>
  <c r="GB6" i="41"/>
  <c r="GB13" i="41" s="1"/>
  <c r="GC6" i="41"/>
  <c r="GC13" i="41" s="1"/>
  <c r="GD6" i="41"/>
  <c r="GD13" i="41" s="1"/>
  <c r="GE6" i="41"/>
  <c r="GE13" i="41" s="1"/>
  <c r="GF6" i="41"/>
  <c r="GF13" i="41" s="1"/>
  <c r="GG6" i="41"/>
  <c r="GG13" i="41" s="1"/>
  <c r="GH6" i="41"/>
  <c r="GH13" i="41" s="1"/>
  <c r="GI6" i="41"/>
  <c r="GI13" i="41" s="1"/>
  <c r="GJ6" i="41"/>
  <c r="GJ13" i="41" s="1"/>
  <c r="GK6" i="41"/>
  <c r="GK13" i="41" s="1"/>
  <c r="GL6" i="41"/>
  <c r="GL13" i="41" s="1"/>
  <c r="GM6" i="41"/>
  <c r="GM13" i="41" s="1"/>
  <c r="GN6" i="41"/>
  <c r="GN13" i="41" s="1"/>
  <c r="GO6" i="41"/>
  <c r="GO13" i="41" s="1"/>
  <c r="GP6" i="41"/>
  <c r="GP13" i="41" s="1"/>
  <c r="GQ6" i="41"/>
  <c r="GQ13" i="41" s="1"/>
  <c r="GR6" i="41"/>
  <c r="GR13" i="41" s="1"/>
  <c r="GS6" i="41"/>
  <c r="GS13" i="41" s="1"/>
  <c r="GT6" i="41"/>
  <c r="GT13" i="41" s="1"/>
  <c r="GU6" i="41"/>
  <c r="GU13" i="41" s="1"/>
  <c r="GV6" i="41"/>
  <c r="GV13" i="41" s="1"/>
  <c r="GW6" i="41"/>
  <c r="GW13" i="41" s="1"/>
  <c r="GX6" i="41"/>
  <c r="GX13" i="41" s="1"/>
  <c r="GY6" i="41"/>
  <c r="GY13" i="41" s="1"/>
  <c r="GZ6" i="41"/>
  <c r="GZ13" i="41" s="1"/>
  <c r="HA6" i="41"/>
  <c r="HA13" i="41" s="1"/>
  <c r="HB6" i="41"/>
  <c r="HB13" i="41" s="1"/>
  <c r="HC6" i="41"/>
  <c r="HC13" i="41" s="1"/>
  <c r="HD6" i="41"/>
  <c r="HD13" i="41" s="1"/>
  <c r="HE6" i="41"/>
  <c r="HE13" i="41" s="1"/>
  <c r="HF6" i="41"/>
  <c r="HF13" i="41" s="1"/>
  <c r="HG6" i="41"/>
  <c r="HG13" i="41" s="1"/>
  <c r="HH6" i="41"/>
  <c r="HH13" i="41" s="1"/>
  <c r="HI6" i="41"/>
  <c r="HI13" i="41" s="1"/>
  <c r="HJ6" i="41"/>
  <c r="HJ13" i="41" s="1"/>
  <c r="HK6" i="41"/>
  <c r="HK13" i="41" s="1"/>
  <c r="HL6" i="41"/>
  <c r="HL13" i="41" s="1"/>
  <c r="HM6" i="41"/>
  <c r="HM13" i="41" s="1"/>
  <c r="HN6" i="41"/>
  <c r="HN13" i="41" s="1"/>
  <c r="HO6" i="41"/>
  <c r="HO13" i="41" s="1"/>
  <c r="HP6" i="41"/>
  <c r="HP13" i="41" s="1"/>
  <c r="HQ6" i="41"/>
  <c r="HQ13" i="41" s="1"/>
  <c r="HR6" i="41"/>
  <c r="HR13" i="41" s="1"/>
  <c r="HS6" i="41"/>
  <c r="HS13" i="41" s="1"/>
  <c r="HT6" i="41"/>
  <c r="HT13" i="41" s="1"/>
  <c r="HU6" i="41"/>
  <c r="HU13" i="41" s="1"/>
  <c r="HV6" i="41"/>
  <c r="HV13" i="41" s="1"/>
  <c r="HW6" i="41"/>
  <c r="HW13" i="41" s="1"/>
  <c r="HX6" i="41"/>
  <c r="HX13" i="41" s="1"/>
  <c r="HY6" i="41"/>
  <c r="HY13" i="41" s="1"/>
  <c r="HZ6" i="41"/>
  <c r="HZ13" i="41" s="1"/>
  <c r="IA6" i="41"/>
  <c r="IA13" i="41" s="1"/>
  <c r="IB6" i="41"/>
  <c r="IB13" i="41" s="1"/>
  <c r="IC6" i="41"/>
  <c r="IC13" i="41" s="1"/>
  <c r="ID6" i="41"/>
  <c r="ID13" i="41" s="1"/>
  <c r="IE6" i="41"/>
  <c r="IE13" i="41" s="1"/>
  <c r="IF6" i="41"/>
  <c r="IF13" i="41" s="1"/>
  <c r="IG6" i="41"/>
  <c r="IG13" i="41" s="1"/>
  <c r="IH6" i="41"/>
  <c r="IH13" i="41" s="1"/>
  <c r="II6" i="41"/>
  <c r="II13" i="41" s="1"/>
  <c r="IJ6" i="41"/>
  <c r="IJ13" i="41" s="1"/>
  <c r="IK6" i="41"/>
  <c r="IK13" i="41" s="1"/>
  <c r="IL6" i="41"/>
  <c r="IL13" i="41" s="1"/>
  <c r="IM6" i="41"/>
  <c r="IM13" i="41" s="1"/>
  <c r="IN6" i="41"/>
  <c r="IN13" i="41" s="1"/>
  <c r="IO6" i="41"/>
  <c r="IO13" i="41" s="1"/>
  <c r="IP6" i="41"/>
  <c r="IP13" i="41" s="1"/>
  <c r="IQ6" i="41"/>
  <c r="IQ13" i="41" s="1"/>
  <c r="IR6" i="41"/>
  <c r="IR13" i="41" s="1"/>
  <c r="IS6" i="41"/>
  <c r="IS13" i="41" s="1"/>
  <c r="IT6" i="41"/>
  <c r="IT13" i="41" s="1"/>
  <c r="IU6" i="41"/>
  <c r="IU13" i="41" s="1"/>
  <c r="IV6" i="41"/>
  <c r="IV13" i="41" s="1"/>
  <c r="IW6" i="41"/>
  <c r="IW13" i="41" s="1"/>
  <c r="IX6" i="41"/>
  <c r="IX13" i="41" s="1"/>
  <c r="IY6" i="41"/>
  <c r="IY13" i="41" s="1"/>
  <c r="IZ6" i="41"/>
  <c r="IZ13" i="41" s="1"/>
  <c r="JA6" i="41"/>
  <c r="JA13" i="41" s="1"/>
  <c r="JB6" i="41"/>
  <c r="JB13" i="41" s="1"/>
  <c r="JC6" i="41"/>
  <c r="JC13" i="41" s="1"/>
  <c r="JD6" i="41"/>
  <c r="JD13" i="41" s="1"/>
  <c r="JE6" i="41"/>
  <c r="JE13" i="41" s="1"/>
  <c r="JF6" i="41"/>
  <c r="JF13" i="41" s="1"/>
  <c r="JG6" i="41"/>
  <c r="JG13" i="41" s="1"/>
  <c r="JH6" i="41"/>
  <c r="JH13" i="41" s="1"/>
  <c r="JI6" i="41"/>
  <c r="JI13" i="41" s="1"/>
  <c r="JJ6" i="41"/>
  <c r="JJ13" i="41" s="1"/>
  <c r="JK6" i="41"/>
  <c r="JK13" i="41" s="1"/>
  <c r="JL6" i="41"/>
  <c r="JL13" i="41" s="1"/>
  <c r="JM6" i="41"/>
  <c r="JM13" i="41" s="1"/>
  <c r="JN6" i="41"/>
  <c r="JN13" i="41" s="1"/>
  <c r="JO6" i="41"/>
  <c r="JO13" i="41" s="1"/>
  <c r="JP6" i="41"/>
  <c r="JP13" i="41" s="1"/>
  <c r="JQ6" i="41"/>
  <c r="JQ13" i="41" s="1"/>
  <c r="JR6" i="41"/>
  <c r="JR13" i="41" s="1"/>
  <c r="JS6" i="41"/>
  <c r="JS13" i="41" s="1"/>
  <c r="JT6" i="41"/>
  <c r="JT13" i="41" s="1"/>
  <c r="JU6" i="41"/>
  <c r="JU13" i="41" s="1"/>
  <c r="JV6" i="41"/>
  <c r="JV13" i="41" s="1"/>
  <c r="JW6" i="41"/>
  <c r="JW13" i="41" s="1"/>
  <c r="JX6" i="41"/>
  <c r="JX13" i="41" s="1"/>
  <c r="JY6" i="41"/>
  <c r="JY13" i="41" s="1"/>
  <c r="JZ6" i="41"/>
  <c r="JZ13" i="41" s="1"/>
  <c r="KA6" i="41"/>
  <c r="KA13" i="41" s="1"/>
  <c r="KB6" i="41"/>
  <c r="KB13" i="41" s="1"/>
  <c r="KC6" i="41"/>
  <c r="KC13" i="41" s="1"/>
  <c r="KD6" i="41"/>
  <c r="KD13" i="41" s="1"/>
  <c r="KE6" i="41"/>
  <c r="KE13" i="41" s="1"/>
  <c r="KF6" i="41"/>
  <c r="KF13" i="41" s="1"/>
  <c r="KG6" i="41"/>
  <c r="KG13" i="41" s="1"/>
  <c r="KH6" i="41"/>
  <c r="KH13" i="41" s="1"/>
  <c r="KI6" i="41"/>
  <c r="KI13" i="41" s="1"/>
  <c r="KJ6" i="41"/>
  <c r="KJ13" i="41" s="1"/>
  <c r="KK6" i="41"/>
  <c r="KK13" i="41" s="1"/>
  <c r="KL6" i="41"/>
  <c r="KL13" i="41" s="1"/>
  <c r="KM6" i="41"/>
  <c r="KM13" i="41" s="1"/>
  <c r="KN6" i="41"/>
  <c r="KN13" i="41" s="1"/>
  <c r="KO6" i="41"/>
  <c r="KO13" i="41" s="1"/>
  <c r="KP6" i="41"/>
  <c r="KP13" i="41" s="1"/>
  <c r="KQ6" i="41"/>
  <c r="KQ13" i="41" s="1"/>
  <c r="KR6" i="41"/>
  <c r="KR13" i="41" s="1"/>
  <c r="KS6" i="41"/>
  <c r="KS13" i="41" s="1"/>
  <c r="KT6" i="41"/>
  <c r="KT13" i="41" s="1"/>
  <c r="KU6" i="41"/>
  <c r="KU13" i="41" s="1"/>
  <c r="KV6" i="41"/>
  <c r="KV13" i="41" s="1"/>
  <c r="KW6" i="41"/>
  <c r="KW13" i="41" s="1"/>
  <c r="KX6" i="41"/>
  <c r="KX13" i="41" s="1"/>
  <c r="KY6" i="41"/>
  <c r="KY13" i="41" s="1"/>
  <c r="KZ6" i="41"/>
  <c r="KZ13" i="41" s="1"/>
  <c r="LA6" i="41"/>
  <c r="LA13" i="41" s="1"/>
  <c r="LB6" i="41"/>
  <c r="LB13" i="41" s="1"/>
  <c r="LC6" i="41"/>
  <c r="LC13" i="41" s="1"/>
  <c r="LD6" i="41"/>
  <c r="LD13" i="41" s="1"/>
  <c r="LE6" i="41"/>
  <c r="LE13" i="41" s="1"/>
  <c r="LF6" i="41"/>
  <c r="LF13" i="41" s="1"/>
  <c r="LG6" i="41"/>
  <c r="LG13" i="41" s="1"/>
  <c r="LH6" i="41"/>
  <c r="LH13" i="41" s="1"/>
  <c r="LI6" i="41"/>
  <c r="LI13" i="41" s="1"/>
  <c r="LJ6" i="41"/>
  <c r="LJ13" i="41" s="1"/>
  <c r="LK6" i="41"/>
  <c r="LK13" i="41" s="1"/>
  <c r="LL6" i="41"/>
  <c r="LL13" i="41" s="1"/>
  <c r="LM6" i="41"/>
  <c r="LM13" i="41" s="1"/>
  <c r="LN6" i="41"/>
  <c r="LN13" i="41" s="1"/>
  <c r="LO6" i="41"/>
  <c r="LO13" i="41" s="1"/>
  <c r="BP6" i="41"/>
  <c r="BP13" i="41" s="1"/>
  <c r="BP4" i="41"/>
  <c r="BQ4" i="41"/>
  <c r="BQ9" i="41" s="1"/>
  <c r="BR4" i="41"/>
  <c r="BR9" i="41" s="1"/>
  <c r="BS4" i="41"/>
  <c r="BS9" i="41" s="1"/>
  <c r="BT4" i="41"/>
  <c r="BT9" i="41" s="1"/>
  <c r="BU4" i="41"/>
  <c r="BU9" i="41" s="1"/>
  <c r="BV4" i="41"/>
  <c r="BV9" i="41" s="1"/>
  <c r="BW4" i="41"/>
  <c r="BW9" i="41" s="1"/>
  <c r="BX4" i="41"/>
  <c r="BX9" i="41" s="1"/>
  <c r="BY4" i="41"/>
  <c r="BY9" i="41" s="1"/>
  <c r="BZ4" i="41"/>
  <c r="BZ9" i="41" s="1"/>
  <c r="CA4" i="41"/>
  <c r="CA9" i="41" s="1"/>
  <c r="CB4" i="41"/>
  <c r="CB9" i="41" s="1"/>
  <c r="CC4" i="41"/>
  <c r="CC9" i="41" s="1"/>
  <c r="CD4" i="41"/>
  <c r="CD9" i="41" s="1"/>
  <c r="CE4" i="41"/>
  <c r="CE9" i="41" s="1"/>
  <c r="CF4" i="41"/>
  <c r="CF9" i="41" s="1"/>
  <c r="CG4" i="41"/>
  <c r="CG9" i="41" s="1"/>
  <c r="CH4" i="41"/>
  <c r="CH9" i="41" s="1"/>
  <c r="CI4" i="41"/>
  <c r="CI9" i="41" s="1"/>
  <c r="CJ4" i="41"/>
  <c r="CJ9" i="41" s="1"/>
  <c r="CK4" i="41"/>
  <c r="CK9" i="41" s="1"/>
  <c r="CL4" i="41"/>
  <c r="CL9" i="41" s="1"/>
  <c r="CM4" i="41"/>
  <c r="CM9" i="41" s="1"/>
  <c r="CN4" i="41"/>
  <c r="CN9" i="41" s="1"/>
  <c r="CO4" i="41"/>
  <c r="CO9" i="41" s="1"/>
  <c r="CP4" i="41"/>
  <c r="CP9" i="41" s="1"/>
  <c r="CQ4" i="41"/>
  <c r="CQ9" i="41" s="1"/>
  <c r="CR4" i="41"/>
  <c r="CR9" i="41" s="1"/>
  <c r="CS4" i="41"/>
  <c r="CS9" i="41" s="1"/>
  <c r="CT4" i="41"/>
  <c r="CT9" i="41" s="1"/>
  <c r="CU4" i="41"/>
  <c r="CU9" i="41" s="1"/>
  <c r="CV4" i="41"/>
  <c r="CV9" i="41" s="1"/>
  <c r="CW4" i="41"/>
  <c r="CW9" i="41" s="1"/>
  <c r="CX4" i="41"/>
  <c r="CX9" i="41" s="1"/>
  <c r="CY4" i="41"/>
  <c r="CY9" i="41" s="1"/>
  <c r="CZ4" i="41"/>
  <c r="CZ9" i="41" s="1"/>
  <c r="DA4" i="41"/>
  <c r="DA9" i="41" s="1"/>
  <c r="DB4" i="41"/>
  <c r="DB9" i="41" s="1"/>
  <c r="DC4" i="41"/>
  <c r="DC9" i="41" s="1"/>
  <c r="DD4" i="41"/>
  <c r="DD9" i="41" s="1"/>
  <c r="DE4" i="41"/>
  <c r="DE9" i="41" s="1"/>
  <c r="DF4" i="41"/>
  <c r="DF9" i="41" s="1"/>
  <c r="DG4" i="41"/>
  <c r="DG9" i="41" s="1"/>
  <c r="DH4" i="41"/>
  <c r="DH9" i="41" s="1"/>
  <c r="DI4" i="41"/>
  <c r="DI9" i="41" s="1"/>
  <c r="DJ4" i="41"/>
  <c r="DJ9" i="41" s="1"/>
  <c r="DK4" i="41"/>
  <c r="DK9" i="41" s="1"/>
  <c r="DL4" i="41"/>
  <c r="DL9" i="41" s="1"/>
  <c r="DM4" i="41"/>
  <c r="DM9" i="41" s="1"/>
  <c r="DN4" i="41"/>
  <c r="DN9" i="41" s="1"/>
  <c r="DO4" i="41"/>
  <c r="DO9" i="41" s="1"/>
  <c r="DP4" i="41"/>
  <c r="DP9" i="41" s="1"/>
  <c r="DQ4" i="41"/>
  <c r="DQ9" i="41" s="1"/>
  <c r="DR4" i="41"/>
  <c r="DR9" i="41" s="1"/>
  <c r="DS4" i="41"/>
  <c r="DS9" i="41" s="1"/>
  <c r="DT4" i="41"/>
  <c r="DT9" i="41" s="1"/>
  <c r="DU4" i="41"/>
  <c r="DU9" i="41" s="1"/>
  <c r="DV4" i="41"/>
  <c r="DV9" i="41" s="1"/>
  <c r="DW4" i="41"/>
  <c r="DW9" i="41" s="1"/>
  <c r="DX4" i="41"/>
  <c r="DX9" i="41" s="1"/>
  <c r="DY4" i="41"/>
  <c r="DY9" i="41" s="1"/>
  <c r="DZ4" i="41"/>
  <c r="DZ9" i="41" s="1"/>
  <c r="EA4" i="41"/>
  <c r="EA9" i="41" s="1"/>
  <c r="EB4" i="41"/>
  <c r="EB9" i="41" s="1"/>
  <c r="EC4" i="41"/>
  <c r="EC9" i="41" s="1"/>
  <c r="ED4" i="41"/>
  <c r="ED9" i="41" s="1"/>
  <c r="EE4" i="41"/>
  <c r="EE9" i="41" s="1"/>
  <c r="EF4" i="41"/>
  <c r="EF9" i="41" s="1"/>
  <c r="EG4" i="41"/>
  <c r="EG9" i="41" s="1"/>
  <c r="EH4" i="41"/>
  <c r="EH9" i="41" s="1"/>
  <c r="EI4" i="41"/>
  <c r="EI9" i="41" s="1"/>
  <c r="EJ4" i="41"/>
  <c r="EJ9" i="41" s="1"/>
  <c r="EK4" i="41"/>
  <c r="EK9" i="41" s="1"/>
  <c r="EL4" i="41"/>
  <c r="EL9" i="41" s="1"/>
  <c r="EM4" i="41"/>
  <c r="EM9" i="41" s="1"/>
  <c r="EN4" i="41"/>
  <c r="EN9" i="41" s="1"/>
  <c r="EO4" i="41"/>
  <c r="EO9" i="41" s="1"/>
  <c r="EP4" i="41"/>
  <c r="EP9" i="41" s="1"/>
  <c r="EQ4" i="41"/>
  <c r="EQ9" i="41" s="1"/>
  <c r="ER4" i="41"/>
  <c r="ER9" i="41" s="1"/>
  <c r="ES4" i="41"/>
  <c r="ES9" i="41" s="1"/>
  <c r="ET4" i="41"/>
  <c r="ET9" i="41" s="1"/>
  <c r="EU4" i="41"/>
  <c r="EU9" i="41" s="1"/>
  <c r="EV4" i="41"/>
  <c r="EV9" i="41" s="1"/>
  <c r="EW4" i="41"/>
  <c r="EW9" i="41" s="1"/>
  <c r="EX4" i="41"/>
  <c r="EX9" i="41" s="1"/>
  <c r="EY4" i="41"/>
  <c r="EY9" i="41" s="1"/>
  <c r="EZ4" i="41"/>
  <c r="EZ9" i="41" s="1"/>
  <c r="FA4" i="41"/>
  <c r="FA9" i="41" s="1"/>
  <c r="FB4" i="41"/>
  <c r="FB9" i="41" s="1"/>
  <c r="FC4" i="41"/>
  <c r="FC9" i="41" s="1"/>
  <c r="FD4" i="41"/>
  <c r="FD9" i="41" s="1"/>
  <c r="FE4" i="41"/>
  <c r="FE9" i="41" s="1"/>
  <c r="FF4" i="41"/>
  <c r="FF9" i="41" s="1"/>
  <c r="FG4" i="41"/>
  <c r="FG9" i="41" s="1"/>
  <c r="FH4" i="41"/>
  <c r="FH9" i="41" s="1"/>
  <c r="FI4" i="41"/>
  <c r="FI9" i="41" s="1"/>
  <c r="FJ4" i="41"/>
  <c r="FJ9" i="41" s="1"/>
  <c r="FK4" i="41"/>
  <c r="FK9" i="41" s="1"/>
  <c r="FL4" i="41"/>
  <c r="FL9" i="41" s="1"/>
  <c r="FM4" i="41"/>
  <c r="FM9" i="41" s="1"/>
  <c r="FN4" i="41"/>
  <c r="FN9" i="41" s="1"/>
  <c r="FO4" i="41"/>
  <c r="FO9" i="41" s="1"/>
  <c r="FP4" i="41"/>
  <c r="FP9" i="41" s="1"/>
  <c r="FQ4" i="41"/>
  <c r="FQ9" i="41" s="1"/>
  <c r="FR4" i="41"/>
  <c r="FR9" i="41" s="1"/>
  <c r="FS4" i="41"/>
  <c r="FS9" i="41" s="1"/>
  <c r="FT4" i="41"/>
  <c r="FT9" i="41" s="1"/>
  <c r="FU4" i="41"/>
  <c r="FU9" i="41" s="1"/>
  <c r="FV4" i="41"/>
  <c r="FV9" i="41" s="1"/>
  <c r="FW4" i="41"/>
  <c r="FW9" i="41" s="1"/>
  <c r="FX4" i="41"/>
  <c r="FX9" i="41" s="1"/>
  <c r="FY4" i="41"/>
  <c r="FY9" i="41" s="1"/>
  <c r="FZ4" i="41"/>
  <c r="FZ9" i="41" s="1"/>
  <c r="GA4" i="41"/>
  <c r="GA9" i="41" s="1"/>
  <c r="GB4" i="41"/>
  <c r="GB9" i="41" s="1"/>
  <c r="GC4" i="41"/>
  <c r="GC9" i="41" s="1"/>
  <c r="GD4" i="41"/>
  <c r="GD9" i="41" s="1"/>
  <c r="GE4" i="41"/>
  <c r="GE9" i="41" s="1"/>
  <c r="GF4" i="41"/>
  <c r="GF9" i="41" s="1"/>
  <c r="GG4" i="41"/>
  <c r="GG9" i="41" s="1"/>
  <c r="GH4" i="41"/>
  <c r="GH9" i="41" s="1"/>
  <c r="GI4" i="41"/>
  <c r="GI9" i="41" s="1"/>
  <c r="GJ4" i="41"/>
  <c r="GJ9" i="41" s="1"/>
  <c r="GK4" i="41"/>
  <c r="GK9" i="41" s="1"/>
  <c r="GL4" i="41"/>
  <c r="GL9" i="41" s="1"/>
  <c r="GM4" i="41"/>
  <c r="GM9" i="41" s="1"/>
  <c r="GN4" i="41"/>
  <c r="GN9" i="41" s="1"/>
  <c r="GO4" i="41"/>
  <c r="GO9" i="41" s="1"/>
  <c r="GP4" i="41"/>
  <c r="GP9" i="41" s="1"/>
  <c r="GQ4" i="41"/>
  <c r="GQ9" i="41" s="1"/>
  <c r="GR4" i="41"/>
  <c r="GR9" i="41" s="1"/>
  <c r="GS4" i="41"/>
  <c r="GS9" i="41" s="1"/>
  <c r="GT4" i="41"/>
  <c r="GT9" i="41" s="1"/>
  <c r="GU4" i="41"/>
  <c r="GU9" i="41" s="1"/>
  <c r="GV4" i="41"/>
  <c r="GV9" i="41" s="1"/>
  <c r="GW4" i="41"/>
  <c r="GW9" i="41" s="1"/>
  <c r="GX4" i="41"/>
  <c r="GX9" i="41" s="1"/>
  <c r="GY4" i="41"/>
  <c r="GY9" i="41" s="1"/>
  <c r="GZ4" i="41"/>
  <c r="GZ9" i="41" s="1"/>
  <c r="HA4" i="41"/>
  <c r="HA9" i="41" s="1"/>
  <c r="HB4" i="41"/>
  <c r="HB9" i="41" s="1"/>
  <c r="HC4" i="41"/>
  <c r="HC9" i="41" s="1"/>
  <c r="HD4" i="41"/>
  <c r="HD9" i="41" s="1"/>
  <c r="HE4" i="41"/>
  <c r="HE9" i="41" s="1"/>
  <c r="HF4" i="41"/>
  <c r="HF9" i="41" s="1"/>
  <c r="HG4" i="41"/>
  <c r="HG9" i="41" s="1"/>
  <c r="HH4" i="41"/>
  <c r="HH9" i="41" s="1"/>
  <c r="HI4" i="41"/>
  <c r="HI9" i="41" s="1"/>
  <c r="HJ4" i="41"/>
  <c r="HJ9" i="41" s="1"/>
  <c r="HK4" i="41"/>
  <c r="HK9" i="41" s="1"/>
  <c r="HL4" i="41"/>
  <c r="HL9" i="41" s="1"/>
  <c r="HM4" i="41"/>
  <c r="HM9" i="41" s="1"/>
  <c r="HN4" i="41"/>
  <c r="HN9" i="41" s="1"/>
  <c r="HO4" i="41"/>
  <c r="HO9" i="41" s="1"/>
  <c r="HP4" i="41"/>
  <c r="HP9" i="41" s="1"/>
  <c r="HQ4" i="41"/>
  <c r="HQ9" i="41" s="1"/>
  <c r="HR4" i="41"/>
  <c r="HR9" i="41" s="1"/>
  <c r="HS4" i="41"/>
  <c r="HS9" i="41" s="1"/>
  <c r="HT4" i="41"/>
  <c r="HT9" i="41" s="1"/>
  <c r="HU4" i="41"/>
  <c r="HU9" i="41" s="1"/>
  <c r="HV4" i="41"/>
  <c r="HV9" i="41" s="1"/>
  <c r="HW4" i="41"/>
  <c r="HW9" i="41" s="1"/>
  <c r="HX4" i="41"/>
  <c r="HX9" i="41" s="1"/>
  <c r="HY4" i="41"/>
  <c r="HY9" i="41" s="1"/>
  <c r="HZ4" i="41"/>
  <c r="IA4" i="41"/>
  <c r="IA9" i="41" s="1"/>
  <c r="IB4" i="41"/>
  <c r="IB9" i="41" s="1"/>
  <c r="IC4" i="41"/>
  <c r="IC9" i="41" s="1"/>
  <c r="ID4" i="41"/>
  <c r="ID9" i="41" s="1"/>
  <c r="IE4" i="41"/>
  <c r="IE9" i="41" s="1"/>
  <c r="IF4" i="41"/>
  <c r="IF9" i="41" s="1"/>
  <c r="IG4" i="41"/>
  <c r="IG9" i="41" s="1"/>
  <c r="IH4" i="41"/>
  <c r="IH9" i="41" s="1"/>
  <c r="II4" i="41"/>
  <c r="II9" i="41" s="1"/>
  <c r="IJ4" i="41"/>
  <c r="IJ9" i="41" s="1"/>
  <c r="IK4" i="41"/>
  <c r="IK9" i="41" s="1"/>
  <c r="IL4" i="41"/>
  <c r="IM4" i="41"/>
  <c r="IM9" i="41" s="1"/>
  <c r="IN4" i="41"/>
  <c r="IN9" i="41" s="1"/>
  <c r="IO4" i="41"/>
  <c r="IO9" i="41" s="1"/>
  <c r="IP4" i="41"/>
  <c r="IQ4" i="41"/>
  <c r="IQ9" i="41" s="1"/>
  <c r="IR4" i="41"/>
  <c r="IR9" i="41" s="1"/>
  <c r="IS4" i="41"/>
  <c r="IS9" i="41" s="1"/>
  <c r="IT4" i="41"/>
  <c r="IU4" i="41"/>
  <c r="IU9" i="41" s="1"/>
  <c r="IV4" i="41"/>
  <c r="IV9" i="41" s="1"/>
  <c r="IW4" i="41"/>
  <c r="IW9" i="41" s="1"/>
  <c r="IX4" i="41"/>
  <c r="IY4" i="41"/>
  <c r="IY9" i="41" s="1"/>
  <c r="IZ4" i="41"/>
  <c r="IZ9" i="41" s="1"/>
  <c r="JA4" i="41"/>
  <c r="JA9" i="41" s="1"/>
  <c r="JB4" i="41"/>
  <c r="JC4" i="41"/>
  <c r="JC9" i="41" s="1"/>
  <c r="JD4" i="41"/>
  <c r="JD9" i="41" s="1"/>
  <c r="JE4" i="41"/>
  <c r="JE9" i="41" s="1"/>
  <c r="JF4" i="41"/>
  <c r="JG4" i="41"/>
  <c r="JG9" i="41" s="1"/>
  <c r="JH4" i="41"/>
  <c r="JI4" i="41"/>
  <c r="JJ4" i="41"/>
  <c r="JK4" i="41"/>
  <c r="JK9" i="41" s="1"/>
  <c r="JL4" i="41"/>
  <c r="JL9" i="41" s="1"/>
  <c r="JM4" i="41"/>
  <c r="JN4" i="41"/>
  <c r="JO4" i="41"/>
  <c r="JO9" i="41" s="1"/>
  <c r="JP4" i="41"/>
  <c r="JP9" i="41" s="1"/>
  <c r="JQ4" i="41"/>
  <c r="JR4" i="41"/>
  <c r="JS4" i="41"/>
  <c r="JS9" i="41" s="1"/>
  <c r="JT4" i="41"/>
  <c r="JT9" i="41" s="1"/>
  <c r="JU4" i="41"/>
  <c r="JV4" i="41"/>
  <c r="JW4" i="41"/>
  <c r="JW9" i="41" s="1"/>
  <c r="JX4" i="41"/>
  <c r="JX9" i="41" s="1"/>
  <c r="JY4" i="41"/>
  <c r="JZ4" i="41"/>
  <c r="KA4" i="41"/>
  <c r="KA9" i="41" s="1"/>
  <c r="KB4" i="41"/>
  <c r="KB9" i="41" s="1"/>
  <c r="KC4" i="41"/>
  <c r="KD4" i="41"/>
  <c r="KE4" i="41"/>
  <c r="KE9" i="41" s="1"/>
  <c r="KF4" i="41"/>
  <c r="KG4" i="41"/>
  <c r="KH4" i="41"/>
  <c r="KI4" i="41"/>
  <c r="KI9" i="41" s="1"/>
  <c r="KJ4" i="41"/>
  <c r="KK4" i="41"/>
  <c r="KL4" i="41"/>
  <c r="KM4" i="41"/>
  <c r="KM9" i="41" s="1"/>
  <c r="KN4" i="41"/>
  <c r="KO4" i="41"/>
  <c r="KP4" i="41"/>
  <c r="KQ4" i="41"/>
  <c r="KQ9" i="41" s="1"/>
  <c r="KR4" i="41"/>
  <c r="KS4" i="41"/>
  <c r="KT4" i="41"/>
  <c r="KU4" i="41"/>
  <c r="KV4" i="41"/>
  <c r="KW4" i="41"/>
  <c r="KX4" i="41"/>
  <c r="KY4" i="41"/>
  <c r="KZ4" i="41"/>
  <c r="LA4" i="41"/>
  <c r="LB4" i="41"/>
  <c r="LC4" i="41"/>
  <c r="LD4" i="41"/>
  <c r="LE4" i="41"/>
  <c r="LF4" i="41"/>
  <c r="LG4" i="41"/>
  <c r="LH4" i="41"/>
  <c r="LI4" i="41"/>
  <c r="LJ4" i="41"/>
  <c r="LK4" i="41"/>
  <c r="LL4" i="41"/>
  <c r="LM4" i="41"/>
  <c r="LN4" i="41"/>
  <c r="LO4" i="41"/>
  <c r="GI70" i="16" l="1"/>
  <c r="GI71" i="16"/>
  <c r="KR9" i="41"/>
  <c r="KR19" i="41" s="1"/>
  <c r="KN9" i="41"/>
  <c r="KN19" i="41" s="1"/>
  <c r="KJ9" i="41"/>
  <c r="KJ18" i="41" s="1"/>
  <c r="KF9" i="41"/>
  <c r="KF19" i="41" s="1"/>
  <c r="JV9" i="41"/>
  <c r="JV18" i="41" s="1"/>
  <c r="JR9" i="41"/>
  <c r="JR18" i="41" s="1"/>
  <c r="JN9" i="41"/>
  <c r="JN19" i="41" s="1"/>
  <c r="JJ9" i="41"/>
  <c r="JJ19" i="41" s="1"/>
  <c r="JF9" i="41"/>
  <c r="JF18" i="41" s="1"/>
  <c r="JB9" i="41"/>
  <c r="JB19" i="41" s="1"/>
  <c r="IX9" i="41"/>
  <c r="IX19" i="41" s="1"/>
  <c r="IT9" i="41"/>
  <c r="IT19" i="41" s="1"/>
  <c r="IP9" i="41"/>
  <c r="IP19" i="41" s="1"/>
  <c r="IL9" i="41"/>
  <c r="IL19" i="41" s="1"/>
  <c r="HZ9" i="41"/>
  <c r="HZ18" i="41" s="1"/>
  <c r="KV9" i="41"/>
  <c r="KV18" i="41" s="1"/>
  <c r="JM9" i="41"/>
  <c r="JM19" i="41" s="1"/>
  <c r="JI9" i="41"/>
  <c r="JI18" i="41" s="1"/>
  <c r="LD9" i="41"/>
  <c r="LD18" i="41" s="1"/>
  <c r="KZ9" i="41"/>
  <c r="KZ19" i="41" s="1"/>
  <c r="KH9" i="41"/>
  <c r="KH18" i="41" s="1"/>
  <c r="KD9" i="41"/>
  <c r="KD18" i="41" s="1"/>
  <c r="JZ9" i="41"/>
  <c r="JZ19" i="41" s="1"/>
  <c r="C5" i="41"/>
  <c r="D5" i="41"/>
  <c r="G5" i="41"/>
  <c r="KY9" i="41"/>
  <c r="KY19" i="41" s="1"/>
  <c r="KU9" i="41"/>
  <c r="KU19" i="41" s="1"/>
  <c r="KO9" i="41"/>
  <c r="KO18" i="41" s="1"/>
  <c r="KK9" i="41"/>
  <c r="KK19" i="41" s="1"/>
  <c r="KG9" i="41"/>
  <c r="KG18" i="41" s="1"/>
  <c r="KC9" i="41"/>
  <c r="KC18" i="41" s="1"/>
  <c r="JY9" i="41"/>
  <c r="JY19" i="41" s="1"/>
  <c r="JU9" i="41"/>
  <c r="JU19" i="41" s="1"/>
  <c r="JQ9" i="41"/>
  <c r="JQ18" i="41" s="1"/>
  <c r="LG9" i="41"/>
  <c r="LG18" i="41" s="1"/>
  <c r="LC9" i="41"/>
  <c r="LC19" i="41" s="1"/>
  <c r="LH9" i="41"/>
  <c r="LH18" i="41" s="1"/>
  <c r="LK9" i="41"/>
  <c r="LK19" i="41" s="1"/>
  <c r="KW9" i="41"/>
  <c r="KW18" i="41" s="1"/>
  <c r="KS9" i="41"/>
  <c r="KS18" i="41" s="1"/>
  <c r="LE9" i="41"/>
  <c r="LE19" i="41" s="1"/>
  <c r="LA9" i="41"/>
  <c r="LA19" i="41" s="1"/>
  <c r="LB9" i="41"/>
  <c r="LB19" i="41" s="1"/>
  <c r="KX9" i="41"/>
  <c r="KX18" i="41" s="1"/>
  <c r="KT9" i="41"/>
  <c r="KT18" i="41" s="1"/>
  <c r="KP9" i="41"/>
  <c r="KP18" i="41" s="1"/>
  <c r="KL9" i="41"/>
  <c r="KL18" i="41" s="1"/>
  <c r="LN9" i="41"/>
  <c r="LN18" i="41" s="1"/>
  <c r="LJ9" i="41"/>
  <c r="LJ18" i="41" s="1"/>
  <c r="LF9" i="41"/>
  <c r="LF18" i="41" s="1"/>
  <c r="L5" i="41"/>
  <c r="M5" i="41"/>
  <c r="F5" i="41"/>
  <c r="J5" i="41"/>
  <c r="LG19" i="41"/>
  <c r="KR18" i="41"/>
  <c r="KQ19" i="41"/>
  <c r="KQ18" i="41"/>
  <c r="KM19" i="41"/>
  <c r="KM18" i="41"/>
  <c r="KI19" i="41"/>
  <c r="KI18" i="41"/>
  <c r="KE19" i="41"/>
  <c r="KE18" i="41"/>
  <c r="KB18" i="41"/>
  <c r="KB19" i="41"/>
  <c r="KA19" i="41"/>
  <c r="KA18" i="41"/>
  <c r="JX18" i="41"/>
  <c r="JX19" i="41"/>
  <c r="JW19" i="41"/>
  <c r="JW18" i="41"/>
  <c r="JT19" i="41"/>
  <c r="JT18" i="41"/>
  <c r="JS19" i="41"/>
  <c r="JS18" i="41"/>
  <c r="JP18" i="41"/>
  <c r="JP19" i="41"/>
  <c r="JO19" i="41"/>
  <c r="JO18" i="41"/>
  <c r="JL18" i="41"/>
  <c r="JL19" i="41"/>
  <c r="JK19" i="41"/>
  <c r="JK18" i="41"/>
  <c r="JH18" i="41"/>
  <c r="JH19" i="41"/>
  <c r="JG19" i="41"/>
  <c r="JG18" i="41"/>
  <c r="JE18" i="41"/>
  <c r="JE19" i="41"/>
  <c r="JD19" i="41"/>
  <c r="JD18" i="41"/>
  <c r="JC19" i="41"/>
  <c r="JC18" i="41"/>
  <c r="JA18" i="41"/>
  <c r="JA19" i="41"/>
  <c r="IZ18" i="41"/>
  <c r="IZ19" i="41"/>
  <c r="IY19" i="41"/>
  <c r="IY18" i="41"/>
  <c r="IW18" i="41"/>
  <c r="IW19" i="41"/>
  <c r="IV18" i="41"/>
  <c r="IV19" i="41"/>
  <c r="IU19" i="41"/>
  <c r="IU18" i="41"/>
  <c r="IS18" i="41"/>
  <c r="IS19" i="41"/>
  <c r="IR18" i="41"/>
  <c r="IR19" i="41"/>
  <c r="IQ19" i="41"/>
  <c r="IQ18" i="41"/>
  <c r="IO18" i="41"/>
  <c r="IO19" i="41"/>
  <c r="IN19" i="41"/>
  <c r="IN18" i="41"/>
  <c r="IM19" i="41"/>
  <c r="IM18" i="41"/>
  <c r="IK18" i="41"/>
  <c r="IK19" i="41"/>
  <c r="IJ18" i="41"/>
  <c r="IJ19" i="41"/>
  <c r="II19" i="41"/>
  <c r="II18" i="41"/>
  <c r="IH18" i="41"/>
  <c r="IH19" i="41"/>
  <c r="IG18" i="41"/>
  <c r="IG19" i="41"/>
  <c r="IF18" i="41"/>
  <c r="IF19" i="41"/>
  <c r="IE19" i="41"/>
  <c r="IE18" i="41"/>
  <c r="ID18" i="41"/>
  <c r="ID19" i="41"/>
  <c r="IC18" i="41"/>
  <c r="IC19" i="41"/>
  <c r="IB18" i="41"/>
  <c r="IB19" i="41"/>
  <c r="IA19" i="41"/>
  <c r="IA18" i="41"/>
  <c r="HY18" i="41"/>
  <c r="HY19" i="41"/>
  <c r="HX19" i="41"/>
  <c r="HX18" i="41"/>
  <c r="HW19" i="41"/>
  <c r="HW18" i="41"/>
  <c r="HV18" i="41"/>
  <c r="HV19" i="41"/>
  <c r="HU18" i="41"/>
  <c r="HU19" i="41"/>
  <c r="HT18" i="41"/>
  <c r="HT19" i="41"/>
  <c r="HS19" i="41"/>
  <c r="HS18" i="41"/>
  <c r="HR18" i="41"/>
  <c r="HR19" i="41"/>
  <c r="HQ18" i="41"/>
  <c r="HQ19" i="41"/>
  <c r="HP18" i="41"/>
  <c r="HP19" i="41"/>
  <c r="HO19" i="41"/>
  <c r="HO18" i="41"/>
  <c r="HN18" i="41"/>
  <c r="HN19" i="41"/>
  <c r="HM18" i="41"/>
  <c r="HM19" i="41"/>
  <c r="HL18" i="41"/>
  <c r="HL19" i="41"/>
  <c r="HK19" i="41"/>
  <c r="HK18" i="41"/>
  <c r="HJ18" i="41"/>
  <c r="HJ19" i="41"/>
  <c r="HI18" i="41"/>
  <c r="HI19" i="41"/>
  <c r="HH19" i="41"/>
  <c r="HH18" i="41"/>
  <c r="HG19" i="41"/>
  <c r="HG18" i="41"/>
  <c r="HF18" i="41"/>
  <c r="HF19" i="41"/>
  <c r="HE18" i="41"/>
  <c r="HE19" i="41"/>
  <c r="HD18" i="41"/>
  <c r="HD19" i="41"/>
  <c r="HC19" i="41"/>
  <c r="HC18" i="41"/>
  <c r="HB18" i="41"/>
  <c r="HB19" i="41"/>
  <c r="HA18" i="41"/>
  <c r="HA19" i="41"/>
  <c r="GZ18" i="41"/>
  <c r="GZ19" i="41"/>
  <c r="GY19" i="41"/>
  <c r="GY18" i="41"/>
  <c r="GX18" i="41"/>
  <c r="GX19" i="41"/>
  <c r="GW18" i="41"/>
  <c r="GW19" i="41"/>
  <c r="GV18" i="41"/>
  <c r="GV19" i="41"/>
  <c r="GU19" i="41"/>
  <c r="GU18" i="41"/>
  <c r="GT18" i="41"/>
  <c r="GT19" i="41"/>
  <c r="GS18" i="41"/>
  <c r="GS19" i="41"/>
  <c r="GR19" i="41"/>
  <c r="GR18" i="41"/>
  <c r="GQ19" i="41"/>
  <c r="GQ18" i="41"/>
  <c r="GP18" i="41"/>
  <c r="GP19" i="41"/>
  <c r="GO18" i="41"/>
  <c r="GO19" i="41"/>
  <c r="GN18" i="41"/>
  <c r="GN19" i="41"/>
  <c r="GM19" i="41"/>
  <c r="GM18" i="41"/>
  <c r="GL18" i="41"/>
  <c r="GL19" i="41"/>
  <c r="GK18" i="41"/>
  <c r="GK19" i="41"/>
  <c r="GJ18" i="41"/>
  <c r="GJ19" i="41"/>
  <c r="GI19" i="41"/>
  <c r="GI18" i="41"/>
  <c r="GH18" i="41"/>
  <c r="GH19" i="41"/>
  <c r="GG18" i="41"/>
  <c r="GG19" i="41"/>
  <c r="GF18" i="41"/>
  <c r="GF19" i="41"/>
  <c r="GE19" i="41"/>
  <c r="GE18" i="41"/>
  <c r="GD18" i="41"/>
  <c r="GD19" i="41"/>
  <c r="GC18" i="41"/>
  <c r="GC19" i="41"/>
  <c r="GB19" i="41"/>
  <c r="GB18" i="41"/>
  <c r="GA19" i="41"/>
  <c r="GA18" i="41"/>
  <c r="FZ18" i="41"/>
  <c r="FZ19" i="41"/>
  <c r="FY18" i="41"/>
  <c r="FY19" i="41"/>
  <c r="FX18" i="41"/>
  <c r="FX19" i="41"/>
  <c r="FW19" i="41"/>
  <c r="FW18" i="41"/>
  <c r="FV18" i="41"/>
  <c r="FV19" i="41"/>
  <c r="FU18" i="41"/>
  <c r="FU19" i="41"/>
  <c r="FT18" i="41"/>
  <c r="FT19" i="41"/>
  <c r="FS19" i="41"/>
  <c r="FS18" i="41"/>
  <c r="FR19" i="41"/>
  <c r="FR18" i="41"/>
  <c r="FQ18" i="41"/>
  <c r="FQ19" i="41"/>
  <c r="FP18" i="41"/>
  <c r="FP19" i="41"/>
  <c r="FO19" i="41"/>
  <c r="FO18" i="41"/>
  <c r="FN19" i="41"/>
  <c r="FN18" i="41"/>
  <c r="FM18" i="41"/>
  <c r="FM19" i="41"/>
  <c r="FL18" i="41"/>
  <c r="FL19" i="41"/>
  <c r="FK19" i="41"/>
  <c r="FK18" i="41"/>
  <c r="FJ19" i="41"/>
  <c r="FJ18" i="41"/>
  <c r="FI18" i="41"/>
  <c r="FI19" i="41"/>
  <c r="FH18" i="41"/>
  <c r="FH19" i="41"/>
  <c r="FG19" i="41"/>
  <c r="FG18" i="41"/>
  <c r="FF19" i="41"/>
  <c r="FF18" i="41"/>
  <c r="FE18" i="41"/>
  <c r="FE19" i="41"/>
  <c r="FD18" i="41"/>
  <c r="FD19" i="41"/>
  <c r="FC18" i="41"/>
  <c r="FC19" i="41"/>
  <c r="FB19" i="41"/>
  <c r="FB18" i="41"/>
  <c r="FA18" i="41"/>
  <c r="FA19" i="41"/>
  <c r="EZ18" i="41"/>
  <c r="EZ19" i="41"/>
  <c r="EY18" i="41"/>
  <c r="EY19" i="41"/>
  <c r="EX18" i="41"/>
  <c r="EX19" i="41"/>
  <c r="EW18" i="41"/>
  <c r="EW19" i="41"/>
  <c r="EV18" i="41"/>
  <c r="EV19" i="41"/>
  <c r="EU19" i="41"/>
  <c r="EU18" i="41"/>
  <c r="ET19" i="41"/>
  <c r="ET18" i="41"/>
  <c r="ES18" i="41"/>
  <c r="ES19" i="41"/>
  <c r="ER18" i="41"/>
  <c r="ER19" i="41"/>
  <c r="EQ19" i="41"/>
  <c r="EQ18" i="41"/>
  <c r="EP19" i="41"/>
  <c r="EP18" i="41"/>
  <c r="EO18" i="41"/>
  <c r="EO19" i="41"/>
  <c r="EN18" i="41"/>
  <c r="EN19" i="41"/>
  <c r="EM18" i="41"/>
  <c r="EM19" i="41"/>
  <c r="EL19" i="41"/>
  <c r="EL18" i="41"/>
  <c r="EK19" i="41"/>
  <c r="EK18" i="41"/>
  <c r="EJ18" i="41"/>
  <c r="EJ19" i="41"/>
  <c r="EI18" i="41"/>
  <c r="EI19" i="41"/>
  <c r="EH18" i="41"/>
  <c r="EH19" i="41"/>
  <c r="EG19" i="41"/>
  <c r="EG18" i="41"/>
  <c r="EF18" i="41"/>
  <c r="EF19" i="41"/>
  <c r="EE19" i="41"/>
  <c r="EE18" i="41"/>
  <c r="ED19" i="41"/>
  <c r="ED18" i="41"/>
  <c r="EC18" i="41"/>
  <c r="EC19" i="41"/>
  <c r="EB18" i="41"/>
  <c r="EB19" i="41"/>
  <c r="EA19" i="41"/>
  <c r="EA18" i="41"/>
  <c r="DZ19" i="41"/>
  <c r="DZ18" i="41"/>
  <c r="DY18" i="41"/>
  <c r="DY19" i="41"/>
  <c r="DX18" i="41"/>
  <c r="DX19" i="41"/>
  <c r="DW18" i="41"/>
  <c r="DW19" i="41"/>
  <c r="DV19" i="41"/>
  <c r="DV18" i="41"/>
  <c r="DU18" i="41"/>
  <c r="DU19" i="41"/>
  <c r="DT18" i="41"/>
  <c r="DT19" i="41"/>
  <c r="DS18" i="41"/>
  <c r="DS19" i="41"/>
  <c r="DR18" i="41"/>
  <c r="DR19" i="41"/>
  <c r="DQ18" i="41"/>
  <c r="DQ19" i="41"/>
  <c r="DP18" i="41"/>
  <c r="DP19" i="41"/>
  <c r="DO19" i="41"/>
  <c r="DO18" i="41"/>
  <c r="DN19" i="41"/>
  <c r="DN18" i="41"/>
  <c r="DM18" i="41"/>
  <c r="DM19" i="41"/>
  <c r="DL18" i="41"/>
  <c r="DL19" i="41"/>
  <c r="DK18" i="41"/>
  <c r="DK19" i="41"/>
  <c r="DJ18" i="41"/>
  <c r="DJ19" i="41"/>
  <c r="DI18" i="41"/>
  <c r="DI19" i="41"/>
  <c r="DH18" i="41"/>
  <c r="DH19" i="41"/>
  <c r="DG19" i="41"/>
  <c r="DG18" i="41"/>
  <c r="DF19" i="41"/>
  <c r="DF18" i="41"/>
  <c r="DE18" i="41"/>
  <c r="DE19" i="41"/>
  <c r="DD18" i="41"/>
  <c r="DD19" i="41"/>
  <c r="DC18" i="41"/>
  <c r="DC19" i="41"/>
  <c r="DB18" i="41"/>
  <c r="DB19" i="41"/>
  <c r="DA18" i="41"/>
  <c r="DA19" i="41"/>
  <c r="CZ18" i="41"/>
  <c r="CZ19" i="41"/>
  <c r="CY19" i="41"/>
  <c r="CY18" i="41"/>
  <c r="CX19" i="41"/>
  <c r="CX18" i="41"/>
  <c r="CW18" i="41"/>
  <c r="CW19" i="41"/>
  <c r="CV18" i="41"/>
  <c r="CV19" i="41"/>
  <c r="CU18" i="41"/>
  <c r="CU19" i="41"/>
  <c r="CT18" i="41"/>
  <c r="CT19" i="41"/>
  <c r="CS18" i="41"/>
  <c r="CS19" i="41"/>
  <c r="CR18" i="41"/>
  <c r="CR19" i="41"/>
  <c r="CQ19" i="41"/>
  <c r="CQ18" i="41"/>
  <c r="CP19" i="41"/>
  <c r="CP18" i="41"/>
  <c r="CO18" i="41"/>
  <c r="CO19" i="41"/>
  <c r="CN18" i="41"/>
  <c r="CN19" i="41"/>
  <c r="CM18" i="41"/>
  <c r="CM19" i="41"/>
  <c r="CL18" i="41"/>
  <c r="CL19" i="41"/>
  <c r="CK18" i="41"/>
  <c r="CK19" i="41"/>
  <c r="CJ18" i="41"/>
  <c r="CJ19" i="41"/>
  <c r="CI19" i="41"/>
  <c r="CI18" i="41"/>
  <c r="CH19" i="41"/>
  <c r="CH18" i="41"/>
  <c r="CG18" i="41"/>
  <c r="CG19" i="41"/>
  <c r="CF18" i="41"/>
  <c r="CF19" i="41"/>
  <c r="CE18" i="41"/>
  <c r="CE19" i="41"/>
  <c r="CD18" i="41"/>
  <c r="CD19" i="41"/>
  <c r="CC18" i="41"/>
  <c r="CC19" i="41"/>
  <c r="CB18" i="41"/>
  <c r="CB19" i="41"/>
  <c r="CA19" i="41"/>
  <c r="CA18" i="41"/>
  <c r="BZ19" i="41"/>
  <c r="BZ18" i="41"/>
  <c r="BY18" i="41"/>
  <c r="BY19" i="41"/>
  <c r="BX18" i="41"/>
  <c r="BX19" i="41"/>
  <c r="BW18" i="41"/>
  <c r="BW19" i="41"/>
  <c r="BV18" i="41"/>
  <c r="BV19" i="41"/>
  <c r="BU18" i="41"/>
  <c r="BU19" i="41"/>
  <c r="BT18" i="41"/>
  <c r="BT19" i="41"/>
  <c r="BS19" i="41"/>
  <c r="BS18" i="41"/>
  <c r="BR19" i="41"/>
  <c r="BR18" i="41"/>
  <c r="BQ18" i="41"/>
  <c r="BQ19" i="41"/>
  <c r="BP24" i="41"/>
  <c r="BP23" i="41"/>
  <c r="LO23" i="41"/>
  <c r="LO24" i="41"/>
  <c r="LN23" i="41"/>
  <c r="LN24" i="41"/>
  <c r="LM23" i="41"/>
  <c r="LM24" i="41"/>
  <c r="LL24" i="41"/>
  <c r="LL23" i="41"/>
  <c r="LK23" i="41"/>
  <c r="LK24" i="41"/>
  <c r="LJ23" i="41"/>
  <c r="LJ24" i="41"/>
  <c r="LI23" i="41"/>
  <c r="LI24" i="41"/>
  <c r="LH24" i="41"/>
  <c r="LH23" i="41"/>
  <c r="LG23" i="41"/>
  <c r="LG24" i="41"/>
  <c r="LF23" i="41"/>
  <c r="LF24" i="41"/>
  <c r="LE23" i="41"/>
  <c r="LE24" i="41"/>
  <c r="LD23" i="41"/>
  <c r="LD24" i="41"/>
  <c r="LC23" i="41"/>
  <c r="LC24" i="41"/>
  <c r="LB23" i="41"/>
  <c r="LB24" i="41"/>
  <c r="LA24" i="41"/>
  <c r="LA23" i="41"/>
  <c r="KZ24" i="41"/>
  <c r="KZ23" i="41"/>
  <c r="KY23" i="41"/>
  <c r="KY24" i="41"/>
  <c r="KX23" i="41"/>
  <c r="KX24" i="41"/>
  <c r="KW23" i="41"/>
  <c r="KW24" i="41"/>
  <c r="KV23" i="41"/>
  <c r="KV24" i="41"/>
  <c r="KU23" i="41"/>
  <c r="KU24" i="41"/>
  <c r="KT23" i="41"/>
  <c r="KT24" i="41"/>
  <c r="KS23" i="41"/>
  <c r="KS24" i="41"/>
  <c r="KR24" i="41"/>
  <c r="KR23" i="41"/>
  <c r="KQ23" i="41"/>
  <c r="KQ24" i="41"/>
  <c r="KP23" i="41"/>
  <c r="KP24" i="41"/>
  <c r="KO23" i="41"/>
  <c r="KO24" i="41"/>
  <c r="KN23" i="41"/>
  <c r="KN24" i="41"/>
  <c r="KM23" i="41"/>
  <c r="KM24" i="41"/>
  <c r="KL23" i="41"/>
  <c r="KL24" i="41"/>
  <c r="KK23" i="41"/>
  <c r="KK24" i="41"/>
  <c r="KJ24" i="41"/>
  <c r="KJ23" i="41"/>
  <c r="KI23" i="41"/>
  <c r="KI24" i="41"/>
  <c r="KH23" i="41"/>
  <c r="KH24" i="41"/>
  <c r="KG23" i="41"/>
  <c r="KG24" i="41"/>
  <c r="KF23" i="41"/>
  <c r="KF24" i="41"/>
  <c r="KE23" i="41"/>
  <c r="KE24" i="41"/>
  <c r="KD23" i="41"/>
  <c r="KD24" i="41"/>
  <c r="KC24" i="41"/>
  <c r="KC23" i="41"/>
  <c r="KB24" i="41"/>
  <c r="KB23" i="41"/>
  <c r="KA23" i="41"/>
  <c r="KA24" i="41"/>
  <c r="JZ23" i="41"/>
  <c r="JZ24" i="41"/>
  <c r="JY23" i="41"/>
  <c r="JY24" i="41"/>
  <c r="JX23" i="41"/>
  <c r="JX24" i="41"/>
  <c r="JW23" i="41"/>
  <c r="JW24" i="41"/>
  <c r="JV23" i="41"/>
  <c r="JV24" i="41"/>
  <c r="JU24" i="41"/>
  <c r="JU23" i="41"/>
  <c r="JT24" i="41"/>
  <c r="JT23" i="41"/>
  <c r="JS23" i="41"/>
  <c r="JS24" i="41"/>
  <c r="JR23" i="41"/>
  <c r="JR24" i="41"/>
  <c r="JQ23" i="41"/>
  <c r="JQ24" i="41"/>
  <c r="JP23" i="41"/>
  <c r="JP24" i="41"/>
  <c r="JO23" i="41"/>
  <c r="JO24" i="41"/>
  <c r="JN23" i="41"/>
  <c r="JN24" i="41"/>
  <c r="JM23" i="41"/>
  <c r="JM24" i="41"/>
  <c r="JL24" i="41"/>
  <c r="JL23" i="41"/>
  <c r="JK23" i="41"/>
  <c r="JK24" i="41"/>
  <c r="JJ23" i="41"/>
  <c r="JJ24" i="41"/>
  <c r="JI23" i="41"/>
  <c r="JI24" i="41"/>
  <c r="JH23" i="41"/>
  <c r="JH24" i="41"/>
  <c r="JG23" i="41"/>
  <c r="JG24" i="41"/>
  <c r="JF23" i="41"/>
  <c r="JF24" i="41"/>
  <c r="JE23" i="41"/>
  <c r="JE24" i="41"/>
  <c r="JD24" i="41"/>
  <c r="JD23" i="41"/>
  <c r="JC23" i="41"/>
  <c r="JC24" i="41"/>
  <c r="JB23" i="41"/>
  <c r="JB24" i="41"/>
  <c r="JA23" i="41"/>
  <c r="JA24" i="41"/>
  <c r="IZ23" i="41"/>
  <c r="IZ24" i="41"/>
  <c r="IY23" i="41"/>
  <c r="IY24" i="41"/>
  <c r="IX23" i="41"/>
  <c r="IX24" i="41"/>
  <c r="IW24" i="41"/>
  <c r="IW23" i="41"/>
  <c r="IV24" i="41"/>
  <c r="IV23" i="41"/>
  <c r="IU23" i="41"/>
  <c r="IU24" i="41"/>
  <c r="IT23" i="41"/>
  <c r="IT24" i="41"/>
  <c r="IS23" i="41"/>
  <c r="IS24" i="41"/>
  <c r="IR24" i="41"/>
  <c r="IR23" i="41"/>
  <c r="IQ23" i="41"/>
  <c r="IQ24" i="41"/>
  <c r="IP23" i="41"/>
  <c r="IP24" i="41"/>
  <c r="IO23" i="41"/>
  <c r="IO24" i="41"/>
  <c r="IN23" i="41"/>
  <c r="IN24" i="41"/>
  <c r="IM23" i="41"/>
  <c r="IM24" i="41"/>
  <c r="IL23" i="41"/>
  <c r="IL24" i="41"/>
  <c r="IK23" i="41"/>
  <c r="IK24" i="41"/>
  <c r="IJ24" i="41"/>
  <c r="IJ23" i="41"/>
  <c r="II23" i="41"/>
  <c r="II24" i="41"/>
  <c r="IH23" i="41"/>
  <c r="IH24" i="41"/>
  <c r="IG23" i="41"/>
  <c r="IG24" i="41"/>
  <c r="IF24" i="41"/>
  <c r="IF23" i="41"/>
  <c r="IE23" i="41"/>
  <c r="IE24" i="41"/>
  <c r="ID23" i="41"/>
  <c r="ID24" i="41"/>
  <c r="IC23" i="41"/>
  <c r="IC24" i="41"/>
  <c r="IB24" i="41"/>
  <c r="IB23" i="41"/>
  <c r="IA23" i="41"/>
  <c r="IA24" i="41"/>
  <c r="HZ23" i="41"/>
  <c r="HZ24" i="41"/>
  <c r="HY23" i="41"/>
  <c r="HY24" i="41"/>
  <c r="HX23" i="41"/>
  <c r="HX24" i="41"/>
  <c r="HW23" i="41"/>
  <c r="HW24" i="41"/>
  <c r="HV23" i="41"/>
  <c r="HV24" i="41"/>
  <c r="HU23" i="41"/>
  <c r="HU24" i="41"/>
  <c r="HT24" i="41"/>
  <c r="HT23" i="41"/>
  <c r="HS23" i="41"/>
  <c r="HS24" i="41"/>
  <c r="HR23" i="41"/>
  <c r="HR24" i="41"/>
  <c r="HQ23" i="41"/>
  <c r="HQ24" i="41"/>
  <c r="HP24" i="41"/>
  <c r="HP23" i="41"/>
  <c r="HO23" i="41"/>
  <c r="HO24" i="41"/>
  <c r="HN23" i="41"/>
  <c r="HN24" i="41"/>
  <c r="HM23" i="41"/>
  <c r="HM24" i="41"/>
  <c r="HL24" i="41"/>
  <c r="HL23" i="41"/>
  <c r="HK23" i="41"/>
  <c r="HK24" i="41"/>
  <c r="HJ23" i="41"/>
  <c r="HJ24" i="41"/>
  <c r="HI23" i="41"/>
  <c r="HI24" i="41"/>
  <c r="HH23" i="41"/>
  <c r="HH24" i="41"/>
  <c r="HG23" i="41"/>
  <c r="HG24" i="41"/>
  <c r="HF23" i="41"/>
  <c r="HF24" i="41"/>
  <c r="HE23" i="41"/>
  <c r="HE24" i="41"/>
  <c r="HD24" i="41"/>
  <c r="HD23" i="41"/>
  <c r="HC23" i="41"/>
  <c r="HC24" i="41"/>
  <c r="HB23" i="41"/>
  <c r="HB24" i="41"/>
  <c r="HA23" i="41"/>
  <c r="HA24" i="41"/>
  <c r="GZ24" i="41"/>
  <c r="GZ23" i="41"/>
  <c r="GY23" i="41"/>
  <c r="GY24" i="41"/>
  <c r="GX23" i="41"/>
  <c r="GX24" i="41"/>
  <c r="GW23" i="41"/>
  <c r="GW24" i="41"/>
  <c r="GV24" i="41"/>
  <c r="GV23" i="41"/>
  <c r="GU23" i="41"/>
  <c r="GU24" i="41"/>
  <c r="GT23" i="41"/>
  <c r="GT24" i="41"/>
  <c r="GS23" i="41"/>
  <c r="GS24" i="41"/>
  <c r="GR23" i="41"/>
  <c r="GR24" i="41"/>
  <c r="GQ23" i="41"/>
  <c r="GQ24" i="41"/>
  <c r="GP23" i="41"/>
  <c r="GP24" i="41"/>
  <c r="GO23" i="41"/>
  <c r="GO24" i="41"/>
  <c r="GN24" i="41"/>
  <c r="GN23" i="41"/>
  <c r="GM23" i="41"/>
  <c r="GM24" i="41"/>
  <c r="GL23" i="41"/>
  <c r="GL24" i="41"/>
  <c r="GK23" i="41"/>
  <c r="GK24" i="41"/>
  <c r="GJ24" i="41"/>
  <c r="GJ23" i="41"/>
  <c r="GI23" i="41"/>
  <c r="GI24" i="41"/>
  <c r="GH23" i="41"/>
  <c r="GH24" i="41"/>
  <c r="GG23" i="41"/>
  <c r="GG24" i="41"/>
  <c r="GF24" i="41"/>
  <c r="GF23" i="41"/>
  <c r="GE23" i="41"/>
  <c r="GE24" i="41"/>
  <c r="GD23" i="41"/>
  <c r="GD24" i="41"/>
  <c r="GC23" i="41"/>
  <c r="GC24" i="41"/>
  <c r="GB23" i="41"/>
  <c r="GB24" i="41"/>
  <c r="GA23" i="41"/>
  <c r="GA24" i="41"/>
  <c r="FZ23" i="41"/>
  <c r="FZ24" i="41"/>
  <c r="FY23" i="41"/>
  <c r="FY24" i="41"/>
  <c r="FX24" i="41"/>
  <c r="FX23" i="41"/>
  <c r="FW23" i="41"/>
  <c r="FW24" i="41"/>
  <c r="FV23" i="41"/>
  <c r="FV24" i="41"/>
  <c r="FU23" i="41"/>
  <c r="FU24" i="41"/>
  <c r="FT24" i="41"/>
  <c r="FT23" i="41"/>
  <c r="FS23" i="41"/>
  <c r="FS24" i="41"/>
  <c r="FR23" i="41"/>
  <c r="FR24" i="41"/>
  <c r="FQ23" i="41"/>
  <c r="FQ24" i="41"/>
  <c r="FP24" i="41"/>
  <c r="FP23" i="41"/>
  <c r="FO23" i="41"/>
  <c r="FO24" i="41"/>
  <c r="FN23" i="41"/>
  <c r="FN24" i="41"/>
  <c r="FM23" i="41"/>
  <c r="FM24" i="41"/>
  <c r="FL23" i="41"/>
  <c r="FL24" i="41"/>
  <c r="FK23" i="41"/>
  <c r="FK24" i="41"/>
  <c r="FJ23" i="41"/>
  <c r="FJ24" i="41"/>
  <c r="FI23" i="41"/>
  <c r="FI24" i="41"/>
  <c r="FH24" i="41"/>
  <c r="FH23" i="41"/>
  <c r="FG23" i="41"/>
  <c r="FG24" i="41"/>
  <c r="FF23" i="41"/>
  <c r="FF24" i="41"/>
  <c r="FE23" i="41"/>
  <c r="FE24" i="41"/>
  <c r="FD24" i="41"/>
  <c r="FD23" i="41"/>
  <c r="FC23" i="41"/>
  <c r="FC24" i="41"/>
  <c r="FB23" i="41"/>
  <c r="FB24" i="41"/>
  <c r="FA23" i="41"/>
  <c r="FA24" i="41"/>
  <c r="EZ24" i="41"/>
  <c r="EZ23" i="41"/>
  <c r="EY23" i="41"/>
  <c r="EY24" i="41"/>
  <c r="EX23" i="41"/>
  <c r="EX24" i="41"/>
  <c r="EW23" i="41"/>
  <c r="EW24" i="41"/>
  <c r="EV23" i="41"/>
  <c r="EV24" i="41"/>
  <c r="EU23" i="41"/>
  <c r="EU24" i="41"/>
  <c r="ET23" i="41"/>
  <c r="ET24" i="41"/>
  <c r="ES23" i="41"/>
  <c r="ES24" i="41"/>
  <c r="ER24" i="41"/>
  <c r="ER23" i="41"/>
  <c r="EQ24" i="41"/>
  <c r="EQ23" i="41"/>
  <c r="EP23" i="41"/>
  <c r="EP24" i="41"/>
  <c r="EO23" i="41"/>
  <c r="EO24" i="41"/>
  <c r="EN24" i="41"/>
  <c r="EN23" i="41"/>
  <c r="EM24" i="41"/>
  <c r="EM23" i="41"/>
  <c r="EL23" i="41"/>
  <c r="EL24" i="41"/>
  <c r="EK23" i="41"/>
  <c r="EK24" i="41"/>
  <c r="EJ23" i="41"/>
  <c r="EJ24" i="41"/>
  <c r="EI24" i="41"/>
  <c r="EI23" i="41"/>
  <c r="EH23" i="41"/>
  <c r="EH24" i="41"/>
  <c r="EG23" i="41"/>
  <c r="EG24" i="41"/>
  <c r="EF23" i="41"/>
  <c r="EF24" i="41"/>
  <c r="EE24" i="41"/>
  <c r="EE23" i="41"/>
  <c r="ED23" i="41"/>
  <c r="ED24" i="41"/>
  <c r="EC23" i="41"/>
  <c r="EC24" i="41"/>
  <c r="EB24" i="41"/>
  <c r="EB23" i="41"/>
  <c r="EA24" i="41"/>
  <c r="EA23" i="41"/>
  <c r="DZ23" i="41"/>
  <c r="DZ24" i="41"/>
  <c r="DY23" i="41"/>
  <c r="DY24" i="41"/>
  <c r="DX24" i="41"/>
  <c r="DX23" i="41"/>
  <c r="DW24" i="41"/>
  <c r="DW23" i="41"/>
  <c r="DV23" i="41"/>
  <c r="DV24" i="41"/>
  <c r="DU23" i="41"/>
  <c r="DU24" i="41"/>
  <c r="DT23" i="41"/>
  <c r="DT24" i="41"/>
  <c r="DS24" i="41"/>
  <c r="DS23" i="41"/>
  <c r="DR23" i="41"/>
  <c r="DR24" i="41"/>
  <c r="DQ23" i="41"/>
  <c r="DQ24" i="41"/>
  <c r="DP23" i="41"/>
  <c r="DP24" i="41"/>
  <c r="DO24" i="41"/>
  <c r="DO23" i="41"/>
  <c r="DN23" i="41"/>
  <c r="DN24" i="41"/>
  <c r="DM23" i="41"/>
  <c r="DM24" i="41"/>
  <c r="DL24" i="41"/>
  <c r="DL23" i="41"/>
  <c r="DK24" i="41"/>
  <c r="DK23" i="41"/>
  <c r="DJ23" i="41"/>
  <c r="DJ24" i="41"/>
  <c r="DI23" i="41"/>
  <c r="DI24" i="41"/>
  <c r="DH24" i="41"/>
  <c r="DH23" i="41"/>
  <c r="DG24" i="41"/>
  <c r="DG23" i="41"/>
  <c r="DF23" i="41"/>
  <c r="DF24" i="41"/>
  <c r="DE23" i="41"/>
  <c r="DE24" i="41"/>
  <c r="DD23" i="41"/>
  <c r="DD24" i="41"/>
  <c r="DC24" i="41"/>
  <c r="DC23" i="41"/>
  <c r="DB23" i="41"/>
  <c r="DB24" i="41"/>
  <c r="DA23" i="41"/>
  <c r="DA24" i="41"/>
  <c r="CZ23" i="41"/>
  <c r="CZ24" i="41"/>
  <c r="CY24" i="41"/>
  <c r="CY23" i="41"/>
  <c r="CX23" i="41"/>
  <c r="CX24" i="41"/>
  <c r="CW23" i="41"/>
  <c r="CW24" i="41"/>
  <c r="CV24" i="41"/>
  <c r="CV23" i="41"/>
  <c r="CU24" i="41"/>
  <c r="CU23" i="41"/>
  <c r="CT23" i="41"/>
  <c r="CT24" i="41"/>
  <c r="CS23" i="41"/>
  <c r="CS24" i="41"/>
  <c r="CR24" i="41"/>
  <c r="CR23" i="41"/>
  <c r="CQ24" i="41"/>
  <c r="CQ23" i="41"/>
  <c r="CP23" i="41"/>
  <c r="CP24" i="41"/>
  <c r="CO23" i="41"/>
  <c r="CO24" i="41"/>
  <c r="CN23" i="41"/>
  <c r="CN24" i="41"/>
  <c r="CM24" i="41"/>
  <c r="CM23" i="41"/>
  <c r="CL23" i="41"/>
  <c r="CL24" i="41"/>
  <c r="CK23" i="41"/>
  <c r="CK24" i="41"/>
  <c r="CJ23" i="41"/>
  <c r="CJ24" i="41"/>
  <c r="CI24" i="41"/>
  <c r="CI23" i="41"/>
  <c r="CH23" i="41"/>
  <c r="CH24" i="41"/>
  <c r="CG23" i="41"/>
  <c r="CG24" i="41"/>
  <c r="CF24" i="41"/>
  <c r="CF23" i="41"/>
  <c r="CE24" i="41"/>
  <c r="CE23" i="41"/>
  <c r="CD23" i="41"/>
  <c r="CD24" i="41"/>
  <c r="CC23" i="41"/>
  <c r="CC24" i="41"/>
  <c r="CB24" i="41"/>
  <c r="CB23" i="41"/>
  <c r="CA24" i="41"/>
  <c r="CA23" i="41"/>
  <c r="BZ23" i="41"/>
  <c r="BZ24" i="41"/>
  <c r="BY23" i="41"/>
  <c r="BY24" i="41"/>
  <c r="BW24" i="41"/>
  <c r="BW23" i="41"/>
  <c r="BV23" i="41"/>
  <c r="BV24" i="41"/>
  <c r="BU23" i="41"/>
  <c r="BU24" i="41"/>
  <c r="BS24" i="41"/>
  <c r="BS23" i="41"/>
  <c r="BR23" i="41"/>
  <c r="BR24" i="41"/>
  <c r="BQ23" i="41"/>
  <c r="BQ24" i="41"/>
  <c r="BX23" i="41"/>
  <c r="BX24" i="41"/>
  <c r="BT23" i="41"/>
  <c r="BT24" i="41"/>
  <c r="K5" i="41"/>
  <c r="I5" i="41"/>
  <c r="H5" i="41"/>
  <c r="E5" i="41"/>
  <c r="LM9" i="41"/>
  <c r="LI9" i="41"/>
  <c r="LL9" i="41"/>
  <c r="BP9" i="41"/>
  <c r="LO9" i="41"/>
  <c r="E116" i="30"/>
  <c r="KJ19" i="41" l="1"/>
  <c r="IT18" i="41"/>
  <c r="KF18" i="41"/>
  <c r="JJ18" i="41"/>
  <c r="KV19" i="41"/>
  <c r="IP18" i="41"/>
  <c r="JN18" i="41"/>
  <c r="IX18" i="41"/>
  <c r="HZ19" i="41"/>
  <c r="JV19" i="41"/>
  <c r="KN18" i="41"/>
  <c r="IL18" i="41"/>
  <c r="JF19" i="41"/>
  <c r="JB18" i="41"/>
  <c r="JR19" i="41"/>
  <c r="JM18" i="41"/>
  <c r="JI19" i="41"/>
  <c r="KZ18" i="41"/>
  <c r="JZ18" i="41"/>
  <c r="LD19" i="41"/>
  <c r="JY18" i="41"/>
  <c r="KD19" i="41"/>
  <c r="KH19" i="41"/>
  <c r="KG19" i="41"/>
  <c r="KW19" i="41"/>
  <c r="JQ19" i="41"/>
  <c r="KY18" i="41"/>
  <c r="KU18" i="41"/>
  <c r="LB18" i="41"/>
  <c r="KC19" i="41"/>
  <c r="KL19" i="41"/>
  <c r="KK18" i="41"/>
  <c r="KO19" i="41"/>
  <c r="JU18" i="41"/>
  <c r="LC18" i="41"/>
  <c r="KX19" i="41"/>
  <c r="LA18" i="41"/>
  <c r="LH19" i="41"/>
  <c r="LK18" i="41"/>
  <c r="KS19" i="41"/>
  <c r="LE18" i="41"/>
  <c r="KT19" i="41"/>
  <c r="LJ19" i="41"/>
  <c r="KP19" i="41"/>
  <c r="LF19" i="41"/>
  <c r="LN19" i="41"/>
  <c r="LO19" i="41"/>
  <c r="LO18" i="41"/>
  <c r="BP19" i="41"/>
  <c r="BP18" i="41"/>
  <c r="LL18" i="41"/>
  <c r="LL19" i="41"/>
  <c r="LI18" i="41"/>
  <c r="LI19" i="41"/>
  <c r="LM18" i="41"/>
  <c r="LM19" i="41"/>
  <c r="G116" i="30"/>
  <c r="GH6" i="16"/>
  <c r="C364" i="2"/>
  <c r="B364" i="2"/>
  <c r="A364" i="2"/>
  <c r="C363" i="2"/>
  <c r="B363" i="2"/>
  <c r="A363" i="2"/>
  <c r="C362" i="2"/>
  <c r="B362" i="2"/>
  <c r="A362" i="2"/>
  <c r="A361" i="2"/>
  <c r="B361" i="2"/>
  <c r="C361" i="2"/>
  <c r="GH70" i="16" l="1"/>
  <c r="GH71" i="16"/>
  <c r="BI118" i="38"/>
  <c r="BK118" i="38" s="1"/>
  <c r="BD118" i="38"/>
  <c r="BF118" i="38" s="1"/>
  <c r="AY118" i="38"/>
  <c r="BA118" i="38" s="1"/>
  <c r="AT118" i="38"/>
  <c r="AV118" i="38" s="1"/>
  <c r="AO118" i="38"/>
  <c r="AQ118" i="38" s="1"/>
  <c r="AJ118" i="38"/>
  <c r="AL118" i="38" s="1"/>
  <c r="AE118" i="38"/>
  <c r="AG118" i="38" s="1"/>
  <c r="Z118" i="38"/>
  <c r="AB118" i="38" s="1"/>
  <c r="U118" i="38"/>
  <c r="W118" i="38" s="1"/>
  <c r="P118" i="38"/>
  <c r="R118" i="38" s="1"/>
  <c r="K118" i="38"/>
  <c r="M118" i="38" s="1"/>
  <c r="F118" i="38"/>
  <c r="H118" i="38" s="1"/>
  <c r="B118" i="38"/>
  <c r="BI117" i="38"/>
  <c r="BK117" i="38" s="1"/>
  <c r="BD117" i="38"/>
  <c r="BF117" i="38" s="1"/>
  <c r="AY117" i="38"/>
  <c r="BA117" i="38" s="1"/>
  <c r="AT117" i="38"/>
  <c r="AV117" i="38" s="1"/>
  <c r="AO117" i="38"/>
  <c r="AQ117" i="38" s="1"/>
  <c r="AJ117" i="38"/>
  <c r="AL117" i="38" s="1"/>
  <c r="AE117" i="38"/>
  <c r="AG117" i="38" s="1"/>
  <c r="Z117" i="38"/>
  <c r="AB117" i="38" s="1"/>
  <c r="U117" i="38"/>
  <c r="W117" i="38" s="1"/>
  <c r="P117" i="38"/>
  <c r="R117" i="38" s="1"/>
  <c r="K117" i="38"/>
  <c r="M117" i="38" s="1"/>
  <c r="F117" i="38"/>
  <c r="H117" i="38" s="1"/>
  <c r="B117" i="38"/>
  <c r="BI116" i="38"/>
  <c r="BK116" i="38" s="1"/>
  <c r="BD116" i="38"/>
  <c r="BF116" i="38" s="1"/>
  <c r="AY116" i="38"/>
  <c r="BA116" i="38" s="1"/>
  <c r="AT116" i="38"/>
  <c r="AV116" i="38" s="1"/>
  <c r="AO116" i="38"/>
  <c r="AQ116" i="38" s="1"/>
  <c r="AJ116" i="38"/>
  <c r="AL116" i="38" s="1"/>
  <c r="AE116" i="38"/>
  <c r="AG116" i="38" s="1"/>
  <c r="Z116" i="38"/>
  <c r="AB116" i="38" s="1"/>
  <c r="U116" i="38"/>
  <c r="W116" i="38" s="1"/>
  <c r="P116" i="38"/>
  <c r="R116" i="38" s="1"/>
  <c r="K116" i="38"/>
  <c r="M116" i="38" s="1"/>
  <c r="F116" i="38"/>
  <c r="H116" i="38" s="1"/>
  <c r="B116" i="38"/>
  <c r="BI115" i="38"/>
  <c r="BK115" i="38" s="1"/>
  <c r="BD115" i="38"/>
  <c r="BF115" i="38" s="1"/>
  <c r="AY115" i="38"/>
  <c r="BA115" i="38" s="1"/>
  <c r="AT115" i="38"/>
  <c r="AV115" i="38" s="1"/>
  <c r="AO115" i="38"/>
  <c r="AQ115" i="38" s="1"/>
  <c r="AJ115" i="38"/>
  <c r="AL115" i="38" s="1"/>
  <c r="AE115" i="38"/>
  <c r="AG115" i="38" s="1"/>
  <c r="Z115" i="38"/>
  <c r="AB115" i="38" s="1"/>
  <c r="U115" i="38"/>
  <c r="W115" i="38" s="1"/>
  <c r="P115" i="38"/>
  <c r="R115" i="38" s="1"/>
  <c r="K115" i="38"/>
  <c r="M115" i="38" s="1"/>
  <c r="F115" i="38"/>
  <c r="H115" i="38" s="1"/>
  <c r="B115" i="38"/>
  <c r="BI114" i="38"/>
  <c r="BD114" i="38"/>
  <c r="BF114" i="38" s="1"/>
  <c r="AY114" i="38"/>
  <c r="BA114" i="38" s="1"/>
  <c r="AT114" i="38"/>
  <c r="AV114" i="38" s="1"/>
  <c r="AO114" i="38"/>
  <c r="AJ114" i="38"/>
  <c r="AL114" i="38" s="1"/>
  <c r="AE114" i="38"/>
  <c r="AG114" i="38" s="1"/>
  <c r="Z114" i="38"/>
  <c r="U114" i="38"/>
  <c r="P114" i="38"/>
  <c r="R114" i="38" s="1"/>
  <c r="K114" i="38"/>
  <c r="M114" i="38" s="1"/>
  <c r="F114" i="38"/>
  <c r="B114" i="38"/>
  <c r="X114" i="38" l="1"/>
  <c r="AR114" i="38"/>
  <c r="BL114" i="38"/>
  <c r="AW114" i="38"/>
  <c r="I114" i="38"/>
  <c r="AC114" i="38"/>
  <c r="AH114" i="38"/>
  <c r="N114" i="38"/>
  <c r="AB114" i="38"/>
  <c r="BB114" i="38"/>
  <c r="S114" i="38"/>
  <c r="AM114" i="38"/>
  <c r="BG114" i="38"/>
  <c r="H114" i="38"/>
  <c r="W114" i="38"/>
  <c r="AQ114" i="38"/>
  <c r="BK114" i="38"/>
  <c r="G120" i="30"/>
  <c r="K120" i="30" s="1"/>
  <c r="E120" i="30"/>
  <c r="K119" i="30"/>
  <c r="E119" i="30"/>
  <c r="G118" i="30"/>
  <c r="K118" i="30" s="1"/>
  <c r="E118" i="30"/>
  <c r="G117" i="30"/>
  <c r="K117" i="30" s="1"/>
  <c r="E117" i="30"/>
  <c r="L116" i="30" l="1"/>
  <c r="I116" i="30"/>
  <c r="H116" i="30"/>
  <c r="K116" i="30"/>
  <c r="H117" i="30"/>
  <c r="H118" i="30"/>
  <c r="H119" i="30"/>
  <c r="H120" i="30"/>
  <c r="GS32" i="31"/>
  <c r="GR32" i="31"/>
  <c r="GQ32" i="31"/>
  <c r="GP32" i="31"/>
  <c r="GO32" i="31"/>
  <c r="GS31" i="31"/>
  <c r="GR31" i="31"/>
  <c r="GQ31" i="31"/>
  <c r="GP31" i="31"/>
  <c r="GO31" i="31"/>
  <c r="AW5" i="31"/>
  <c r="GS9" i="31"/>
  <c r="GR9" i="31"/>
  <c r="GQ9" i="31"/>
  <c r="GP9" i="31"/>
  <c r="GO9" i="31"/>
  <c r="GS8" i="31"/>
  <c r="GR8" i="31"/>
  <c r="GQ8" i="31"/>
  <c r="GP8" i="31"/>
  <c r="GO8" i="31"/>
  <c r="GS2" i="31"/>
  <c r="GR2" i="31"/>
  <c r="GQ2" i="31"/>
  <c r="GP2" i="31"/>
  <c r="GO2" i="31"/>
  <c r="BD4" i="16"/>
  <c r="L4" i="16" s="1"/>
  <c r="BD4" i="15"/>
  <c r="L4" i="15" s="1"/>
  <c r="L59" i="15" l="1"/>
  <c r="L54" i="15"/>
  <c r="L52" i="15"/>
  <c r="L53" i="15"/>
  <c r="L60" i="15"/>
  <c r="M60" i="15"/>
  <c r="GD6" i="16"/>
  <c r="GE6" i="16"/>
  <c r="GF6" i="16"/>
  <c r="GG6" i="16"/>
  <c r="GG71" i="16" l="1"/>
  <c r="GG70" i="16"/>
  <c r="GF70" i="16"/>
  <c r="GF71" i="16"/>
  <c r="GE70" i="16"/>
  <c r="GE71" i="16"/>
  <c r="GD70" i="16"/>
  <c r="GD71" i="16"/>
  <c r="K4" i="37"/>
  <c r="GG7" i="16" l="1"/>
  <c r="GH7" i="16"/>
  <c r="GG8" i="16"/>
  <c r="GH8" i="16"/>
  <c r="GG9" i="16"/>
  <c r="GH9" i="16"/>
  <c r="GG10" i="16"/>
  <c r="GH10" i="16"/>
  <c r="GG11" i="16"/>
  <c r="GH11" i="16"/>
  <c r="GG12" i="16"/>
  <c r="GH12" i="16"/>
  <c r="GG13" i="16"/>
  <c r="GH13" i="16"/>
  <c r="GG14" i="16"/>
  <c r="GH14" i="16"/>
  <c r="GF6" i="15"/>
  <c r="GG6" i="15"/>
  <c r="GF7" i="15"/>
  <c r="GG7" i="15"/>
  <c r="GF8" i="15"/>
  <c r="GG8" i="15"/>
  <c r="GF9" i="15"/>
  <c r="GG9" i="15"/>
  <c r="GF10" i="15"/>
  <c r="GG10" i="15"/>
  <c r="GF11" i="15"/>
  <c r="GG11" i="15"/>
  <c r="GF12" i="15"/>
  <c r="GG12" i="15"/>
  <c r="GF13" i="15"/>
  <c r="GG13" i="15"/>
  <c r="GF14" i="15"/>
  <c r="GG14" i="15"/>
  <c r="A360" i="2"/>
  <c r="B360" i="2"/>
  <c r="C360" i="2"/>
  <c r="A359" i="2"/>
  <c r="B359" i="2"/>
  <c r="C359" i="2"/>
  <c r="E115" i="30"/>
  <c r="P109" i="38" l="1"/>
  <c r="R109" i="38" s="1"/>
  <c r="P110" i="38"/>
  <c r="R110" i="38" s="1"/>
  <c r="P111" i="38"/>
  <c r="P112" i="38"/>
  <c r="R112" i="38" s="1"/>
  <c r="P113" i="38"/>
  <c r="R113" i="38" s="1"/>
  <c r="K109" i="38"/>
  <c r="K110" i="38"/>
  <c r="K111" i="38"/>
  <c r="M111" i="38" s="1"/>
  <c r="K112" i="38"/>
  <c r="M112" i="38" s="1"/>
  <c r="K113" i="38"/>
  <c r="M113" i="38" s="1"/>
  <c r="F109" i="38"/>
  <c r="F110" i="38"/>
  <c r="F111" i="38"/>
  <c r="F112" i="38"/>
  <c r="H112" i="38" s="1"/>
  <c r="F113" i="38"/>
  <c r="H113" i="38" s="1"/>
  <c r="U109" i="38"/>
  <c r="U110" i="38"/>
  <c r="W110" i="38" s="1"/>
  <c r="U111" i="38"/>
  <c r="U112" i="38"/>
  <c r="U113" i="38"/>
  <c r="W113" i="38" s="1"/>
  <c r="Z109" i="38"/>
  <c r="AB109" i="38" s="1"/>
  <c r="Z110" i="38"/>
  <c r="AB110" i="38" s="1"/>
  <c r="Z111" i="38"/>
  <c r="AB111" i="38" s="1"/>
  <c r="Z112" i="38"/>
  <c r="AB112" i="38" s="1"/>
  <c r="Z113" i="38"/>
  <c r="AB113" i="38" s="1"/>
  <c r="AE109" i="38"/>
  <c r="AE110" i="38"/>
  <c r="AG110" i="38" s="1"/>
  <c r="AE111" i="38"/>
  <c r="AG111" i="38" s="1"/>
  <c r="AE112" i="38"/>
  <c r="AG112" i="38" s="1"/>
  <c r="AE113" i="38"/>
  <c r="AG113" i="38" s="1"/>
  <c r="AJ109" i="38"/>
  <c r="AL109" i="38" s="1"/>
  <c r="AJ110" i="38"/>
  <c r="AL110" i="38" s="1"/>
  <c r="AJ111" i="38"/>
  <c r="AJ112" i="38"/>
  <c r="AL112" i="38" s="1"/>
  <c r="AJ113" i="38"/>
  <c r="AL113" i="38" s="1"/>
  <c r="AO109" i="38"/>
  <c r="AO110" i="38"/>
  <c r="AQ110" i="38" s="1"/>
  <c r="AO111" i="38"/>
  <c r="AQ111" i="38" s="1"/>
  <c r="AO112" i="38"/>
  <c r="AQ112" i="38" s="1"/>
  <c r="AO113" i="38"/>
  <c r="AQ113" i="38" s="1"/>
  <c r="AT109" i="38"/>
  <c r="AV109" i="38" s="1"/>
  <c r="AT110" i="38"/>
  <c r="AV110" i="38" s="1"/>
  <c r="AT111" i="38"/>
  <c r="AV111" i="38" s="1"/>
  <c r="AT112" i="38"/>
  <c r="AV112" i="38" s="1"/>
  <c r="AT113" i="38"/>
  <c r="AV113" i="38" s="1"/>
  <c r="AY109" i="38"/>
  <c r="AY110" i="38"/>
  <c r="BA110" i="38" s="1"/>
  <c r="AY111" i="38"/>
  <c r="BA111" i="38" s="1"/>
  <c r="AY112" i="38"/>
  <c r="BA112" i="38" s="1"/>
  <c r="AY113" i="38"/>
  <c r="BA113" i="38" s="1"/>
  <c r="BD109" i="38"/>
  <c r="BF109" i="38" s="1"/>
  <c r="BD110" i="38"/>
  <c r="BF110" i="38" s="1"/>
  <c r="BD111" i="38"/>
  <c r="BF111" i="38" s="1"/>
  <c r="BD112" i="38"/>
  <c r="BF112" i="38" s="1"/>
  <c r="BD113" i="38"/>
  <c r="BF113" i="38" s="1"/>
  <c r="BI113" i="38"/>
  <c r="BK113" i="38" s="1"/>
  <c r="B113" i="38"/>
  <c r="BI112" i="38"/>
  <c r="BK112" i="38" s="1"/>
  <c r="W112" i="38"/>
  <c r="B112" i="38"/>
  <c r="BI111" i="38"/>
  <c r="BK111" i="38" s="1"/>
  <c r="AL111" i="38"/>
  <c r="W111" i="38"/>
  <c r="R111" i="38"/>
  <c r="H111" i="38"/>
  <c r="B111" i="38"/>
  <c r="BI110" i="38"/>
  <c r="BK110" i="38" s="1"/>
  <c r="M110" i="38"/>
  <c r="H110" i="38"/>
  <c r="B110" i="38"/>
  <c r="BI109" i="38"/>
  <c r="B109" i="38"/>
  <c r="AR109" i="38" l="1"/>
  <c r="BB109" i="38"/>
  <c r="BL109" i="38"/>
  <c r="AH109" i="38"/>
  <c r="X109" i="38"/>
  <c r="I109" i="38"/>
  <c r="N109" i="38"/>
  <c r="W109" i="38"/>
  <c r="AW109" i="38"/>
  <c r="BK109" i="38"/>
  <c r="AC109" i="38"/>
  <c r="AQ109" i="38"/>
  <c r="AG109" i="38"/>
  <c r="AM109" i="38"/>
  <c r="BA109" i="38"/>
  <c r="BG109" i="38"/>
  <c r="M109" i="38"/>
  <c r="S109" i="38"/>
  <c r="H109" i="38"/>
  <c r="GF7" i="16"/>
  <c r="GF8" i="16"/>
  <c r="GF9" i="16"/>
  <c r="GF10" i="16"/>
  <c r="GF11" i="16"/>
  <c r="GF12" i="16"/>
  <c r="GF13" i="16"/>
  <c r="GF14" i="16"/>
  <c r="GE6" i="15"/>
  <c r="GE7" i="15"/>
  <c r="GE8" i="15"/>
  <c r="GE9" i="15"/>
  <c r="GE10" i="15"/>
  <c r="GE11" i="15"/>
  <c r="GE12" i="15"/>
  <c r="GE13" i="15"/>
  <c r="GE14" i="15"/>
  <c r="GE7" i="16" l="1"/>
  <c r="GE8" i="16"/>
  <c r="GE9" i="16"/>
  <c r="GE10" i="16"/>
  <c r="GE11" i="16"/>
  <c r="GE12" i="16"/>
  <c r="GE13" i="16"/>
  <c r="GE14" i="16"/>
  <c r="GD6" i="15"/>
  <c r="GD7" i="15"/>
  <c r="GD8" i="15"/>
  <c r="GD9" i="15"/>
  <c r="GD10" i="15"/>
  <c r="GD11" i="15"/>
  <c r="GD12" i="15"/>
  <c r="GD13" i="15"/>
  <c r="GD14" i="15"/>
  <c r="C358" i="2"/>
  <c r="B358" i="2"/>
  <c r="A358" i="2"/>
  <c r="C357" i="2"/>
  <c r="B357" i="2"/>
  <c r="A357" i="2"/>
  <c r="C356" i="2"/>
  <c r="B356" i="2"/>
  <c r="A356" i="2"/>
  <c r="C355" i="2"/>
  <c r="B355" i="2"/>
  <c r="A355" i="2"/>
  <c r="GD7" i="16" l="1"/>
  <c r="GD8" i="16"/>
  <c r="GD9" i="16"/>
  <c r="GD10" i="16"/>
  <c r="GD11" i="16"/>
  <c r="GD12" i="16"/>
  <c r="GD13" i="16"/>
  <c r="GD14" i="16"/>
  <c r="GC6" i="15"/>
  <c r="GC7" i="15"/>
  <c r="GC8" i="15"/>
  <c r="GC9" i="15"/>
  <c r="GC10" i="15"/>
  <c r="GC11" i="15"/>
  <c r="GC12" i="15"/>
  <c r="GC13" i="15"/>
  <c r="GC14" i="15"/>
  <c r="AV28" i="31" l="1"/>
  <c r="AV32" i="31" s="1"/>
  <c r="GN32" i="31"/>
  <c r="GM32" i="31"/>
  <c r="GL32" i="31"/>
  <c r="GK32" i="31"/>
  <c r="GJ32" i="31"/>
  <c r="GN31" i="31"/>
  <c r="GM31" i="31"/>
  <c r="GL31" i="31"/>
  <c r="GK31" i="31"/>
  <c r="GJ31" i="31"/>
  <c r="AY32" i="31"/>
  <c r="AX32" i="31"/>
  <c r="AW32" i="31"/>
  <c r="AV5" i="31"/>
  <c r="AV9" i="31" s="1"/>
  <c r="GE2" i="31"/>
  <c r="GF2" i="31"/>
  <c r="GG2" i="31"/>
  <c r="GH2" i="31"/>
  <c r="GI2" i="31"/>
  <c r="GJ2" i="31"/>
  <c r="GK2" i="31"/>
  <c r="GL2" i="31"/>
  <c r="GM2" i="31"/>
  <c r="GN2" i="31"/>
  <c r="GN9" i="31"/>
  <c r="GM9" i="31"/>
  <c r="GL9" i="31"/>
  <c r="GK9" i="31"/>
  <c r="GJ9" i="31"/>
  <c r="GN8" i="31"/>
  <c r="GM8" i="31"/>
  <c r="GL8" i="31"/>
  <c r="GK8" i="31"/>
  <c r="GJ8" i="31"/>
  <c r="K9" i="31"/>
  <c r="AY9" i="31"/>
  <c r="AY8" i="31"/>
  <c r="AV8" i="31"/>
  <c r="AX9" i="31"/>
  <c r="AW9" i="31"/>
  <c r="G115" i="30"/>
  <c r="K115" i="30" s="1"/>
  <c r="G114" i="30"/>
  <c r="K114" i="30" s="1"/>
  <c r="E114" i="30"/>
  <c r="G113" i="30"/>
  <c r="K113" i="30" s="1"/>
  <c r="E113" i="30"/>
  <c r="G112" i="30"/>
  <c r="K112" i="30" s="1"/>
  <c r="E112" i="30"/>
  <c r="G111" i="30"/>
  <c r="E111" i="30"/>
  <c r="A354" i="2"/>
  <c r="C354" i="2"/>
  <c r="GC6" i="16"/>
  <c r="GC7" i="16"/>
  <c r="GC8" i="16"/>
  <c r="GC9" i="16"/>
  <c r="GC10" i="16"/>
  <c r="GC11" i="16"/>
  <c r="GC12" i="16"/>
  <c r="GC13" i="16"/>
  <c r="GC14" i="16"/>
  <c r="GB6" i="15"/>
  <c r="GB7" i="15"/>
  <c r="GB8" i="15"/>
  <c r="GB9" i="15"/>
  <c r="GB10" i="15"/>
  <c r="GB11" i="15"/>
  <c r="GB12" i="15"/>
  <c r="GB13" i="15"/>
  <c r="GB14" i="15"/>
  <c r="GC71" i="16" l="1"/>
  <c r="GC70" i="16"/>
  <c r="J111" i="30"/>
  <c r="K32" i="31"/>
  <c r="AV31" i="31"/>
  <c r="AW31" i="31"/>
  <c r="AX31" i="31"/>
  <c r="AY31" i="31"/>
  <c r="K8" i="31"/>
  <c r="AW8" i="31"/>
  <c r="AX8" i="31"/>
  <c r="L111" i="30"/>
  <c r="H111" i="30"/>
  <c r="K111" i="30"/>
  <c r="H112" i="30"/>
  <c r="H113" i="30"/>
  <c r="H114" i="30"/>
  <c r="H115" i="30"/>
  <c r="I111" i="30"/>
  <c r="G110" i="30"/>
  <c r="GH6" i="8"/>
  <c r="GH7" i="8"/>
  <c r="GH8" i="8"/>
  <c r="GH9" i="8"/>
  <c r="GH10" i="8"/>
  <c r="GH11" i="8"/>
  <c r="GH12" i="8"/>
  <c r="GH13" i="8"/>
  <c r="GH14" i="8"/>
  <c r="FW6" i="7"/>
  <c r="FW7" i="7"/>
  <c r="FW8" i="7"/>
  <c r="FW9" i="7"/>
  <c r="FW10" i="7"/>
  <c r="FW11" i="7"/>
  <c r="FW12" i="7"/>
  <c r="FW13" i="7"/>
  <c r="FW14" i="7"/>
  <c r="GB6" i="16"/>
  <c r="GB7" i="16"/>
  <c r="GB8" i="16"/>
  <c r="GB9" i="16"/>
  <c r="GB10" i="16"/>
  <c r="GB11" i="16"/>
  <c r="GB12" i="16"/>
  <c r="GB13" i="16"/>
  <c r="GB14" i="16"/>
  <c r="GA6" i="15"/>
  <c r="GA7" i="15"/>
  <c r="GA8" i="15"/>
  <c r="GA9" i="15"/>
  <c r="GA10" i="15"/>
  <c r="GA11" i="15"/>
  <c r="GA12" i="15"/>
  <c r="GA13" i="15"/>
  <c r="GA14" i="15"/>
  <c r="C353" i="2"/>
  <c r="B353" i="2"/>
  <c r="A353" i="2"/>
  <c r="C352" i="2"/>
  <c r="B352" i="2"/>
  <c r="A352" i="2"/>
  <c r="C351" i="2"/>
  <c r="B351" i="2"/>
  <c r="A351" i="2"/>
  <c r="C350" i="2"/>
  <c r="B350" i="2"/>
  <c r="A350" i="2"/>
  <c r="A349" i="2"/>
  <c r="B349" i="2"/>
  <c r="C349" i="2"/>
  <c r="GB70" i="16" l="1"/>
  <c r="GB71" i="16"/>
  <c r="K31" i="31"/>
  <c r="GG6" i="8"/>
  <c r="GG7" i="8"/>
  <c r="GG8" i="8"/>
  <c r="GG9" i="8"/>
  <c r="GG10" i="8"/>
  <c r="GG11" i="8"/>
  <c r="GG12" i="8"/>
  <c r="GG13" i="8"/>
  <c r="GG14" i="8"/>
  <c r="FV6" i="7"/>
  <c r="FV7" i="7"/>
  <c r="FV8" i="7"/>
  <c r="FV9" i="7"/>
  <c r="FV10" i="7"/>
  <c r="FV11" i="7"/>
  <c r="FV12" i="7"/>
  <c r="FV13" i="7"/>
  <c r="FV14" i="7"/>
  <c r="GA6" i="16"/>
  <c r="GA7" i="16"/>
  <c r="GA8" i="16"/>
  <c r="GA9" i="16"/>
  <c r="GA10" i="16"/>
  <c r="GA11" i="16"/>
  <c r="GA12" i="16"/>
  <c r="GA13" i="16"/>
  <c r="GA14" i="16"/>
  <c r="FZ6" i="15"/>
  <c r="FZ7" i="15"/>
  <c r="FZ8" i="15"/>
  <c r="FZ9" i="15"/>
  <c r="FZ10" i="15"/>
  <c r="FZ11" i="15"/>
  <c r="FZ12" i="15"/>
  <c r="FZ13" i="15"/>
  <c r="FZ14" i="15"/>
  <c r="A348" i="2"/>
  <c r="B348" i="2"/>
  <c r="C348" i="2"/>
  <c r="GA70" i="16" l="1"/>
  <c r="GA71" i="16"/>
  <c r="GF6" i="8"/>
  <c r="GF7" i="8"/>
  <c r="GF8" i="8"/>
  <c r="GF9" i="8"/>
  <c r="GF10" i="8"/>
  <c r="GF11" i="8"/>
  <c r="GF12" i="8"/>
  <c r="GF13" i="8"/>
  <c r="GF14" i="8"/>
  <c r="FU6" i="7"/>
  <c r="FU7" i="7"/>
  <c r="FU8" i="7"/>
  <c r="FU9" i="7"/>
  <c r="FU10" i="7"/>
  <c r="FU11" i="7"/>
  <c r="FU12" i="7"/>
  <c r="FU13" i="7"/>
  <c r="FU14" i="7"/>
  <c r="FZ6" i="16"/>
  <c r="FZ7" i="16"/>
  <c r="FZ8" i="16"/>
  <c r="FZ9" i="16"/>
  <c r="FZ10" i="16"/>
  <c r="FZ11" i="16"/>
  <c r="FZ12" i="16"/>
  <c r="FZ13" i="16"/>
  <c r="FZ14" i="16"/>
  <c r="FY6" i="15"/>
  <c r="FY7" i="15"/>
  <c r="FY8" i="15"/>
  <c r="FY9" i="15"/>
  <c r="FY10" i="15"/>
  <c r="FY11" i="15"/>
  <c r="FY12" i="15"/>
  <c r="FY13" i="15"/>
  <c r="FY14" i="15"/>
  <c r="G108" i="30"/>
  <c r="C347" i="2"/>
  <c r="B347" i="2"/>
  <c r="C346" i="2"/>
  <c r="B346" i="2"/>
  <c r="C345" i="2"/>
  <c r="B345" i="2"/>
  <c r="A337" i="2"/>
  <c r="A338" i="2"/>
  <c r="A339" i="2"/>
  <c r="A340" i="2"/>
  <c r="A341" i="2"/>
  <c r="A342" i="2"/>
  <c r="A343" i="2"/>
  <c r="A344" i="2"/>
  <c r="A345" i="2"/>
  <c r="A346" i="2"/>
  <c r="A347" i="2"/>
  <c r="B344" i="2"/>
  <c r="C344" i="2"/>
  <c r="BC69" i="16"/>
  <c r="BD69" i="16"/>
  <c r="BE69" i="16"/>
  <c r="BF69" i="16"/>
  <c r="BG69" i="16"/>
  <c r="BH69" i="16"/>
  <c r="BI69" i="16"/>
  <c r="BJ69" i="16"/>
  <c r="BK69" i="16"/>
  <c r="BL69" i="16"/>
  <c r="BM69" i="16"/>
  <c r="BN69" i="16"/>
  <c r="BO69" i="16"/>
  <c r="FZ70" i="16" l="1"/>
  <c r="FZ71" i="16"/>
  <c r="D25" i="16"/>
  <c r="C343" i="2"/>
  <c r="B343" i="2"/>
  <c r="C342" i="2"/>
  <c r="B342" i="2"/>
  <c r="C341" i="2"/>
  <c r="B341" i="2"/>
  <c r="C340" i="2"/>
  <c r="B340" i="2"/>
  <c r="B339" i="2"/>
  <c r="C339" i="2"/>
  <c r="GE6" i="8" l="1"/>
  <c r="GE7" i="8"/>
  <c r="GE8" i="8"/>
  <c r="GE9" i="8"/>
  <c r="GE10" i="8"/>
  <c r="GE11" i="8"/>
  <c r="GE12" i="8"/>
  <c r="GE13" i="8"/>
  <c r="GE14" i="8"/>
  <c r="FT6" i="7"/>
  <c r="FT7" i="7"/>
  <c r="FT8" i="7"/>
  <c r="FT9" i="7"/>
  <c r="FT10" i="7"/>
  <c r="FT11" i="7"/>
  <c r="FT12" i="7"/>
  <c r="FT13" i="7"/>
  <c r="FT14" i="7"/>
  <c r="FY6" i="16"/>
  <c r="FY7" i="16"/>
  <c r="FY8" i="16"/>
  <c r="FY9" i="16"/>
  <c r="FY10" i="16"/>
  <c r="FY11" i="16"/>
  <c r="FY12" i="16"/>
  <c r="FY13" i="16"/>
  <c r="FY14" i="16"/>
  <c r="FX6" i="15"/>
  <c r="FX7" i="15"/>
  <c r="FX8" i="15"/>
  <c r="FX9" i="15"/>
  <c r="FX10" i="15"/>
  <c r="FX11" i="15"/>
  <c r="FX12" i="15"/>
  <c r="FX13" i="15"/>
  <c r="FX14" i="15"/>
  <c r="FY71" i="16" l="1"/>
  <c r="FY70" i="16"/>
  <c r="BI108" i="38"/>
  <c r="BK108" i="38" s="1"/>
  <c r="BD108" i="38"/>
  <c r="BF108" i="38" s="1"/>
  <c r="AY108" i="38"/>
  <c r="BA108" i="38" s="1"/>
  <c r="AT108" i="38"/>
  <c r="AV108" i="38" s="1"/>
  <c r="AO108" i="38"/>
  <c r="AQ108" i="38" s="1"/>
  <c r="AJ108" i="38"/>
  <c r="AL108" i="38" s="1"/>
  <c r="AE108" i="38"/>
  <c r="AG108" i="38" s="1"/>
  <c r="Z108" i="38"/>
  <c r="AB108" i="38" s="1"/>
  <c r="U108" i="38"/>
  <c r="W108" i="38" s="1"/>
  <c r="P108" i="38"/>
  <c r="R108" i="38" s="1"/>
  <c r="K108" i="38"/>
  <c r="M108" i="38" s="1"/>
  <c r="F108" i="38"/>
  <c r="H108" i="38" s="1"/>
  <c r="B108" i="38"/>
  <c r="BI107" i="38"/>
  <c r="BK107" i="38" s="1"/>
  <c r="BD107" i="38"/>
  <c r="BF107" i="38" s="1"/>
  <c r="AY107" i="38"/>
  <c r="BA107" i="38" s="1"/>
  <c r="AT107" i="38"/>
  <c r="AV107" i="38" s="1"/>
  <c r="AO107" i="38"/>
  <c r="AQ107" i="38" s="1"/>
  <c r="AJ107" i="38"/>
  <c r="AL107" i="38" s="1"/>
  <c r="AE107" i="38"/>
  <c r="AG107" i="38" s="1"/>
  <c r="Z107" i="38"/>
  <c r="AB107" i="38" s="1"/>
  <c r="U107" i="38"/>
  <c r="W107" i="38" s="1"/>
  <c r="P107" i="38"/>
  <c r="R107" i="38" s="1"/>
  <c r="K107" i="38"/>
  <c r="M107" i="38" s="1"/>
  <c r="F107" i="38"/>
  <c r="H107" i="38" s="1"/>
  <c r="B107" i="38"/>
  <c r="BI106" i="38"/>
  <c r="BK106" i="38" s="1"/>
  <c r="BD106" i="38"/>
  <c r="BF106" i="38" s="1"/>
  <c r="AY106" i="38"/>
  <c r="BA106" i="38" s="1"/>
  <c r="AT106" i="38"/>
  <c r="AV106" i="38" s="1"/>
  <c r="AO106" i="38"/>
  <c r="AQ106" i="38" s="1"/>
  <c r="AJ106" i="38"/>
  <c r="AL106" i="38" s="1"/>
  <c r="AE106" i="38"/>
  <c r="AG106" i="38" s="1"/>
  <c r="Z106" i="38"/>
  <c r="AB106" i="38" s="1"/>
  <c r="U106" i="38"/>
  <c r="W106" i="38" s="1"/>
  <c r="P106" i="38"/>
  <c r="R106" i="38" s="1"/>
  <c r="K106" i="38"/>
  <c r="M106" i="38" s="1"/>
  <c r="F106" i="38"/>
  <c r="H106" i="38" s="1"/>
  <c r="B106" i="38"/>
  <c r="BI105" i="38"/>
  <c r="BK105" i="38" s="1"/>
  <c r="BD105" i="38"/>
  <c r="BF105" i="38" s="1"/>
  <c r="AY105" i="38"/>
  <c r="BA105" i="38" s="1"/>
  <c r="AT105" i="38"/>
  <c r="AV105" i="38" s="1"/>
  <c r="AO105" i="38"/>
  <c r="AQ105" i="38" s="1"/>
  <c r="AJ105" i="38"/>
  <c r="AL105" i="38" s="1"/>
  <c r="AE105" i="38"/>
  <c r="AG105" i="38" s="1"/>
  <c r="Z105" i="38"/>
  <c r="AB105" i="38" s="1"/>
  <c r="U105" i="38"/>
  <c r="W105" i="38" s="1"/>
  <c r="P105" i="38"/>
  <c r="R105" i="38" s="1"/>
  <c r="K105" i="38"/>
  <c r="M105" i="38" s="1"/>
  <c r="F105" i="38"/>
  <c r="H105" i="38" s="1"/>
  <c r="B105" i="38"/>
  <c r="BI104" i="38"/>
  <c r="BK104" i="38" s="1"/>
  <c r="BD104" i="38"/>
  <c r="AY104" i="38"/>
  <c r="AT104" i="38"/>
  <c r="AV104" i="38" s="1"/>
  <c r="AO104" i="38"/>
  <c r="AQ104" i="38" s="1"/>
  <c r="AJ104" i="38"/>
  <c r="AE104" i="38"/>
  <c r="Z104" i="38"/>
  <c r="AB104" i="38" s="1"/>
  <c r="U104" i="38"/>
  <c r="W104" i="38" s="1"/>
  <c r="P104" i="38"/>
  <c r="K104" i="38"/>
  <c r="F104" i="38"/>
  <c r="H104" i="38" s="1"/>
  <c r="B104" i="38"/>
  <c r="S104" i="38" l="1"/>
  <c r="AM104" i="38"/>
  <c r="BG104" i="38"/>
  <c r="BB104" i="38"/>
  <c r="AW104" i="38"/>
  <c r="N104" i="38"/>
  <c r="AH104" i="38"/>
  <c r="AL104" i="38"/>
  <c r="AC104" i="38"/>
  <c r="BL104" i="38"/>
  <c r="AR104" i="38"/>
  <c r="I104" i="38"/>
  <c r="X104" i="38"/>
  <c r="BF104" i="38"/>
  <c r="R104" i="38"/>
  <c r="M104" i="38"/>
  <c r="AG104" i="38"/>
  <c r="BA104" i="38"/>
  <c r="AU28" i="31"/>
  <c r="G106" i="30"/>
  <c r="G107" i="30"/>
  <c r="G109" i="30"/>
  <c r="E106" i="30"/>
  <c r="E107" i="30"/>
  <c r="E108" i="30"/>
  <c r="E109" i="30"/>
  <c r="E110" i="30"/>
  <c r="B338" i="2"/>
  <c r="C338" i="2"/>
  <c r="GI32" i="31" l="1"/>
  <c r="GH32" i="31"/>
  <c r="GG32" i="31"/>
  <c r="GF32" i="31"/>
  <c r="GE32" i="31"/>
  <c r="GI31" i="31"/>
  <c r="GH31" i="31"/>
  <c r="GG31" i="31"/>
  <c r="GF31" i="31"/>
  <c r="GE31" i="31"/>
  <c r="GE8" i="31"/>
  <c r="GF8" i="31"/>
  <c r="GG8" i="31"/>
  <c r="GH8" i="31"/>
  <c r="GI8" i="31"/>
  <c r="GE9" i="31"/>
  <c r="GF9" i="31"/>
  <c r="GG9" i="31"/>
  <c r="GH9" i="31"/>
  <c r="GI9" i="31"/>
  <c r="GD14" i="8"/>
  <c r="GD13" i="8"/>
  <c r="GD12" i="8"/>
  <c r="GD11" i="8"/>
  <c r="GD10" i="8"/>
  <c r="GD9" i="8"/>
  <c r="GD8" i="8"/>
  <c r="GD7" i="8"/>
  <c r="GD6" i="8"/>
  <c r="FS14" i="7"/>
  <c r="FS13" i="7"/>
  <c r="FS12" i="7"/>
  <c r="FS11" i="7"/>
  <c r="FS10" i="7"/>
  <c r="FS9" i="7"/>
  <c r="FS8" i="7"/>
  <c r="FS7" i="7"/>
  <c r="FS6" i="7"/>
  <c r="FX14" i="16"/>
  <c r="FX13" i="16"/>
  <c r="FX12" i="16"/>
  <c r="FX11" i="16"/>
  <c r="FX10" i="16"/>
  <c r="FX9" i="16"/>
  <c r="FX8" i="16"/>
  <c r="FX7" i="16"/>
  <c r="FX6" i="16"/>
  <c r="FW14" i="15"/>
  <c r="FW13" i="15"/>
  <c r="FW12" i="15"/>
  <c r="FW11" i="15"/>
  <c r="FW10" i="15"/>
  <c r="FW9" i="15"/>
  <c r="FW8" i="15"/>
  <c r="FW7" i="15"/>
  <c r="FW6" i="15"/>
  <c r="FX70" i="16" l="1"/>
  <c r="FX71" i="16"/>
  <c r="GC6" i="8"/>
  <c r="GC7" i="8"/>
  <c r="GC8" i="8"/>
  <c r="GC9" i="8"/>
  <c r="GC10" i="8"/>
  <c r="GC11" i="8"/>
  <c r="GC12" i="8"/>
  <c r="GC13" i="8"/>
  <c r="GC14" i="8"/>
  <c r="FR6" i="7"/>
  <c r="FR7" i="7"/>
  <c r="FR8" i="7"/>
  <c r="FR9" i="7"/>
  <c r="FR10" i="7"/>
  <c r="FR11" i="7"/>
  <c r="FR12" i="7"/>
  <c r="FR13" i="7"/>
  <c r="FR14" i="7"/>
  <c r="FW6" i="16"/>
  <c r="FW7" i="16"/>
  <c r="FW8" i="16"/>
  <c r="FW9" i="16"/>
  <c r="FW10" i="16"/>
  <c r="FW11" i="16"/>
  <c r="FW12" i="16"/>
  <c r="FW13" i="16"/>
  <c r="FW14" i="16"/>
  <c r="FV6" i="15"/>
  <c r="FV7" i="15"/>
  <c r="FV8" i="15"/>
  <c r="FV9" i="15"/>
  <c r="FV10" i="15"/>
  <c r="FV11" i="15"/>
  <c r="FV12" i="15"/>
  <c r="FV13" i="15"/>
  <c r="FV14" i="15"/>
  <c r="FW70" i="16" l="1"/>
  <c r="FW71" i="16"/>
  <c r="C337" i="2"/>
  <c r="B337" i="2"/>
  <c r="A336" i="2"/>
  <c r="B336" i="2"/>
  <c r="C336" i="2"/>
  <c r="GB6" i="8" l="1"/>
  <c r="GB7" i="8"/>
  <c r="GB8" i="8"/>
  <c r="GB9" i="8"/>
  <c r="GB10" i="8"/>
  <c r="GB11" i="8"/>
  <c r="GB12" i="8"/>
  <c r="GB13" i="8"/>
  <c r="GB14" i="8"/>
  <c r="FQ6" i="7"/>
  <c r="FQ7" i="7"/>
  <c r="FQ8" i="7"/>
  <c r="FQ9" i="7"/>
  <c r="FQ10" i="7"/>
  <c r="FQ11" i="7"/>
  <c r="FQ12" i="7"/>
  <c r="FQ13" i="7"/>
  <c r="FQ14" i="7"/>
  <c r="FV6" i="16"/>
  <c r="FV7" i="16"/>
  <c r="FV8" i="16"/>
  <c r="FV9" i="16"/>
  <c r="FV10" i="16"/>
  <c r="FV11" i="16"/>
  <c r="FV12" i="16"/>
  <c r="FV13" i="16"/>
  <c r="FV14" i="16"/>
  <c r="FU6" i="15"/>
  <c r="FU7" i="15"/>
  <c r="FU8" i="15"/>
  <c r="FU9" i="15"/>
  <c r="FU10" i="15"/>
  <c r="FU11" i="15"/>
  <c r="FU12" i="15"/>
  <c r="FU13" i="15"/>
  <c r="FU14" i="15"/>
  <c r="C335" i="2"/>
  <c r="B335" i="2"/>
  <c r="A335" i="2"/>
  <c r="C334" i="2"/>
  <c r="B334" i="2"/>
  <c r="A334" i="2"/>
  <c r="C333" i="2"/>
  <c r="B333" i="2"/>
  <c r="A333" i="2"/>
  <c r="C332" i="2"/>
  <c r="B332" i="2"/>
  <c r="A332" i="2"/>
  <c r="C331" i="2"/>
  <c r="B331" i="2"/>
  <c r="A331" i="2"/>
  <c r="A330" i="2"/>
  <c r="B330" i="2"/>
  <c r="C330" i="2"/>
  <c r="FV70" i="16" l="1"/>
  <c r="FV71" i="16"/>
  <c r="A1" i="37"/>
  <c r="G103" i="30" l="1"/>
  <c r="GA6" i="8"/>
  <c r="GA7" i="8"/>
  <c r="GA8" i="8"/>
  <c r="GA9" i="8"/>
  <c r="GA10" i="8"/>
  <c r="GA11" i="8"/>
  <c r="GA12" i="8"/>
  <c r="GA13" i="8"/>
  <c r="GA14" i="8"/>
  <c r="FP6" i="7"/>
  <c r="FP7" i="7"/>
  <c r="FP8" i="7"/>
  <c r="FP9" i="7"/>
  <c r="FP10" i="7"/>
  <c r="FP11" i="7"/>
  <c r="FP12" i="7"/>
  <c r="FP13" i="7"/>
  <c r="FP14" i="7"/>
  <c r="FU6" i="16"/>
  <c r="FU7" i="16"/>
  <c r="FU8" i="16"/>
  <c r="FU9" i="16"/>
  <c r="FU10" i="16"/>
  <c r="FU11" i="16"/>
  <c r="FU12" i="16"/>
  <c r="FU13" i="16"/>
  <c r="FU14" i="16"/>
  <c r="FT6" i="15"/>
  <c r="FT7" i="15"/>
  <c r="FT8" i="15"/>
  <c r="FT9" i="15"/>
  <c r="FT10" i="15"/>
  <c r="FT11" i="15"/>
  <c r="FT12" i="15"/>
  <c r="FT13" i="15"/>
  <c r="FT14" i="15"/>
  <c r="C329" i="2"/>
  <c r="B329" i="2"/>
  <c r="A329" i="2"/>
  <c r="A328" i="2"/>
  <c r="B328" i="2"/>
  <c r="C328" i="2"/>
  <c r="FU71" i="16" l="1"/>
  <c r="FU70" i="16"/>
  <c r="G104" i="30"/>
  <c r="G105" i="30"/>
  <c r="G99" i="30"/>
  <c r="G100" i="30"/>
  <c r="G101" i="30"/>
  <c r="G102" i="30"/>
  <c r="E103" i="30"/>
  <c r="E104" i="30"/>
  <c r="E105" i="30"/>
  <c r="E99" i="30"/>
  <c r="E100" i="30"/>
  <c r="E101" i="30"/>
  <c r="E102" i="30"/>
  <c r="FZ6" i="8" l="1"/>
  <c r="FZ7" i="8"/>
  <c r="FZ8" i="8"/>
  <c r="FZ9" i="8"/>
  <c r="FZ10" i="8"/>
  <c r="FZ11" i="8"/>
  <c r="FZ12" i="8"/>
  <c r="FZ13" i="8"/>
  <c r="FZ14" i="8"/>
  <c r="FO6" i="7"/>
  <c r="FO7" i="7"/>
  <c r="FO8" i="7"/>
  <c r="FO9" i="7"/>
  <c r="FO10" i="7"/>
  <c r="FO11" i="7"/>
  <c r="FO12" i="7"/>
  <c r="FO13" i="7"/>
  <c r="FO14" i="7"/>
  <c r="FT6" i="16"/>
  <c r="FT7" i="16"/>
  <c r="FT8" i="16"/>
  <c r="FT9" i="16"/>
  <c r="FT10" i="16"/>
  <c r="FT11" i="16"/>
  <c r="FT12" i="16"/>
  <c r="FT13" i="16"/>
  <c r="FT14" i="16"/>
  <c r="FS6" i="15"/>
  <c r="FS7" i="15"/>
  <c r="FS8" i="15"/>
  <c r="FS9" i="15"/>
  <c r="FS10" i="15"/>
  <c r="FS11" i="15"/>
  <c r="FS12" i="15"/>
  <c r="FS13" i="15"/>
  <c r="FS14" i="15"/>
  <c r="C327" i="2"/>
  <c r="B327" i="2"/>
  <c r="A327" i="2"/>
  <c r="C326" i="2"/>
  <c r="B326" i="2"/>
  <c r="A326" i="2"/>
  <c r="A325" i="2"/>
  <c r="B325" i="2"/>
  <c r="C325" i="2"/>
  <c r="B4" i="38"/>
  <c r="B5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3" i="38"/>
  <c r="BI103" i="38"/>
  <c r="BK103" i="38" s="1"/>
  <c r="BD103" i="38"/>
  <c r="BF103" i="38" s="1"/>
  <c r="AY103" i="38"/>
  <c r="BA103" i="38" s="1"/>
  <c r="AT103" i="38"/>
  <c r="AV103" i="38" s="1"/>
  <c r="AO103" i="38"/>
  <c r="AQ103" i="38" s="1"/>
  <c r="AJ103" i="38"/>
  <c r="AL103" i="38" s="1"/>
  <c r="AE103" i="38"/>
  <c r="AG103" i="38" s="1"/>
  <c r="Z103" i="38"/>
  <c r="AB103" i="38" s="1"/>
  <c r="U103" i="38"/>
  <c r="W103" i="38" s="1"/>
  <c r="P103" i="38"/>
  <c r="R103" i="38" s="1"/>
  <c r="K103" i="38"/>
  <c r="M103" i="38" s="1"/>
  <c r="F103" i="38"/>
  <c r="H103" i="38" s="1"/>
  <c r="BI102" i="38"/>
  <c r="BK102" i="38" s="1"/>
  <c r="BD102" i="38"/>
  <c r="BF102" i="38" s="1"/>
  <c r="AY102" i="38"/>
  <c r="BA102" i="38" s="1"/>
  <c r="AT102" i="38"/>
  <c r="AV102" i="38" s="1"/>
  <c r="AO102" i="38"/>
  <c r="AQ102" i="38" s="1"/>
  <c r="AJ102" i="38"/>
  <c r="AL102" i="38" s="1"/>
  <c r="AE102" i="38"/>
  <c r="AG102" i="38" s="1"/>
  <c r="Z102" i="38"/>
  <c r="AB102" i="38" s="1"/>
  <c r="U102" i="38"/>
  <c r="W102" i="38" s="1"/>
  <c r="P102" i="38"/>
  <c r="R102" i="38" s="1"/>
  <c r="K102" i="38"/>
  <c r="M102" i="38" s="1"/>
  <c r="F102" i="38"/>
  <c r="H102" i="38" s="1"/>
  <c r="BI101" i="38"/>
  <c r="BK101" i="38" s="1"/>
  <c r="BD101" i="38"/>
  <c r="BF101" i="38" s="1"/>
  <c r="AY101" i="38"/>
  <c r="BA101" i="38" s="1"/>
  <c r="AT101" i="38"/>
  <c r="AV101" i="38" s="1"/>
  <c r="AO101" i="38"/>
  <c r="AQ101" i="38" s="1"/>
  <c r="AJ101" i="38"/>
  <c r="AL101" i="38" s="1"/>
  <c r="AE101" i="38"/>
  <c r="AG101" i="38" s="1"/>
  <c r="Z101" i="38"/>
  <c r="AB101" i="38" s="1"/>
  <c r="U101" i="38"/>
  <c r="W101" i="38" s="1"/>
  <c r="P101" i="38"/>
  <c r="R101" i="38" s="1"/>
  <c r="K101" i="38"/>
  <c r="M101" i="38" s="1"/>
  <c r="F101" i="38"/>
  <c r="H101" i="38" s="1"/>
  <c r="BI100" i="38"/>
  <c r="BK100" i="38" s="1"/>
  <c r="BD100" i="38"/>
  <c r="BF100" i="38" s="1"/>
  <c r="AY100" i="38"/>
  <c r="BA100" i="38" s="1"/>
  <c r="AT100" i="38"/>
  <c r="AV100" i="38" s="1"/>
  <c r="AO100" i="38"/>
  <c r="AQ100" i="38" s="1"/>
  <c r="AJ100" i="38"/>
  <c r="AL100" i="38" s="1"/>
  <c r="AE100" i="38"/>
  <c r="AG100" i="38" s="1"/>
  <c r="Z100" i="38"/>
  <c r="AB100" i="38" s="1"/>
  <c r="U100" i="38"/>
  <c r="W100" i="38" s="1"/>
  <c r="P100" i="38"/>
  <c r="R100" i="38" s="1"/>
  <c r="K100" i="38"/>
  <c r="M100" i="38" s="1"/>
  <c r="F100" i="38"/>
  <c r="H100" i="38" s="1"/>
  <c r="BI99" i="38"/>
  <c r="BL99" i="38" s="1"/>
  <c r="BD99" i="38"/>
  <c r="BF99" i="38" s="1"/>
  <c r="AY99" i="38"/>
  <c r="BA99" i="38" s="1"/>
  <c r="AT99" i="38"/>
  <c r="AW99" i="38" s="1"/>
  <c r="AO99" i="38"/>
  <c r="AR99" i="38" s="1"/>
  <c r="AJ99" i="38"/>
  <c r="AL99" i="38" s="1"/>
  <c r="AE99" i="38"/>
  <c r="AG99" i="38" s="1"/>
  <c r="Z99" i="38"/>
  <c r="AC99" i="38" s="1"/>
  <c r="U99" i="38"/>
  <c r="X99" i="38" s="1"/>
  <c r="P99" i="38"/>
  <c r="R99" i="38" s="1"/>
  <c r="K99" i="38"/>
  <c r="M99" i="38" s="1"/>
  <c r="F99" i="38"/>
  <c r="BI98" i="38"/>
  <c r="BK98" i="38" s="1"/>
  <c r="BD98" i="38"/>
  <c r="BF98" i="38" s="1"/>
  <c r="AY98" i="38"/>
  <c r="BA98" i="38" s="1"/>
  <c r="AT98" i="38"/>
  <c r="AV98" i="38" s="1"/>
  <c r="AO98" i="38"/>
  <c r="AQ98" i="38" s="1"/>
  <c r="AJ98" i="38"/>
  <c r="AL98" i="38" s="1"/>
  <c r="AE98" i="38"/>
  <c r="AG98" i="38" s="1"/>
  <c r="Z98" i="38"/>
  <c r="AB98" i="38" s="1"/>
  <c r="U98" i="38"/>
  <c r="W98" i="38" s="1"/>
  <c r="P98" i="38"/>
  <c r="R98" i="38" s="1"/>
  <c r="K98" i="38"/>
  <c r="M98" i="38" s="1"/>
  <c r="F98" i="38"/>
  <c r="H98" i="38" s="1"/>
  <c r="BI97" i="38"/>
  <c r="BK97" i="38" s="1"/>
  <c r="BD97" i="38"/>
  <c r="BF97" i="38" s="1"/>
  <c r="AY97" i="38"/>
  <c r="BA97" i="38" s="1"/>
  <c r="AT97" i="38"/>
  <c r="AV97" i="38" s="1"/>
  <c r="AO97" i="38"/>
  <c r="AQ97" i="38" s="1"/>
  <c r="AJ97" i="38"/>
  <c r="AL97" i="38" s="1"/>
  <c r="AE97" i="38"/>
  <c r="AG97" i="38" s="1"/>
  <c r="Z97" i="38"/>
  <c r="AB97" i="38" s="1"/>
  <c r="U97" i="38"/>
  <c r="W97" i="38" s="1"/>
  <c r="P97" i="38"/>
  <c r="R97" i="38" s="1"/>
  <c r="K97" i="38"/>
  <c r="M97" i="38" s="1"/>
  <c r="F97" i="38"/>
  <c r="H97" i="38" s="1"/>
  <c r="BI96" i="38"/>
  <c r="BK96" i="38" s="1"/>
  <c r="BD96" i="38"/>
  <c r="BF96" i="38" s="1"/>
  <c r="AY96" i="38"/>
  <c r="BA96" i="38" s="1"/>
  <c r="AT96" i="38"/>
  <c r="AV96" i="38" s="1"/>
  <c r="AO96" i="38"/>
  <c r="AQ96" i="38" s="1"/>
  <c r="AJ96" i="38"/>
  <c r="AL96" i="38" s="1"/>
  <c r="AE96" i="38"/>
  <c r="AG96" i="38" s="1"/>
  <c r="Z96" i="38"/>
  <c r="AB96" i="38" s="1"/>
  <c r="U96" i="38"/>
  <c r="W96" i="38" s="1"/>
  <c r="P96" i="38"/>
  <c r="R96" i="38" s="1"/>
  <c r="K96" i="38"/>
  <c r="M96" i="38" s="1"/>
  <c r="F96" i="38"/>
  <c r="H96" i="38" s="1"/>
  <c r="BI95" i="38"/>
  <c r="BK95" i="38" s="1"/>
  <c r="BD95" i="38"/>
  <c r="BF95" i="38" s="1"/>
  <c r="AY95" i="38"/>
  <c r="BA95" i="38" s="1"/>
  <c r="AT95" i="38"/>
  <c r="AV95" i="38" s="1"/>
  <c r="AO95" i="38"/>
  <c r="AQ95" i="38" s="1"/>
  <c r="AJ95" i="38"/>
  <c r="AL95" i="38" s="1"/>
  <c r="AE95" i="38"/>
  <c r="AG95" i="38" s="1"/>
  <c r="Z95" i="38"/>
  <c r="AB95" i="38" s="1"/>
  <c r="U95" i="38"/>
  <c r="W95" i="38" s="1"/>
  <c r="P95" i="38"/>
  <c r="R95" i="38" s="1"/>
  <c r="K95" i="38"/>
  <c r="M95" i="38" s="1"/>
  <c r="F95" i="38"/>
  <c r="H95" i="38" s="1"/>
  <c r="BI94" i="38"/>
  <c r="AY19" i="40" s="1"/>
  <c r="BD94" i="38"/>
  <c r="BF94" i="38" s="1"/>
  <c r="AY94" i="38"/>
  <c r="BA94" i="38" s="1"/>
  <c r="AT94" i="38"/>
  <c r="AO94" i="38"/>
  <c r="AR94" i="38" s="1"/>
  <c r="AJ94" i="38"/>
  <c r="AL94" i="38" s="1"/>
  <c r="AE94" i="38"/>
  <c r="AG94" i="38" s="1"/>
  <c r="Z94" i="38"/>
  <c r="AC94" i="38" s="1"/>
  <c r="U94" i="38"/>
  <c r="P94" i="38"/>
  <c r="R94" i="38" s="1"/>
  <c r="K94" i="38"/>
  <c r="M94" i="38" s="1"/>
  <c r="F94" i="38"/>
  <c r="AY8" i="40" s="1"/>
  <c r="FT70" i="16" l="1"/>
  <c r="FT71" i="16"/>
  <c r="X94" i="38"/>
  <c r="AZ19" i="40"/>
  <c r="AZ20" i="40"/>
  <c r="AY20" i="40"/>
  <c r="AX20" i="40"/>
  <c r="AW94" i="38"/>
  <c r="AX8" i="40"/>
  <c r="AX10" i="40"/>
  <c r="AX13" i="40"/>
  <c r="AX17" i="40"/>
  <c r="AZ12" i="40"/>
  <c r="AZ16" i="40"/>
  <c r="AZ8" i="40"/>
  <c r="AZ10" i="40"/>
  <c r="AX14" i="40"/>
  <c r="AX18" i="40"/>
  <c r="AZ13" i="40"/>
  <c r="AZ17" i="40"/>
  <c r="AX9" i="40"/>
  <c r="AX11" i="40"/>
  <c r="AX15" i="40"/>
  <c r="AX19" i="40"/>
  <c r="AZ14" i="40"/>
  <c r="AZ18" i="40"/>
  <c r="AZ9" i="40"/>
  <c r="AX12" i="40"/>
  <c r="AX16" i="40"/>
  <c r="AZ11" i="40"/>
  <c r="AZ15" i="40"/>
  <c r="AY10" i="40"/>
  <c r="AY12" i="40"/>
  <c r="AY16" i="40"/>
  <c r="AY9" i="40"/>
  <c r="AY13" i="40"/>
  <c r="AY17" i="40"/>
  <c r="AY14" i="40"/>
  <c r="AY18" i="40"/>
  <c r="AY11" i="40"/>
  <c r="AY15" i="40"/>
  <c r="BL94" i="38"/>
  <c r="I99" i="38"/>
  <c r="I94" i="38"/>
  <c r="W94" i="38"/>
  <c r="BK94" i="38"/>
  <c r="AQ99" i="38"/>
  <c r="AQ94" i="38"/>
  <c r="W99" i="38"/>
  <c r="BK99" i="38"/>
  <c r="S94" i="38"/>
  <c r="BG94" i="38"/>
  <c r="AM99" i="38"/>
  <c r="AM94" i="38"/>
  <c r="S99" i="38"/>
  <c r="BG99" i="38"/>
  <c r="H94" i="38"/>
  <c r="N94" i="38"/>
  <c r="AB94" i="38"/>
  <c r="AH94" i="38"/>
  <c r="AV94" i="38"/>
  <c r="BB94" i="38"/>
  <c r="H99" i="38"/>
  <c r="N99" i="38"/>
  <c r="AB99" i="38"/>
  <c r="AH99" i="38"/>
  <c r="AV99" i="38"/>
  <c r="BB99" i="38"/>
  <c r="AT28" i="31"/>
  <c r="AT5" i="31"/>
  <c r="FZ31" i="31"/>
  <c r="GA31" i="31"/>
  <c r="GB31" i="31"/>
  <c r="GC31" i="31"/>
  <c r="GD31" i="31"/>
  <c r="FZ32" i="31"/>
  <c r="GA32" i="31"/>
  <c r="GB32" i="31"/>
  <c r="GC32" i="31"/>
  <c r="GD32" i="31"/>
  <c r="FZ8" i="31"/>
  <c r="GA8" i="31"/>
  <c r="GB8" i="31"/>
  <c r="GC8" i="31"/>
  <c r="GD8" i="31"/>
  <c r="FZ9" i="31"/>
  <c r="GA9" i="31"/>
  <c r="GB9" i="31"/>
  <c r="GC9" i="31"/>
  <c r="GD9" i="31"/>
  <c r="GD2" i="31"/>
  <c r="GC2" i="31"/>
  <c r="GB2" i="31"/>
  <c r="GA2" i="31"/>
  <c r="FZ2" i="31"/>
  <c r="A324" i="2"/>
  <c r="B324" i="2"/>
  <c r="C324" i="2"/>
  <c r="FY14" i="8" l="1"/>
  <c r="FY13" i="8"/>
  <c r="FY12" i="8"/>
  <c r="FY11" i="8"/>
  <c r="FY10" i="8"/>
  <c r="FY9" i="8"/>
  <c r="FY8" i="8"/>
  <c r="FY7" i="8"/>
  <c r="FY6" i="8"/>
  <c r="FN14" i="7"/>
  <c r="FN13" i="7"/>
  <c r="FN12" i="7"/>
  <c r="FN11" i="7"/>
  <c r="FN10" i="7"/>
  <c r="FN9" i="7"/>
  <c r="FN8" i="7"/>
  <c r="FN7" i="7"/>
  <c r="FN6" i="7"/>
  <c r="FS14" i="16"/>
  <c r="FS13" i="16"/>
  <c r="FS12" i="16"/>
  <c r="FS11" i="16"/>
  <c r="FS10" i="16"/>
  <c r="FS9" i="16"/>
  <c r="FS8" i="16"/>
  <c r="FS7" i="16"/>
  <c r="FS6" i="16"/>
  <c r="FR14" i="15"/>
  <c r="FR13" i="15"/>
  <c r="FR12" i="15"/>
  <c r="FR11" i="15"/>
  <c r="FR10" i="15"/>
  <c r="FR9" i="15"/>
  <c r="FR8" i="15"/>
  <c r="FR7" i="15"/>
  <c r="FR6" i="15"/>
  <c r="FS70" i="16" l="1"/>
  <c r="FS71" i="16"/>
  <c r="AS28" i="31"/>
  <c r="AS5" i="31"/>
  <c r="FQ6" i="15"/>
  <c r="FQ7" i="15"/>
  <c r="FQ8" i="15"/>
  <c r="FQ9" i="15"/>
  <c r="FQ10" i="15"/>
  <c r="FQ11" i="15"/>
  <c r="FQ12" i="15"/>
  <c r="FQ13" i="15"/>
  <c r="FQ14" i="15"/>
  <c r="C323" i="2"/>
  <c r="B323" i="2"/>
  <c r="A323" i="2"/>
  <c r="C322" i="2"/>
  <c r="B322" i="2"/>
  <c r="A322" i="2"/>
  <c r="C321" i="2"/>
  <c r="B321" i="2"/>
  <c r="A321" i="2"/>
  <c r="C320" i="2"/>
  <c r="B320" i="2"/>
  <c r="A320" i="2"/>
  <c r="FR6" i="16" l="1"/>
  <c r="FR7" i="16"/>
  <c r="FR8" i="16"/>
  <c r="FR9" i="16"/>
  <c r="FR10" i="16"/>
  <c r="FR11" i="16"/>
  <c r="FR12" i="16"/>
  <c r="FR13" i="16"/>
  <c r="FR14" i="16"/>
  <c r="C319" i="2"/>
  <c r="B319" i="2"/>
  <c r="A319" i="2"/>
  <c r="A318" i="2"/>
  <c r="B318" i="2"/>
  <c r="C318" i="2"/>
  <c r="FR70" i="16" l="1"/>
  <c r="FR71" i="16"/>
  <c r="FW6" i="8"/>
  <c r="FX6" i="8"/>
  <c r="FW7" i="8"/>
  <c r="FX7" i="8"/>
  <c r="FW8" i="8"/>
  <c r="FX8" i="8"/>
  <c r="FW9" i="8"/>
  <c r="FX9" i="8"/>
  <c r="FW10" i="8"/>
  <c r="FX10" i="8"/>
  <c r="FW11" i="8"/>
  <c r="FX11" i="8"/>
  <c r="FW12" i="8"/>
  <c r="FX12" i="8"/>
  <c r="FW13" i="8"/>
  <c r="FX13" i="8"/>
  <c r="FW14" i="8"/>
  <c r="FX14" i="8"/>
  <c r="FL6" i="7"/>
  <c r="FM6" i="7"/>
  <c r="FL7" i="7"/>
  <c r="FM7" i="7"/>
  <c r="FL8" i="7"/>
  <c r="FM8" i="7"/>
  <c r="FL9" i="7"/>
  <c r="FM9" i="7"/>
  <c r="FL10" i="7"/>
  <c r="FM10" i="7"/>
  <c r="FL11" i="7"/>
  <c r="FM11" i="7"/>
  <c r="FL12" i="7"/>
  <c r="FM12" i="7"/>
  <c r="FL13" i="7"/>
  <c r="FM13" i="7"/>
  <c r="FL14" i="7"/>
  <c r="FM14" i="7"/>
  <c r="FQ6" i="16"/>
  <c r="FQ7" i="16"/>
  <c r="FQ8" i="16"/>
  <c r="FQ9" i="16"/>
  <c r="FQ10" i="16"/>
  <c r="FQ11" i="16"/>
  <c r="FQ12" i="16"/>
  <c r="FQ13" i="16"/>
  <c r="FQ14" i="16"/>
  <c r="FP6" i="15"/>
  <c r="FP7" i="15"/>
  <c r="FP8" i="15"/>
  <c r="FP9" i="15"/>
  <c r="FP10" i="15"/>
  <c r="FP11" i="15"/>
  <c r="FP12" i="15"/>
  <c r="FP13" i="15"/>
  <c r="FP14" i="15"/>
  <c r="FY32" i="31"/>
  <c r="FX32" i="31"/>
  <c r="FW32" i="31"/>
  <c r="FV32" i="31"/>
  <c r="FU32" i="31"/>
  <c r="FY31" i="31"/>
  <c r="FX31" i="31"/>
  <c r="FW31" i="31"/>
  <c r="FV31" i="31"/>
  <c r="FU31" i="31"/>
  <c r="FU8" i="31"/>
  <c r="FV8" i="31"/>
  <c r="FW8" i="31"/>
  <c r="FX8" i="31"/>
  <c r="FY8" i="31"/>
  <c r="FU9" i="31"/>
  <c r="FV9" i="31"/>
  <c r="FW9" i="31"/>
  <c r="FX9" i="31"/>
  <c r="FY9" i="31"/>
  <c r="FN69" i="16"/>
  <c r="FO69" i="16"/>
  <c r="FP69" i="16"/>
  <c r="FQ69" i="16"/>
  <c r="FR69" i="16"/>
  <c r="FY2" i="31"/>
  <c r="FX2" i="31"/>
  <c r="FW2" i="31"/>
  <c r="FV2" i="31"/>
  <c r="FU2" i="31"/>
  <c r="FQ71" i="16" l="1"/>
  <c r="FQ70" i="16"/>
  <c r="FS6" i="8"/>
  <c r="FS7" i="8"/>
  <c r="FS8" i="8"/>
  <c r="FS9" i="8"/>
  <c r="FS10" i="8"/>
  <c r="FS11" i="8"/>
  <c r="FS12" i="8"/>
  <c r="FS13" i="8"/>
  <c r="FS14" i="8"/>
  <c r="FH6" i="7"/>
  <c r="FH7" i="7"/>
  <c r="FH8" i="7"/>
  <c r="FH9" i="7"/>
  <c r="FH10" i="7"/>
  <c r="FH11" i="7"/>
  <c r="FH12" i="7"/>
  <c r="FH13" i="7"/>
  <c r="FH14" i="7"/>
  <c r="FM6" i="16"/>
  <c r="FM7" i="16"/>
  <c r="FM8" i="16"/>
  <c r="FM9" i="16"/>
  <c r="FM10" i="16"/>
  <c r="FM11" i="16"/>
  <c r="FM12" i="16"/>
  <c r="FM13" i="16"/>
  <c r="FM14" i="16"/>
  <c r="FL6" i="15"/>
  <c r="FL7" i="15"/>
  <c r="FL8" i="15"/>
  <c r="FL9" i="15"/>
  <c r="FL10" i="15"/>
  <c r="FL11" i="15"/>
  <c r="FL12" i="15"/>
  <c r="FL13" i="15"/>
  <c r="FL14" i="15"/>
  <c r="FM71" i="16" l="1"/>
  <c r="FM70" i="16"/>
  <c r="C317" i="2"/>
  <c r="B317" i="2"/>
  <c r="A317" i="2"/>
  <c r="C316" i="2"/>
  <c r="B316" i="2"/>
  <c r="A316" i="2"/>
  <c r="C315" i="2"/>
  <c r="B315" i="2"/>
  <c r="A315" i="2"/>
  <c r="C314" i="2"/>
  <c r="B314" i="2"/>
  <c r="A314" i="2"/>
  <c r="C313" i="2"/>
  <c r="B313" i="2"/>
  <c r="A313" i="2"/>
  <c r="A312" i="2"/>
  <c r="B312" i="2"/>
  <c r="C312" i="2"/>
  <c r="F93" i="38" l="1"/>
  <c r="C311" i="2" l="1"/>
  <c r="B311" i="2"/>
  <c r="A311" i="2"/>
  <c r="C310" i="2"/>
  <c r="B310" i="2"/>
  <c r="A310" i="2"/>
  <c r="A309" i="2"/>
  <c r="B309" i="2"/>
  <c r="C309" i="2"/>
  <c r="FR6" i="8"/>
  <c r="FR7" i="8"/>
  <c r="FR8" i="8"/>
  <c r="FR9" i="8"/>
  <c r="FR10" i="8"/>
  <c r="FR11" i="8"/>
  <c r="FR12" i="8"/>
  <c r="FR13" i="8"/>
  <c r="FR14" i="8"/>
  <c r="FG6" i="7"/>
  <c r="FG7" i="7"/>
  <c r="FG8" i="7"/>
  <c r="FG9" i="7"/>
  <c r="FG10" i="7"/>
  <c r="FG11" i="7"/>
  <c r="FG12" i="7"/>
  <c r="FG13" i="7"/>
  <c r="FG14" i="7"/>
  <c r="FK6" i="15"/>
  <c r="FK7" i="15"/>
  <c r="FK8" i="15"/>
  <c r="FK9" i="15"/>
  <c r="FK10" i="15"/>
  <c r="FK11" i="15"/>
  <c r="FK12" i="15"/>
  <c r="FK13" i="15"/>
  <c r="FK14" i="15"/>
  <c r="FL6" i="16"/>
  <c r="FL7" i="16"/>
  <c r="FL8" i="16"/>
  <c r="FL9" i="16"/>
  <c r="FL10" i="16"/>
  <c r="FL11" i="16"/>
  <c r="FL12" i="16"/>
  <c r="FL13" i="16"/>
  <c r="FL14" i="16"/>
  <c r="FE69" i="16"/>
  <c r="FF69" i="16"/>
  <c r="FG69" i="16"/>
  <c r="FH69" i="16"/>
  <c r="FI69" i="16"/>
  <c r="FJ69" i="16"/>
  <c r="FK69" i="16"/>
  <c r="FL69" i="16"/>
  <c r="FM69" i="16"/>
  <c r="D69" i="16"/>
  <c r="E69" i="16"/>
  <c r="F69" i="16"/>
  <c r="G69" i="16"/>
  <c r="H69" i="16"/>
  <c r="I69" i="16"/>
  <c r="J69" i="16"/>
  <c r="K69" i="16"/>
  <c r="L69" i="16"/>
  <c r="M69" i="16"/>
  <c r="N69" i="16"/>
  <c r="P69" i="16"/>
  <c r="Q69" i="16"/>
  <c r="R69" i="16"/>
  <c r="S69" i="16"/>
  <c r="T69" i="16"/>
  <c r="U69" i="16"/>
  <c r="V69" i="16"/>
  <c r="W69" i="16"/>
  <c r="X69" i="16"/>
  <c r="Y69" i="16"/>
  <c r="Z69" i="16"/>
  <c r="AA69" i="16"/>
  <c r="AB69" i="16"/>
  <c r="AC69" i="16"/>
  <c r="AD69" i="16"/>
  <c r="AE69" i="16"/>
  <c r="AF69" i="16"/>
  <c r="AG69" i="16"/>
  <c r="AH69" i="16"/>
  <c r="AI69" i="16"/>
  <c r="AJ69" i="16"/>
  <c r="AK69" i="16"/>
  <c r="AL69" i="16"/>
  <c r="AM69" i="16"/>
  <c r="AN69" i="16"/>
  <c r="AO69" i="16"/>
  <c r="AP69" i="16"/>
  <c r="AQ69" i="16"/>
  <c r="AR69" i="16"/>
  <c r="AS69" i="16"/>
  <c r="AT69" i="16"/>
  <c r="AU69" i="16"/>
  <c r="AV69" i="16"/>
  <c r="AW69" i="16"/>
  <c r="AX69" i="16"/>
  <c r="AY69" i="16"/>
  <c r="AZ69" i="16"/>
  <c r="BA69" i="16"/>
  <c r="BB69" i="16"/>
  <c r="CB69" i="16"/>
  <c r="CC69" i="16"/>
  <c r="CD69" i="16"/>
  <c r="CE69" i="16"/>
  <c r="CF69" i="16"/>
  <c r="CG69" i="16"/>
  <c r="CH69" i="16"/>
  <c r="CI69" i="16"/>
  <c r="CJ69" i="16"/>
  <c r="CK69" i="16"/>
  <c r="CL69" i="16"/>
  <c r="CM69" i="16"/>
  <c r="CN69" i="16"/>
  <c r="CO69" i="16"/>
  <c r="CP69" i="16"/>
  <c r="CQ69" i="16"/>
  <c r="CR69" i="16"/>
  <c r="CS69" i="16"/>
  <c r="CT69" i="16"/>
  <c r="CU69" i="16"/>
  <c r="CV69" i="16"/>
  <c r="CW69" i="16"/>
  <c r="CX69" i="16"/>
  <c r="CY69" i="16"/>
  <c r="CZ69" i="16"/>
  <c r="DA69" i="16"/>
  <c r="DB69" i="16"/>
  <c r="DC69" i="16"/>
  <c r="DD69" i="16"/>
  <c r="DE69" i="16"/>
  <c r="DF69" i="16"/>
  <c r="DG69" i="16"/>
  <c r="DH69" i="16"/>
  <c r="DI69" i="16"/>
  <c r="DJ69" i="16"/>
  <c r="DK69" i="16"/>
  <c r="DL69" i="16"/>
  <c r="DM69" i="16"/>
  <c r="DN69" i="16"/>
  <c r="DO69" i="16"/>
  <c r="DP69" i="16"/>
  <c r="DQ69" i="16"/>
  <c r="DR69" i="16"/>
  <c r="DS69" i="16"/>
  <c r="DT69" i="16"/>
  <c r="DU69" i="16"/>
  <c r="DV69" i="16"/>
  <c r="DW69" i="16"/>
  <c r="DX69" i="16"/>
  <c r="DY69" i="16"/>
  <c r="DZ69" i="16"/>
  <c r="EA69" i="16"/>
  <c r="EB69" i="16"/>
  <c r="EC69" i="16"/>
  <c r="ED69" i="16"/>
  <c r="EE69" i="16"/>
  <c r="EF69" i="16"/>
  <c r="EG69" i="16"/>
  <c r="EH69" i="16"/>
  <c r="EI69" i="16"/>
  <c r="EJ69" i="16"/>
  <c r="EK69" i="16"/>
  <c r="EL69" i="16"/>
  <c r="EM69" i="16"/>
  <c r="EN69" i="16"/>
  <c r="EO69" i="16"/>
  <c r="EP69" i="16"/>
  <c r="EQ69" i="16"/>
  <c r="ER69" i="16"/>
  <c r="ES69" i="16"/>
  <c r="ET69" i="16"/>
  <c r="EU69" i="16"/>
  <c r="EV69" i="16"/>
  <c r="EW69" i="16"/>
  <c r="EX69" i="16"/>
  <c r="EY69" i="16"/>
  <c r="EZ69" i="16"/>
  <c r="FA69" i="16"/>
  <c r="FB69" i="16"/>
  <c r="FC69" i="16"/>
  <c r="FD69" i="16"/>
  <c r="C69" i="16"/>
  <c r="FL70" i="16" l="1"/>
  <c r="FL71" i="16"/>
  <c r="C308" i="2"/>
  <c r="B308" i="2"/>
  <c r="A308" i="2"/>
  <c r="C307" i="2"/>
  <c r="B307" i="2"/>
  <c r="A307" i="2"/>
  <c r="C306" i="2"/>
  <c r="B306" i="2"/>
  <c r="A306" i="2"/>
  <c r="C305" i="2"/>
  <c r="B305" i="2"/>
  <c r="A305" i="2"/>
  <c r="C304" i="2"/>
  <c r="B304" i="2"/>
  <c r="A304" i="2"/>
  <c r="C303" i="2"/>
  <c r="B303" i="2"/>
  <c r="A303" i="2"/>
  <c r="A302" i="2"/>
  <c r="B302" i="2"/>
  <c r="C302" i="2"/>
  <c r="FQ6" i="8" l="1"/>
  <c r="FQ7" i="8"/>
  <c r="FQ8" i="8"/>
  <c r="FQ9" i="8"/>
  <c r="FQ10" i="8"/>
  <c r="FQ11" i="8"/>
  <c r="FQ12" i="8"/>
  <c r="FQ13" i="8"/>
  <c r="FQ14" i="8"/>
  <c r="FF6" i="7"/>
  <c r="FF7" i="7"/>
  <c r="FF8" i="7"/>
  <c r="FF9" i="7"/>
  <c r="FF10" i="7"/>
  <c r="FF11" i="7"/>
  <c r="FF12" i="7"/>
  <c r="FF13" i="7"/>
  <c r="FF14" i="7"/>
  <c r="FK6" i="16"/>
  <c r="FK7" i="16"/>
  <c r="FK8" i="16"/>
  <c r="FK9" i="16"/>
  <c r="FK10" i="16"/>
  <c r="FK11" i="16"/>
  <c r="FK12" i="16"/>
  <c r="FK13" i="16"/>
  <c r="FK14" i="16"/>
  <c r="FJ6" i="15"/>
  <c r="FJ7" i="15"/>
  <c r="FJ8" i="15"/>
  <c r="FJ9" i="15"/>
  <c r="FJ10" i="15"/>
  <c r="FJ11" i="15"/>
  <c r="FJ12" i="15"/>
  <c r="FJ13" i="15"/>
  <c r="FJ14" i="15"/>
  <c r="FK70" i="16" l="1"/>
  <c r="FK71" i="16"/>
  <c r="BI4" i="38"/>
  <c r="BI5" i="38"/>
  <c r="BI6" i="38"/>
  <c r="BI7" i="38"/>
  <c r="BI8" i="38"/>
  <c r="BI9" i="38"/>
  <c r="BI10" i="38"/>
  <c r="BI11" i="38"/>
  <c r="BI12" i="38"/>
  <c r="BI13" i="38"/>
  <c r="BI14" i="38"/>
  <c r="BI15" i="38"/>
  <c r="BI16" i="38"/>
  <c r="BI17" i="38"/>
  <c r="BI18" i="38"/>
  <c r="BI19" i="38"/>
  <c r="BI20" i="38"/>
  <c r="BI21" i="38"/>
  <c r="BI22" i="38"/>
  <c r="BI23" i="38"/>
  <c r="BI24" i="38"/>
  <c r="BI25" i="38"/>
  <c r="BI26" i="38"/>
  <c r="BI27" i="38"/>
  <c r="BI28" i="38"/>
  <c r="BI29" i="38"/>
  <c r="BI30" i="38"/>
  <c r="BK30" i="38" s="1"/>
  <c r="BI31" i="38"/>
  <c r="BI32" i="38"/>
  <c r="BI33" i="38"/>
  <c r="BI34" i="38"/>
  <c r="BI35" i="38"/>
  <c r="BI36" i="38"/>
  <c r="BI37" i="38"/>
  <c r="BI38" i="38"/>
  <c r="BL38" i="38" s="1"/>
  <c r="BI39" i="38"/>
  <c r="BI40" i="38"/>
  <c r="BI41" i="38"/>
  <c r="BI42" i="38"/>
  <c r="BI43" i="38"/>
  <c r="BI44" i="38"/>
  <c r="BI45" i="38"/>
  <c r="BI46" i="38"/>
  <c r="BK46" i="38" s="1"/>
  <c r="BI47" i="38"/>
  <c r="BI48" i="38"/>
  <c r="BK48" i="38" s="1"/>
  <c r="BI49" i="38"/>
  <c r="BI50" i="38"/>
  <c r="BK50" i="38" s="1"/>
  <c r="BI51" i="38"/>
  <c r="BI52" i="38"/>
  <c r="BK52" i="38" s="1"/>
  <c r="BI53" i="38"/>
  <c r="BI54" i="38"/>
  <c r="BI55" i="38"/>
  <c r="BI56" i="38"/>
  <c r="BK56" i="38" s="1"/>
  <c r="BI57" i="38"/>
  <c r="BK57" i="38" s="1"/>
  <c r="BI58" i="38"/>
  <c r="BK58" i="38" s="1"/>
  <c r="BI59" i="38"/>
  <c r="BI60" i="38"/>
  <c r="BK60" i="38" s="1"/>
  <c r="BI61" i="38"/>
  <c r="BI62" i="38"/>
  <c r="BK62" i="38" s="1"/>
  <c r="BI63" i="38"/>
  <c r="BI64" i="38"/>
  <c r="BK64" i="38" s="1"/>
  <c r="BI65" i="38"/>
  <c r="BK65" i="38" s="1"/>
  <c r="BI66" i="38"/>
  <c r="BK66" i="38" s="1"/>
  <c r="BI67" i="38"/>
  <c r="BK67" i="38" s="1"/>
  <c r="BI68" i="38"/>
  <c r="BK68" i="38" s="1"/>
  <c r="BI69" i="38"/>
  <c r="BK69" i="38" s="1"/>
  <c r="BI70" i="38"/>
  <c r="BK70" i="38" s="1"/>
  <c r="BI71" i="38"/>
  <c r="BI72" i="38"/>
  <c r="BK72" i="38" s="1"/>
  <c r="BI73" i="38"/>
  <c r="BK73" i="38" s="1"/>
  <c r="BI74" i="38"/>
  <c r="BI75" i="38"/>
  <c r="BI76" i="38"/>
  <c r="BK76" i="38" s="1"/>
  <c r="BI77" i="38"/>
  <c r="BK77" i="38" s="1"/>
  <c r="BI78" i="38"/>
  <c r="BK78" i="38" s="1"/>
  <c r="BI79" i="38"/>
  <c r="BK79" i="38" s="1"/>
  <c r="BI80" i="38"/>
  <c r="BK80" i="38" s="1"/>
  <c r="BI81" i="38"/>
  <c r="BK81" i="38" s="1"/>
  <c r="BI82" i="38"/>
  <c r="BK82" i="38" s="1"/>
  <c r="BI83" i="38"/>
  <c r="BK83" i="38" s="1"/>
  <c r="BI84" i="38"/>
  <c r="BK84" i="38" s="1"/>
  <c r="BI85" i="38"/>
  <c r="BK85" i="38" s="1"/>
  <c r="BI86" i="38"/>
  <c r="BK86" i="38" s="1"/>
  <c r="BI87" i="38"/>
  <c r="BK87" i="38" s="1"/>
  <c r="BI88" i="38"/>
  <c r="BK88" i="38" s="1"/>
  <c r="BI89" i="38"/>
  <c r="BK89" i="38" s="1"/>
  <c r="BI90" i="38"/>
  <c r="BK90" i="38" s="1"/>
  <c r="BI91" i="38"/>
  <c r="BK91" i="38" s="1"/>
  <c r="BI92" i="38"/>
  <c r="BK92" i="38" s="1"/>
  <c r="BI93" i="38"/>
  <c r="BK93" i="38" s="1"/>
  <c r="BL3" i="38"/>
  <c r="BK71" i="38"/>
  <c r="BK63" i="38"/>
  <c r="BK61" i="38"/>
  <c r="BK55" i="38"/>
  <c r="BK53" i="38"/>
  <c r="BK51" i="38"/>
  <c r="BK49" i="38"/>
  <c r="BK47" i="38"/>
  <c r="BK45" i="38"/>
  <c r="BK44" i="38"/>
  <c r="BK43" i="38"/>
  <c r="BK41" i="38"/>
  <c r="BK40" i="38"/>
  <c r="BK38" i="38"/>
  <c r="BK37" i="38"/>
  <c r="BK36" i="38"/>
  <c r="BK35" i="38"/>
  <c r="BK34" i="38"/>
  <c r="BK33" i="38"/>
  <c r="BK32" i="38"/>
  <c r="BK31" i="38"/>
  <c r="BK29" i="38"/>
  <c r="BK28" i="38"/>
  <c r="BK27" i="38"/>
  <c r="BK26" i="38"/>
  <c r="BK25" i="38"/>
  <c r="BK24" i="38"/>
  <c r="BK23" i="38"/>
  <c r="BL22" i="38"/>
  <c r="BK22" i="38"/>
  <c r="BK21" i="38"/>
  <c r="BK20" i="38"/>
  <c r="BK19" i="38"/>
  <c r="BK18" i="38"/>
  <c r="BK17" i="38"/>
  <c r="BL17" i="38"/>
  <c r="BK16" i="38"/>
  <c r="BK15" i="38"/>
  <c r="BK14" i="38"/>
  <c r="BK13" i="38"/>
  <c r="BK12" i="38"/>
  <c r="BK11" i="38"/>
  <c r="BK10" i="38"/>
  <c r="BK9" i="38"/>
  <c r="BK8" i="38"/>
  <c r="BK7" i="38"/>
  <c r="BK6" i="38"/>
  <c r="BK5" i="38"/>
  <c r="BK4" i="38"/>
  <c r="BL39" i="38" l="1"/>
  <c r="BL33" i="38"/>
  <c r="BK42" i="38"/>
  <c r="BL59" i="38"/>
  <c r="BL49" i="38"/>
  <c r="BL74" i="38"/>
  <c r="BL54" i="38"/>
  <c r="BK54" i="38"/>
  <c r="BK74" i="38"/>
  <c r="BL69" i="38"/>
  <c r="BL79" i="38"/>
  <c r="BL89" i="38"/>
  <c r="BK3" i="38"/>
  <c r="BL12" i="38"/>
  <c r="BL30" i="38"/>
  <c r="BK39" i="38"/>
  <c r="BL44" i="38"/>
  <c r="BK59" i="38"/>
  <c r="BL64" i="38"/>
  <c r="BK75" i="38"/>
  <c r="BL84" i="38"/>
  <c r="BL7" i="38"/>
  <c r="BL27" i="38"/>
  <c r="FP6" i="8" l="1"/>
  <c r="FP7" i="8"/>
  <c r="FP8" i="8"/>
  <c r="FP9" i="8"/>
  <c r="FP10" i="8"/>
  <c r="FP11" i="8"/>
  <c r="FP12" i="8"/>
  <c r="FP13" i="8"/>
  <c r="FP14" i="8"/>
  <c r="FE6" i="7"/>
  <c r="FE7" i="7"/>
  <c r="FE8" i="7"/>
  <c r="FE9" i="7"/>
  <c r="FE10" i="7"/>
  <c r="FE11" i="7"/>
  <c r="FE12" i="7"/>
  <c r="FE13" i="7"/>
  <c r="FE14" i="7"/>
  <c r="C301" i="2"/>
  <c r="B301" i="2"/>
  <c r="A301" i="2"/>
  <c r="C300" i="2"/>
  <c r="B300" i="2"/>
  <c r="A300" i="2"/>
  <c r="C299" i="2"/>
  <c r="B299" i="2"/>
  <c r="A299" i="2"/>
  <c r="C298" i="2"/>
  <c r="B298" i="2"/>
  <c r="A298" i="2"/>
  <c r="C297" i="2"/>
  <c r="B297" i="2"/>
  <c r="A297" i="2"/>
  <c r="A296" i="2"/>
  <c r="B296" i="2"/>
  <c r="C296" i="2"/>
  <c r="FJ6" i="16"/>
  <c r="FJ7" i="16"/>
  <c r="FJ8" i="16"/>
  <c r="FJ9" i="16"/>
  <c r="FJ10" i="16"/>
  <c r="FJ11" i="16"/>
  <c r="FJ12" i="16"/>
  <c r="FJ13" i="16"/>
  <c r="FJ14" i="16"/>
  <c r="FI6" i="15"/>
  <c r="FI7" i="15"/>
  <c r="FI8" i="15"/>
  <c r="FI9" i="15"/>
  <c r="FI10" i="15"/>
  <c r="FI11" i="15"/>
  <c r="FI12" i="15"/>
  <c r="FI13" i="15"/>
  <c r="FI14" i="15"/>
  <c r="FJ70" i="16" l="1"/>
  <c r="FJ71" i="16"/>
  <c r="C295" i="2"/>
  <c r="B295" i="2"/>
  <c r="A295" i="2"/>
  <c r="A294" i="2"/>
  <c r="B294" i="2"/>
  <c r="C294" i="2"/>
  <c r="EQ2" i="31" l="1"/>
  <c r="ER2" i="31"/>
  <c r="ES2" i="31"/>
  <c r="ET2" i="31"/>
  <c r="EU2" i="31"/>
  <c r="EV2" i="31"/>
  <c r="EW2" i="31"/>
  <c r="EX2" i="31"/>
  <c r="EY2" i="31"/>
  <c r="EZ2" i="31"/>
  <c r="FA2" i="31"/>
  <c r="FB2" i="31"/>
  <c r="FC2" i="31"/>
  <c r="FD2" i="31"/>
  <c r="FE2" i="31"/>
  <c r="FF2" i="31"/>
  <c r="FG2" i="31"/>
  <c r="FH2" i="31"/>
  <c r="FI2" i="31"/>
  <c r="FJ2" i="31"/>
  <c r="FK2" i="31"/>
  <c r="FL2" i="31"/>
  <c r="FM2" i="31"/>
  <c r="FN2" i="31"/>
  <c r="FO2" i="31"/>
  <c r="FP2" i="31"/>
  <c r="FQ2" i="31"/>
  <c r="FR2" i="31"/>
  <c r="FS2" i="31"/>
  <c r="FT2" i="31"/>
  <c r="FP31" i="31"/>
  <c r="FQ31" i="31"/>
  <c r="FR31" i="31"/>
  <c r="FS31" i="31"/>
  <c r="FT31" i="31"/>
  <c r="FP32" i="31"/>
  <c r="FQ32" i="31"/>
  <c r="FR32" i="31"/>
  <c r="FS32" i="31"/>
  <c r="FT32" i="31"/>
  <c r="AS31" i="31"/>
  <c r="AT31" i="31"/>
  <c r="AU31" i="31"/>
  <c r="AS32" i="31"/>
  <c r="AT32" i="31"/>
  <c r="AU32" i="31"/>
  <c r="FP8" i="31"/>
  <c r="FQ8" i="31"/>
  <c r="FR8" i="31"/>
  <c r="FS8" i="31"/>
  <c r="FT8" i="31"/>
  <c r="FP9" i="31"/>
  <c r="FQ9" i="31"/>
  <c r="FR9" i="31"/>
  <c r="FS9" i="31"/>
  <c r="FT9" i="31"/>
  <c r="AS8" i="31"/>
  <c r="AT8" i="31"/>
  <c r="AU8" i="31"/>
  <c r="AS9" i="31"/>
  <c r="AT9" i="31"/>
  <c r="AU9" i="31"/>
  <c r="AR31" i="31"/>
  <c r="M91" i="30"/>
  <c r="J91" i="30"/>
  <c r="H106" i="30"/>
  <c r="I106" i="30"/>
  <c r="K106" i="30"/>
  <c r="L106" i="30"/>
  <c r="H107" i="30"/>
  <c r="K107" i="30"/>
  <c r="H108" i="30"/>
  <c r="K108" i="30"/>
  <c r="H109" i="30"/>
  <c r="K109" i="30"/>
  <c r="H110" i="30"/>
  <c r="K110" i="30"/>
  <c r="H96" i="30"/>
  <c r="I96" i="30"/>
  <c r="K96" i="30"/>
  <c r="L96" i="30"/>
  <c r="H97" i="30"/>
  <c r="K97" i="30"/>
  <c r="H98" i="30"/>
  <c r="K98" i="30"/>
  <c r="H99" i="30"/>
  <c r="K99" i="30"/>
  <c r="H100" i="30"/>
  <c r="K100" i="30"/>
  <c r="H101" i="30"/>
  <c r="I101" i="30"/>
  <c r="K101" i="30"/>
  <c r="L101" i="30"/>
  <c r="H102" i="30"/>
  <c r="K102" i="30"/>
  <c r="H103" i="30"/>
  <c r="K103" i="30"/>
  <c r="H104" i="30"/>
  <c r="K104" i="30"/>
  <c r="H105" i="30"/>
  <c r="K105" i="30"/>
  <c r="M71" i="30"/>
  <c r="J71" i="30"/>
  <c r="M61" i="30"/>
  <c r="J61" i="30"/>
  <c r="M56" i="30"/>
  <c r="M40" i="30"/>
  <c r="M27" i="30"/>
  <c r="L91" i="30"/>
  <c r="I91" i="30"/>
  <c r="L86" i="30"/>
  <c r="L81" i="30"/>
  <c r="L40" i="30"/>
  <c r="L35" i="30"/>
  <c r="L27" i="30"/>
  <c r="L22" i="30"/>
  <c r="M12" i="30"/>
  <c r="K91" i="30"/>
  <c r="K92" i="30"/>
  <c r="K93" i="30"/>
  <c r="K94" i="30"/>
  <c r="K95" i="30"/>
  <c r="H91" i="30"/>
  <c r="H92" i="30"/>
  <c r="H93" i="30"/>
  <c r="H94" i="30"/>
  <c r="H95" i="30"/>
  <c r="FO14" i="8"/>
  <c r="FO13" i="8"/>
  <c r="FO12" i="8"/>
  <c r="FO11" i="8"/>
  <c r="FO10" i="8"/>
  <c r="FO9" i="8"/>
  <c r="FO8" i="8"/>
  <c r="FO7" i="8"/>
  <c r="FO6" i="8"/>
  <c r="FD14" i="7"/>
  <c r="FD13" i="7"/>
  <c r="FD12" i="7"/>
  <c r="FD11" i="7"/>
  <c r="FD10" i="7"/>
  <c r="FD9" i="7"/>
  <c r="FD8" i="7"/>
  <c r="FD7" i="7"/>
  <c r="FD6" i="7"/>
  <c r="FI14" i="16"/>
  <c r="FI13" i="16"/>
  <c r="FI12" i="16"/>
  <c r="FI11" i="16"/>
  <c r="FI10" i="16"/>
  <c r="FI9" i="16"/>
  <c r="FI8" i="16"/>
  <c r="FI7" i="16"/>
  <c r="FI6" i="16"/>
  <c r="FI71" i="16" l="1"/>
  <c r="FI70" i="16"/>
  <c r="AR9" i="31"/>
  <c r="AR8" i="31"/>
  <c r="J8" i="31"/>
  <c r="J9" i="31"/>
  <c r="J28" i="31"/>
  <c r="AR32" i="31"/>
  <c r="FH14" i="15"/>
  <c r="FH13" i="15"/>
  <c r="FH12" i="15"/>
  <c r="FH11" i="15"/>
  <c r="FH10" i="15"/>
  <c r="FH9" i="15"/>
  <c r="FH8" i="15"/>
  <c r="FH7" i="15"/>
  <c r="FH6" i="15"/>
  <c r="J31" i="31" l="1"/>
  <c r="J32" i="31"/>
  <c r="K90" i="30"/>
  <c r="FN6" i="8" l="1"/>
  <c r="FN7" i="8"/>
  <c r="FN8" i="8"/>
  <c r="FN9" i="8"/>
  <c r="FN10" i="8"/>
  <c r="FN11" i="8"/>
  <c r="FN12" i="8"/>
  <c r="FN13" i="8"/>
  <c r="FN14" i="8"/>
  <c r="FC6" i="7"/>
  <c r="FC7" i="7"/>
  <c r="FC8" i="7"/>
  <c r="FC9" i="7"/>
  <c r="FC10" i="7"/>
  <c r="FC11" i="7"/>
  <c r="FC12" i="7"/>
  <c r="FC13" i="7"/>
  <c r="FC14" i="7"/>
  <c r="FH6" i="16"/>
  <c r="FH7" i="16"/>
  <c r="FH8" i="16"/>
  <c r="FH9" i="16"/>
  <c r="FH10" i="16"/>
  <c r="FH11" i="16"/>
  <c r="FH12" i="16"/>
  <c r="FH13" i="16"/>
  <c r="FH14" i="16"/>
  <c r="FG6" i="15"/>
  <c r="FG7" i="15"/>
  <c r="FG8" i="15"/>
  <c r="FG9" i="15"/>
  <c r="FG10" i="15"/>
  <c r="FG11" i="15"/>
  <c r="FG12" i="15"/>
  <c r="FG13" i="15"/>
  <c r="FG14" i="15"/>
  <c r="F89" i="38"/>
  <c r="H89" i="38" s="1"/>
  <c r="K89" i="38"/>
  <c r="P89" i="38"/>
  <c r="U89" i="38"/>
  <c r="W89" i="38" s="1"/>
  <c r="Z89" i="38"/>
  <c r="AB89" i="38" s="1"/>
  <c r="AE89" i="38"/>
  <c r="AG89" i="38" s="1"/>
  <c r="AJ89" i="38"/>
  <c r="AO89" i="38"/>
  <c r="AQ89" i="38" s="1"/>
  <c r="AT89" i="38"/>
  <c r="AV89" i="38" s="1"/>
  <c r="AY89" i="38"/>
  <c r="BA89" i="38" s="1"/>
  <c r="BD89" i="38"/>
  <c r="F90" i="38"/>
  <c r="H90" i="38" s="1"/>
  <c r="K90" i="38"/>
  <c r="M90" i="38" s="1"/>
  <c r="P90" i="38"/>
  <c r="R90" i="38" s="1"/>
  <c r="U90" i="38"/>
  <c r="W90" i="38" s="1"/>
  <c r="Z90" i="38"/>
  <c r="AB90" i="38" s="1"/>
  <c r="AE90" i="38"/>
  <c r="AG90" i="38" s="1"/>
  <c r="AJ90" i="38"/>
  <c r="AL90" i="38" s="1"/>
  <c r="AO90" i="38"/>
  <c r="AQ90" i="38" s="1"/>
  <c r="AT90" i="38"/>
  <c r="AY90" i="38"/>
  <c r="BA90" i="38" s="1"/>
  <c r="BD90" i="38"/>
  <c r="BF90" i="38" s="1"/>
  <c r="F91" i="38"/>
  <c r="H91" i="38" s="1"/>
  <c r="K91" i="38"/>
  <c r="M91" i="38" s="1"/>
  <c r="P91" i="38"/>
  <c r="R91" i="38" s="1"/>
  <c r="U91" i="38"/>
  <c r="W91" i="38" s="1"/>
  <c r="Z91" i="38"/>
  <c r="AB91" i="38" s="1"/>
  <c r="AE91" i="38"/>
  <c r="AG91" i="38" s="1"/>
  <c r="AJ91" i="38"/>
  <c r="AL91" i="38" s="1"/>
  <c r="AO91" i="38"/>
  <c r="AQ91" i="38" s="1"/>
  <c r="AT91" i="38"/>
  <c r="AV91" i="38" s="1"/>
  <c r="AY91" i="38"/>
  <c r="BA91" i="38" s="1"/>
  <c r="BD91" i="38"/>
  <c r="BF91" i="38" s="1"/>
  <c r="F92" i="38"/>
  <c r="H92" i="38" s="1"/>
  <c r="K92" i="38"/>
  <c r="M92" i="38" s="1"/>
  <c r="P92" i="38"/>
  <c r="R92" i="38" s="1"/>
  <c r="U92" i="38"/>
  <c r="W92" i="38" s="1"/>
  <c r="Z92" i="38"/>
  <c r="AB92" i="38" s="1"/>
  <c r="AE92" i="38"/>
  <c r="AG92" i="38" s="1"/>
  <c r="AJ92" i="38"/>
  <c r="AL92" i="38" s="1"/>
  <c r="AO92" i="38"/>
  <c r="AQ92" i="38" s="1"/>
  <c r="AT92" i="38"/>
  <c r="AV92" i="38" s="1"/>
  <c r="AY92" i="38"/>
  <c r="BA92" i="38" s="1"/>
  <c r="BD92" i="38"/>
  <c r="BF92" i="38" s="1"/>
  <c r="H93" i="38"/>
  <c r="K93" i="38"/>
  <c r="M93" i="38" s="1"/>
  <c r="P93" i="38"/>
  <c r="R93" i="38" s="1"/>
  <c r="U93" i="38"/>
  <c r="W93" i="38" s="1"/>
  <c r="Z93" i="38"/>
  <c r="AB93" i="38" s="1"/>
  <c r="AE93" i="38"/>
  <c r="AG93" i="38" s="1"/>
  <c r="AJ93" i="38"/>
  <c r="AL93" i="38" s="1"/>
  <c r="AO93" i="38"/>
  <c r="AQ93" i="38" s="1"/>
  <c r="AT93" i="38"/>
  <c r="AV93" i="38" s="1"/>
  <c r="AY93" i="38"/>
  <c r="BA93" i="38" s="1"/>
  <c r="BD93" i="38"/>
  <c r="BF93" i="38" s="1"/>
  <c r="FH70" i="16" l="1"/>
  <c r="FH71" i="16"/>
  <c r="M89" i="38"/>
  <c r="N89" i="38"/>
  <c r="BG89" i="38"/>
  <c r="AM89" i="38"/>
  <c r="S89" i="38"/>
  <c r="AW89" i="38"/>
  <c r="BF89" i="38"/>
  <c r="AR89" i="38"/>
  <c r="AL89" i="38"/>
  <c r="X89" i="38"/>
  <c r="R89" i="38"/>
  <c r="AV90" i="38"/>
  <c r="AC89" i="38"/>
  <c r="I89" i="38"/>
  <c r="BB89" i="38"/>
  <c r="AH89" i="38"/>
  <c r="C293" i="2"/>
  <c r="B293" i="2"/>
  <c r="A293" i="2"/>
  <c r="C292" i="2"/>
  <c r="B292" i="2"/>
  <c r="A292" i="2"/>
  <c r="C291" i="2"/>
  <c r="B291" i="2"/>
  <c r="A291" i="2"/>
  <c r="A290" i="2"/>
  <c r="B290" i="2"/>
  <c r="C290" i="2"/>
  <c r="FM6" i="8" l="1"/>
  <c r="FM7" i="8"/>
  <c r="FM8" i="8"/>
  <c r="FM9" i="8"/>
  <c r="FM10" i="8"/>
  <c r="FM11" i="8"/>
  <c r="FM12" i="8"/>
  <c r="FM13" i="8"/>
  <c r="FM14" i="8"/>
  <c r="FB6" i="7"/>
  <c r="FB7" i="7"/>
  <c r="FB8" i="7"/>
  <c r="FB9" i="7"/>
  <c r="FB10" i="7"/>
  <c r="FB11" i="7"/>
  <c r="FB12" i="7"/>
  <c r="FB13" i="7"/>
  <c r="FB14" i="7"/>
  <c r="FG6" i="16"/>
  <c r="FG7" i="16"/>
  <c r="FG8" i="16"/>
  <c r="FG9" i="16"/>
  <c r="FG10" i="16"/>
  <c r="FG11" i="16"/>
  <c r="FG12" i="16"/>
  <c r="FG13" i="16"/>
  <c r="FG14" i="16"/>
  <c r="FF6" i="15"/>
  <c r="FF7" i="15"/>
  <c r="FF8" i="15"/>
  <c r="FF9" i="15"/>
  <c r="FF10" i="15"/>
  <c r="FF11" i="15"/>
  <c r="FF12" i="15"/>
  <c r="FF13" i="15"/>
  <c r="FF14" i="15"/>
  <c r="C289" i="2"/>
  <c r="B289" i="2"/>
  <c r="A289" i="2"/>
  <c r="C288" i="2"/>
  <c r="B288" i="2"/>
  <c r="A288" i="2"/>
  <c r="C287" i="2"/>
  <c r="B287" i="2"/>
  <c r="A287" i="2"/>
  <c r="A286" i="2"/>
  <c r="B286" i="2"/>
  <c r="C286" i="2"/>
  <c r="FG70" i="16" l="1"/>
  <c r="FG71" i="16"/>
  <c r="K89" i="30"/>
  <c r="K88" i="30" l="1"/>
  <c r="FK6" i="8"/>
  <c r="FL6" i="8"/>
  <c r="FK7" i="8"/>
  <c r="FL7" i="8"/>
  <c r="FK8" i="8"/>
  <c r="FL8" i="8"/>
  <c r="FK9" i="8"/>
  <c r="FL9" i="8"/>
  <c r="FK10" i="8"/>
  <c r="FL10" i="8"/>
  <c r="FK11" i="8"/>
  <c r="FL11" i="8"/>
  <c r="FK12" i="8"/>
  <c r="FL12" i="8"/>
  <c r="FK13" i="8"/>
  <c r="FL13" i="8"/>
  <c r="FK14" i="8"/>
  <c r="FL14" i="8"/>
  <c r="EZ6" i="7"/>
  <c r="FA6" i="7"/>
  <c r="EZ7" i="7"/>
  <c r="FA7" i="7"/>
  <c r="EZ8" i="7"/>
  <c r="FA8" i="7"/>
  <c r="EZ9" i="7"/>
  <c r="FA9" i="7"/>
  <c r="EZ10" i="7"/>
  <c r="FA10" i="7"/>
  <c r="EZ11" i="7"/>
  <c r="FA11" i="7"/>
  <c r="EZ12" i="7"/>
  <c r="FA12" i="7"/>
  <c r="EZ13" i="7"/>
  <c r="FA13" i="7"/>
  <c r="EZ14" i="7"/>
  <c r="FA14" i="7"/>
  <c r="FF6" i="16"/>
  <c r="FF7" i="16"/>
  <c r="FF8" i="16"/>
  <c r="FF9" i="16"/>
  <c r="FF10" i="16"/>
  <c r="FF11" i="16"/>
  <c r="FF12" i="16"/>
  <c r="FF13" i="16"/>
  <c r="FF14" i="16"/>
  <c r="FE6" i="15"/>
  <c r="FE7" i="15"/>
  <c r="FE8" i="15"/>
  <c r="FE9" i="15"/>
  <c r="FE10" i="15"/>
  <c r="FE11" i="15"/>
  <c r="FE12" i="15"/>
  <c r="FE13" i="15"/>
  <c r="FE14" i="15"/>
  <c r="C285" i="2"/>
  <c r="B285" i="2"/>
  <c r="A285" i="2"/>
  <c r="A284" i="2"/>
  <c r="B284" i="2"/>
  <c r="C284" i="2"/>
  <c r="FF70" i="16" l="1"/>
  <c r="FF71" i="16"/>
  <c r="BD4" i="38"/>
  <c r="BD5" i="38"/>
  <c r="BD6" i="38"/>
  <c r="BD7" i="38"/>
  <c r="BD8" i="38"/>
  <c r="BD9" i="38"/>
  <c r="BD10" i="38"/>
  <c r="BD11" i="38"/>
  <c r="BD12" i="38"/>
  <c r="BD13" i="38"/>
  <c r="BD14" i="38"/>
  <c r="BD15" i="38"/>
  <c r="BD16" i="38"/>
  <c r="BD17" i="38"/>
  <c r="BD18" i="38"/>
  <c r="BD19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33" i="38"/>
  <c r="BD34" i="38"/>
  <c r="BD35" i="38"/>
  <c r="BF35" i="38" s="1"/>
  <c r="BD36" i="38"/>
  <c r="BD37" i="38"/>
  <c r="BD38" i="38"/>
  <c r="BD39" i="38"/>
  <c r="BF39" i="38" s="1"/>
  <c r="BD40" i="38"/>
  <c r="BD41" i="38"/>
  <c r="BD42" i="38"/>
  <c r="BD43" i="38"/>
  <c r="BF43" i="38" s="1"/>
  <c r="BD44" i="38"/>
  <c r="BD45" i="38"/>
  <c r="BD46" i="38"/>
  <c r="BF46" i="38" s="1"/>
  <c r="BD47" i="38"/>
  <c r="BF47" i="38" s="1"/>
  <c r="BD48" i="38"/>
  <c r="BD49" i="38"/>
  <c r="BD50" i="38"/>
  <c r="BF50" i="38" s="1"/>
  <c r="BD51" i="38"/>
  <c r="BF51" i="38" s="1"/>
  <c r="BD52" i="38"/>
  <c r="BF52" i="38" s="1"/>
  <c r="BD53" i="38"/>
  <c r="BD54" i="38"/>
  <c r="BF54" i="38" s="1"/>
  <c r="BD55" i="38"/>
  <c r="BF55" i="38" s="1"/>
  <c r="BD56" i="38"/>
  <c r="BD57" i="38"/>
  <c r="BF57" i="38" s="1"/>
  <c r="BD58" i="38"/>
  <c r="BF58" i="38" s="1"/>
  <c r="BD59" i="38"/>
  <c r="BF59" i="38" s="1"/>
  <c r="BD60" i="38"/>
  <c r="BF60" i="38" s="1"/>
  <c r="BD61" i="38"/>
  <c r="BF61" i="38" s="1"/>
  <c r="BD62" i="38"/>
  <c r="BF62" i="38" s="1"/>
  <c r="BD63" i="38"/>
  <c r="BF63" i="38" s="1"/>
  <c r="BD64" i="38"/>
  <c r="BF64" i="38" s="1"/>
  <c r="BD65" i="38"/>
  <c r="BF65" i="38" s="1"/>
  <c r="BD66" i="38"/>
  <c r="BF66" i="38" s="1"/>
  <c r="BD67" i="38"/>
  <c r="BF67" i="38" s="1"/>
  <c r="BD68" i="38"/>
  <c r="BF68" i="38" s="1"/>
  <c r="BD69" i="38"/>
  <c r="BF69" i="38" s="1"/>
  <c r="BD70" i="38"/>
  <c r="BD71" i="38"/>
  <c r="BF71" i="38" s="1"/>
  <c r="BD72" i="38"/>
  <c r="BD73" i="38"/>
  <c r="BF73" i="38" s="1"/>
  <c r="BD74" i="38"/>
  <c r="BF74" i="38" s="1"/>
  <c r="BD75" i="38"/>
  <c r="BD76" i="38"/>
  <c r="BF76" i="38" s="1"/>
  <c r="BD77" i="38"/>
  <c r="BF77" i="38" s="1"/>
  <c r="BD78" i="38"/>
  <c r="BD79" i="38"/>
  <c r="BF79" i="38" s="1"/>
  <c r="BD80" i="38"/>
  <c r="BF80" i="38" s="1"/>
  <c r="BD81" i="38"/>
  <c r="BF81" i="38" s="1"/>
  <c r="BD82" i="38"/>
  <c r="BF82" i="38" s="1"/>
  <c r="BD83" i="38"/>
  <c r="BF83" i="38" s="1"/>
  <c r="BD84" i="38"/>
  <c r="BF84" i="38" s="1"/>
  <c r="BD85" i="38"/>
  <c r="BF85" i="38" s="1"/>
  <c r="BD86" i="38"/>
  <c r="BF86" i="38" s="1"/>
  <c r="BD87" i="38"/>
  <c r="BF87" i="38" s="1"/>
  <c r="BD88" i="38"/>
  <c r="BF88" i="38" s="1"/>
  <c r="BD3" i="38"/>
  <c r="BG3" i="38" s="1"/>
  <c r="BF78" i="38"/>
  <c r="BF75" i="38"/>
  <c r="BF72" i="38"/>
  <c r="BF56" i="38"/>
  <c r="BF53" i="38"/>
  <c r="BF49" i="38"/>
  <c r="BF48" i="38"/>
  <c r="BF45" i="38"/>
  <c r="BF44" i="38"/>
  <c r="BF42" i="38"/>
  <c r="BF41" i="38"/>
  <c r="BF40" i="38"/>
  <c r="BG38" i="38"/>
  <c r="BF37" i="38"/>
  <c r="BF36" i="38"/>
  <c r="BF33" i="38"/>
  <c r="BF32" i="38"/>
  <c r="BF31" i="38"/>
  <c r="BF29" i="38"/>
  <c r="BF28" i="38"/>
  <c r="BF27" i="38"/>
  <c r="BG27" i="38"/>
  <c r="BF26" i="38"/>
  <c r="BF25" i="38"/>
  <c r="BF24" i="38"/>
  <c r="BF23" i="38"/>
  <c r="BG22" i="38"/>
  <c r="BF22" i="38"/>
  <c r="BF21" i="38"/>
  <c r="BF20" i="38"/>
  <c r="BF19" i="38"/>
  <c r="BG17" i="38"/>
  <c r="BF17" i="38"/>
  <c r="BF16" i="38"/>
  <c r="BF15" i="38"/>
  <c r="BF14" i="38"/>
  <c r="BF13" i="38"/>
  <c r="BG12" i="38"/>
  <c r="BF11" i="38"/>
  <c r="BF10" i="38"/>
  <c r="BF9" i="38"/>
  <c r="BF8" i="38"/>
  <c r="BF7" i="38"/>
  <c r="BG7" i="38"/>
  <c r="BF6" i="38"/>
  <c r="BF5" i="38"/>
  <c r="BF4" i="38"/>
  <c r="AY4" i="38"/>
  <c r="AY5" i="38"/>
  <c r="AY6" i="38"/>
  <c r="AY7" i="38"/>
  <c r="AY8" i="38"/>
  <c r="AY9" i="38"/>
  <c r="AY10" i="38"/>
  <c r="AY11" i="38"/>
  <c r="AY12" i="38"/>
  <c r="AY13" i="38"/>
  <c r="AY14" i="38"/>
  <c r="AY15" i="38"/>
  <c r="AY16" i="38"/>
  <c r="AY17" i="38"/>
  <c r="AY18" i="38"/>
  <c r="AY19" i="38"/>
  <c r="AY20" i="38"/>
  <c r="AY21" i="38"/>
  <c r="AY22" i="38"/>
  <c r="AY23" i="38"/>
  <c r="AY24" i="38"/>
  <c r="BA24" i="38" s="1"/>
  <c r="AY25" i="38"/>
  <c r="AY26" i="38"/>
  <c r="AY27" i="38"/>
  <c r="BA27" i="38" s="1"/>
  <c r="AY28" i="38"/>
  <c r="BA28" i="38" s="1"/>
  <c r="AY29" i="38"/>
  <c r="AY30" i="38"/>
  <c r="AY31" i="38"/>
  <c r="BA31" i="38" s="1"/>
  <c r="AY32" i="38"/>
  <c r="BA32" i="38" s="1"/>
  <c r="AY33" i="38"/>
  <c r="AY34" i="38"/>
  <c r="AY35" i="38"/>
  <c r="BA35" i="38" s="1"/>
  <c r="AY36" i="38"/>
  <c r="BA36" i="38" s="1"/>
  <c r="AY37" i="38"/>
  <c r="BA37" i="38" s="1"/>
  <c r="AY38" i="38"/>
  <c r="AY39" i="38"/>
  <c r="AY40" i="38"/>
  <c r="BA40" i="38" s="1"/>
  <c r="AY41" i="38"/>
  <c r="AY42" i="38"/>
  <c r="BA42" i="38" s="1"/>
  <c r="AY43" i="38"/>
  <c r="BA43" i="38" s="1"/>
  <c r="AY44" i="38"/>
  <c r="BA44" i="38" s="1"/>
  <c r="AY45" i="38"/>
  <c r="AY46" i="38"/>
  <c r="BA46" i="38" s="1"/>
  <c r="AY47" i="38"/>
  <c r="BA47" i="38" s="1"/>
  <c r="AY48" i="38"/>
  <c r="BA48" i="38" s="1"/>
  <c r="AY49" i="38"/>
  <c r="AY50" i="38"/>
  <c r="BA50" i="38" s="1"/>
  <c r="AY51" i="38"/>
  <c r="AY52" i="38"/>
  <c r="BA52" i="38" s="1"/>
  <c r="AY53" i="38"/>
  <c r="BA53" i="38" s="1"/>
  <c r="AY54" i="38"/>
  <c r="AY55" i="38"/>
  <c r="BA55" i="38" s="1"/>
  <c r="AY56" i="38"/>
  <c r="BA56" i="38" s="1"/>
  <c r="AY57" i="38"/>
  <c r="BA57" i="38" s="1"/>
  <c r="AY58" i="38"/>
  <c r="BA58" i="38" s="1"/>
  <c r="AY59" i="38"/>
  <c r="BA59" i="38" s="1"/>
  <c r="AY60" i="38"/>
  <c r="BA60" i="38" s="1"/>
  <c r="AY61" i="38"/>
  <c r="BA61" i="38" s="1"/>
  <c r="AY62" i="38"/>
  <c r="BA62" i="38" s="1"/>
  <c r="AY63" i="38"/>
  <c r="BA63" i="38" s="1"/>
  <c r="AY64" i="38"/>
  <c r="BA64" i="38" s="1"/>
  <c r="AY65" i="38"/>
  <c r="BA65" i="38" s="1"/>
  <c r="AY66" i="38"/>
  <c r="BA66" i="38" s="1"/>
  <c r="AY67" i="38"/>
  <c r="BA67" i="38" s="1"/>
  <c r="AY68" i="38"/>
  <c r="BA68" i="38" s="1"/>
  <c r="AY69" i="38"/>
  <c r="BA69" i="38" s="1"/>
  <c r="AY70" i="38"/>
  <c r="BA70" i="38" s="1"/>
  <c r="AY71" i="38"/>
  <c r="BA71" i="38" s="1"/>
  <c r="AY72" i="38"/>
  <c r="BA72" i="38" s="1"/>
  <c r="AY73" i="38"/>
  <c r="BA73" i="38" s="1"/>
  <c r="AY74" i="38"/>
  <c r="BA74" i="38" s="1"/>
  <c r="AY75" i="38"/>
  <c r="BA75" i="38" s="1"/>
  <c r="AY76" i="38"/>
  <c r="BA76" i="38" s="1"/>
  <c r="AY77" i="38"/>
  <c r="BA77" i="38" s="1"/>
  <c r="AY78" i="38"/>
  <c r="BA78" i="38" s="1"/>
  <c r="AY79" i="38"/>
  <c r="BA79" i="38" s="1"/>
  <c r="AY80" i="38"/>
  <c r="BA80" i="38" s="1"/>
  <c r="AY81" i="38"/>
  <c r="BA81" i="38" s="1"/>
  <c r="AY82" i="38"/>
  <c r="BA82" i="38" s="1"/>
  <c r="AY83" i="38"/>
  <c r="BA83" i="38" s="1"/>
  <c r="AY84" i="38"/>
  <c r="AY85" i="38"/>
  <c r="BA85" i="38" s="1"/>
  <c r="AY86" i="38"/>
  <c r="BA86" i="38" s="1"/>
  <c r="AY87" i="38"/>
  <c r="BA87" i="38" s="1"/>
  <c r="AY88" i="38"/>
  <c r="BA88" i="38" s="1"/>
  <c r="AY3" i="38"/>
  <c r="BA3" i="38" s="1"/>
  <c r="BA54" i="38"/>
  <c r="BA51" i="38"/>
  <c r="BA49" i="38"/>
  <c r="BA45" i="38"/>
  <c r="BA41" i="38"/>
  <c r="BA39" i="38"/>
  <c r="BB38" i="38"/>
  <c r="BA38" i="38"/>
  <c r="BA33" i="38"/>
  <c r="BA29" i="38"/>
  <c r="BB27" i="38"/>
  <c r="BA26" i="38"/>
  <c r="BA25" i="38"/>
  <c r="BA23" i="38"/>
  <c r="BB22" i="38"/>
  <c r="BA21" i="38"/>
  <c r="BA20" i="38"/>
  <c r="BA19" i="38"/>
  <c r="BB17" i="38"/>
  <c r="BA17" i="38"/>
  <c r="BA16" i="38"/>
  <c r="BA15" i="38"/>
  <c r="BA14" i="38"/>
  <c r="BA13" i="38"/>
  <c r="BB12" i="38"/>
  <c r="BA11" i="38"/>
  <c r="BA10" i="38"/>
  <c r="BA9" i="38"/>
  <c r="BA8" i="38"/>
  <c r="BB7" i="38"/>
  <c r="BA6" i="38"/>
  <c r="BA5" i="38"/>
  <c r="BA4" i="38"/>
  <c r="BG30" i="38" l="1"/>
  <c r="BB33" i="38"/>
  <c r="BG49" i="38"/>
  <c r="BG33" i="38"/>
  <c r="BB30" i="38"/>
  <c r="BB44" i="38"/>
  <c r="BB54" i="38"/>
  <c r="BG54" i="38"/>
  <c r="BG44" i="38"/>
  <c r="BB49" i="38"/>
  <c r="BB64" i="38"/>
  <c r="BG74" i="38"/>
  <c r="BG69" i="38"/>
  <c r="BG64" i="38"/>
  <c r="BG84" i="38"/>
  <c r="BF18" i="38"/>
  <c r="BF34" i="38"/>
  <c r="BF38" i="38"/>
  <c r="BG39" i="38"/>
  <c r="BG59" i="38"/>
  <c r="BF70" i="38"/>
  <c r="BG79" i="38"/>
  <c r="BF12" i="38"/>
  <c r="BF30" i="38"/>
  <c r="BF3" i="38"/>
  <c r="BB84" i="38"/>
  <c r="BA84" i="38"/>
  <c r="BB3" i="38"/>
  <c r="BA7" i="38"/>
  <c r="BA18" i="38"/>
  <c r="BA22" i="38"/>
  <c r="BA34" i="38"/>
  <c r="BB39" i="38"/>
  <c r="BB59" i="38"/>
  <c r="BA12" i="38"/>
  <c r="BA30" i="38"/>
  <c r="FE6" i="16"/>
  <c r="FE7" i="16"/>
  <c r="FE8" i="16"/>
  <c r="FE9" i="16"/>
  <c r="FE10" i="16"/>
  <c r="FE11" i="16"/>
  <c r="FE12" i="16"/>
  <c r="FE13" i="16"/>
  <c r="FE14" i="16"/>
  <c r="FD6" i="15"/>
  <c r="FD7" i="15"/>
  <c r="FD8" i="15"/>
  <c r="FD9" i="15"/>
  <c r="FD10" i="15"/>
  <c r="FD11" i="15"/>
  <c r="FD12" i="15"/>
  <c r="FD13" i="15"/>
  <c r="FD14" i="15"/>
  <c r="K87" i="30"/>
  <c r="A281" i="2"/>
  <c r="B281" i="2"/>
  <c r="C281" i="2"/>
  <c r="A282" i="2"/>
  <c r="B282" i="2"/>
  <c r="C282" i="2"/>
  <c r="A283" i="2"/>
  <c r="B283" i="2"/>
  <c r="C283" i="2"/>
  <c r="A280" i="2"/>
  <c r="B280" i="2"/>
  <c r="C280" i="2"/>
  <c r="FE71" i="16" l="1"/>
  <c r="FE70" i="16"/>
  <c r="AT4" i="38"/>
  <c r="AT5" i="38"/>
  <c r="AT6" i="38"/>
  <c r="AT7" i="38"/>
  <c r="AT8" i="38"/>
  <c r="AT9" i="38"/>
  <c r="AT10" i="38"/>
  <c r="AT11" i="38"/>
  <c r="AT12" i="38"/>
  <c r="AT13" i="38"/>
  <c r="AT14" i="38"/>
  <c r="AT15" i="38"/>
  <c r="AT16" i="38"/>
  <c r="AT17" i="38"/>
  <c r="AT18" i="38"/>
  <c r="AT19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33" i="38"/>
  <c r="AT34" i="38"/>
  <c r="AT35" i="38"/>
  <c r="AT36" i="38"/>
  <c r="AT37" i="38"/>
  <c r="AT38" i="38"/>
  <c r="AT39" i="38"/>
  <c r="AT40" i="38"/>
  <c r="AT41" i="38"/>
  <c r="AT42" i="38"/>
  <c r="AT43" i="38"/>
  <c r="AT44" i="38"/>
  <c r="AT45" i="38"/>
  <c r="AT46" i="38"/>
  <c r="AT47" i="38"/>
  <c r="AT48" i="38"/>
  <c r="AT49" i="38"/>
  <c r="AT50" i="38"/>
  <c r="AT51" i="38"/>
  <c r="AT52" i="38"/>
  <c r="AT53" i="38"/>
  <c r="AT54" i="38"/>
  <c r="AT55" i="38"/>
  <c r="AT56" i="38"/>
  <c r="AT57" i="38"/>
  <c r="AT58" i="38"/>
  <c r="AT59" i="38"/>
  <c r="AT60" i="38"/>
  <c r="AT61" i="38"/>
  <c r="AT62" i="38"/>
  <c r="AT63" i="38"/>
  <c r="AT64" i="38"/>
  <c r="AT65" i="38"/>
  <c r="AT66" i="38"/>
  <c r="AT67" i="38"/>
  <c r="AT68" i="38"/>
  <c r="AT69" i="38"/>
  <c r="AT70" i="38"/>
  <c r="AT71" i="38"/>
  <c r="AT72" i="38"/>
  <c r="AT73" i="38"/>
  <c r="AT74" i="38"/>
  <c r="AT75" i="38"/>
  <c r="AT76" i="38"/>
  <c r="AT77" i="38"/>
  <c r="AT78" i="38"/>
  <c r="AT79" i="38"/>
  <c r="AT80" i="38"/>
  <c r="AT81" i="38"/>
  <c r="AT82" i="38"/>
  <c r="AT83" i="38"/>
  <c r="AT84" i="38"/>
  <c r="AT85" i="38"/>
  <c r="AT86" i="38"/>
  <c r="AT87" i="38"/>
  <c r="AT88" i="38"/>
  <c r="AT3" i="38"/>
  <c r="AO4" i="38"/>
  <c r="AO5" i="38"/>
  <c r="AO6" i="38"/>
  <c r="AO7" i="38"/>
  <c r="AO8" i="38"/>
  <c r="AO9" i="38"/>
  <c r="AO10" i="38"/>
  <c r="AO11" i="38"/>
  <c r="AO12" i="38"/>
  <c r="AO13" i="38"/>
  <c r="AO14" i="38"/>
  <c r="AO15" i="38"/>
  <c r="AO16" i="38"/>
  <c r="AO17" i="38"/>
  <c r="AO18" i="38"/>
  <c r="AO19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33" i="38"/>
  <c r="AO34" i="38"/>
  <c r="AO35" i="38"/>
  <c r="AO36" i="38"/>
  <c r="AO37" i="38"/>
  <c r="AO38" i="38"/>
  <c r="AO39" i="38"/>
  <c r="AO40" i="38"/>
  <c r="AO41" i="38"/>
  <c r="AO42" i="38"/>
  <c r="AO43" i="38"/>
  <c r="AO44" i="38"/>
  <c r="AO45" i="38"/>
  <c r="AO46" i="38"/>
  <c r="AO47" i="38"/>
  <c r="AO48" i="38"/>
  <c r="AO49" i="38"/>
  <c r="AO50" i="38"/>
  <c r="AO51" i="38"/>
  <c r="AO52" i="38"/>
  <c r="AO53" i="38"/>
  <c r="AO54" i="38"/>
  <c r="AO55" i="38"/>
  <c r="AO56" i="38"/>
  <c r="AO57" i="38"/>
  <c r="AO58" i="38"/>
  <c r="AO59" i="38"/>
  <c r="AO60" i="38"/>
  <c r="AO61" i="38"/>
  <c r="AO62" i="38"/>
  <c r="AO63" i="38"/>
  <c r="AO64" i="38"/>
  <c r="AO65" i="38"/>
  <c r="AO66" i="38"/>
  <c r="AO67" i="38"/>
  <c r="AO68" i="38"/>
  <c r="AO69" i="38"/>
  <c r="AO70" i="38"/>
  <c r="AO71" i="38"/>
  <c r="AO72" i="38"/>
  <c r="AO73" i="38"/>
  <c r="AO74" i="38"/>
  <c r="AO75" i="38"/>
  <c r="AO76" i="38"/>
  <c r="AO77" i="38"/>
  <c r="AO78" i="38"/>
  <c r="AO79" i="38"/>
  <c r="AO80" i="38"/>
  <c r="AO81" i="38"/>
  <c r="AO82" i="38"/>
  <c r="AO83" i="38"/>
  <c r="AO84" i="38"/>
  <c r="AO85" i="38"/>
  <c r="AO86" i="38"/>
  <c r="AO87" i="38"/>
  <c r="AO88" i="38"/>
  <c r="AO3" i="38"/>
  <c r="AJ4" i="38"/>
  <c r="AL4" i="38" s="1"/>
  <c r="AJ5" i="38"/>
  <c r="AL5" i="38" s="1"/>
  <c r="AJ6" i="38"/>
  <c r="AL6" i="38" s="1"/>
  <c r="AJ7" i="38"/>
  <c r="AJ8" i="38"/>
  <c r="AL8" i="38" s="1"/>
  <c r="AJ9" i="38"/>
  <c r="AL9" i="38" s="1"/>
  <c r="AJ10" i="38"/>
  <c r="AL10" i="38" s="1"/>
  <c r="AJ11" i="38"/>
  <c r="AL11" i="38" s="1"/>
  <c r="AJ12" i="38"/>
  <c r="AJ13" i="38"/>
  <c r="AL13" i="38" s="1"/>
  <c r="AJ14" i="38"/>
  <c r="AL14" i="38" s="1"/>
  <c r="AJ15" i="38"/>
  <c r="AL15" i="38" s="1"/>
  <c r="AJ16" i="38"/>
  <c r="AL16" i="38" s="1"/>
  <c r="AJ17" i="38"/>
  <c r="AJ18" i="38"/>
  <c r="AL18" i="38" s="1"/>
  <c r="AJ19" i="38"/>
  <c r="AL19" i="38" s="1"/>
  <c r="AJ20" i="38"/>
  <c r="AL20" i="38" s="1"/>
  <c r="AJ21" i="38"/>
  <c r="AL21" i="38" s="1"/>
  <c r="AJ22" i="38"/>
  <c r="AJ23" i="38"/>
  <c r="AL23" i="38" s="1"/>
  <c r="AJ24" i="38"/>
  <c r="AL24" i="38" s="1"/>
  <c r="AJ25" i="38"/>
  <c r="AL25" i="38" s="1"/>
  <c r="AJ26" i="38"/>
  <c r="AL26" i="38" s="1"/>
  <c r="AJ27" i="38"/>
  <c r="AJ28" i="38"/>
  <c r="AL28" i="38" s="1"/>
  <c r="AJ29" i="38"/>
  <c r="AL29" i="38" s="1"/>
  <c r="AJ30" i="38"/>
  <c r="AJ31" i="38"/>
  <c r="AL31" i="38" s="1"/>
  <c r="AJ32" i="38"/>
  <c r="AL32" i="38" s="1"/>
  <c r="AJ33" i="38"/>
  <c r="AJ34" i="38"/>
  <c r="AL34" i="38" s="1"/>
  <c r="AJ35" i="38"/>
  <c r="AL35" i="38" s="1"/>
  <c r="AJ36" i="38"/>
  <c r="AL36" i="38" s="1"/>
  <c r="AJ37" i="38"/>
  <c r="AL37" i="38" s="1"/>
  <c r="AJ38" i="38"/>
  <c r="AL38" i="38" s="1"/>
  <c r="AJ39" i="38"/>
  <c r="AJ40" i="38"/>
  <c r="AL40" i="38" s="1"/>
  <c r="AJ41" i="38"/>
  <c r="AL41" i="38" s="1"/>
  <c r="AJ42" i="38"/>
  <c r="AL42" i="38" s="1"/>
  <c r="AJ43" i="38"/>
  <c r="AL43" i="38" s="1"/>
  <c r="AJ44" i="38"/>
  <c r="AJ45" i="38"/>
  <c r="AL45" i="38" s="1"/>
  <c r="AJ46" i="38"/>
  <c r="AL46" i="38" s="1"/>
  <c r="AJ47" i="38"/>
  <c r="AL47" i="38" s="1"/>
  <c r="AJ48" i="38"/>
  <c r="AL48" i="38" s="1"/>
  <c r="AJ49" i="38"/>
  <c r="AJ50" i="38"/>
  <c r="AL50" i="38" s="1"/>
  <c r="AJ51" i="38"/>
  <c r="AL51" i="38" s="1"/>
  <c r="AJ52" i="38"/>
  <c r="AL52" i="38" s="1"/>
  <c r="AJ53" i="38"/>
  <c r="AL53" i="38" s="1"/>
  <c r="AJ54" i="38"/>
  <c r="AJ55" i="38"/>
  <c r="AL55" i="38" s="1"/>
  <c r="AJ56" i="38"/>
  <c r="AL56" i="38" s="1"/>
  <c r="AJ57" i="38"/>
  <c r="AL57" i="38" s="1"/>
  <c r="AJ58" i="38"/>
  <c r="AL58" i="38" s="1"/>
  <c r="AJ59" i="38"/>
  <c r="AJ60" i="38"/>
  <c r="AL60" i="38" s="1"/>
  <c r="AJ61" i="38"/>
  <c r="AL61" i="38" s="1"/>
  <c r="AJ62" i="38"/>
  <c r="AL62" i="38" s="1"/>
  <c r="AJ63" i="38"/>
  <c r="AL63" i="38" s="1"/>
  <c r="AJ64" i="38"/>
  <c r="AJ65" i="38"/>
  <c r="AL65" i="38" s="1"/>
  <c r="AJ66" i="38"/>
  <c r="AL66" i="38" s="1"/>
  <c r="AJ67" i="38"/>
  <c r="AL67" i="38" s="1"/>
  <c r="AJ68" i="38"/>
  <c r="AL68" i="38" s="1"/>
  <c r="AJ69" i="38"/>
  <c r="AJ70" i="38"/>
  <c r="AL70" i="38" s="1"/>
  <c r="AJ71" i="38"/>
  <c r="AL71" i="38" s="1"/>
  <c r="AJ72" i="38"/>
  <c r="AL72" i="38" s="1"/>
  <c r="AJ73" i="38"/>
  <c r="AL73" i="38" s="1"/>
  <c r="AJ74" i="38"/>
  <c r="AJ75" i="38"/>
  <c r="AL75" i="38" s="1"/>
  <c r="AJ76" i="38"/>
  <c r="AL76" i="38" s="1"/>
  <c r="AJ77" i="38"/>
  <c r="AL77" i="38" s="1"/>
  <c r="AJ78" i="38"/>
  <c r="AL78" i="38" s="1"/>
  <c r="AJ79" i="38"/>
  <c r="AJ80" i="38"/>
  <c r="AL80" i="38" s="1"/>
  <c r="AJ81" i="38"/>
  <c r="AL81" i="38" s="1"/>
  <c r="AJ82" i="38"/>
  <c r="AL82" i="38" s="1"/>
  <c r="AJ83" i="38"/>
  <c r="AL83" i="38" s="1"/>
  <c r="AJ84" i="38"/>
  <c r="AJ85" i="38"/>
  <c r="AL85" i="38" s="1"/>
  <c r="AJ86" i="38"/>
  <c r="AL86" i="38" s="1"/>
  <c r="AJ87" i="38"/>
  <c r="AL87" i="38" s="1"/>
  <c r="AJ88" i="38"/>
  <c r="AL88" i="38" s="1"/>
  <c r="AJ3" i="38"/>
  <c r="AE4" i="38"/>
  <c r="AG4" i="38" s="1"/>
  <c r="AE5" i="38"/>
  <c r="AG5" i="38" s="1"/>
  <c r="AE6" i="38"/>
  <c r="AG6" i="38" s="1"/>
  <c r="AE7" i="38"/>
  <c r="AE8" i="38"/>
  <c r="AG8" i="38" s="1"/>
  <c r="AE9" i="38"/>
  <c r="AG9" i="38" s="1"/>
  <c r="AE10" i="38"/>
  <c r="AG10" i="38" s="1"/>
  <c r="AE11" i="38"/>
  <c r="AG11" i="38" s="1"/>
  <c r="AE12" i="38"/>
  <c r="AE13" i="38"/>
  <c r="AG13" i="38" s="1"/>
  <c r="AE14" i="38"/>
  <c r="AG14" i="38" s="1"/>
  <c r="AE15" i="38"/>
  <c r="AG15" i="38" s="1"/>
  <c r="AE16" i="38"/>
  <c r="AG16" i="38" s="1"/>
  <c r="AE17" i="38"/>
  <c r="AE18" i="38"/>
  <c r="AG18" i="38" s="1"/>
  <c r="AE19" i="38"/>
  <c r="AG19" i="38" s="1"/>
  <c r="AE20" i="38"/>
  <c r="AG20" i="38" s="1"/>
  <c r="AE21" i="38"/>
  <c r="AG21" i="38" s="1"/>
  <c r="AE22" i="38"/>
  <c r="AE23" i="38"/>
  <c r="AG23" i="38" s="1"/>
  <c r="AE24" i="38"/>
  <c r="AG24" i="38" s="1"/>
  <c r="AE25" i="38"/>
  <c r="AG25" i="38" s="1"/>
  <c r="AE26" i="38"/>
  <c r="AG26" i="38" s="1"/>
  <c r="AE27" i="38"/>
  <c r="AE28" i="38"/>
  <c r="AG28" i="38" s="1"/>
  <c r="AE29" i="38"/>
  <c r="AG29" i="38" s="1"/>
  <c r="AE30" i="38"/>
  <c r="AE31" i="38"/>
  <c r="AG31" i="38" s="1"/>
  <c r="AE32" i="38"/>
  <c r="AG32" i="38" s="1"/>
  <c r="AE33" i="38"/>
  <c r="AE34" i="38"/>
  <c r="AG34" i="38" s="1"/>
  <c r="AE35" i="38"/>
  <c r="AG35" i="38" s="1"/>
  <c r="AE36" i="38"/>
  <c r="AG36" i="38" s="1"/>
  <c r="AE37" i="38"/>
  <c r="AG37" i="38" s="1"/>
  <c r="AE38" i="38"/>
  <c r="AE39" i="38"/>
  <c r="AE40" i="38"/>
  <c r="AG40" i="38" s="1"/>
  <c r="AE41" i="38"/>
  <c r="AG41" i="38" s="1"/>
  <c r="AE42" i="38"/>
  <c r="AG42" i="38" s="1"/>
  <c r="AE43" i="38"/>
  <c r="AG43" i="38" s="1"/>
  <c r="AE44" i="38"/>
  <c r="AE45" i="38"/>
  <c r="AG45" i="38" s="1"/>
  <c r="AE46" i="38"/>
  <c r="AG46" i="38" s="1"/>
  <c r="AE47" i="38"/>
  <c r="AG47" i="38" s="1"/>
  <c r="AE48" i="38"/>
  <c r="AG48" i="38" s="1"/>
  <c r="AE49" i="38"/>
  <c r="AE50" i="38"/>
  <c r="AG50" i="38" s="1"/>
  <c r="AE51" i="38"/>
  <c r="AG51" i="38" s="1"/>
  <c r="AE52" i="38"/>
  <c r="AG52" i="38" s="1"/>
  <c r="AE53" i="38"/>
  <c r="AG53" i="38" s="1"/>
  <c r="AE54" i="38"/>
  <c r="AE55" i="38"/>
  <c r="AG55" i="38" s="1"/>
  <c r="AE56" i="38"/>
  <c r="AG56" i="38" s="1"/>
  <c r="AE57" i="38"/>
  <c r="AG57" i="38" s="1"/>
  <c r="AE58" i="38"/>
  <c r="AG58" i="38" s="1"/>
  <c r="AE59" i="38"/>
  <c r="AE60" i="38"/>
  <c r="AG60" i="38" s="1"/>
  <c r="AE61" i="38"/>
  <c r="AG61" i="38" s="1"/>
  <c r="AE62" i="38"/>
  <c r="AG62" i="38" s="1"/>
  <c r="AE63" i="38"/>
  <c r="AG63" i="38" s="1"/>
  <c r="AE64" i="38"/>
  <c r="AE65" i="38"/>
  <c r="AG65" i="38" s="1"/>
  <c r="AE66" i="38"/>
  <c r="AG66" i="38" s="1"/>
  <c r="AE67" i="38"/>
  <c r="AG67" i="38" s="1"/>
  <c r="AE68" i="38"/>
  <c r="AG68" i="38" s="1"/>
  <c r="AE69" i="38"/>
  <c r="AE70" i="38"/>
  <c r="AG70" i="38" s="1"/>
  <c r="AE71" i="38"/>
  <c r="AG71" i="38" s="1"/>
  <c r="AE72" i="38"/>
  <c r="AG72" i="38" s="1"/>
  <c r="AE73" i="38"/>
  <c r="AG73" i="38" s="1"/>
  <c r="AE74" i="38"/>
  <c r="AE75" i="38"/>
  <c r="AG75" i="38" s="1"/>
  <c r="AE76" i="38"/>
  <c r="AG76" i="38" s="1"/>
  <c r="AE77" i="38"/>
  <c r="AG77" i="38" s="1"/>
  <c r="AE78" i="38"/>
  <c r="AG78" i="38" s="1"/>
  <c r="AE79" i="38"/>
  <c r="AE80" i="38"/>
  <c r="AG80" i="38" s="1"/>
  <c r="AE81" i="38"/>
  <c r="AG81" i="38" s="1"/>
  <c r="AE82" i="38"/>
  <c r="AG82" i="38" s="1"/>
  <c r="AE83" i="38"/>
  <c r="AG83" i="38" s="1"/>
  <c r="AE84" i="38"/>
  <c r="AE85" i="38"/>
  <c r="AG85" i="38" s="1"/>
  <c r="AE86" i="38"/>
  <c r="AG86" i="38" s="1"/>
  <c r="AE87" i="38"/>
  <c r="AG87" i="38" s="1"/>
  <c r="AE88" i="38"/>
  <c r="AG88" i="38" s="1"/>
  <c r="AE3" i="38"/>
  <c r="Z4" i="38"/>
  <c r="AB4" i="38" s="1"/>
  <c r="Z5" i="38"/>
  <c r="AB5" i="38" s="1"/>
  <c r="Z6" i="38"/>
  <c r="AB6" i="38" s="1"/>
  <c r="Z7" i="38"/>
  <c r="Z8" i="38"/>
  <c r="AB8" i="38" s="1"/>
  <c r="Z9" i="38"/>
  <c r="AB9" i="38" s="1"/>
  <c r="Z10" i="38"/>
  <c r="AB10" i="38" s="1"/>
  <c r="Z11" i="38"/>
  <c r="AB11" i="38" s="1"/>
  <c r="Z12" i="38"/>
  <c r="Z13" i="38"/>
  <c r="AB13" i="38" s="1"/>
  <c r="Z14" i="38"/>
  <c r="AB14" i="38" s="1"/>
  <c r="Z15" i="38"/>
  <c r="AB15" i="38" s="1"/>
  <c r="Z16" i="38"/>
  <c r="AB16" i="38" s="1"/>
  <c r="Z17" i="38"/>
  <c r="Z18" i="38"/>
  <c r="AB18" i="38" s="1"/>
  <c r="Z19" i="38"/>
  <c r="AB19" i="38" s="1"/>
  <c r="Z20" i="38"/>
  <c r="AB20" i="38" s="1"/>
  <c r="Z21" i="38"/>
  <c r="AB21" i="38" s="1"/>
  <c r="Z22" i="38"/>
  <c r="Z23" i="38"/>
  <c r="AB23" i="38" s="1"/>
  <c r="Z24" i="38"/>
  <c r="AB24" i="38" s="1"/>
  <c r="Z25" i="38"/>
  <c r="AB25" i="38" s="1"/>
  <c r="Z26" i="38"/>
  <c r="AB26" i="38" s="1"/>
  <c r="Z27" i="38"/>
  <c r="Z28" i="38"/>
  <c r="AB28" i="38" s="1"/>
  <c r="Z29" i="38"/>
  <c r="AB29" i="38" s="1"/>
  <c r="Z30" i="38"/>
  <c r="Z31" i="38"/>
  <c r="AB31" i="38" s="1"/>
  <c r="Z32" i="38"/>
  <c r="AB32" i="38" s="1"/>
  <c r="Z33" i="38"/>
  <c r="Z34" i="38"/>
  <c r="AB34" i="38" s="1"/>
  <c r="Z35" i="38"/>
  <c r="AB35" i="38" s="1"/>
  <c r="Z36" i="38"/>
  <c r="AB36" i="38" s="1"/>
  <c r="Z37" i="38"/>
  <c r="AB37" i="38" s="1"/>
  <c r="Z38" i="38"/>
  <c r="Z39" i="38"/>
  <c r="Z40" i="38"/>
  <c r="AB40" i="38" s="1"/>
  <c r="Z41" i="38"/>
  <c r="AB41" i="38" s="1"/>
  <c r="Z42" i="38"/>
  <c r="AB42" i="38" s="1"/>
  <c r="Z43" i="38"/>
  <c r="AB43" i="38" s="1"/>
  <c r="Z44" i="38"/>
  <c r="Z45" i="38"/>
  <c r="AB45" i="38" s="1"/>
  <c r="Z46" i="38"/>
  <c r="AB46" i="38" s="1"/>
  <c r="Z47" i="38"/>
  <c r="AB47" i="38" s="1"/>
  <c r="Z48" i="38"/>
  <c r="AB48" i="38" s="1"/>
  <c r="Z49" i="38"/>
  <c r="Z50" i="38"/>
  <c r="AB50" i="38" s="1"/>
  <c r="Z51" i="38"/>
  <c r="AB51" i="38" s="1"/>
  <c r="Z52" i="38"/>
  <c r="AB52" i="38" s="1"/>
  <c r="Z53" i="38"/>
  <c r="AB53" i="38" s="1"/>
  <c r="Z54" i="38"/>
  <c r="Z55" i="38"/>
  <c r="AB55" i="38" s="1"/>
  <c r="Z56" i="38"/>
  <c r="AB56" i="38" s="1"/>
  <c r="Z57" i="38"/>
  <c r="AB57" i="38" s="1"/>
  <c r="Z58" i="38"/>
  <c r="AB58" i="38" s="1"/>
  <c r="Z59" i="38"/>
  <c r="Z60" i="38"/>
  <c r="AB60" i="38" s="1"/>
  <c r="Z61" i="38"/>
  <c r="AB61" i="38" s="1"/>
  <c r="Z62" i="38"/>
  <c r="AB62" i="38" s="1"/>
  <c r="Z63" i="38"/>
  <c r="AB63" i="38" s="1"/>
  <c r="Z64" i="38"/>
  <c r="Z65" i="38"/>
  <c r="AB65" i="38" s="1"/>
  <c r="Z66" i="38"/>
  <c r="AB66" i="38" s="1"/>
  <c r="Z67" i="38"/>
  <c r="AB67" i="38" s="1"/>
  <c r="Z68" i="38"/>
  <c r="AB68" i="38" s="1"/>
  <c r="Z69" i="38"/>
  <c r="Z70" i="38"/>
  <c r="AB70" i="38" s="1"/>
  <c r="Z71" i="38"/>
  <c r="AB71" i="38" s="1"/>
  <c r="Z72" i="38"/>
  <c r="AB72" i="38" s="1"/>
  <c r="Z73" i="38"/>
  <c r="AB73" i="38" s="1"/>
  <c r="Z74" i="38"/>
  <c r="Z75" i="38"/>
  <c r="AB75" i="38" s="1"/>
  <c r="Z76" i="38"/>
  <c r="AB76" i="38" s="1"/>
  <c r="Z77" i="38"/>
  <c r="AB77" i="38" s="1"/>
  <c r="Z78" i="38"/>
  <c r="AB78" i="38" s="1"/>
  <c r="Z79" i="38"/>
  <c r="Z80" i="38"/>
  <c r="AB80" i="38" s="1"/>
  <c r="Z81" i="38"/>
  <c r="AB81" i="38" s="1"/>
  <c r="Z82" i="38"/>
  <c r="AB82" i="38" s="1"/>
  <c r="Z83" i="38"/>
  <c r="AB83" i="38" s="1"/>
  <c r="Z84" i="38"/>
  <c r="Z85" i="38"/>
  <c r="AB85" i="38" s="1"/>
  <c r="Z86" i="38"/>
  <c r="AB86" i="38" s="1"/>
  <c r="Z87" i="38"/>
  <c r="AB87" i="38" s="1"/>
  <c r="Z88" i="38"/>
  <c r="AB88" i="38" s="1"/>
  <c r="Z3" i="38"/>
  <c r="U4" i="38"/>
  <c r="W4" i="38" s="1"/>
  <c r="U5" i="38"/>
  <c r="W5" i="38" s="1"/>
  <c r="U6" i="38"/>
  <c r="W6" i="38" s="1"/>
  <c r="U7" i="38"/>
  <c r="U8" i="38"/>
  <c r="W8" i="38" s="1"/>
  <c r="U9" i="38"/>
  <c r="W9" i="38" s="1"/>
  <c r="U10" i="38"/>
  <c r="W10" i="38" s="1"/>
  <c r="U11" i="38"/>
  <c r="W11" i="38" s="1"/>
  <c r="U12" i="38"/>
  <c r="W12" i="38" s="1"/>
  <c r="U13" i="38"/>
  <c r="W13" i="38" s="1"/>
  <c r="U14" i="38"/>
  <c r="W14" i="38" s="1"/>
  <c r="U15" i="38"/>
  <c r="W15" i="38" s="1"/>
  <c r="U16" i="38"/>
  <c r="W16" i="38" s="1"/>
  <c r="U17" i="38"/>
  <c r="U18" i="38"/>
  <c r="W18" i="38" s="1"/>
  <c r="U19" i="38"/>
  <c r="W19" i="38" s="1"/>
  <c r="U20" i="38"/>
  <c r="W20" i="38" s="1"/>
  <c r="U21" i="38"/>
  <c r="W21" i="38" s="1"/>
  <c r="U22" i="38"/>
  <c r="U23" i="38"/>
  <c r="W23" i="38" s="1"/>
  <c r="U24" i="38"/>
  <c r="W24" i="38" s="1"/>
  <c r="U25" i="38"/>
  <c r="W25" i="38" s="1"/>
  <c r="U26" i="38"/>
  <c r="W26" i="38" s="1"/>
  <c r="U27" i="38"/>
  <c r="U28" i="38"/>
  <c r="W28" i="38" s="1"/>
  <c r="U29" i="38"/>
  <c r="W29" i="38" s="1"/>
  <c r="U30" i="38"/>
  <c r="U31" i="38"/>
  <c r="W31" i="38" s="1"/>
  <c r="U32" i="38"/>
  <c r="W32" i="38" s="1"/>
  <c r="U33" i="38"/>
  <c r="U34" i="38"/>
  <c r="W34" i="38" s="1"/>
  <c r="U35" i="38"/>
  <c r="W35" i="38" s="1"/>
  <c r="U36" i="38"/>
  <c r="W36" i="38" s="1"/>
  <c r="U37" i="38"/>
  <c r="W37" i="38" s="1"/>
  <c r="U38" i="38"/>
  <c r="X38" i="38" s="1"/>
  <c r="U39" i="38"/>
  <c r="U40" i="38"/>
  <c r="W40" i="38" s="1"/>
  <c r="U41" i="38"/>
  <c r="W41" i="38" s="1"/>
  <c r="U42" i="38"/>
  <c r="W42" i="38" s="1"/>
  <c r="U43" i="38"/>
  <c r="W43" i="38" s="1"/>
  <c r="U44" i="38"/>
  <c r="U45" i="38"/>
  <c r="W45" i="38" s="1"/>
  <c r="U46" i="38"/>
  <c r="W46" i="38" s="1"/>
  <c r="U47" i="38"/>
  <c r="W47" i="38" s="1"/>
  <c r="U48" i="38"/>
  <c r="W48" i="38" s="1"/>
  <c r="U49" i="38"/>
  <c r="U50" i="38"/>
  <c r="W50" i="38" s="1"/>
  <c r="U51" i="38"/>
  <c r="W51" i="38" s="1"/>
  <c r="U52" i="38"/>
  <c r="W52" i="38" s="1"/>
  <c r="U53" i="38"/>
  <c r="W53" i="38" s="1"/>
  <c r="U54" i="38"/>
  <c r="U55" i="38"/>
  <c r="W55" i="38" s="1"/>
  <c r="U56" i="38"/>
  <c r="W56" i="38" s="1"/>
  <c r="U57" i="38"/>
  <c r="W57" i="38" s="1"/>
  <c r="U58" i="38"/>
  <c r="W58" i="38" s="1"/>
  <c r="U59" i="38"/>
  <c r="W59" i="38" s="1"/>
  <c r="U60" i="38"/>
  <c r="W60" i="38" s="1"/>
  <c r="U61" i="38"/>
  <c r="W61" i="38" s="1"/>
  <c r="U62" i="38"/>
  <c r="W62" i="38" s="1"/>
  <c r="U63" i="38"/>
  <c r="W63" i="38" s="1"/>
  <c r="U64" i="38"/>
  <c r="U65" i="38"/>
  <c r="W65" i="38" s="1"/>
  <c r="U66" i="38"/>
  <c r="W66" i="38" s="1"/>
  <c r="U67" i="38"/>
  <c r="W67" i="38" s="1"/>
  <c r="U68" i="38"/>
  <c r="W68" i="38" s="1"/>
  <c r="U69" i="38"/>
  <c r="U70" i="38"/>
  <c r="W70" i="38" s="1"/>
  <c r="U71" i="38"/>
  <c r="W71" i="38" s="1"/>
  <c r="U72" i="38"/>
  <c r="W72" i="38" s="1"/>
  <c r="U73" i="38"/>
  <c r="W73" i="38" s="1"/>
  <c r="U74" i="38"/>
  <c r="U75" i="38"/>
  <c r="W75" i="38" s="1"/>
  <c r="U76" i="38"/>
  <c r="W76" i="38" s="1"/>
  <c r="U77" i="38"/>
  <c r="W77" i="38" s="1"/>
  <c r="U78" i="38"/>
  <c r="W78" i="38" s="1"/>
  <c r="U79" i="38"/>
  <c r="U80" i="38"/>
  <c r="W80" i="38" s="1"/>
  <c r="U81" i="38"/>
  <c r="W81" i="38" s="1"/>
  <c r="U82" i="38"/>
  <c r="W82" i="38" s="1"/>
  <c r="U83" i="38"/>
  <c r="W83" i="38" s="1"/>
  <c r="U84" i="38"/>
  <c r="U85" i="38"/>
  <c r="W85" i="38" s="1"/>
  <c r="U86" i="38"/>
  <c r="W86" i="38" s="1"/>
  <c r="U87" i="38"/>
  <c r="W87" i="38" s="1"/>
  <c r="U88" i="38"/>
  <c r="W88" i="38" s="1"/>
  <c r="U3" i="38"/>
  <c r="W3" i="38" s="1"/>
  <c r="F4" i="38"/>
  <c r="H4" i="38" s="1"/>
  <c r="AQ4" i="38" s="1"/>
  <c r="F5" i="38"/>
  <c r="H5" i="38" s="1"/>
  <c r="AQ5" i="38" s="1"/>
  <c r="F6" i="38"/>
  <c r="H6" i="38" s="1"/>
  <c r="AQ6" i="38" s="1"/>
  <c r="F7" i="38"/>
  <c r="F8" i="38"/>
  <c r="H8" i="38" s="1"/>
  <c r="AQ8" i="38" s="1"/>
  <c r="F9" i="38"/>
  <c r="H9" i="38" s="1"/>
  <c r="AQ9" i="38" s="1"/>
  <c r="F10" i="38"/>
  <c r="H10" i="38" s="1"/>
  <c r="AQ10" i="38" s="1"/>
  <c r="F11" i="38"/>
  <c r="H11" i="38" s="1"/>
  <c r="AQ11" i="38" s="1"/>
  <c r="F12" i="38"/>
  <c r="F13" i="38"/>
  <c r="H13" i="38" s="1"/>
  <c r="AQ13" i="38" s="1"/>
  <c r="F14" i="38"/>
  <c r="H14" i="38" s="1"/>
  <c r="AQ14" i="38" s="1"/>
  <c r="F15" i="38"/>
  <c r="H15" i="38" s="1"/>
  <c r="AQ15" i="38" s="1"/>
  <c r="F16" i="38"/>
  <c r="H16" i="38" s="1"/>
  <c r="AQ16" i="38" s="1"/>
  <c r="F17" i="38"/>
  <c r="F18" i="38"/>
  <c r="H18" i="38" s="1"/>
  <c r="F19" i="38"/>
  <c r="H19" i="38" s="1"/>
  <c r="AQ19" i="38" s="1"/>
  <c r="F20" i="38"/>
  <c r="H20" i="38" s="1"/>
  <c r="AQ20" i="38" s="1"/>
  <c r="F21" i="38"/>
  <c r="H21" i="38" s="1"/>
  <c r="AQ21" i="38" s="1"/>
  <c r="F22" i="38"/>
  <c r="F23" i="38"/>
  <c r="H23" i="38" s="1"/>
  <c r="AQ23" i="38" s="1"/>
  <c r="F24" i="38"/>
  <c r="H24" i="38" s="1"/>
  <c r="AQ24" i="38" s="1"/>
  <c r="F25" i="38"/>
  <c r="H25" i="38" s="1"/>
  <c r="AQ25" i="38" s="1"/>
  <c r="F26" i="38"/>
  <c r="H26" i="38" s="1"/>
  <c r="AQ26" i="38" s="1"/>
  <c r="F27" i="38"/>
  <c r="F28" i="38"/>
  <c r="H28" i="38" s="1"/>
  <c r="AQ28" i="38" s="1"/>
  <c r="F29" i="38"/>
  <c r="H29" i="38" s="1"/>
  <c r="AQ29" i="38" s="1"/>
  <c r="F30" i="38"/>
  <c r="F31" i="38"/>
  <c r="H31" i="38" s="1"/>
  <c r="AQ31" i="38" s="1"/>
  <c r="F32" i="38"/>
  <c r="H32" i="38" s="1"/>
  <c r="AQ32" i="38" s="1"/>
  <c r="F33" i="38"/>
  <c r="F34" i="38"/>
  <c r="H34" i="38" s="1"/>
  <c r="AQ34" i="38" s="1"/>
  <c r="F35" i="38"/>
  <c r="H35" i="38" s="1"/>
  <c r="AQ35" i="38" s="1"/>
  <c r="F36" i="38"/>
  <c r="H36" i="38" s="1"/>
  <c r="AQ36" i="38" s="1"/>
  <c r="F37" i="38"/>
  <c r="H37" i="38" s="1"/>
  <c r="AQ37" i="38" s="1"/>
  <c r="F38" i="38"/>
  <c r="F39" i="38"/>
  <c r="F40" i="38"/>
  <c r="H40" i="38" s="1"/>
  <c r="AQ40" i="38" s="1"/>
  <c r="F41" i="38"/>
  <c r="H41" i="38" s="1"/>
  <c r="AQ41" i="38" s="1"/>
  <c r="F42" i="38"/>
  <c r="H42" i="38" s="1"/>
  <c r="AQ42" i="38" s="1"/>
  <c r="F43" i="38"/>
  <c r="H43" i="38" s="1"/>
  <c r="AQ43" i="38" s="1"/>
  <c r="F44" i="38"/>
  <c r="F45" i="38"/>
  <c r="H45" i="38" s="1"/>
  <c r="AQ45" i="38" s="1"/>
  <c r="F46" i="38"/>
  <c r="H46" i="38" s="1"/>
  <c r="AQ46" i="38" s="1"/>
  <c r="F47" i="38"/>
  <c r="H47" i="38" s="1"/>
  <c r="AQ47" i="38" s="1"/>
  <c r="F48" i="38"/>
  <c r="H48" i="38" s="1"/>
  <c r="AQ48" i="38" s="1"/>
  <c r="F49" i="38"/>
  <c r="H49" i="38" s="1"/>
  <c r="F50" i="38"/>
  <c r="H50" i="38" s="1"/>
  <c r="AQ50" i="38" s="1"/>
  <c r="F51" i="38"/>
  <c r="H51" i="38" s="1"/>
  <c r="AQ51" i="38" s="1"/>
  <c r="F52" i="38"/>
  <c r="H52" i="38" s="1"/>
  <c r="AQ52" i="38" s="1"/>
  <c r="F53" i="38"/>
  <c r="H53" i="38" s="1"/>
  <c r="AQ53" i="38" s="1"/>
  <c r="F54" i="38"/>
  <c r="H54" i="38" s="1"/>
  <c r="F55" i="38"/>
  <c r="H55" i="38" s="1"/>
  <c r="AQ55" i="38" s="1"/>
  <c r="F56" i="38"/>
  <c r="H56" i="38" s="1"/>
  <c r="AQ56" i="38" s="1"/>
  <c r="F57" i="38"/>
  <c r="H57" i="38" s="1"/>
  <c r="AQ57" i="38" s="1"/>
  <c r="F58" i="38"/>
  <c r="H58" i="38" s="1"/>
  <c r="AQ58" i="38" s="1"/>
  <c r="F59" i="38"/>
  <c r="F60" i="38"/>
  <c r="H60" i="38" s="1"/>
  <c r="AQ60" i="38" s="1"/>
  <c r="F61" i="38"/>
  <c r="H61" i="38" s="1"/>
  <c r="AQ61" i="38" s="1"/>
  <c r="F62" i="38"/>
  <c r="H62" i="38" s="1"/>
  <c r="AQ62" i="38" s="1"/>
  <c r="F63" i="38"/>
  <c r="H63" i="38" s="1"/>
  <c r="AQ63" i="38" s="1"/>
  <c r="F64" i="38"/>
  <c r="F65" i="38"/>
  <c r="H65" i="38" s="1"/>
  <c r="AQ65" i="38" s="1"/>
  <c r="F66" i="38"/>
  <c r="H66" i="38" s="1"/>
  <c r="AQ66" i="38" s="1"/>
  <c r="F67" i="38"/>
  <c r="H67" i="38" s="1"/>
  <c r="AQ67" i="38" s="1"/>
  <c r="F68" i="38"/>
  <c r="H68" i="38" s="1"/>
  <c r="AQ68" i="38" s="1"/>
  <c r="F69" i="38"/>
  <c r="F70" i="38"/>
  <c r="H70" i="38" s="1"/>
  <c r="AQ70" i="38" s="1"/>
  <c r="F71" i="38"/>
  <c r="H71" i="38" s="1"/>
  <c r="AQ71" i="38" s="1"/>
  <c r="F72" i="38"/>
  <c r="H72" i="38" s="1"/>
  <c r="AQ72" i="38" s="1"/>
  <c r="F73" i="38"/>
  <c r="H73" i="38" s="1"/>
  <c r="AQ73" i="38" s="1"/>
  <c r="F74" i="38"/>
  <c r="F75" i="38"/>
  <c r="H75" i="38" s="1"/>
  <c r="AQ75" i="38" s="1"/>
  <c r="F76" i="38"/>
  <c r="H76" i="38" s="1"/>
  <c r="AQ76" i="38" s="1"/>
  <c r="F77" i="38"/>
  <c r="H77" i="38" s="1"/>
  <c r="AQ77" i="38" s="1"/>
  <c r="F78" i="38"/>
  <c r="H78" i="38" s="1"/>
  <c r="AQ78" i="38" s="1"/>
  <c r="F79" i="38"/>
  <c r="F80" i="38"/>
  <c r="H80" i="38" s="1"/>
  <c r="F81" i="38"/>
  <c r="H81" i="38" s="1"/>
  <c r="F82" i="38"/>
  <c r="H82" i="38" s="1"/>
  <c r="AQ82" i="38" s="1"/>
  <c r="F83" i="38"/>
  <c r="H83" i="38" s="1"/>
  <c r="AQ83" i="38" s="1"/>
  <c r="F84" i="38"/>
  <c r="F85" i="38"/>
  <c r="H85" i="38" s="1"/>
  <c r="F86" i="38"/>
  <c r="H86" i="38" s="1"/>
  <c r="F87" i="38"/>
  <c r="H87" i="38" s="1"/>
  <c r="F88" i="38"/>
  <c r="H88" i="38" s="1"/>
  <c r="F3" i="38"/>
  <c r="P3" i="38"/>
  <c r="P4" i="38"/>
  <c r="R4" i="38" s="1"/>
  <c r="P5" i="38"/>
  <c r="R5" i="38" s="1"/>
  <c r="P6" i="38"/>
  <c r="R6" i="38" s="1"/>
  <c r="P7" i="38"/>
  <c r="P8" i="38"/>
  <c r="R8" i="38" s="1"/>
  <c r="P9" i="38"/>
  <c r="R9" i="38" s="1"/>
  <c r="P10" i="38"/>
  <c r="R10" i="38" s="1"/>
  <c r="P11" i="38"/>
  <c r="R11" i="38" s="1"/>
  <c r="P12" i="38"/>
  <c r="R12" i="38" s="1"/>
  <c r="P13" i="38"/>
  <c r="R13" i="38" s="1"/>
  <c r="P14" i="38"/>
  <c r="R14" i="38" s="1"/>
  <c r="P15" i="38"/>
  <c r="R15" i="38" s="1"/>
  <c r="P16" i="38"/>
  <c r="R16" i="38" s="1"/>
  <c r="P17" i="38"/>
  <c r="P18" i="38"/>
  <c r="R18" i="38" s="1"/>
  <c r="P19" i="38"/>
  <c r="R19" i="38" s="1"/>
  <c r="P20" i="38"/>
  <c r="R20" i="38" s="1"/>
  <c r="P21" i="38"/>
  <c r="R21" i="38" s="1"/>
  <c r="P22" i="38"/>
  <c r="P23" i="38"/>
  <c r="R23" i="38" s="1"/>
  <c r="P24" i="38"/>
  <c r="R24" i="38" s="1"/>
  <c r="P25" i="38"/>
  <c r="R25" i="38" s="1"/>
  <c r="P26" i="38"/>
  <c r="R26" i="38" s="1"/>
  <c r="P27" i="38"/>
  <c r="P28" i="38"/>
  <c r="R28" i="38" s="1"/>
  <c r="P29" i="38"/>
  <c r="R29" i="38" s="1"/>
  <c r="P30" i="38"/>
  <c r="P31" i="38"/>
  <c r="R31" i="38" s="1"/>
  <c r="P32" i="38"/>
  <c r="R32" i="38" s="1"/>
  <c r="P33" i="38"/>
  <c r="P34" i="38"/>
  <c r="R34" i="38" s="1"/>
  <c r="P35" i="38"/>
  <c r="R35" i="38" s="1"/>
  <c r="P36" i="38"/>
  <c r="R36" i="38" s="1"/>
  <c r="P37" i="38"/>
  <c r="R37" i="38" s="1"/>
  <c r="P38" i="38"/>
  <c r="S38" i="38" s="1"/>
  <c r="P39" i="38"/>
  <c r="P40" i="38"/>
  <c r="R40" i="38" s="1"/>
  <c r="P41" i="38"/>
  <c r="R41" i="38" s="1"/>
  <c r="P42" i="38"/>
  <c r="R42" i="38" s="1"/>
  <c r="P43" i="38"/>
  <c r="R43" i="38" s="1"/>
  <c r="P44" i="38"/>
  <c r="P45" i="38"/>
  <c r="R45" i="38" s="1"/>
  <c r="P46" i="38"/>
  <c r="R46" i="38" s="1"/>
  <c r="P47" i="38"/>
  <c r="R47" i="38" s="1"/>
  <c r="P48" i="38"/>
  <c r="R48" i="38" s="1"/>
  <c r="P49" i="38"/>
  <c r="P50" i="38"/>
  <c r="R50" i="38" s="1"/>
  <c r="P51" i="38"/>
  <c r="R51" i="38" s="1"/>
  <c r="P52" i="38"/>
  <c r="R52" i="38" s="1"/>
  <c r="P53" i="38"/>
  <c r="R53" i="38" s="1"/>
  <c r="P54" i="38"/>
  <c r="P55" i="38"/>
  <c r="R55" i="38" s="1"/>
  <c r="P56" i="38"/>
  <c r="R56" i="38" s="1"/>
  <c r="P57" i="38"/>
  <c r="R57" i="38" s="1"/>
  <c r="P58" i="38"/>
  <c r="R58" i="38" s="1"/>
  <c r="P59" i="38"/>
  <c r="P60" i="38"/>
  <c r="R60" i="38" s="1"/>
  <c r="P61" i="38"/>
  <c r="R61" i="38" s="1"/>
  <c r="P62" i="38"/>
  <c r="R62" i="38" s="1"/>
  <c r="P63" i="38"/>
  <c r="R63" i="38" s="1"/>
  <c r="P64" i="38"/>
  <c r="P65" i="38"/>
  <c r="R65" i="38" s="1"/>
  <c r="P66" i="38"/>
  <c r="R66" i="38" s="1"/>
  <c r="P67" i="38"/>
  <c r="R67" i="38" s="1"/>
  <c r="P68" i="38"/>
  <c r="R68" i="38" s="1"/>
  <c r="P69" i="38"/>
  <c r="P70" i="38"/>
  <c r="R70" i="38" s="1"/>
  <c r="P71" i="38"/>
  <c r="R71" i="38" s="1"/>
  <c r="P72" i="38"/>
  <c r="R72" i="38" s="1"/>
  <c r="P73" i="38"/>
  <c r="R73" i="38" s="1"/>
  <c r="P74" i="38"/>
  <c r="P75" i="38"/>
  <c r="R75" i="38" s="1"/>
  <c r="P76" i="38"/>
  <c r="R76" i="38" s="1"/>
  <c r="P77" i="38"/>
  <c r="R77" i="38" s="1"/>
  <c r="P78" i="38"/>
  <c r="R78" i="38" s="1"/>
  <c r="P79" i="38"/>
  <c r="R79" i="38" s="1"/>
  <c r="P80" i="38"/>
  <c r="R80" i="38" s="1"/>
  <c r="P81" i="38"/>
  <c r="R81" i="38" s="1"/>
  <c r="P82" i="38"/>
  <c r="R82" i="38" s="1"/>
  <c r="P83" i="38"/>
  <c r="R83" i="38" s="1"/>
  <c r="P84" i="38"/>
  <c r="P85" i="38"/>
  <c r="R85" i="38" s="1"/>
  <c r="P86" i="38"/>
  <c r="R86" i="38" s="1"/>
  <c r="P87" i="38"/>
  <c r="R87" i="38" s="1"/>
  <c r="P88" i="38"/>
  <c r="R88" i="38" s="1"/>
  <c r="K3" i="38"/>
  <c r="M3" i="38" s="1"/>
  <c r="K4" i="38"/>
  <c r="M4" i="38" s="1"/>
  <c r="AV4" i="38" s="1"/>
  <c r="K5" i="38"/>
  <c r="M5" i="38" s="1"/>
  <c r="AV5" i="38" s="1"/>
  <c r="K6" i="38"/>
  <c r="M6" i="38" s="1"/>
  <c r="AV6" i="38" s="1"/>
  <c r="K7" i="38"/>
  <c r="K8" i="38"/>
  <c r="M8" i="38" s="1"/>
  <c r="AV8" i="38" s="1"/>
  <c r="K9" i="38"/>
  <c r="M9" i="38" s="1"/>
  <c r="AV9" i="38" s="1"/>
  <c r="K10" i="38"/>
  <c r="M10" i="38" s="1"/>
  <c r="AV10" i="38" s="1"/>
  <c r="K11" i="38"/>
  <c r="M11" i="38" s="1"/>
  <c r="AV11" i="38" s="1"/>
  <c r="K12" i="38"/>
  <c r="M12" i="38" s="1"/>
  <c r="K13" i="38"/>
  <c r="M13" i="38" s="1"/>
  <c r="AV13" i="38" s="1"/>
  <c r="K14" i="38"/>
  <c r="M14" i="38" s="1"/>
  <c r="AV14" i="38" s="1"/>
  <c r="K15" i="38"/>
  <c r="M15" i="38" s="1"/>
  <c r="AV15" i="38" s="1"/>
  <c r="K16" i="38"/>
  <c r="M16" i="38" s="1"/>
  <c r="AV16" i="38" s="1"/>
  <c r="K17" i="38"/>
  <c r="M17" i="38" s="1"/>
  <c r="AV17" i="38" s="1"/>
  <c r="K18" i="38"/>
  <c r="M18" i="38" s="1"/>
  <c r="K19" i="38"/>
  <c r="M19" i="38" s="1"/>
  <c r="AV19" i="38" s="1"/>
  <c r="K20" i="38"/>
  <c r="M20" i="38" s="1"/>
  <c r="AV20" i="38" s="1"/>
  <c r="K21" i="38"/>
  <c r="M21" i="38" s="1"/>
  <c r="AV21" i="38" s="1"/>
  <c r="K22" i="38"/>
  <c r="K23" i="38"/>
  <c r="M23" i="38" s="1"/>
  <c r="AV23" i="38" s="1"/>
  <c r="K24" i="38"/>
  <c r="M24" i="38" s="1"/>
  <c r="AV24" i="38" s="1"/>
  <c r="K25" i="38"/>
  <c r="M25" i="38" s="1"/>
  <c r="AV25" i="38" s="1"/>
  <c r="K26" i="38"/>
  <c r="M26" i="38" s="1"/>
  <c r="AV26" i="38" s="1"/>
  <c r="K27" i="38"/>
  <c r="K28" i="38"/>
  <c r="M28" i="38" s="1"/>
  <c r="AV28" i="38" s="1"/>
  <c r="K29" i="38"/>
  <c r="M29" i="38" s="1"/>
  <c r="AV29" i="38" s="1"/>
  <c r="K30" i="38"/>
  <c r="M30" i="38" s="1"/>
  <c r="K31" i="38"/>
  <c r="M31" i="38" s="1"/>
  <c r="AV31" i="38" s="1"/>
  <c r="K32" i="38"/>
  <c r="M32" i="38" s="1"/>
  <c r="AV32" i="38" s="1"/>
  <c r="K33" i="38"/>
  <c r="M33" i="38" s="1"/>
  <c r="AV33" i="38" s="1"/>
  <c r="K34" i="38"/>
  <c r="M34" i="38" s="1"/>
  <c r="K35" i="38"/>
  <c r="M35" i="38" s="1"/>
  <c r="AV35" i="38" s="1"/>
  <c r="K36" i="38"/>
  <c r="M36" i="38" s="1"/>
  <c r="AV36" i="38" s="1"/>
  <c r="K37" i="38"/>
  <c r="M37" i="38" s="1"/>
  <c r="AV37" i="38" s="1"/>
  <c r="K38" i="38"/>
  <c r="K39" i="38"/>
  <c r="K40" i="38"/>
  <c r="M40" i="38" s="1"/>
  <c r="AV40" i="38" s="1"/>
  <c r="K41" i="38"/>
  <c r="M41" i="38" s="1"/>
  <c r="AV41" i="38" s="1"/>
  <c r="K42" i="38"/>
  <c r="M42" i="38" s="1"/>
  <c r="AV42" i="38" s="1"/>
  <c r="K43" i="38"/>
  <c r="M43" i="38" s="1"/>
  <c r="AV43" i="38" s="1"/>
  <c r="K44" i="38"/>
  <c r="K45" i="38"/>
  <c r="M45" i="38" s="1"/>
  <c r="AV45" i="38" s="1"/>
  <c r="K46" i="38"/>
  <c r="M46" i="38" s="1"/>
  <c r="AV46" i="38" s="1"/>
  <c r="K47" i="38"/>
  <c r="M47" i="38" s="1"/>
  <c r="AV47" i="38" s="1"/>
  <c r="K48" i="38"/>
  <c r="M48" i="38" s="1"/>
  <c r="AV48" i="38" s="1"/>
  <c r="K49" i="38"/>
  <c r="K50" i="38"/>
  <c r="M50" i="38" s="1"/>
  <c r="AV50" i="38" s="1"/>
  <c r="K51" i="38"/>
  <c r="M51" i="38" s="1"/>
  <c r="AV51" i="38" s="1"/>
  <c r="K52" i="38"/>
  <c r="M52" i="38" s="1"/>
  <c r="AV52" i="38" s="1"/>
  <c r="K53" i="38"/>
  <c r="M53" i="38" s="1"/>
  <c r="AV53" i="38" s="1"/>
  <c r="K54" i="38"/>
  <c r="K55" i="38"/>
  <c r="M55" i="38" s="1"/>
  <c r="AV55" i="38" s="1"/>
  <c r="K56" i="38"/>
  <c r="M56" i="38" s="1"/>
  <c r="AV56" i="38" s="1"/>
  <c r="K57" i="38"/>
  <c r="M57" i="38" s="1"/>
  <c r="AV57" i="38" s="1"/>
  <c r="K58" i="38"/>
  <c r="M58" i="38" s="1"/>
  <c r="AV58" i="38" s="1"/>
  <c r="K59" i="38"/>
  <c r="K60" i="38"/>
  <c r="M60" i="38" s="1"/>
  <c r="AV60" i="38" s="1"/>
  <c r="K61" i="38"/>
  <c r="M61" i="38" s="1"/>
  <c r="AV61" i="38" s="1"/>
  <c r="K62" i="38"/>
  <c r="M62" i="38" s="1"/>
  <c r="AV62" i="38" s="1"/>
  <c r="K63" i="38"/>
  <c r="M63" i="38" s="1"/>
  <c r="AV63" i="38" s="1"/>
  <c r="K64" i="38"/>
  <c r="M64" i="38" s="1"/>
  <c r="K65" i="38"/>
  <c r="M65" i="38" s="1"/>
  <c r="AV65" i="38" s="1"/>
  <c r="K66" i="38"/>
  <c r="M66" i="38" s="1"/>
  <c r="AV66" i="38" s="1"/>
  <c r="K67" i="38"/>
  <c r="M67" i="38" s="1"/>
  <c r="AV67" i="38" s="1"/>
  <c r="K68" i="38"/>
  <c r="M68" i="38" s="1"/>
  <c r="AV68" i="38" s="1"/>
  <c r="K69" i="38"/>
  <c r="M69" i="38" s="1"/>
  <c r="K70" i="38"/>
  <c r="M70" i="38" s="1"/>
  <c r="AV70" i="38" s="1"/>
  <c r="K71" i="38"/>
  <c r="M71" i="38" s="1"/>
  <c r="AV71" i="38" s="1"/>
  <c r="K72" i="38"/>
  <c r="M72" i="38" s="1"/>
  <c r="AV72" i="38" s="1"/>
  <c r="K73" i="38"/>
  <c r="M73" i="38" s="1"/>
  <c r="AV73" i="38" s="1"/>
  <c r="K74" i="38"/>
  <c r="K75" i="38"/>
  <c r="M75" i="38" s="1"/>
  <c r="AV75" i="38" s="1"/>
  <c r="K76" i="38"/>
  <c r="M76" i="38" s="1"/>
  <c r="AV76" i="38" s="1"/>
  <c r="K77" i="38"/>
  <c r="M77" i="38" s="1"/>
  <c r="AV77" i="38" s="1"/>
  <c r="K78" i="38"/>
  <c r="M78" i="38" s="1"/>
  <c r="AV78" i="38" s="1"/>
  <c r="K79" i="38"/>
  <c r="M79" i="38" s="1"/>
  <c r="AV79" i="38" s="1"/>
  <c r="K80" i="38"/>
  <c r="M80" i="38" s="1"/>
  <c r="AV80" i="38" s="1"/>
  <c r="K81" i="38"/>
  <c r="M81" i="38" s="1"/>
  <c r="AV81" i="38" s="1"/>
  <c r="K82" i="38"/>
  <c r="M82" i="38" s="1"/>
  <c r="AV82" i="38" s="1"/>
  <c r="K83" i="38"/>
  <c r="M83" i="38" s="1"/>
  <c r="K84" i="38"/>
  <c r="M84" i="38" s="1"/>
  <c r="K85" i="38"/>
  <c r="M85" i="38" s="1"/>
  <c r="K86" i="38"/>
  <c r="M86" i="38" s="1"/>
  <c r="AV86" i="38" s="1"/>
  <c r="K87" i="38"/>
  <c r="M87" i="38" s="1"/>
  <c r="K88" i="38"/>
  <c r="M88" i="38" s="1"/>
  <c r="I3" i="38" l="1"/>
  <c r="AV83" i="38"/>
  <c r="AV88" i="38"/>
  <c r="AV87" i="38"/>
  <c r="AV85" i="38"/>
  <c r="AQ81" i="38"/>
  <c r="AQ86" i="38"/>
  <c r="AQ85" i="38"/>
  <c r="AQ88" i="38"/>
  <c r="AQ80" i="38"/>
  <c r="AQ87" i="38"/>
  <c r="AW33" i="38"/>
  <c r="AW30" i="38"/>
  <c r="AW17" i="38"/>
  <c r="AR54" i="38"/>
  <c r="AQ54" i="38"/>
  <c r="AW64" i="38"/>
  <c r="AV64" i="38"/>
  <c r="AW12" i="38"/>
  <c r="AR49" i="38"/>
  <c r="AW84" i="38"/>
  <c r="AV84" i="38"/>
  <c r="AW3" i="38"/>
  <c r="AV3" i="38"/>
  <c r="AV18" i="38"/>
  <c r="AV34" i="38"/>
  <c r="AW79" i="38"/>
  <c r="AV69" i="38"/>
  <c r="AV12" i="38"/>
  <c r="AV30" i="38"/>
  <c r="AQ18" i="38"/>
  <c r="AQ49" i="38"/>
  <c r="N44" i="38"/>
  <c r="N59" i="38"/>
  <c r="N27" i="38"/>
  <c r="N39" i="38"/>
  <c r="N7" i="38"/>
  <c r="S69" i="38"/>
  <c r="R69" i="38"/>
  <c r="S49" i="38"/>
  <c r="S33" i="38"/>
  <c r="R33" i="38"/>
  <c r="S17" i="38"/>
  <c r="R17" i="38"/>
  <c r="H84" i="38"/>
  <c r="I84" i="38"/>
  <c r="H64" i="38"/>
  <c r="I64" i="38"/>
  <c r="H44" i="38"/>
  <c r="I44" i="38"/>
  <c r="H12" i="38"/>
  <c r="I12" i="38"/>
  <c r="X74" i="38"/>
  <c r="X54" i="38"/>
  <c r="W54" i="38"/>
  <c r="X30" i="38"/>
  <c r="W30" i="38"/>
  <c r="X22" i="38"/>
  <c r="AC84" i="38"/>
  <c r="AB84" i="38"/>
  <c r="AC64" i="38"/>
  <c r="AB64" i="38"/>
  <c r="AC44" i="38"/>
  <c r="AB44" i="38"/>
  <c r="AC12" i="38"/>
  <c r="AB12" i="38"/>
  <c r="AH74" i="38"/>
  <c r="AG74" i="38"/>
  <c r="AH54" i="38"/>
  <c r="AG54" i="38"/>
  <c r="AH38" i="38"/>
  <c r="AG38" i="38"/>
  <c r="AH30" i="38"/>
  <c r="AG30" i="38"/>
  <c r="AH22" i="38"/>
  <c r="AG22" i="38"/>
  <c r="AL84" i="38"/>
  <c r="AM84" i="38"/>
  <c r="AL64" i="38"/>
  <c r="AM64" i="38"/>
  <c r="AL44" i="38"/>
  <c r="AM44" i="38"/>
  <c r="AL12" i="38"/>
  <c r="AM12" i="38"/>
  <c r="M59" i="38"/>
  <c r="AV59" i="38" s="1"/>
  <c r="M27" i="38"/>
  <c r="AV27" i="38" s="1"/>
  <c r="N3" i="38"/>
  <c r="N79" i="38"/>
  <c r="R38" i="38"/>
  <c r="H3" i="38"/>
  <c r="AR3" i="38" s="1"/>
  <c r="I54" i="38"/>
  <c r="X3" i="38"/>
  <c r="W22" i="38"/>
  <c r="M74" i="38"/>
  <c r="N74" i="38"/>
  <c r="M54" i="38"/>
  <c r="N54" i="38"/>
  <c r="M38" i="38"/>
  <c r="N38" i="38"/>
  <c r="M22" i="38"/>
  <c r="AV22" i="38" s="1"/>
  <c r="N22" i="38"/>
  <c r="S84" i="38"/>
  <c r="S64" i="38"/>
  <c r="R64" i="38"/>
  <c r="S44" i="38"/>
  <c r="S12" i="38"/>
  <c r="I79" i="38"/>
  <c r="H79" i="38"/>
  <c r="AQ79" i="38" s="1"/>
  <c r="I59" i="38"/>
  <c r="I39" i="38"/>
  <c r="H39" i="38"/>
  <c r="AQ39" i="38" s="1"/>
  <c r="I27" i="38"/>
  <c r="H27" i="38"/>
  <c r="I7" i="38"/>
  <c r="X69" i="38"/>
  <c r="W69" i="38"/>
  <c r="X49" i="38"/>
  <c r="W49" i="38"/>
  <c r="X33" i="38"/>
  <c r="W33" i="38"/>
  <c r="X17" i="38"/>
  <c r="AB79" i="38"/>
  <c r="AC79" i="38"/>
  <c r="AB59" i="38"/>
  <c r="AC59" i="38"/>
  <c r="AB39" i="38"/>
  <c r="AC39" i="38"/>
  <c r="AB27" i="38"/>
  <c r="AC27" i="38"/>
  <c r="AB7" i="38"/>
  <c r="AC7" i="38"/>
  <c r="AG3" i="38"/>
  <c r="AH3" i="38"/>
  <c r="AH69" i="38"/>
  <c r="AG69" i="38"/>
  <c r="AH49" i="38"/>
  <c r="AG49" i="38"/>
  <c r="AH33" i="38"/>
  <c r="AG33" i="38"/>
  <c r="AH17" i="38"/>
  <c r="AG17" i="38"/>
  <c r="AM79" i="38"/>
  <c r="AL79" i="38"/>
  <c r="AM59" i="38"/>
  <c r="AL59" i="38"/>
  <c r="AM39" i="38"/>
  <c r="AL39" i="38"/>
  <c r="AM27" i="38"/>
  <c r="AL27" i="38"/>
  <c r="AM7" i="38"/>
  <c r="AL7" i="38"/>
  <c r="N12" i="38"/>
  <c r="H7" i="38"/>
  <c r="AQ7" i="38" s="1"/>
  <c r="H59" i="38"/>
  <c r="AQ59" i="38" s="1"/>
  <c r="N69" i="38"/>
  <c r="N49" i="38"/>
  <c r="N33" i="38"/>
  <c r="N17" i="38"/>
  <c r="S59" i="38"/>
  <c r="R59" i="38"/>
  <c r="S39" i="38"/>
  <c r="R39" i="38"/>
  <c r="S27" i="38"/>
  <c r="R27" i="38"/>
  <c r="S7" i="38"/>
  <c r="R7" i="38"/>
  <c r="S3" i="38"/>
  <c r="R3" i="38"/>
  <c r="H74" i="38"/>
  <c r="I74" i="38"/>
  <c r="H38" i="38"/>
  <c r="AR38" i="38" s="1"/>
  <c r="I38" i="38"/>
  <c r="I30" i="38"/>
  <c r="H30" i="38"/>
  <c r="AR30" i="38" s="1"/>
  <c r="H22" i="38"/>
  <c r="AR22" i="38" s="1"/>
  <c r="I22" i="38"/>
  <c r="X84" i="38"/>
  <c r="W84" i="38"/>
  <c r="X64" i="38"/>
  <c r="W64" i="38"/>
  <c r="X44" i="38"/>
  <c r="W44" i="38"/>
  <c r="AC74" i="38"/>
  <c r="AB74" i="38"/>
  <c r="AC54" i="38"/>
  <c r="AB54" i="38"/>
  <c r="AC38" i="38"/>
  <c r="AB38" i="38"/>
  <c r="AB30" i="38"/>
  <c r="AC30" i="38"/>
  <c r="AC22" i="38"/>
  <c r="AB22" i="38"/>
  <c r="AH84" i="38"/>
  <c r="AG84" i="38"/>
  <c r="AH64" i="38"/>
  <c r="AG64" i="38"/>
  <c r="AH44" i="38"/>
  <c r="AG44" i="38"/>
  <c r="AH12" i="38"/>
  <c r="AG12" i="38"/>
  <c r="AL74" i="38"/>
  <c r="AM74" i="38"/>
  <c r="AL54" i="38"/>
  <c r="AM54" i="38"/>
  <c r="AM30" i="38"/>
  <c r="AL30" i="38"/>
  <c r="AL22" i="38"/>
  <c r="AM22" i="38"/>
  <c r="M39" i="38"/>
  <c r="AV39" i="38" s="1"/>
  <c r="M7" i="38"/>
  <c r="AV7" i="38" s="1"/>
  <c r="N30" i="38"/>
  <c r="R44" i="38"/>
  <c r="S79" i="38"/>
  <c r="X12" i="38"/>
  <c r="W74" i="38"/>
  <c r="N84" i="38"/>
  <c r="N64" i="38"/>
  <c r="S74" i="38"/>
  <c r="R74" i="38"/>
  <c r="S54" i="38"/>
  <c r="R54" i="38"/>
  <c r="S30" i="38"/>
  <c r="R30" i="38"/>
  <c r="S22" i="38"/>
  <c r="I69" i="38"/>
  <c r="H69" i="38"/>
  <c r="I33" i="38"/>
  <c r="I17" i="38"/>
  <c r="H17" i="38"/>
  <c r="AQ17" i="38" s="1"/>
  <c r="X79" i="38"/>
  <c r="W79" i="38"/>
  <c r="X59" i="38"/>
  <c r="X39" i="38"/>
  <c r="W39" i="38"/>
  <c r="X27" i="38"/>
  <c r="W27" i="38"/>
  <c r="X7" i="38"/>
  <c r="W7" i="38"/>
  <c r="AC3" i="38"/>
  <c r="AB3" i="38"/>
  <c r="AB69" i="38"/>
  <c r="AC69" i="38"/>
  <c r="AB49" i="38"/>
  <c r="AC49" i="38"/>
  <c r="AB33" i="38"/>
  <c r="AC33" i="38"/>
  <c r="AB17" i="38"/>
  <c r="AC17" i="38"/>
  <c r="AH79" i="38"/>
  <c r="AG79" i="38"/>
  <c r="AH59" i="38"/>
  <c r="AG59" i="38"/>
  <c r="AH39" i="38"/>
  <c r="AG39" i="38"/>
  <c r="AH27" i="38"/>
  <c r="AG27" i="38"/>
  <c r="AH7" i="38"/>
  <c r="AG7" i="38"/>
  <c r="AM3" i="38"/>
  <c r="AL3" i="38"/>
  <c r="AM69" i="38"/>
  <c r="AL69" i="38"/>
  <c r="AM49" i="38"/>
  <c r="AL49" i="38"/>
  <c r="AM33" i="38"/>
  <c r="AL33" i="38"/>
  <c r="AM17" i="38"/>
  <c r="AL17" i="38"/>
  <c r="M49" i="38"/>
  <c r="AW49" i="38" s="1"/>
  <c r="M44" i="38"/>
  <c r="R22" i="38"/>
  <c r="R49" i="38"/>
  <c r="R84" i="38"/>
  <c r="H33" i="38"/>
  <c r="I49" i="38"/>
  <c r="W17" i="38"/>
  <c r="W38" i="38"/>
  <c r="AM38" i="38"/>
  <c r="AV38" i="38" l="1"/>
  <c r="AW38" i="38"/>
  <c r="AV74" i="38"/>
  <c r="AQ38" i="38"/>
  <c r="AQ3" i="38"/>
  <c r="AV49" i="38"/>
  <c r="AW39" i="38"/>
  <c r="AW7" i="38"/>
  <c r="AR74" i="38"/>
  <c r="AQ74" i="38"/>
  <c r="AR27" i="38"/>
  <c r="AQ27" i="38"/>
  <c r="AR44" i="38"/>
  <c r="AQ44" i="38"/>
  <c r="AR84" i="38"/>
  <c r="AQ84" i="38"/>
  <c r="AR79" i="38"/>
  <c r="AQ22" i="38"/>
  <c r="AW22" i="38"/>
  <c r="AR17" i="38"/>
  <c r="AW44" i="38"/>
  <c r="AV44" i="38"/>
  <c r="AW54" i="38"/>
  <c r="AV54" i="38"/>
  <c r="AQ30" i="38"/>
  <c r="AR59" i="38"/>
  <c r="AW27" i="38"/>
  <c r="AR33" i="38"/>
  <c r="AQ33" i="38"/>
  <c r="AR12" i="38"/>
  <c r="AQ12" i="38"/>
  <c r="AR64" i="38"/>
  <c r="AQ64" i="38"/>
  <c r="AQ69" i="38"/>
  <c r="AR39" i="38"/>
  <c r="AR7" i="38"/>
  <c r="AW59" i="38"/>
  <c r="K86" i="30" l="1"/>
  <c r="H90" i="30"/>
  <c r="H89" i="30"/>
  <c r="H88" i="30"/>
  <c r="H87" i="30"/>
  <c r="I86" i="30"/>
  <c r="H86" i="30"/>
  <c r="C279" i="2" l="1"/>
  <c r="B279" i="2"/>
  <c r="A279" i="2"/>
  <c r="C278" i="2"/>
  <c r="B278" i="2"/>
  <c r="A278" i="2"/>
  <c r="A277" i="2"/>
  <c r="B277" i="2"/>
  <c r="C277" i="2"/>
  <c r="AQ28" i="31" l="1"/>
  <c r="AQ5" i="31"/>
  <c r="FO32" i="31"/>
  <c r="FN32" i="31"/>
  <c r="FM32" i="31"/>
  <c r="FL32" i="31"/>
  <c r="FK32" i="31"/>
  <c r="FO31" i="31"/>
  <c r="FN31" i="31"/>
  <c r="FM31" i="31"/>
  <c r="FL31" i="31"/>
  <c r="FK31" i="31"/>
  <c r="FO9" i="31"/>
  <c r="FN9" i="31"/>
  <c r="FM9" i="31"/>
  <c r="FL9" i="31"/>
  <c r="FK9" i="31"/>
  <c r="FO8" i="31"/>
  <c r="FN8" i="31"/>
  <c r="FM8" i="31"/>
  <c r="FL8" i="31"/>
  <c r="FK8" i="31"/>
  <c r="FJ14" i="8"/>
  <c r="FJ13" i="8"/>
  <c r="FJ12" i="8"/>
  <c r="FJ11" i="8"/>
  <c r="FJ10" i="8"/>
  <c r="FJ9" i="8"/>
  <c r="FJ8" i="8"/>
  <c r="FJ7" i="8"/>
  <c r="FJ6" i="8"/>
  <c r="EY14" i="7"/>
  <c r="EY13" i="7"/>
  <c r="EY12" i="7"/>
  <c r="EY11" i="7"/>
  <c r="EY10" i="7"/>
  <c r="EY9" i="7"/>
  <c r="EY8" i="7"/>
  <c r="EY7" i="7"/>
  <c r="EY6" i="7"/>
  <c r="FD14" i="16"/>
  <c r="FD13" i="16"/>
  <c r="FD12" i="16"/>
  <c r="FD11" i="16"/>
  <c r="FD10" i="16"/>
  <c r="FD9" i="16"/>
  <c r="FD8" i="16"/>
  <c r="FD7" i="16"/>
  <c r="FD6" i="16"/>
  <c r="FC14" i="15"/>
  <c r="FC13" i="15"/>
  <c r="FC12" i="15"/>
  <c r="FC11" i="15"/>
  <c r="FC10" i="15"/>
  <c r="FC9" i="15"/>
  <c r="FC8" i="15"/>
  <c r="FC7" i="15"/>
  <c r="FC6" i="15"/>
  <c r="FD70" i="16" l="1"/>
  <c r="FD71" i="16"/>
  <c r="FI6" i="8"/>
  <c r="FI7" i="8"/>
  <c r="FI8" i="8"/>
  <c r="FI9" i="8"/>
  <c r="FI10" i="8"/>
  <c r="FI11" i="8"/>
  <c r="FI12" i="8"/>
  <c r="FI13" i="8"/>
  <c r="FI14" i="8"/>
  <c r="EX6" i="7"/>
  <c r="EX7" i="7"/>
  <c r="EX8" i="7"/>
  <c r="EX9" i="7"/>
  <c r="EX10" i="7"/>
  <c r="EX11" i="7"/>
  <c r="EX12" i="7"/>
  <c r="EX13" i="7"/>
  <c r="EX14" i="7"/>
  <c r="FC6" i="16"/>
  <c r="FC7" i="16"/>
  <c r="FC8" i="16"/>
  <c r="FC9" i="16"/>
  <c r="FC10" i="16"/>
  <c r="FC11" i="16"/>
  <c r="FC12" i="16"/>
  <c r="FC13" i="16"/>
  <c r="FC14" i="16"/>
  <c r="FB6" i="15"/>
  <c r="FB7" i="15"/>
  <c r="FB8" i="15"/>
  <c r="FB9" i="15"/>
  <c r="FB10" i="15"/>
  <c r="FB11" i="15"/>
  <c r="FB12" i="15"/>
  <c r="FB13" i="15"/>
  <c r="FB14" i="15"/>
  <c r="C276" i="2"/>
  <c r="B276" i="2"/>
  <c r="A276" i="2"/>
  <c r="A275" i="2"/>
  <c r="B275" i="2"/>
  <c r="C275" i="2"/>
  <c r="FC70" i="16" l="1"/>
  <c r="FC71" i="16"/>
  <c r="FH6" i="8"/>
  <c r="FH7" i="8"/>
  <c r="FH8" i="8"/>
  <c r="FH9" i="8"/>
  <c r="FH10" i="8"/>
  <c r="FH11" i="8"/>
  <c r="FH12" i="8"/>
  <c r="FH13" i="8"/>
  <c r="FH14" i="8"/>
  <c r="EW6" i="7"/>
  <c r="EW7" i="7"/>
  <c r="EW8" i="7"/>
  <c r="EW9" i="7"/>
  <c r="EW10" i="7"/>
  <c r="EW11" i="7"/>
  <c r="EW12" i="7"/>
  <c r="EW13" i="7"/>
  <c r="EW14" i="7"/>
  <c r="FB6" i="16"/>
  <c r="FB7" i="16"/>
  <c r="FB8" i="16"/>
  <c r="FB9" i="16"/>
  <c r="FB10" i="16"/>
  <c r="FB11" i="16"/>
  <c r="FB12" i="16"/>
  <c r="FB13" i="16"/>
  <c r="FB14" i="16"/>
  <c r="FA6" i="15"/>
  <c r="FA7" i="15"/>
  <c r="FA8" i="15"/>
  <c r="FA9" i="15"/>
  <c r="FA10" i="15"/>
  <c r="FA11" i="15"/>
  <c r="FA12" i="15"/>
  <c r="FA13" i="15"/>
  <c r="FA14" i="15"/>
  <c r="FB70" i="16" l="1"/>
  <c r="FB71" i="16"/>
  <c r="C274" i="2"/>
  <c r="B274" i="2"/>
  <c r="A274" i="2"/>
  <c r="C273" i="2"/>
  <c r="B273" i="2"/>
  <c r="A273" i="2"/>
  <c r="A272" i="2"/>
  <c r="B272" i="2"/>
  <c r="C272" i="2"/>
  <c r="FG6" i="8" l="1"/>
  <c r="FG7" i="8"/>
  <c r="FG8" i="8"/>
  <c r="FG9" i="8"/>
  <c r="FG10" i="8"/>
  <c r="FG11" i="8"/>
  <c r="FG12" i="8"/>
  <c r="FG13" i="8"/>
  <c r="FG14" i="8"/>
  <c r="EV6" i="7"/>
  <c r="EV7" i="7"/>
  <c r="EV8" i="7"/>
  <c r="EV9" i="7"/>
  <c r="EV10" i="7"/>
  <c r="EV11" i="7"/>
  <c r="EV12" i="7"/>
  <c r="EV13" i="7"/>
  <c r="EV14" i="7"/>
  <c r="FA6" i="16"/>
  <c r="FA7" i="16"/>
  <c r="FA8" i="16"/>
  <c r="FA9" i="16"/>
  <c r="FA10" i="16"/>
  <c r="FA11" i="16"/>
  <c r="FA12" i="16"/>
  <c r="FA13" i="16"/>
  <c r="FA14" i="16"/>
  <c r="EZ6" i="15"/>
  <c r="EZ7" i="15"/>
  <c r="EZ8" i="15"/>
  <c r="EZ9" i="15"/>
  <c r="EZ10" i="15"/>
  <c r="EZ11" i="15"/>
  <c r="EZ12" i="15"/>
  <c r="EZ13" i="15"/>
  <c r="EZ14" i="15"/>
  <c r="C271" i="2"/>
  <c r="B271" i="2"/>
  <c r="A271" i="2"/>
  <c r="C270" i="2"/>
  <c r="B270" i="2"/>
  <c r="A270" i="2"/>
  <c r="C269" i="2"/>
  <c r="B269" i="2"/>
  <c r="A269" i="2"/>
  <c r="C268" i="2"/>
  <c r="B268" i="2"/>
  <c r="A268" i="2"/>
  <c r="C267" i="2"/>
  <c r="B267" i="2"/>
  <c r="A267" i="2"/>
  <c r="A266" i="2"/>
  <c r="B266" i="2"/>
  <c r="C266" i="2"/>
  <c r="FA71" i="16" l="1"/>
  <c r="FA70" i="16"/>
  <c r="AP28" i="31"/>
  <c r="AP5" i="31"/>
  <c r="G9" i="31"/>
  <c r="FJ32" i="31"/>
  <c r="FI32" i="31"/>
  <c r="FH32" i="31"/>
  <c r="FG32" i="31"/>
  <c r="FF32" i="31"/>
  <c r="FE32" i="31"/>
  <c r="FD32" i="31"/>
  <c r="FC32" i="31"/>
  <c r="FB32" i="31"/>
  <c r="FA32" i="31"/>
  <c r="EI32" i="31"/>
  <c r="EH32" i="31"/>
  <c r="EG32" i="31"/>
  <c r="EF32" i="31"/>
  <c r="EE32" i="31"/>
  <c r="ED32" i="31"/>
  <c r="EC32" i="31"/>
  <c r="EB32" i="31"/>
  <c r="EA32" i="31"/>
  <c r="DZ32" i="31"/>
  <c r="DY32" i="31"/>
  <c r="DX32" i="31"/>
  <c r="DW32" i="31"/>
  <c r="DV32" i="31"/>
  <c r="DU32" i="31"/>
  <c r="DT32" i="31"/>
  <c r="DS32" i="31"/>
  <c r="DR32" i="31"/>
  <c r="DQ32" i="31"/>
  <c r="DP32" i="31"/>
  <c r="DO32" i="31"/>
  <c r="DN32" i="31"/>
  <c r="DM32" i="31"/>
  <c r="DL32" i="31"/>
  <c r="DK32" i="31"/>
  <c r="DJ32" i="31"/>
  <c r="DI32" i="31"/>
  <c r="DH32" i="31"/>
  <c r="DG32" i="31"/>
  <c r="DF32" i="31"/>
  <c r="DE32" i="31"/>
  <c r="DD32" i="31"/>
  <c r="DC32" i="31"/>
  <c r="DB32" i="31"/>
  <c r="DA32" i="31"/>
  <c r="CZ32" i="31"/>
  <c r="CY32" i="31"/>
  <c r="CX32" i="31"/>
  <c r="CW32" i="31"/>
  <c r="CV32" i="31"/>
  <c r="CU32" i="31"/>
  <c r="CT32" i="31"/>
  <c r="CS32" i="31"/>
  <c r="CR32" i="31"/>
  <c r="CQ32" i="31"/>
  <c r="CP32" i="31"/>
  <c r="CO32" i="31"/>
  <c r="CN32" i="31"/>
  <c r="CM32" i="31"/>
  <c r="CL32" i="31"/>
  <c r="CK32" i="31"/>
  <c r="CJ32" i="31"/>
  <c r="CI32" i="31"/>
  <c r="CH32" i="31"/>
  <c r="CG32" i="31"/>
  <c r="CF32" i="31"/>
  <c r="CE32" i="31"/>
  <c r="CD32" i="31"/>
  <c r="CC32" i="31"/>
  <c r="CB32" i="31"/>
  <c r="CA32" i="31"/>
  <c r="BZ32" i="31"/>
  <c r="BY32" i="31"/>
  <c r="BX32" i="31"/>
  <c r="BW32" i="31"/>
  <c r="BV32" i="31"/>
  <c r="BU32" i="31"/>
  <c r="BT32" i="31"/>
  <c r="BS32" i="31"/>
  <c r="BR32" i="31"/>
  <c r="BQ32" i="31"/>
  <c r="BP32" i="31"/>
  <c r="BO32" i="31"/>
  <c r="BN32" i="31"/>
  <c r="BM32" i="31"/>
  <c r="BL32" i="31"/>
  <c r="BK32" i="31"/>
  <c r="BJ32" i="31"/>
  <c r="AQ32" i="31"/>
  <c r="AO32" i="31"/>
  <c r="AN32" i="31"/>
  <c r="AL32" i="31"/>
  <c r="AJ32" i="31"/>
  <c r="AI32" i="31"/>
  <c r="AH32" i="31"/>
  <c r="AC32" i="31"/>
  <c r="AB32" i="31"/>
  <c r="AA32" i="31"/>
  <c r="Z32" i="31"/>
  <c r="Y32" i="31"/>
  <c r="X32" i="31"/>
  <c r="U32" i="31"/>
  <c r="T32" i="31"/>
  <c r="Q32" i="31"/>
  <c r="N32" i="31"/>
  <c r="H32" i="31"/>
  <c r="G32" i="31"/>
  <c r="FJ31" i="31"/>
  <c r="FI31" i="31"/>
  <c r="FH31" i="31"/>
  <c r="FG31" i="31"/>
  <c r="FF31" i="31"/>
  <c r="FE31" i="31"/>
  <c r="FD31" i="31"/>
  <c r="FC31" i="31"/>
  <c r="FB31" i="31"/>
  <c r="FA31" i="31"/>
  <c r="EI31" i="31"/>
  <c r="EH31" i="31"/>
  <c r="EG31" i="31"/>
  <c r="EF31" i="31"/>
  <c r="EE31" i="31"/>
  <c r="ED31" i="31"/>
  <c r="EC31" i="31"/>
  <c r="EB31" i="31"/>
  <c r="EA31" i="31"/>
  <c r="DZ31" i="31"/>
  <c r="DY31" i="31"/>
  <c r="DX31" i="31"/>
  <c r="DW31" i="31"/>
  <c r="DV31" i="31"/>
  <c r="DU31" i="31"/>
  <c r="DT31" i="31"/>
  <c r="DS31" i="31"/>
  <c r="DR31" i="31"/>
  <c r="DQ31" i="31"/>
  <c r="DP31" i="31"/>
  <c r="DO31" i="31"/>
  <c r="DN31" i="31"/>
  <c r="DM31" i="31"/>
  <c r="DL31" i="31"/>
  <c r="DK31" i="31"/>
  <c r="DJ31" i="31"/>
  <c r="DI31" i="31"/>
  <c r="DH31" i="31"/>
  <c r="DG31" i="31"/>
  <c r="DF31" i="31"/>
  <c r="DE31" i="31"/>
  <c r="DD31" i="31"/>
  <c r="DC31" i="31"/>
  <c r="DB31" i="31"/>
  <c r="DA31" i="31"/>
  <c r="CZ31" i="31"/>
  <c r="CY31" i="31"/>
  <c r="CX31" i="31"/>
  <c r="CW31" i="31"/>
  <c r="CV31" i="31"/>
  <c r="CU31" i="31"/>
  <c r="CT31" i="31"/>
  <c r="CS31" i="31"/>
  <c r="CR31" i="31"/>
  <c r="CQ31" i="31"/>
  <c r="CP31" i="31"/>
  <c r="CO31" i="31"/>
  <c r="CN31" i="31"/>
  <c r="CM31" i="31"/>
  <c r="CL31" i="31"/>
  <c r="CK31" i="31"/>
  <c r="CJ31" i="31"/>
  <c r="CI31" i="31"/>
  <c r="CH31" i="31"/>
  <c r="CG31" i="31"/>
  <c r="CF31" i="31"/>
  <c r="CE31" i="31"/>
  <c r="CD31" i="31"/>
  <c r="CC31" i="31"/>
  <c r="CB31" i="31"/>
  <c r="CA31" i="31"/>
  <c r="BZ31" i="31"/>
  <c r="BY31" i="31"/>
  <c r="BX31" i="31"/>
  <c r="BW31" i="31"/>
  <c r="BV31" i="31"/>
  <c r="BU31" i="31"/>
  <c r="BT31" i="31"/>
  <c r="BS31" i="31"/>
  <c r="BR31" i="31"/>
  <c r="BQ31" i="31"/>
  <c r="BP31" i="31"/>
  <c r="BO31" i="31"/>
  <c r="BN31" i="31"/>
  <c r="BM31" i="31"/>
  <c r="BL31" i="31"/>
  <c r="BK31" i="31"/>
  <c r="BJ31" i="31"/>
  <c r="AQ31" i="31"/>
  <c r="AO31" i="31"/>
  <c r="AN31" i="31"/>
  <c r="AL31" i="31"/>
  <c r="AJ31" i="31"/>
  <c r="AI31" i="31"/>
  <c r="AH31" i="31"/>
  <c r="AG31" i="31"/>
  <c r="AF31" i="31"/>
  <c r="AE31" i="31"/>
  <c r="AD31" i="31"/>
  <c r="AC31" i="31"/>
  <c r="AB31" i="31"/>
  <c r="AA31" i="31"/>
  <c r="Z31" i="31"/>
  <c r="Y31" i="31"/>
  <c r="X31" i="31"/>
  <c r="V31" i="31"/>
  <c r="U31" i="31"/>
  <c r="T31" i="31"/>
  <c r="R31" i="31"/>
  <c r="Q31" i="31"/>
  <c r="H31" i="31"/>
  <c r="G31" i="31"/>
  <c r="FJ9" i="31"/>
  <c r="FI9" i="31"/>
  <c r="FH9" i="31"/>
  <c r="FG9" i="31"/>
  <c r="FF9" i="31"/>
  <c r="FE9" i="31"/>
  <c r="FD9" i="31"/>
  <c r="FC9" i="31"/>
  <c r="FB9" i="31"/>
  <c r="FA9" i="31"/>
  <c r="FJ8" i="31"/>
  <c r="FI8" i="31"/>
  <c r="FH8" i="31"/>
  <c r="FG8" i="31"/>
  <c r="FF8" i="31"/>
  <c r="FE8" i="31"/>
  <c r="FD8" i="31"/>
  <c r="FC8" i="31"/>
  <c r="FB8" i="31"/>
  <c r="FA8" i="31"/>
  <c r="EI9" i="31"/>
  <c r="EH9" i="31"/>
  <c r="EG9" i="31"/>
  <c r="EF9" i="31"/>
  <c r="EE9" i="31"/>
  <c r="ED9" i="31"/>
  <c r="EC9" i="31"/>
  <c r="EB9" i="31"/>
  <c r="EA9" i="31"/>
  <c r="DZ9" i="31"/>
  <c r="DY9" i="31"/>
  <c r="DX9" i="31"/>
  <c r="DW9" i="31"/>
  <c r="DV9" i="31"/>
  <c r="DU9" i="31"/>
  <c r="DT9" i="31"/>
  <c r="DS9" i="31"/>
  <c r="DR9" i="31"/>
  <c r="DQ9" i="31"/>
  <c r="DP9" i="31"/>
  <c r="DO9" i="31"/>
  <c r="DN9" i="31"/>
  <c r="DM9" i="31"/>
  <c r="DL9" i="31"/>
  <c r="DK9" i="31"/>
  <c r="DJ9" i="31"/>
  <c r="DI9" i="31"/>
  <c r="DH9" i="31"/>
  <c r="DG9" i="31"/>
  <c r="DF9" i="31"/>
  <c r="DE9" i="31"/>
  <c r="DD9" i="31"/>
  <c r="DC9" i="31"/>
  <c r="DB9" i="31"/>
  <c r="DA9" i="31"/>
  <c r="CZ9" i="31"/>
  <c r="CY9" i="31"/>
  <c r="CX9" i="31"/>
  <c r="CW9" i="31"/>
  <c r="CV9" i="31"/>
  <c r="CU9" i="31"/>
  <c r="CT9" i="31"/>
  <c r="CS9" i="31"/>
  <c r="CR9" i="31"/>
  <c r="CQ9" i="31"/>
  <c r="CP9" i="31"/>
  <c r="CO9" i="31"/>
  <c r="CN9" i="31"/>
  <c r="CM9" i="31"/>
  <c r="CL9" i="31"/>
  <c r="CK9" i="31"/>
  <c r="CJ9" i="31"/>
  <c r="CI9" i="31"/>
  <c r="CH9" i="31"/>
  <c r="CG9" i="31"/>
  <c r="CF9" i="31"/>
  <c r="CE9" i="31"/>
  <c r="CD9" i="31"/>
  <c r="CC9" i="31"/>
  <c r="CB9" i="31"/>
  <c r="CA9" i="31"/>
  <c r="BZ9" i="31"/>
  <c r="BY9" i="31"/>
  <c r="BX9" i="31"/>
  <c r="BW9" i="31"/>
  <c r="BV9" i="31"/>
  <c r="BU9" i="31"/>
  <c r="BT9" i="31"/>
  <c r="BS9" i="31"/>
  <c r="BR9" i="31"/>
  <c r="BQ9" i="31"/>
  <c r="BP9" i="31"/>
  <c r="BO9" i="31"/>
  <c r="BN9" i="31"/>
  <c r="BM9" i="31"/>
  <c r="BL9" i="31"/>
  <c r="BK9" i="31"/>
  <c r="BJ9" i="31"/>
  <c r="AQ9" i="31"/>
  <c r="AO9" i="31"/>
  <c r="AN9" i="31"/>
  <c r="AM9" i="31"/>
  <c r="AL9" i="31"/>
  <c r="AJ9" i="31"/>
  <c r="AI9" i="31"/>
  <c r="AH9" i="31"/>
  <c r="AG9" i="31"/>
  <c r="AF9" i="31"/>
  <c r="AE9" i="31"/>
  <c r="AD9" i="31"/>
  <c r="AC9" i="31"/>
  <c r="AB9" i="31"/>
  <c r="AA9" i="31"/>
  <c r="Z9" i="31"/>
  <c r="Y9" i="31"/>
  <c r="X9" i="31"/>
  <c r="V9" i="31"/>
  <c r="U9" i="31"/>
  <c r="T9" i="31"/>
  <c r="R9" i="31"/>
  <c r="Q9" i="31"/>
  <c r="O9" i="31"/>
  <c r="N9" i="31"/>
  <c r="F9" i="31"/>
  <c r="E9" i="31"/>
  <c r="D9" i="31"/>
  <c r="C9" i="31"/>
  <c r="EI8" i="31"/>
  <c r="EH8" i="31"/>
  <c r="EG8" i="31"/>
  <c r="EF8" i="31"/>
  <c r="EE8" i="31"/>
  <c r="ED8" i="31"/>
  <c r="EC8" i="31"/>
  <c r="EB8" i="31"/>
  <c r="EA8" i="31"/>
  <c r="DZ8" i="31"/>
  <c r="DY8" i="31"/>
  <c r="DX8" i="31"/>
  <c r="DW8" i="31"/>
  <c r="DV8" i="31"/>
  <c r="DU8" i="31"/>
  <c r="DT8" i="31"/>
  <c r="DS8" i="31"/>
  <c r="DR8" i="31"/>
  <c r="DQ8" i="31"/>
  <c r="DP8" i="31"/>
  <c r="DO8" i="31"/>
  <c r="DN8" i="31"/>
  <c r="DM8" i="31"/>
  <c r="DL8" i="31"/>
  <c r="DK8" i="31"/>
  <c r="DJ8" i="31"/>
  <c r="DI8" i="31"/>
  <c r="DH8" i="31"/>
  <c r="DG8" i="31"/>
  <c r="DF8" i="31"/>
  <c r="DE8" i="31"/>
  <c r="DD8" i="31"/>
  <c r="DC8" i="31"/>
  <c r="DB8" i="31"/>
  <c r="DA8" i="31"/>
  <c r="CZ8" i="31"/>
  <c r="CY8" i="31"/>
  <c r="CX8" i="31"/>
  <c r="CW8" i="31"/>
  <c r="CV8" i="31"/>
  <c r="CU8" i="31"/>
  <c r="CT8" i="31"/>
  <c r="CS8" i="31"/>
  <c r="CR8" i="31"/>
  <c r="CQ8" i="31"/>
  <c r="CP8" i="31"/>
  <c r="CO8" i="31"/>
  <c r="CN8" i="31"/>
  <c r="CM8" i="31"/>
  <c r="CL8" i="31"/>
  <c r="CK8" i="31"/>
  <c r="CJ8" i="31"/>
  <c r="CI8" i="31"/>
  <c r="CH8" i="31"/>
  <c r="CG8" i="31"/>
  <c r="CF8" i="31"/>
  <c r="CE8" i="31"/>
  <c r="CD8" i="31"/>
  <c r="CC8" i="31"/>
  <c r="CB8" i="31"/>
  <c r="CA8" i="31"/>
  <c r="BZ8" i="31"/>
  <c r="BY8" i="31"/>
  <c r="BX8" i="31"/>
  <c r="BW8" i="31"/>
  <c r="BV8" i="31"/>
  <c r="BU8" i="31"/>
  <c r="BT8" i="31"/>
  <c r="BS8" i="31"/>
  <c r="BR8" i="31"/>
  <c r="BQ8" i="31"/>
  <c r="BP8" i="31"/>
  <c r="BO8" i="31"/>
  <c r="BN8" i="31"/>
  <c r="BM8" i="31"/>
  <c r="BL8" i="31"/>
  <c r="BK8" i="31"/>
  <c r="BJ8" i="31"/>
  <c r="AQ8" i="31"/>
  <c r="AO8" i="31"/>
  <c r="AN8" i="31"/>
  <c r="AM8" i="31"/>
  <c r="AL8" i="31"/>
  <c r="AJ8" i="31"/>
  <c r="AI8" i="31"/>
  <c r="AH8" i="31"/>
  <c r="AG8" i="31"/>
  <c r="AF8" i="31"/>
  <c r="AE8" i="31"/>
  <c r="AD8" i="31"/>
  <c r="AC8" i="31"/>
  <c r="AB8" i="31"/>
  <c r="AA8" i="31"/>
  <c r="Z8" i="31"/>
  <c r="Y8" i="31"/>
  <c r="X8" i="31"/>
  <c r="V8" i="31"/>
  <c r="U8" i="31"/>
  <c r="T8" i="31"/>
  <c r="R8" i="31"/>
  <c r="Q8" i="31"/>
  <c r="O8" i="31"/>
  <c r="G8" i="31"/>
  <c r="F8" i="31"/>
  <c r="E8" i="31"/>
  <c r="D8" i="31"/>
  <c r="C8" i="31"/>
  <c r="AP9" i="31" l="1"/>
  <c r="I5" i="31"/>
  <c r="AP32" i="31"/>
  <c r="I28" i="31"/>
  <c r="AP8" i="31"/>
  <c r="AP31" i="31"/>
  <c r="FF6" i="8"/>
  <c r="FF7" i="8"/>
  <c r="FF8" i="8"/>
  <c r="FF9" i="8"/>
  <c r="FF10" i="8"/>
  <c r="FF11" i="8"/>
  <c r="FF12" i="8"/>
  <c r="FF13" i="8"/>
  <c r="FF14" i="8"/>
  <c r="EU6" i="7"/>
  <c r="EU7" i="7"/>
  <c r="EU8" i="7"/>
  <c r="EU9" i="7"/>
  <c r="EU10" i="7"/>
  <c r="EU11" i="7"/>
  <c r="EU12" i="7"/>
  <c r="EU13" i="7"/>
  <c r="EU14" i="7"/>
  <c r="EZ6" i="16"/>
  <c r="EZ7" i="16"/>
  <c r="EZ8" i="16"/>
  <c r="EZ9" i="16"/>
  <c r="EZ10" i="16"/>
  <c r="EZ11" i="16"/>
  <c r="EZ12" i="16"/>
  <c r="EZ13" i="16"/>
  <c r="EZ14" i="16"/>
  <c r="EY6" i="15"/>
  <c r="EY7" i="15"/>
  <c r="EY8" i="15"/>
  <c r="EY9" i="15"/>
  <c r="EY10" i="15"/>
  <c r="EY11" i="15"/>
  <c r="EY12" i="15"/>
  <c r="EY13" i="15"/>
  <c r="EY14" i="15"/>
  <c r="C265" i="2"/>
  <c r="B265" i="2"/>
  <c r="A265" i="2"/>
  <c r="C264" i="2"/>
  <c r="B264" i="2"/>
  <c r="A264" i="2"/>
  <c r="A263" i="2"/>
  <c r="B263" i="2"/>
  <c r="C263" i="2"/>
  <c r="EZ70" i="16" l="1"/>
  <c r="EZ71" i="16"/>
  <c r="I8" i="31"/>
  <c r="I9" i="31"/>
  <c r="I31" i="31"/>
  <c r="I32" i="31"/>
  <c r="EY6" i="16"/>
  <c r="EY7" i="16"/>
  <c r="EY8" i="16"/>
  <c r="EY9" i="16"/>
  <c r="EY10" i="16"/>
  <c r="EY11" i="16"/>
  <c r="EY12" i="16"/>
  <c r="EY13" i="16"/>
  <c r="EY14" i="16"/>
  <c r="C262" i="2"/>
  <c r="B262" i="2"/>
  <c r="A262" i="2"/>
  <c r="C261" i="2"/>
  <c r="B261" i="2"/>
  <c r="A261" i="2"/>
  <c r="C260" i="2"/>
  <c r="B260" i="2"/>
  <c r="A260" i="2"/>
  <c r="C259" i="2"/>
  <c r="B259" i="2"/>
  <c r="A259" i="2"/>
  <c r="C258" i="2"/>
  <c r="B258" i="2"/>
  <c r="A258" i="2"/>
  <c r="A257" i="2"/>
  <c r="B257" i="2"/>
  <c r="C257" i="2"/>
  <c r="EY70" i="16" l="1"/>
  <c r="EY71" i="16"/>
  <c r="FE14" i="8"/>
  <c r="FE13" i="8"/>
  <c r="FE12" i="8"/>
  <c r="FE11" i="8"/>
  <c r="FE10" i="8"/>
  <c r="FE9" i="8"/>
  <c r="FE8" i="8"/>
  <c r="FE7" i="8"/>
  <c r="FE6" i="8"/>
  <c r="ET6" i="7"/>
  <c r="ET7" i="7"/>
  <c r="ET8" i="7"/>
  <c r="ET9" i="7"/>
  <c r="ET10" i="7"/>
  <c r="ET11" i="7"/>
  <c r="ET12" i="7"/>
  <c r="ET13" i="7"/>
  <c r="ET14" i="7"/>
  <c r="EU6" i="16"/>
  <c r="EV6" i="16"/>
  <c r="EW6" i="16"/>
  <c r="EX6" i="16"/>
  <c r="EU7" i="16"/>
  <c r="EV7" i="16"/>
  <c r="EW7" i="16"/>
  <c r="EX7" i="16"/>
  <c r="EU8" i="16"/>
  <c r="EV8" i="16"/>
  <c r="EW8" i="16"/>
  <c r="EX8" i="16"/>
  <c r="EU9" i="16"/>
  <c r="EV9" i="16"/>
  <c r="EW9" i="16"/>
  <c r="EX9" i="16"/>
  <c r="EU10" i="16"/>
  <c r="EV10" i="16"/>
  <c r="EW10" i="16"/>
  <c r="EX10" i="16"/>
  <c r="EU11" i="16"/>
  <c r="EV11" i="16"/>
  <c r="EW11" i="16"/>
  <c r="EX11" i="16"/>
  <c r="EU12" i="16"/>
  <c r="EV12" i="16"/>
  <c r="EW12" i="16"/>
  <c r="EX12" i="16"/>
  <c r="EU13" i="16"/>
  <c r="EV13" i="16"/>
  <c r="EW13" i="16"/>
  <c r="EX13" i="16"/>
  <c r="EU14" i="16"/>
  <c r="EV14" i="16"/>
  <c r="EW14" i="16"/>
  <c r="EX14" i="16"/>
  <c r="EX14" i="15"/>
  <c r="EX13" i="15"/>
  <c r="EX12" i="15"/>
  <c r="EX11" i="15"/>
  <c r="EX10" i="15"/>
  <c r="EX9" i="15"/>
  <c r="EX8" i="15"/>
  <c r="EX7" i="15"/>
  <c r="EX6" i="15"/>
  <c r="EX70" i="16" l="1"/>
  <c r="EX71" i="16"/>
  <c r="EW71" i="16"/>
  <c r="EW70" i="16"/>
  <c r="EV70" i="16"/>
  <c r="EV71" i="16"/>
  <c r="EU70" i="16"/>
  <c r="EU71" i="16"/>
  <c r="FD6" i="8"/>
  <c r="FD7" i="8"/>
  <c r="FD8" i="8"/>
  <c r="FD9" i="8"/>
  <c r="FD10" i="8"/>
  <c r="FD11" i="8"/>
  <c r="FD12" i="8"/>
  <c r="FD13" i="8"/>
  <c r="FD14" i="8"/>
  <c r="ES6" i="7"/>
  <c r="ES7" i="7"/>
  <c r="ES8" i="7"/>
  <c r="ES9" i="7"/>
  <c r="ES10" i="7"/>
  <c r="ES11" i="7"/>
  <c r="ES12" i="7"/>
  <c r="ES13" i="7"/>
  <c r="ES14" i="7"/>
  <c r="EW6" i="15"/>
  <c r="EW7" i="15"/>
  <c r="EW8" i="15"/>
  <c r="EW9" i="15"/>
  <c r="EW10" i="15"/>
  <c r="EW11" i="15"/>
  <c r="EW12" i="15"/>
  <c r="EW13" i="15"/>
  <c r="EW14" i="15"/>
  <c r="C256" i="2" l="1"/>
  <c r="B256" i="2"/>
  <c r="A256" i="2"/>
  <c r="C255" i="2"/>
  <c r="B255" i="2"/>
  <c r="A255" i="2"/>
  <c r="A254" i="2"/>
  <c r="B254" i="2"/>
  <c r="C254" i="2"/>
  <c r="FC6" i="8" l="1"/>
  <c r="FC7" i="8"/>
  <c r="FC8" i="8"/>
  <c r="FC9" i="8"/>
  <c r="FC10" i="8"/>
  <c r="FC11" i="8"/>
  <c r="FC12" i="8"/>
  <c r="FC13" i="8"/>
  <c r="FC14" i="8"/>
  <c r="ER6" i="7"/>
  <c r="ER7" i="7"/>
  <c r="ER8" i="7"/>
  <c r="ER9" i="7"/>
  <c r="ER10" i="7"/>
  <c r="ER11" i="7"/>
  <c r="ER12" i="7"/>
  <c r="ER13" i="7"/>
  <c r="ER14" i="7"/>
  <c r="EV6" i="15"/>
  <c r="EV7" i="15"/>
  <c r="EV8" i="15"/>
  <c r="EV9" i="15"/>
  <c r="EV10" i="15"/>
  <c r="EV11" i="15"/>
  <c r="EV12" i="15"/>
  <c r="EV13" i="15"/>
  <c r="EV14" i="15"/>
  <c r="C253" i="2" l="1"/>
  <c r="B253" i="2"/>
  <c r="A253" i="2"/>
  <c r="C252" i="2"/>
  <c r="B252" i="2"/>
  <c r="A252" i="2"/>
  <c r="C251" i="2"/>
  <c r="B251" i="2"/>
  <c r="A251" i="2"/>
  <c r="A250" i="2"/>
  <c r="B250" i="2"/>
  <c r="C250" i="2"/>
  <c r="AF43" i="35" l="1"/>
  <c r="AL38" i="35"/>
  <c r="AJ38" i="35"/>
  <c r="AF38" i="35"/>
  <c r="Z39" i="35"/>
  <c r="AB36" i="35"/>
  <c r="AF31" i="35" l="1"/>
  <c r="AN31" i="35"/>
  <c r="AI27" i="35"/>
  <c r="AD27" i="35"/>
  <c r="AI23" i="35"/>
  <c r="AD23" i="35"/>
  <c r="AB23" i="35"/>
  <c r="AR19" i="35"/>
  <c r="AQ19" i="35"/>
  <c r="AP19" i="35"/>
  <c r="AD19" i="35"/>
  <c r="AD15" i="35"/>
  <c r="AI11" i="35"/>
  <c r="AE11" i="35"/>
  <c r="AD8" i="35"/>
  <c r="AD6" i="35"/>
  <c r="P28" i="35"/>
  <c r="P24" i="35"/>
  <c r="R18" i="35"/>
  <c r="R12" i="35"/>
  <c r="AB43" i="35"/>
  <c r="D28" i="35"/>
  <c r="H24" i="35"/>
  <c r="J17" i="35"/>
  <c r="H13" i="35"/>
  <c r="J8" i="35"/>
  <c r="H8" i="35"/>
  <c r="F24" i="35"/>
  <c r="F17" i="35"/>
  <c r="B12" i="35"/>
  <c r="EU6" i="15" l="1"/>
  <c r="EU7" i="15"/>
  <c r="EU8" i="15"/>
  <c r="EU9" i="15"/>
  <c r="EU10" i="15"/>
  <c r="EU11" i="15"/>
  <c r="EU12" i="15"/>
  <c r="EU13" i="15"/>
  <c r="EU14" i="15"/>
  <c r="EQ6" i="7"/>
  <c r="EQ7" i="7"/>
  <c r="EQ8" i="7"/>
  <c r="EQ9" i="7"/>
  <c r="EQ10" i="7"/>
  <c r="EQ11" i="7"/>
  <c r="EQ12" i="7"/>
  <c r="EQ13" i="7"/>
  <c r="EQ14" i="7"/>
  <c r="FB6" i="8"/>
  <c r="FB7" i="8"/>
  <c r="FB8" i="8"/>
  <c r="FB9" i="8"/>
  <c r="FB10" i="8"/>
  <c r="FB11" i="8"/>
  <c r="FB12" i="8"/>
  <c r="FB13" i="8"/>
  <c r="FB14" i="8"/>
  <c r="C249" i="2"/>
  <c r="B249" i="2"/>
  <c r="A249" i="2"/>
  <c r="C248" i="2"/>
  <c r="B248" i="2"/>
  <c r="A248" i="2"/>
  <c r="A247" i="2"/>
  <c r="B247" i="2"/>
  <c r="C247" i="2"/>
  <c r="C246" i="2" l="1"/>
  <c r="B246" i="2"/>
  <c r="A246" i="2"/>
  <c r="C245" i="2"/>
  <c r="B245" i="2"/>
  <c r="A245" i="2"/>
  <c r="C244" i="2"/>
  <c r="B244" i="2"/>
  <c r="A244" i="2"/>
  <c r="A243" i="2"/>
  <c r="B243" i="2"/>
  <c r="C243" i="2"/>
  <c r="FA6" i="8" l="1"/>
  <c r="FA7" i="8"/>
  <c r="FA8" i="8"/>
  <c r="FA9" i="8"/>
  <c r="FA10" i="8"/>
  <c r="FA11" i="8"/>
  <c r="FA12" i="8"/>
  <c r="FA13" i="8"/>
  <c r="FA14" i="8"/>
  <c r="EP6" i="7"/>
  <c r="EP7" i="7"/>
  <c r="EP8" i="7"/>
  <c r="EP9" i="7"/>
  <c r="EP10" i="7"/>
  <c r="EP11" i="7"/>
  <c r="EP12" i="7"/>
  <c r="EP13" i="7"/>
  <c r="EP14" i="7"/>
  <c r="ET6" i="15"/>
  <c r="ET7" i="15"/>
  <c r="ET8" i="15"/>
  <c r="ET9" i="15"/>
  <c r="ET10" i="15"/>
  <c r="ET11" i="15"/>
  <c r="ET12" i="15"/>
  <c r="ET13" i="15"/>
  <c r="ET14" i="15"/>
  <c r="C242" i="2" l="1"/>
  <c r="B242" i="2"/>
  <c r="A242" i="2"/>
  <c r="C241" i="2"/>
  <c r="B241" i="2"/>
  <c r="A241" i="2"/>
  <c r="A240" i="2"/>
  <c r="B240" i="2"/>
  <c r="C240" i="2"/>
  <c r="EZ14" i="8"/>
  <c r="EZ13" i="8"/>
  <c r="EZ12" i="8"/>
  <c r="EZ11" i="8"/>
  <c r="EZ10" i="8"/>
  <c r="EZ9" i="8"/>
  <c r="EZ8" i="8"/>
  <c r="EZ7" i="8"/>
  <c r="EZ6" i="8"/>
  <c r="EO14" i="7"/>
  <c r="EO13" i="7"/>
  <c r="EO12" i="7"/>
  <c r="EO11" i="7"/>
  <c r="EO10" i="7"/>
  <c r="EO9" i="7"/>
  <c r="EO8" i="7"/>
  <c r="EO7" i="7"/>
  <c r="EO6" i="7"/>
  <c r="ET14" i="16"/>
  <c r="ET13" i="16"/>
  <c r="ET12" i="16"/>
  <c r="ET11" i="16"/>
  <c r="ET10" i="16"/>
  <c r="ET9" i="16"/>
  <c r="ET8" i="16"/>
  <c r="ET7" i="16"/>
  <c r="ET6" i="16"/>
  <c r="ES14" i="15"/>
  <c r="ES13" i="15"/>
  <c r="ES12" i="15"/>
  <c r="ES11" i="15"/>
  <c r="ES10" i="15"/>
  <c r="ES9" i="15"/>
  <c r="ES8" i="15"/>
  <c r="ES7" i="15"/>
  <c r="ES6" i="15"/>
  <c r="ET70" i="16" l="1"/>
  <c r="ET71" i="16"/>
  <c r="EY6" i="8"/>
  <c r="EY7" i="8"/>
  <c r="EY8" i="8"/>
  <c r="EY9" i="8"/>
  <c r="EY10" i="8"/>
  <c r="EY11" i="8"/>
  <c r="EY12" i="8"/>
  <c r="EY13" i="8"/>
  <c r="EY14" i="8"/>
  <c r="EN6" i="7"/>
  <c r="EN7" i="7"/>
  <c r="EN8" i="7"/>
  <c r="EN9" i="7"/>
  <c r="EN10" i="7"/>
  <c r="EN11" i="7"/>
  <c r="EN12" i="7"/>
  <c r="EN13" i="7"/>
  <c r="EN14" i="7"/>
  <c r="ES6" i="16"/>
  <c r="ES7" i="16"/>
  <c r="ES8" i="16"/>
  <c r="ES9" i="16"/>
  <c r="ES10" i="16"/>
  <c r="ES11" i="16"/>
  <c r="ES12" i="16"/>
  <c r="ES13" i="16"/>
  <c r="ES14" i="16"/>
  <c r="ER6" i="15"/>
  <c r="ER7" i="15"/>
  <c r="ER8" i="15"/>
  <c r="ER9" i="15"/>
  <c r="ER10" i="15"/>
  <c r="ER11" i="15"/>
  <c r="ER12" i="15"/>
  <c r="ER13" i="15"/>
  <c r="ER14" i="15"/>
  <c r="A239" i="2"/>
  <c r="B239" i="2"/>
  <c r="C239" i="2"/>
  <c r="A238" i="2"/>
  <c r="B238" i="2"/>
  <c r="C238" i="2"/>
  <c r="ES71" i="16" l="1"/>
  <c r="ES70" i="16"/>
  <c r="EX6" i="8"/>
  <c r="EX7" i="8"/>
  <c r="EX8" i="8"/>
  <c r="EX9" i="8"/>
  <c r="EX10" i="8"/>
  <c r="EX11" i="8"/>
  <c r="EX12" i="8"/>
  <c r="EX13" i="8"/>
  <c r="EX14" i="8"/>
  <c r="EM6" i="7"/>
  <c r="EM7" i="7"/>
  <c r="EM8" i="7"/>
  <c r="EM9" i="7"/>
  <c r="EM10" i="7"/>
  <c r="EM11" i="7"/>
  <c r="EM12" i="7"/>
  <c r="EM13" i="7"/>
  <c r="EM14" i="7"/>
  <c r="ER6" i="16"/>
  <c r="ER7" i="16"/>
  <c r="ER8" i="16"/>
  <c r="ER9" i="16"/>
  <c r="ER10" i="16"/>
  <c r="ER11" i="16"/>
  <c r="ER12" i="16"/>
  <c r="ER13" i="16"/>
  <c r="ER14" i="16"/>
  <c r="EQ6" i="15"/>
  <c r="EQ7" i="15"/>
  <c r="EQ8" i="15"/>
  <c r="EQ9" i="15"/>
  <c r="EQ10" i="15"/>
  <c r="EQ11" i="15"/>
  <c r="EQ12" i="15"/>
  <c r="EQ13" i="15"/>
  <c r="EQ14" i="15"/>
  <c r="A237" i="2"/>
  <c r="B237" i="2"/>
  <c r="C237" i="2"/>
  <c r="ER70" i="16" l="1"/>
  <c r="ER71" i="16"/>
  <c r="EW6" i="8"/>
  <c r="EW7" i="8"/>
  <c r="EW8" i="8"/>
  <c r="EW9" i="8"/>
  <c r="EW10" i="8"/>
  <c r="EW11" i="8"/>
  <c r="EW12" i="8"/>
  <c r="EW13" i="8"/>
  <c r="EW14" i="8"/>
  <c r="EL6" i="7"/>
  <c r="EL7" i="7"/>
  <c r="EL8" i="7"/>
  <c r="EL9" i="7"/>
  <c r="EL10" i="7"/>
  <c r="EL11" i="7"/>
  <c r="EL12" i="7"/>
  <c r="EL13" i="7"/>
  <c r="EL14" i="7"/>
  <c r="EQ6" i="16"/>
  <c r="EQ7" i="16"/>
  <c r="EQ8" i="16"/>
  <c r="EQ9" i="16"/>
  <c r="EQ10" i="16"/>
  <c r="EQ11" i="16"/>
  <c r="EQ12" i="16"/>
  <c r="EQ13" i="16"/>
  <c r="EQ14" i="16"/>
  <c r="EP6" i="15"/>
  <c r="EP7" i="15"/>
  <c r="EP8" i="15"/>
  <c r="EP9" i="15"/>
  <c r="EP10" i="15"/>
  <c r="EP11" i="15"/>
  <c r="EP12" i="15"/>
  <c r="EP13" i="15"/>
  <c r="EP14" i="15"/>
  <c r="A233" i="2"/>
  <c r="B233" i="2"/>
  <c r="C233" i="2"/>
  <c r="A234" i="2"/>
  <c r="B234" i="2"/>
  <c r="C234" i="2"/>
  <c r="A235" i="2"/>
  <c r="B235" i="2"/>
  <c r="C235" i="2"/>
  <c r="A236" i="2"/>
  <c r="B236" i="2"/>
  <c r="C236" i="2"/>
  <c r="EQ70" i="16" l="1"/>
  <c r="EQ71" i="16"/>
  <c r="B232" i="2"/>
  <c r="A232" i="2"/>
  <c r="C232" i="2"/>
  <c r="EV6" i="8"/>
  <c r="EV7" i="8"/>
  <c r="EV8" i="8"/>
  <c r="EV9" i="8"/>
  <c r="EV10" i="8"/>
  <c r="EV11" i="8"/>
  <c r="EV12" i="8"/>
  <c r="EV13" i="8"/>
  <c r="EV14" i="8"/>
  <c r="EK6" i="7"/>
  <c r="EK7" i="7"/>
  <c r="EK8" i="7"/>
  <c r="EK9" i="7"/>
  <c r="EK10" i="7"/>
  <c r="EK11" i="7"/>
  <c r="EK12" i="7"/>
  <c r="EK13" i="7"/>
  <c r="EK14" i="7"/>
  <c r="EP6" i="16"/>
  <c r="EP7" i="16"/>
  <c r="EP8" i="16"/>
  <c r="EP9" i="16"/>
  <c r="EP10" i="16"/>
  <c r="EP11" i="16"/>
  <c r="EP12" i="16"/>
  <c r="EP13" i="16"/>
  <c r="EP14" i="16"/>
  <c r="EO6" i="15"/>
  <c r="EO7" i="15"/>
  <c r="EO8" i="15"/>
  <c r="EO9" i="15"/>
  <c r="EO10" i="15"/>
  <c r="EO11" i="15"/>
  <c r="EO12" i="15"/>
  <c r="EO13" i="15"/>
  <c r="EO14" i="15"/>
  <c r="EP70" i="16" l="1"/>
  <c r="EP71" i="16"/>
  <c r="H71" i="30"/>
  <c r="C231" i="2" l="1"/>
  <c r="B231" i="2"/>
  <c r="A231" i="2"/>
  <c r="C230" i="2"/>
  <c r="B230" i="2"/>
  <c r="A230" i="2"/>
  <c r="B229" i="2"/>
  <c r="A229" i="2"/>
  <c r="C229" i="2"/>
  <c r="J24" i="15" l="1"/>
  <c r="I24" i="15"/>
  <c r="J23" i="15"/>
  <c r="I23" i="15"/>
  <c r="J22" i="15"/>
  <c r="I22" i="15"/>
  <c r="J21" i="15"/>
  <c r="I21" i="15"/>
  <c r="J20" i="15"/>
  <c r="I20" i="15"/>
  <c r="J19" i="15"/>
  <c r="I19" i="15"/>
  <c r="J18" i="15"/>
  <c r="I18" i="15"/>
  <c r="J17" i="15"/>
  <c r="I17" i="15"/>
  <c r="J25" i="16"/>
  <c r="I25" i="16"/>
  <c r="C226" i="2"/>
  <c r="EU14" i="8"/>
  <c r="EU13" i="8"/>
  <c r="EU12" i="8"/>
  <c r="EU11" i="8"/>
  <c r="EU10" i="8"/>
  <c r="EU9" i="8"/>
  <c r="EU8" i="8"/>
  <c r="EU7" i="8"/>
  <c r="EU6" i="8"/>
  <c r="EJ14" i="7"/>
  <c r="EJ13" i="7"/>
  <c r="EJ12" i="7"/>
  <c r="EJ11" i="7"/>
  <c r="EJ10" i="7"/>
  <c r="EJ9" i="7"/>
  <c r="EJ8" i="7"/>
  <c r="EJ7" i="7"/>
  <c r="EJ6" i="7"/>
  <c r="EO14" i="16"/>
  <c r="EO13" i="16"/>
  <c r="EO12" i="16"/>
  <c r="EO11" i="16"/>
  <c r="EO10" i="16"/>
  <c r="EO9" i="16"/>
  <c r="EO8" i="16"/>
  <c r="EO7" i="16"/>
  <c r="EO6" i="16"/>
  <c r="EN14" i="15"/>
  <c r="EN13" i="15"/>
  <c r="EN12" i="15"/>
  <c r="EN11" i="15"/>
  <c r="EN10" i="15"/>
  <c r="EN9" i="15"/>
  <c r="EN8" i="15"/>
  <c r="EN7" i="15"/>
  <c r="EN6" i="15"/>
  <c r="EO71" i="16" l="1"/>
  <c r="EO70" i="16"/>
  <c r="AM28" i="31"/>
  <c r="H5" i="31"/>
  <c r="ET6" i="8"/>
  <c r="ET7" i="8"/>
  <c r="ET8" i="8"/>
  <c r="ET9" i="8"/>
  <c r="ET10" i="8"/>
  <c r="ET11" i="8"/>
  <c r="ET12" i="8"/>
  <c r="ET13" i="8"/>
  <c r="ET14" i="8"/>
  <c r="EI6" i="7"/>
  <c r="EI7" i="7"/>
  <c r="EI8" i="7"/>
  <c r="EI9" i="7"/>
  <c r="EI10" i="7"/>
  <c r="EI11" i="7"/>
  <c r="EI12" i="7"/>
  <c r="EI13" i="7"/>
  <c r="EI14" i="7"/>
  <c r="EN6" i="16"/>
  <c r="EN7" i="16"/>
  <c r="EN8" i="16"/>
  <c r="EN9" i="16"/>
  <c r="EN10" i="16"/>
  <c r="EN11" i="16"/>
  <c r="EN12" i="16"/>
  <c r="EN13" i="16"/>
  <c r="EN14" i="16"/>
  <c r="EM6" i="15"/>
  <c r="EM7" i="15"/>
  <c r="EM8" i="15"/>
  <c r="EM9" i="15"/>
  <c r="EM10" i="15"/>
  <c r="EM11" i="15"/>
  <c r="EM12" i="15"/>
  <c r="EM13" i="15"/>
  <c r="EM14" i="15"/>
  <c r="C228" i="2"/>
  <c r="A228" i="2"/>
  <c r="C227" i="2"/>
  <c r="A227" i="2"/>
  <c r="A226" i="2"/>
  <c r="C225" i="2"/>
  <c r="A225" i="2"/>
  <c r="C224" i="2"/>
  <c r="A224" i="2"/>
  <c r="A223" i="2"/>
  <c r="C223" i="2"/>
  <c r="EN70" i="16" l="1"/>
  <c r="EN71" i="16"/>
  <c r="H9" i="31"/>
  <c r="H8" i="31"/>
  <c r="AM31" i="31"/>
  <c r="AM32" i="31"/>
  <c r="C222" i="2"/>
  <c r="A222" i="2"/>
  <c r="C221" i="2"/>
  <c r="A221" i="2"/>
  <c r="C220" i="2"/>
  <c r="A220" i="2"/>
  <c r="A219" i="2"/>
  <c r="C219" i="2"/>
  <c r="ES6" i="8"/>
  <c r="ES7" i="8"/>
  <c r="ES8" i="8"/>
  <c r="ES9" i="8"/>
  <c r="ES10" i="8"/>
  <c r="ES11" i="8"/>
  <c r="ES12" i="8"/>
  <c r="ES13" i="8"/>
  <c r="ES14" i="8"/>
  <c r="EH6" i="7"/>
  <c r="EH7" i="7"/>
  <c r="EH8" i="7"/>
  <c r="EH9" i="7"/>
  <c r="EH10" i="7"/>
  <c r="EH11" i="7"/>
  <c r="EH12" i="7"/>
  <c r="EH13" i="7"/>
  <c r="EH14" i="7"/>
  <c r="EM6" i="16"/>
  <c r="EM7" i="16"/>
  <c r="EM8" i="16"/>
  <c r="EM9" i="16"/>
  <c r="EM10" i="16"/>
  <c r="EM11" i="16"/>
  <c r="EM12" i="16"/>
  <c r="EM13" i="16"/>
  <c r="EM14" i="16"/>
  <c r="EL6" i="15"/>
  <c r="EL7" i="15"/>
  <c r="EL8" i="15"/>
  <c r="EL9" i="15"/>
  <c r="EL10" i="15"/>
  <c r="EL11" i="15"/>
  <c r="EL12" i="15"/>
  <c r="EL13" i="15"/>
  <c r="EL14" i="15"/>
  <c r="EM70" i="16" l="1"/>
  <c r="EM71" i="16"/>
  <c r="C218" i="2"/>
  <c r="B218" i="2"/>
  <c r="A218" i="2"/>
  <c r="C217" i="2"/>
  <c r="B217" i="2"/>
  <c r="A217" i="2"/>
  <c r="C216" i="2"/>
  <c r="B216" i="2"/>
  <c r="A216" i="2"/>
  <c r="C215" i="2"/>
  <c r="B215" i="2"/>
  <c r="A215" i="2"/>
  <c r="C214" i="2"/>
  <c r="B214" i="2"/>
  <c r="A214" i="2"/>
  <c r="ER6" i="8"/>
  <c r="ER7" i="8"/>
  <c r="ER8" i="8"/>
  <c r="ER9" i="8"/>
  <c r="ER10" i="8"/>
  <c r="ER11" i="8"/>
  <c r="ER12" i="8"/>
  <c r="ER13" i="8"/>
  <c r="ER14" i="8"/>
  <c r="EG6" i="7"/>
  <c r="EG7" i="7"/>
  <c r="EG8" i="7"/>
  <c r="EG9" i="7"/>
  <c r="EG10" i="7"/>
  <c r="EG11" i="7"/>
  <c r="EG12" i="7"/>
  <c r="EG13" i="7"/>
  <c r="EG14" i="7"/>
  <c r="EL6" i="16"/>
  <c r="EL7" i="16"/>
  <c r="EL8" i="16"/>
  <c r="EL9" i="16"/>
  <c r="EL10" i="16"/>
  <c r="EL11" i="16"/>
  <c r="EL12" i="16"/>
  <c r="EL13" i="16"/>
  <c r="EL14" i="16"/>
  <c r="EK6" i="15"/>
  <c r="EK7" i="15"/>
  <c r="EK8" i="15"/>
  <c r="EK9" i="15"/>
  <c r="EK10" i="15"/>
  <c r="EK11" i="15"/>
  <c r="EK12" i="15"/>
  <c r="EK13" i="15"/>
  <c r="EK14" i="15"/>
  <c r="EL70" i="16" l="1"/>
  <c r="EL71" i="16"/>
  <c r="EQ6" i="8"/>
  <c r="EQ7" i="8"/>
  <c r="EQ8" i="8"/>
  <c r="EQ9" i="8"/>
  <c r="EQ10" i="8"/>
  <c r="EQ11" i="8"/>
  <c r="EQ12" i="8"/>
  <c r="EQ13" i="8"/>
  <c r="EQ14" i="8"/>
  <c r="EF6" i="7"/>
  <c r="EF7" i="7"/>
  <c r="EF8" i="7"/>
  <c r="EF9" i="7"/>
  <c r="EF10" i="7"/>
  <c r="EF11" i="7"/>
  <c r="EF12" i="7"/>
  <c r="EF13" i="7"/>
  <c r="EF14" i="7"/>
  <c r="EK6" i="16"/>
  <c r="EK7" i="16"/>
  <c r="EK8" i="16"/>
  <c r="EK9" i="16"/>
  <c r="EK10" i="16"/>
  <c r="EK11" i="16"/>
  <c r="EK12" i="16"/>
  <c r="EK13" i="16"/>
  <c r="EK14" i="16"/>
  <c r="EJ6" i="15"/>
  <c r="EJ7" i="15"/>
  <c r="EJ8" i="15"/>
  <c r="EJ9" i="15"/>
  <c r="EJ10" i="15"/>
  <c r="EJ11" i="15"/>
  <c r="EJ12" i="15"/>
  <c r="EJ13" i="15"/>
  <c r="EJ14" i="15"/>
  <c r="C213" i="2"/>
  <c r="B213" i="2"/>
  <c r="A213" i="2"/>
  <c r="C212" i="2"/>
  <c r="B212" i="2"/>
  <c r="A212" i="2"/>
  <c r="C211" i="2"/>
  <c r="B211" i="2"/>
  <c r="A211" i="2"/>
  <c r="C210" i="2"/>
  <c r="B210" i="2"/>
  <c r="A210" i="2"/>
  <c r="A209" i="2"/>
  <c r="B209" i="2"/>
  <c r="C209" i="2"/>
  <c r="EK71" i="16" l="1"/>
  <c r="EK70" i="16"/>
  <c r="EP14" i="8"/>
  <c r="EP13" i="8"/>
  <c r="EP12" i="8"/>
  <c r="EP11" i="8"/>
  <c r="EP10" i="8"/>
  <c r="EP9" i="8"/>
  <c r="EP8" i="8"/>
  <c r="EP7" i="8"/>
  <c r="EP6" i="8"/>
  <c r="EE14" i="7"/>
  <c r="EE13" i="7"/>
  <c r="EE12" i="7"/>
  <c r="EE11" i="7"/>
  <c r="EE10" i="7"/>
  <c r="EE9" i="7"/>
  <c r="EE8" i="7"/>
  <c r="EE7" i="7"/>
  <c r="EE6" i="7"/>
  <c r="EJ14" i="16"/>
  <c r="EJ13" i="16"/>
  <c r="EJ12" i="16"/>
  <c r="EJ11" i="16"/>
  <c r="EJ10" i="16"/>
  <c r="EJ9" i="16"/>
  <c r="EJ8" i="16"/>
  <c r="EJ7" i="16"/>
  <c r="EJ6" i="16"/>
  <c r="EI14" i="15"/>
  <c r="EI13" i="15"/>
  <c r="EI12" i="15"/>
  <c r="EI11" i="15"/>
  <c r="EI10" i="15"/>
  <c r="EI9" i="15"/>
  <c r="EI8" i="15"/>
  <c r="EI7" i="15"/>
  <c r="EI6" i="15"/>
  <c r="C208" i="2"/>
  <c r="B208" i="2"/>
  <c r="A208" i="2"/>
  <c r="C207" i="2"/>
  <c r="B207" i="2"/>
  <c r="A207" i="2"/>
  <c r="C206" i="2"/>
  <c r="B206" i="2"/>
  <c r="A206" i="2"/>
  <c r="C205" i="2"/>
  <c r="B205" i="2"/>
  <c r="A205" i="2"/>
  <c r="C204" i="2"/>
  <c r="B204" i="2"/>
  <c r="A204" i="2"/>
  <c r="C203" i="2"/>
  <c r="B203" i="2"/>
  <c r="A203" i="2"/>
  <c r="A202" i="2"/>
  <c r="B202" i="2"/>
  <c r="C202" i="2"/>
  <c r="EJ70" i="16" l="1"/>
  <c r="EJ71" i="16"/>
  <c r="EO6" i="8"/>
  <c r="EO7" i="8"/>
  <c r="EO8" i="8"/>
  <c r="EO9" i="8"/>
  <c r="EO10" i="8"/>
  <c r="EO11" i="8"/>
  <c r="EO12" i="8"/>
  <c r="EO13" i="8"/>
  <c r="EO14" i="8"/>
  <c r="ED6" i="7"/>
  <c r="ED7" i="7"/>
  <c r="ED8" i="7"/>
  <c r="ED9" i="7"/>
  <c r="ED10" i="7"/>
  <c r="ED11" i="7"/>
  <c r="ED12" i="7"/>
  <c r="ED13" i="7"/>
  <c r="ED14" i="7"/>
  <c r="EI6" i="16"/>
  <c r="EI7" i="16"/>
  <c r="EI8" i="16"/>
  <c r="EI9" i="16"/>
  <c r="EI10" i="16"/>
  <c r="EI11" i="16"/>
  <c r="EI12" i="16"/>
  <c r="EI13" i="16"/>
  <c r="EI14" i="16"/>
  <c r="EH6" i="15"/>
  <c r="EH7" i="15"/>
  <c r="EH8" i="15"/>
  <c r="EH9" i="15"/>
  <c r="EH10" i="15"/>
  <c r="EH11" i="15"/>
  <c r="EH12" i="15"/>
  <c r="EH13" i="15"/>
  <c r="EH14" i="15"/>
  <c r="C201" i="2"/>
  <c r="B201" i="2"/>
  <c r="A201" i="2"/>
  <c r="A200" i="2"/>
  <c r="B200" i="2"/>
  <c r="C200" i="2"/>
  <c r="EI70" i="16" l="1"/>
  <c r="EI71" i="16"/>
  <c r="EN6" i="8"/>
  <c r="EN7" i="8"/>
  <c r="EN8" i="8"/>
  <c r="EN9" i="8"/>
  <c r="EN10" i="8"/>
  <c r="EN11" i="8"/>
  <c r="EN12" i="8"/>
  <c r="EN13" i="8"/>
  <c r="EN14" i="8"/>
  <c r="EC6" i="7"/>
  <c r="EC7" i="7"/>
  <c r="EC8" i="7"/>
  <c r="EC9" i="7"/>
  <c r="EC10" i="7"/>
  <c r="EC11" i="7"/>
  <c r="EC12" i="7"/>
  <c r="EC13" i="7"/>
  <c r="EC14" i="7"/>
  <c r="EH6" i="16"/>
  <c r="EH7" i="16"/>
  <c r="EH8" i="16"/>
  <c r="EH9" i="16"/>
  <c r="EH10" i="16"/>
  <c r="EH11" i="16"/>
  <c r="EH12" i="16"/>
  <c r="EH13" i="16"/>
  <c r="EH14" i="16"/>
  <c r="EG6" i="15"/>
  <c r="EG7" i="15"/>
  <c r="EG8" i="15"/>
  <c r="EG9" i="15"/>
  <c r="EG10" i="15"/>
  <c r="EG11" i="15"/>
  <c r="EG12" i="15"/>
  <c r="EG13" i="15"/>
  <c r="EG14" i="15"/>
  <c r="C199" i="2"/>
  <c r="B199" i="2"/>
  <c r="A199" i="2"/>
  <c r="C198" i="2"/>
  <c r="B198" i="2"/>
  <c r="A198" i="2"/>
  <c r="C197" i="2"/>
  <c r="B197" i="2"/>
  <c r="A197" i="2"/>
  <c r="C196" i="2"/>
  <c r="B196" i="2"/>
  <c r="A196" i="2"/>
  <c r="C195" i="2"/>
  <c r="B195" i="2"/>
  <c r="A195" i="2"/>
  <c r="C194" i="2"/>
  <c r="B194" i="2"/>
  <c r="A194" i="2"/>
  <c r="A193" i="2"/>
  <c r="B193" i="2"/>
  <c r="C193" i="2"/>
  <c r="EH70" i="16" l="1"/>
  <c r="EH71" i="16"/>
  <c r="EM6" i="8"/>
  <c r="EM7" i="8"/>
  <c r="EM8" i="8"/>
  <c r="EM9" i="8"/>
  <c r="EM10" i="8"/>
  <c r="EM11" i="8"/>
  <c r="EM12" i="8"/>
  <c r="EM13" i="8"/>
  <c r="EM14" i="8"/>
  <c r="EB6" i="7"/>
  <c r="EB7" i="7"/>
  <c r="EB8" i="7"/>
  <c r="EB9" i="7"/>
  <c r="EB10" i="7"/>
  <c r="EB11" i="7"/>
  <c r="EB12" i="7"/>
  <c r="EB13" i="7"/>
  <c r="EB14" i="7"/>
  <c r="EG6" i="16"/>
  <c r="EG7" i="16"/>
  <c r="EG8" i="16"/>
  <c r="EG9" i="16"/>
  <c r="EG10" i="16"/>
  <c r="EG11" i="16"/>
  <c r="EG12" i="16"/>
  <c r="EG13" i="16"/>
  <c r="EG14" i="16"/>
  <c r="EF6" i="15"/>
  <c r="EF7" i="15"/>
  <c r="EF8" i="15"/>
  <c r="EF9" i="15"/>
  <c r="EF10" i="15"/>
  <c r="EF11" i="15"/>
  <c r="EF12" i="15"/>
  <c r="EF13" i="15"/>
  <c r="EF14" i="15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EG71" i="16" l="1"/>
  <c r="EG70" i="16"/>
  <c r="C187" i="2"/>
  <c r="B187" i="2"/>
  <c r="A187" i="2"/>
  <c r="A186" i="2"/>
  <c r="B186" i="2"/>
  <c r="C186" i="2"/>
  <c r="EL6" i="8"/>
  <c r="EL7" i="8"/>
  <c r="EL8" i="8"/>
  <c r="EL9" i="8"/>
  <c r="EL10" i="8"/>
  <c r="EL11" i="8"/>
  <c r="EL12" i="8"/>
  <c r="EL13" i="8"/>
  <c r="EL14" i="8"/>
  <c r="EA6" i="7"/>
  <c r="EA7" i="7"/>
  <c r="EA8" i="7"/>
  <c r="EA9" i="7"/>
  <c r="EA10" i="7"/>
  <c r="EA11" i="7"/>
  <c r="EA12" i="7"/>
  <c r="EA13" i="7"/>
  <c r="EA14" i="7"/>
  <c r="EF6" i="16"/>
  <c r="EF7" i="16"/>
  <c r="EF8" i="16"/>
  <c r="EF9" i="16"/>
  <c r="EF10" i="16"/>
  <c r="EF11" i="16"/>
  <c r="EF12" i="16"/>
  <c r="EF13" i="16"/>
  <c r="EF14" i="16"/>
  <c r="EE6" i="15"/>
  <c r="EE7" i="15"/>
  <c r="EE8" i="15"/>
  <c r="EE9" i="15"/>
  <c r="EE10" i="15"/>
  <c r="EE11" i="15"/>
  <c r="EE12" i="15"/>
  <c r="EE13" i="15"/>
  <c r="EE14" i="15"/>
  <c r="EF70" i="16" l="1"/>
  <c r="EF71" i="16"/>
  <c r="A183" i="2"/>
  <c r="B183" i="2"/>
  <c r="C183" i="2"/>
  <c r="A184" i="2"/>
  <c r="B184" i="2"/>
  <c r="C184" i="2"/>
  <c r="A185" i="2"/>
  <c r="B185" i="2"/>
  <c r="C185" i="2"/>
  <c r="A182" i="2"/>
  <c r="B182" i="2"/>
  <c r="C182" i="2"/>
  <c r="EP2" i="31" l="1"/>
  <c r="EO2" i="31"/>
  <c r="EN2" i="31"/>
  <c r="EM2" i="31"/>
  <c r="EL2" i="31"/>
  <c r="J56" i="30"/>
  <c r="EK14" i="8"/>
  <c r="EK13" i="8"/>
  <c r="EK12" i="8"/>
  <c r="EK11" i="8"/>
  <c r="EK10" i="8"/>
  <c r="EK9" i="8"/>
  <c r="EK8" i="8"/>
  <c r="EK7" i="8"/>
  <c r="EK6" i="8"/>
  <c r="DZ14" i="7"/>
  <c r="DZ13" i="7"/>
  <c r="DZ12" i="7"/>
  <c r="DZ11" i="7"/>
  <c r="DZ10" i="7"/>
  <c r="DZ9" i="7"/>
  <c r="DZ8" i="7"/>
  <c r="DZ7" i="7"/>
  <c r="DZ6" i="7"/>
  <c r="EE14" i="16"/>
  <c r="EE13" i="16"/>
  <c r="EE12" i="16"/>
  <c r="EE11" i="16"/>
  <c r="EE10" i="16"/>
  <c r="EE9" i="16"/>
  <c r="EE8" i="16"/>
  <c r="EE7" i="16"/>
  <c r="EE6" i="16"/>
  <c r="ED14" i="15"/>
  <c r="ED13" i="15"/>
  <c r="ED12" i="15"/>
  <c r="ED11" i="15"/>
  <c r="ED10" i="15"/>
  <c r="ED9" i="15"/>
  <c r="ED8" i="15"/>
  <c r="ED7" i="15"/>
  <c r="ED6" i="15"/>
  <c r="EE70" i="16" l="1"/>
  <c r="EE71" i="16"/>
  <c r="A180" i="2"/>
  <c r="B180" i="2"/>
  <c r="C180" i="2"/>
  <c r="A181" i="2"/>
  <c r="B181" i="2"/>
  <c r="C181" i="2"/>
  <c r="EJ6" i="8"/>
  <c r="EJ7" i="8"/>
  <c r="EJ8" i="8"/>
  <c r="EJ9" i="8"/>
  <c r="EJ10" i="8"/>
  <c r="EJ11" i="8"/>
  <c r="EJ12" i="8"/>
  <c r="EJ13" i="8"/>
  <c r="EJ14" i="8"/>
  <c r="DY6" i="7"/>
  <c r="DY7" i="7"/>
  <c r="DY8" i="7"/>
  <c r="DY9" i="7"/>
  <c r="DY10" i="7"/>
  <c r="DY11" i="7"/>
  <c r="DY12" i="7"/>
  <c r="DY13" i="7"/>
  <c r="DY14" i="7"/>
  <c r="ED6" i="16"/>
  <c r="ED7" i="16"/>
  <c r="ED8" i="16"/>
  <c r="ED9" i="16"/>
  <c r="ED10" i="16"/>
  <c r="ED11" i="16"/>
  <c r="ED12" i="16"/>
  <c r="ED13" i="16"/>
  <c r="ED14" i="16"/>
  <c r="EC6" i="15"/>
  <c r="EC7" i="15"/>
  <c r="EC8" i="15"/>
  <c r="EC9" i="15"/>
  <c r="EC10" i="15"/>
  <c r="EC11" i="15"/>
  <c r="EC12" i="15"/>
  <c r="EC13" i="15"/>
  <c r="EC14" i="15"/>
  <c r="ED70" i="16" l="1"/>
  <c r="ED71" i="16"/>
  <c r="EI6" i="8"/>
  <c r="EI7" i="8"/>
  <c r="EI8" i="8"/>
  <c r="EI9" i="8"/>
  <c r="EI10" i="8"/>
  <c r="EI11" i="8"/>
  <c r="EI12" i="8"/>
  <c r="EI13" i="8"/>
  <c r="EI14" i="8"/>
  <c r="DX6" i="7"/>
  <c r="DX7" i="7"/>
  <c r="DX8" i="7"/>
  <c r="DX9" i="7"/>
  <c r="DX10" i="7"/>
  <c r="DX11" i="7"/>
  <c r="DX12" i="7"/>
  <c r="DX13" i="7"/>
  <c r="DX14" i="7"/>
  <c r="EC6" i="16"/>
  <c r="EC7" i="16"/>
  <c r="EC8" i="16"/>
  <c r="EC9" i="16"/>
  <c r="EC10" i="16"/>
  <c r="EC11" i="16"/>
  <c r="EC12" i="16"/>
  <c r="EC13" i="16"/>
  <c r="EC14" i="16"/>
  <c r="EB6" i="15"/>
  <c r="EB7" i="15"/>
  <c r="EB8" i="15"/>
  <c r="EB9" i="15"/>
  <c r="EB10" i="15"/>
  <c r="EB11" i="15"/>
  <c r="EB12" i="15"/>
  <c r="EB13" i="15"/>
  <c r="EB14" i="15"/>
  <c r="C179" i="2"/>
  <c r="B179" i="2"/>
  <c r="A179" i="2"/>
  <c r="C178" i="2"/>
  <c r="B178" i="2"/>
  <c r="A178" i="2"/>
  <c r="C177" i="2"/>
  <c r="B177" i="2"/>
  <c r="A177" i="2"/>
  <c r="A176" i="2"/>
  <c r="B176" i="2"/>
  <c r="C176" i="2"/>
  <c r="EC71" i="16" l="1"/>
  <c r="EC70" i="16"/>
  <c r="EH6" i="8"/>
  <c r="EH7" i="8"/>
  <c r="EH8" i="8"/>
  <c r="EH9" i="8"/>
  <c r="EH10" i="8"/>
  <c r="EH11" i="8"/>
  <c r="EH12" i="8"/>
  <c r="EH13" i="8"/>
  <c r="EH14" i="8"/>
  <c r="DW6" i="7"/>
  <c r="DW7" i="7"/>
  <c r="DW8" i="7"/>
  <c r="DW9" i="7"/>
  <c r="DW10" i="7"/>
  <c r="DW11" i="7"/>
  <c r="DW12" i="7"/>
  <c r="DW13" i="7"/>
  <c r="DW14" i="7"/>
  <c r="EB6" i="16"/>
  <c r="EB7" i="16"/>
  <c r="EB8" i="16"/>
  <c r="EB9" i="16"/>
  <c r="EB10" i="16"/>
  <c r="EB11" i="16"/>
  <c r="EB12" i="16"/>
  <c r="EB13" i="16"/>
  <c r="EB14" i="16"/>
  <c r="EA6" i="15"/>
  <c r="EA7" i="15"/>
  <c r="EA8" i="15"/>
  <c r="EA9" i="15"/>
  <c r="EA10" i="15"/>
  <c r="EA11" i="15"/>
  <c r="EA12" i="15"/>
  <c r="EA13" i="15"/>
  <c r="EA14" i="15"/>
  <c r="A175" i="2"/>
  <c r="B175" i="2"/>
  <c r="C175" i="2"/>
  <c r="EB70" i="16" l="1"/>
  <c r="EB71" i="16"/>
  <c r="EH2" i="31"/>
  <c r="EI2" i="31"/>
  <c r="EJ2" i="31"/>
  <c r="EK2" i="31"/>
  <c r="EG2" i="31"/>
  <c r="C174" i="2" l="1"/>
  <c r="B174" i="2"/>
  <c r="A174" i="2"/>
  <c r="C173" i="2"/>
  <c r="B173" i="2"/>
  <c r="A173" i="2"/>
  <c r="C172" i="2"/>
  <c r="B172" i="2"/>
  <c r="A172" i="2"/>
  <c r="A171" i="2"/>
  <c r="B171" i="2"/>
  <c r="C171" i="2"/>
  <c r="EG6" i="8"/>
  <c r="EG7" i="8"/>
  <c r="EG8" i="8"/>
  <c r="EG9" i="8"/>
  <c r="EG10" i="8"/>
  <c r="EG11" i="8"/>
  <c r="EG12" i="8"/>
  <c r="EG13" i="8"/>
  <c r="EG14" i="8"/>
  <c r="DV6" i="7"/>
  <c r="DV7" i="7"/>
  <c r="DV8" i="7"/>
  <c r="DV9" i="7"/>
  <c r="DV10" i="7"/>
  <c r="DV11" i="7"/>
  <c r="DV12" i="7"/>
  <c r="DV13" i="7"/>
  <c r="DV14" i="7"/>
  <c r="EA6" i="16"/>
  <c r="EA7" i="16"/>
  <c r="EA8" i="16"/>
  <c r="EA9" i="16"/>
  <c r="EA10" i="16"/>
  <c r="EA11" i="16"/>
  <c r="EA12" i="16"/>
  <c r="EA13" i="16"/>
  <c r="EA14" i="16"/>
  <c r="DZ6" i="15"/>
  <c r="DZ7" i="15"/>
  <c r="DZ8" i="15"/>
  <c r="DZ9" i="15"/>
  <c r="DZ10" i="15"/>
  <c r="DZ11" i="15"/>
  <c r="DZ12" i="15"/>
  <c r="DZ13" i="15"/>
  <c r="DZ14" i="15"/>
  <c r="EA70" i="16" l="1"/>
  <c r="EA71" i="16"/>
  <c r="C170" i="2"/>
  <c r="B170" i="2"/>
  <c r="A170" i="2"/>
  <c r="A169" i="2"/>
  <c r="B169" i="2"/>
  <c r="C169" i="2"/>
  <c r="EF14" i="8"/>
  <c r="EF13" i="8"/>
  <c r="EF12" i="8"/>
  <c r="EF11" i="8"/>
  <c r="EF10" i="8"/>
  <c r="EF9" i="8"/>
  <c r="EF8" i="8"/>
  <c r="EF7" i="8"/>
  <c r="EF6" i="8"/>
  <c r="DU14" i="7"/>
  <c r="DU13" i="7"/>
  <c r="DU12" i="7"/>
  <c r="DU11" i="7"/>
  <c r="DU10" i="7"/>
  <c r="DU9" i="7"/>
  <c r="DU8" i="7"/>
  <c r="DU7" i="7"/>
  <c r="DU6" i="7"/>
  <c r="DZ14" i="16"/>
  <c r="DZ13" i="16"/>
  <c r="DZ12" i="16"/>
  <c r="DZ11" i="16"/>
  <c r="DZ10" i="16"/>
  <c r="DZ9" i="16"/>
  <c r="DZ8" i="16"/>
  <c r="DZ7" i="16"/>
  <c r="DZ6" i="16"/>
  <c r="DY14" i="15"/>
  <c r="DY13" i="15"/>
  <c r="DY12" i="15"/>
  <c r="DY11" i="15"/>
  <c r="DY10" i="15"/>
  <c r="DY9" i="15"/>
  <c r="DY8" i="15"/>
  <c r="DY7" i="15"/>
  <c r="DY6" i="15"/>
  <c r="DZ70" i="16" l="1"/>
  <c r="DZ71" i="16"/>
  <c r="DE49" i="15"/>
  <c r="DD49" i="15"/>
  <c r="DC49" i="15"/>
  <c r="DB49" i="15"/>
  <c r="DA49" i="15"/>
  <c r="CZ49" i="15"/>
  <c r="CY49" i="15"/>
  <c r="CX49" i="15"/>
  <c r="CW49" i="15"/>
  <c r="CV49" i="15"/>
  <c r="CU49" i="15"/>
  <c r="CT49" i="15"/>
  <c r="CS49" i="15"/>
  <c r="CR49" i="15"/>
  <c r="CQ49" i="15"/>
  <c r="CP49" i="15"/>
  <c r="CO49" i="15"/>
  <c r="CN49" i="15"/>
  <c r="CM49" i="15"/>
  <c r="CL49" i="15"/>
  <c r="CK49" i="15"/>
  <c r="CJ49" i="15"/>
  <c r="CI49" i="15"/>
  <c r="CH49" i="15"/>
  <c r="CG49" i="15"/>
  <c r="CF49" i="15"/>
  <c r="CE49" i="15"/>
  <c r="CD49" i="15"/>
  <c r="CC49" i="15"/>
  <c r="CB49" i="15"/>
  <c r="CA49" i="15"/>
  <c r="BZ49" i="15"/>
  <c r="BY49" i="15"/>
  <c r="BX49" i="15"/>
  <c r="BW49" i="15"/>
  <c r="BV49" i="15"/>
  <c r="BU49" i="15"/>
  <c r="BT49" i="15"/>
  <c r="BS49" i="15"/>
  <c r="BR49" i="15"/>
  <c r="BQ49" i="15"/>
  <c r="I19" i="22" l="1"/>
  <c r="H19" i="22"/>
  <c r="H20" i="22" s="1"/>
  <c r="I17" i="22"/>
  <c r="I13" i="22"/>
  <c r="H13" i="22"/>
  <c r="I12" i="22"/>
  <c r="H12" i="22"/>
  <c r="I11" i="22"/>
  <c r="H11" i="22"/>
  <c r="K69" i="14"/>
  <c r="J69" i="14"/>
  <c r="K68" i="14"/>
  <c r="J68" i="14"/>
  <c r="K67" i="14"/>
  <c r="J67" i="14"/>
  <c r="K66" i="14"/>
  <c r="J66" i="14"/>
  <c r="K65" i="14"/>
  <c r="J65" i="14"/>
  <c r="K62" i="14"/>
  <c r="J62" i="14"/>
  <c r="K61" i="14"/>
  <c r="J61" i="14"/>
  <c r="K60" i="14"/>
  <c r="J60" i="14"/>
  <c r="K59" i="14"/>
  <c r="K58" i="14"/>
  <c r="J58" i="14"/>
  <c r="K57" i="14"/>
  <c r="J57" i="14"/>
  <c r="J56" i="14"/>
  <c r="K54" i="14"/>
  <c r="J54" i="14"/>
  <c r="K53" i="14"/>
  <c r="J53" i="14"/>
  <c r="K52" i="14"/>
  <c r="J52" i="14"/>
  <c r="K51" i="14"/>
  <c r="J51" i="14"/>
  <c r="K50" i="14"/>
  <c r="J50" i="14"/>
  <c r="K49" i="14"/>
  <c r="J49" i="14"/>
  <c r="K46" i="14"/>
  <c r="J46" i="14"/>
  <c r="AA44" i="14"/>
  <c r="AA43" i="14"/>
  <c r="AA42" i="14"/>
  <c r="AA41" i="14"/>
  <c r="AA40" i="14"/>
  <c r="AA39" i="14"/>
  <c r="AA38" i="14"/>
  <c r="AA37" i="14"/>
  <c r="AA36" i="14"/>
  <c r="O25" i="14"/>
  <c r="N25" i="14"/>
  <c r="M25" i="14"/>
  <c r="L25" i="14"/>
  <c r="K25" i="14"/>
  <c r="J25" i="14"/>
  <c r="I25" i="14"/>
  <c r="H25" i="14"/>
  <c r="K4" i="14"/>
  <c r="K13" i="14" s="1"/>
  <c r="AH1" i="14"/>
  <c r="AA44" i="13"/>
  <c r="AA43" i="13"/>
  <c r="AA42" i="13"/>
  <c r="AA41" i="13"/>
  <c r="AA40" i="13"/>
  <c r="AA39" i="13"/>
  <c r="AA38" i="13"/>
  <c r="AA37" i="13"/>
  <c r="AA36" i="13"/>
  <c r="B32" i="13"/>
  <c r="B31" i="13"/>
  <c r="B30" i="13"/>
  <c r="B29" i="13"/>
  <c r="B28" i="13"/>
  <c r="B27" i="13"/>
  <c r="B12" i="13"/>
  <c r="B11" i="13"/>
  <c r="B10" i="13"/>
  <c r="B9" i="13"/>
  <c r="B8" i="13"/>
  <c r="B7" i="13"/>
  <c r="K4" i="13"/>
  <c r="K70" i="8"/>
  <c r="K69" i="8"/>
  <c r="K68" i="8"/>
  <c r="K67" i="8"/>
  <c r="K66" i="8"/>
  <c r="K63" i="8"/>
  <c r="Z62" i="8"/>
  <c r="Y62" i="8"/>
  <c r="X62" i="8"/>
  <c r="W62" i="8"/>
  <c r="K62" i="8"/>
  <c r="Z61" i="8"/>
  <c r="Y61" i="8"/>
  <c r="X61" i="8"/>
  <c r="W61" i="8"/>
  <c r="K61" i="8"/>
  <c r="Z59" i="8"/>
  <c r="Y59" i="8"/>
  <c r="X59" i="8"/>
  <c r="W59" i="8"/>
  <c r="K59" i="8"/>
  <c r="Z58" i="8"/>
  <c r="Y58" i="8"/>
  <c r="X58" i="8"/>
  <c r="W58" i="8"/>
  <c r="K58" i="8"/>
  <c r="Z57" i="8"/>
  <c r="Y57" i="8"/>
  <c r="X57" i="8"/>
  <c r="W57" i="8"/>
  <c r="K57" i="8"/>
  <c r="Z55" i="8"/>
  <c r="Y55" i="8"/>
  <c r="X55" i="8"/>
  <c r="W55" i="8"/>
  <c r="K55" i="8"/>
  <c r="Z54" i="8"/>
  <c r="Y54" i="8"/>
  <c r="X54" i="8"/>
  <c r="W54" i="8"/>
  <c r="K54" i="8"/>
  <c r="Z53" i="8"/>
  <c r="Y53" i="8"/>
  <c r="X53" i="8"/>
  <c r="W53" i="8"/>
  <c r="K53" i="8"/>
  <c r="Z52" i="8"/>
  <c r="Y52" i="8"/>
  <c r="X52" i="8"/>
  <c r="W52" i="8"/>
  <c r="K52" i="8"/>
  <c r="Z51" i="8"/>
  <c r="Y51" i="8"/>
  <c r="X51" i="8"/>
  <c r="W51" i="8"/>
  <c r="K51" i="8"/>
  <c r="Z50" i="8"/>
  <c r="Y50" i="8"/>
  <c r="X50" i="8"/>
  <c r="W50" i="8"/>
  <c r="K50" i="8"/>
  <c r="Z47" i="8"/>
  <c r="Y47" i="8"/>
  <c r="X47" i="8"/>
  <c r="W47" i="8"/>
  <c r="K47" i="8"/>
  <c r="CB44" i="8"/>
  <c r="CB43" i="8"/>
  <c r="CB42" i="8"/>
  <c r="CB41" i="8"/>
  <c r="CB40" i="8"/>
  <c r="CB39" i="8"/>
  <c r="CB38" i="8"/>
  <c r="CB37" i="8"/>
  <c r="CB36" i="8"/>
  <c r="R25" i="8"/>
  <c r="Q25" i="8"/>
  <c r="P25" i="8"/>
  <c r="O25" i="8"/>
  <c r="N25" i="8"/>
  <c r="L25" i="8"/>
  <c r="K25" i="8"/>
  <c r="J25" i="8"/>
  <c r="I25" i="8"/>
  <c r="H25" i="8"/>
  <c r="G25" i="8"/>
  <c r="ED14" i="8"/>
  <c r="EC14" i="8"/>
  <c r="EB14" i="8"/>
  <c r="EA14" i="8"/>
  <c r="DZ14" i="8"/>
  <c r="DY14" i="8"/>
  <c r="DX14" i="8"/>
  <c r="DW14" i="8"/>
  <c r="DV14" i="8"/>
  <c r="DU14" i="8"/>
  <c r="DT14" i="8"/>
  <c r="DS14" i="8"/>
  <c r="DR14" i="8"/>
  <c r="DQ14" i="8"/>
  <c r="DL14" i="8"/>
  <c r="DK14" i="8"/>
  <c r="DJ14" i="8"/>
  <c r="DI14" i="8"/>
  <c r="DH14" i="8"/>
  <c r="DG14" i="8"/>
  <c r="DD14" i="8"/>
  <c r="DC14" i="8"/>
  <c r="DB14" i="8"/>
  <c r="DA14" i="8"/>
  <c r="CZ14" i="8"/>
  <c r="CY14" i="8"/>
  <c r="CX14" i="8"/>
  <c r="CW14" i="8"/>
  <c r="CT14" i="8"/>
  <c r="CS14" i="8"/>
  <c r="CR14" i="8"/>
  <c r="CQ14" i="8"/>
  <c r="CP14" i="8"/>
  <c r="CO14" i="8"/>
  <c r="CN14" i="8"/>
  <c r="CM14" i="8"/>
  <c r="CL14" i="8"/>
  <c r="CK14" i="8"/>
  <c r="CJ14" i="8"/>
  <c r="CI14" i="8"/>
  <c r="CH14" i="8"/>
  <c r="ED13" i="8"/>
  <c r="EC13" i="8"/>
  <c r="EB13" i="8"/>
  <c r="EA13" i="8"/>
  <c r="DZ13" i="8"/>
  <c r="DY13" i="8"/>
  <c r="DX13" i="8"/>
  <c r="DW13" i="8"/>
  <c r="DV13" i="8"/>
  <c r="DU13" i="8"/>
  <c r="DT13" i="8"/>
  <c r="DS13" i="8"/>
  <c r="DR13" i="8"/>
  <c r="DQ13" i="8"/>
  <c r="DL13" i="8"/>
  <c r="DK13" i="8"/>
  <c r="DJ13" i="8"/>
  <c r="DI13" i="8"/>
  <c r="DH13" i="8"/>
  <c r="DG13" i="8"/>
  <c r="DD13" i="8"/>
  <c r="DC13" i="8"/>
  <c r="DB13" i="8"/>
  <c r="DA13" i="8"/>
  <c r="CZ13" i="8"/>
  <c r="CY13" i="8"/>
  <c r="CX13" i="8"/>
  <c r="CW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ED12" i="8"/>
  <c r="EC12" i="8"/>
  <c r="EB12" i="8"/>
  <c r="EA12" i="8"/>
  <c r="DZ12" i="8"/>
  <c r="DY12" i="8"/>
  <c r="DX12" i="8"/>
  <c r="DW12" i="8"/>
  <c r="DV12" i="8"/>
  <c r="DU12" i="8"/>
  <c r="DT12" i="8"/>
  <c r="DS12" i="8"/>
  <c r="DR12" i="8"/>
  <c r="DQ12" i="8"/>
  <c r="DL12" i="8"/>
  <c r="DK12" i="8"/>
  <c r="DJ12" i="8"/>
  <c r="DI12" i="8"/>
  <c r="DH12" i="8"/>
  <c r="DG12" i="8"/>
  <c r="DD12" i="8"/>
  <c r="DC12" i="8"/>
  <c r="DB12" i="8"/>
  <c r="DA12" i="8"/>
  <c r="CZ12" i="8"/>
  <c r="CY12" i="8"/>
  <c r="CX12" i="8"/>
  <c r="CW12" i="8"/>
  <c r="CT12" i="8"/>
  <c r="CS12" i="8"/>
  <c r="CR12" i="8"/>
  <c r="CQ12" i="8"/>
  <c r="CP12" i="8"/>
  <c r="CO12" i="8"/>
  <c r="CN12" i="8"/>
  <c r="CM12" i="8"/>
  <c r="CL12" i="8"/>
  <c r="CK12" i="8"/>
  <c r="CJ12" i="8"/>
  <c r="CI12" i="8"/>
  <c r="CH12" i="8"/>
  <c r="ED11" i="8"/>
  <c r="EC11" i="8"/>
  <c r="EB11" i="8"/>
  <c r="EA11" i="8"/>
  <c r="DZ11" i="8"/>
  <c r="DY11" i="8"/>
  <c r="DX11" i="8"/>
  <c r="DW11" i="8"/>
  <c r="DV11" i="8"/>
  <c r="DU11" i="8"/>
  <c r="DT11" i="8"/>
  <c r="DS11" i="8"/>
  <c r="DR11" i="8"/>
  <c r="DQ11" i="8"/>
  <c r="DL11" i="8"/>
  <c r="DK11" i="8"/>
  <c r="DJ11" i="8"/>
  <c r="DI11" i="8"/>
  <c r="DH11" i="8"/>
  <c r="DG11" i="8"/>
  <c r="DD11" i="8"/>
  <c r="DC11" i="8"/>
  <c r="DB11" i="8"/>
  <c r="DA11" i="8"/>
  <c r="CZ11" i="8"/>
  <c r="CY11" i="8"/>
  <c r="CX11" i="8"/>
  <c r="CW11" i="8"/>
  <c r="CT11" i="8"/>
  <c r="CS11" i="8"/>
  <c r="CR11" i="8"/>
  <c r="CQ11" i="8"/>
  <c r="CP11" i="8"/>
  <c r="CO11" i="8"/>
  <c r="CN11" i="8"/>
  <c r="CM11" i="8"/>
  <c r="CL11" i="8"/>
  <c r="CK11" i="8"/>
  <c r="CJ11" i="8"/>
  <c r="CI11" i="8"/>
  <c r="CH11" i="8"/>
  <c r="ED10" i="8"/>
  <c r="EC10" i="8"/>
  <c r="EB10" i="8"/>
  <c r="EA10" i="8"/>
  <c r="DZ10" i="8"/>
  <c r="DY10" i="8"/>
  <c r="DX10" i="8"/>
  <c r="DW10" i="8"/>
  <c r="DV10" i="8"/>
  <c r="DU10" i="8"/>
  <c r="DT10" i="8"/>
  <c r="DS10" i="8"/>
  <c r="DR10" i="8"/>
  <c r="DQ10" i="8"/>
  <c r="DL10" i="8"/>
  <c r="DK10" i="8"/>
  <c r="DJ10" i="8"/>
  <c r="DI10" i="8"/>
  <c r="DH10" i="8"/>
  <c r="DG10" i="8"/>
  <c r="DD10" i="8"/>
  <c r="DC10" i="8"/>
  <c r="DB10" i="8"/>
  <c r="DA10" i="8"/>
  <c r="CZ10" i="8"/>
  <c r="CY10" i="8"/>
  <c r="CX10" i="8"/>
  <c r="CW10" i="8"/>
  <c r="CT10" i="8"/>
  <c r="CS10" i="8"/>
  <c r="CR10" i="8"/>
  <c r="CQ10" i="8"/>
  <c r="CP10" i="8"/>
  <c r="CO10" i="8"/>
  <c r="CN10" i="8"/>
  <c r="CM10" i="8"/>
  <c r="CL10" i="8"/>
  <c r="CK10" i="8"/>
  <c r="CJ10" i="8"/>
  <c r="CI10" i="8"/>
  <c r="CH10" i="8"/>
  <c r="ED9" i="8"/>
  <c r="EC9" i="8"/>
  <c r="EB9" i="8"/>
  <c r="EA9" i="8"/>
  <c r="DZ9" i="8"/>
  <c r="DY9" i="8"/>
  <c r="DX9" i="8"/>
  <c r="DW9" i="8"/>
  <c r="DV9" i="8"/>
  <c r="DU9" i="8"/>
  <c r="DT9" i="8"/>
  <c r="DS9" i="8"/>
  <c r="DR9" i="8"/>
  <c r="DQ9" i="8"/>
  <c r="DL9" i="8"/>
  <c r="DK9" i="8"/>
  <c r="DJ9" i="8"/>
  <c r="DI9" i="8"/>
  <c r="DH9" i="8"/>
  <c r="DG9" i="8"/>
  <c r="DD9" i="8"/>
  <c r="DC9" i="8"/>
  <c r="DB9" i="8"/>
  <c r="DA9" i="8"/>
  <c r="CZ9" i="8"/>
  <c r="CY9" i="8"/>
  <c r="CX9" i="8"/>
  <c r="CW9" i="8"/>
  <c r="CT9" i="8"/>
  <c r="CS9" i="8"/>
  <c r="CR9" i="8"/>
  <c r="CQ9" i="8"/>
  <c r="CP9" i="8"/>
  <c r="CO9" i="8"/>
  <c r="CN9" i="8"/>
  <c r="CM9" i="8"/>
  <c r="CL9" i="8"/>
  <c r="CK9" i="8"/>
  <c r="CJ9" i="8"/>
  <c r="CI9" i="8"/>
  <c r="CH9" i="8"/>
  <c r="ED8" i="8"/>
  <c r="EC8" i="8"/>
  <c r="EB8" i="8"/>
  <c r="EA8" i="8"/>
  <c r="DZ8" i="8"/>
  <c r="DY8" i="8"/>
  <c r="DX8" i="8"/>
  <c r="DW8" i="8"/>
  <c r="DV8" i="8"/>
  <c r="DU8" i="8"/>
  <c r="DT8" i="8"/>
  <c r="DS8" i="8"/>
  <c r="DR8" i="8"/>
  <c r="DQ8" i="8"/>
  <c r="DL8" i="8"/>
  <c r="DK8" i="8"/>
  <c r="DJ8" i="8"/>
  <c r="DI8" i="8"/>
  <c r="DH8" i="8"/>
  <c r="DG8" i="8"/>
  <c r="DD8" i="8"/>
  <c r="DC8" i="8"/>
  <c r="DB8" i="8"/>
  <c r="DA8" i="8"/>
  <c r="CZ8" i="8"/>
  <c r="CY8" i="8"/>
  <c r="CX8" i="8"/>
  <c r="CW8" i="8"/>
  <c r="CT8" i="8"/>
  <c r="CS8" i="8"/>
  <c r="CR8" i="8"/>
  <c r="CQ8" i="8"/>
  <c r="CP8" i="8"/>
  <c r="CO8" i="8"/>
  <c r="CN8" i="8"/>
  <c r="CM8" i="8"/>
  <c r="CL8" i="8"/>
  <c r="CK8" i="8"/>
  <c r="CJ8" i="8"/>
  <c r="CI8" i="8"/>
  <c r="CH8" i="8"/>
  <c r="ED7" i="8"/>
  <c r="EC7" i="8"/>
  <c r="EB7" i="8"/>
  <c r="EA7" i="8"/>
  <c r="DZ7" i="8"/>
  <c r="DY7" i="8"/>
  <c r="DX7" i="8"/>
  <c r="DW7" i="8"/>
  <c r="DV7" i="8"/>
  <c r="DU7" i="8"/>
  <c r="DT7" i="8"/>
  <c r="DS7" i="8"/>
  <c r="DR7" i="8"/>
  <c r="DQ7" i="8"/>
  <c r="DL7" i="8"/>
  <c r="DK7" i="8"/>
  <c r="DJ7" i="8"/>
  <c r="DI7" i="8"/>
  <c r="DH7" i="8"/>
  <c r="DG7" i="8"/>
  <c r="DD7" i="8"/>
  <c r="DC7" i="8"/>
  <c r="DB7" i="8"/>
  <c r="DA7" i="8"/>
  <c r="CZ7" i="8"/>
  <c r="CY7" i="8"/>
  <c r="CX7" i="8"/>
  <c r="CW7" i="8"/>
  <c r="CT7" i="8"/>
  <c r="CS7" i="8"/>
  <c r="CR7" i="8"/>
  <c r="CQ7" i="8"/>
  <c r="CP7" i="8"/>
  <c r="CO7" i="8"/>
  <c r="CN7" i="8"/>
  <c r="CM7" i="8"/>
  <c r="CL7" i="8"/>
  <c r="CK7" i="8"/>
  <c r="CJ7" i="8"/>
  <c r="CI7" i="8"/>
  <c r="CH7" i="8"/>
  <c r="ED6" i="8"/>
  <c r="EC6" i="8"/>
  <c r="EB6" i="8"/>
  <c r="EA6" i="8"/>
  <c r="DZ6" i="8"/>
  <c r="DY6" i="8"/>
  <c r="DX6" i="8"/>
  <c r="DW6" i="8"/>
  <c r="DV6" i="8"/>
  <c r="DU6" i="8"/>
  <c r="DT6" i="8"/>
  <c r="DS6" i="8"/>
  <c r="DR6" i="8"/>
  <c r="DQ6" i="8"/>
  <c r="DL6" i="8"/>
  <c r="DK6" i="8"/>
  <c r="DJ6" i="8"/>
  <c r="DI6" i="8"/>
  <c r="DH6" i="8"/>
  <c r="DG6" i="8"/>
  <c r="DD6" i="8"/>
  <c r="DC6" i="8"/>
  <c r="DB6" i="8"/>
  <c r="DA6" i="8"/>
  <c r="CZ6" i="8"/>
  <c r="CY6" i="8"/>
  <c r="CX6" i="8"/>
  <c r="CW6" i="8"/>
  <c r="CT6" i="8"/>
  <c r="CS6" i="8"/>
  <c r="CR6" i="8"/>
  <c r="CQ6" i="8"/>
  <c r="CP6" i="8"/>
  <c r="CO6" i="8"/>
  <c r="CN6" i="8"/>
  <c r="CM6" i="8"/>
  <c r="CL6" i="8"/>
  <c r="CK6" i="8"/>
  <c r="CJ6" i="8"/>
  <c r="CI6" i="8"/>
  <c r="CH6" i="8"/>
  <c r="L4" i="8"/>
  <c r="L70" i="8" s="1"/>
  <c r="AB3" i="8"/>
  <c r="AA3" i="8"/>
  <c r="U3" i="13" s="1"/>
  <c r="U3" i="14" s="1"/>
  <c r="Z3" i="8"/>
  <c r="T3" i="13" s="1"/>
  <c r="T3" i="14" s="1"/>
  <c r="Y3" i="8"/>
  <c r="S3" i="13" s="1"/>
  <c r="S3" i="14" s="1"/>
  <c r="X3" i="8"/>
  <c r="R3" i="13" s="1"/>
  <c r="R3" i="14" s="1"/>
  <c r="W3" i="8"/>
  <c r="Q3" i="13" s="1"/>
  <c r="Q3" i="14" s="1"/>
  <c r="BV44" i="7"/>
  <c r="BV43" i="7"/>
  <c r="BV42" i="7"/>
  <c r="BV41" i="7"/>
  <c r="BV40" i="7"/>
  <c r="BV39" i="7"/>
  <c r="BV38" i="7"/>
  <c r="BV37" i="7"/>
  <c r="BV36" i="7"/>
  <c r="G34" i="7"/>
  <c r="G32" i="7"/>
  <c r="B32" i="7"/>
  <c r="G31" i="7"/>
  <c r="B31" i="7"/>
  <c r="G30" i="7"/>
  <c r="B30" i="7"/>
  <c r="G29" i="7"/>
  <c r="B29" i="7"/>
  <c r="B28" i="7"/>
  <c r="G27" i="7"/>
  <c r="B27" i="7"/>
  <c r="R24" i="7"/>
  <c r="Q24" i="7"/>
  <c r="P24" i="7"/>
  <c r="O24" i="7"/>
  <c r="N24" i="7"/>
  <c r="L24" i="7"/>
  <c r="K24" i="7"/>
  <c r="J24" i="7"/>
  <c r="I24" i="7"/>
  <c r="H24" i="7"/>
  <c r="G24" i="7"/>
  <c r="R23" i="7"/>
  <c r="Q23" i="7"/>
  <c r="P23" i="7"/>
  <c r="O23" i="7"/>
  <c r="N23" i="7"/>
  <c r="L23" i="7"/>
  <c r="K23" i="7"/>
  <c r="J23" i="7"/>
  <c r="I23" i="7"/>
  <c r="H23" i="7"/>
  <c r="G23" i="7"/>
  <c r="R22" i="7"/>
  <c r="Q22" i="7"/>
  <c r="P22" i="7"/>
  <c r="O22" i="7"/>
  <c r="N22" i="7"/>
  <c r="L22" i="7"/>
  <c r="K22" i="7"/>
  <c r="J22" i="7"/>
  <c r="I22" i="7"/>
  <c r="H22" i="7"/>
  <c r="G22" i="7"/>
  <c r="R21" i="7"/>
  <c r="Q21" i="7"/>
  <c r="P21" i="7"/>
  <c r="O21" i="7"/>
  <c r="N21" i="7"/>
  <c r="L21" i="7"/>
  <c r="K21" i="7"/>
  <c r="J21" i="7"/>
  <c r="I21" i="7"/>
  <c r="H21" i="7"/>
  <c r="G21" i="7"/>
  <c r="R20" i="7"/>
  <c r="Q20" i="7"/>
  <c r="P20" i="7"/>
  <c r="O20" i="7"/>
  <c r="N20" i="7"/>
  <c r="L20" i="7"/>
  <c r="K20" i="7"/>
  <c r="J20" i="7"/>
  <c r="I20" i="7"/>
  <c r="H20" i="7"/>
  <c r="G20" i="7"/>
  <c r="R19" i="7"/>
  <c r="Q19" i="7"/>
  <c r="P19" i="7"/>
  <c r="O19" i="7"/>
  <c r="N19" i="7"/>
  <c r="L19" i="7"/>
  <c r="J19" i="7"/>
  <c r="I19" i="7"/>
  <c r="H19" i="7"/>
  <c r="G19" i="7"/>
  <c r="R18" i="7"/>
  <c r="Q18" i="7"/>
  <c r="P18" i="7"/>
  <c r="O18" i="7"/>
  <c r="N18" i="7"/>
  <c r="L18" i="7"/>
  <c r="K18" i="7"/>
  <c r="J18" i="7"/>
  <c r="I18" i="7"/>
  <c r="H18" i="7"/>
  <c r="G18" i="7"/>
  <c r="R17" i="7"/>
  <c r="Q17" i="7"/>
  <c r="P17" i="7"/>
  <c r="O17" i="7"/>
  <c r="N17" i="7"/>
  <c r="L17" i="7"/>
  <c r="K17" i="7"/>
  <c r="J17" i="7"/>
  <c r="I17" i="7"/>
  <c r="H17" i="7"/>
  <c r="G17" i="7"/>
  <c r="DS14" i="7"/>
  <c r="DR14" i="7"/>
  <c r="DQ14" i="7"/>
  <c r="DP14" i="7"/>
  <c r="DO14" i="7"/>
  <c r="DN14" i="7"/>
  <c r="DM14" i="7"/>
  <c r="DL14" i="7"/>
  <c r="DK14" i="7"/>
  <c r="DJ14" i="7"/>
  <c r="DI14" i="7"/>
  <c r="DH14" i="7"/>
  <c r="DG14" i="7"/>
  <c r="DF14" i="7"/>
  <c r="DA14" i="7"/>
  <c r="CZ14" i="7"/>
  <c r="CY14" i="7"/>
  <c r="CX14" i="7"/>
  <c r="CW14" i="7"/>
  <c r="CV14" i="7"/>
  <c r="CS14" i="7"/>
  <c r="CR14" i="7"/>
  <c r="CQ14" i="7"/>
  <c r="CP14" i="7"/>
  <c r="CO14" i="7"/>
  <c r="CN14" i="7"/>
  <c r="CM14" i="7"/>
  <c r="CL14" i="7"/>
  <c r="CI14" i="7"/>
  <c r="CH14" i="7"/>
  <c r="CG14" i="7"/>
  <c r="CF14" i="7"/>
  <c r="CE14" i="7"/>
  <c r="CD14" i="7"/>
  <c r="CC14" i="7"/>
  <c r="CB14" i="7"/>
  <c r="DS13" i="7"/>
  <c r="DR13" i="7"/>
  <c r="DQ13" i="7"/>
  <c r="DP13" i="7"/>
  <c r="DO13" i="7"/>
  <c r="DN13" i="7"/>
  <c r="DM13" i="7"/>
  <c r="DL13" i="7"/>
  <c r="DK13" i="7"/>
  <c r="DJ13" i="7"/>
  <c r="DI13" i="7"/>
  <c r="DH13" i="7"/>
  <c r="DG13" i="7"/>
  <c r="DF13" i="7"/>
  <c r="DA13" i="7"/>
  <c r="CZ13" i="7"/>
  <c r="CY13" i="7"/>
  <c r="CX13" i="7"/>
  <c r="CW13" i="7"/>
  <c r="CV13" i="7"/>
  <c r="CS13" i="7"/>
  <c r="CR13" i="7"/>
  <c r="CQ13" i="7"/>
  <c r="CP13" i="7"/>
  <c r="CO13" i="7"/>
  <c r="CN13" i="7"/>
  <c r="CM13" i="7"/>
  <c r="CL13" i="7"/>
  <c r="CI13" i="7"/>
  <c r="CH13" i="7"/>
  <c r="CG13" i="7"/>
  <c r="CF13" i="7"/>
  <c r="CE13" i="7"/>
  <c r="CD13" i="7"/>
  <c r="CC13" i="7"/>
  <c r="CB13" i="7"/>
  <c r="DS12" i="7"/>
  <c r="DR12" i="7"/>
  <c r="DQ12" i="7"/>
  <c r="DP12" i="7"/>
  <c r="DO12" i="7"/>
  <c r="DN12" i="7"/>
  <c r="DM12" i="7"/>
  <c r="DL12" i="7"/>
  <c r="DK12" i="7"/>
  <c r="DJ12" i="7"/>
  <c r="DI12" i="7"/>
  <c r="DH12" i="7"/>
  <c r="DG12" i="7"/>
  <c r="DF12" i="7"/>
  <c r="DA12" i="7"/>
  <c r="CZ12" i="7"/>
  <c r="CY12" i="7"/>
  <c r="CX12" i="7"/>
  <c r="CW12" i="7"/>
  <c r="CV12" i="7"/>
  <c r="CS12" i="7"/>
  <c r="CR12" i="7"/>
  <c r="CQ12" i="7"/>
  <c r="CP12" i="7"/>
  <c r="CO12" i="7"/>
  <c r="CN12" i="7"/>
  <c r="CM12" i="7"/>
  <c r="CL12" i="7"/>
  <c r="CI12" i="7"/>
  <c r="CH12" i="7"/>
  <c r="CG12" i="7"/>
  <c r="CF12" i="7"/>
  <c r="CE12" i="7"/>
  <c r="CD12" i="7"/>
  <c r="CC12" i="7"/>
  <c r="CB12" i="7"/>
  <c r="B12" i="7"/>
  <c r="DS11" i="7"/>
  <c r="DR11" i="7"/>
  <c r="DQ11" i="7"/>
  <c r="DP11" i="7"/>
  <c r="DO11" i="7"/>
  <c r="DN11" i="7"/>
  <c r="DM11" i="7"/>
  <c r="DL11" i="7"/>
  <c r="DK11" i="7"/>
  <c r="DJ11" i="7"/>
  <c r="DI11" i="7"/>
  <c r="DH11" i="7"/>
  <c r="DG11" i="7"/>
  <c r="DF11" i="7"/>
  <c r="DA11" i="7"/>
  <c r="CZ11" i="7"/>
  <c r="CY11" i="7"/>
  <c r="CX11" i="7"/>
  <c r="CW11" i="7"/>
  <c r="CV11" i="7"/>
  <c r="CS11" i="7"/>
  <c r="CR11" i="7"/>
  <c r="CQ11" i="7"/>
  <c r="CP11" i="7"/>
  <c r="CO11" i="7"/>
  <c r="CN11" i="7"/>
  <c r="CM11" i="7"/>
  <c r="CL11" i="7"/>
  <c r="CI11" i="7"/>
  <c r="CH11" i="7"/>
  <c r="CG11" i="7"/>
  <c r="CF11" i="7"/>
  <c r="CE11" i="7"/>
  <c r="CD11" i="7"/>
  <c r="CC11" i="7"/>
  <c r="CB11" i="7"/>
  <c r="B11" i="7"/>
  <c r="DS10" i="7"/>
  <c r="DR10" i="7"/>
  <c r="DQ10" i="7"/>
  <c r="DP10" i="7"/>
  <c r="DO10" i="7"/>
  <c r="DN10" i="7"/>
  <c r="DM10" i="7"/>
  <c r="DL10" i="7"/>
  <c r="DK10" i="7"/>
  <c r="DJ10" i="7"/>
  <c r="DI10" i="7"/>
  <c r="DH10" i="7"/>
  <c r="DG10" i="7"/>
  <c r="DF10" i="7"/>
  <c r="DA10" i="7"/>
  <c r="CZ10" i="7"/>
  <c r="CY10" i="7"/>
  <c r="CX10" i="7"/>
  <c r="CW10" i="7"/>
  <c r="CV10" i="7"/>
  <c r="CS10" i="7"/>
  <c r="CR10" i="7"/>
  <c r="CQ10" i="7"/>
  <c r="CP10" i="7"/>
  <c r="CO10" i="7"/>
  <c r="CN10" i="7"/>
  <c r="CM10" i="7"/>
  <c r="CL10" i="7"/>
  <c r="CI10" i="7"/>
  <c r="CH10" i="7"/>
  <c r="CG10" i="7"/>
  <c r="CF10" i="7"/>
  <c r="CE10" i="7"/>
  <c r="CD10" i="7"/>
  <c r="CC10" i="7"/>
  <c r="CB10" i="7"/>
  <c r="B10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A9" i="7"/>
  <c r="CZ9" i="7"/>
  <c r="CY9" i="7"/>
  <c r="CX9" i="7"/>
  <c r="CW9" i="7"/>
  <c r="CV9" i="7"/>
  <c r="CS9" i="7"/>
  <c r="CR9" i="7"/>
  <c r="CQ9" i="7"/>
  <c r="CP9" i="7"/>
  <c r="CO9" i="7"/>
  <c r="CN9" i="7"/>
  <c r="CM9" i="7"/>
  <c r="CL9" i="7"/>
  <c r="CI9" i="7"/>
  <c r="CH9" i="7"/>
  <c r="CG9" i="7"/>
  <c r="CF9" i="7"/>
  <c r="CE9" i="7"/>
  <c r="CD9" i="7"/>
  <c r="CC9" i="7"/>
  <c r="CB9" i="7"/>
  <c r="B9" i="7"/>
  <c r="DS8" i="7"/>
  <c r="DR8" i="7"/>
  <c r="DQ8" i="7"/>
  <c r="DP8" i="7"/>
  <c r="DO8" i="7"/>
  <c r="DN8" i="7"/>
  <c r="DM8" i="7"/>
  <c r="DL8" i="7"/>
  <c r="DK8" i="7"/>
  <c r="DJ8" i="7"/>
  <c r="DI8" i="7"/>
  <c r="DH8" i="7"/>
  <c r="DG8" i="7"/>
  <c r="DF8" i="7"/>
  <c r="DA8" i="7"/>
  <c r="CZ8" i="7"/>
  <c r="CY8" i="7"/>
  <c r="CX8" i="7"/>
  <c r="CW8" i="7"/>
  <c r="CV8" i="7"/>
  <c r="CS8" i="7"/>
  <c r="CR8" i="7"/>
  <c r="CQ8" i="7"/>
  <c r="CP8" i="7"/>
  <c r="CO8" i="7"/>
  <c r="CN8" i="7"/>
  <c r="CM8" i="7"/>
  <c r="CL8" i="7"/>
  <c r="CI8" i="7"/>
  <c r="CH8" i="7"/>
  <c r="CG8" i="7"/>
  <c r="CF8" i="7"/>
  <c r="CE8" i="7"/>
  <c r="CD8" i="7"/>
  <c r="CC8" i="7"/>
  <c r="CB8" i="7"/>
  <c r="B8" i="7"/>
  <c r="DS7" i="7"/>
  <c r="DR7" i="7"/>
  <c r="DQ7" i="7"/>
  <c r="DP7" i="7"/>
  <c r="DO7" i="7"/>
  <c r="DN7" i="7"/>
  <c r="DM7" i="7"/>
  <c r="DL7" i="7"/>
  <c r="DK7" i="7"/>
  <c r="DJ7" i="7"/>
  <c r="DI7" i="7"/>
  <c r="DH7" i="7"/>
  <c r="DG7" i="7"/>
  <c r="DF7" i="7"/>
  <c r="DA7" i="7"/>
  <c r="CZ7" i="7"/>
  <c r="CY7" i="7"/>
  <c r="CX7" i="7"/>
  <c r="CW7" i="7"/>
  <c r="CV7" i="7"/>
  <c r="CS7" i="7"/>
  <c r="CR7" i="7"/>
  <c r="CQ7" i="7"/>
  <c r="CP7" i="7"/>
  <c r="CO7" i="7"/>
  <c r="CN7" i="7"/>
  <c r="CM7" i="7"/>
  <c r="CL7" i="7"/>
  <c r="CI7" i="7"/>
  <c r="CH7" i="7"/>
  <c r="CG7" i="7"/>
  <c r="CF7" i="7"/>
  <c r="CE7" i="7"/>
  <c r="CD7" i="7"/>
  <c r="CC7" i="7"/>
  <c r="CB7" i="7"/>
  <c r="B7" i="7"/>
  <c r="DS6" i="7"/>
  <c r="DR6" i="7"/>
  <c r="DQ6" i="7"/>
  <c r="DP6" i="7"/>
  <c r="DO6" i="7"/>
  <c r="DN6" i="7"/>
  <c r="DM6" i="7"/>
  <c r="DL6" i="7"/>
  <c r="DK6" i="7"/>
  <c r="DJ6" i="7"/>
  <c r="DI6" i="7"/>
  <c r="DH6" i="7"/>
  <c r="DG6" i="7"/>
  <c r="DF6" i="7"/>
  <c r="DA6" i="7"/>
  <c r="CZ6" i="7"/>
  <c r="CY6" i="7"/>
  <c r="CX6" i="7"/>
  <c r="CW6" i="7"/>
  <c r="CV6" i="7"/>
  <c r="CS6" i="7"/>
  <c r="CR6" i="7"/>
  <c r="CQ6" i="7"/>
  <c r="CP6" i="7"/>
  <c r="CO6" i="7"/>
  <c r="CN6" i="7"/>
  <c r="CM6" i="7"/>
  <c r="CL6" i="7"/>
  <c r="CI6" i="7"/>
  <c r="CH6" i="7"/>
  <c r="CG6" i="7"/>
  <c r="CF6" i="7"/>
  <c r="CE6" i="7"/>
  <c r="CD6" i="7"/>
  <c r="CC6" i="7"/>
  <c r="CB6" i="7"/>
  <c r="DE66" i="16"/>
  <c r="DD66" i="16"/>
  <c r="DC66" i="16"/>
  <c r="DB66" i="16"/>
  <c r="DA66" i="16"/>
  <c r="CZ66" i="16"/>
  <c r="CY66" i="16"/>
  <c r="CX66" i="16"/>
  <c r="CW66" i="16"/>
  <c r="CV66" i="16"/>
  <c r="CU66" i="16"/>
  <c r="CT66" i="16"/>
  <c r="CS66" i="16"/>
  <c r="CR66" i="16"/>
  <c r="CQ66" i="16"/>
  <c r="CP66" i="16"/>
  <c r="CO66" i="16"/>
  <c r="CN66" i="16"/>
  <c r="CM66" i="16"/>
  <c r="CL66" i="16"/>
  <c r="CK66" i="16"/>
  <c r="CJ66" i="16"/>
  <c r="CI66" i="16"/>
  <c r="CH66" i="16"/>
  <c r="CG66" i="16"/>
  <c r="CF66" i="16"/>
  <c r="CE66" i="16"/>
  <c r="CD66" i="16"/>
  <c r="CC66" i="16"/>
  <c r="CB66" i="16"/>
  <c r="CA66" i="16"/>
  <c r="BZ66" i="16"/>
  <c r="BY66" i="16"/>
  <c r="BX66" i="16"/>
  <c r="BW66" i="16"/>
  <c r="BV66" i="16"/>
  <c r="BU66" i="16"/>
  <c r="BT66" i="16"/>
  <c r="BS66" i="16"/>
  <c r="BR66" i="16"/>
  <c r="BQ66" i="16"/>
  <c r="DE65" i="16"/>
  <c r="DD65" i="16"/>
  <c r="DC65" i="16"/>
  <c r="DB65" i="16"/>
  <c r="DA65" i="16"/>
  <c r="CZ65" i="16"/>
  <c r="CY65" i="16"/>
  <c r="CX65" i="16"/>
  <c r="CW65" i="16"/>
  <c r="CV65" i="16"/>
  <c r="CU65" i="16"/>
  <c r="CT65" i="16"/>
  <c r="CS65" i="16"/>
  <c r="CR65" i="16"/>
  <c r="CQ65" i="16"/>
  <c r="CP65" i="16"/>
  <c r="CO65" i="16"/>
  <c r="CN65" i="16"/>
  <c r="CM65" i="16"/>
  <c r="CL65" i="16"/>
  <c r="CK65" i="16"/>
  <c r="CJ65" i="16"/>
  <c r="CI65" i="16"/>
  <c r="CH65" i="16"/>
  <c r="CG65" i="16"/>
  <c r="CF65" i="16"/>
  <c r="CE65" i="16"/>
  <c r="CD65" i="16"/>
  <c r="CC65" i="16"/>
  <c r="CB65" i="16"/>
  <c r="CA65" i="16"/>
  <c r="BZ65" i="16"/>
  <c r="BY65" i="16"/>
  <c r="BX65" i="16"/>
  <c r="BW65" i="16"/>
  <c r="BV65" i="16"/>
  <c r="BU65" i="16"/>
  <c r="BT65" i="16"/>
  <c r="BS65" i="16"/>
  <c r="BR65" i="16"/>
  <c r="BQ65" i="16"/>
  <c r="DE64" i="16"/>
  <c r="DD64" i="16"/>
  <c r="DC64" i="16"/>
  <c r="DB64" i="16"/>
  <c r="DA64" i="16"/>
  <c r="CZ64" i="16"/>
  <c r="CY64" i="16"/>
  <c r="CX64" i="16"/>
  <c r="CW64" i="16"/>
  <c r="CV64" i="16"/>
  <c r="CU64" i="16"/>
  <c r="CT64" i="16"/>
  <c r="CS64" i="16"/>
  <c r="CR64" i="16"/>
  <c r="CQ64" i="16"/>
  <c r="CP64" i="16"/>
  <c r="CO64" i="16"/>
  <c r="CN64" i="16"/>
  <c r="CM64" i="16"/>
  <c r="CL64" i="16"/>
  <c r="CK64" i="16"/>
  <c r="CJ64" i="16"/>
  <c r="CI64" i="16"/>
  <c r="CH64" i="16"/>
  <c r="CG64" i="16"/>
  <c r="CF64" i="16"/>
  <c r="CE64" i="16"/>
  <c r="CD64" i="16"/>
  <c r="CC64" i="16"/>
  <c r="CB64" i="16"/>
  <c r="CA64" i="16"/>
  <c r="BZ64" i="16"/>
  <c r="BY64" i="16"/>
  <c r="BX64" i="16"/>
  <c r="BW64" i="16"/>
  <c r="BV64" i="16"/>
  <c r="BU64" i="16"/>
  <c r="BT64" i="16"/>
  <c r="BS64" i="16"/>
  <c r="BR64" i="16"/>
  <c r="BQ64" i="16"/>
  <c r="DE63" i="16"/>
  <c r="DD63" i="16"/>
  <c r="DC63" i="16"/>
  <c r="DB63" i="16"/>
  <c r="DA63" i="16"/>
  <c r="CZ63" i="16"/>
  <c r="CY63" i="16"/>
  <c r="CX63" i="16"/>
  <c r="CW63" i="16"/>
  <c r="CV63" i="16"/>
  <c r="CU6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DE62" i="16"/>
  <c r="DD62" i="16"/>
  <c r="DC62" i="16"/>
  <c r="DB62" i="16"/>
  <c r="DA62" i="16"/>
  <c r="CZ62" i="16"/>
  <c r="CY62" i="16"/>
  <c r="CX62" i="16"/>
  <c r="CW62" i="16"/>
  <c r="CV62" i="16"/>
  <c r="CU62" i="16"/>
  <c r="CT62" i="16"/>
  <c r="CS62" i="16"/>
  <c r="CR62" i="16"/>
  <c r="CQ62" i="16"/>
  <c r="CP62" i="16"/>
  <c r="CO62" i="16"/>
  <c r="CN62" i="16"/>
  <c r="CM62" i="16"/>
  <c r="CL62" i="16"/>
  <c r="CK62" i="16"/>
  <c r="CJ62" i="16"/>
  <c r="CI62" i="16"/>
  <c r="CH62" i="16"/>
  <c r="CG62" i="16"/>
  <c r="CF62" i="16"/>
  <c r="CE62" i="16"/>
  <c r="CD62" i="16"/>
  <c r="CC62" i="16"/>
  <c r="CB62" i="16"/>
  <c r="CA62" i="16"/>
  <c r="BZ62" i="16"/>
  <c r="BY62" i="16"/>
  <c r="BX62" i="16"/>
  <c r="BW62" i="16"/>
  <c r="BV62" i="16"/>
  <c r="BU62" i="16"/>
  <c r="BT62" i="16"/>
  <c r="BS62" i="16"/>
  <c r="BR62" i="16"/>
  <c r="BQ62" i="16"/>
  <c r="U54" i="16"/>
  <c r="U53" i="16"/>
  <c r="U52" i="16"/>
  <c r="BU44" i="16"/>
  <c r="BU43" i="16"/>
  <c r="BU42" i="16"/>
  <c r="BU41" i="16"/>
  <c r="BU40" i="16"/>
  <c r="BU39" i="16"/>
  <c r="BU38" i="16"/>
  <c r="BU37" i="16"/>
  <c r="CP36" i="16"/>
  <c r="CO36" i="16"/>
  <c r="BU36" i="16"/>
  <c r="H25" i="16"/>
  <c r="G25" i="16"/>
  <c r="F25" i="16"/>
  <c r="E25" i="16"/>
  <c r="DX14" i="16"/>
  <c r="DW14" i="16"/>
  <c r="DV14" i="16"/>
  <c r="DU14" i="16"/>
  <c r="DT14" i="16"/>
  <c r="DS14" i="16"/>
  <c r="DR14" i="16"/>
  <c r="DQ14" i="16"/>
  <c r="DP14" i="16"/>
  <c r="DO14" i="16"/>
  <c r="DN14" i="16"/>
  <c r="DM14" i="16"/>
  <c r="DL14" i="16"/>
  <c r="DK14" i="16"/>
  <c r="DF14" i="16"/>
  <c r="DE14" i="16"/>
  <c r="DD14" i="16"/>
  <c r="DC14" i="16"/>
  <c r="DB14" i="16"/>
  <c r="DA14" i="16"/>
  <c r="CX14" i="16"/>
  <c r="CW14" i="16"/>
  <c r="CV14" i="16"/>
  <c r="CU14" i="16"/>
  <c r="CT14" i="16"/>
  <c r="CS14" i="16"/>
  <c r="CR14" i="16"/>
  <c r="CQ14" i="16"/>
  <c r="CN14" i="16"/>
  <c r="CM14" i="16"/>
  <c r="CL14" i="16"/>
  <c r="CK14" i="16"/>
  <c r="CJ14" i="16"/>
  <c r="CI14" i="16"/>
  <c r="CH14" i="16"/>
  <c r="CG14" i="16"/>
  <c r="CF14" i="16"/>
  <c r="CE14" i="16"/>
  <c r="CD14" i="16"/>
  <c r="CC14" i="16"/>
  <c r="CB14" i="16"/>
  <c r="DX13" i="16"/>
  <c r="DW13" i="16"/>
  <c r="DV13" i="16"/>
  <c r="DU13" i="16"/>
  <c r="DT13" i="16"/>
  <c r="DS13" i="16"/>
  <c r="DR13" i="16"/>
  <c r="DQ13" i="16"/>
  <c r="DP13" i="16"/>
  <c r="DO13" i="16"/>
  <c r="DN13" i="16"/>
  <c r="DM13" i="16"/>
  <c r="DL13" i="16"/>
  <c r="DK13" i="16"/>
  <c r="DF13" i="16"/>
  <c r="DE13" i="16"/>
  <c r="DD13" i="16"/>
  <c r="DC13" i="16"/>
  <c r="DB13" i="16"/>
  <c r="DA13" i="16"/>
  <c r="CX13" i="16"/>
  <c r="CW13" i="16"/>
  <c r="CV13" i="16"/>
  <c r="CU13" i="16"/>
  <c r="CT13" i="16"/>
  <c r="CS13" i="16"/>
  <c r="CR13" i="16"/>
  <c r="CQ13" i="16"/>
  <c r="CN13" i="16"/>
  <c r="CM13" i="16"/>
  <c r="CL13" i="16"/>
  <c r="CK13" i="16"/>
  <c r="CJ13" i="16"/>
  <c r="CI13" i="16"/>
  <c r="CH13" i="16"/>
  <c r="CG13" i="16"/>
  <c r="CF13" i="16"/>
  <c r="CE13" i="16"/>
  <c r="CD13" i="16"/>
  <c r="CC13" i="16"/>
  <c r="CB13" i="16"/>
  <c r="DX12" i="16"/>
  <c r="DW12" i="16"/>
  <c r="DV12" i="16"/>
  <c r="DU12" i="16"/>
  <c r="DT12" i="16"/>
  <c r="DS12" i="16"/>
  <c r="DR12" i="16"/>
  <c r="DQ12" i="16"/>
  <c r="DP12" i="16"/>
  <c r="DO12" i="16"/>
  <c r="DN12" i="16"/>
  <c r="DM12" i="16"/>
  <c r="DL12" i="16"/>
  <c r="DK12" i="16"/>
  <c r="DF12" i="16"/>
  <c r="DE12" i="16"/>
  <c r="DD12" i="16"/>
  <c r="DC12" i="16"/>
  <c r="DB12" i="16"/>
  <c r="DA12" i="16"/>
  <c r="CX12" i="16"/>
  <c r="CW12" i="16"/>
  <c r="CV12" i="16"/>
  <c r="CU12" i="16"/>
  <c r="CT12" i="16"/>
  <c r="CS12" i="16"/>
  <c r="CR12" i="16"/>
  <c r="CQ12" i="16"/>
  <c r="CN12" i="16"/>
  <c r="CM12" i="16"/>
  <c r="CL12" i="16"/>
  <c r="CK12" i="16"/>
  <c r="CJ12" i="16"/>
  <c r="CI12" i="16"/>
  <c r="CH12" i="16"/>
  <c r="CG12" i="16"/>
  <c r="CF12" i="16"/>
  <c r="CE12" i="16"/>
  <c r="CD12" i="16"/>
  <c r="CC12" i="16"/>
  <c r="CB12" i="16"/>
  <c r="DX11" i="16"/>
  <c r="DW11" i="16"/>
  <c r="DV11" i="16"/>
  <c r="DU11" i="16"/>
  <c r="DT11" i="16"/>
  <c r="DS11" i="16"/>
  <c r="DR11" i="16"/>
  <c r="DQ11" i="16"/>
  <c r="DP11" i="16"/>
  <c r="DO11" i="16"/>
  <c r="DN11" i="16"/>
  <c r="DM11" i="16"/>
  <c r="DL11" i="16"/>
  <c r="DK11" i="16"/>
  <c r="DF11" i="16"/>
  <c r="DE11" i="16"/>
  <c r="DD11" i="16"/>
  <c r="DC11" i="16"/>
  <c r="DB11" i="16"/>
  <c r="DA11" i="16"/>
  <c r="CX11" i="16"/>
  <c r="CW11" i="16"/>
  <c r="CV11" i="16"/>
  <c r="CU11" i="16"/>
  <c r="CT11" i="16"/>
  <c r="CS11" i="16"/>
  <c r="CR11" i="16"/>
  <c r="CQ11" i="16"/>
  <c r="CN11" i="16"/>
  <c r="CM11" i="16"/>
  <c r="CL11" i="16"/>
  <c r="CK11" i="16"/>
  <c r="CJ11" i="16"/>
  <c r="CI11" i="16"/>
  <c r="CH11" i="16"/>
  <c r="CG11" i="16"/>
  <c r="CF11" i="16"/>
  <c r="CE11" i="16"/>
  <c r="CD11" i="16"/>
  <c r="CC11" i="16"/>
  <c r="CB11" i="16"/>
  <c r="DX10" i="16"/>
  <c r="DW10" i="16"/>
  <c r="DV10" i="16"/>
  <c r="DU10" i="16"/>
  <c r="DT10" i="16"/>
  <c r="DS10" i="16"/>
  <c r="DR10" i="16"/>
  <c r="DQ10" i="16"/>
  <c r="DP10" i="16"/>
  <c r="DO10" i="16"/>
  <c r="DN10" i="16"/>
  <c r="DM10" i="16"/>
  <c r="DL10" i="16"/>
  <c r="DK10" i="16"/>
  <c r="DF10" i="16"/>
  <c r="DE10" i="16"/>
  <c r="DD10" i="16"/>
  <c r="DC10" i="16"/>
  <c r="DB10" i="16"/>
  <c r="DA10" i="16"/>
  <c r="CX10" i="16"/>
  <c r="CW10" i="16"/>
  <c r="CV10" i="16"/>
  <c r="CU10" i="16"/>
  <c r="CT10" i="16"/>
  <c r="CS10" i="16"/>
  <c r="CR10" i="16"/>
  <c r="CQ10" i="16"/>
  <c r="CN10" i="16"/>
  <c r="CM10" i="16"/>
  <c r="CL10" i="16"/>
  <c r="CK10" i="16"/>
  <c r="CJ10" i="16"/>
  <c r="CI10" i="16"/>
  <c r="CH10" i="16"/>
  <c r="CG10" i="16"/>
  <c r="CF10" i="16"/>
  <c r="CE10" i="16"/>
  <c r="CD10" i="16"/>
  <c r="CC10" i="16"/>
  <c r="CB10" i="16"/>
  <c r="DX9" i="16"/>
  <c r="DW9" i="16"/>
  <c r="DV9" i="16"/>
  <c r="DU9" i="16"/>
  <c r="DT9" i="16"/>
  <c r="DS9" i="16"/>
  <c r="DR9" i="16"/>
  <c r="DQ9" i="16"/>
  <c r="DP9" i="16"/>
  <c r="DO9" i="16"/>
  <c r="DN9" i="16"/>
  <c r="DM9" i="16"/>
  <c r="DL9" i="16"/>
  <c r="DK9" i="16"/>
  <c r="DF9" i="16"/>
  <c r="DE9" i="16"/>
  <c r="DD9" i="16"/>
  <c r="DC9" i="16"/>
  <c r="DB9" i="16"/>
  <c r="DA9" i="16"/>
  <c r="CX9" i="16"/>
  <c r="CW9" i="16"/>
  <c r="CV9" i="16"/>
  <c r="CU9" i="16"/>
  <c r="CT9" i="16"/>
  <c r="CS9" i="16"/>
  <c r="CR9" i="16"/>
  <c r="CQ9" i="16"/>
  <c r="CN9" i="16"/>
  <c r="CM9" i="16"/>
  <c r="CL9" i="16"/>
  <c r="CK9" i="16"/>
  <c r="CJ9" i="16"/>
  <c r="CI9" i="16"/>
  <c r="CH9" i="16"/>
  <c r="CG9" i="16"/>
  <c r="CF9" i="16"/>
  <c r="CE9" i="16"/>
  <c r="CD9" i="16"/>
  <c r="CC9" i="16"/>
  <c r="CB9" i="16"/>
  <c r="DX8" i="16"/>
  <c r="DW8" i="16"/>
  <c r="DV8" i="16"/>
  <c r="DU8" i="16"/>
  <c r="DT8" i="16"/>
  <c r="DS8" i="16"/>
  <c r="DR8" i="16"/>
  <c r="DQ8" i="16"/>
  <c r="DP8" i="16"/>
  <c r="DO8" i="16"/>
  <c r="DN8" i="16"/>
  <c r="DM8" i="16"/>
  <c r="DL8" i="16"/>
  <c r="DK8" i="16"/>
  <c r="DF8" i="16"/>
  <c r="DE8" i="16"/>
  <c r="DD8" i="16"/>
  <c r="DC8" i="16"/>
  <c r="DB8" i="16"/>
  <c r="DA8" i="16"/>
  <c r="CX8" i="16"/>
  <c r="CW8" i="16"/>
  <c r="CV8" i="16"/>
  <c r="CU8" i="16"/>
  <c r="CT8" i="16"/>
  <c r="CS8" i="16"/>
  <c r="CR8" i="16"/>
  <c r="CQ8" i="16"/>
  <c r="CN8" i="16"/>
  <c r="CM8" i="16"/>
  <c r="CL8" i="16"/>
  <c r="CK8" i="16"/>
  <c r="CJ8" i="16"/>
  <c r="CI8" i="16"/>
  <c r="CH8" i="16"/>
  <c r="CG8" i="16"/>
  <c r="CF8" i="16"/>
  <c r="CE8" i="16"/>
  <c r="CD8" i="16"/>
  <c r="CC8" i="16"/>
  <c r="CB8" i="16"/>
  <c r="DX7" i="16"/>
  <c r="DW7" i="16"/>
  <c r="DV7" i="16"/>
  <c r="DU7" i="16"/>
  <c r="DT7" i="16"/>
  <c r="DS7" i="16"/>
  <c r="DR7" i="16"/>
  <c r="DQ7" i="16"/>
  <c r="DP7" i="16"/>
  <c r="DO7" i="16"/>
  <c r="DN7" i="16"/>
  <c r="DM7" i="16"/>
  <c r="DL7" i="16"/>
  <c r="DK7" i="16"/>
  <c r="DF7" i="16"/>
  <c r="DE7" i="16"/>
  <c r="DD7" i="16"/>
  <c r="DC7" i="16"/>
  <c r="DB7" i="16"/>
  <c r="DA7" i="16"/>
  <c r="CX7" i="16"/>
  <c r="CW7" i="16"/>
  <c r="CV7" i="16"/>
  <c r="CU7" i="16"/>
  <c r="CT7" i="16"/>
  <c r="CS7" i="16"/>
  <c r="CR7" i="16"/>
  <c r="CQ7" i="16"/>
  <c r="CN7" i="16"/>
  <c r="CM7" i="16"/>
  <c r="CL7" i="16"/>
  <c r="CK7" i="16"/>
  <c r="CJ7" i="16"/>
  <c r="CI7" i="16"/>
  <c r="CH7" i="16"/>
  <c r="CG7" i="16"/>
  <c r="CF7" i="16"/>
  <c r="CE7" i="16"/>
  <c r="CD7" i="16"/>
  <c r="CC7" i="16"/>
  <c r="CB7" i="16"/>
  <c r="DX6" i="16"/>
  <c r="DW6" i="16"/>
  <c r="DV6" i="16"/>
  <c r="DU6" i="16"/>
  <c r="DT6" i="16"/>
  <c r="DS6" i="16"/>
  <c r="DR6" i="16"/>
  <c r="DQ6" i="16"/>
  <c r="DP6" i="16"/>
  <c r="DO6" i="16"/>
  <c r="DN6" i="16"/>
  <c r="DM6" i="16"/>
  <c r="DL6" i="16"/>
  <c r="DK6" i="16"/>
  <c r="DF6" i="16"/>
  <c r="DE6" i="16"/>
  <c r="DD6" i="16"/>
  <c r="DC6" i="16"/>
  <c r="DB6" i="16"/>
  <c r="DA6" i="16"/>
  <c r="CX6" i="16"/>
  <c r="CW6" i="16"/>
  <c r="CV6" i="16"/>
  <c r="CU6" i="16"/>
  <c r="CT6" i="16"/>
  <c r="CS6" i="16"/>
  <c r="CR6" i="16"/>
  <c r="CQ6" i="16"/>
  <c r="CN6" i="16"/>
  <c r="CM6" i="16"/>
  <c r="CL6" i="16"/>
  <c r="CK6" i="16"/>
  <c r="CJ6" i="16"/>
  <c r="CI6" i="16"/>
  <c r="CH6" i="16"/>
  <c r="CG6" i="16"/>
  <c r="CF6" i="16"/>
  <c r="CE6" i="16"/>
  <c r="CD6" i="16"/>
  <c r="CC6" i="16"/>
  <c r="CB6" i="16"/>
  <c r="CA3" i="16"/>
  <c r="CA69" i="16" s="1"/>
  <c r="BZ3" i="16"/>
  <c r="BY3" i="16"/>
  <c r="BY69" i="16" s="1"/>
  <c r="BX3" i="16"/>
  <c r="BW3" i="16"/>
  <c r="BW69" i="16" s="1"/>
  <c r="BU3" i="16"/>
  <c r="BT3" i="16"/>
  <c r="BT69" i="16" s="1"/>
  <c r="BS3" i="16"/>
  <c r="BR3" i="16"/>
  <c r="BR69" i="16" s="1"/>
  <c r="BQ3" i="16"/>
  <c r="CA2" i="16"/>
  <c r="CA2" i="7" s="1"/>
  <c r="CG2" i="8" s="1"/>
  <c r="BZ2" i="16"/>
  <c r="BZ2" i="7" s="1"/>
  <c r="CF2" i="8" s="1"/>
  <c r="BY2" i="16"/>
  <c r="BY2" i="7" s="1"/>
  <c r="CE2" i="8" s="1"/>
  <c r="BX2" i="16"/>
  <c r="BX2" i="7" s="1"/>
  <c r="CD2" i="8" s="1"/>
  <c r="BW2" i="16"/>
  <c r="BW2" i="7" s="1"/>
  <c r="CC2" i="8" s="1"/>
  <c r="BU2" i="16"/>
  <c r="BV2" i="7" s="1"/>
  <c r="CB2" i="8" s="1"/>
  <c r="BT2" i="16"/>
  <c r="BU2" i="7" s="1"/>
  <c r="CA2" i="8" s="1"/>
  <c r="BS2" i="16"/>
  <c r="BT2" i="7" s="1"/>
  <c r="BZ2" i="8" s="1"/>
  <c r="BR2" i="16"/>
  <c r="BS2" i="7" s="1"/>
  <c r="BY2" i="8" s="1"/>
  <c r="BQ2" i="16"/>
  <c r="BR2" i="7" s="1"/>
  <c r="BX2" i="8" s="1"/>
  <c r="U54" i="15"/>
  <c r="H54" i="15"/>
  <c r="B54" i="15"/>
  <c r="U53" i="15"/>
  <c r="H53" i="15"/>
  <c r="B53" i="15"/>
  <c r="U52" i="15"/>
  <c r="U55" i="15" s="1"/>
  <c r="H52" i="15"/>
  <c r="B52" i="15"/>
  <c r="B55" i="15" s="1"/>
  <c r="BU44" i="15"/>
  <c r="BU43" i="15"/>
  <c r="BU42" i="15"/>
  <c r="BU41" i="15"/>
  <c r="BU40" i="15"/>
  <c r="BU39" i="15"/>
  <c r="BU38" i="15"/>
  <c r="BU37" i="15"/>
  <c r="BU36" i="15"/>
  <c r="B32" i="15"/>
  <c r="B31" i="15"/>
  <c r="B30" i="15"/>
  <c r="B29" i="15"/>
  <c r="B28" i="15"/>
  <c r="B27" i="15"/>
  <c r="H24" i="15"/>
  <c r="G24" i="15"/>
  <c r="F24" i="15"/>
  <c r="E24" i="15"/>
  <c r="D24" i="15"/>
  <c r="H23" i="15"/>
  <c r="G23" i="15"/>
  <c r="F23" i="15"/>
  <c r="E23" i="15"/>
  <c r="D23" i="15"/>
  <c r="H22" i="15"/>
  <c r="G22" i="15"/>
  <c r="F22" i="15"/>
  <c r="E22" i="15"/>
  <c r="D22" i="15"/>
  <c r="H21" i="15"/>
  <c r="G21" i="15"/>
  <c r="F21" i="15"/>
  <c r="E21" i="15"/>
  <c r="D21" i="15"/>
  <c r="H20" i="15"/>
  <c r="G20" i="15"/>
  <c r="F20" i="15"/>
  <c r="E20" i="15"/>
  <c r="D20" i="15"/>
  <c r="H19" i="15"/>
  <c r="G19" i="15"/>
  <c r="F19" i="15"/>
  <c r="E19" i="15"/>
  <c r="D19" i="15"/>
  <c r="H18" i="15"/>
  <c r="G18" i="15"/>
  <c r="F18" i="15"/>
  <c r="E18" i="15"/>
  <c r="D18" i="15"/>
  <c r="H17" i="15"/>
  <c r="G17" i="15"/>
  <c r="F17" i="15"/>
  <c r="E17" i="15"/>
  <c r="D17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E14" i="15"/>
  <c r="DD14" i="15"/>
  <c r="DC14" i="15"/>
  <c r="DB14" i="15"/>
  <c r="DA14" i="15"/>
  <c r="CZ14" i="15"/>
  <c r="CW14" i="15"/>
  <c r="CV14" i="15"/>
  <c r="CU14" i="15"/>
  <c r="CT14" i="15"/>
  <c r="CS14" i="15"/>
  <c r="CR14" i="15"/>
  <c r="CQ14" i="15"/>
  <c r="CP14" i="15"/>
  <c r="CM14" i="15"/>
  <c r="CL14" i="15"/>
  <c r="CK14" i="15"/>
  <c r="CJ14" i="15"/>
  <c r="CI14" i="15"/>
  <c r="CH14" i="15"/>
  <c r="CG14" i="15"/>
  <c r="CF14" i="15"/>
  <c r="CE14" i="15"/>
  <c r="CD14" i="15"/>
  <c r="CC14" i="15"/>
  <c r="CB14" i="15"/>
  <c r="CA14" i="15"/>
  <c r="BZ14" i="15"/>
  <c r="BY14" i="15"/>
  <c r="BX14" i="15"/>
  <c r="BW14" i="15"/>
  <c r="BV14" i="15"/>
  <c r="BT14" i="15"/>
  <c r="BT44" i="15" s="1"/>
  <c r="BS14" i="15"/>
  <c r="BS44" i="15" s="1"/>
  <c r="BR14" i="15"/>
  <c r="BR44" i="15" s="1"/>
  <c r="BQ14" i="15"/>
  <c r="BQ44" i="15" s="1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E13" i="15"/>
  <c r="DD13" i="15"/>
  <c r="DC13" i="15"/>
  <c r="DB13" i="15"/>
  <c r="DA13" i="15"/>
  <c r="CZ13" i="15"/>
  <c r="CW13" i="15"/>
  <c r="CV13" i="15"/>
  <c r="CU13" i="15"/>
  <c r="CT13" i="15"/>
  <c r="CS13" i="15"/>
  <c r="CR13" i="15"/>
  <c r="CQ13" i="15"/>
  <c r="CP13" i="15"/>
  <c r="CM13" i="15"/>
  <c r="CL13" i="15"/>
  <c r="CK13" i="15"/>
  <c r="CJ13" i="15"/>
  <c r="CI13" i="15"/>
  <c r="CH13" i="15"/>
  <c r="CG13" i="15"/>
  <c r="CF13" i="15"/>
  <c r="CE13" i="15"/>
  <c r="CD13" i="15"/>
  <c r="CC13" i="15"/>
  <c r="CB13" i="15"/>
  <c r="CA13" i="15"/>
  <c r="BZ13" i="15"/>
  <c r="BY13" i="15"/>
  <c r="BX13" i="15"/>
  <c r="BW13" i="15"/>
  <c r="BV13" i="15"/>
  <c r="BT13" i="15"/>
  <c r="BT43" i="15" s="1"/>
  <c r="BS13" i="15"/>
  <c r="BS43" i="15" s="1"/>
  <c r="BR13" i="15"/>
  <c r="BR43" i="15" s="1"/>
  <c r="BQ13" i="15"/>
  <c r="BQ43" i="15" s="1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E12" i="15"/>
  <c r="DD12" i="15"/>
  <c r="DC12" i="15"/>
  <c r="DB12" i="15"/>
  <c r="DA12" i="15"/>
  <c r="CZ12" i="15"/>
  <c r="CW12" i="15"/>
  <c r="CV12" i="15"/>
  <c r="CU12" i="15"/>
  <c r="CT12" i="15"/>
  <c r="CS12" i="15"/>
  <c r="CR12" i="15"/>
  <c r="CQ12" i="15"/>
  <c r="CP12" i="15"/>
  <c r="CM12" i="15"/>
  <c r="CL12" i="15"/>
  <c r="CK12" i="15"/>
  <c r="CJ12" i="15"/>
  <c r="CI12" i="15"/>
  <c r="CH12" i="15"/>
  <c r="CG12" i="15"/>
  <c r="CF12" i="15"/>
  <c r="CE12" i="15"/>
  <c r="CD12" i="15"/>
  <c r="CC12" i="15"/>
  <c r="CB12" i="15"/>
  <c r="CA12" i="15"/>
  <c r="BZ12" i="15"/>
  <c r="BY12" i="15"/>
  <c r="BX12" i="15"/>
  <c r="BW12" i="15"/>
  <c r="BV12" i="15"/>
  <c r="BT12" i="15"/>
  <c r="BT42" i="15" s="1"/>
  <c r="BS12" i="15"/>
  <c r="BS42" i="15" s="1"/>
  <c r="BR12" i="15"/>
  <c r="BR42" i="15" s="1"/>
  <c r="BQ12" i="15"/>
  <c r="BQ42" i="15" s="1"/>
  <c r="B12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E11" i="15"/>
  <c r="DD11" i="15"/>
  <c r="DC11" i="15"/>
  <c r="DB11" i="15"/>
  <c r="DA11" i="15"/>
  <c r="CZ11" i="15"/>
  <c r="CW11" i="15"/>
  <c r="CV11" i="15"/>
  <c r="CU11" i="15"/>
  <c r="CT11" i="15"/>
  <c r="CS11" i="15"/>
  <c r="CR11" i="15"/>
  <c r="CQ11" i="15"/>
  <c r="CP11" i="15"/>
  <c r="CM11" i="15"/>
  <c r="CL11" i="15"/>
  <c r="CK11" i="15"/>
  <c r="CJ11" i="15"/>
  <c r="CI11" i="15"/>
  <c r="CH11" i="15"/>
  <c r="CG11" i="15"/>
  <c r="CF11" i="15"/>
  <c r="CE11" i="15"/>
  <c r="CD11" i="15"/>
  <c r="CC11" i="15"/>
  <c r="CB11" i="15"/>
  <c r="CA11" i="15"/>
  <c r="BZ11" i="15"/>
  <c r="BY11" i="15"/>
  <c r="BX11" i="15"/>
  <c r="BW11" i="15"/>
  <c r="BV11" i="15"/>
  <c r="BT11" i="15"/>
  <c r="BT41" i="15" s="1"/>
  <c r="BS11" i="15"/>
  <c r="BS41" i="15" s="1"/>
  <c r="BR11" i="15"/>
  <c r="BR41" i="15" s="1"/>
  <c r="BQ11" i="15"/>
  <c r="BQ41" i="15" s="1"/>
  <c r="B11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E10" i="15"/>
  <c r="DD10" i="15"/>
  <c r="DC10" i="15"/>
  <c r="DB10" i="15"/>
  <c r="DA10" i="15"/>
  <c r="CZ10" i="15"/>
  <c r="CW10" i="15"/>
  <c r="CV10" i="15"/>
  <c r="CU10" i="15"/>
  <c r="CT10" i="15"/>
  <c r="CS10" i="15"/>
  <c r="CR10" i="15"/>
  <c r="CQ10" i="15"/>
  <c r="CP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T10" i="15"/>
  <c r="BT40" i="15" s="1"/>
  <c r="BS10" i="15"/>
  <c r="BS40" i="15" s="1"/>
  <c r="BR10" i="15"/>
  <c r="BR40" i="15" s="1"/>
  <c r="BQ10" i="15"/>
  <c r="BQ40" i="15" s="1"/>
  <c r="B10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E9" i="15"/>
  <c r="DD9" i="15"/>
  <c r="DC9" i="15"/>
  <c r="DB9" i="15"/>
  <c r="DA9" i="15"/>
  <c r="CZ9" i="15"/>
  <c r="CW9" i="15"/>
  <c r="CV9" i="15"/>
  <c r="CU9" i="15"/>
  <c r="CT9" i="15"/>
  <c r="CS9" i="15"/>
  <c r="CR9" i="15"/>
  <c r="CQ9" i="15"/>
  <c r="CP9" i="15"/>
  <c r="CM9" i="15"/>
  <c r="CL9" i="15"/>
  <c r="CK9" i="15"/>
  <c r="CJ9" i="15"/>
  <c r="CI9" i="15"/>
  <c r="CH9" i="15"/>
  <c r="CG9" i="15"/>
  <c r="CF9" i="15"/>
  <c r="CE9" i="15"/>
  <c r="CD9" i="15"/>
  <c r="CC9" i="15"/>
  <c r="CB9" i="15"/>
  <c r="CA9" i="15"/>
  <c r="BZ9" i="15"/>
  <c r="BY9" i="15"/>
  <c r="BX9" i="15"/>
  <c r="BW9" i="15"/>
  <c r="BV9" i="15"/>
  <c r="BT9" i="15"/>
  <c r="BT39" i="15" s="1"/>
  <c r="BS9" i="15"/>
  <c r="BS39" i="15" s="1"/>
  <c r="BR9" i="15"/>
  <c r="BR39" i="15" s="1"/>
  <c r="BQ9" i="15"/>
  <c r="BQ39" i="15" s="1"/>
  <c r="B9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E8" i="15"/>
  <c r="DD8" i="15"/>
  <c r="DC8" i="15"/>
  <c r="DB8" i="15"/>
  <c r="DA8" i="15"/>
  <c r="CZ8" i="15"/>
  <c r="CW8" i="15"/>
  <c r="CV8" i="15"/>
  <c r="CU8" i="15"/>
  <c r="CT8" i="15"/>
  <c r="CS8" i="15"/>
  <c r="CR8" i="15"/>
  <c r="CQ8" i="15"/>
  <c r="CP8" i="15"/>
  <c r="CM8" i="15"/>
  <c r="CL8" i="15"/>
  <c r="CK8" i="15"/>
  <c r="CJ8" i="15"/>
  <c r="CI8" i="15"/>
  <c r="CH8" i="15"/>
  <c r="CG8" i="15"/>
  <c r="CF8" i="15"/>
  <c r="CE8" i="15"/>
  <c r="CD8" i="15"/>
  <c r="CC8" i="15"/>
  <c r="CB8" i="15"/>
  <c r="CA8" i="15"/>
  <c r="BZ8" i="15"/>
  <c r="BY8" i="15"/>
  <c r="BX8" i="15"/>
  <c r="BW8" i="15"/>
  <c r="BV8" i="15"/>
  <c r="BT8" i="15"/>
  <c r="BT38" i="15" s="1"/>
  <c r="BS8" i="15"/>
  <c r="BS38" i="15" s="1"/>
  <c r="BR8" i="15"/>
  <c r="BR38" i="15" s="1"/>
  <c r="BQ8" i="15"/>
  <c r="BQ38" i="15" s="1"/>
  <c r="B8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E7" i="15"/>
  <c r="DD7" i="15"/>
  <c r="DC7" i="15"/>
  <c r="DB7" i="15"/>
  <c r="DA7" i="15"/>
  <c r="CZ7" i="15"/>
  <c r="CW7" i="15"/>
  <c r="CV7" i="15"/>
  <c r="CU7" i="15"/>
  <c r="CT7" i="15"/>
  <c r="CS7" i="15"/>
  <c r="CR7" i="15"/>
  <c r="CQ7" i="15"/>
  <c r="CP7" i="15"/>
  <c r="CM7" i="15"/>
  <c r="CL7" i="15"/>
  <c r="CK7" i="15"/>
  <c r="CJ7" i="15"/>
  <c r="CI7" i="15"/>
  <c r="CH7" i="15"/>
  <c r="CG7" i="15"/>
  <c r="CF7" i="15"/>
  <c r="CE7" i="15"/>
  <c r="CD7" i="15"/>
  <c r="CC7" i="15"/>
  <c r="CB7" i="15"/>
  <c r="CA7" i="15"/>
  <c r="BZ7" i="15"/>
  <c r="BY7" i="15"/>
  <c r="BX7" i="15"/>
  <c r="BW7" i="15"/>
  <c r="BV7" i="15"/>
  <c r="BT7" i="15"/>
  <c r="BT37" i="15" s="1"/>
  <c r="BS7" i="15"/>
  <c r="BS37" i="15" s="1"/>
  <c r="BR7" i="15"/>
  <c r="BR37" i="15" s="1"/>
  <c r="BQ7" i="15"/>
  <c r="BQ37" i="15" s="1"/>
  <c r="B7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E6" i="15"/>
  <c r="DD6" i="15"/>
  <c r="DC6" i="15"/>
  <c r="DB6" i="15"/>
  <c r="DA6" i="15"/>
  <c r="CZ6" i="15"/>
  <c r="CW6" i="15"/>
  <c r="CV6" i="15"/>
  <c r="CU6" i="15"/>
  <c r="CT6" i="15"/>
  <c r="CS6" i="15"/>
  <c r="CR6" i="15"/>
  <c r="CQ6" i="15"/>
  <c r="CP6" i="15"/>
  <c r="CM6" i="15"/>
  <c r="CL6" i="15"/>
  <c r="CK6" i="15"/>
  <c r="CJ6" i="15"/>
  <c r="CI6" i="15"/>
  <c r="CH6" i="15"/>
  <c r="CG6" i="15"/>
  <c r="CF6" i="15"/>
  <c r="CE6" i="15"/>
  <c r="CD6" i="15"/>
  <c r="CC6" i="15"/>
  <c r="CB6" i="15"/>
  <c r="CA6" i="15"/>
  <c r="BZ6" i="15"/>
  <c r="BY6" i="15"/>
  <c r="BX6" i="15"/>
  <c r="BW6" i="15"/>
  <c r="BV6" i="15"/>
  <c r="BT6" i="15"/>
  <c r="BT36" i="15" s="1"/>
  <c r="BS6" i="15"/>
  <c r="BS36" i="15" s="1"/>
  <c r="BR6" i="15"/>
  <c r="BR36" i="15" s="1"/>
  <c r="BQ6" i="15"/>
  <c r="BQ36" i="15" s="1"/>
  <c r="C168" i="2"/>
  <c r="B168" i="2"/>
  <c r="A168" i="2"/>
  <c r="C167" i="2"/>
  <c r="B167" i="2"/>
  <c r="A167" i="2"/>
  <c r="C166" i="2"/>
  <c r="B166" i="2"/>
  <c r="A166" i="2"/>
  <c r="C165" i="2"/>
  <c r="B165" i="2"/>
  <c r="A165" i="2"/>
  <c r="C164" i="2"/>
  <c r="B164" i="2"/>
  <c r="A164" i="2"/>
  <c r="C163" i="2"/>
  <c r="B163" i="2"/>
  <c r="A163" i="2"/>
  <c r="C162" i="2"/>
  <c r="B162" i="2"/>
  <c r="A162" i="2"/>
  <c r="C161" i="2"/>
  <c r="B161" i="2"/>
  <c r="A161" i="2"/>
  <c r="C160" i="2"/>
  <c r="B160" i="2"/>
  <c r="A160" i="2"/>
  <c r="C159" i="2"/>
  <c r="B159" i="2"/>
  <c r="A159" i="2"/>
  <c r="C158" i="2"/>
  <c r="B158" i="2"/>
  <c r="A158" i="2"/>
  <c r="C157" i="2"/>
  <c r="B157" i="2"/>
  <c r="A157" i="2"/>
  <c r="C156" i="2"/>
  <c r="B156" i="2"/>
  <c r="A156" i="2"/>
  <c r="C155" i="2"/>
  <c r="B155" i="2"/>
  <c r="A155" i="2"/>
  <c r="C154" i="2"/>
  <c r="B154" i="2"/>
  <c r="A154" i="2"/>
  <c r="C153" i="2"/>
  <c r="B153" i="2"/>
  <c r="A153" i="2"/>
  <c r="C152" i="2"/>
  <c r="B152" i="2"/>
  <c r="A152" i="2"/>
  <c r="C151" i="2"/>
  <c r="B151" i="2"/>
  <c r="A151" i="2"/>
  <c r="C150" i="2"/>
  <c r="B150" i="2"/>
  <c r="A150" i="2"/>
  <c r="C149" i="2"/>
  <c r="B149" i="2"/>
  <c r="A149" i="2"/>
  <c r="C148" i="2"/>
  <c r="B148" i="2"/>
  <c r="A148" i="2"/>
  <c r="C147" i="2"/>
  <c r="B147" i="2"/>
  <c r="A147" i="2"/>
  <c r="C146" i="2"/>
  <c r="B146" i="2"/>
  <c r="A146" i="2"/>
  <c r="C145" i="2"/>
  <c r="B145" i="2"/>
  <c r="A145" i="2"/>
  <c r="C144" i="2"/>
  <c r="B144" i="2"/>
  <c r="A144" i="2"/>
  <c r="C143" i="2"/>
  <c r="B143" i="2"/>
  <c r="A143" i="2"/>
  <c r="C142" i="2"/>
  <c r="B142" i="2"/>
  <c r="A142" i="2"/>
  <c r="C141" i="2"/>
  <c r="B141" i="2"/>
  <c r="A141" i="2"/>
  <c r="C140" i="2"/>
  <c r="B140" i="2"/>
  <c r="A140" i="2"/>
  <c r="C139" i="2"/>
  <c r="B139" i="2"/>
  <c r="A139" i="2"/>
  <c r="C138" i="2"/>
  <c r="B138" i="2"/>
  <c r="A138" i="2"/>
  <c r="C137" i="2"/>
  <c r="B137" i="2"/>
  <c r="A137" i="2"/>
  <c r="C136" i="2"/>
  <c r="B136" i="2"/>
  <c r="A136" i="2"/>
  <c r="C135" i="2"/>
  <c r="B135" i="2"/>
  <c r="A135" i="2"/>
  <c r="C134" i="2"/>
  <c r="B134" i="2"/>
  <c r="A134" i="2"/>
  <c r="C133" i="2"/>
  <c r="B133" i="2"/>
  <c r="A133" i="2"/>
  <c r="C132" i="2"/>
  <c r="B132" i="2"/>
  <c r="A132" i="2"/>
  <c r="C131" i="2"/>
  <c r="B131" i="2"/>
  <c r="A131" i="2"/>
  <c r="C130" i="2"/>
  <c r="B130" i="2"/>
  <c r="A130" i="2"/>
  <c r="C129" i="2"/>
  <c r="B129" i="2"/>
  <c r="A129" i="2"/>
  <c r="C128" i="2"/>
  <c r="B128" i="2"/>
  <c r="A128" i="2"/>
  <c r="C127" i="2"/>
  <c r="B127" i="2"/>
  <c r="A127" i="2"/>
  <c r="C126" i="2"/>
  <c r="B126" i="2"/>
  <c r="A126" i="2"/>
  <c r="C125" i="2"/>
  <c r="A125" i="2"/>
  <c r="C124" i="2"/>
  <c r="A124" i="2"/>
  <c r="C123" i="2"/>
  <c r="A123" i="2"/>
  <c r="C122" i="2"/>
  <c r="B122" i="2"/>
  <c r="A122" i="2"/>
  <c r="C121" i="2"/>
  <c r="B121" i="2"/>
  <c r="A121" i="2"/>
  <c r="C120" i="2"/>
  <c r="B120" i="2"/>
  <c r="A120" i="2"/>
  <c r="C119" i="2"/>
  <c r="B119" i="2"/>
  <c r="A119" i="2"/>
  <c r="C118" i="2"/>
  <c r="B118" i="2"/>
  <c r="A118" i="2"/>
  <c r="C117" i="2"/>
  <c r="B117" i="2"/>
  <c r="A117" i="2"/>
  <c r="C116" i="2"/>
  <c r="B116" i="2"/>
  <c r="A116" i="2"/>
  <c r="C115" i="2"/>
  <c r="B115" i="2"/>
  <c r="A115" i="2"/>
  <c r="C114" i="2"/>
  <c r="B114" i="2"/>
  <c r="A114" i="2"/>
  <c r="C113" i="2"/>
  <c r="B113" i="2"/>
  <c r="A113" i="2"/>
  <c r="C112" i="2"/>
  <c r="B112" i="2"/>
  <c r="A112" i="2"/>
  <c r="C111" i="2"/>
  <c r="B111" i="2"/>
  <c r="A111" i="2"/>
  <c r="C110" i="2"/>
  <c r="B110" i="2"/>
  <c r="A110" i="2"/>
  <c r="C109" i="2"/>
  <c r="B109" i="2"/>
  <c r="A109" i="2"/>
  <c r="C108" i="2"/>
  <c r="B108" i="2"/>
  <c r="A108" i="2"/>
  <c r="C107" i="2"/>
  <c r="B107" i="2"/>
  <c r="A107" i="2"/>
  <c r="C106" i="2"/>
  <c r="B106" i="2"/>
  <c r="A106" i="2"/>
  <c r="C105" i="2"/>
  <c r="B105" i="2"/>
  <c r="A105" i="2"/>
  <c r="C104" i="2"/>
  <c r="B104" i="2"/>
  <c r="A104" i="2"/>
  <c r="C103" i="2"/>
  <c r="B103" i="2"/>
  <c r="A103" i="2"/>
  <c r="C102" i="2"/>
  <c r="B102" i="2"/>
  <c r="A102" i="2"/>
  <c r="C101" i="2"/>
  <c r="B101" i="2"/>
  <c r="A101" i="2"/>
  <c r="C100" i="2"/>
  <c r="B100" i="2"/>
  <c r="A100" i="2"/>
  <c r="C99" i="2"/>
  <c r="B99" i="2"/>
  <c r="A99" i="2"/>
  <c r="C98" i="2"/>
  <c r="B98" i="2"/>
  <c r="A98" i="2"/>
  <c r="C97" i="2"/>
  <c r="B97" i="2"/>
  <c r="A97" i="2"/>
  <c r="C96" i="2"/>
  <c r="B96" i="2"/>
  <c r="A96" i="2"/>
  <c r="C95" i="2"/>
  <c r="B95" i="2"/>
  <c r="A95" i="2"/>
  <c r="C94" i="2"/>
  <c r="B94" i="2"/>
  <c r="A94" i="2"/>
  <c r="C93" i="2"/>
  <c r="B93" i="2"/>
  <c r="A93" i="2"/>
  <c r="C92" i="2"/>
  <c r="B92" i="2"/>
  <c r="A92" i="2"/>
  <c r="C91" i="2"/>
  <c r="B91" i="2"/>
  <c r="A91" i="2"/>
  <c r="C90" i="2"/>
  <c r="B90" i="2"/>
  <c r="A90" i="2"/>
  <c r="C89" i="2"/>
  <c r="B89" i="2"/>
  <c r="A89" i="2"/>
  <c r="C88" i="2"/>
  <c r="B88" i="2"/>
  <c r="A88" i="2"/>
  <c r="C87" i="2"/>
  <c r="B87" i="2"/>
  <c r="A87" i="2"/>
  <c r="C86" i="2"/>
  <c r="B86" i="2"/>
  <c r="A86" i="2"/>
  <c r="C85" i="2"/>
  <c r="B85" i="2"/>
  <c r="A85" i="2"/>
  <c r="C84" i="2"/>
  <c r="B84" i="2"/>
  <c r="A84" i="2"/>
  <c r="C83" i="2"/>
  <c r="B83" i="2"/>
  <c r="A83" i="2"/>
  <c r="C82" i="2"/>
  <c r="B82" i="2"/>
  <c r="A82" i="2"/>
  <c r="C81" i="2"/>
  <c r="B81" i="2"/>
  <c r="A81" i="2"/>
  <c r="C80" i="2"/>
  <c r="B80" i="2"/>
  <c r="A80" i="2"/>
  <c r="C79" i="2"/>
  <c r="B79" i="2"/>
  <c r="A79" i="2"/>
  <c r="C78" i="2"/>
  <c r="B78" i="2"/>
  <c r="A78" i="2"/>
  <c r="C77" i="2"/>
  <c r="B77" i="2"/>
  <c r="A77" i="2"/>
  <c r="C76" i="2"/>
  <c r="B76" i="2"/>
  <c r="A76" i="2"/>
  <c r="C75" i="2"/>
  <c r="B75" i="2"/>
  <c r="A75" i="2"/>
  <c r="C74" i="2"/>
  <c r="B74" i="2"/>
  <c r="A74" i="2"/>
  <c r="C73" i="2"/>
  <c r="B73" i="2"/>
  <c r="A73" i="2"/>
  <c r="C72" i="2"/>
  <c r="B72" i="2"/>
  <c r="A72" i="2"/>
  <c r="C71" i="2"/>
  <c r="B71" i="2"/>
  <c r="A71" i="2"/>
  <c r="C70" i="2"/>
  <c r="B70" i="2"/>
  <c r="A70" i="2"/>
  <c r="C69" i="2"/>
  <c r="B69" i="2"/>
  <c r="A69" i="2"/>
  <c r="C68" i="2"/>
  <c r="B68" i="2"/>
  <c r="A68" i="2"/>
  <c r="C67" i="2"/>
  <c r="B67" i="2"/>
  <c r="A67" i="2"/>
  <c r="C66" i="2"/>
  <c r="B66" i="2"/>
  <c r="A66" i="2"/>
  <c r="C65" i="2"/>
  <c r="B65" i="2"/>
  <c r="A65" i="2"/>
  <c r="C64" i="2"/>
  <c r="B64" i="2"/>
  <c r="A64" i="2"/>
  <c r="C63" i="2"/>
  <c r="B63" i="2"/>
  <c r="A63" i="2"/>
  <c r="C62" i="2"/>
  <c r="B62" i="2"/>
  <c r="A62" i="2"/>
  <c r="C61" i="2"/>
  <c r="B61" i="2"/>
  <c r="A61" i="2"/>
  <c r="C60" i="2"/>
  <c r="B60" i="2"/>
  <c r="A60" i="2"/>
  <c r="C59" i="2"/>
  <c r="B59" i="2"/>
  <c r="A59" i="2"/>
  <c r="C58" i="2"/>
  <c r="B58" i="2"/>
  <c r="A58" i="2"/>
  <c r="C57" i="2"/>
  <c r="B57" i="2"/>
  <c r="A57" i="2"/>
  <c r="C56" i="2"/>
  <c r="B56" i="2"/>
  <c r="A56" i="2"/>
  <c r="C55" i="2"/>
  <c r="B55" i="2"/>
  <c r="A55" i="2"/>
  <c r="C54" i="2"/>
  <c r="B54" i="2"/>
  <c r="A54" i="2"/>
  <c r="C53" i="2"/>
  <c r="B53" i="2"/>
  <c r="A53" i="2"/>
  <c r="C52" i="2"/>
  <c r="B52" i="2"/>
  <c r="A52" i="2"/>
  <c r="C51" i="2"/>
  <c r="B51" i="2"/>
  <c r="A51" i="2"/>
  <c r="C50" i="2"/>
  <c r="B50" i="2"/>
  <c r="A50" i="2"/>
  <c r="C49" i="2"/>
  <c r="B49" i="2"/>
  <c r="A49" i="2"/>
  <c r="C48" i="2"/>
  <c r="B48" i="2"/>
  <c r="A48" i="2"/>
  <c r="C47" i="2"/>
  <c r="B47" i="2"/>
  <c r="A47" i="2"/>
  <c r="C46" i="2"/>
  <c r="B46" i="2"/>
  <c r="A46" i="2"/>
  <c r="C45" i="2"/>
  <c r="B45" i="2"/>
  <c r="A45" i="2"/>
  <c r="C44" i="2"/>
  <c r="B44" i="2"/>
  <c r="A44" i="2"/>
  <c r="C43" i="2"/>
  <c r="B43" i="2"/>
  <c r="A43" i="2"/>
  <c r="C42" i="2"/>
  <c r="B42" i="2"/>
  <c r="A42" i="2"/>
  <c r="C41" i="2"/>
  <c r="B41" i="2"/>
  <c r="A41" i="2"/>
  <c r="C40" i="2"/>
  <c r="B40" i="2"/>
  <c r="A40" i="2"/>
  <c r="C39" i="2"/>
  <c r="B39" i="2"/>
  <c r="A39" i="2"/>
  <c r="C38" i="2"/>
  <c r="B38" i="2"/>
  <c r="A38" i="2"/>
  <c r="C37" i="2"/>
  <c r="B37" i="2"/>
  <c r="A37" i="2"/>
  <c r="C36" i="2"/>
  <c r="B36" i="2"/>
  <c r="A36" i="2"/>
  <c r="C35" i="2"/>
  <c r="B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B28" i="2"/>
  <c r="A28" i="2"/>
  <c r="C27" i="2"/>
  <c r="B27" i="2"/>
  <c r="A27" i="2"/>
  <c r="C26" i="2"/>
  <c r="B26" i="2"/>
  <c r="A26" i="2"/>
  <c r="C25" i="2"/>
  <c r="B25" i="2"/>
  <c r="A25" i="2"/>
  <c r="C24" i="2"/>
  <c r="B24" i="2"/>
  <c r="A24" i="2"/>
  <c r="C23" i="2"/>
  <c r="B23" i="2"/>
  <c r="A23" i="2"/>
  <c r="C22" i="2"/>
  <c r="B22" i="2"/>
  <c r="A22" i="2"/>
  <c r="C21" i="2"/>
  <c r="B21" i="2"/>
  <c r="A21" i="2"/>
  <c r="C20" i="2"/>
  <c r="B20" i="2"/>
  <c r="A20" i="2"/>
  <c r="C19" i="2"/>
  <c r="B19" i="2"/>
  <c r="A19" i="2"/>
  <c r="C18" i="2"/>
  <c r="B18" i="2"/>
  <c r="A18" i="2"/>
  <c r="C17" i="2"/>
  <c r="B17" i="2"/>
  <c r="A17" i="2"/>
  <c r="C16" i="2"/>
  <c r="B16" i="2"/>
  <c r="A16" i="2"/>
  <c r="C15" i="2"/>
  <c r="B15" i="2"/>
  <c r="A15" i="2"/>
  <c r="C14" i="2"/>
  <c r="B14" i="2"/>
  <c r="A14" i="2"/>
  <c r="C13" i="2"/>
  <c r="B13" i="2"/>
  <c r="A13" i="2"/>
  <c r="C12" i="2"/>
  <c r="B12" i="2"/>
  <c r="A12" i="2"/>
  <c r="C11" i="2"/>
  <c r="B11" i="2"/>
  <c r="J64" i="14" s="1"/>
  <c r="A11" i="2"/>
  <c r="C10" i="2"/>
  <c r="B10" i="2"/>
  <c r="A10" i="2"/>
  <c r="C9" i="2"/>
  <c r="B9" i="2"/>
  <c r="A9" i="2"/>
  <c r="C8" i="2"/>
  <c r="B8" i="2"/>
  <c r="A8" i="2"/>
  <c r="C7" i="2"/>
  <c r="B7" i="2"/>
  <c r="A7" i="2"/>
  <c r="C6" i="2"/>
  <c r="B6" i="2"/>
  <c r="A6" i="2"/>
  <c r="C5" i="2"/>
  <c r="B5" i="2"/>
  <c r="A5" i="2"/>
  <c r="C4" i="2"/>
  <c r="B4" i="2"/>
  <c r="A4" i="2"/>
  <c r="C3" i="2"/>
  <c r="B3" i="2"/>
  <c r="A3" i="2"/>
  <c r="C2" i="2"/>
  <c r="B2" i="2"/>
  <c r="A2" i="2"/>
  <c r="F29" i="31"/>
  <c r="W28" i="31"/>
  <c r="S28" i="31"/>
  <c r="O28" i="31"/>
  <c r="F28" i="31"/>
  <c r="E28" i="31"/>
  <c r="D28" i="31"/>
  <c r="C28" i="31"/>
  <c r="W5" i="31"/>
  <c r="S5" i="31"/>
  <c r="P85" i="30"/>
  <c r="K85" i="30"/>
  <c r="H85" i="30"/>
  <c r="P84" i="30"/>
  <c r="K84" i="30"/>
  <c r="H84" i="30"/>
  <c r="P83" i="30"/>
  <c r="K83" i="30"/>
  <c r="H83" i="30"/>
  <c r="P82" i="30"/>
  <c r="K82" i="30"/>
  <c r="H82" i="30"/>
  <c r="P81" i="30"/>
  <c r="K81" i="30"/>
  <c r="I81" i="30"/>
  <c r="H81" i="30"/>
  <c r="P80" i="30"/>
  <c r="K80" i="30"/>
  <c r="H80" i="30"/>
  <c r="P79" i="30"/>
  <c r="K79" i="30"/>
  <c r="H79" i="30"/>
  <c r="P78" i="30"/>
  <c r="K78" i="30"/>
  <c r="H78" i="30"/>
  <c r="P77" i="30"/>
  <c r="K77" i="30"/>
  <c r="H77" i="30"/>
  <c r="P76" i="30"/>
  <c r="L76" i="30"/>
  <c r="K76" i="30"/>
  <c r="I76" i="30"/>
  <c r="H76" i="30"/>
  <c r="P75" i="30"/>
  <c r="K75" i="30"/>
  <c r="H75" i="30"/>
  <c r="P74" i="30"/>
  <c r="K74" i="30"/>
  <c r="H74" i="30"/>
  <c r="P73" i="30"/>
  <c r="K73" i="30"/>
  <c r="H73" i="30"/>
  <c r="P72" i="30"/>
  <c r="K72" i="30"/>
  <c r="H72" i="30"/>
  <c r="P71" i="30"/>
  <c r="L71" i="30"/>
  <c r="K71" i="30"/>
  <c r="I71" i="30"/>
  <c r="P70" i="30"/>
  <c r="K70" i="30"/>
  <c r="H70" i="30"/>
  <c r="P69" i="30"/>
  <c r="K69" i="30"/>
  <c r="H69" i="30"/>
  <c r="P68" i="30"/>
  <c r="K68" i="30"/>
  <c r="H68" i="30"/>
  <c r="P67" i="30"/>
  <c r="K67" i="30"/>
  <c r="H67" i="30"/>
  <c r="P66" i="30"/>
  <c r="L66" i="30"/>
  <c r="K66" i="30"/>
  <c r="I66" i="30"/>
  <c r="H66" i="30"/>
  <c r="P65" i="30"/>
  <c r="K65" i="30"/>
  <c r="H65" i="30"/>
  <c r="P64" i="30"/>
  <c r="K64" i="30"/>
  <c r="H64" i="30"/>
  <c r="P63" i="30"/>
  <c r="K63" i="30"/>
  <c r="H63" i="30"/>
  <c r="P62" i="30"/>
  <c r="K62" i="30"/>
  <c r="H62" i="30"/>
  <c r="P61" i="30"/>
  <c r="L61" i="30"/>
  <c r="K61" i="30"/>
  <c r="I61" i="30"/>
  <c r="H61" i="30"/>
  <c r="P60" i="30"/>
  <c r="K60" i="30"/>
  <c r="H60" i="30"/>
  <c r="P59" i="30"/>
  <c r="K59" i="30"/>
  <c r="H59" i="30"/>
  <c r="P58" i="30"/>
  <c r="K58" i="30"/>
  <c r="H58" i="30"/>
  <c r="P57" i="30"/>
  <c r="K57" i="30"/>
  <c r="H57" i="30"/>
  <c r="P56" i="30"/>
  <c r="L56" i="30"/>
  <c r="K56" i="30"/>
  <c r="I56" i="30"/>
  <c r="H56" i="30"/>
  <c r="P55" i="30"/>
  <c r="K55" i="30"/>
  <c r="H55" i="30"/>
  <c r="P54" i="30"/>
  <c r="K54" i="30"/>
  <c r="H54" i="30"/>
  <c r="P53" i="30"/>
  <c r="K53" i="30"/>
  <c r="H53" i="30"/>
  <c r="P52" i="30"/>
  <c r="K52" i="30"/>
  <c r="H52" i="30"/>
  <c r="P51" i="30"/>
  <c r="L51" i="30"/>
  <c r="K51" i="30"/>
  <c r="I51" i="30"/>
  <c r="H51" i="30"/>
  <c r="P50" i="30"/>
  <c r="K50" i="30"/>
  <c r="H50" i="30"/>
  <c r="P49" i="30"/>
  <c r="K49" i="30"/>
  <c r="H49" i="30"/>
  <c r="P48" i="30"/>
  <c r="K48" i="30"/>
  <c r="H48" i="30"/>
  <c r="P47" i="30"/>
  <c r="K47" i="30"/>
  <c r="H47" i="30"/>
  <c r="P46" i="30"/>
  <c r="L46" i="30"/>
  <c r="K46" i="30"/>
  <c r="I46" i="30"/>
  <c r="H46" i="30"/>
  <c r="K45" i="30"/>
  <c r="H45" i="30"/>
  <c r="P44" i="30"/>
  <c r="K44" i="30"/>
  <c r="H44" i="30"/>
  <c r="P43" i="30"/>
  <c r="K43" i="30"/>
  <c r="H43" i="30"/>
  <c r="P42" i="30"/>
  <c r="K42" i="30"/>
  <c r="H42" i="30"/>
  <c r="P41" i="30"/>
  <c r="L41" i="30"/>
  <c r="K41" i="30"/>
  <c r="I41" i="30"/>
  <c r="H41" i="30"/>
  <c r="K40" i="30"/>
  <c r="J40" i="30"/>
  <c r="I40" i="30"/>
  <c r="H40" i="30"/>
  <c r="K39" i="30"/>
  <c r="H39" i="30"/>
  <c r="K38" i="30"/>
  <c r="H38" i="30"/>
  <c r="K37" i="30"/>
  <c r="H37" i="30"/>
  <c r="K36" i="30"/>
  <c r="H36" i="30"/>
  <c r="K35" i="30"/>
  <c r="I35" i="30"/>
  <c r="H35" i="30"/>
  <c r="K34" i="30"/>
  <c r="H34" i="30"/>
  <c r="K33" i="30"/>
  <c r="H33" i="30"/>
  <c r="L32" i="30"/>
  <c r="K32" i="30"/>
  <c r="I32" i="30"/>
  <c r="H32" i="30"/>
  <c r="K31" i="30"/>
  <c r="H31" i="30"/>
  <c r="K30" i="30"/>
  <c r="H30" i="30"/>
  <c r="K29" i="30"/>
  <c r="H29" i="30"/>
  <c r="K28" i="30"/>
  <c r="H28" i="30"/>
  <c r="K27" i="30"/>
  <c r="J27" i="30"/>
  <c r="I27" i="30"/>
  <c r="H27" i="30"/>
  <c r="K26" i="30"/>
  <c r="H26" i="30"/>
  <c r="K25" i="30"/>
  <c r="H25" i="30"/>
  <c r="K24" i="30"/>
  <c r="H24" i="30"/>
  <c r="K23" i="30"/>
  <c r="H23" i="30"/>
  <c r="K22" i="30"/>
  <c r="I22" i="30"/>
  <c r="H22" i="30"/>
  <c r="K21" i="30"/>
  <c r="H21" i="30"/>
  <c r="K20" i="30"/>
  <c r="H20" i="30"/>
  <c r="K19" i="30"/>
  <c r="H19" i="30"/>
  <c r="K18" i="30"/>
  <c r="H18" i="30"/>
  <c r="L17" i="30"/>
  <c r="K17" i="30"/>
  <c r="I17" i="30"/>
  <c r="H17" i="30"/>
  <c r="K16" i="30"/>
  <c r="H16" i="30"/>
  <c r="K15" i="30"/>
  <c r="H15" i="30"/>
  <c r="K14" i="30"/>
  <c r="H14" i="30"/>
  <c r="K13" i="30"/>
  <c r="H13" i="30"/>
  <c r="L12" i="30"/>
  <c r="K12" i="30"/>
  <c r="J12" i="30"/>
  <c r="I12" i="30"/>
  <c r="H12" i="30"/>
  <c r="K11" i="30"/>
  <c r="H11" i="30"/>
  <c r="K10" i="30"/>
  <c r="H10" i="30"/>
  <c r="K9" i="30"/>
  <c r="H9" i="30"/>
  <c r="K8" i="30"/>
  <c r="H8" i="30"/>
  <c r="L7" i="30"/>
  <c r="K7" i="30"/>
  <c r="I7" i="30"/>
  <c r="H7" i="30"/>
  <c r="K6" i="30"/>
  <c r="H6" i="30"/>
  <c r="K5" i="30"/>
  <c r="H5" i="30"/>
  <c r="K4" i="30"/>
  <c r="H4" i="30"/>
  <c r="M3" i="30"/>
  <c r="L3" i="30"/>
  <c r="K3" i="30"/>
  <c r="J3" i="30"/>
  <c r="I3" i="30"/>
  <c r="H3" i="30"/>
  <c r="X6" i="27"/>
  <c r="W6" i="27"/>
  <c r="V6" i="27"/>
  <c r="U6" i="27"/>
  <c r="BO49" i="16" l="1"/>
  <c r="BO52" i="16" s="1"/>
  <c r="BO51" i="16"/>
  <c r="BO54" i="16" s="1"/>
  <c r="BM50" i="16"/>
  <c r="BM53" i="16" s="1"/>
  <c r="BO50" i="16"/>
  <c r="BO53" i="16" s="1"/>
  <c r="BM49" i="16"/>
  <c r="BM52" i="16" s="1"/>
  <c r="BM51" i="16"/>
  <c r="BM54" i="16" s="1"/>
  <c r="BN49" i="16"/>
  <c r="BN52" i="16" s="1"/>
  <c r="BN51" i="16"/>
  <c r="BN54" i="16" s="1"/>
  <c r="BL50" i="16"/>
  <c r="BL53" i="16" s="1"/>
  <c r="BN50" i="16"/>
  <c r="BN53" i="16" s="1"/>
  <c r="BL49" i="16"/>
  <c r="BL52" i="16" s="1"/>
  <c r="BL51" i="16"/>
  <c r="BL54" i="16" s="1"/>
  <c r="X8" i="46"/>
  <c r="AB8" i="46"/>
  <c r="AF8" i="46"/>
  <c r="AJ8" i="46"/>
  <c r="AN8" i="46"/>
  <c r="AR8" i="46"/>
  <c r="AV8" i="46"/>
  <c r="AZ8" i="46"/>
  <c r="BD8" i="46"/>
  <c r="BH8" i="46"/>
  <c r="BL8" i="46"/>
  <c r="BP8" i="46"/>
  <c r="BT8" i="46"/>
  <c r="Y8" i="46"/>
  <c r="AC8" i="46"/>
  <c r="AG8" i="46"/>
  <c r="AK8" i="46"/>
  <c r="AO8" i="46"/>
  <c r="AS8" i="46"/>
  <c r="AW8" i="46"/>
  <c r="BA8" i="46"/>
  <c r="BE8" i="46"/>
  <c r="BI8" i="46"/>
  <c r="BM8" i="46"/>
  <c r="BQ8" i="46"/>
  <c r="Z8" i="46"/>
  <c r="AD8" i="46"/>
  <c r="AH8" i="46"/>
  <c r="AL8" i="46"/>
  <c r="AP8" i="46"/>
  <c r="AT8" i="46"/>
  <c r="AX8" i="46"/>
  <c r="BB8" i="46"/>
  <c r="BF8" i="46"/>
  <c r="BJ8" i="46"/>
  <c r="BN8" i="46"/>
  <c r="BR8" i="46"/>
  <c r="W8" i="46"/>
  <c r="AA8" i="46"/>
  <c r="AE8" i="46"/>
  <c r="AI8" i="46"/>
  <c r="AM8" i="46"/>
  <c r="AQ8" i="46"/>
  <c r="AU8" i="46"/>
  <c r="AY8" i="46"/>
  <c r="BC8" i="46"/>
  <c r="BG8" i="46"/>
  <c r="BK8" i="46"/>
  <c r="BO8" i="46"/>
  <c r="BS8" i="46"/>
  <c r="V8" i="46"/>
  <c r="X15" i="46"/>
  <c r="AB15" i="46"/>
  <c r="AF15" i="46"/>
  <c r="AJ15" i="46"/>
  <c r="AN15" i="46"/>
  <c r="AR15" i="46"/>
  <c r="AV15" i="46"/>
  <c r="AZ15" i="46"/>
  <c r="BD15" i="46"/>
  <c r="BH15" i="46"/>
  <c r="BL15" i="46"/>
  <c r="BP15" i="46"/>
  <c r="BT15" i="46"/>
  <c r="Y15" i="46"/>
  <c r="AC15" i="46"/>
  <c r="AG15" i="46"/>
  <c r="AK15" i="46"/>
  <c r="AO15" i="46"/>
  <c r="AS15" i="46"/>
  <c r="AW15" i="46"/>
  <c r="BA15" i="46"/>
  <c r="BE15" i="46"/>
  <c r="BI15" i="46"/>
  <c r="BM15" i="46"/>
  <c r="BQ15" i="46"/>
  <c r="Z15" i="46"/>
  <c r="AD15" i="46"/>
  <c r="AH15" i="46"/>
  <c r="AL15" i="46"/>
  <c r="AP15" i="46"/>
  <c r="AT15" i="46"/>
  <c r="AX15" i="46"/>
  <c r="BB15" i="46"/>
  <c r="BF15" i="46"/>
  <c r="BJ15" i="46"/>
  <c r="BN15" i="46"/>
  <c r="BR15" i="46"/>
  <c r="W15" i="46"/>
  <c r="AA15" i="46"/>
  <c r="AE15" i="46"/>
  <c r="AI15" i="46"/>
  <c r="AM15" i="46"/>
  <c r="AQ15" i="46"/>
  <c r="AU15" i="46"/>
  <c r="AY15" i="46"/>
  <c r="BC15" i="46"/>
  <c r="BG15" i="46"/>
  <c r="BK15" i="46"/>
  <c r="BO15" i="46"/>
  <c r="BS15" i="46"/>
  <c r="V15" i="46"/>
  <c r="T21" i="46"/>
  <c r="M21" i="46"/>
  <c r="Q21" i="46"/>
  <c r="L14" i="46"/>
  <c r="P14" i="46"/>
  <c r="T14" i="46"/>
  <c r="J21" i="46"/>
  <c r="N21" i="46"/>
  <c r="R21" i="46"/>
  <c r="M14" i="46"/>
  <c r="Q14" i="46"/>
  <c r="I14" i="46"/>
  <c r="K21" i="46"/>
  <c r="O21" i="46"/>
  <c r="S21" i="46"/>
  <c r="J14" i="46"/>
  <c r="N14" i="46"/>
  <c r="R14" i="46"/>
  <c r="L21" i="46"/>
  <c r="P21" i="46"/>
  <c r="I21" i="46"/>
  <c r="K14" i="46"/>
  <c r="O14" i="46"/>
  <c r="S14" i="46"/>
  <c r="J6" i="46"/>
  <c r="N6" i="46"/>
  <c r="R6" i="46"/>
  <c r="L6" i="46"/>
  <c r="P6" i="46"/>
  <c r="T6" i="46"/>
  <c r="K6" i="46"/>
  <c r="O6" i="46"/>
  <c r="S6" i="46"/>
  <c r="I6" i="46"/>
  <c r="M6" i="46"/>
  <c r="Q6" i="46"/>
  <c r="W11" i="46"/>
  <c r="AA11" i="46"/>
  <c r="AE11" i="46"/>
  <c r="AI11" i="46"/>
  <c r="AM11" i="46"/>
  <c r="AQ11" i="46"/>
  <c r="AU11" i="46"/>
  <c r="AY11" i="46"/>
  <c r="BC11" i="46"/>
  <c r="BG11" i="46"/>
  <c r="BK11" i="46"/>
  <c r="BO11" i="46"/>
  <c r="BS11" i="46"/>
  <c r="X11" i="46"/>
  <c r="AC11" i="46"/>
  <c r="AH11" i="46"/>
  <c r="AN11" i="46"/>
  <c r="AS11" i="46"/>
  <c r="AX11" i="46"/>
  <c r="BD11" i="46"/>
  <c r="BI11" i="46"/>
  <c r="BN11" i="46"/>
  <c r="BT11" i="46"/>
  <c r="Y11" i="46"/>
  <c r="AD11" i="46"/>
  <c r="AJ11" i="46"/>
  <c r="AO11" i="46"/>
  <c r="AT11" i="46"/>
  <c r="AZ11" i="46"/>
  <c r="BE11" i="46"/>
  <c r="BJ11" i="46"/>
  <c r="BP11" i="46"/>
  <c r="V11" i="46"/>
  <c r="Z11" i="46"/>
  <c r="AF11" i="46"/>
  <c r="AK11" i="46"/>
  <c r="AP11" i="46"/>
  <c r="AV11" i="46"/>
  <c r="BA11" i="46"/>
  <c r="BF11" i="46"/>
  <c r="BL11" i="46"/>
  <c r="BQ11" i="46"/>
  <c r="AB11" i="46"/>
  <c r="AG11" i="46"/>
  <c r="AL11" i="46"/>
  <c r="AR11" i="46"/>
  <c r="AW11" i="46"/>
  <c r="BB11" i="46"/>
  <c r="BH11" i="46"/>
  <c r="BM11" i="46"/>
  <c r="BR11" i="46"/>
  <c r="M23" i="46"/>
  <c r="Q23" i="46"/>
  <c r="I23" i="46"/>
  <c r="K16" i="46"/>
  <c r="O16" i="46"/>
  <c r="S16" i="46"/>
  <c r="J23" i="46"/>
  <c r="N23" i="46"/>
  <c r="R23" i="46"/>
  <c r="L16" i="46"/>
  <c r="P16" i="46"/>
  <c r="T16" i="46"/>
  <c r="K23" i="46"/>
  <c r="O23" i="46"/>
  <c r="S23" i="46"/>
  <c r="I16" i="46"/>
  <c r="M16" i="46"/>
  <c r="Q16" i="46"/>
  <c r="L23" i="46"/>
  <c r="P23" i="46"/>
  <c r="T23" i="46"/>
  <c r="J16" i="46"/>
  <c r="N16" i="46"/>
  <c r="R16" i="46"/>
  <c r="J7" i="46"/>
  <c r="N7" i="46"/>
  <c r="R7" i="46"/>
  <c r="L7" i="46"/>
  <c r="P7" i="46"/>
  <c r="T7" i="46"/>
  <c r="K7" i="46"/>
  <c r="O7" i="46"/>
  <c r="S7" i="46"/>
  <c r="I7" i="46"/>
  <c r="M7" i="46"/>
  <c r="Q7" i="46"/>
  <c r="BQ21" i="46"/>
  <c r="BM21" i="46"/>
  <c r="BI21" i="46"/>
  <c r="BE21" i="46"/>
  <c r="BA21" i="46"/>
  <c r="AW21" i="46"/>
  <c r="AS21" i="46"/>
  <c r="AO21" i="46"/>
  <c r="AK21" i="46"/>
  <c r="AG21" i="46"/>
  <c r="AC21" i="46"/>
  <c r="Y21" i="46"/>
  <c r="Z14" i="46"/>
  <c r="AD14" i="46"/>
  <c r="AH14" i="46"/>
  <c r="AL14" i="46"/>
  <c r="AP14" i="46"/>
  <c r="AT14" i="46"/>
  <c r="AX14" i="46"/>
  <c r="BB14" i="46"/>
  <c r="BF14" i="46"/>
  <c r="BJ14" i="46"/>
  <c r="BN14" i="46"/>
  <c r="BR14" i="46"/>
  <c r="BT21" i="46"/>
  <c r="BP21" i="46"/>
  <c r="BL21" i="46"/>
  <c r="BH21" i="46"/>
  <c r="BD21" i="46"/>
  <c r="AZ21" i="46"/>
  <c r="AV21" i="46"/>
  <c r="AR21" i="46"/>
  <c r="AN21" i="46"/>
  <c r="AJ21" i="46"/>
  <c r="AF21" i="46"/>
  <c r="AB21" i="46"/>
  <c r="X21" i="46"/>
  <c r="W14" i="46"/>
  <c r="AA14" i="46"/>
  <c r="AE14" i="46"/>
  <c r="AI14" i="46"/>
  <c r="AM14" i="46"/>
  <c r="AQ14" i="46"/>
  <c r="AU14" i="46"/>
  <c r="AY14" i="46"/>
  <c r="BC14" i="46"/>
  <c r="BG14" i="46"/>
  <c r="BK14" i="46"/>
  <c r="BO14" i="46"/>
  <c r="BS14" i="46"/>
  <c r="V14" i="46"/>
  <c r="BS21" i="46"/>
  <c r="BO21" i="46"/>
  <c r="BK21" i="46"/>
  <c r="BG21" i="46"/>
  <c r="BC21" i="46"/>
  <c r="AY21" i="46"/>
  <c r="AU21" i="46"/>
  <c r="AQ21" i="46"/>
  <c r="AM21" i="46"/>
  <c r="AI21" i="46"/>
  <c r="AE21" i="46"/>
  <c r="AA21" i="46"/>
  <c r="W21" i="46"/>
  <c r="X14" i="46"/>
  <c r="AB14" i="46"/>
  <c r="AF14" i="46"/>
  <c r="AJ14" i="46"/>
  <c r="AN14" i="46"/>
  <c r="AR14" i="46"/>
  <c r="AV14" i="46"/>
  <c r="AZ14" i="46"/>
  <c r="BD14" i="46"/>
  <c r="BH14" i="46"/>
  <c r="BL14" i="46"/>
  <c r="BP14" i="46"/>
  <c r="BT14" i="46"/>
  <c r="BR21" i="46"/>
  <c r="BN21" i="46"/>
  <c r="BJ21" i="46"/>
  <c r="BF21" i="46"/>
  <c r="BB21" i="46"/>
  <c r="AX21" i="46"/>
  <c r="AT21" i="46"/>
  <c r="AP21" i="46"/>
  <c r="AL21" i="46"/>
  <c r="AH21" i="46"/>
  <c r="AD21" i="46"/>
  <c r="Z21" i="46"/>
  <c r="V21" i="46"/>
  <c r="Y14" i="46"/>
  <c r="AC14" i="46"/>
  <c r="AG14" i="46"/>
  <c r="AK14" i="46"/>
  <c r="AO14" i="46"/>
  <c r="AS14" i="46"/>
  <c r="AW14" i="46"/>
  <c r="BA14" i="46"/>
  <c r="BE14" i="46"/>
  <c r="BI14" i="46"/>
  <c r="BM14" i="46"/>
  <c r="BQ14" i="46"/>
  <c r="X6" i="46"/>
  <c r="AB6" i="46"/>
  <c r="AF6" i="46"/>
  <c r="AJ6" i="46"/>
  <c r="AN6" i="46"/>
  <c r="AR6" i="46"/>
  <c r="AV6" i="46"/>
  <c r="AZ6" i="46"/>
  <c r="BD6" i="46"/>
  <c r="BH6" i="46"/>
  <c r="BL6" i="46"/>
  <c r="BP6" i="46"/>
  <c r="BT6" i="46"/>
  <c r="Y6" i="46"/>
  <c r="AC6" i="46"/>
  <c r="AG6" i="46"/>
  <c r="AK6" i="46"/>
  <c r="AO6" i="46"/>
  <c r="AS6" i="46"/>
  <c r="AW6" i="46"/>
  <c r="BA6" i="46"/>
  <c r="BE6" i="46"/>
  <c r="BI6" i="46"/>
  <c r="BM6" i="46"/>
  <c r="BQ6" i="46"/>
  <c r="Z6" i="46"/>
  <c r="AD6" i="46"/>
  <c r="AH6" i="46"/>
  <c r="AL6" i="46"/>
  <c r="AP6" i="46"/>
  <c r="AT6" i="46"/>
  <c r="AX6" i="46"/>
  <c r="BB6" i="46"/>
  <c r="BF6" i="46"/>
  <c r="BJ6" i="46"/>
  <c r="BN6" i="46"/>
  <c r="BR6" i="46"/>
  <c r="W6" i="46"/>
  <c r="AA6" i="46"/>
  <c r="AE6" i="46"/>
  <c r="AI6" i="46"/>
  <c r="AM6" i="46"/>
  <c r="AQ6" i="46"/>
  <c r="AU6" i="46"/>
  <c r="AY6" i="46"/>
  <c r="BC6" i="46"/>
  <c r="BG6" i="46"/>
  <c r="BK6" i="46"/>
  <c r="BO6" i="46"/>
  <c r="BS6" i="46"/>
  <c r="V6" i="46"/>
  <c r="K56" i="14"/>
  <c r="J12" i="46"/>
  <c r="N12" i="46"/>
  <c r="R12" i="46"/>
  <c r="K12" i="46"/>
  <c r="O12" i="46"/>
  <c r="S12" i="46"/>
  <c r="L12" i="46"/>
  <c r="T12" i="46"/>
  <c r="P12" i="46"/>
  <c r="I12" i="46"/>
  <c r="M12" i="46"/>
  <c r="Q12" i="46"/>
  <c r="Y23" i="46"/>
  <c r="AC23" i="46"/>
  <c r="AG23" i="46"/>
  <c r="AK23" i="46"/>
  <c r="AO23" i="46"/>
  <c r="AS23" i="46"/>
  <c r="AW23" i="46"/>
  <c r="BA23" i="46"/>
  <c r="BE23" i="46"/>
  <c r="BI23" i="46"/>
  <c r="BM23" i="46"/>
  <c r="BQ23" i="46"/>
  <c r="V23" i="46"/>
  <c r="Z16" i="46"/>
  <c r="AD16" i="46"/>
  <c r="AH16" i="46"/>
  <c r="AL16" i="46"/>
  <c r="AP16" i="46"/>
  <c r="AT16" i="46"/>
  <c r="AX16" i="46"/>
  <c r="BB16" i="46"/>
  <c r="BF16" i="46"/>
  <c r="BJ16" i="46"/>
  <c r="BN16" i="46"/>
  <c r="BR16" i="46"/>
  <c r="V16" i="46"/>
  <c r="Z23" i="46"/>
  <c r="AD23" i="46"/>
  <c r="AH23" i="46"/>
  <c r="AL23" i="46"/>
  <c r="AP23" i="46"/>
  <c r="AT23" i="46"/>
  <c r="AX23" i="46"/>
  <c r="BB23" i="46"/>
  <c r="BF23" i="46"/>
  <c r="BJ23" i="46"/>
  <c r="BN23" i="46"/>
  <c r="BR23" i="46"/>
  <c r="W16" i="46"/>
  <c r="AA16" i="46"/>
  <c r="AE16" i="46"/>
  <c r="AI16" i="46"/>
  <c r="AM16" i="46"/>
  <c r="AQ16" i="46"/>
  <c r="AU16" i="46"/>
  <c r="AY16" i="46"/>
  <c r="BC16" i="46"/>
  <c r="BG16" i="46"/>
  <c r="BK16" i="46"/>
  <c r="BO16" i="46"/>
  <c r="BS16" i="46"/>
  <c r="W23" i="46"/>
  <c r="AA23" i="46"/>
  <c r="AE23" i="46"/>
  <c r="AI23" i="46"/>
  <c r="AM23" i="46"/>
  <c r="AQ23" i="46"/>
  <c r="AU23" i="46"/>
  <c r="AY23" i="46"/>
  <c r="BC23" i="46"/>
  <c r="BG23" i="46"/>
  <c r="BK23" i="46"/>
  <c r="BO23" i="46"/>
  <c r="BS23" i="46"/>
  <c r="X16" i="46"/>
  <c r="AB16" i="46"/>
  <c r="AF16" i="46"/>
  <c r="AJ16" i="46"/>
  <c r="AN16" i="46"/>
  <c r="AR16" i="46"/>
  <c r="AV16" i="46"/>
  <c r="AZ16" i="46"/>
  <c r="BD16" i="46"/>
  <c r="BH16" i="46"/>
  <c r="BL16" i="46"/>
  <c r="BP16" i="46"/>
  <c r="BT16" i="46"/>
  <c r="X23" i="46"/>
  <c r="AB23" i="46"/>
  <c r="AF23" i="46"/>
  <c r="AJ23" i="46"/>
  <c r="AN23" i="46"/>
  <c r="AR23" i="46"/>
  <c r="AV23" i="46"/>
  <c r="AZ23" i="46"/>
  <c r="BD23" i="46"/>
  <c r="BH23" i="46"/>
  <c r="BL23" i="46"/>
  <c r="BP23" i="46"/>
  <c r="BT23" i="46"/>
  <c r="Y16" i="46"/>
  <c r="AC16" i="46"/>
  <c r="AG16" i="46"/>
  <c r="AK16" i="46"/>
  <c r="AO16" i="46"/>
  <c r="AS16" i="46"/>
  <c r="AW16" i="46"/>
  <c r="BA16" i="46"/>
  <c r="BE16" i="46"/>
  <c r="BI16" i="46"/>
  <c r="BM16" i="46"/>
  <c r="BQ16" i="46"/>
  <c r="J10" i="46"/>
  <c r="N10" i="46"/>
  <c r="R10" i="46"/>
  <c r="K10" i="46"/>
  <c r="O10" i="46"/>
  <c r="S10" i="46"/>
  <c r="P10" i="46"/>
  <c r="L10" i="46"/>
  <c r="T10" i="46"/>
  <c r="I10" i="46"/>
  <c r="M10" i="46"/>
  <c r="Q10" i="46"/>
  <c r="Z7" i="46"/>
  <c r="AD7" i="46"/>
  <c r="AH7" i="46"/>
  <c r="AL7" i="46"/>
  <c r="AP7" i="46"/>
  <c r="AT7" i="46"/>
  <c r="AX7" i="46"/>
  <c r="BB7" i="46"/>
  <c r="BF7" i="46"/>
  <c r="BJ7" i="46"/>
  <c r="BN7" i="46"/>
  <c r="BR7" i="46"/>
  <c r="W7" i="46"/>
  <c r="AA7" i="46"/>
  <c r="AE7" i="46"/>
  <c r="AI7" i="46"/>
  <c r="AM7" i="46"/>
  <c r="AQ7" i="46"/>
  <c r="AU7" i="46"/>
  <c r="AY7" i="46"/>
  <c r="BC7" i="46"/>
  <c r="BG7" i="46"/>
  <c r="BK7" i="46"/>
  <c r="BO7" i="46"/>
  <c r="BS7" i="46"/>
  <c r="X7" i="46"/>
  <c r="AB7" i="46"/>
  <c r="AF7" i="46"/>
  <c r="AJ7" i="46"/>
  <c r="AN7" i="46"/>
  <c r="AR7" i="46"/>
  <c r="AV7" i="46"/>
  <c r="AZ7" i="46"/>
  <c r="BD7" i="46"/>
  <c r="BH7" i="46"/>
  <c r="BL7" i="46"/>
  <c r="BP7" i="46"/>
  <c r="BT7" i="46"/>
  <c r="Y7" i="46"/>
  <c r="AC7" i="46"/>
  <c r="AG7" i="46"/>
  <c r="AK7" i="46"/>
  <c r="AO7" i="46"/>
  <c r="AS7" i="46"/>
  <c r="AW7" i="46"/>
  <c r="BA7" i="46"/>
  <c r="BE7" i="46"/>
  <c r="BI7" i="46"/>
  <c r="BM7" i="46"/>
  <c r="BQ7" i="46"/>
  <c r="V7" i="46"/>
  <c r="W49" i="8"/>
  <c r="Y12" i="46"/>
  <c r="AC12" i="46"/>
  <c r="AG12" i="46"/>
  <c r="AK12" i="46"/>
  <c r="AO12" i="46"/>
  <c r="AS12" i="46"/>
  <c r="AW12" i="46"/>
  <c r="BA12" i="46"/>
  <c r="BE12" i="46"/>
  <c r="BI12" i="46"/>
  <c r="BM12" i="46"/>
  <c r="BQ12" i="46"/>
  <c r="AA12" i="46"/>
  <c r="AF12" i="46"/>
  <c r="AL12" i="46"/>
  <c r="AQ12" i="46"/>
  <c r="AV12" i="46"/>
  <c r="BB12" i="46"/>
  <c r="BG12" i="46"/>
  <c r="BL12" i="46"/>
  <c r="BR12" i="46"/>
  <c r="W12" i="46"/>
  <c r="AB12" i="46"/>
  <c r="AH12" i="46"/>
  <c r="AM12" i="46"/>
  <c r="AR12" i="46"/>
  <c r="AX12" i="46"/>
  <c r="BC12" i="46"/>
  <c r="BH12" i="46"/>
  <c r="BN12" i="46"/>
  <c r="BS12" i="46"/>
  <c r="X12" i="46"/>
  <c r="AD12" i="46"/>
  <c r="AI12" i="46"/>
  <c r="AN12" i="46"/>
  <c r="AT12" i="46"/>
  <c r="AY12" i="46"/>
  <c r="BD12" i="46"/>
  <c r="BJ12" i="46"/>
  <c r="BO12" i="46"/>
  <c r="BT12" i="46"/>
  <c r="V12" i="46"/>
  <c r="Z12" i="46"/>
  <c r="AE12" i="46"/>
  <c r="AJ12" i="46"/>
  <c r="AP12" i="46"/>
  <c r="AU12" i="46"/>
  <c r="AZ12" i="46"/>
  <c r="BF12" i="46"/>
  <c r="BK12" i="46"/>
  <c r="BP12" i="46"/>
  <c r="Y10" i="46"/>
  <c r="AC10" i="46"/>
  <c r="AG10" i="46"/>
  <c r="AK10" i="46"/>
  <c r="AO10" i="46"/>
  <c r="AS10" i="46"/>
  <c r="AW10" i="46"/>
  <c r="BA10" i="46"/>
  <c r="BE10" i="46"/>
  <c r="BI10" i="46"/>
  <c r="BM10" i="46"/>
  <c r="BQ10" i="46"/>
  <c r="Z10" i="46"/>
  <c r="AE10" i="46"/>
  <c r="AJ10" i="46"/>
  <c r="AP10" i="46"/>
  <c r="AU10" i="46"/>
  <c r="AZ10" i="46"/>
  <c r="BF10" i="46"/>
  <c r="BK10" i="46"/>
  <c r="BP10" i="46"/>
  <c r="V10" i="46"/>
  <c r="AA10" i="46"/>
  <c r="AF10" i="46"/>
  <c r="AL10" i="46"/>
  <c r="AQ10" i="46"/>
  <c r="AV10" i="46"/>
  <c r="BB10" i="46"/>
  <c r="BG10" i="46"/>
  <c r="BL10" i="46"/>
  <c r="BR10" i="46"/>
  <c r="W10" i="46"/>
  <c r="AB10" i="46"/>
  <c r="AH10" i="46"/>
  <c r="AM10" i="46"/>
  <c r="AR10" i="46"/>
  <c r="AX10" i="46"/>
  <c r="BC10" i="46"/>
  <c r="BH10" i="46"/>
  <c r="BN10" i="46"/>
  <c r="BS10" i="46"/>
  <c r="X10" i="46"/>
  <c r="AD10" i="46"/>
  <c r="AI10" i="46"/>
  <c r="AN10" i="46"/>
  <c r="AT10" i="46"/>
  <c r="AY10" i="46"/>
  <c r="BD10" i="46"/>
  <c r="BJ10" i="46"/>
  <c r="BO10" i="46"/>
  <c r="BT10" i="46"/>
  <c r="J8" i="46"/>
  <c r="N8" i="46"/>
  <c r="R8" i="46"/>
  <c r="L8" i="46"/>
  <c r="P8" i="46"/>
  <c r="T8" i="46"/>
  <c r="K8" i="46"/>
  <c r="O8" i="46"/>
  <c r="S8" i="46"/>
  <c r="I8" i="46"/>
  <c r="M8" i="46"/>
  <c r="Q8" i="46"/>
  <c r="K15" i="46"/>
  <c r="O15" i="46"/>
  <c r="S15" i="46"/>
  <c r="L15" i="46"/>
  <c r="P15" i="46"/>
  <c r="T15" i="46"/>
  <c r="I15" i="46"/>
  <c r="M15" i="46"/>
  <c r="Q15" i="46"/>
  <c r="J15" i="46"/>
  <c r="N15" i="46"/>
  <c r="R15" i="46"/>
  <c r="J11" i="46"/>
  <c r="N11" i="46"/>
  <c r="R11" i="46"/>
  <c r="K11" i="46"/>
  <c r="O11" i="46"/>
  <c r="S11" i="46"/>
  <c r="L11" i="46"/>
  <c r="P11" i="46"/>
  <c r="T11" i="46"/>
  <c r="I11" i="46"/>
  <c r="M11" i="46"/>
  <c r="Q11" i="46"/>
  <c r="P21" i="40"/>
  <c r="P25" i="40"/>
  <c r="P29" i="40"/>
  <c r="P22" i="40"/>
  <c r="P26" i="40"/>
  <c r="P30" i="40"/>
  <c r="P23" i="40"/>
  <c r="P27" i="40"/>
  <c r="P31" i="40"/>
  <c r="P24" i="40"/>
  <c r="P28" i="40"/>
  <c r="P32" i="40"/>
  <c r="BL11" i="15"/>
  <c r="BL6" i="15"/>
  <c r="BL8" i="15"/>
  <c r="BL7" i="15"/>
  <c r="BL13" i="15"/>
  <c r="BL14" i="15"/>
  <c r="BL9" i="15"/>
  <c r="BL10" i="15"/>
  <c r="BL12" i="15"/>
  <c r="N14" i="16"/>
  <c r="N7" i="16"/>
  <c r="N10" i="15"/>
  <c r="N11" i="15"/>
  <c r="N8" i="16"/>
  <c r="N6" i="16"/>
  <c r="N11" i="16"/>
  <c r="N7" i="15"/>
  <c r="N14" i="15"/>
  <c r="N9" i="16"/>
  <c r="N10" i="16"/>
  <c r="N8" i="15"/>
  <c r="N9" i="15"/>
  <c r="N13" i="16"/>
  <c r="N12" i="16"/>
  <c r="N12" i="15"/>
  <c r="N13" i="15"/>
  <c r="K57" i="15"/>
  <c r="N6" i="15"/>
  <c r="N21" i="40"/>
  <c r="BK49" i="16"/>
  <c r="O21" i="40"/>
  <c r="O25" i="40"/>
  <c r="O29" i="40"/>
  <c r="O22" i="40"/>
  <c r="O26" i="40"/>
  <c r="O30" i="40"/>
  <c r="O23" i="40"/>
  <c r="O27" i="40"/>
  <c r="O31" i="40"/>
  <c r="O24" i="40"/>
  <c r="O28" i="40"/>
  <c r="O32" i="40"/>
  <c r="BL9" i="16"/>
  <c r="BL13" i="16"/>
  <c r="BL6" i="16"/>
  <c r="BL10" i="16"/>
  <c r="BL14" i="16"/>
  <c r="BL7" i="16"/>
  <c r="BL11" i="16"/>
  <c r="BL8" i="16"/>
  <c r="BK9" i="16"/>
  <c r="BL12" i="16"/>
  <c r="BK13" i="16"/>
  <c r="BK6" i="16"/>
  <c r="BK12" i="16"/>
  <c r="BK7" i="16"/>
  <c r="BK11" i="15"/>
  <c r="BK6" i="15"/>
  <c r="BK8" i="16"/>
  <c r="BK9" i="15"/>
  <c r="BK7" i="15"/>
  <c r="BK8" i="15"/>
  <c r="BK12" i="15"/>
  <c r="BK14" i="16"/>
  <c r="BK14" i="15"/>
  <c r="BK13" i="15"/>
  <c r="BK11" i="16"/>
  <c r="BK10" i="16"/>
  <c r="BK10" i="15"/>
  <c r="CB70" i="16"/>
  <c r="CB71" i="16"/>
  <c r="CC71" i="16"/>
  <c r="CC70" i="16"/>
  <c r="CD70" i="16"/>
  <c r="CD71" i="16"/>
  <c r="CE70" i="16"/>
  <c r="CE71" i="16"/>
  <c r="CF70" i="16"/>
  <c r="CF71" i="16"/>
  <c r="CG71" i="16"/>
  <c r="CG70" i="16"/>
  <c r="CH71" i="16"/>
  <c r="CH70" i="16"/>
  <c r="CI70" i="16"/>
  <c r="CI71" i="16"/>
  <c r="CJ70" i="16"/>
  <c r="CJ71" i="16"/>
  <c r="CK71" i="16"/>
  <c r="CK70" i="16"/>
  <c r="CL70" i="16"/>
  <c r="CL71" i="16"/>
  <c r="CM70" i="16"/>
  <c r="CM71" i="16"/>
  <c r="CN70" i="16"/>
  <c r="CN71" i="16"/>
  <c r="CQ71" i="16"/>
  <c r="CQ70" i="16"/>
  <c r="CR70" i="16"/>
  <c r="CR71" i="16"/>
  <c r="CS71" i="16"/>
  <c r="CS70" i="16"/>
  <c r="CT70" i="16"/>
  <c r="CT71" i="16"/>
  <c r="CU70" i="16"/>
  <c r="CU71" i="16"/>
  <c r="CV70" i="16"/>
  <c r="CV71" i="16"/>
  <c r="CW71" i="16"/>
  <c r="CW70" i="16"/>
  <c r="CX70" i="16"/>
  <c r="CX71" i="16"/>
  <c r="DA71" i="16"/>
  <c r="DA70" i="16"/>
  <c r="DB71" i="16"/>
  <c r="DB70" i="16"/>
  <c r="DC70" i="16"/>
  <c r="DC71" i="16"/>
  <c r="DD70" i="16"/>
  <c r="DD71" i="16"/>
  <c r="DE71" i="16"/>
  <c r="DE70" i="16"/>
  <c r="DF70" i="16"/>
  <c r="DF71" i="16"/>
  <c r="DK70" i="16"/>
  <c r="DK71" i="16"/>
  <c r="DL70" i="16"/>
  <c r="DL71" i="16"/>
  <c r="DM71" i="16"/>
  <c r="DM70" i="16"/>
  <c r="DN70" i="16"/>
  <c r="DN71" i="16"/>
  <c r="DO70" i="16"/>
  <c r="DO71" i="16"/>
  <c r="DP70" i="16"/>
  <c r="DP71" i="16"/>
  <c r="DQ71" i="16"/>
  <c r="DQ70" i="16"/>
  <c r="DR70" i="16"/>
  <c r="DR71" i="16"/>
  <c r="DS70" i="16"/>
  <c r="DS71" i="16"/>
  <c r="DT70" i="16"/>
  <c r="DT71" i="16"/>
  <c r="DU71" i="16"/>
  <c r="DU70" i="16"/>
  <c r="DV70" i="16"/>
  <c r="DV71" i="16"/>
  <c r="DW70" i="16"/>
  <c r="DW71" i="16"/>
  <c r="DX70" i="16"/>
  <c r="DX71" i="16"/>
  <c r="BJ14" i="16"/>
  <c r="BJ14" i="15"/>
  <c r="BJ9" i="15"/>
  <c r="BJ11" i="16"/>
  <c r="BJ12" i="16"/>
  <c r="BJ10" i="15"/>
  <c r="BJ13" i="15"/>
  <c r="BJ8" i="16"/>
  <c r="BJ13" i="16"/>
  <c r="BJ11" i="15"/>
  <c r="BJ7" i="16"/>
  <c r="BJ9" i="16"/>
  <c r="BJ7" i="15"/>
  <c r="BJ10" i="16"/>
  <c r="BJ12" i="15"/>
  <c r="BJ6" i="15"/>
  <c r="BJ6" i="16"/>
  <c r="BJ8" i="15"/>
  <c r="BH49" i="16"/>
  <c r="BH50" i="16"/>
  <c r="BH51" i="16"/>
  <c r="BJ57" i="16"/>
  <c r="BJ62" i="16" s="1"/>
  <c r="BJ58" i="16"/>
  <c r="BJ63" i="16" s="1"/>
  <c r="BJ59" i="16"/>
  <c r="BJ64" i="16" s="1"/>
  <c r="BJ60" i="16"/>
  <c r="BJ65" i="16" s="1"/>
  <c r="BJ61" i="16"/>
  <c r="BJ66" i="16" s="1"/>
  <c r="BI49" i="16"/>
  <c r="BI52" i="16" s="1"/>
  <c r="BI50" i="16"/>
  <c r="BI53" i="16" s="1"/>
  <c r="BI51" i="16"/>
  <c r="BI54" i="16" s="1"/>
  <c r="BK57" i="16"/>
  <c r="BK62" i="16" s="1"/>
  <c r="BK58" i="16"/>
  <c r="BK63" i="16" s="1"/>
  <c r="BK59" i="16"/>
  <c r="BK64" i="16" s="1"/>
  <c r="BK60" i="16"/>
  <c r="BK65" i="16" s="1"/>
  <c r="BK61" i="16"/>
  <c r="BK66" i="16" s="1"/>
  <c r="BJ49" i="16"/>
  <c r="BJ52" i="16" s="1"/>
  <c r="BJ50" i="16"/>
  <c r="BJ53" i="16" s="1"/>
  <c r="BJ51" i="16"/>
  <c r="BJ54" i="16" s="1"/>
  <c r="BH57" i="16"/>
  <c r="BH62" i="16" s="1"/>
  <c r="BH58" i="16"/>
  <c r="BH63" i="16" s="1"/>
  <c r="BH59" i="16"/>
  <c r="BH64" i="16" s="1"/>
  <c r="BH60" i="16"/>
  <c r="BH65" i="16" s="1"/>
  <c r="BH61" i="16"/>
  <c r="BH66" i="16" s="1"/>
  <c r="BK52" i="16"/>
  <c r="BK50" i="16"/>
  <c r="BK53" i="16" s="1"/>
  <c r="BK51" i="16"/>
  <c r="BK54" i="16" s="1"/>
  <c r="BI57" i="16"/>
  <c r="BI62" i="16" s="1"/>
  <c r="BI58" i="16"/>
  <c r="BI63" i="16" s="1"/>
  <c r="BI59" i="16"/>
  <c r="BI64" i="16" s="1"/>
  <c r="BI60" i="16"/>
  <c r="BI65" i="16" s="1"/>
  <c r="BI61" i="16"/>
  <c r="BI66" i="16" s="1"/>
  <c r="BO14" i="7"/>
  <c r="BO10" i="7"/>
  <c r="BO6" i="7"/>
  <c r="BN11" i="7"/>
  <c r="BN7" i="7"/>
  <c r="BM12" i="7"/>
  <c r="BM8" i="7"/>
  <c r="BL13" i="7"/>
  <c r="BL9" i="7"/>
  <c r="BK14" i="7"/>
  <c r="BK10" i="7"/>
  <c r="BK6" i="7"/>
  <c r="BO9" i="7"/>
  <c r="BN14" i="7"/>
  <c r="BN10" i="7"/>
  <c r="BN6" i="7"/>
  <c r="BM11" i="7"/>
  <c r="BM7" i="7"/>
  <c r="BL12" i="7"/>
  <c r="BL8" i="7"/>
  <c r="BK13" i="7"/>
  <c r="BK9" i="7"/>
  <c r="BO13" i="7"/>
  <c r="BO12" i="7"/>
  <c r="BO8" i="7"/>
  <c r="BN13" i="7"/>
  <c r="BN9" i="7"/>
  <c r="BM14" i="7"/>
  <c r="BM10" i="7"/>
  <c r="BM6" i="7"/>
  <c r="BL11" i="7"/>
  <c r="BL7" i="7"/>
  <c r="BK12" i="7"/>
  <c r="BK8" i="7"/>
  <c r="BO7" i="7"/>
  <c r="BN12" i="7"/>
  <c r="BN8" i="7"/>
  <c r="BM13" i="7"/>
  <c r="BM9" i="7"/>
  <c r="BL14" i="7"/>
  <c r="BL10" i="7"/>
  <c r="BL6" i="7"/>
  <c r="BK11" i="7"/>
  <c r="BK7" i="7"/>
  <c r="BO11" i="7"/>
  <c r="V11" i="7"/>
  <c r="V7" i="7"/>
  <c r="V14" i="7"/>
  <c r="V10" i="7"/>
  <c r="V13" i="7"/>
  <c r="V9" i="7"/>
  <c r="V12" i="7"/>
  <c r="V8" i="7"/>
  <c r="V6" i="7"/>
  <c r="BI6" i="16"/>
  <c r="BI14" i="16"/>
  <c r="BI10" i="16"/>
  <c r="BI9" i="15"/>
  <c r="BI13" i="15"/>
  <c r="BI13" i="16"/>
  <c r="BI14" i="15"/>
  <c r="BI7" i="16"/>
  <c r="BI11" i="16"/>
  <c r="BI8" i="15"/>
  <c r="BI10" i="15"/>
  <c r="BI9" i="16"/>
  <c r="BI11" i="15"/>
  <c r="BI6" i="15"/>
  <c r="BI12" i="16"/>
  <c r="BI7" i="15"/>
  <c r="BI12" i="15"/>
  <c r="BI8" i="16"/>
  <c r="E57" i="15"/>
  <c r="F57" i="15"/>
  <c r="G57" i="15"/>
  <c r="H57" i="15"/>
  <c r="L57" i="15"/>
  <c r="I57" i="15"/>
  <c r="M57" i="15"/>
  <c r="J57" i="15"/>
  <c r="D57" i="15"/>
  <c r="I20" i="22"/>
  <c r="BH13" i="16"/>
  <c r="BH6" i="16"/>
  <c r="BH14" i="16"/>
  <c r="BH6" i="15"/>
  <c r="BH10" i="15"/>
  <c r="BH14" i="15"/>
  <c r="BH7" i="15"/>
  <c r="BH11" i="15"/>
  <c r="BH8" i="15"/>
  <c r="BH12" i="15"/>
  <c r="BH9" i="15"/>
  <c r="BH13" i="15"/>
  <c r="BH9" i="16"/>
  <c r="BH10" i="16"/>
  <c r="BH7" i="16"/>
  <c r="BH12" i="16"/>
  <c r="BH8" i="16"/>
  <c r="BH11" i="16"/>
  <c r="M9" i="16"/>
  <c r="M14" i="16"/>
  <c r="M12" i="16"/>
  <c r="M7" i="15"/>
  <c r="M9" i="15"/>
  <c r="M13" i="16"/>
  <c r="M7" i="16"/>
  <c r="M6" i="15"/>
  <c r="M11" i="15"/>
  <c r="M13" i="15"/>
  <c r="M6" i="16"/>
  <c r="M11" i="16"/>
  <c r="M10" i="15"/>
  <c r="M8" i="15"/>
  <c r="M10" i="16"/>
  <c r="M8" i="16"/>
  <c r="M14" i="15"/>
  <c r="M12" i="15"/>
  <c r="BG49" i="16"/>
  <c r="BG52" i="16" s="1"/>
  <c r="BG57" i="16"/>
  <c r="BG62" i="16" s="1"/>
  <c r="BG61" i="16"/>
  <c r="BG66" i="16" s="1"/>
  <c r="BG50" i="16"/>
  <c r="BG53" i="16" s="1"/>
  <c r="BG58" i="16"/>
  <c r="BG63" i="16" s="1"/>
  <c r="BG51" i="16"/>
  <c r="BG54" i="16" s="1"/>
  <c r="BG59" i="16"/>
  <c r="BG64" i="16" s="1"/>
  <c r="BG60" i="16"/>
  <c r="BG65" i="16" s="1"/>
  <c r="BG7" i="16"/>
  <c r="BG11" i="16"/>
  <c r="BG8" i="16"/>
  <c r="BG12" i="16"/>
  <c r="BG9" i="16"/>
  <c r="BG13" i="16"/>
  <c r="BG14" i="15"/>
  <c r="BG6" i="16"/>
  <c r="BG10" i="16"/>
  <c r="BG14" i="16"/>
  <c r="BG13" i="15"/>
  <c r="BG11" i="15"/>
  <c r="BD7" i="15"/>
  <c r="BC8" i="15"/>
  <c r="BB9" i="15"/>
  <c r="BA10" i="15"/>
  <c r="BE10" i="15"/>
  <c r="BD11" i="15"/>
  <c r="BC12" i="15"/>
  <c r="BB13" i="15"/>
  <c r="BG6" i="15"/>
  <c r="BG9" i="15"/>
  <c r="BG7" i="15"/>
  <c r="BA7" i="15"/>
  <c r="BE7" i="15"/>
  <c r="BD8" i="15"/>
  <c r="BC9" i="15"/>
  <c r="BB10" i="15"/>
  <c r="BA11" i="15"/>
  <c r="BE11" i="15"/>
  <c r="BD12" i="15"/>
  <c r="BC13" i="15"/>
  <c r="BE9" i="15"/>
  <c r="BC11" i="15"/>
  <c r="BA13" i="15"/>
  <c r="BG12" i="15"/>
  <c r="BG10" i="15"/>
  <c r="BB7" i="15"/>
  <c r="BA8" i="15"/>
  <c r="BE8" i="15"/>
  <c r="BD9" i="15"/>
  <c r="BC10" i="15"/>
  <c r="BB11" i="15"/>
  <c r="BA12" i="15"/>
  <c r="BE12" i="15"/>
  <c r="BD13" i="15"/>
  <c r="BG8" i="15"/>
  <c r="BC7" i="15"/>
  <c r="BB8" i="15"/>
  <c r="BA9" i="15"/>
  <c r="BD10" i="15"/>
  <c r="BB12" i="15"/>
  <c r="BE13" i="15"/>
  <c r="AU8" i="40"/>
  <c r="AU12" i="40"/>
  <c r="AU16" i="40"/>
  <c r="AU9" i="40"/>
  <c r="AU13" i="40"/>
  <c r="AU10" i="40"/>
  <c r="AU14" i="40"/>
  <c r="AU11" i="40"/>
  <c r="AU15" i="40"/>
  <c r="AJ9" i="40"/>
  <c r="AO9" i="40"/>
  <c r="AT9" i="40"/>
  <c r="AN9" i="40"/>
  <c r="AS9" i="40"/>
  <c r="AI9" i="40"/>
  <c r="AR9" i="40"/>
  <c r="AL9" i="40"/>
  <c r="AM9" i="40"/>
  <c r="AK9" i="40"/>
  <c r="AP9" i="40"/>
  <c r="AQ9" i="40"/>
  <c r="BF58" i="16"/>
  <c r="BF63" i="16" s="1"/>
  <c r="N23" i="40"/>
  <c r="N27" i="40"/>
  <c r="N31" i="40"/>
  <c r="BF51" i="16"/>
  <c r="BF54" i="16" s="1"/>
  <c r="BF59" i="16"/>
  <c r="BF64" i="16" s="1"/>
  <c r="N24" i="40"/>
  <c r="N28" i="40"/>
  <c r="N32" i="40"/>
  <c r="BF60" i="16"/>
  <c r="BF65" i="16" s="1"/>
  <c r="N25" i="40"/>
  <c r="N29" i="40"/>
  <c r="BF49" i="16"/>
  <c r="BF52" i="16" s="1"/>
  <c r="BF57" i="16"/>
  <c r="BF62" i="16" s="1"/>
  <c r="BF61" i="16"/>
  <c r="BF66" i="16" s="1"/>
  <c r="N22" i="40"/>
  <c r="N26" i="40"/>
  <c r="N30" i="40"/>
  <c r="BF50" i="16"/>
  <c r="BF53" i="16" s="1"/>
  <c r="AJ8" i="40"/>
  <c r="AN8" i="40"/>
  <c r="AR8" i="40"/>
  <c r="AJ10" i="40"/>
  <c r="AN10" i="40"/>
  <c r="AR10" i="40"/>
  <c r="AJ11" i="40"/>
  <c r="AN11" i="40"/>
  <c r="AR11" i="40"/>
  <c r="AJ12" i="40"/>
  <c r="AN12" i="40"/>
  <c r="AR12" i="40"/>
  <c r="AJ13" i="40"/>
  <c r="AN13" i="40"/>
  <c r="AR13" i="40"/>
  <c r="AJ14" i="40"/>
  <c r="AN14" i="40"/>
  <c r="AR14" i="40"/>
  <c r="AJ15" i="40"/>
  <c r="AN15" i="40"/>
  <c r="AR15" i="40"/>
  <c r="AJ16" i="40"/>
  <c r="AN16" i="40"/>
  <c r="AR16" i="40"/>
  <c r="AO16" i="40"/>
  <c r="AL8" i="40"/>
  <c r="AT8" i="40"/>
  <c r="AP10" i="40"/>
  <c r="AL11" i="40"/>
  <c r="AT11" i="40"/>
  <c r="AP12" i="40"/>
  <c r="AL13" i="40"/>
  <c r="AT13" i="40"/>
  <c r="AP14" i="40"/>
  <c r="AL15" i="40"/>
  <c r="AT15" i="40"/>
  <c r="AP16" i="40"/>
  <c r="AM8" i="40"/>
  <c r="AI10" i="40"/>
  <c r="AQ10" i="40"/>
  <c r="AM11" i="40"/>
  <c r="AI12" i="40"/>
  <c r="AQ12" i="40"/>
  <c r="AM13" i="40"/>
  <c r="AI14" i="40"/>
  <c r="AQ14" i="40"/>
  <c r="AM15" i="40"/>
  <c r="AI16" i="40"/>
  <c r="AK8" i="40"/>
  <c r="AO8" i="40"/>
  <c r="AS8" i="40"/>
  <c r="AK10" i="40"/>
  <c r="AO10" i="40"/>
  <c r="AS10" i="40"/>
  <c r="AK11" i="40"/>
  <c r="AO11" i="40"/>
  <c r="AS11" i="40"/>
  <c r="AK12" i="40"/>
  <c r="AO12" i="40"/>
  <c r="AS12" i="40"/>
  <c r="AK13" i="40"/>
  <c r="AO13" i="40"/>
  <c r="AS13" i="40"/>
  <c r="AK14" i="40"/>
  <c r="AO14" i="40"/>
  <c r="AS14" i="40"/>
  <c r="AK15" i="40"/>
  <c r="AO15" i="40"/>
  <c r="AS15" i="40"/>
  <c r="AK16" i="40"/>
  <c r="AS16" i="40"/>
  <c r="AP8" i="40"/>
  <c r="AL10" i="40"/>
  <c r="AT10" i="40"/>
  <c r="AP11" i="40"/>
  <c r="AL12" i="40"/>
  <c r="AT12" i="40"/>
  <c r="AP13" i="40"/>
  <c r="AL14" i="40"/>
  <c r="AT14" i="40"/>
  <c r="AP15" i="40"/>
  <c r="AL16" i="40"/>
  <c r="AT16" i="40"/>
  <c r="AQ8" i="40"/>
  <c r="AM10" i="40"/>
  <c r="AI11" i="40"/>
  <c r="AQ11" i="40"/>
  <c r="AM12" i="40"/>
  <c r="AI13" i="40"/>
  <c r="AQ13" i="40"/>
  <c r="AM14" i="40"/>
  <c r="AI15" i="40"/>
  <c r="AQ15" i="40"/>
  <c r="AM16" i="40"/>
  <c r="AQ16" i="40"/>
  <c r="BF12" i="16"/>
  <c r="BF12" i="15"/>
  <c r="BF9" i="16"/>
  <c r="BF13" i="16"/>
  <c r="BF9" i="15"/>
  <c r="BF13" i="15"/>
  <c r="BF6" i="16"/>
  <c r="BF10" i="16"/>
  <c r="BF14" i="16"/>
  <c r="BF6" i="15"/>
  <c r="BF10" i="15"/>
  <c r="BF14" i="15"/>
  <c r="BF7" i="16"/>
  <c r="BF11" i="16"/>
  <c r="BF7" i="15"/>
  <c r="BF11" i="15"/>
  <c r="BF8" i="16"/>
  <c r="BF8" i="15"/>
  <c r="BE13" i="16"/>
  <c r="BE8" i="16"/>
  <c r="BE12" i="16"/>
  <c r="BE6" i="16"/>
  <c r="BE10" i="16"/>
  <c r="BE6" i="15"/>
  <c r="BE14" i="16"/>
  <c r="BE11" i="16"/>
  <c r="BE9" i="16"/>
  <c r="BE7" i="16"/>
  <c r="BE14" i="15"/>
  <c r="M23" i="40"/>
  <c r="M27" i="40"/>
  <c r="M31" i="40"/>
  <c r="BE51" i="16"/>
  <c r="BE54" i="16" s="1"/>
  <c r="BE60" i="16"/>
  <c r="BE65" i="16" s="1"/>
  <c r="BD51" i="16"/>
  <c r="BD54" i="16" s="1"/>
  <c r="BD60" i="16"/>
  <c r="BD65" i="16" s="1"/>
  <c r="M24" i="40"/>
  <c r="M28" i="40"/>
  <c r="M32" i="40"/>
  <c r="BE57" i="16"/>
  <c r="BE62" i="16" s="1"/>
  <c r="BE61" i="16"/>
  <c r="BE66" i="16" s="1"/>
  <c r="BD57" i="16"/>
  <c r="BD62" i="16" s="1"/>
  <c r="BD61" i="16"/>
  <c r="BD66" i="16" s="1"/>
  <c r="M21" i="40"/>
  <c r="M25" i="40"/>
  <c r="M29" i="40"/>
  <c r="BE49" i="16"/>
  <c r="BE52" i="16" s="1"/>
  <c r="BE58" i="16"/>
  <c r="BE63" i="16" s="1"/>
  <c r="BD49" i="16"/>
  <c r="BD52" i="16" s="1"/>
  <c r="BD58" i="16"/>
  <c r="BD63" i="16" s="1"/>
  <c r="M22" i="40"/>
  <c r="M26" i="40"/>
  <c r="M30" i="40"/>
  <c r="BE50" i="16"/>
  <c r="BE53" i="16" s="1"/>
  <c r="BE59" i="16"/>
  <c r="BE64" i="16" s="1"/>
  <c r="BD50" i="16"/>
  <c r="BD53" i="16" s="1"/>
  <c r="BD59" i="16"/>
  <c r="BD64" i="16" s="1"/>
  <c r="C6" i="41"/>
  <c r="G6" i="41"/>
  <c r="G13" i="41" s="1"/>
  <c r="K6" i="41"/>
  <c r="K13" i="41" s="1"/>
  <c r="C4" i="41"/>
  <c r="G4" i="41"/>
  <c r="K4" i="41"/>
  <c r="D6" i="41"/>
  <c r="H6" i="41"/>
  <c r="H13" i="41" s="1"/>
  <c r="L6" i="41"/>
  <c r="L13" i="41" s="1"/>
  <c r="D4" i="41"/>
  <c r="H4" i="41"/>
  <c r="L4" i="41"/>
  <c r="E6" i="41"/>
  <c r="E13" i="41" s="1"/>
  <c r="I6" i="41"/>
  <c r="I13" i="41" s="1"/>
  <c r="M6" i="41"/>
  <c r="M13" i="41" s="1"/>
  <c r="E4" i="41"/>
  <c r="I4" i="41"/>
  <c r="M4" i="41"/>
  <c r="B6" i="41"/>
  <c r="B13" i="41" s="1"/>
  <c r="F6" i="41"/>
  <c r="J6" i="41"/>
  <c r="J13" i="41" s="1"/>
  <c r="B4" i="41"/>
  <c r="F4" i="41"/>
  <c r="J4" i="41"/>
  <c r="Q6" i="41"/>
  <c r="Q13" i="41" s="1"/>
  <c r="U6" i="41"/>
  <c r="U13" i="41" s="1"/>
  <c r="Y6" i="41"/>
  <c r="Y13" i="41" s="1"/>
  <c r="AC6" i="41"/>
  <c r="AC13" i="41" s="1"/>
  <c r="AG6" i="41"/>
  <c r="AG13" i="41" s="1"/>
  <c r="AK6" i="41"/>
  <c r="AK13" i="41" s="1"/>
  <c r="AO6" i="41"/>
  <c r="AO13" i="41" s="1"/>
  <c r="AS6" i="41"/>
  <c r="AS13" i="41" s="1"/>
  <c r="AW6" i="41"/>
  <c r="AW13" i="41" s="1"/>
  <c r="BA6" i="41"/>
  <c r="BA13" i="41" s="1"/>
  <c r="BE6" i="41"/>
  <c r="BE13" i="41" s="1"/>
  <c r="BI6" i="41"/>
  <c r="BI13" i="41" s="1"/>
  <c r="BM6" i="41"/>
  <c r="BM13" i="41" s="1"/>
  <c r="Q4" i="41"/>
  <c r="U4" i="41"/>
  <c r="Y4" i="41"/>
  <c r="AC4" i="41"/>
  <c r="AG4" i="41"/>
  <c r="AK4" i="41"/>
  <c r="AO4" i="41"/>
  <c r="AS4" i="41"/>
  <c r="AW4" i="41"/>
  <c r="BA4" i="41"/>
  <c r="BE4" i="41"/>
  <c r="BI4" i="41"/>
  <c r="BM4" i="41"/>
  <c r="R6" i="41"/>
  <c r="R13" i="41" s="1"/>
  <c r="V6" i="41"/>
  <c r="V13" i="41" s="1"/>
  <c r="Z6" i="41"/>
  <c r="Z13" i="41" s="1"/>
  <c r="AD6" i="41"/>
  <c r="AD13" i="41" s="1"/>
  <c r="AH6" i="41"/>
  <c r="AH13" i="41" s="1"/>
  <c r="AL6" i="41"/>
  <c r="AL13" i="41" s="1"/>
  <c r="AP6" i="41"/>
  <c r="AP13" i="41" s="1"/>
  <c r="AT6" i="41"/>
  <c r="AT13" i="41" s="1"/>
  <c r="AX6" i="41"/>
  <c r="AX13" i="41" s="1"/>
  <c r="BB6" i="41"/>
  <c r="BB13" i="41" s="1"/>
  <c r="BF6" i="41"/>
  <c r="BF13" i="41" s="1"/>
  <c r="BJ6" i="41"/>
  <c r="BJ13" i="41" s="1"/>
  <c r="BN6" i="41"/>
  <c r="BN13" i="41" s="1"/>
  <c r="R4" i="41"/>
  <c r="V4" i="41"/>
  <c r="Z4" i="41"/>
  <c r="AD4" i="41"/>
  <c r="AH4" i="41"/>
  <c r="AL4" i="41"/>
  <c r="AP4" i="41"/>
  <c r="AT4" i="41"/>
  <c r="AX4" i="41"/>
  <c r="BB4" i="41"/>
  <c r="BF4" i="41"/>
  <c r="BJ4" i="41"/>
  <c r="BN4" i="41"/>
  <c r="O6" i="41"/>
  <c r="O13" i="41" s="1"/>
  <c r="S6" i="41"/>
  <c r="S13" i="41" s="1"/>
  <c r="W6" i="41"/>
  <c r="W13" i="41" s="1"/>
  <c r="AA6" i="41"/>
  <c r="AA13" i="41" s="1"/>
  <c r="AE6" i="41"/>
  <c r="AE13" i="41" s="1"/>
  <c r="AI6" i="41"/>
  <c r="AI13" i="41" s="1"/>
  <c r="AM6" i="41"/>
  <c r="AM13" i="41" s="1"/>
  <c r="AQ6" i="41"/>
  <c r="AQ13" i="41" s="1"/>
  <c r="AU6" i="41"/>
  <c r="AU13" i="41" s="1"/>
  <c r="AY6" i="41"/>
  <c r="AY13" i="41" s="1"/>
  <c r="BC6" i="41"/>
  <c r="BC13" i="41" s="1"/>
  <c r="BG6" i="41"/>
  <c r="BG13" i="41" s="1"/>
  <c r="BK6" i="41"/>
  <c r="BK13" i="41" s="1"/>
  <c r="O4" i="41"/>
  <c r="S4" i="41"/>
  <c r="W4" i="41"/>
  <c r="AA4" i="41"/>
  <c r="AE4" i="41"/>
  <c r="AI4" i="41"/>
  <c r="AM4" i="41"/>
  <c r="AQ4" i="41"/>
  <c r="AU4" i="41"/>
  <c r="AY4" i="41"/>
  <c r="BC4" i="41"/>
  <c r="BG4" i="41"/>
  <c r="BK4" i="41"/>
  <c r="P6" i="41"/>
  <c r="P13" i="41" s="1"/>
  <c r="T6" i="41"/>
  <c r="T13" i="41" s="1"/>
  <c r="X6" i="41"/>
  <c r="X13" i="41" s="1"/>
  <c r="AB6" i="41"/>
  <c r="AB13" i="41" s="1"/>
  <c r="AF6" i="41"/>
  <c r="AF13" i="41" s="1"/>
  <c r="AJ6" i="41"/>
  <c r="AJ13" i="41" s="1"/>
  <c r="AN6" i="41"/>
  <c r="AN13" i="41" s="1"/>
  <c r="AR6" i="41"/>
  <c r="AR13" i="41" s="1"/>
  <c r="AV6" i="41"/>
  <c r="AV13" i="41" s="1"/>
  <c r="AZ6" i="41"/>
  <c r="AZ13" i="41" s="1"/>
  <c r="BD6" i="41"/>
  <c r="BD13" i="41" s="1"/>
  <c r="BH6" i="41"/>
  <c r="BH13" i="41" s="1"/>
  <c r="BL6" i="41"/>
  <c r="BL13" i="41" s="1"/>
  <c r="P4" i="41"/>
  <c r="T4" i="41"/>
  <c r="X4" i="41"/>
  <c r="AB4" i="41"/>
  <c r="AF4" i="41"/>
  <c r="AJ4" i="41"/>
  <c r="AN4" i="41"/>
  <c r="AR4" i="41"/>
  <c r="AV4" i="41"/>
  <c r="AZ4" i="41"/>
  <c r="BD4" i="41"/>
  <c r="BH4" i="41"/>
  <c r="BL4" i="41"/>
  <c r="K22" i="40"/>
  <c r="K26" i="40"/>
  <c r="K31" i="40"/>
  <c r="K27" i="40"/>
  <c r="K23" i="40"/>
  <c r="BC49" i="16"/>
  <c r="BC58" i="16"/>
  <c r="BC63" i="16" s="1"/>
  <c r="BC50" i="16"/>
  <c r="BC59" i="16"/>
  <c r="BC64" i="16" s="1"/>
  <c r="BC51" i="16"/>
  <c r="BC60" i="16"/>
  <c r="BC65" i="16" s="1"/>
  <c r="BC57" i="16"/>
  <c r="BC62" i="16" s="1"/>
  <c r="BC61" i="16"/>
  <c r="BC66" i="16" s="1"/>
  <c r="BC8" i="16"/>
  <c r="BC12" i="16"/>
  <c r="BC9" i="16"/>
  <c r="BC13" i="16"/>
  <c r="BC6" i="16"/>
  <c r="BC10" i="16"/>
  <c r="BC14" i="16"/>
  <c r="BC6" i="15"/>
  <c r="BC14" i="15"/>
  <c r="BC7" i="16"/>
  <c r="BC11" i="16"/>
  <c r="L6" i="16"/>
  <c r="L10" i="16"/>
  <c r="L14" i="16"/>
  <c r="L7" i="15"/>
  <c r="L11" i="15"/>
  <c r="L8" i="15"/>
  <c r="L12" i="15"/>
  <c r="L7" i="16"/>
  <c r="L11" i="16"/>
  <c r="L8" i="16"/>
  <c r="L12" i="16"/>
  <c r="L9" i="15"/>
  <c r="L13" i="15"/>
  <c r="L9" i="16"/>
  <c r="L13" i="16"/>
  <c r="L6" i="15"/>
  <c r="L10" i="15"/>
  <c r="L14" i="15"/>
  <c r="L22" i="40"/>
  <c r="L26" i="40"/>
  <c r="L30" i="40"/>
  <c r="L23" i="40"/>
  <c r="L27" i="40"/>
  <c r="L31" i="40"/>
  <c r="L21" i="40"/>
  <c r="L25" i="40"/>
  <c r="L29" i="40"/>
  <c r="L24" i="40"/>
  <c r="L28" i="40"/>
  <c r="L32" i="40"/>
  <c r="K21" i="40"/>
  <c r="K29" i="40"/>
  <c r="K24" i="40"/>
  <c r="K30" i="40"/>
  <c r="K25" i="40"/>
  <c r="K32" i="40"/>
  <c r="K28" i="40"/>
  <c r="BD14" i="16"/>
  <c r="BD10" i="16"/>
  <c r="BD12" i="16"/>
  <c r="BD6" i="15"/>
  <c r="BD14" i="15"/>
  <c r="BD7" i="16"/>
  <c r="BD6" i="16"/>
  <c r="BD8" i="16"/>
  <c r="BD13" i="16"/>
  <c r="BD11" i="16"/>
  <c r="BD9" i="16"/>
  <c r="J21" i="40"/>
  <c r="J25" i="40"/>
  <c r="J29" i="40"/>
  <c r="BB50" i="16"/>
  <c r="BB53" i="16" s="1"/>
  <c r="BB59" i="16"/>
  <c r="BB64" i="16" s="1"/>
  <c r="J22" i="40"/>
  <c r="J26" i="40"/>
  <c r="J30" i="40"/>
  <c r="BB51" i="16"/>
  <c r="BB54" i="16" s="1"/>
  <c r="BB60" i="16"/>
  <c r="BB65" i="16" s="1"/>
  <c r="J23" i="40"/>
  <c r="J27" i="40"/>
  <c r="J31" i="40"/>
  <c r="BB57" i="16"/>
  <c r="BB62" i="16" s="1"/>
  <c r="BB61" i="16"/>
  <c r="BB66" i="16" s="1"/>
  <c r="J24" i="40"/>
  <c r="J28" i="40"/>
  <c r="J32" i="40"/>
  <c r="BB49" i="16"/>
  <c r="BB52" i="16" s="1"/>
  <c r="BB58" i="16"/>
  <c r="BB63" i="16" s="1"/>
  <c r="BU6" i="8"/>
  <c r="BU10" i="8"/>
  <c r="BU14" i="8"/>
  <c r="BJ8" i="7"/>
  <c r="BJ12" i="7"/>
  <c r="BB9" i="16"/>
  <c r="BB13" i="16"/>
  <c r="BB6" i="15"/>
  <c r="BB14" i="15"/>
  <c r="BU7" i="8"/>
  <c r="BU11" i="8"/>
  <c r="BJ9" i="7"/>
  <c r="BJ13" i="7"/>
  <c r="BB6" i="16"/>
  <c r="BB10" i="16"/>
  <c r="BB14" i="16"/>
  <c r="BU8" i="8"/>
  <c r="BU12" i="8"/>
  <c r="BJ6" i="7"/>
  <c r="BJ10" i="7"/>
  <c r="BJ14" i="7"/>
  <c r="BB7" i="16"/>
  <c r="BB11" i="16"/>
  <c r="BU9" i="8"/>
  <c r="BU13" i="8"/>
  <c r="BJ7" i="7"/>
  <c r="BJ11" i="7"/>
  <c r="BI14" i="7"/>
  <c r="BB8" i="16"/>
  <c r="BB12" i="16"/>
  <c r="BA57" i="16"/>
  <c r="BA62" i="16" s="1"/>
  <c r="BA49" i="16"/>
  <c r="BA52" i="16" s="1"/>
  <c r="BA58" i="16"/>
  <c r="BA63" i="16" s="1"/>
  <c r="BA51" i="16"/>
  <c r="BA54" i="16" s="1"/>
  <c r="BA61" i="16"/>
  <c r="BA66" i="16" s="1"/>
  <c r="BA50" i="16"/>
  <c r="BA53" i="16" s="1"/>
  <c r="BA59" i="16"/>
  <c r="BA64" i="16" s="1"/>
  <c r="BA60" i="16"/>
  <c r="BA65" i="16" s="1"/>
  <c r="I23" i="40"/>
  <c r="I27" i="40"/>
  <c r="I31" i="40"/>
  <c r="I28" i="40"/>
  <c r="I21" i="40"/>
  <c r="I22" i="40"/>
  <c r="I26" i="40"/>
  <c r="I30" i="40"/>
  <c r="I24" i="40"/>
  <c r="I32" i="40"/>
  <c r="I25" i="40"/>
  <c r="I29" i="40"/>
  <c r="H24" i="40"/>
  <c r="H32" i="40"/>
  <c r="H28" i="40"/>
  <c r="H23" i="40"/>
  <c r="H31" i="40"/>
  <c r="H27" i="40"/>
  <c r="H22" i="40"/>
  <c r="AI8" i="40"/>
  <c r="H30" i="40"/>
  <c r="H26" i="40"/>
  <c r="H21" i="40"/>
  <c r="H29" i="40"/>
  <c r="H25" i="40"/>
  <c r="BT6" i="8"/>
  <c r="BT10" i="8"/>
  <c r="BT14" i="8"/>
  <c r="BI8" i="7"/>
  <c r="BI12" i="7"/>
  <c r="BA6" i="16"/>
  <c r="BA10" i="16"/>
  <c r="BA14" i="16"/>
  <c r="BT7" i="8"/>
  <c r="BT11" i="8"/>
  <c r="BI9" i="7"/>
  <c r="BI13" i="7"/>
  <c r="BA7" i="16"/>
  <c r="BA11" i="16"/>
  <c r="BT8" i="8"/>
  <c r="BT12" i="8"/>
  <c r="BI6" i="7"/>
  <c r="BI10" i="7"/>
  <c r="BA8" i="16"/>
  <c r="BA12" i="16"/>
  <c r="BA6" i="15"/>
  <c r="BA14" i="15"/>
  <c r="BT9" i="8"/>
  <c r="BT13" i="8"/>
  <c r="BI7" i="7"/>
  <c r="BI11" i="7"/>
  <c r="BA9" i="16"/>
  <c r="BA13" i="16"/>
  <c r="AZ60" i="16"/>
  <c r="AZ65" i="16" s="1"/>
  <c r="AZ51" i="16"/>
  <c r="AZ54" i="16" s="1"/>
  <c r="AZ49" i="16"/>
  <c r="AZ52" i="16" s="1"/>
  <c r="AZ57" i="16"/>
  <c r="AZ62" i="16" s="1"/>
  <c r="AZ61" i="16"/>
  <c r="AZ66" i="16" s="1"/>
  <c r="AZ50" i="16"/>
  <c r="AZ53" i="16" s="1"/>
  <c r="AZ58" i="16"/>
  <c r="AZ63" i="16" s="1"/>
  <c r="AZ59" i="16"/>
  <c r="AZ64" i="16" s="1"/>
  <c r="AZ9" i="16"/>
  <c r="BS8" i="8"/>
  <c r="BS12" i="8"/>
  <c r="BH7" i="7"/>
  <c r="BH11" i="7"/>
  <c r="AZ6" i="16"/>
  <c r="AZ11" i="16"/>
  <c r="AZ6" i="15"/>
  <c r="AZ10" i="15"/>
  <c r="AZ14" i="15"/>
  <c r="BS14" i="8"/>
  <c r="AZ8" i="16"/>
  <c r="AZ8" i="15"/>
  <c r="BS9" i="8"/>
  <c r="BS13" i="8"/>
  <c r="BH8" i="7"/>
  <c r="BH12" i="7"/>
  <c r="AZ7" i="16"/>
  <c r="AZ12" i="16"/>
  <c r="AZ7" i="15"/>
  <c r="AZ11" i="15"/>
  <c r="BS6" i="8"/>
  <c r="BS10" i="8"/>
  <c r="BH9" i="7"/>
  <c r="BH13" i="7"/>
  <c r="AZ13" i="16"/>
  <c r="AZ12" i="15"/>
  <c r="BS11" i="8"/>
  <c r="BH6" i="7"/>
  <c r="BH14" i="7"/>
  <c r="AZ14" i="16"/>
  <c r="AZ13" i="15"/>
  <c r="BS7" i="8"/>
  <c r="BH10" i="7"/>
  <c r="AZ10" i="16"/>
  <c r="AZ9" i="15"/>
  <c r="G22" i="40"/>
  <c r="G26" i="40"/>
  <c r="G30" i="40"/>
  <c r="G23" i="40"/>
  <c r="G27" i="40"/>
  <c r="G31" i="40"/>
  <c r="G24" i="40"/>
  <c r="G28" i="40"/>
  <c r="G32" i="40"/>
  <c r="G29" i="40"/>
  <c r="G21" i="40"/>
  <c r="G25" i="40"/>
  <c r="X49" i="8"/>
  <c r="J48" i="14"/>
  <c r="K64" i="14"/>
  <c r="Y49" i="8"/>
  <c r="K48" i="14"/>
  <c r="K49" i="8"/>
  <c r="Z49" i="8"/>
  <c r="K65" i="8"/>
  <c r="S9" i="31"/>
  <c r="S8" i="31"/>
  <c r="E32" i="31"/>
  <c r="E31" i="31"/>
  <c r="W32" i="31"/>
  <c r="W31" i="31"/>
  <c r="BR3" i="7"/>
  <c r="BR11" i="7" s="1"/>
  <c r="BR41" i="7" s="1"/>
  <c r="BQ69" i="16"/>
  <c r="BV3" i="7"/>
  <c r="CB3" i="8" s="1"/>
  <c r="AA3" i="13" s="1"/>
  <c r="AA3" i="14" s="1"/>
  <c r="BU69" i="16"/>
  <c r="BZ3" i="7"/>
  <c r="BZ13" i="7" s="1"/>
  <c r="BZ69" i="16"/>
  <c r="K8" i="14"/>
  <c r="W9" i="31"/>
  <c r="W8" i="31"/>
  <c r="F32" i="31"/>
  <c r="F31" i="31"/>
  <c r="BT3" i="7"/>
  <c r="BT12" i="7" s="1"/>
  <c r="BT42" i="7" s="1"/>
  <c r="BS69" i="16"/>
  <c r="BX3" i="7"/>
  <c r="BX14" i="7" s="1"/>
  <c r="BX69" i="16"/>
  <c r="C32" i="31"/>
  <c r="C31" i="31"/>
  <c r="O31" i="31"/>
  <c r="O32" i="31"/>
  <c r="D32" i="31"/>
  <c r="D31" i="31"/>
  <c r="S32" i="31"/>
  <c r="S31" i="31"/>
  <c r="J6" i="16"/>
  <c r="CB36" i="16"/>
  <c r="CC36" i="16"/>
  <c r="CD36" i="16"/>
  <c r="CE36" i="16"/>
  <c r="CF36" i="16"/>
  <c r="CG36" i="16"/>
  <c r="CH36" i="16"/>
  <c r="CI36" i="16"/>
  <c r="CJ36" i="16"/>
  <c r="CK36" i="16"/>
  <c r="CL36" i="16"/>
  <c r="CM36" i="16"/>
  <c r="CN36" i="16"/>
  <c r="AY6" i="16"/>
  <c r="AY51" i="16"/>
  <c r="AY60" i="16"/>
  <c r="AY65" i="16" s="1"/>
  <c r="AY57" i="16"/>
  <c r="AY62" i="16" s="1"/>
  <c r="AY61" i="16"/>
  <c r="AY66" i="16" s="1"/>
  <c r="AY50" i="16"/>
  <c r="AY59" i="16"/>
  <c r="AY64" i="16" s="1"/>
  <c r="AY49" i="16"/>
  <c r="AY58" i="16"/>
  <c r="AY63" i="16" s="1"/>
  <c r="BR6" i="8"/>
  <c r="BR10" i="8"/>
  <c r="BR14" i="8"/>
  <c r="BQ11" i="8"/>
  <c r="BQ7" i="8"/>
  <c r="BG7" i="7"/>
  <c r="BG11" i="7"/>
  <c r="BF8" i="7"/>
  <c r="BF12" i="7"/>
  <c r="BF6" i="7"/>
  <c r="AY7" i="16"/>
  <c r="AY11" i="16"/>
  <c r="AY8" i="15"/>
  <c r="AY12" i="15"/>
  <c r="AY7" i="15"/>
  <c r="AY11" i="15"/>
  <c r="BR7" i="8"/>
  <c r="BR11" i="8"/>
  <c r="BQ8" i="8"/>
  <c r="BQ12" i="8"/>
  <c r="BQ6" i="8"/>
  <c r="BG8" i="7"/>
  <c r="BG12" i="7"/>
  <c r="BF9" i="7"/>
  <c r="BF13" i="7"/>
  <c r="AY8" i="16"/>
  <c r="AY12" i="16"/>
  <c r="AY9" i="15"/>
  <c r="AY13" i="15"/>
  <c r="AY10" i="16"/>
  <c r="AY14" i="16"/>
  <c r="BR8" i="8"/>
  <c r="BR12" i="8"/>
  <c r="BQ9" i="8"/>
  <c r="BQ13" i="8"/>
  <c r="BG9" i="7"/>
  <c r="BG13" i="7"/>
  <c r="BF10" i="7"/>
  <c r="BF14" i="7"/>
  <c r="AY9" i="16"/>
  <c r="AY13" i="16"/>
  <c r="AY6" i="15"/>
  <c r="AY10" i="15"/>
  <c r="AY14" i="15"/>
  <c r="BG6" i="7"/>
  <c r="BG10" i="7"/>
  <c r="BG14" i="7"/>
  <c r="BF11" i="7"/>
  <c r="BF7" i="7"/>
  <c r="BR9" i="8"/>
  <c r="BR13" i="8"/>
  <c r="BQ10" i="8"/>
  <c r="BQ14" i="8"/>
  <c r="U8" i="8"/>
  <c r="U12" i="8"/>
  <c r="T9" i="8"/>
  <c r="T13" i="8"/>
  <c r="T7" i="7"/>
  <c r="T11" i="7"/>
  <c r="N6" i="7"/>
  <c r="O7" i="7"/>
  <c r="P8" i="7"/>
  <c r="N10" i="7"/>
  <c r="O11" i="7"/>
  <c r="P12" i="7"/>
  <c r="N14" i="7"/>
  <c r="R6" i="7"/>
  <c r="R8" i="7"/>
  <c r="R10" i="7"/>
  <c r="R12" i="7"/>
  <c r="R14" i="7"/>
  <c r="S9" i="7"/>
  <c r="S13" i="7"/>
  <c r="U8" i="7"/>
  <c r="U12" i="7"/>
  <c r="K8" i="16"/>
  <c r="K12" i="16"/>
  <c r="K9" i="15"/>
  <c r="K13" i="15"/>
  <c r="K8" i="15"/>
  <c r="K12" i="15"/>
  <c r="U9" i="8"/>
  <c r="U13" i="8"/>
  <c r="T10" i="8"/>
  <c r="T14" i="8"/>
  <c r="T8" i="7"/>
  <c r="T12" i="7"/>
  <c r="O6" i="7"/>
  <c r="P7" i="7"/>
  <c r="N9" i="7"/>
  <c r="O10" i="7"/>
  <c r="P11" i="7"/>
  <c r="N13" i="7"/>
  <c r="O14" i="7"/>
  <c r="Q7" i="7"/>
  <c r="Q9" i="7"/>
  <c r="Q11" i="7"/>
  <c r="Q13" i="7"/>
  <c r="S6" i="7"/>
  <c r="S10" i="7"/>
  <c r="S14" i="7"/>
  <c r="U9" i="7"/>
  <c r="U13" i="7"/>
  <c r="K9" i="16"/>
  <c r="K13" i="16"/>
  <c r="K6" i="15"/>
  <c r="K10" i="15"/>
  <c r="K14" i="15"/>
  <c r="K7" i="16"/>
  <c r="K11" i="16"/>
  <c r="U6" i="8"/>
  <c r="U10" i="8"/>
  <c r="U14" i="8"/>
  <c r="T11" i="8"/>
  <c r="T7" i="8"/>
  <c r="T9" i="7"/>
  <c r="T13" i="7"/>
  <c r="P6" i="7"/>
  <c r="N8" i="7"/>
  <c r="O9" i="7"/>
  <c r="P10" i="7"/>
  <c r="N12" i="7"/>
  <c r="O13" i="7"/>
  <c r="P14" i="7"/>
  <c r="R7" i="7"/>
  <c r="R9" i="7"/>
  <c r="R11" i="7"/>
  <c r="R13" i="7"/>
  <c r="S7" i="7"/>
  <c r="S11" i="7"/>
  <c r="U6" i="7"/>
  <c r="U10" i="7"/>
  <c r="U14" i="7"/>
  <c r="K6" i="16"/>
  <c r="K10" i="16"/>
  <c r="K14" i="16"/>
  <c r="K7" i="15"/>
  <c r="K11" i="15"/>
  <c r="T6" i="7"/>
  <c r="T10" i="7"/>
  <c r="T14" i="7"/>
  <c r="N7" i="7"/>
  <c r="O8" i="7"/>
  <c r="P9" i="7"/>
  <c r="N11" i="7"/>
  <c r="O12" i="7"/>
  <c r="P13" i="7"/>
  <c r="Q6" i="7"/>
  <c r="Q8" i="7"/>
  <c r="Q10" i="7"/>
  <c r="Q12" i="7"/>
  <c r="Q14" i="7"/>
  <c r="S8" i="7"/>
  <c r="S12" i="7"/>
  <c r="U7" i="7"/>
  <c r="U11" i="7"/>
  <c r="U7" i="8"/>
  <c r="U11" i="8"/>
  <c r="T8" i="8"/>
  <c r="T12" i="8"/>
  <c r="T6" i="8"/>
  <c r="AI14" i="16"/>
  <c r="AI13" i="16"/>
  <c r="AI12" i="16"/>
  <c r="AI11" i="16"/>
  <c r="AI10" i="16"/>
  <c r="AI9" i="16"/>
  <c r="AI8" i="16"/>
  <c r="AI7" i="16"/>
  <c r="AI6" i="16"/>
  <c r="AO13" i="16"/>
  <c r="AO9" i="16"/>
  <c r="AS6" i="16"/>
  <c r="AS7" i="16"/>
  <c r="AS8" i="16"/>
  <c r="AS9" i="16"/>
  <c r="AS10" i="16"/>
  <c r="AS11" i="16"/>
  <c r="AS12" i="16"/>
  <c r="AS13" i="16"/>
  <c r="AS14" i="16"/>
  <c r="AW6" i="16"/>
  <c r="AW10" i="16"/>
  <c r="AW14" i="16"/>
  <c r="AX11" i="16"/>
  <c r="AX7" i="16"/>
  <c r="AJ14" i="15"/>
  <c r="AJ13" i="15"/>
  <c r="AJ12" i="15"/>
  <c r="AJ11" i="15"/>
  <c r="AJ10" i="15"/>
  <c r="AJ9" i="15"/>
  <c r="AJ8" i="15"/>
  <c r="AJ7" i="15"/>
  <c r="AJ6" i="15"/>
  <c r="AO14" i="15"/>
  <c r="AO10" i="15"/>
  <c r="AO6" i="15"/>
  <c r="AW6" i="15"/>
  <c r="AV7" i="15"/>
  <c r="AU8" i="15"/>
  <c r="AT9" i="15"/>
  <c r="AX9" i="15"/>
  <c r="AW10" i="15"/>
  <c r="AV11" i="15"/>
  <c r="AU12" i="15"/>
  <c r="AT13" i="15"/>
  <c r="AX13" i="15"/>
  <c r="AW14" i="15"/>
  <c r="AS9" i="15"/>
  <c r="AS14" i="15"/>
  <c r="AS12" i="15"/>
  <c r="AH14" i="16"/>
  <c r="AH13" i="16"/>
  <c r="AH12" i="16"/>
  <c r="AH11" i="16"/>
  <c r="AH10" i="16"/>
  <c r="AH9" i="16"/>
  <c r="AH8" i="16"/>
  <c r="AH7" i="16"/>
  <c r="AH6" i="16"/>
  <c r="AO12" i="16"/>
  <c r="AO8" i="16"/>
  <c r="AT6" i="16"/>
  <c r="AT7" i="16"/>
  <c r="AT8" i="16"/>
  <c r="AT9" i="16"/>
  <c r="AT10" i="16"/>
  <c r="AT11" i="16"/>
  <c r="AT12" i="16"/>
  <c r="AT13" i="16"/>
  <c r="AT14" i="16"/>
  <c r="AW7" i="16"/>
  <c r="AW11" i="16"/>
  <c r="AX8" i="16"/>
  <c r="AX12" i="16"/>
  <c r="AX6" i="16"/>
  <c r="AI14" i="15"/>
  <c r="AI13" i="15"/>
  <c r="AI12" i="15"/>
  <c r="AI11" i="15"/>
  <c r="AI10" i="15"/>
  <c r="AI9" i="15"/>
  <c r="AI8" i="15"/>
  <c r="AI7" i="15"/>
  <c r="AI6" i="15"/>
  <c r="AO13" i="15"/>
  <c r="AO9" i="15"/>
  <c r="AT6" i="15"/>
  <c r="AX6" i="15"/>
  <c r="AW7" i="15"/>
  <c r="AV8" i="15"/>
  <c r="AU9" i="15"/>
  <c r="AT10" i="15"/>
  <c r="AX10" i="15"/>
  <c r="AW11" i="15"/>
  <c r="AV12" i="15"/>
  <c r="AU13" i="15"/>
  <c r="AT14" i="15"/>
  <c r="AX14" i="15"/>
  <c r="AS10" i="15"/>
  <c r="AS7" i="15"/>
  <c r="AG14" i="16"/>
  <c r="AG13" i="16"/>
  <c r="AG12" i="16"/>
  <c r="AG11" i="16"/>
  <c r="AG10" i="16"/>
  <c r="AG9" i="16"/>
  <c r="AG8" i="16"/>
  <c r="AG7" i="16"/>
  <c r="AG6" i="16"/>
  <c r="AO11" i="16"/>
  <c r="AO7" i="16"/>
  <c r="AU6" i="16"/>
  <c r="AU7" i="16"/>
  <c r="AU8" i="16"/>
  <c r="AU9" i="16"/>
  <c r="AU10" i="16"/>
  <c r="AU11" i="16"/>
  <c r="AU12" i="16"/>
  <c r="AU13" i="16"/>
  <c r="AU14" i="16"/>
  <c r="AW8" i="16"/>
  <c r="AW12" i="16"/>
  <c r="AX9" i="16"/>
  <c r="AX13" i="16"/>
  <c r="AH14" i="15"/>
  <c r="AH13" i="15"/>
  <c r="AH12" i="15"/>
  <c r="AH11" i="15"/>
  <c r="AH10" i="15"/>
  <c r="AH9" i="15"/>
  <c r="AH8" i="15"/>
  <c r="AH7" i="15"/>
  <c r="AH6" i="15"/>
  <c r="AO12" i="15"/>
  <c r="AO8" i="15"/>
  <c r="AU6" i="15"/>
  <c r="AT7" i="15"/>
  <c r="AX7" i="15"/>
  <c r="AW8" i="15"/>
  <c r="AV9" i="15"/>
  <c r="AU10" i="15"/>
  <c r="AT11" i="15"/>
  <c r="AX11" i="15"/>
  <c r="AW12" i="15"/>
  <c r="AV13" i="15"/>
  <c r="AU14" i="15"/>
  <c r="AS11" i="15"/>
  <c r="AJ14" i="16"/>
  <c r="AJ10" i="16"/>
  <c r="AJ6" i="16"/>
  <c r="AV6" i="16"/>
  <c r="AV10" i="16"/>
  <c r="AV14" i="16"/>
  <c r="AX14" i="16"/>
  <c r="AG11" i="15"/>
  <c r="AG7" i="15"/>
  <c r="AV6" i="15"/>
  <c r="AX12" i="15"/>
  <c r="AW13" i="15"/>
  <c r="AJ13" i="16"/>
  <c r="AJ9" i="16"/>
  <c r="AO14" i="16"/>
  <c r="AV7" i="16"/>
  <c r="AV11" i="16"/>
  <c r="AW9" i="16"/>
  <c r="AG14" i="15"/>
  <c r="AG10" i="15"/>
  <c r="AG6" i="15"/>
  <c r="AU7" i="15"/>
  <c r="AV10" i="15"/>
  <c r="AV14" i="15"/>
  <c r="AJ12" i="16"/>
  <c r="AJ8" i="16"/>
  <c r="AO10" i="16"/>
  <c r="AV8" i="16"/>
  <c r="AV12" i="16"/>
  <c r="AW13" i="16"/>
  <c r="AG13" i="15"/>
  <c r="AG9" i="15"/>
  <c r="AO11" i="15"/>
  <c r="AT8" i="15"/>
  <c r="AU11" i="15"/>
  <c r="AJ11" i="16"/>
  <c r="AJ7" i="16"/>
  <c r="AO6" i="16"/>
  <c r="AV9" i="16"/>
  <c r="AV13" i="16"/>
  <c r="AX10" i="16"/>
  <c r="AG12" i="15"/>
  <c r="AG8" i="15"/>
  <c r="AO7" i="15"/>
  <c r="AX8" i="15"/>
  <c r="AT12" i="15"/>
  <c r="AS8" i="15"/>
  <c r="AW9" i="15"/>
  <c r="AS13" i="15"/>
  <c r="D6" i="16"/>
  <c r="H6" i="16"/>
  <c r="G7" i="16"/>
  <c r="F8" i="16"/>
  <c r="E9" i="16"/>
  <c r="D10" i="16"/>
  <c r="H10" i="16"/>
  <c r="G11" i="16"/>
  <c r="F12" i="16"/>
  <c r="E13" i="16"/>
  <c r="D14" i="16"/>
  <c r="H14" i="16"/>
  <c r="I9" i="16"/>
  <c r="I13" i="16"/>
  <c r="J10" i="16"/>
  <c r="J14" i="16"/>
  <c r="F6" i="15"/>
  <c r="E7" i="15"/>
  <c r="D8" i="15"/>
  <c r="H8" i="15"/>
  <c r="G9" i="15"/>
  <c r="F10" i="15"/>
  <c r="E11" i="15"/>
  <c r="D12" i="15"/>
  <c r="H12" i="15"/>
  <c r="G13" i="15"/>
  <c r="F14" i="15"/>
  <c r="I7" i="15"/>
  <c r="I11" i="15"/>
  <c r="J8" i="15"/>
  <c r="J12" i="15"/>
  <c r="D9" i="16"/>
  <c r="F11" i="16"/>
  <c r="H13" i="16"/>
  <c r="E6" i="16"/>
  <c r="D7" i="16"/>
  <c r="H7" i="16"/>
  <c r="G8" i="16"/>
  <c r="F9" i="16"/>
  <c r="E10" i="16"/>
  <c r="D11" i="16"/>
  <c r="H11" i="16"/>
  <c r="G12" i="16"/>
  <c r="F13" i="16"/>
  <c r="E14" i="16"/>
  <c r="I6" i="16"/>
  <c r="I10" i="16"/>
  <c r="I14" i="16"/>
  <c r="J11" i="16"/>
  <c r="J7" i="16"/>
  <c r="G6" i="15"/>
  <c r="F7" i="15"/>
  <c r="E8" i="15"/>
  <c r="D9" i="15"/>
  <c r="H9" i="15"/>
  <c r="G10" i="15"/>
  <c r="F11" i="15"/>
  <c r="E12" i="15"/>
  <c r="D13" i="15"/>
  <c r="H13" i="15"/>
  <c r="G14" i="15"/>
  <c r="I8" i="15"/>
  <c r="I12" i="15"/>
  <c r="J9" i="15"/>
  <c r="J13" i="15"/>
  <c r="G6" i="16"/>
  <c r="E8" i="16"/>
  <c r="G10" i="16"/>
  <c r="D13" i="16"/>
  <c r="F6" i="16"/>
  <c r="E7" i="16"/>
  <c r="D8" i="16"/>
  <c r="H8" i="16"/>
  <c r="G9" i="16"/>
  <c r="F10" i="16"/>
  <c r="E11" i="16"/>
  <c r="D12" i="16"/>
  <c r="H12" i="16"/>
  <c r="G13" i="16"/>
  <c r="F14" i="16"/>
  <c r="I7" i="16"/>
  <c r="I11" i="16"/>
  <c r="J8" i="16"/>
  <c r="J12" i="16"/>
  <c r="D6" i="15"/>
  <c r="H6" i="15"/>
  <c r="G7" i="15"/>
  <c r="F8" i="15"/>
  <c r="E9" i="15"/>
  <c r="D10" i="15"/>
  <c r="H10" i="15"/>
  <c r="G11" i="15"/>
  <c r="F12" i="15"/>
  <c r="E13" i="15"/>
  <c r="D14" i="15"/>
  <c r="H14" i="15"/>
  <c r="I9" i="15"/>
  <c r="I13" i="15"/>
  <c r="J10" i="15"/>
  <c r="J14" i="15"/>
  <c r="F7" i="16"/>
  <c r="H9" i="16"/>
  <c r="E12" i="16"/>
  <c r="G14" i="16"/>
  <c r="I8" i="16"/>
  <c r="G8" i="15"/>
  <c r="H11" i="15"/>
  <c r="I6" i="15"/>
  <c r="J7" i="15"/>
  <c r="I12" i="16"/>
  <c r="E6" i="15"/>
  <c r="F9" i="15"/>
  <c r="G12" i="15"/>
  <c r="I10" i="15"/>
  <c r="J9" i="16"/>
  <c r="D7" i="15"/>
  <c r="E10" i="15"/>
  <c r="F13" i="15"/>
  <c r="I14" i="15"/>
  <c r="J13" i="16"/>
  <c r="H7" i="15"/>
  <c r="D11" i="15"/>
  <c r="E14" i="15"/>
  <c r="J11" i="15"/>
  <c r="AX49" i="16"/>
  <c r="AX52" i="16" s="1"/>
  <c r="AX58" i="16"/>
  <c r="AX63" i="16" s="1"/>
  <c r="AW59" i="16"/>
  <c r="AW64" i="16" s="1"/>
  <c r="AX50" i="16"/>
  <c r="AX53" i="16" s="1"/>
  <c r="AX59" i="16"/>
  <c r="AX64" i="16" s="1"/>
  <c r="AW58" i="16"/>
  <c r="AW63" i="16" s="1"/>
  <c r="AX51" i="16"/>
  <c r="AX54" i="16" s="1"/>
  <c r="AX60" i="16"/>
  <c r="AX65" i="16" s="1"/>
  <c r="AW61" i="16"/>
  <c r="AW66" i="16" s="1"/>
  <c r="AW57" i="16"/>
  <c r="AW62" i="16" s="1"/>
  <c r="AX57" i="16"/>
  <c r="AX62" i="16" s="1"/>
  <c r="AX61" i="16"/>
  <c r="AX66" i="16" s="1"/>
  <c r="AW60" i="16"/>
  <c r="AW65" i="16" s="1"/>
  <c r="AW49" i="16"/>
  <c r="AW52" i="16" s="1"/>
  <c r="AW50" i="16"/>
  <c r="AW53" i="16" s="1"/>
  <c r="AW51" i="16"/>
  <c r="AW54" i="16" s="1"/>
  <c r="BP8" i="8"/>
  <c r="BP12" i="8"/>
  <c r="BP6" i="8"/>
  <c r="BE9" i="7"/>
  <c r="BE13" i="7"/>
  <c r="BP9" i="8"/>
  <c r="BP13" i="8"/>
  <c r="BE10" i="7"/>
  <c r="BE14" i="7"/>
  <c r="BP10" i="8"/>
  <c r="BP14" i="8"/>
  <c r="BE11" i="7"/>
  <c r="BE7" i="7"/>
  <c r="BP11" i="8"/>
  <c r="BP7" i="8"/>
  <c r="BE8" i="7"/>
  <c r="BE12" i="7"/>
  <c r="BE6" i="7"/>
  <c r="V8" i="16"/>
  <c r="V12" i="16"/>
  <c r="X8" i="16"/>
  <c r="X12" i="16"/>
  <c r="Z8" i="16"/>
  <c r="Z12" i="16"/>
  <c r="AA8" i="16"/>
  <c r="AA12" i="16"/>
  <c r="AB8" i="16"/>
  <c r="AB12" i="16"/>
  <c r="AD8" i="16"/>
  <c r="AD12" i="16"/>
  <c r="AE8" i="16"/>
  <c r="AE12" i="16"/>
  <c r="AF8" i="16"/>
  <c r="AF12" i="16"/>
  <c r="Z10" i="16"/>
  <c r="AA14" i="16"/>
  <c r="AD10" i="16"/>
  <c r="AE14" i="16"/>
  <c r="V7" i="16"/>
  <c r="Z11" i="16"/>
  <c r="AA7" i="16"/>
  <c r="AD11" i="16"/>
  <c r="AE7" i="16"/>
  <c r="V9" i="16"/>
  <c r="V13" i="16"/>
  <c r="X9" i="16"/>
  <c r="X13" i="16"/>
  <c r="Z9" i="16"/>
  <c r="Z13" i="16"/>
  <c r="AA9" i="16"/>
  <c r="AA13" i="16"/>
  <c r="AB9" i="16"/>
  <c r="AB13" i="16"/>
  <c r="AD9" i="16"/>
  <c r="AD13" i="16"/>
  <c r="AE9" i="16"/>
  <c r="AE13" i="16"/>
  <c r="AF9" i="16"/>
  <c r="AF13" i="16"/>
  <c r="V10" i="16"/>
  <c r="V14" i="16"/>
  <c r="X14" i="16"/>
  <c r="Z14" i="16"/>
  <c r="AB10" i="16"/>
  <c r="AD14" i="16"/>
  <c r="AF10" i="16"/>
  <c r="V11" i="16"/>
  <c r="X7" i="16"/>
  <c r="AA11" i="16"/>
  <c r="AB7" i="16"/>
  <c r="AE11" i="16"/>
  <c r="AF7" i="16"/>
  <c r="X10" i="16"/>
  <c r="AA10" i="16"/>
  <c r="AB14" i="16"/>
  <c r="AE10" i="16"/>
  <c r="AF14" i="16"/>
  <c r="X11" i="16"/>
  <c r="Z7" i="16"/>
  <c r="AB11" i="16"/>
  <c r="AD7" i="16"/>
  <c r="AF11" i="16"/>
  <c r="I14" i="22"/>
  <c r="AV59" i="16"/>
  <c r="AV64" i="16" s="1"/>
  <c r="AV50" i="16"/>
  <c r="AV53" i="16" s="1"/>
  <c r="AV58" i="16"/>
  <c r="AV63" i="16" s="1"/>
  <c r="AV60" i="16"/>
  <c r="AV65" i="16" s="1"/>
  <c r="AV61" i="16"/>
  <c r="AV66" i="16" s="1"/>
  <c r="AV49" i="16"/>
  <c r="AV52" i="16" s="1"/>
  <c r="AV57" i="16"/>
  <c r="AV62" i="16" s="1"/>
  <c r="AV51" i="16"/>
  <c r="AV54" i="16" s="1"/>
  <c r="BO14" i="8"/>
  <c r="BD9" i="7"/>
  <c r="BD13" i="7"/>
  <c r="BO6" i="8"/>
  <c r="BD10" i="7"/>
  <c r="BD14" i="7"/>
  <c r="BD11" i="7"/>
  <c r="BD7" i="7"/>
  <c r="BO10" i="8"/>
  <c r="BD8" i="7"/>
  <c r="BD12" i="7"/>
  <c r="BD6" i="7"/>
  <c r="BO13" i="8"/>
  <c r="BO12" i="8"/>
  <c r="BO7" i="8"/>
  <c r="BO9" i="8"/>
  <c r="BO8" i="8"/>
  <c r="BO11" i="8"/>
  <c r="AU59" i="16"/>
  <c r="AU64" i="16" s="1"/>
  <c r="AU49" i="16"/>
  <c r="AU58" i="16"/>
  <c r="AU63" i="16" s="1"/>
  <c r="AU50" i="16"/>
  <c r="AU61" i="16"/>
  <c r="AU66" i="16" s="1"/>
  <c r="AU57" i="16"/>
  <c r="AU62" i="16" s="1"/>
  <c r="AU51" i="16"/>
  <c r="AU60" i="16"/>
  <c r="AU65" i="16" s="1"/>
  <c r="BN14" i="8"/>
  <c r="BN11" i="8"/>
  <c r="BN6" i="8"/>
  <c r="BC9" i="7"/>
  <c r="BC13" i="7"/>
  <c r="BN8" i="8"/>
  <c r="BN12" i="8"/>
  <c r="BC10" i="7"/>
  <c r="BC14" i="7"/>
  <c r="BN9" i="8"/>
  <c r="BN13" i="8"/>
  <c r="BC11" i="7"/>
  <c r="BC7" i="7"/>
  <c r="BN10" i="8"/>
  <c r="BN7" i="8"/>
  <c r="BC8" i="7"/>
  <c r="BC12" i="7"/>
  <c r="BC6" i="7"/>
  <c r="J6" i="15"/>
  <c r="AT58" i="16"/>
  <c r="AT63" i="16" s="1"/>
  <c r="AT51" i="16"/>
  <c r="AT54" i="16" s="1"/>
  <c r="AT61" i="16"/>
  <c r="AT66" i="16" s="1"/>
  <c r="AT57" i="16"/>
  <c r="AT62" i="16" s="1"/>
  <c r="AT49" i="16"/>
  <c r="AT52" i="16" s="1"/>
  <c r="AT50" i="16"/>
  <c r="AT53" i="16" s="1"/>
  <c r="AT60" i="16"/>
  <c r="AT65" i="16" s="1"/>
  <c r="AT59" i="16"/>
  <c r="AT64" i="16" s="1"/>
  <c r="BM8" i="8"/>
  <c r="BM12" i="8"/>
  <c r="BM6" i="8"/>
  <c r="BB10" i="7"/>
  <c r="BB14" i="7"/>
  <c r="BM9" i="8"/>
  <c r="BM13" i="8"/>
  <c r="BB11" i="7"/>
  <c r="BB7" i="7"/>
  <c r="BB9" i="7"/>
  <c r="BB13" i="7"/>
  <c r="BM10" i="8"/>
  <c r="BM14" i="8"/>
  <c r="BB8" i="7"/>
  <c r="BB12" i="7"/>
  <c r="BB6" i="7"/>
  <c r="BM11" i="8"/>
  <c r="BM7" i="8"/>
  <c r="AS61" i="16"/>
  <c r="AS66" i="16" s="1"/>
  <c r="AS57" i="16"/>
  <c r="AS62" i="16" s="1"/>
  <c r="AS51" i="16"/>
  <c r="AS60" i="16"/>
  <c r="AS65" i="16" s="1"/>
  <c r="AS50" i="16"/>
  <c r="AS59" i="16"/>
  <c r="AS64" i="16" s="1"/>
  <c r="AS49" i="16"/>
  <c r="AS58" i="16"/>
  <c r="AS63" i="16" s="1"/>
  <c r="BL10" i="8"/>
  <c r="BL14" i="8"/>
  <c r="BA10" i="7"/>
  <c r="BA14" i="7"/>
  <c r="AS6" i="15"/>
  <c r="BL11" i="8"/>
  <c r="BL7" i="8"/>
  <c r="BA11" i="7"/>
  <c r="BA7" i="7"/>
  <c r="BL8" i="8"/>
  <c r="BL12" i="8"/>
  <c r="BL6" i="8"/>
  <c r="BA8" i="7"/>
  <c r="BA12" i="7"/>
  <c r="BA6" i="7"/>
  <c r="BL9" i="8"/>
  <c r="BL13" i="8"/>
  <c r="BA9" i="7"/>
  <c r="BA13" i="7"/>
  <c r="S11" i="8"/>
  <c r="S7" i="8"/>
  <c r="S8" i="8"/>
  <c r="S12" i="8"/>
  <c r="S6" i="8"/>
  <c r="S9" i="8"/>
  <c r="S13" i="8"/>
  <c r="S10" i="8"/>
  <c r="S14" i="8"/>
  <c r="K14" i="14"/>
  <c r="K6" i="14"/>
  <c r="K11" i="14"/>
  <c r="K10" i="14"/>
  <c r="K7" i="14"/>
  <c r="K12" i="14"/>
  <c r="H14" i="22"/>
  <c r="H55" i="15"/>
  <c r="L47" i="8"/>
  <c r="L50" i="8"/>
  <c r="L52" i="8"/>
  <c r="L54" i="8"/>
  <c r="L57" i="8"/>
  <c r="L49" i="8"/>
  <c r="L51" i="8"/>
  <c r="L53" i="8"/>
  <c r="L55" i="8"/>
  <c r="R10" i="8"/>
  <c r="R14" i="8"/>
  <c r="R11" i="8"/>
  <c r="R7" i="8"/>
  <c r="R8" i="8"/>
  <c r="R12" i="8"/>
  <c r="R6" i="8"/>
  <c r="R9" i="8"/>
  <c r="R13" i="8"/>
  <c r="AO59" i="16"/>
  <c r="AO64" i="16" s="1"/>
  <c r="AO57" i="16"/>
  <c r="AO62" i="16" s="1"/>
  <c r="AO50" i="15"/>
  <c r="AO53" i="15" s="1"/>
  <c r="AO58" i="16"/>
  <c r="AO63" i="16" s="1"/>
  <c r="AO49" i="16"/>
  <c r="AO51" i="15"/>
  <c r="AO54" i="15" s="1"/>
  <c r="AO61" i="16"/>
  <c r="AO66" i="16" s="1"/>
  <c r="AO51" i="16"/>
  <c r="AO49" i="15"/>
  <c r="AO52" i="15" s="1"/>
  <c r="AO60" i="16"/>
  <c r="AO65" i="16" s="1"/>
  <c r="AO50" i="16"/>
  <c r="BH9" i="8"/>
  <c r="BH13" i="8"/>
  <c r="AW11" i="7"/>
  <c r="AW7" i="7"/>
  <c r="BH10" i="8"/>
  <c r="BH14" i="8"/>
  <c r="AW8" i="7"/>
  <c r="AW12" i="7"/>
  <c r="AW6" i="7"/>
  <c r="BH11" i="8"/>
  <c r="BH7" i="8"/>
  <c r="AW9" i="7"/>
  <c r="AW13" i="7"/>
  <c r="BH8" i="8"/>
  <c r="BH12" i="8"/>
  <c r="BH6" i="8"/>
  <c r="AW10" i="7"/>
  <c r="AW14" i="7"/>
  <c r="K9" i="14"/>
  <c r="L58" i="8"/>
  <c r="L59" i="8"/>
  <c r="L61" i="8"/>
  <c r="L62" i="8"/>
  <c r="L63" i="8"/>
  <c r="L65" i="8"/>
  <c r="L66" i="8"/>
  <c r="L67" i="8"/>
  <c r="L68" i="8"/>
  <c r="L69" i="8"/>
  <c r="Z7" i="15"/>
  <c r="AB7" i="15"/>
  <c r="AD7" i="15"/>
  <c r="AF7" i="15"/>
  <c r="X8" i="15"/>
  <c r="V8" i="15"/>
  <c r="AA8" i="15"/>
  <c r="AC8" i="15"/>
  <c r="AE8" i="15"/>
  <c r="Z9" i="15"/>
  <c r="AB9" i="15"/>
  <c r="AD9" i="15"/>
  <c r="AF9" i="15"/>
  <c r="X10" i="15"/>
  <c r="V10" i="15"/>
  <c r="AA10" i="15"/>
  <c r="AC10" i="15"/>
  <c r="AE10" i="15"/>
  <c r="Z11" i="15"/>
  <c r="AB11" i="15"/>
  <c r="AD11" i="15"/>
  <c r="AF11" i="15"/>
  <c r="X12" i="15"/>
  <c r="V12" i="15"/>
  <c r="AA12" i="15"/>
  <c r="AC12" i="15"/>
  <c r="AE12" i="15"/>
  <c r="X13" i="15"/>
  <c r="V13" i="15"/>
  <c r="AA13" i="15"/>
  <c r="AC13" i="15"/>
  <c r="AE13" i="15"/>
  <c r="X14" i="15"/>
  <c r="V14" i="15"/>
  <c r="AA14" i="15"/>
  <c r="AC14" i="15"/>
  <c r="AE14" i="15"/>
  <c r="V6" i="16"/>
  <c r="AA6" i="16"/>
  <c r="AE6" i="16"/>
  <c r="AJ61" i="16"/>
  <c r="AJ66" i="16" s="1"/>
  <c r="AH61" i="16"/>
  <c r="AH66" i="16" s="1"/>
  <c r="AF61" i="16"/>
  <c r="AF66" i="16" s="1"/>
  <c r="AD61" i="16"/>
  <c r="AD66" i="16" s="1"/>
  <c r="AB61" i="16"/>
  <c r="AB66" i="16" s="1"/>
  <c r="Z61" i="16"/>
  <c r="Z66" i="16" s="1"/>
  <c r="X61" i="16"/>
  <c r="X66" i="16" s="1"/>
  <c r="V61" i="16"/>
  <c r="V66" i="16" s="1"/>
  <c r="AI60" i="16"/>
  <c r="AI65" i="16" s="1"/>
  <c r="AG60" i="16"/>
  <c r="AG65" i="16" s="1"/>
  <c r="AE60" i="16"/>
  <c r="AE65" i="16" s="1"/>
  <c r="AC60" i="16"/>
  <c r="AC65" i="16" s="1"/>
  <c r="AA60" i="16"/>
  <c r="AA65" i="16" s="1"/>
  <c r="Y60" i="16"/>
  <c r="Y65" i="16" s="1"/>
  <c r="W60" i="16"/>
  <c r="W65" i="16" s="1"/>
  <c r="AJ59" i="16"/>
  <c r="AJ64" i="16" s="1"/>
  <c r="AH59" i="16"/>
  <c r="AH64" i="16" s="1"/>
  <c r="AF59" i="16"/>
  <c r="AF64" i="16" s="1"/>
  <c r="AD59" i="16"/>
  <c r="AD64" i="16" s="1"/>
  <c r="AB59" i="16"/>
  <c r="AB64" i="16" s="1"/>
  <c r="Z59" i="16"/>
  <c r="Z64" i="16" s="1"/>
  <c r="X59" i="16"/>
  <c r="X64" i="16" s="1"/>
  <c r="V59" i="16"/>
  <c r="V64" i="16" s="1"/>
  <c r="AI58" i="16"/>
  <c r="AI63" i="16" s="1"/>
  <c r="AG58" i="16"/>
  <c r="AG63" i="16" s="1"/>
  <c r="AE58" i="16"/>
  <c r="AE63" i="16" s="1"/>
  <c r="AC58" i="16"/>
  <c r="AC63" i="16" s="1"/>
  <c r="AA58" i="16"/>
  <c r="AA63" i="16" s="1"/>
  <c r="Y58" i="16"/>
  <c r="Y63" i="16" s="1"/>
  <c r="W58" i="16"/>
  <c r="W63" i="16" s="1"/>
  <c r="AJ57" i="16"/>
  <c r="AJ62" i="16" s="1"/>
  <c r="AH57" i="16"/>
  <c r="AH62" i="16" s="1"/>
  <c r="AF57" i="16"/>
  <c r="AF62" i="16" s="1"/>
  <c r="AD57" i="16"/>
  <c r="AD62" i="16" s="1"/>
  <c r="AB57" i="16"/>
  <c r="AB62" i="16" s="1"/>
  <c r="Z57" i="16"/>
  <c r="Z62" i="16" s="1"/>
  <c r="X57" i="16"/>
  <c r="X62" i="16" s="1"/>
  <c r="V57" i="16"/>
  <c r="V62" i="16" s="1"/>
  <c r="AG61" i="16"/>
  <c r="AG66" i="16" s="1"/>
  <c r="AC61" i="16"/>
  <c r="AC66" i="16" s="1"/>
  <c r="Y61" i="16"/>
  <c r="Y66" i="16" s="1"/>
  <c r="AJ60" i="16"/>
  <c r="AJ65" i="16" s="1"/>
  <c r="AF60" i="16"/>
  <c r="AF65" i="16" s="1"/>
  <c r="AB60" i="16"/>
  <c r="AB65" i="16" s="1"/>
  <c r="X60" i="16"/>
  <c r="X65" i="16" s="1"/>
  <c r="AI59" i="16"/>
  <c r="AI64" i="16" s="1"/>
  <c r="AE59" i="16"/>
  <c r="AE64" i="16" s="1"/>
  <c r="AA59" i="16"/>
  <c r="AA64" i="16" s="1"/>
  <c r="W59" i="16"/>
  <c r="W64" i="16" s="1"/>
  <c r="AH58" i="16"/>
  <c r="AH63" i="16" s="1"/>
  <c r="AD58" i="16"/>
  <c r="AD63" i="16" s="1"/>
  <c r="Z58" i="16"/>
  <c r="Z63" i="16" s="1"/>
  <c r="V58" i="16"/>
  <c r="V63" i="16" s="1"/>
  <c r="AG57" i="16"/>
  <c r="AG62" i="16" s="1"/>
  <c r="AC57" i="16"/>
  <c r="AC62" i="16" s="1"/>
  <c r="Y57" i="16"/>
  <c r="Y62" i="16" s="1"/>
  <c r="AJ51" i="16"/>
  <c r="AJ54" i="16" s="1"/>
  <c r="AH51" i="16"/>
  <c r="AH54" i="16" s="1"/>
  <c r="AF51" i="16"/>
  <c r="AF54" i="16" s="1"/>
  <c r="AD51" i="16"/>
  <c r="AD54" i="16" s="1"/>
  <c r="AB51" i="16"/>
  <c r="AB54" i="16" s="1"/>
  <c r="Z51" i="16"/>
  <c r="Z54" i="16" s="1"/>
  <c r="X51" i="16"/>
  <c r="X54" i="16" s="1"/>
  <c r="V51" i="16"/>
  <c r="AI50" i="16"/>
  <c r="AI53" i="16" s="1"/>
  <c r="AG50" i="16"/>
  <c r="AE50" i="16"/>
  <c r="AE53" i="16" s="1"/>
  <c r="AC50" i="16"/>
  <c r="AA50" i="16"/>
  <c r="AA53" i="16" s="1"/>
  <c r="Y50" i="16"/>
  <c r="W50" i="16"/>
  <c r="W53" i="16" s="1"/>
  <c r="AJ49" i="16"/>
  <c r="AJ52" i="16" s="1"/>
  <c r="AH49" i="16"/>
  <c r="AH52" i="16" s="1"/>
  <c r="AF49" i="16"/>
  <c r="AF52" i="16" s="1"/>
  <c r="AD49" i="16"/>
  <c r="AD52" i="16" s="1"/>
  <c r="AB49" i="16"/>
  <c r="AB52" i="16" s="1"/>
  <c r="Z49" i="16"/>
  <c r="Z52" i="16" s="1"/>
  <c r="X49" i="16"/>
  <c r="X52" i="16" s="1"/>
  <c r="V49" i="16"/>
  <c r="V52" i="16" s="1"/>
  <c r="AI61" i="16"/>
  <c r="AI66" i="16" s="1"/>
  <c r="AE61" i="16"/>
  <c r="AE66" i="16" s="1"/>
  <c r="AA61" i="16"/>
  <c r="AA66" i="16" s="1"/>
  <c r="W61" i="16"/>
  <c r="W66" i="16" s="1"/>
  <c r="AH60" i="16"/>
  <c r="AH65" i="16" s="1"/>
  <c r="AD60" i="16"/>
  <c r="AD65" i="16" s="1"/>
  <c r="Z60" i="16"/>
  <c r="Z65" i="16" s="1"/>
  <c r="V60" i="16"/>
  <c r="V65" i="16" s="1"/>
  <c r="AG59" i="16"/>
  <c r="AG64" i="16" s="1"/>
  <c r="AC59" i="16"/>
  <c r="AC64" i="16" s="1"/>
  <c r="Y59" i="16"/>
  <c r="Y64" i="16" s="1"/>
  <c r="AJ58" i="16"/>
  <c r="AJ63" i="16" s="1"/>
  <c r="AF58" i="16"/>
  <c r="AF63" i="16" s="1"/>
  <c r="AB58" i="16"/>
  <c r="AB63" i="16" s="1"/>
  <c r="X58" i="16"/>
  <c r="X63" i="16" s="1"/>
  <c r="AI57" i="16"/>
  <c r="AI62" i="16" s="1"/>
  <c r="AE57" i="16"/>
  <c r="AE62" i="16" s="1"/>
  <c r="AA57" i="16"/>
  <c r="AA62" i="16" s="1"/>
  <c r="W57" i="16"/>
  <c r="W62" i="16" s="1"/>
  <c r="AI51" i="16"/>
  <c r="AI54" i="16" s="1"/>
  <c r="AG51" i="16"/>
  <c r="AE51" i="16"/>
  <c r="AE54" i="16" s="1"/>
  <c r="AC51" i="16"/>
  <c r="AA51" i="16"/>
  <c r="AA54" i="16" s="1"/>
  <c r="Y51" i="16"/>
  <c r="W51" i="16"/>
  <c r="W54" i="16" s="1"/>
  <c r="AJ50" i="16"/>
  <c r="AJ53" i="16" s="1"/>
  <c r="AH50" i="16"/>
  <c r="AH53" i="16" s="1"/>
  <c r="AF50" i="16"/>
  <c r="AF53" i="16" s="1"/>
  <c r="AD50" i="16"/>
  <c r="AD53" i="16" s="1"/>
  <c r="AB50" i="16"/>
  <c r="AB53" i="16" s="1"/>
  <c r="Z50" i="16"/>
  <c r="Z53" i="16" s="1"/>
  <c r="X50" i="16"/>
  <c r="X53" i="16" s="1"/>
  <c r="V50" i="16"/>
  <c r="AI49" i="16"/>
  <c r="AI52" i="16" s="1"/>
  <c r="AG49" i="16"/>
  <c r="AE49" i="16"/>
  <c r="AE52" i="16" s="1"/>
  <c r="AC49" i="16"/>
  <c r="AA49" i="16"/>
  <c r="AA52" i="16" s="1"/>
  <c r="Y49" i="16"/>
  <c r="W49" i="16"/>
  <c r="W52" i="16" s="1"/>
  <c r="BC13" i="8"/>
  <c r="AY13" i="8"/>
  <c r="AU13" i="8"/>
  <c r="AO13" i="8"/>
  <c r="AE13" i="8"/>
  <c r="AA13" i="8"/>
  <c r="W13" i="8"/>
  <c r="BC12" i="8"/>
  <c r="BA12" i="8"/>
  <c r="AY12" i="8"/>
  <c r="AW12" i="8"/>
  <c r="AU12" i="8"/>
  <c r="AS12" i="8"/>
  <c r="AO12" i="8"/>
  <c r="AG12" i="8"/>
  <c r="AE12" i="8"/>
  <c r="AC12" i="8"/>
  <c r="AA12" i="8"/>
  <c r="Y12" i="8"/>
  <c r="W12" i="8"/>
  <c r="BC11" i="8"/>
  <c r="BA11" i="8"/>
  <c r="AY11" i="8"/>
  <c r="AW11" i="8"/>
  <c r="AU11" i="8"/>
  <c r="AS11" i="8"/>
  <c r="AO11" i="8"/>
  <c r="AG11" i="8"/>
  <c r="AE11" i="8"/>
  <c r="AC11" i="8"/>
  <c r="AA11" i="8"/>
  <c r="Y11" i="8"/>
  <c r="W11" i="8"/>
  <c r="BC10" i="8"/>
  <c r="BA10" i="8"/>
  <c r="AY10" i="8"/>
  <c r="AW10" i="8"/>
  <c r="AU10" i="8"/>
  <c r="AS10" i="8"/>
  <c r="AO10" i="8"/>
  <c r="AG10" i="8"/>
  <c r="AE10" i="8"/>
  <c r="AC10" i="8"/>
  <c r="AA10" i="8"/>
  <c r="Y10" i="8"/>
  <c r="W10" i="8"/>
  <c r="BC9" i="8"/>
  <c r="BA9" i="8"/>
  <c r="AY9" i="8"/>
  <c r="AW9" i="8"/>
  <c r="AU9" i="8"/>
  <c r="AS9" i="8"/>
  <c r="AO9" i="8"/>
  <c r="AG9" i="8"/>
  <c r="AE9" i="8"/>
  <c r="AC9" i="8"/>
  <c r="AA9" i="8"/>
  <c r="Y9" i="8"/>
  <c r="W9" i="8"/>
  <c r="BC8" i="8"/>
  <c r="BA8" i="8"/>
  <c r="AY8" i="8"/>
  <c r="AW8" i="8"/>
  <c r="AU8" i="8"/>
  <c r="AS8" i="8"/>
  <c r="AO8" i="8"/>
  <c r="AG8" i="8"/>
  <c r="AE8" i="8"/>
  <c r="AC8" i="8"/>
  <c r="AA8" i="8"/>
  <c r="Y8" i="8"/>
  <c r="BA13" i="8"/>
  <c r="AW13" i="8"/>
  <c r="AS13" i="8"/>
  <c r="AG13" i="8"/>
  <c r="AC13" i="8"/>
  <c r="Y13" i="8"/>
  <c r="BB12" i="8"/>
  <c r="AZ12" i="8"/>
  <c r="AX12" i="8"/>
  <c r="AV12" i="8"/>
  <c r="AT12" i="8"/>
  <c r="AQ12" i="8"/>
  <c r="AH12" i="8"/>
  <c r="AF12" i="8"/>
  <c r="AD12" i="8"/>
  <c r="AB12" i="8"/>
  <c r="Z12" i="8"/>
  <c r="X12" i="8"/>
  <c r="BB11" i="8"/>
  <c r="AZ11" i="8"/>
  <c r="AX11" i="8"/>
  <c r="AV11" i="8"/>
  <c r="AT11" i="8"/>
  <c r="AQ11" i="8"/>
  <c r="AH11" i="8"/>
  <c r="AF11" i="8"/>
  <c r="AD11" i="8"/>
  <c r="AB11" i="8"/>
  <c r="Z11" i="8"/>
  <c r="X11" i="8"/>
  <c r="BB10" i="8"/>
  <c r="AZ10" i="8"/>
  <c r="AX10" i="8"/>
  <c r="AV10" i="8"/>
  <c r="AT10" i="8"/>
  <c r="AQ10" i="8"/>
  <c r="AH10" i="8"/>
  <c r="AF10" i="8"/>
  <c r="AD10" i="8"/>
  <c r="AB10" i="8"/>
  <c r="Z10" i="8"/>
  <c r="X10" i="8"/>
  <c r="BB9" i="8"/>
  <c r="AZ9" i="8"/>
  <c r="AX9" i="8"/>
  <c r="AV9" i="8"/>
  <c r="AT9" i="8"/>
  <c r="AQ9" i="8"/>
  <c r="AH9" i="8"/>
  <c r="AF9" i="8"/>
  <c r="AD9" i="8"/>
  <c r="AB9" i="8"/>
  <c r="Z9" i="8"/>
  <c r="X9" i="8"/>
  <c r="BB8" i="8"/>
  <c r="AZ8" i="8"/>
  <c r="AX8" i="8"/>
  <c r="AV8" i="8"/>
  <c r="AT8" i="8"/>
  <c r="AQ8" i="8"/>
  <c r="AH8" i="8"/>
  <c r="AF8" i="8"/>
  <c r="AD8" i="8"/>
  <c r="AB8" i="8"/>
  <c r="Z8" i="8"/>
  <c r="X8" i="8"/>
  <c r="BC7" i="8"/>
  <c r="BA7" i="8"/>
  <c r="AY7" i="8"/>
  <c r="AW7" i="8"/>
  <c r="AU7" i="8"/>
  <c r="AS7" i="8"/>
  <c r="AO7" i="8"/>
  <c r="AG7" i="8"/>
  <c r="AE7" i="8"/>
  <c r="AC7" i="8"/>
  <c r="AA7" i="8"/>
  <c r="Y7" i="8"/>
  <c r="W7" i="8"/>
  <c r="BC6" i="8"/>
  <c r="BA6" i="8"/>
  <c r="AY6" i="8"/>
  <c r="AW6" i="8"/>
  <c r="AU6" i="8"/>
  <c r="AS6" i="8"/>
  <c r="AO6" i="8"/>
  <c r="AG6" i="8"/>
  <c r="AE6" i="8"/>
  <c r="AC6" i="8"/>
  <c r="AA6" i="8"/>
  <c r="Y6" i="8"/>
  <c r="W6" i="8"/>
  <c r="AR14" i="7"/>
  <c r="AP14" i="7"/>
  <c r="AN14" i="7"/>
  <c r="AL14" i="7"/>
  <c r="AJ14" i="7"/>
  <c r="AH14" i="7"/>
  <c r="AD14" i="7"/>
  <c r="AR13" i="7"/>
  <c r="AP13" i="7"/>
  <c r="AN13" i="7"/>
  <c r="AL13" i="7"/>
  <c r="AJ13" i="7"/>
  <c r="AH13" i="7"/>
  <c r="AD13" i="7"/>
  <c r="AR12" i="7"/>
  <c r="AP12" i="7"/>
  <c r="AN12" i="7"/>
  <c r="AL12" i="7"/>
  <c r="AJ12" i="7"/>
  <c r="AH12" i="7"/>
  <c r="AD12" i="7"/>
  <c r="W8" i="8"/>
  <c r="BB7" i="8"/>
  <c r="AZ7" i="8"/>
  <c r="AX7" i="8"/>
  <c r="AV7" i="8"/>
  <c r="AT7" i="8"/>
  <c r="AQ7" i="8"/>
  <c r="AH7" i="8"/>
  <c r="AF7" i="8"/>
  <c r="AD7" i="8"/>
  <c r="AB7" i="8"/>
  <c r="Z7" i="8"/>
  <c r="X7" i="8"/>
  <c r="BB6" i="8"/>
  <c r="AZ6" i="8"/>
  <c r="AX6" i="8"/>
  <c r="AV6" i="8"/>
  <c r="AT6" i="8"/>
  <c r="AQ6" i="8"/>
  <c r="AH6" i="8"/>
  <c r="AF6" i="8"/>
  <c r="AD6" i="8"/>
  <c r="AB6" i="8"/>
  <c r="Z6" i="8"/>
  <c r="X6" i="8"/>
  <c r="AQ14" i="7"/>
  <c r="AO14" i="7"/>
  <c r="AM14" i="7"/>
  <c r="AK14" i="7"/>
  <c r="AI14" i="7"/>
  <c r="AF14" i="7"/>
  <c r="AQ13" i="7"/>
  <c r="AO13" i="7"/>
  <c r="AM13" i="7"/>
  <c r="AK13" i="7"/>
  <c r="AI13" i="7"/>
  <c r="AF13" i="7"/>
  <c r="AQ12" i="7"/>
  <c r="AO12" i="7"/>
  <c r="AM12" i="7"/>
  <c r="AK12" i="7"/>
  <c r="AI12" i="7"/>
  <c r="AF12" i="7"/>
  <c r="AR11" i="7"/>
  <c r="AP11" i="7"/>
  <c r="AN11" i="7"/>
  <c r="AL11" i="7"/>
  <c r="AJ11" i="7"/>
  <c r="AH11" i="7"/>
  <c r="AD11" i="7"/>
  <c r="AO11" i="7"/>
  <c r="AK11" i="7"/>
  <c r="AF11" i="7"/>
  <c r="AR10" i="7"/>
  <c r="AP10" i="7"/>
  <c r="AN10" i="7"/>
  <c r="AL10" i="7"/>
  <c r="AJ10" i="7"/>
  <c r="AH10" i="7"/>
  <c r="AD10" i="7"/>
  <c r="AQ9" i="7"/>
  <c r="AO9" i="7"/>
  <c r="AM9" i="7"/>
  <c r="AK9" i="7"/>
  <c r="AI9" i="7"/>
  <c r="AF9" i="7"/>
  <c r="AR8" i="7"/>
  <c r="AP8" i="7"/>
  <c r="AN8" i="7"/>
  <c r="AL8" i="7"/>
  <c r="AJ8" i="7"/>
  <c r="AH8" i="7"/>
  <c r="AD8" i="7"/>
  <c r="AQ7" i="7"/>
  <c r="AO7" i="7"/>
  <c r="AM7" i="7"/>
  <c r="AK7" i="7"/>
  <c r="AI7" i="7"/>
  <c r="AF7" i="7"/>
  <c r="AQ11" i="7"/>
  <c r="AM11" i="7"/>
  <c r="AI11" i="7"/>
  <c r="AQ10" i="7"/>
  <c r="AO10" i="7"/>
  <c r="AM10" i="7"/>
  <c r="AK10" i="7"/>
  <c r="AI10" i="7"/>
  <c r="AF10" i="7"/>
  <c r="AR9" i="7"/>
  <c r="AP9" i="7"/>
  <c r="AN9" i="7"/>
  <c r="AL9" i="7"/>
  <c r="AJ9" i="7"/>
  <c r="AH9" i="7"/>
  <c r="AD9" i="7"/>
  <c r="AQ8" i="7"/>
  <c r="AO8" i="7"/>
  <c r="AM8" i="7"/>
  <c r="AK8" i="7"/>
  <c r="AI8" i="7"/>
  <c r="AF8" i="7"/>
  <c r="AR7" i="7"/>
  <c r="AP7" i="7"/>
  <c r="AN7" i="7"/>
  <c r="AL7" i="7"/>
  <c r="AJ7" i="7"/>
  <c r="AH7" i="7"/>
  <c r="AD7" i="7"/>
  <c r="AQ6" i="7"/>
  <c r="AO6" i="7"/>
  <c r="AM6" i="7"/>
  <c r="AK6" i="7"/>
  <c r="AI6" i="7"/>
  <c r="AF6" i="7"/>
  <c r="AR6" i="7"/>
  <c r="AN6" i="7"/>
  <c r="AJ6" i="7"/>
  <c r="AD6" i="7"/>
  <c r="AP6" i="7"/>
  <c r="AL6" i="7"/>
  <c r="AH6" i="7"/>
  <c r="V6" i="15"/>
  <c r="Y6" i="15"/>
  <c r="AA6" i="15"/>
  <c r="AC6" i="15"/>
  <c r="AE6" i="15"/>
  <c r="N13" i="8"/>
  <c r="K13" i="8"/>
  <c r="P12" i="8"/>
  <c r="N12" i="8"/>
  <c r="K12" i="8"/>
  <c r="P11" i="8"/>
  <c r="N11" i="8"/>
  <c r="K11" i="8"/>
  <c r="P10" i="8"/>
  <c r="N10" i="8"/>
  <c r="K10" i="8"/>
  <c r="P9" i="8"/>
  <c r="N9" i="8"/>
  <c r="K9" i="8"/>
  <c r="P13" i="8"/>
  <c r="L13" i="8"/>
  <c r="Q12" i="8"/>
  <c r="O12" i="8"/>
  <c r="L12" i="8"/>
  <c r="Q11" i="8"/>
  <c r="O11" i="8"/>
  <c r="L11" i="8"/>
  <c r="Q10" i="8"/>
  <c r="O10" i="8"/>
  <c r="L10" i="8"/>
  <c r="Q9" i="8"/>
  <c r="O9" i="8"/>
  <c r="L9" i="8"/>
  <c r="Q8" i="8"/>
  <c r="O8" i="8"/>
  <c r="L8" i="8"/>
  <c r="P8" i="8"/>
  <c r="K8" i="8"/>
  <c r="P7" i="8"/>
  <c r="N7" i="8"/>
  <c r="K7" i="8"/>
  <c r="P6" i="8"/>
  <c r="N6" i="8"/>
  <c r="K6" i="8"/>
  <c r="N8" i="8"/>
  <c r="Q7" i="8"/>
  <c r="O7" i="8"/>
  <c r="L7" i="8"/>
  <c r="Q6" i="8"/>
  <c r="O6" i="8"/>
  <c r="L6" i="8"/>
  <c r="L14" i="7"/>
  <c r="L13" i="7"/>
  <c r="L12" i="7"/>
  <c r="L11" i="7"/>
  <c r="L9" i="7"/>
  <c r="L7" i="7"/>
  <c r="L10" i="7"/>
  <c r="L8" i="7"/>
  <c r="L6" i="7"/>
  <c r="X6" i="15"/>
  <c r="Z6" i="15"/>
  <c r="AB6" i="15"/>
  <c r="AD6" i="15"/>
  <c r="AF6" i="15"/>
  <c r="X7" i="15"/>
  <c r="V7" i="15"/>
  <c r="AA7" i="15"/>
  <c r="AC7" i="15"/>
  <c r="AE7" i="15"/>
  <c r="Z8" i="15"/>
  <c r="AB8" i="15"/>
  <c r="AD8" i="15"/>
  <c r="AF8" i="15"/>
  <c r="X9" i="15"/>
  <c r="V9" i="15"/>
  <c r="AA9" i="15"/>
  <c r="AC9" i="15"/>
  <c r="AE9" i="15"/>
  <c r="Z10" i="15"/>
  <c r="AB10" i="15"/>
  <c r="AD10" i="15"/>
  <c r="AF10" i="15"/>
  <c r="X11" i="15"/>
  <c r="V11" i="15"/>
  <c r="AA11" i="15"/>
  <c r="AC11" i="15"/>
  <c r="AE11" i="15"/>
  <c r="Z12" i="15"/>
  <c r="AB12" i="15"/>
  <c r="AD12" i="15"/>
  <c r="AF12" i="15"/>
  <c r="Z13" i="15"/>
  <c r="AB13" i="15"/>
  <c r="AD13" i="15"/>
  <c r="AF13" i="15"/>
  <c r="Z14" i="15"/>
  <c r="AB14" i="15"/>
  <c r="AD14" i="15"/>
  <c r="AF14" i="15"/>
  <c r="X6" i="16"/>
  <c r="Z6" i="16"/>
  <c r="AB6" i="16"/>
  <c r="AD6" i="16"/>
  <c r="AF6" i="16"/>
  <c r="J63" i="14"/>
  <c r="L64" i="8"/>
  <c r="K63" i="14"/>
  <c r="K64" i="8"/>
  <c r="J59" i="14"/>
  <c r="L60" i="8"/>
  <c r="K60" i="8"/>
  <c r="Z74" i="8"/>
  <c r="X74" i="8"/>
  <c r="Z60" i="8"/>
  <c r="X60" i="8"/>
  <c r="Y74" i="8"/>
  <c r="Y60" i="8"/>
  <c r="W60" i="8"/>
  <c r="Z56" i="8"/>
  <c r="X56" i="8"/>
  <c r="Y56" i="8"/>
  <c r="W56" i="8"/>
  <c r="S14" i="14"/>
  <c r="Q14" i="14"/>
  <c r="S13" i="14"/>
  <c r="Q13" i="14"/>
  <c r="S12" i="14"/>
  <c r="Q12" i="14"/>
  <c r="S11" i="14"/>
  <c r="Q11" i="14"/>
  <c r="S10" i="14"/>
  <c r="Q10" i="14"/>
  <c r="S9" i="14"/>
  <c r="Q9" i="14"/>
  <c r="S8" i="14"/>
  <c r="Q8" i="14"/>
  <c r="S7" i="14"/>
  <c r="Q7" i="14"/>
  <c r="S6" i="14"/>
  <c r="Q6" i="14"/>
  <c r="S14" i="13"/>
  <c r="Q14" i="13"/>
  <c r="S13" i="13"/>
  <c r="Q13" i="13"/>
  <c r="S12" i="13"/>
  <c r="Q12" i="13"/>
  <c r="R11" i="13"/>
  <c r="S10" i="13"/>
  <c r="Q10" i="13"/>
  <c r="R9" i="13"/>
  <c r="S8" i="13"/>
  <c r="Q8" i="13"/>
  <c r="R7" i="13"/>
  <c r="S6" i="13"/>
  <c r="Q6" i="13"/>
  <c r="Z73" i="8"/>
  <c r="X73" i="8"/>
  <c r="BB14" i="8"/>
  <c r="AZ14" i="8"/>
  <c r="AX14" i="8"/>
  <c r="AV14" i="8"/>
  <c r="AT14" i="8"/>
  <c r="AQ14" i="8"/>
  <c r="AH14" i="8"/>
  <c r="AF14" i="8"/>
  <c r="AD14" i="8"/>
  <c r="AB14" i="8"/>
  <c r="Z14" i="8"/>
  <c r="X14" i="8"/>
  <c r="BB13" i="8"/>
  <c r="AZ13" i="8"/>
  <c r="AX13" i="8"/>
  <c r="AV13" i="8"/>
  <c r="AT13" i="8"/>
  <c r="AQ13" i="8"/>
  <c r="AH13" i="8"/>
  <c r="AF13" i="8"/>
  <c r="AD13" i="8"/>
  <c r="AB13" i="8"/>
  <c r="Z13" i="8"/>
  <c r="X13" i="8"/>
  <c r="R14" i="14"/>
  <c r="R13" i="14"/>
  <c r="R12" i="14"/>
  <c r="R11" i="14"/>
  <c r="R10" i="14"/>
  <c r="R9" i="14"/>
  <c r="R8" i="14"/>
  <c r="R7" i="14"/>
  <c r="R6" i="14"/>
  <c r="R14" i="13"/>
  <c r="R13" i="13"/>
  <c r="R12" i="13"/>
  <c r="S11" i="13"/>
  <c r="Q11" i="13"/>
  <c r="R10" i="13"/>
  <c r="S9" i="13"/>
  <c r="Q9" i="13"/>
  <c r="R8" i="13"/>
  <c r="S7" i="13"/>
  <c r="Q7" i="13"/>
  <c r="R6" i="13"/>
  <c r="Y73" i="8"/>
  <c r="W73" i="8"/>
  <c r="BC14" i="8"/>
  <c r="BA14" i="8"/>
  <c r="AY14" i="8"/>
  <c r="AW14" i="8"/>
  <c r="AU14" i="8"/>
  <c r="AS14" i="8"/>
  <c r="AO14" i="8"/>
  <c r="AG14" i="8"/>
  <c r="AE14" i="8"/>
  <c r="AC14" i="8"/>
  <c r="AA14" i="8"/>
  <c r="Y14" i="8"/>
  <c r="W14" i="8"/>
  <c r="J47" i="14"/>
  <c r="K11" i="13"/>
  <c r="K9" i="13"/>
  <c r="K7" i="13"/>
  <c r="L48" i="8"/>
  <c r="Q14" i="8"/>
  <c r="O14" i="8"/>
  <c r="L14" i="8"/>
  <c r="Q13" i="8"/>
  <c r="O13" i="8"/>
  <c r="K55" i="14"/>
  <c r="K47" i="14"/>
  <c r="K14" i="13"/>
  <c r="K13" i="13"/>
  <c r="K12" i="13"/>
  <c r="K10" i="13"/>
  <c r="K8" i="13"/>
  <c r="K6" i="13"/>
  <c r="K48" i="8"/>
  <c r="P14" i="8"/>
  <c r="N14" i="8"/>
  <c r="K14" i="8"/>
  <c r="Z72" i="8"/>
  <c r="X72" i="8"/>
  <c r="Z48" i="8"/>
  <c r="X48" i="8"/>
  <c r="Y72" i="8"/>
  <c r="W72" i="8"/>
  <c r="Y48" i="8"/>
  <c r="W48" i="8"/>
  <c r="W74" i="8" s="1"/>
  <c r="J55" i="14"/>
  <c r="L56" i="8"/>
  <c r="K56" i="8"/>
  <c r="DE51" i="15"/>
  <c r="DC51" i="15"/>
  <c r="DA51" i="15"/>
  <c r="CY51" i="15"/>
  <c r="CW51" i="15"/>
  <c r="CU51" i="15"/>
  <c r="CS51" i="15"/>
  <c r="CQ51" i="15"/>
  <c r="CO51" i="15"/>
  <c r="CM51" i="15"/>
  <c r="CK51" i="15"/>
  <c r="CI51" i="15"/>
  <c r="CG51" i="15"/>
  <c r="CE51" i="15"/>
  <c r="CC51" i="15"/>
  <c r="CA51" i="15"/>
  <c r="BY51" i="15"/>
  <c r="BW51" i="15"/>
  <c r="BU51" i="15"/>
  <c r="BS51" i="15"/>
  <c r="BQ51" i="15"/>
  <c r="AI51" i="15"/>
  <c r="AI54" i="15" s="1"/>
  <c r="AG51" i="15"/>
  <c r="AG54" i="15" s="1"/>
  <c r="AE51" i="15"/>
  <c r="AE54" i="15" s="1"/>
  <c r="AC51" i="15"/>
  <c r="AC54" i="15" s="1"/>
  <c r="AA51" i="15"/>
  <c r="Y51" i="15"/>
  <c r="W51" i="15"/>
  <c r="W54" i="15" s="1"/>
  <c r="DE50" i="15"/>
  <c r="DC50" i="15"/>
  <c r="DA50" i="15"/>
  <c r="CY50" i="15"/>
  <c r="CW50" i="15"/>
  <c r="CU50" i="15"/>
  <c r="CS50" i="15"/>
  <c r="CQ50" i="15"/>
  <c r="CO50" i="15"/>
  <c r="CM50" i="15"/>
  <c r="CK50" i="15"/>
  <c r="CI50" i="15"/>
  <c r="CG50" i="15"/>
  <c r="CE50" i="15"/>
  <c r="CC50" i="15"/>
  <c r="CA50" i="15"/>
  <c r="BY50" i="15"/>
  <c r="BW50" i="15"/>
  <c r="BU50" i="15"/>
  <c r="BS50" i="15"/>
  <c r="BQ50" i="15"/>
  <c r="AI50" i="15"/>
  <c r="AI53" i="15" s="1"/>
  <c r="AG50" i="15"/>
  <c r="AG53" i="15" s="1"/>
  <c r="AE50" i="15"/>
  <c r="AE53" i="15" s="1"/>
  <c r="AC50" i="15"/>
  <c r="AC53" i="15" s="1"/>
  <c r="AA50" i="15"/>
  <c r="AA53" i="15" s="1"/>
  <c r="Y50" i="15"/>
  <c r="W50" i="15"/>
  <c r="W53" i="15" s="1"/>
  <c r="AI49" i="15"/>
  <c r="AI52" i="15" s="1"/>
  <c r="AG49" i="15"/>
  <c r="AG52" i="15" s="1"/>
  <c r="AE49" i="15"/>
  <c r="AE52" i="15" s="1"/>
  <c r="AC49" i="15"/>
  <c r="AA49" i="15"/>
  <c r="AA52" i="15" s="1"/>
  <c r="Y49" i="15"/>
  <c r="W49" i="15"/>
  <c r="W52" i="15" s="1"/>
  <c r="W55" i="15" s="1"/>
  <c r="DD51" i="15"/>
  <c r="DB51" i="15"/>
  <c r="CZ51" i="15"/>
  <c r="CX51" i="15"/>
  <c r="CV51" i="15"/>
  <c r="CT51" i="15"/>
  <c r="CR51" i="15"/>
  <c r="CP51" i="15"/>
  <c r="CN51" i="15"/>
  <c r="CL51" i="15"/>
  <c r="CJ51" i="15"/>
  <c r="CH51" i="15"/>
  <c r="CF51" i="15"/>
  <c r="CD51" i="15"/>
  <c r="CB51" i="15"/>
  <c r="BZ51" i="15"/>
  <c r="BX51" i="15"/>
  <c r="BV51" i="15"/>
  <c r="BT51" i="15"/>
  <c r="BR51" i="15"/>
  <c r="AJ51" i="15"/>
  <c r="AJ54" i="15" s="1"/>
  <c r="AH51" i="15"/>
  <c r="AH54" i="15" s="1"/>
  <c r="AF51" i="15"/>
  <c r="AF54" i="15" s="1"/>
  <c r="AD51" i="15"/>
  <c r="AD54" i="15" s="1"/>
  <c r="AB51" i="15"/>
  <c r="Z51" i="15"/>
  <c r="X51" i="15"/>
  <c r="V51" i="15"/>
  <c r="DD50" i="15"/>
  <c r="DB50" i="15"/>
  <c r="CZ50" i="15"/>
  <c r="CX50" i="15"/>
  <c r="CV50" i="15"/>
  <c r="CT50" i="15"/>
  <c r="CR50" i="15"/>
  <c r="CP50" i="15"/>
  <c r="CN50" i="15"/>
  <c r="CL50" i="15"/>
  <c r="CJ50" i="15"/>
  <c r="CH50" i="15"/>
  <c r="CF50" i="15"/>
  <c r="CD50" i="15"/>
  <c r="CB50" i="15"/>
  <c r="BZ50" i="15"/>
  <c r="BX50" i="15"/>
  <c r="BV50" i="15"/>
  <c r="BT50" i="15"/>
  <c r="BR50" i="15"/>
  <c r="AJ50" i="15"/>
  <c r="AJ53" i="15" s="1"/>
  <c r="AH50" i="15"/>
  <c r="AH53" i="15" s="1"/>
  <c r="AF50" i="15"/>
  <c r="AF53" i="15" s="1"/>
  <c r="AD50" i="15"/>
  <c r="AD53" i="15" s="1"/>
  <c r="AB50" i="15"/>
  <c r="AB53" i="15" s="1"/>
  <c r="Z50" i="15"/>
  <c r="Z53" i="15" s="1"/>
  <c r="X50" i="15"/>
  <c r="X53" i="15" s="1"/>
  <c r="V50" i="15"/>
  <c r="AJ49" i="15"/>
  <c r="AJ52" i="15" s="1"/>
  <c r="AH49" i="15"/>
  <c r="AH52" i="15" s="1"/>
  <c r="AF49" i="15"/>
  <c r="AF52" i="15" s="1"/>
  <c r="AF55" i="15" s="1"/>
  <c r="AD49" i="15"/>
  <c r="AD52" i="15" s="1"/>
  <c r="AD55" i="15" s="1"/>
  <c r="AB49" i="15"/>
  <c r="AB52" i="15" s="1"/>
  <c r="AB55" i="15" s="1"/>
  <c r="Z49" i="15"/>
  <c r="Z52" i="15" s="1"/>
  <c r="Z55" i="15" s="1"/>
  <c r="X49" i="15"/>
  <c r="X52" i="15" s="1"/>
  <c r="X55" i="15" s="1"/>
  <c r="V49" i="15"/>
  <c r="BR14" i="7"/>
  <c r="BR44" i="7" s="1"/>
  <c r="BR12" i="7"/>
  <c r="BR42" i="7" s="1"/>
  <c r="BR9" i="7"/>
  <c r="BR39" i="7" s="1"/>
  <c r="BR8" i="7"/>
  <c r="BR38" i="7" s="1"/>
  <c r="BR13" i="7"/>
  <c r="BR43" i="7" s="1"/>
  <c r="BZ3" i="8"/>
  <c r="BT14" i="7"/>
  <c r="BT44" i="7" s="1"/>
  <c r="BT11" i="7"/>
  <c r="BT41" i="7" s="1"/>
  <c r="BT10" i="7"/>
  <c r="BT40" i="7" s="1"/>
  <c r="BT9" i="7"/>
  <c r="BT39" i="7" s="1"/>
  <c r="BT7" i="7"/>
  <c r="BT37" i="7" s="1"/>
  <c r="BT6" i="7"/>
  <c r="BT36" i="7" s="1"/>
  <c r="BT13" i="7"/>
  <c r="BT43" i="7" s="1"/>
  <c r="CD3" i="8"/>
  <c r="BX13" i="7"/>
  <c r="BX12" i="7"/>
  <c r="BX10" i="7"/>
  <c r="BX9" i="7"/>
  <c r="BX8" i="7"/>
  <c r="BX6" i="7"/>
  <c r="BX36" i="7" s="1"/>
  <c r="BZ14" i="7"/>
  <c r="CF3" i="8"/>
  <c r="BZ12" i="7"/>
  <c r="BZ11" i="7"/>
  <c r="BZ10" i="7"/>
  <c r="BZ8" i="7"/>
  <c r="BZ7" i="7"/>
  <c r="BZ6" i="7"/>
  <c r="BZ36" i="7" s="1"/>
  <c r="BQ6" i="16"/>
  <c r="BS6" i="16"/>
  <c r="BW6" i="16"/>
  <c r="BY6" i="16"/>
  <c r="CA6" i="16"/>
  <c r="BR7" i="16"/>
  <c r="BR37" i="16" s="1"/>
  <c r="BT7" i="16"/>
  <c r="BT37" i="16" s="1"/>
  <c r="BX7" i="16"/>
  <c r="BZ7" i="16"/>
  <c r="BQ8" i="16"/>
  <c r="BQ38" i="16" s="1"/>
  <c r="BS8" i="16"/>
  <c r="BS38" i="16" s="1"/>
  <c r="BW8" i="16"/>
  <c r="BY8" i="16"/>
  <c r="CA8" i="16"/>
  <c r="BR9" i="16"/>
  <c r="BR39" i="16" s="1"/>
  <c r="BT9" i="16"/>
  <c r="BT39" i="16" s="1"/>
  <c r="BX9" i="16"/>
  <c r="BZ9" i="16"/>
  <c r="BQ10" i="16"/>
  <c r="BQ40" i="16" s="1"/>
  <c r="BS10" i="16"/>
  <c r="BS40" i="16" s="1"/>
  <c r="BW10" i="16"/>
  <c r="BY10" i="16"/>
  <c r="CA10" i="16"/>
  <c r="BR11" i="16"/>
  <c r="BR41" i="16" s="1"/>
  <c r="BT11" i="16"/>
  <c r="BT41" i="16" s="1"/>
  <c r="BX11" i="16"/>
  <c r="BZ11" i="16"/>
  <c r="BQ12" i="16"/>
  <c r="BQ42" i="16" s="1"/>
  <c r="BS12" i="16"/>
  <c r="BS42" i="16" s="1"/>
  <c r="BW12" i="16"/>
  <c r="BY12" i="16"/>
  <c r="CA12" i="16"/>
  <c r="BR13" i="16"/>
  <c r="BR43" i="16" s="1"/>
  <c r="BT13" i="16"/>
  <c r="BT43" i="16" s="1"/>
  <c r="BX13" i="16"/>
  <c r="BZ13" i="16"/>
  <c r="BQ14" i="16"/>
  <c r="BQ44" i="16" s="1"/>
  <c r="BS14" i="16"/>
  <c r="BS44" i="16" s="1"/>
  <c r="BW14" i="16"/>
  <c r="BY14" i="16"/>
  <c r="CA14" i="16"/>
  <c r="BS3" i="7"/>
  <c r="BU3" i="7"/>
  <c r="BW3" i="7"/>
  <c r="BY3" i="7"/>
  <c r="CA3" i="7"/>
  <c r="BR6" i="16"/>
  <c r="BT6" i="16"/>
  <c r="BX6" i="16"/>
  <c r="BZ6" i="16"/>
  <c r="BQ7" i="16"/>
  <c r="BQ37" i="16" s="1"/>
  <c r="BS7" i="16"/>
  <c r="BS37" i="16" s="1"/>
  <c r="BW7" i="16"/>
  <c r="BY7" i="16"/>
  <c r="CA7" i="16"/>
  <c r="BR8" i="16"/>
  <c r="BR38" i="16" s="1"/>
  <c r="BT8" i="16"/>
  <c r="BT38" i="16" s="1"/>
  <c r="BX8" i="16"/>
  <c r="BZ8" i="16"/>
  <c r="BQ9" i="16"/>
  <c r="BQ39" i="16" s="1"/>
  <c r="BS9" i="16"/>
  <c r="BS39" i="16" s="1"/>
  <c r="BW9" i="16"/>
  <c r="BY9" i="16"/>
  <c r="CA9" i="16"/>
  <c r="BR10" i="16"/>
  <c r="BR40" i="16" s="1"/>
  <c r="BT10" i="16"/>
  <c r="BT40" i="16" s="1"/>
  <c r="BX10" i="16"/>
  <c r="BZ10" i="16"/>
  <c r="BQ11" i="16"/>
  <c r="BQ41" i="16" s="1"/>
  <c r="BS11" i="16"/>
  <c r="BS41" i="16" s="1"/>
  <c r="BW11" i="16"/>
  <c r="BY11" i="16"/>
  <c r="CA11" i="16"/>
  <c r="BR12" i="16"/>
  <c r="BR42" i="16" s="1"/>
  <c r="BT12" i="16"/>
  <c r="BT42" i="16" s="1"/>
  <c r="BX12" i="16"/>
  <c r="BZ12" i="16"/>
  <c r="BQ13" i="16"/>
  <c r="BQ43" i="16" s="1"/>
  <c r="BS13" i="16"/>
  <c r="BS43" i="16" s="1"/>
  <c r="BW13" i="16"/>
  <c r="BY13" i="16"/>
  <c r="CA13" i="16"/>
  <c r="BR14" i="16"/>
  <c r="BR44" i="16" s="1"/>
  <c r="BT14" i="16"/>
  <c r="BT44" i="16" s="1"/>
  <c r="BX14" i="16"/>
  <c r="BZ14" i="16"/>
  <c r="AH24" i="46" l="1"/>
  <c r="AX24" i="46"/>
  <c r="BN24" i="46"/>
  <c r="AA24" i="46"/>
  <c r="AQ24" i="46"/>
  <c r="BG24" i="46"/>
  <c r="AF24" i="46"/>
  <c r="AV24" i="46"/>
  <c r="BL24" i="46"/>
  <c r="AC24" i="46"/>
  <c r="AS24" i="46"/>
  <c r="BI24" i="46"/>
  <c r="O24" i="46"/>
  <c r="M24" i="46"/>
  <c r="V24" i="46"/>
  <c r="AL24" i="46"/>
  <c r="BB24" i="46"/>
  <c r="BR24" i="46"/>
  <c r="AE24" i="46"/>
  <c r="AU24" i="46"/>
  <c r="BK24" i="46"/>
  <c r="AJ24" i="46"/>
  <c r="AZ24" i="46"/>
  <c r="BP24" i="46"/>
  <c r="AG24" i="46"/>
  <c r="AW24" i="46"/>
  <c r="BM24" i="46"/>
  <c r="I24" i="46"/>
  <c r="K24" i="46"/>
  <c r="R24" i="46"/>
  <c r="T24" i="46"/>
  <c r="Z24" i="46"/>
  <c r="AP24" i="46"/>
  <c r="BF24" i="46"/>
  <c r="AI24" i="46"/>
  <c r="AY24" i="46"/>
  <c r="BO24" i="46"/>
  <c r="X24" i="46"/>
  <c r="AN24" i="46"/>
  <c r="BD24" i="46"/>
  <c r="BT24" i="46"/>
  <c r="AK24" i="46"/>
  <c r="BA24" i="46"/>
  <c r="BQ24" i="46"/>
  <c r="P24" i="46"/>
  <c r="N24" i="46"/>
  <c r="AD24" i="46"/>
  <c r="AT24" i="46"/>
  <c r="BJ24" i="46"/>
  <c r="W24" i="46"/>
  <c r="AM24" i="46"/>
  <c r="BC24" i="46"/>
  <c r="BS24" i="46"/>
  <c r="AB24" i="46"/>
  <c r="AR24" i="46"/>
  <c r="BH24" i="46"/>
  <c r="Y24" i="46"/>
  <c r="AO24" i="46"/>
  <c r="BE24" i="46"/>
  <c r="L24" i="46"/>
  <c r="S24" i="46"/>
  <c r="J24" i="46"/>
  <c r="Q24" i="46"/>
  <c r="BH54" i="16"/>
  <c r="M51" i="16"/>
  <c r="M54" i="16" s="1"/>
  <c r="BH53" i="16"/>
  <c r="M50" i="16"/>
  <c r="M53" i="16" s="1"/>
  <c r="BH52" i="16"/>
  <c r="M49" i="16"/>
  <c r="M52" i="16" s="1"/>
  <c r="N71" i="16"/>
  <c r="N70" i="16"/>
  <c r="K49" i="16"/>
  <c r="BN70" i="16"/>
  <c r="BN71" i="16"/>
  <c r="BK70" i="16"/>
  <c r="BK71" i="16"/>
  <c r="BM70" i="16"/>
  <c r="BM71" i="16"/>
  <c r="BL70" i="16"/>
  <c r="BL71" i="16"/>
  <c r="BO70" i="16"/>
  <c r="BO71" i="16"/>
  <c r="BZ70" i="16"/>
  <c r="BZ71" i="16"/>
  <c r="BX70" i="16"/>
  <c r="BX71" i="16"/>
  <c r="BT70" i="16"/>
  <c r="BT71" i="16"/>
  <c r="BR70" i="16"/>
  <c r="BR71" i="16"/>
  <c r="CA70" i="16"/>
  <c r="CA71" i="16"/>
  <c r="BY71" i="16"/>
  <c r="BY70" i="16"/>
  <c r="BW71" i="16"/>
  <c r="BW70" i="16"/>
  <c r="BS70" i="16"/>
  <c r="BS71" i="16"/>
  <c r="BQ71" i="16"/>
  <c r="BQ70" i="16"/>
  <c r="AF70" i="16"/>
  <c r="AF71" i="16"/>
  <c r="AD70" i="16"/>
  <c r="AD71" i="16"/>
  <c r="AB70" i="16"/>
  <c r="AB71" i="16"/>
  <c r="Z70" i="16"/>
  <c r="Z71" i="16"/>
  <c r="X70" i="16"/>
  <c r="X71" i="16"/>
  <c r="AE70" i="16"/>
  <c r="AE71" i="16"/>
  <c r="AA70" i="16"/>
  <c r="AA71" i="16"/>
  <c r="V71" i="16"/>
  <c r="V70" i="16"/>
  <c r="F70" i="16"/>
  <c r="F71" i="16"/>
  <c r="G70" i="16"/>
  <c r="G71" i="16"/>
  <c r="I71" i="16"/>
  <c r="I70" i="16"/>
  <c r="E71" i="16"/>
  <c r="E70" i="16"/>
  <c r="H70" i="16"/>
  <c r="H71" i="16"/>
  <c r="D70" i="16"/>
  <c r="D71" i="16"/>
  <c r="AO71" i="16"/>
  <c r="AO70" i="16"/>
  <c r="AV70" i="16"/>
  <c r="AV71" i="16"/>
  <c r="AJ70" i="16"/>
  <c r="AJ71" i="16"/>
  <c r="AU70" i="16"/>
  <c r="AU71" i="16"/>
  <c r="AG71" i="16"/>
  <c r="AG70" i="16"/>
  <c r="AX70" i="16"/>
  <c r="AX71" i="16"/>
  <c r="AT70" i="16"/>
  <c r="AT71" i="16"/>
  <c r="AH70" i="16"/>
  <c r="AH71" i="16"/>
  <c r="AW71" i="16"/>
  <c r="AW70" i="16"/>
  <c r="AS71" i="16"/>
  <c r="AS70" i="16"/>
  <c r="AI70" i="16"/>
  <c r="AI71" i="16"/>
  <c r="K70" i="16"/>
  <c r="K71" i="16"/>
  <c r="AY71" i="16"/>
  <c r="AY70" i="16"/>
  <c r="J70" i="16"/>
  <c r="J71" i="16"/>
  <c r="AZ70" i="16"/>
  <c r="AZ71" i="16"/>
  <c r="BA71" i="16"/>
  <c r="BA70" i="16"/>
  <c r="BB70" i="16"/>
  <c r="BB71" i="16"/>
  <c r="BD70" i="16"/>
  <c r="BD71" i="16"/>
  <c r="L70" i="16"/>
  <c r="L71" i="16"/>
  <c r="BC70" i="16"/>
  <c r="BC71" i="16"/>
  <c r="BE71" i="16"/>
  <c r="BE70" i="16"/>
  <c r="BF70" i="16"/>
  <c r="BF71" i="16"/>
  <c r="BG70" i="16"/>
  <c r="BG71" i="16"/>
  <c r="M71" i="16"/>
  <c r="M70" i="16"/>
  <c r="BH70" i="16"/>
  <c r="BH71" i="16"/>
  <c r="BI71" i="16"/>
  <c r="BI70" i="16"/>
  <c r="BJ71" i="16"/>
  <c r="BJ70" i="16"/>
  <c r="M58" i="15"/>
  <c r="M61" i="15" s="1"/>
  <c r="BC53" i="16"/>
  <c r="L50" i="16"/>
  <c r="L53" i="16" s="1"/>
  <c r="BC54" i="16"/>
  <c r="L51" i="16"/>
  <c r="L54" i="16" s="1"/>
  <c r="BC52" i="16"/>
  <c r="L49" i="16"/>
  <c r="L52" i="16" s="1"/>
  <c r="BZ9" i="7"/>
  <c r="BX7" i="7"/>
  <c r="BX11" i="7"/>
  <c r="BT8" i="7"/>
  <c r="BT38" i="7" s="1"/>
  <c r="BR6" i="7"/>
  <c r="BR36" i="7" s="1"/>
  <c r="BR10" i="7"/>
  <c r="BR40" i="7" s="1"/>
  <c r="BX3" i="8"/>
  <c r="BR7" i="7"/>
  <c r="BR37" i="7" s="1"/>
  <c r="G58" i="15"/>
  <c r="G61" i="15" s="1"/>
  <c r="L58" i="15"/>
  <c r="L61" i="15" s="1"/>
  <c r="J58" i="15"/>
  <c r="J61" i="15" s="1"/>
  <c r="I58" i="15"/>
  <c r="I61" i="15" s="1"/>
  <c r="K58" i="15"/>
  <c r="K61" i="15" s="1"/>
  <c r="H58" i="15"/>
  <c r="H61" i="15" s="1"/>
  <c r="D58" i="15"/>
  <c r="D61" i="15" s="1"/>
  <c r="E58" i="15"/>
  <c r="E61" i="15" s="1"/>
  <c r="F58" i="15"/>
  <c r="F61" i="15" s="1"/>
  <c r="BH9" i="41"/>
  <c r="BH18" i="41" s="1"/>
  <c r="AR9" i="41"/>
  <c r="AR19" i="41" s="1"/>
  <c r="AB9" i="41"/>
  <c r="AB18" i="41" s="1"/>
  <c r="AI9" i="41"/>
  <c r="AI18" i="41" s="1"/>
  <c r="S9" i="41"/>
  <c r="S18" i="41" s="1"/>
  <c r="AD9" i="41"/>
  <c r="AD18" i="41" s="1"/>
  <c r="AZ9" i="41"/>
  <c r="AZ18" i="41" s="1"/>
  <c r="AJ9" i="41"/>
  <c r="AJ18" i="41" s="1"/>
  <c r="T9" i="41"/>
  <c r="T18" i="41" s="1"/>
  <c r="AA9" i="41"/>
  <c r="AA18" i="41" s="1"/>
  <c r="AL9" i="41"/>
  <c r="AL18" i="41" s="1"/>
  <c r="V9" i="41"/>
  <c r="V19" i="41" s="1"/>
  <c r="BI9" i="41"/>
  <c r="BI19" i="41" s="1"/>
  <c r="AS9" i="41"/>
  <c r="AS18" i="41" s="1"/>
  <c r="AC9" i="41"/>
  <c r="AC18" i="41" s="1"/>
  <c r="AY9" i="41"/>
  <c r="AY19" i="41" s="1"/>
  <c r="AH55" i="15"/>
  <c r="I9" i="41"/>
  <c r="I19" i="41" s="1"/>
  <c r="BJ9" i="41"/>
  <c r="BJ19" i="41" s="1"/>
  <c r="AT9" i="41"/>
  <c r="AT19" i="41" s="1"/>
  <c r="BA9" i="41"/>
  <c r="BA18" i="41" s="1"/>
  <c r="AK9" i="41"/>
  <c r="AK19" i="41" s="1"/>
  <c r="U9" i="41"/>
  <c r="U19" i="41" s="1"/>
  <c r="H9" i="41"/>
  <c r="H18" i="41" s="1"/>
  <c r="F9" i="41"/>
  <c r="F19" i="41" s="1"/>
  <c r="BG9" i="41"/>
  <c r="BG19" i="41" s="1"/>
  <c r="AQ9" i="41"/>
  <c r="AQ19" i="41" s="1"/>
  <c r="K9" i="41"/>
  <c r="K18" i="41" s="1"/>
  <c r="R9" i="41"/>
  <c r="R19" i="41" s="1"/>
  <c r="Y9" i="41"/>
  <c r="Y19" i="41" s="1"/>
  <c r="M24" i="41"/>
  <c r="M23" i="41"/>
  <c r="Q9" i="41"/>
  <c r="Q19" i="41" s="1"/>
  <c r="BL24" i="41"/>
  <c r="BL23" i="41"/>
  <c r="BH24" i="41"/>
  <c r="BH23" i="41"/>
  <c r="BD24" i="41"/>
  <c r="BD23" i="41"/>
  <c r="AZ24" i="41"/>
  <c r="AZ23" i="41"/>
  <c r="AV24" i="41"/>
  <c r="AV23" i="41"/>
  <c r="AR24" i="41"/>
  <c r="AR23" i="41"/>
  <c r="AN24" i="41"/>
  <c r="AN23" i="41"/>
  <c r="AJ24" i="41"/>
  <c r="AJ23" i="41"/>
  <c r="AF24" i="41"/>
  <c r="AF23" i="41"/>
  <c r="AB24" i="41"/>
  <c r="AB23" i="41"/>
  <c r="X24" i="41"/>
  <c r="X23" i="41"/>
  <c r="T23" i="41"/>
  <c r="T24" i="41"/>
  <c r="P23" i="41"/>
  <c r="P24" i="41"/>
  <c r="BK23" i="41"/>
  <c r="BK24" i="41"/>
  <c r="BG24" i="41"/>
  <c r="BG23" i="41"/>
  <c r="BC24" i="41"/>
  <c r="BC23" i="41"/>
  <c r="AY24" i="41"/>
  <c r="AY23" i="41"/>
  <c r="AU24" i="41"/>
  <c r="AU23" i="41"/>
  <c r="AQ24" i="41"/>
  <c r="AQ23" i="41"/>
  <c r="AM24" i="41"/>
  <c r="AM23" i="41"/>
  <c r="AI24" i="41"/>
  <c r="AI23" i="41"/>
  <c r="AE24" i="41"/>
  <c r="AE23" i="41"/>
  <c r="AA24" i="41"/>
  <c r="AA23" i="41"/>
  <c r="W24" i="41"/>
  <c r="W23" i="41"/>
  <c r="S24" i="41"/>
  <c r="S23" i="41"/>
  <c r="O23" i="41"/>
  <c r="O24" i="41"/>
  <c r="BB19" i="41"/>
  <c r="BB18" i="41"/>
  <c r="BN23" i="41"/>
  <c r="BN24" i="41"/>
  <c r="BJ23" i="41"/>
  <c r="BJ24" i="41"/>
  <c r="BF23" i="41"/>
  <c r="BF24" i="41"/>
  <c r="BB23" i="41"/>
  <c r="BB24" i="41"/>
  <c r="AX23" i="41"/>
  <c r="AX24" i="41"/>
  <c r="AT23" i="41"/>
  <c r="AT24" i="41"/>
  <c r="AP23" i="41"/>
  <c r="AP24" i="41"/>
  <c r="AL23" i="41"/>
  <c r="AL24" i="41"/>
  <c r="AH23" i="41"/>
  <c r="AH24" i="41"/>
  <c r="AD23" i="41"/>
  <c r="AD24" i="41"/>
  <c r="Z23" i="41"/>
  <c r="Z24" i="41"/>
  <c r="V23" i="41"/>
  <c r="V24" i="41"/>
  <c r="R23" i="41"/>
  <c r="R24" i="41"/>
  <c r="BM24" i="41"/>
  <c r="BM23" i="41"/>
  <c r="BI24" i="41"/>
  <c r="BI23" i="41"/>
  <c r="BE24" i="41"/>
  <c r="BE23" i="41"/>
  <c r="BA24" i="41"/>
  <c r="BA23" i="41"/>
  <c r="AW24" i="41"/>
  <c r="AW23" i="41"/>
  <c r="AS24" i="41"/>
  <c r="AS23" i="41"/>
  <c r="AO24" i="41"/>
  <c r="AO23" i="41"/>
  <c r="AK24" i="41"/>
  <c r="AK23" i="41"/>
  <c r="AG24" i="41"/>
  <c r="AG23" i="41"/>
  <c r="AC24" i="41"/>
  <c r="AC23" i="41"/>
  <c r="Y23" i="41"/>
  <c r="Y24" i="41"/>
  <c r="U23" i="41"/>
  <c r="U24" i="41"/>
  <c r="Q23" i="41"/>
  <c r="Q24" i="41"/>
  <c r="J23" i="41"/>
  <c r="J24" i="41"/>
  <c r="F23" i="41"/>
  <c r="F24" i="41"/>
  <c r="B24" i="41"/>
  <c r="B23" i="41"/>
  <c r="I23" i="41"/>
  <c r="I24" i="41"/>
  <c r="E24" i="41"/>
  <c r="E23" i="41"/>
  <c r="L24" i="41"/>
  <c r="L23" i="41"/>
  <c r="H24" i="41"/>
  <c r="H23" i="41"/>
  <c r="D24" i="41"/>
  <c r="D23" i="41"/>
  <c r="K24" i="41"/>
  <c r="K23" i="41"/>
  <c r="G24" i="41"/>
  <c r="G23" i="41"/>
  <c r="C24" i="41"/>
  <c r="C23" i="41"/>
  <c r="BL9" i="41"/>
  <c r="AV9" i="41"/>
  <c r="AF9" i="41"/>
  <c r="P9" i="41"/>
  <c r="BC9" i="41"/>
  <c r="AM9" i="41"/>
  <c r="W9" i="41"/>
  <c r="BN9" i="41"/>
  <c r="AX9" i="41"/>
  <c r="AH9" i="41"/>
  <c r="BE9" i="41"/>
  <c r="AO9" i="41"/>
  <c r="L9" i="41"/>
  <c r="BD9" i="41"/>
  <c r="AN9" i="41"/>
  <c r="X9" i="41"/>
  <c r="BK9" i="41"/>
  <c r="AU9" i="41"/>
  <c r="AE9" i="41"/>
  <c r="O9" i="41"/>
  <c r="BF9" i="41"/>
  <c r="AP9" i="41"/>
  <c r="Z9" i="41"/>
  <c r="BM9" i="41"/>
  <c r="AW9" i="41"/>
  <c r="AG9" i="41"/>
  <c r="B9" i="41"/>
  <c r="M9" i="41"/>
  <c r="D9" i="41"/>
  <c r="D49" i="16"/>
  <c r="D52" i="16" s="1"/>
  <c r="AY52" i="16"/>
  <c r="K52" i="16"/>
  <c r="AY53" i="16"/>
  <c r="K50" i="16"/>
  <c r="K53" i="16" s="1"/>
  <c r="AY54" i="16"/>
  <c r="K51" i="16"/>
  <c r="K54" i="16" s="1"/>
  <c r="BZ36" i="16"/>
  <c r="BX36" i="16"/>
  <c r="BT36" i="16"/>
  <c r="BR36" i="16"/>
  <c r="CA36" i="16"/>
  <c r="BY36" i="16"/>
  <c r="BW36" i="16"/>
  <c r="BS36" i="16"/>
  <c r="BQ36" i="16"/>
  <c r="AO53" i="16"/>
  <c r="H50" i="16"/>
  <c r="H53" i="16" s="1"/>
  <c r="AO54" i="16"/>
  <c r="H51" i="16"/>
  <c r="H54" i="16" s="1"/>
  <c r="AO52" i="16"/>
  <c r="H49" i="16"/>
  <c r="H52" i="16" s="1"/>
  <c r="AS52" i="16"/>
  <c r="I49" i="16"/>
  <c r="I52" i="16" s="1"/>
  <c r="AS53" i="16"/>
  <c r="I50" i="16"/>
  <c r="I53" i="16" s="1"/>
  <c r="AS54" i="16"/>
  <c r="I51" i="16"/>
  <c r="I54" i="16" s="1"/>
  <c r="AU54" i="16"/>
  <c r="J51" i="16"/>
  <c r="J54" i="16" s="1"/>
  <c r="AU53" i="16"/>
  <c r="J50" i="16"/>
  <c r="J53" i="16" s="1"/>
  <c r="AU52" i="16"/>
  <c r="J49" i="16"/>
  <c r="J52" i="16" s="1"/>
  <c r="AG55" i="15"/>
  <c r="AO55" i="15"/>
  <c r="AJ55" i="15"/>
  <c r="AE55" i="15"/>
  <c r="AI55" i="15"/>
  <c r="Y52" i="15"/>
  <c r="Y55" i="15" s="1"/>
  <c r="E49" i="15"/>
  <c r="E52" i="15" s="1"/>
  <c r="AC52" i="15"/>
  <c r="AC55" i="15" s="1"/>
  <c r="F49" i="15"/>
  <c r="F52" i="15" s="1"/>
  <c r="G49" i="15"/>
  <c r="G52" i="15" s="1"/>
  <c r="Z54" i="15"/>
  <c r="Y54" i="15"/>
  <c r="Y52" i="16"/>
  <c r="E49" i="16"/>
  <c r="E52" i="16" s="1"/>
  <c r="AC52" i="16"/>
  <c r="F49" i="16"/>
  <c r="F52" i="16" s="1"/>
  <c r="G49" i="16"/>
  <c r="G52" i="16" s="1"/>
  <c r="AG52" i="16"/>
  <c r="D50" i="16"/>
  <c r="D53" i="16" s="1"/>
  <c r="V53" i="16"/>
  <c r="Y54" i="16"/>
  <c r="E51" i="16"/>
  <c r="E54" i="16" s="1"/>
  <c r="AC54" i="16"/>
  <c r="F51" i="16"/>
  <c r="F54" i="16" s="1"/>
  <c r="G51" i="16"/>
  <c r="G54" i="16" s="1"/>
  <c r="AG54" i="16"/>
  <c r="Y53" i="16"/>
  <c r="E50" i="16"/>
  <c r="E53" i="16" s="1"/>
  <c r="AC53" i="16"/>
  <c r="F50" i="16"/>
  <c r="F53" i="16" s="1"/>
  <c r="G50" i="16"/>
  <c r="G53" i="16" s="1"/>
  <c r="AG53" i="16"/>
  <c r="V54" i="16"/>
  <c r="D51" i="16"/>
  <c r="D54" i="16" s="1"/>
  <c r="D49" i="15"/>
  <c r="D52" i="15" s="1"/>
  <c r="V52" i="15"/>
  <c r="D50" i="15"/>
  <c r="D53" i="15" s="1"/>
  <c r="V53" i="15"/>
  <c r="D51" i="15"/>
  <c r="D54" i="15" s="1"/>
  <c r="AA55" i="15"/>
  <c r="Y53" i="15"/>
  <c r="E50" i="15"/>
  <c r="E53" i="15" s="1"/>
  <c r="F50" i="15"/>
  <c r="F53" i="15" s="1"/>
  <c r="G50" i="15"/>
  <c r="G53" i="15" s="1"/>
  <c r="E51" i="15"/>
  <c r="E54" i="15" s="1"/>
  <c r="F51" i="15"/>
  <c r="F54" i="15" s="1"/>
  <c r="G51" i="15"/>
  <c r="G54" i="15" s="1"/>
  <c r="AB54" i="15"/>
  <c r="X54" i="15"/>
  <c r="AA54" i="15"/>
  <c r="V54" i="15"/>
  <c r="CG3" i="8"/>
  <c r="CA14" i="7"/>
  <c r="CA12" i="7"/>
  <c r="CA11" i="7"/>
  <c r="CA10" i="7"/>
  <c r="CA9" i="7"/>
  <c r="CA8" i="7"/>
  <c r="CA7" i="7"/>
  <c r="CA6" i="7"/>
  <c r="CA36" i="7" s="1"/>
  <c r="CA13" i="7"/>
  <c r="CC3" i="8"/>
  <c r="BW14" i="7"/>
  <c r="BW12" i="7"/>
  <c r="BW11" i="7"/>
  <c r="BW10" i="7"/>
  <c r="BW9" i="7"/>
  <c r="BW8" i="7"/>
  <c r="BW7" i="7"/>
  <c r="BW6" i="7"/>
  <c r="BW36" i="7" s="1"/>
  <c r="BW13" i="7"/>
  <c r="BY3" i="8"/>
  <c r="BS13" i="7"/>
  <c r="BS43" i="7" s="1"/>
  <c r="BS14" i="7"/>
  <c r="BS44" i="7" s="1"/>
  <c r="BS12" i="7"/>
  <c r="BS42" i="7" s="1"/>
  <c r="BS11" i="7"/>
  <c r="BS41" i="7" s="1"/>
  <c r="BS10" i="7"/>
  <c r="BS40" i="7" s="1"/>
  <c r="BS9" i="7"/>
  <c r="BS39" i="7" s="1"/>
  <c r="BS8" i="7"/>
  <c r="BS38" i="7" s="1"/>
  <c r="BS7" i="7"/>
  <c r="BS37" i="7" s="1"/>
  <c r="BS6" i="7"/>
  <c r="BS36" i="7" s="1"/>
  <c r="CF14" i="8"/>
  <c r="CF12" i="8"/>
  <c r="CF10" i="8"/>
  <c r="CF8" i="8"/>
  <c r="CF6" i="8"/>
  <c r="CF36" i="8" s="1"/>
  <c r="CF13" i="8"/>
  <c r="CF11" i="8"/>
  <c r="CF9" i="8"/>
  <c r="CF7" i="8"/>
  <c r="CD14" i="8"/>
  <c r="CD12" i="8"/>
  <c r="CD10" i="8"/>
  <c r="CD8" i="8"/>
  <c r="CD6" i="8"/>
  <c r="CD36" i="8" s="1"/>
  <c r="CD13" i="8"/>
  <c r="CD11" i="8"/>
  <c r="CD9" i="8"/>
  <c r="CD7" i="8"/>
  <c r="CE3" i="8"/>
  <c r="BY14" i="7"/>
  <c r="BY12" i="7"/>
  <c r="BY11" i="7"/>
  <c r="BY10" i="7"/>
  <c r="BY9" i="7"/>
  <c r="BY8" i="7"/>
  <c r="BY7" i="7"/>
  <c r="BY6" i="7"/>
  <c r="BY36" i="7" s="1"/>
  <c r="BY13" i="7"/>
  <c r="CA3" i="8"/>
  <c r="BU13" i="7"/>
  <c r="BU43" i="7" s="1"/>
  <c r="BU14" i="7"/>
  <c r="BU44" i="7" s="1"/>
  <c r="BU12" i="7"/>
  <c r="BU42" i="7" s="1"/>
  <c r="BU11" i="7"/>
  <c r="BU41" i="7" s="1"/>
  <c r="BU10" i="7"/>
  <c r="BU40" i="7" s="1"/>
  <c r="BU9" i="7"/>
  <c r="BU39" i="7" s="1"/>
  <c r="BU8" i="7"/>
  <c r="BU38" i="7" s="1"/>
  <c r="BU7" i="7"/>
  <c r="BU37" i="7" s="1"/>
  <c r="BU6" i="7"/>
  <c r="BU36" i="7" s="1"/>
  <c r="Y3" i="13"/>
  <c r="BZ13" i="8"/>
  <c r="BZ43" i="8" s="1"/>
  <c r="BZ11" i="8"/>
  <c r="BZ41" i="8" s="1"/>
  <c r="BZ9" i="8"/>
  <c r="BZ39" i="8" s="1"/>
  <c r="BZ7" i="8"/>
  <c r="BZ37" i="8" s="1"/>
  <c r="BZ14" i="8"/>
  <c r="BZ44" i="8" s="1"/>
  <c r="BZ12" i="8"/>
  <c r="BZ42" i="8" s="1"/>
  <c r="BZ10" i="8"/>
  <c r="BZ40" i="8" s="1"/>
  <c r="BZ8" i="8"/>
  <c r="BZ38" i="8" s="1"/>
  <c r="BZ6" i="8"/>
  <c r="BZ36" i="8" s="1"/>
  <c r="W3" i="13"/>
  <c r="BX13" i="8"/>
  <c r="BX43" i="8" s="1"/>
  <c r="BX11" i="8"/>
  <c r="BX41" i="8" s="1"/>
  <c r="BX9" i="8"/>
  <c r="BX39" i="8" s="1"/>
  <c r="BX7" i="8"/>
  <c r="BX37" i="8" s="1"/>
  <c r="BX14" i="8"/>
  <c r="BX44" i="8" s="1"/>
  <c r="BX12" i="8"/>
  <c r="BX42" i="8" s="1"/>
  <c r="BX10" i="8"/>
  <c r="BX40" i="8" s="1"/>
  <c r="BX8" i="8"/>
  <c r="BX38" i="8" s="1"/>
  <c r="BX6" i="8"/>
  <c r="BX36" i="8" s="1"/>
  <c r="AC19" i="41" l="1"/>
  <c r="AZ19" i="41"/>
  <c r="AL19" i="41"/>
  <c r="BH19" i="41"/>
  <c r="T19" i="41"/>
  <c r="U18" i="41"/>
  <c r="AB19" i="41"/>
  <c r="BI18" i="41"/>
  <c r="BJ18" i="41"/>
  <c r="S19" i="41"/>
  <c r="AJ19" i="41"/>
  <c r="AA19" i="41"/>
  <c r="AD19" i="41"/>
  <c r="AR18" i="41"/>
  <c r="AY18" i="41"/>
  <c r="AI19" i="41"/>
  <c r="AS19" i="41"/>
  <c r="V18" i="41"/>
  <c r="I18" i="41"/>
  <c r="AK18" i="41"/>
  <c r="AQ18" i="41"/>
  <c r="F18" i="41"/>
  <c r="BA19" i="41"/>
  <c r="H19" i="41"/>
  <c r="AT18" i="41"/>
  <c r="Y18" i="41"/>
  <c r="BG18" i="41"/>
  <c r="K19" i="41"/>
  <c r="Q18" i="41"/>
  <c r="R18" i="41"/>
  <c r="G18" i="41"/>
  <c r="G19" i="41"/>
  <c r="D18" i="41"/>
  <c r="D19" i="41"/>
  <c r="M18" i="41"/>
  <c r="M19" i="41"/>
  <c r="B18" i="41"/>
  <c r="B19" i="41"/>
  <c r="AG18" i="41"/>
  <c r="AG19" i="41"/>
  <c r="AW18" i="41"/>
  <c r="AW19" i="41"/>
  <c r="BM18" i="41"/>
  <c r="BM19" i="41"/>
  <c r="Z19" i="41"/>
  <c r="Z18" i="41"/>
  <c r="AP19" i="41"/>
  <c r="AP18" i="41"/>
  <c r="BF19" i="41"/>
  <c r="BF18" i="41"/>
  <c r="O18" i="41"/>
  <c r="O19" i="41"/>
  <c r="AE19" i="41"/>
  <c r="AE18" i="41"/>
  <c r="AU19" i="41"/>
  <c r="AU18" i="41"/>
  <c r="BK19" i="41"/>
  <c r="BK18" i="41"/>
  <c r="X18" i="41"/>
  <c r="X19" i="41"/>
  <c r="AN18" i="41"/>
  <c r="AN19" i="41"/>
  <c r="BD18" i="41"/>
  <c r="BD19" i="41"/>
  <c r="C18" i="41"/>
  <c r="C19" i="41"/>
  <c r="L18" i="41"/>
  <c r="L19" i="41"/>
  <c r="E19" i="41"/>
  <c r="E18" i="41"/>
  <c r="J18" i="41"/>
  <c r="J19" i="41"/>
  <c r="AO18" i="41"/>
  <c r="AO19" i="41"/>
  <c r="BE18" i="41"/>
  <c r="BE19" i="41"/>
  <c r="AH19" i="41"/>
  <c r="AH18" i="41"/>
  <c r="AX19" i="41"/>
  <c r="AX18" i="41"/>
  <c r="BN19" i="41"/>
  <c r="BN18" i="41"/>
  <c r="W18" i="41"/>
  <c r="W19" i="41"/>
  <c r="AM18" i="41"/>
  <c r="AM19" i="41"/>
  <c r="BC18" i="41"/>
  <c r="BC19" i="41"/>
  <c r="P19" i="41"/>
  <c r="P18" i="41"/>
  <c r="AF19" i="41"/>
  <c r="AF18" i="41"/>
  <c r="AV19" i="41"/>
  <c r="AV18" i="41"/>
  <c r="BL19" i="41"/>
  <c r="BL18" i="41"/>
  <c r="V55" i="15"/>
  <c r="G55" i="15"/>
  <c r="F55" i="15"/>
  <c r="E55" i="15"/>
  <c r="D55" i="15"/>
  <c r="W14" i="13"/>
  <c r="W44" i="13" s="1"/>
  <c r="W13" i="13"/>
  <c r="W43" i="13" s="1"/>
  <c r="W12" i="13"/>
  <c r="W42" i="13" s="1"/>
  <c r="W10" i="13"/>
  <c r="W40" i="13" s="1"/>
  <c r="W8" i="13"/>
  <c r="W38" i="13" s="1"/>
  <c r="W6" i="13"/>
  <c r="W36" i="13" s="1"/>
  <c r="W3" i="14"/>
  <c r="W11" i="13"/>
  <c r="W41" i="13" s="1"/>
  <c r="W9" i="13"/>
  <c r="W39" i="13" s="1"/>
  <c r="W7" i="13"/>
  <c r="W37" i="13" s="1"/>
  <c r="Y14" i="13"/>
  <c r="Y44" i="13" s="1"/>
  <c r="Y13" i="13"/>
  <c r="Y43" i="13" s="1"/>
  <c r="Y12" i="13"/>
  <c r="Y42" i="13" s="1"/>
  <c r="Y10" i="13"/>
  <c r="Y40" i="13" s="1"/>
  <c r="Y8" i="13"/>
  <c r="Y38" i="13" s="1"/>
  <c r="Y6" i="13"/>
  <c r="Y36" i="13" s="1"/>
  <c r="Y3" i="14"/>
  <c r="Y11" i="13"/>
  <c r="Y41" i="13" s="1"/>
  <c r="Y9" i="13"/>
  <c r="Y39" i="13" s="1"/>
  <c r="Y7" i="13"/>
  <c r="Y37" i="13" s="1"/>
  <c r="Z3" i="13"/>
  <c r="CA14" i="8"/>
  <c r="CA44" i="8" s="1"/>
  <c r="CA12" i="8"/>
  <c r="CA42" i="8" s="1"/>
  <c r="CA10" i="8"/>
  <c r="CA40" i="8" s="1"/>
  <c r="CA8" i="8"/>
  <c r="CA38" i="8" s="1"/>
  <c r="CA6" i="8"/>
  <c r="CA36" i="8" s="1"/>
  <c r="CA13" i="8"/>
  <c r="CA43" i="8" s="1"/>
  <c r="CA11" i="8"/>
  <c r="CA41" i="8" s="1"/>
  <c r="CA9" i="8"/>
  <c r="CA39" i="8" s="1"/>
  <c r="CA7" i="8"/>
  <c r="CA37" i="8" s="1"/>
  <c r="CE13" i="8"/>
  <c r="CE11" i="8"/>
  <c r="CE9" i="8"/>
  <c r="CE7" i="8"/>
  <c r="CE14" i="8"/>
  <c r="CE12" i="8"/>
  <c r="CE10" i="8"/>
  <c r="CE8" i="8"/>
  <c r="CE6" i="8"/>
  <c r="CE36" i="8" s="1"/>
  <c r="X3" i="13"/>
  <c r="BY14" i="8"/>
  <c r="BY44" i="8" s="1"/>
  <c r="BY12" i="8"/>
  <c r="BY42" i="8" s="1"/>
  <c r="BY10" i="8"/>
  <c r="BY40" i="8" s="1"/>
  <c r="BY8" i="8"/>
  <c r="BY38" i="8" s="1"/>
  <c r="BY6" i="8"/>
  <c r="BY36" i="8" s="1"/>
  <c r="BY13" i="8"/>
  <c r="BY43" i="8" s="1"/>
  <c r="BY11" i="8"/>
  <c r="BY41" i="8" s="1"/>
  <c r="BY9" i="8"/>
  <c r="BY39" i="8" s="1"/>
  <c r="BY7" i="8"/>
  <c r="BY37" i="8" s="1"/>
  <c r="CC13" i="8"/>
  <c r="CC11" i="8"/>
  <c r="CC9" i="8"/>
  <c r="CC7" i="8"/>
  <c r="CC14" i="8"/>
  <c r="CC12" i="8"/>
  <c r="CC10" i="8"/>
  <c r="CC8" i="8"/>
  <c r="CC6" i="8"/>
  <c r="CC36" i="8" s="1"/>
  <c r="CG13" i="8"/>
  <c r="CG11" i="8"/>
  <c r="CG9" i="8"/>
  <c r="CG7" i="8"/>
  <c r="CG14" i="8"/>
  <c r="CG12" i="8"/>
  <c r="CG10" i="8"/>
  <c r="CG8" i="8"/>
  <c r="CG6" i="8"/>
  <c r="X3" i="14" l="1"/>
  <c r="X11" i="13"/>
  <c r="X41" i="13" s="1"/>
  <c r="X9" i="13"/>
  <c r="X39" i="13" s="1"/>
  <c r="X7" i="13"/>
  <c r="X37" i="13" s="1"/>
  <c r="X14" i="13"/>
  <c r="X44" i="13" s="1"/>
  <c r="X13" i="13"/>
  <c r="X43" i="13" s="1"/>
  <c r="X12" i="13"/>
  <c r="X42" i="13" s="1"/>
  <c r="X10" i="13"/>
  <c r="X40" i="13" s="1"/>
  <c r="X8" i="13"/>
  <c r="X38" i="13" s="1"/>
  <c r="X6" i="13"/>
  <c r="X36" i="13" s="1"/>
  <c r="Z3" i="14"/>
  <c r="Z11" i="13"/>
  <c r="Z41" i="13" s="1"/>
  <c r="Z9" i="13"/>
  <c r="Z39" i="13" s="1"/>
  <c r="Z7" i="13"/>
  <c r="Z37" i="13" s="1"/>
  <c r="Z14" i="13"/>
  <c r="Z44" i="13" s="1"/>
  <c r="Z13" i="13"/>
  <c r="Z43" i="13" s="1"/>
  <c r="Z12" i="13"/>
  <c r="Z42" i="13" s="1"/>
  <c r="Z10" i="13"/>
  <c r="Z40" i="13" s="1"/>
  <c r="Z8" i="13"/>
  <c r="Z38" i="13" s="1"/>
  <c r="Z6" i="13"/>
  <c r="Z36" i="13" s="1"/>
  <c r="Y14" i="14"/>
  <c r="Y44" i="14" s="1"/>
  <c r="Y13" i="14"/>
  <c r="Y43" i="14" s="1"/>
  <c r="Y12" i="14"/>
  <c r="Y42" i="14" s="1"/>
  <c r="Y11" i="14"/>
  <c r="Y41" i="14" s="1"/>
  <c r="Y10" i="14"/>
  <c r="Y40" i="14" s="1"/>
  <c r="Y9" i="14"/>
  <c r="Y39" i="14" s="1"/>
  <c r="Y8" i="14"/>
  <c r="Y38" i="14" s="1"/>
  <c r="Y7" i="14"/>
  <c r="Y37" i="14" s="1"/>
  <c r="Y6" i="14"/>
  <c r="Y36" i="14" s="1"/>
  <c r="W14" i="14"/>
  <c r="W44" i="14" s="1"/>
  <c r="W13" i="14"/>
  <c r="W43" i="14" s="1"/>
  <c r="W12" i="14"/>
  <c r="W42" i="14" s="1"/>
  <c r="W11" i="14"/>
  <c r="W41" i="14" s="1"/>
  <c r="W10" i="14"/>
  <c r="W40" i="14" s="1"/>
  <c r="W9" i="14"/>
  <c r="W39" i="14" s="1"/>
  <c r="W8" i="14"/>
  <c r="W38" i="14" s="1"/>
  <c r="W7" i="14"/>
  <c r="W37" i="14" s="1"/>
  <c r="W6" i="14"/>
  <c r="W36" i="14" s="1"/>
  <c r="Z14" i="14" l="1"/>
  <c r="Z44" i="14" s="1"/>
  <c r="Z13" i="14"/>
  <c r="Z43" i="14" s="1"/>
  <c r="Z12" i="14"/>
  <c r="Z42" i="14" s="1"/>
  <c r="Z11" i="14"/>
  <c r="Z41" i="14" s="1"/>
  <c r="Z10" i="14"/>
  <c r="Z40" i="14" s="1"/>
  <c r="Z9" i="14"/>
  <c r="Z39" i="14" s="1"/>
  <c r="Z8" i="14"/>
  <c r="Z38" i="14" s="1"/>
  <c r="Z7" i="14"/>
  <c r="Z37" i="14" s="1"/>
  <c r="Z6" i="14"/>
  <c r="Z36" i="14" s="1"/>
  <c r="X14" i="14"/>
  <c r="X44" i="14" s="1"/>
  <c r="X13" i="14"/>
  <c r="X43" i="14" s="1"/>
  <c r="X12" i="14"/>
  <c r="X42" i="14" s="1"/>
  <c r="X11" i="14"/>
  <c r="X41" i="14" s="1"/>
  <c r="X10" i="14"/>
  <c r="X40" i="14" s="1"/>
  <c r="X9" i="14"/>
  <c r="X39" i="14" s="1"/>
  <c r="X8" i="14"/>
  <c r="X38" i="14" s="1"/>
  <c r="X7" i="14"/>
  <c r="X37" i="14" s="1"/>
  <c r="X6" i="14"/>
  <c r="X36" i="14" s="1"/>
</calcChain>
</file>

<file path=xl/sharedStrings.xml><?xml version="1.0" encoding="utf-8"?>
<sst xmlns="http://schemas.openxmlformats.org/spreadsheetml/2006/main" count="10952" uniqueCount="1617">
  <si>
    <t>Año</t>
  </si>
  <si>
    <t>Mes</t>
  </si>
  <si>
    <t>Semana</t>
  </si>
  <si>
    <t>Día</t>
  </si>
  <si>
    <t>Tipo  vehiculo</t>
  </si>
  <si>
    <t>Fabrica</t>
  </si>
  <si>
    <t>Avance PIEZA</t>
  </si>
  <si>
    <t>Motor</t>
  </si>
  <si>
    <t>Caja de velocidades</t>
  </si>
  <si>
    <t>Trasmision</t>
  </si>
  <si>
    <t>Version</t>
  </si>
  <si>
    <t>Num. de Identificacion</t>
  </si>
  <si>
    <t>Numero de fabricacion</t>
  </si>
  <si>
    <t>Color</t>
  </si>
  <si>
    <t>Titulo defecto</t>
  </si>
  <si>
    <t>DEFECTO</t>
  </si>
  <si>
    <t>DEMERITO</t>
  </si>
  <si>
    <t>DPTO</t>
  </si>
  <si>
    <t>COMENTARIO</t>
  </si>
  <si>
    <t>ORIGEN</t>
  </si>
  <si>
    <t>PRO-PIE</t>
  </si>
  <si>
    <t>GEOMETRIA</t>
  </si>
  <si>
    <t>655</t>
  </si>
  <si>
    <t>MADC-S</t>
  </si>
  <si>
    <t>V2</t>
  </si>
  <si>
    <t>SOLDADURA</t>
  </si>
  <si>
    <t>PINTURA</t>
  </si>
  <si>
    <t>MONTAJE</t>
  </si>
  <si>
    <t>ANALISIS</t>
  </si>
  <si>
    <t>DEGRADACION</t>
  </si>
  <si>
    <t>DLI</t>
  </si>
  <si>
    <t>SQF</t>
  </si>
  <si>
    <t>DIVD</t>
  </si>
  <si>
    <t>Sem28</t>
  </si>
  <si>
    <t>Semanal</t>
  </si>
  <si>
    <t>Diario</t>
  </si>
  <si>
    <t>DIC 16</t>
  </si>
  <si>
    <t>DIC 17</t>
  </si>
  <si>
    <t>ENE 18</t>
  </si>
  <si>
    <t>Sem29</t>
  </si>
  <si>
    <t>Vh Audit./ Obj.</t>
  </si>
  <si>
    <t>V1 K‰ FSI</t>
  </si>
  <si>
    <t>USINA</t>
  </si>
  <si>
    <t>Montaje</t>
  </si>
  <si>
    <t>Pintura</t>
  </si>
  <si>
    <t>Soldadura</t>
  </si>
  <si>
    <t>Degradación</t>
  </si>
  <si>
    <t>Análisis</t>
  </si>
  <si>
    <t>Trayectoria</t>
  </si>
  <si>
    <t>Objetivo</t>
  </si>
  <si>
    <t>Usina</t>
  </si>
  <si>
    <t>Auxiliar</t>
  </si>
  <si>
    <t>Media V1+V2 FSI</t>
  </si>
  <si>
    <t>FEB 18</t>
  </si>
  <si>
    <t>MAR 18</t>
  </si>
  <si>
    <t>ABR 18</t>
  </si>
  <si>
    <t>MAY 18</t>
  </si>
  <si>
    <t>JUN 18</t>
  </si>
  <si>
    <t>JUL 18</t>
  </si>
  <si>
    <t>AGO 18</t>
  </si>
  <si>
    <t>SEP 18</t>
  </si>
  <si>
    <t>OCT 18</t>
  </si>
  <si>
    <t>NOV 18</t>
  </si>
  <si>
    <t>DIC 18</t>
  </si>
  <si>
    <t>DETECCION</t>
  </si>
  <si>
    <t>AUTOS</t>
  </si>
  <si>
    <t>Codigo</t>
  </si>
  <si>
    <t>SAVES USINA</t>
  </si>
  <si>
    <t>Sem31</t>
  </si>
  <si>
    <t>Sem32</t>
  </si>
  <si>
    <t>Sem33</t>
  </si>
  <si>
    <t>Sem34</t>
  </si>
  <si>
    <t>FAMILIA</t>
  </si>
  <si>
    <t>GRUPOS</t>
  </si>
  <si>
    <t>MODO OP/PROC.</t>
  </si>
  <si>
    <t>ASPECTO</t>
  </si>
  <si>
    <t>NO CONFORME</t>
  </si>
  <si>
    <t>FALTANTES</t>
  </si>
  <si>
    <t>ESTANQUEIDAD</t>
  </si>
  <si>
    <t>APRIETE</t>
  </si>
  <si>
    <t>ZONA</t>
  </si>
  <si>
    <t>Sem27</t>
  </si>
  <si>
    <t>Sem30</t>
  </si>
  <si>
    <t>Sem35</t>
  </si>
  <si>
    <t>PUESTO FUGA CSC /CSCD</t>
  </si>
  <si>
    <t>OPERADOR FUGA CSC/CSCD</t>
  </si>
  <si>
    <t>H60A</t>
  </si>
  <si>
    <t>M9T-670</t>
  </si>
  <si>
    <t>E2A</t>
  </si>
  <si>
    <t>XND</t>
  </si>
  <si>
    <t>SAVES XMZ</t>
  </si>
  <si>
    <t>SAVES XND(H60A)</t>
  </si>
  <si>
    <t>TR4X2</t>
  </si>
  <si>
    <t>Sem36</t>
  </si>
  <si>
    <t>Sem37</t>
  </si>
  <si>
    <t>Sem38</t>
  </si>
  <si>
    <t>Sem40</t>
  </si>
  <si>
    <t>Sem41</t>
  </si>
  <si>
    <t>Sem42</t>
  </si>
  <si>
    <t>Sem43</t>
  </si>
  <si>
    <t>PESD</t>
  </si>
  <si>
    <t>V1 K‰</t>
  </si>
  <si>
    <t>V1+V2</t>
  </si>
  <si>
    <t>Etiquetas de fila</t>
  </si>
  <si>
    <t>Total general</t>
  </si>
  <si>
    <t>Etiquetas de columna</t>
  </si>
  <si>
    <t>VALIDADOR</t>
  </si>
  <si>
    <t>Sem7</t>
  </si>
  <si>
    <t>Sem8</t>
  </si>
  <si>
    <t>Sem9</t>
  </si>
  <si>
    <t>Sem10</t>
  </si>
  <si>
    <t>Sem11</t>
  </si>
  <si>
    <t>Sem12</t>
  </si>
  <si>
    <t>1K1-027</t>
  </si>
  <si>
    <t>655190520042</t>
  </si>
  <si>
    <t>L005632</t>
  </si>
  <si>
    <t>OV369</t>
  </si>
  <si>
    <t>0030-7017</t>
  </si>
  <si>
    <t>JUEGO EXCESIVO-FARO ANTINIEBLA I.</t>
  </si>
  <si>
    <t>E1D</t>
  </si>
  <si>
    <t>655190720028</t>
  </si>
  <si>
    <t>L005634</t>
  </si>
  <si>
    <t>1270-4513</t>
  </si>
  <si>
    <t>HUELLAS-ALETA  ARI.</t>
  </si>
  <si>
    <t>1180-4504</t>
  </si>
  <si>
    <t>GRANO-PAÑO EXT DE PORTON</t>
  </si>
  <si>
    <t>NO DETECTADO</t>
  </si>
  <si>
    <t>SUAREZ</t>
  </si>
  <si>
    <t>TOLEDO</t>
  </si>
  <si>
    <t>Sem13</t>
  </si>
  <si>
    <t>Sem14</t>
  </si>
  <si>
    <t>FEBRERO</t>
  </si>
  <si>
    <t>655190610064</t>
  </si>
  <si>
    <t>L005695</t>
  </si>
  <si>
    <t>NV676</t>
  </si>
  <si>
    <t>2330-7178</t>
  </si>
  <si>
    <t>RAYADO-FEU ARD EMBARQUE PORTE DE COFFRE</t>
  </si>
  <si>
    <t>1190-4373</t>
  </si>
  <si>
    <t>DEPOSITO DE PARTICULAS-ENCUADRAMIENTO DE PUERTA AVI.</t>
  </si>
  <si>
    <t>MAL REPARADO</t>
  </si>
  <si>
    <t>655190720047</t>
  </si>
  <si>
    <t>L005679</t>
  </si>
  <si>
    <t>2240-5689</t>
  </si>
  <si>
    <t>DEFORMADO-CAJETIN INT. LUNA DE PUERTA ARI.</t>
  </si>
  <si>
    <t>655190720055</t>
  </si>
  <si>
    <t>L005672</t>
  </si>
  <si>
    <t>1220-4213</t>
  </si>
  <si>
    <t>FALTA ESPESOR DE PINTURA-ALETA  AVI.</t>
  </si>
  <si>
    <t>MODO OPERATORIO</t>
  </si>
  <si>
    <t>Retocador</t>
  </si>
  <si>
    <t>655190620051</t>
  </si>
  <si>
    <t>L005684</t>
  </si>
  <si>
    <t>OV727</t>
  </si>
  <si>
    <t>2240-6305</t>
  </si>
  <si>
    <t>DEFORMADO-EBANISTERIA MONTANTE DE VANO I.</t>
  </si>
  <si>
    <t>E3</t>
  </si>
  <si>
    <t>655190710009</t>
  </si>
  <si>
    <t>L005789</t>
  </si>
  <si>
    <t>1010-4130</t>
  </si>
  <si>
    <t>MASTICO MAL POSICIONADO-PISO AR. DE COFRE-- CAJA</t>
  </si>
  <si>
    <t>CARRIZO</t>
  </si>
  <si>
    <t>655190620025</t>
  </si>
  <si>
    <t>655190710019</t>
  </si>
  <si>
    <t>4X4TST</t>
  </si>
  <si>
    <t>L.</t>
  </si>
  <si>
    <t>1510-4504</t>
  </si>
  <si>
    <t>DESCONCHADO-PAÑO EXT DE PORTON</t>
  </si>
  <si>
    <t>2170-4514</t>
  </si>
  <si>
    <t>MAL ASPECTO-ALETA ARD.</t>
  </si>
  <si>
    <t>0011-4015</t>
  </si>
  <si>
    <t>SOBRESALE IRREGULAR-PAÑO DE PUERTA  AVI / PUERTA  ARI</t>
  </si>
  <si>
    <t>0080-6305</t>
  </si>
  <si>
    <t>JUEGO MAL REPARTIDO-EBANISTERIA MONTANTE DE VANO I.</t>
  </si>
  <si>
    <t>AJ0-006</t>
  </si>
  <si>
    <t>E3P</t>
  </si>
  <si>
    <t>655190530049</t>
  </si>
  <si>
    <t>L005906</t>
  </si>
  <si>
    <t>0240-4411</t>
  </si>
  <si>
    <t>DEFORMACION CHAPA-PAÑO EXT DE PUERTA  AVI</t>
  </si>
  <si>
    <t>4150-5692</t>
  </si>
  <si>
    <t>MAL POSICIONADO-CARCASA RETROVISOR EXTERIOR  D.</t>
  </si>
  <si>
    <t>1400-4724</t>
  </si>
  <si>
    <t>RETOQUE DE PINTURA APARENTE-DOBLADO DE PANEL  LATERAL ARD.</t>
  </si>
  <si>
    <t>655190820043</t>
  </si>
  <si>
    <t>L005974</t>
  </si>
  <si>
    <t>1510-4502</t>
  </si>
  <si>
    <t>DESCONCHADO-REBATIDO DE PORTON</t>
  </si>
  <si>
    <t>0060-4941</t>
  </si>
  <si>
    <t>JUEGO IRREGULAR-REJILLA DE CALANDRA / PARACHOQUES</t>
  </si>
  <si>
    <t>0060-6306</t>
  </si>
  <si>
    <t>JUEGO IRREGULAR-EBANISTERIA MONTANTE DE VANO D.</t>
  </si>
  <si>
    <t>655190820068</t>
  </si>
  <si>
    <t>LD</t>
  </si>
  <si>
    <t>TEKNH</t>
  </si>
  <si>
    <t>1190-4410</t>
  </si>
  <si>
    <t>DEPOSITO DE PARTICULAS-CAJON DE PUERTA AVD.</t>
  </si>
  <si>
    <t>4961-4415</t>
  </si>
  <si>
    <t>STRIPPING PAS EN LIGNE-MARCO DE PUERTA  AVI.</t>
  </si>
  <si>
    <t>FERREYRA</t>
  </si>
  <si>
    <t>655190710065</t>
  </si>
  <si>
    <t>L006021</t>
  </si>
  <si>
    <t>2150-5601</t>
  </si>
  <si>
    <t>MANCHA-LUNETA AR FIJA</t>
  </si>
  <si>
    <t>2120-6310</t>
  </si>
  <si>
    <t>NO PLACA-GUARNITURA DE PIE AVD.</t>
  </si>
  <si>
    <t>1400-4772</t>
  </si>
  <si>
    <t>RETOQUE DE PINTURA APARENTE-CARA INTERNA DE PAÑO LAT D</t>
  </si>
  <si>
    <t>4X2TCO</t>
  </si>
  <si>
    <t>655190750014</t>
  </si>
  <si>
    <t>L006039</t>
  </si>
  <si>
    <t>0060-6627</t>
  </si>
  <si>
    <t>JUEGO IRREGULAR-APOYACODOS CENTRAL DE ASIENTOS AV.</t>
  </si>
  <si>
    <t>0021-4926</t>
  </si>
  <si>
    <t>INTRODUCE IRREGULAR-CAPOT / REJILLA  DE CALANDRA</t>
  </si>
  <si>
    <t>3220-4404</t>
  </si>
  <si>
    <t>DURO DE CERRAR-PUERTA ARD.</t>
  </si>
  <si>
    <t>655190550048</t>
  </si>
  <si>
    <t>L006046</t>
  </si>
  <si>
    <t>TEKNS</t>
  </si>
  <si>
    <t>0021-4003</t>
  </si>
  <si>
    <t>INTRODUCE IRREGULAR-MARCO PTA. AVI./ PIE MEDIO O MARCO PTA. ARI.</t>
  </si>
  <si>
    <t>1190-4334</t>
  </si>
  <si>
    <t>DEPOSITO DE PARTICULAS-MONTANTE D.VANO DE PARABRISAS</t>
  </si>
  <si>
    <t>2240-6102</t>
  </si>
  <si>
    <t>DEFORMADO-ALFOMBRA DE PISO AVD.</t>
  </si>
  <si>
    <t>1053-4130</t>
  </si>
  <si>
    <t>MASTICO BAJO LACA-PISO AR. DE COFRE-- CAJA</t>
  </si>
  <si>
    <t>655190830002</t>
  </si>
  <si>
    <t>L006101</t>
  </si>
  <si>
    <t>1270-4415</t>
  </si>
  <si>
    <t>HUELLAS-MARCO DE PUERTA  AVI.</t>
  </si>
  <si>
    <t>V1</t>
  </si>
  <si>
    <t>6650-2000</t>
  </si>
  <si>
    <t>TREPIDACION-EMBRAGUE</t>
  </si>
  <si>
    <t>FUERA DE GAMA</t>
  </si>
  <si>
    <t>FUNCIONAMIENTO</t>
  </si>
  <si>
    <t>TR4X4</t>
  </si>
  <si>
    <t>655190810031</t>
  </si>
  <si>
    <t>L006186</t>
  </si>
  <si>
    <t>1530-4772</t>
  </si>
  <si>
    <t>RAYA SOBRE LACA-CARA INTERNA DE PAÑO LAT D</t>
  </si>
  <si>
    <t>M9R-809</t>
  </si>
  <si>
    <t>655190910017</t>
  </si>
  <si>
    <t>L0</t>
  </si>
  <si>
    <t>2540-4334</t>
  </si>
  <si>
    <t>MANCHAS DE COLA-MONTANTE D.VANO DE PARABRISAS</t>
  </si>
  <si>
    <t>655190910011</t>
  </si>
  <si>
    <t>L006283</t>
  </si>
  <si>
    <t>1240-4307</t>
  </si>
  <si>
    <t>PIEL DE NARANJA-PIE MEDIO  I.</t>
  </si>
  <si>
    <t>8311-5612</t>
  </si>
  <si>
    <t>BATIMIENTO AL CIERRE DE PUERTA-LUNA MOVIL DE PUERTA AVD.</t>
  </si>
  <si>
    <t>1400-4514</t>
  </si>
  <si>
    <t>RETOQUE DE PINTURA APARENTE-ALETA ARD.</t>
  </si>
  <si>
    <t>AJ0-005</t>
  </si>
  <si>
    <t>655190910014</t>
  </si>
  <si>
    <t>L006265</t>
  </si>
  <si>
    <t>1510-4374</t>
  </si>
  <si>
    <t>DESCONCHADO-ENCUADRAMIENTO DE PUERTA AVD.</t>
  </si>
  <si>
    <t>655190920034</t>
  </si>
  <si>
    <t>L006324</t>
  </si>
  <si>
    <t>1110-4304</t>
  </si>
  <si>
    <t>DESCOLGON-BAJOCAJA D.</t>
  </si>
  <si>
    <t>4150-6305</t>
  </si>
  <si>
    <t>MAL POSICIONADO-EBANISTERIA MONTANTE DE VANO I.</t>
  </si>
  <si>
    <t>655190810061</t>
  </si>
  <si>
    <t>L006306</t>
  </si>
  <si>
    <t>8311-5611</t>
  </si>
  <si>
    <t>BATIMIENTO AL CIERRE DE PUERTA-LUNA MOVIL DE PUERTA AVI.</t>
  </si>
  <si>
    <t>655190920051</t>
  </si>
  <si>
    <t>L006327</t>
  </si>
  <si>
    <t>0070-5601</t>
  </si>
  <si>
    <t>MAL CENTRADO-LUNETA AR FIJA</t>
  </si>
  <si>
    <t>4932-4214</t>
  </si>
  <si>
    <t>JUNTA MAL POSICIONADA-ALETA  AVD.</t>
  </si>
  <si>
    <t>RUIDO</t>
  </si>
  <si>
    <t>BARRERA</t>
  </si>
  <si>
    <t>655190930014</t>
  </si>
  <si>
    <t>L006423</t>
  </si>
  <si>
    <t>1450-4412</t>
  </si>
  <si>
    <t>RETOQUE LOCAL CON PLUMA-PAÑO EXT DE PUERTA AVD</t>
  </si>
  <si>
    <t>JB1-021</t>
  </si>
  <si>
    <t>655191050057</t>
  </si>
  <si>
    <t>L006416</t>
  </si>
  <si>
    <t>1400-5215</t>
  </si>
  <si>
    <t>RETOQUE DE PINTURA APARENTE-PARACHOQUES AV.</t>
  </si>
  <si>
    <t>655191030051</t>
  </si>
  <si>
    <t>L006430</t>
  </si>
  <si>
    <t>1040-4313</t>
  </si>
  <si>
    <t>MASTICO IRREGULAR-TECHO</t>
  </si>
  <si>
    <t>2241-4418</t>
  </si>
  <si>
    <t>JUNTA DEFORMADA-MARCO DE PUERTA  ARD.</t>
  </si>
  <si>
    <t>655191030075</t>
  </si>
  <si>
    <t>L006478</t>
  </si>
  <si>
    <t>1410-4213</t>
  </si>
  <si>
    <t>RETOQUE NO TERMINADO-ALETA  AVI.</t>
  </si>
  <si>
    <t>2120-6116</t>
  </si>
  <si>
    <t>NO PLACA-GUARNITURA INF.AV. ENTº.DE PUERTA D.</t>
  </si>
  <si>
    <t>655191110084</t>
  </si>
  <si>
    <t>655191110014</t>
  </si>
  <si>
    <t>L006542</t>
  </si>
  <si>
    <t>655191110083</t>
  </si>
  <si>
    <t>L006530</t>
  </si>
  <si>
    <t>1530-4412</t>
  </si>
  <si>
    <t>RAYA SOBRE LACA-PAÑO EXT DE PUERTA AVD</t>
  </si>
  <si>
    <t>655191110085</t>
  </si>
  <si>
    <t>L006540</t>
  </si>
  <si>
    <t>2330-6106</t>
  </si>
  <si>
    <t>RAYADO-GUARNITURA INF. AR. ENTRADA DE PTA.D.</t>
  </si>
  <si>
    <t>655190550046</t>
  </si>
  <si>
    <t>L006076</t>
  </si>
  <si>
    <t>1510-4420</t>
  </si>
  <si>
    <t>DESCONCHADO-CAJON DE PUERTA ARD.</t>
  </si>
  <si>
    <t>1090-4514</t>
  </si>
  <si>
    <t>MASTICO AGRIETADO -ALETA ARD.</t>
  </si>
  <si>
    <t>655191120012</t>
  </si>
  <si>
    <t>L006585</t>
  </si>
  <si>
    <t>4070-4214</t>
  </si>
  <si>
    <t>OBTURADOR MAL POSICIONADO-ALETA  AVD.</t>
  </si>
  <si>
    <t>MARZO</t>
  </si>
  <si>
    <t>655185110025</t>
  </si>
  <si>
    <t>L006565</t>
  </si>
  <si>
    <t>655191040014</t>
  </si>
  <si>
    <t>L006648</t>
  </si>
  <si>
    <t>1400-4373</t>
  </si>
  <si>
    <t>RETOQUE DE PINTURA APARENTE-ENCUADRAMIENTO DE PUERTA AVI.</t>
  </si>
  <si>
    <t>1190-4513</t>
  </si>
  <si>
    <t>DEPOSITO DE PARTICULAS-ALETA  ARI.</t>
  </si>
  <si>
    <t>655191210065</t>
  </si>
  <si>
    <t>L006693</t>
  </si>
  <si>
    <t>0031-4927</t>
  </si>
  <si>
    <t>DIFERENCIA DE JUEGO EN SYMETRIA I / D-CAPOT / FARO I.</t>
  </si>
  <si>
    <t>655191310003</t>
  </si>
  <si>
    <t>L006721</t>
  </si>
  <si>
    <t>1040-4320</t>
  </si>
  <si>
    <t>MASTICO IRREGULAR-VANO DE LUNETA AR.</t>
  </si>
  <si>
    <t>655191050016</t>
  </si>
  <si>
    <t>L006698</t>
  </si>
  <si>
    <t>0210-4210</t>
  </si>
  <si>
    <t>BOLLOS-CAPOT AV.</t>
  </si>
  <si>
    <t>655191210046</t>
  </si>
  <si>
    <t>L006725</t>
  </si>
  <si>
    <t>1003-4130</t>
  </si>
  <si>
    <t>TROU DANS MASTIC-PISO AR. DE COFRE-- CAJA</t>
  </si>
  <si>
    <t>0021-4222</t>
  </si>
  <si>
    <t>INTRODUCE IRREGULAR-PIE DE PARABRISAS D./ ALETA  AVD.</t>
  </si>
  <si>
    <t>E1</t>
  </si>
  <si>
    <t>655191210267</t>
  </si>
  <si>
    <t>L006732</t>
  </si>
  <si>
    <t>4961-4417</t>
  </si>
  <si>
    <t>STRIPPING PAS EN LIGNE-MARCO DE PUERTA  ARI.</t>
  </si>
  <si>
    <t>655191220208</t>
  </si>
  <si>
    <t>L006770</t>
  </si>
  <si>
    <t>1180-4514</t>
  </si>
  <si>
    <t>GRANO-ALETA ARD.</t>
  </si>
  <si>
    <t>0012-4909</t>
  </si>
  <si>
    <t>SOBRESALE DIFERENTE I. /  D.-PORTON / PILOTO ARI.</t>
  </si>
  <si>
    <t>655191320261</t>
  </si>
  <si>
    <t>L006769</t>
  </si>
  <si>
    <t>1080-4513</t>
  </si>
  <si>
    <t>MASTICO ANTIGRAVILLA ABUNDANTE-ALETA  ARI.</t>
  </si>
  <si>
    <t>8500-4404</t>
  </si>
  <si>
    <t>RUIDO DE CUERPO EXTRAÑO-PUERTA ARD.</t>
  </si>
  <si>
    <t>655191120035</t>
  </si>
  <si>
    <t>L006802</t>
  </si>
  <si>
    <t>655191320253</t>
  </si>
  <si>
    <t>L006813</t>
  </si>
  <si>
    <t>1510-4773</t>
  </si>
  <si>
    <t>DESCONCHADO-CARA INTERNA DE PAÑO LAT  I</t>
  </si>
  <si>
    <t>2240-6101</t>
  </si>
  <si>
    <t>DEFORMADO-ALFOMBRA DE PISO AVI.</t>
  </si>
  <si>
    <t>655191320288</t>
  </si>
  <si>
    <t>L006796</t>
  </si>
  <si>
    <t>8311-6001</t>
  </si>
  <si>
    <t>BATIMIENTO AL CIERRE DE PUERTA-ZONA AR. DEL HABITACULO</t>
  </si>
  <si>
    <t>Sem15</t>
  </si>
  <si>
    <t>Sem16</t>
  </si>
  <si>
    <t>Sem17</t>
  </si>
  <si>
    <t>Ene'19</t>
  </si>
  <si>
    <t>Feb'19</t>
  </si>
  <si>
    <t>Mar'19</t>
  </si>
  <si>
    <t>Abr'19</t>
  </si>
  <si>
    <t>May'19</t>
  </si>
  <si>
    <t>Jun'19</t>
  </si>
  <si>
    <t>ND</t>
  </si>
  <si>
    <t>FG</t>
  </si>
  <si>
    <t>MR</t>
  </si>
  <si>
    <t>Cuenta de DEMERITO</t>
  </si>
  <si>
    <t>Obj</t>
  </si>
  <si>
    <t>655190840056</t>
  </si>
  <si>
    <t>L007020</t>
  </si>
  <si>
    <t>655191210045</t>
  </si>
  <si>
    <t>L007041</t>
  </si>
  <si>
    <t>1070-4303</t>
  </si>
  <si>
    <t>MASTICO ANTIGRAVILLA  IRREGULAR-BAJOCAJA  I.</t>
  </si>
  <si>
    <t>655191510059</t>
  </si>
  <si>
    <t>L007080</t>
  </si>
  <si>
    <t>655190950031</t>
  </si>
  <si>
    <t>L007130</t>
  </si>
  <si>
    <t>0060-4936</t>
  </si>
  <si>
    <t>JUEGO IRREGULAR-FARO D./ REJILLA DE CALANDRA</t>
  </si>
  <si>
    <t>655191510036</t>
  </si>
  <si>
    <t>L007091</t>
  </si>
  <si>
    <t>1510-4444</t>
  </si>
  <si>
    <t>DESCONCHADO-REBATIDO DE PUERTA ARD.</t>
  </si>
  <si>
    <t>655191550050</t>
  </si>
  <si>
    <t>L007045</t>
  </si>
  <si>
    <t>4040-4420</t>
  </si>
  <si>
    <t>MAL POSICIONADO PASA-CABLES-CAJON DE PUERTA ARD.</t>
  </si>
  <si>
    <t>4150-6306</t>
  </si>
  <si>
    <t>MAL POSICIONADO-EBANISTERIA MONTANTE DE VANO D.</t>
  </si>
  <si>
    <t>655191640119</t>
  </si>
  <si>
    <t>L007134</t>
  </si>
  <si>
    <t>6580-3310</t>
  </si>
  <si>
    <t>TIRO-DIRECCION ASISTIDA</t>
  </si>
  <si>
    <t>4260-5216</t>
  </si>
  <si>
    <t>FIJACION ROSCADA FLOJA-PARACHOQUES AR.</t>
  </si>
  <si>
    <t>655191450076</t>
  </si>
  <si>
    <t>L007161</t>
  </si>
  <si>
    <t>1400-4376</t>
  </si>
  <si>
    <t>RETOQUE DE PINTURA APARENTE-ENCUADRAMIENTO DE PUERTA ARD.</t>
  </si>
  <si>
    <t>655191550012</t>
  </si>
  <si>
    <t>L007019</t>
  </si>
  <si>
    <t>655191640111</t>
  </si>
  <si>
    <t>L007142</t>
  </si>
  <si>
    <t>1091-5987</t>
  </si>
  <si>
    <t>MASTICO DESPEGADO-JOINT AV BENNE</t>
  </si>
  <si>
    <t>2150-5455</t>
  </si>
  <si>
    <t>MANCHA-MANDO EXTERIOR  APERTURA  PUERTA  AVI.</t>
  </si>
  <si>
    <t>655191050082</t>
  </si>
  <si>
    <t>L007282</t>
  </si>
  <si>
    <t>0021-4013</t>
  </si>
  <si>
    <t>INTRODUCE IRREGULAR-PAÑO DE PUERTA  AVI / ALETA  AVI</t>
  </si>
  <si>
    <t>0210-4304</t>
  </si>
  <si>
    <t>BOLLOS-BAJOCAJA D.</t>
  </si>
  <si>
    <t>655191720200</t>
  </si>
  <si>
    <t>L007271</t>
  </si>
  <si>
    <t>655191050026</t>
  </si>
  <si>
    <t>L007284</t>
  </si>
  <si>
    <t>2540-4313</t>
  </si>
  <si>
    <t>MANCHAS DE COLA-TECHO</t>
  </si>
  <si>
    <t>655191640132</t>
  </si>
  <si>
    <t>L007305</t>
  </si>
  <si>
    <t>655191510040</t>
  </si>
  <si>
    <t>L007389</t>
  </si>
  <si>
    <t>655191920201</t>
  </si>
  <si>
    <t>L007393</t>
  </si>
  <si>
    <t>655191510028</t>
  </si>
  <si>
    <t>L007436</t>
  </si>
  <si>
    <t>4250-5215</t>
  </si>
  <si>
    <t>FALTA DE FIJACION ROSCADA-PARACHOQUES AV.</t>
  </si>
  <si>
    <t>655191720197</t>
  </si>
  <si>
    <t>L007425</t>
  </si>
  <si>
    <t>0011-4014</t>
  </si>
  <si>
    <t>SOBRESALE IRREGULAR-PAÑO DE PUERTA  AVD / ALETA  AVD</t>
  </si>
  <si>
    <t>1400-4412</t>
  </si>
  <si>
    <t>RETOQUE DE PINTURA APARENTE-PAÑO EXT DE PUERTA AVD</t>
  </si>
  <si>
    <t>655191920258</t>
  </si>
  <si>
    <t>L007420</t>
  </si>
  <si>
    <t>L007486</t>
  </si>
  <si>
    <t>L007491</t>
  </si>
  <si>
    <t>1510-4426</t>
  </si>
  <si>
    <t>2540-5612</t>
  </si>
  <si>
    <t>DESCONCHADO-BISAGRA SUP. DE PUERTA ARD.</t>
  </si>
  <si>
    <t>MANCHAS DE COLA-LUNA MOVIL DE PUERTA AVD.</t>
  </si>
  <si>
    <t>655191510053</t>
  </si>
  <si>
    <t>L007551</t>
  </si>
  <si>
    <t>2120-4940</t>
  </si>
  <si>
    <t>NO PLACA-LATERAL D.DE PARACHOQUES / ALETA AVD.</t>
  </si>
  <si>
    <t>655191510021</t>
  </si>
  <si>
    <t>L007590</t>
  </si>
  <si>
    <t>1400-4130</t>
  </si>
  <si>
    <t>RETOQUE DE PINTURA APARENTE-PISO AR. DE COFRE-- CAJA</t>
  </si>
  <si>
    <t>1270-4465</t>
  </si>
  <si>
    <t>HUELLAS-DOBLADO MARCO DE PUERTA AVI.</t>
  </si>
  <si>
    <t>655191930032</t>
  </si>
  <si>
    <t>L007587</t>
  </si>
  <si>
    <t>655191930043</t>
  </si>
  <si>
    <t>L007601</t>
  </si>
  <si>
    <t>1450-4723</t>
  </si>
  <si>
    <t>RETOQUE LOCAL CON PLUMA-DOBLADO DE PANEL  LATERAL ARI.</t>
  </si>
  <si>
    <t>655191840118</t>
  </si>
  <si>
    <t>L007666</t>
  </si>
  <si>
    <t>655191840160</t>
  </si>
  <si>
    <t>L007665</t>
  </si>
  <si>
    <t>0080-4025</t>
  </si>
  <si>
    <t>JUEGO MAL REPARTIDO-CAPOT AV./ ALETA  AVI.</t>
  </si>
  <si>
    <t>Sem18</t>
  </si>
  <si>
    <t>Sem19</t>
  </si>
  <si>
    <t>Sem20</t>
  </si>
  <si>
    <t>Sem21</t>
  </si>
  <si>
    <t>DESCRIPCIÓN DEL PROBLEMA</t>
  </si>
  <si>
    <t>PLAN DE ACCIÓN</t>
  </si>
  <si>
    <t>media</t>
  </si>
  <si>
    <t>nd</t>
  </si>
  <si>
    <t>mr</t>
  </si>
  <si>
    <t>k%</t>
  </si>
  <si>
    <t>ACCIONES SISTÉMICAS</t>
  </si>
  <si>
    <t>RESP.</t>
  </si>
  <si>
    <t>PLAZO PREV.</t>
  </si>
  <si>
    <t>GAIN</t>
  </si>
  <si>
    <t>ESTADO</t>
  </si>
  <si>
    <t xml:space="preserve">INSPECTION CAPABILITY:
Polivalencia SAVES -PESD
Etalonnage CSCD con  equipo ruidos
Formación /etalonnage SEBR con PESD
Formación /etalonnage CSC con PESD
Rebalanceo CSC en dos líneas = + 55 cmin /vh 
« vendibilidad SEBR » : disminución de 20% de recirculación a partir de la derivación antes de ingreso a Bout.
IMPLEMENTACIÓN "QUALITY SKILLS TRAINNING"
</t>
  </si>
  <si>
    <t>P.BOÉ</t>
  </si>
  <si>
    <t xml:space="preserve">
S30
S36S43
S34
S35
S36
S37
S50
</t>
  </si>
  <si>
    <t xml:space="preserve">0,27de V1+V2
(IC= 82%
-&gt;90%)
</t>
  </si>
  <si>
    <t>REPAIR CAPABILITY
Restricción de personas y puestos habilitados para hacer retoque a la pluma
Desarrollo de Advance Skill « retoque »</t>
  </si>
  <si>
    <t>J.FEOLE
A.BORDON</t>
  </si>
  <si>
    <t xml:space="preserve">
S36
S39
</t>
  </si>
  <si>
    <t>0,14 de V1+V2 
( 5% media)</t>
  </si>
  <si>
    <t>ANÁLISIS</t>
  </si>
  <si>
    <t xml:space="preserve">OCURRENCIA
Seguimiento de ocurrencia de V1+V2 SAVES por PUESTO /OPERADOR / ANÁLISIS 4M
Gemba check y audit 360°en puestos con V2 repetitivos 
Management de V1s por Gerentes (opt + summary rep.)
</t>
  </si>
  <si>
    <t>GTES
E.POUESSEL</t>
  </si>
  <si>
    <t xml:space="preserve">
S37
S35-S50
S41
</t>
  </si>
  <si>
    <t>0,27 de V1+V2 
( 10% media)</t>
  </si>
  <si>
    <t>N°</t>
  </si>
  <si>
    <t>ACCIONES ESPECIFICAS (TOP 10 3 meses)</t>
  </si>
  <si>
    <t>V1+V2
SEPT</t>
  </si>
  <si>
    <t>QRQE-EQUIPO DE TRABAJO "BURBUJAS"</t>
  </si>
  <si>
    <t>L.F.</t>
  </si>
  <si>
    <t>S40</t>
  </si>
  <si>
    <t>PAP SOLD. Nuevo disp.abisagrado + contención introduce  max 1,5</t>
  </si>
  <si>
    <t>J.P.</t>
  </si>
  <si>
    <t>S45</t>
  </si>
  <si>
    <t>PAP SOLD. Nuevo disp.abisagrado + contención introduce 1,5</t>
  </si>
  <si>
    <t>QRQE-MOD.GEOMETRICA DE PIEZA</t>
  </si>
  <si>
    <t>S50</t>
  </si>
  <si>
    <t>EN ANÁLISIS SQF/DIVD</t>
  </si>
  <si>
    <t>C.T.</t>
  </si>
  <si>
    <t>S49</t>
  </si>
  <si>
    <t>AN2 RUIDOS- NUEVA CONTENCIÓN DE APLIC.SELLADOR SOLDADURA 100%</t>
  </si>
  <si>
    <t>DEFINICIÓN NUEVO RUTEO DE CABLES</t>
  </si>
  <si>
    <t xml:space="preserve">QRQC N2 SOLD. : PAP SOLD. </t>
  </si>
  <si>
    <t>S47</t>
  </si>
  <si>
    <t xml:space="preserve">QRQC N2 SOLD. : PAP SOLD.(MOD.POSICIÓN GUIA DE VIDRIO) </t>
  </si>
  <si>
    <t>EFECTIVIDAD DE LAS ACCIONES</t>
  </si>
  <si>
    <t>V1+V2 SAVES</t>
  </si>
  <si>
    <t>K‰ SAVES</t>
  </si>
  <si>
    <t>…</t>
  </si>
  <si>
    <t>BOS SAVES FSI VU</t>
  </si>
  <si>
    <t>BOS IC SAVES FSI VU</t>
  </si>
  <si>
    <t xml:space="preserve">A </t>
  </si>
  <si>
    <t>CALDERON
SARMIENTO</t>
  </si>
  <si>
    <t>S15</t>
  </si>
  <si>
    <t>B</t>
  </si>
  <si>
    <t>SIRISIN
RUIZ</t>
  </si>
  <si>
    <t>S11</t>
  </si>
  <si>
    <t>C</t>
  </si>
  <si>
    <t>Rotación 1 vez por dia CSC</t>
  </si>
  <si>
    <t>CALDERON</t>
  </si>
  <si>
    <t>S13</t>
  </si>
  <si>
    <t>D</t>
  </si>
  <si>
    <t>E</t>
  </si>
  <si>
    <t>F</t>
  </si>
  <si>
    <t>Formación PESD con SAVES</t>
  </si>
  <si>
    <t>S16</t>
  </si>
  <si>
    <t>G</t>
  </si>
  <si>
    <t>H</t>
  </si>
  <si>
    <t>I</t>
  </si>
  <si>
    <t>J</t>
  </si>
  <si>
    <t>K</t>
  </si>
  <si>
    <t>L</t>
  </si>
  <si>
    <t>M</t>
  </si>
  <si>
    <t>ACCIONES ESPECIFICAS (TOP S15)</t>
  </si>
  <si>
    <t>(V2)X52MAL GRAPADO-CANALIZACION CM-FLEXIBLE FRENO  AVI.
CONTROL CONTACTO 100% RECORRIDO GV CM</t>
  </si>
  <si>
    <t>S12</t>
  </si>
  <si>
    <t>655191930051</t>
  </si>
  <si>
    <t>L007699</t>
  </si>
  <si>
    <t>6440-3110</t>
  </si>
  <si>
    <t>VIBRACION SIN RUIDO-SUSPENSION AV</t>
  </si>
  <si>
    <t>0080-5601</t>
  </si>
  <si>
    <t>JUEGO MAL REPARTIDO-LUNETA AR FIJA</t>
  </si>
  <si>
    <t>655192010044</t>
  </si>
  <si>
    <t>L007704</t>
  </si>
  <si>
    <t>PORCENTAJE ND/MR/FG (SEMANAL)</t>
  </si>
  <si>
    <t>(Varios elementos)</t>
  </si>
  <si>
    <t xml:space="preserve">V1s X NO DETECCIÓN/NO REPARACIÓN
</t>
  </si>
  <si>
    <t xml:space="preserve">FG/ND  V1+V2 X FAMILIA
</t>
  </si>
  <si>
    <t>655191710010</t>
  </si>
  <si>
    <t>L007748</t>
  </si>
  <si>
    <t>1510-4441</t>
  </si>
  <si>
    <t>DESCONCHADO-REBATIDO DE PUERTA AVI.</t>
  </si>
  <si>
    <t>2240-5215</t>
  </si>
  <si>
    <t>DEFORMADO-PARACHOQUES AV.</t>
  </si>
  <si>
    <t>655191750194</t>
  </si>
  <si>
    <t>L007770</t>
  </si>
  <si>
    <t>1510-4130</t>
  </si>
  <si>
    <t>DESCONCHADO-PISO AR. DE COFRE-- CAJA</t>
  </si>
  <si>
    <t>bajo caja</t>
  </si>
  <si>
    <t>2330-6426</t>
  </si>
  <si>
    <t>RAYADO-ASIDERO APERTURA DE PTA. AVD.</t>
  </si>
  <si>
    <t>655191820169</t>
  </si>
  <si>
    <t>L007772</t>
  </si>
  <si>
    <t>1510-4443</t>
  </si>
  <si>
    <t>DESCONCHADO-REBATIDO DE PUERTA ARI.</t>
  </si>
  <si>
    <t>655191910224</t>
  </si>
  <si>
    <t>L007785</t>
  </si>
  <si>
    <t>0060-4915</t>
  </si>
  <si>
    <t>JUEGO IRREGULAR-PILOTO ARI./ ALETA</t>
  </si>
  <si>
    <t>655191710018</t>
  </si>
  <si>
    <t>L007798</t>
  </si>
  <si>
    <t>8312-6001</t>
  </si>
  <si>
    <t>VIBRACION AL CIERRE DE LA PUERTA-ZONA AR. DEL HABITACULO</t>
  </si>
  <si>
    <t>655191910216</t>
  </si>
  <si>
    <t>L007793</t>
  </si>
  <si>
    <t>0080-4927</t>
  </si>
  <si>
    <t>JUEGO MAL REPARTIDO-CAPOT / FARO I.</t>
  </si>
  <si>
    <t>MEDIA ND</t>
  </si>
  <si>
    <t>MEDIA MR</t>
  </si>
  <si>
    <t>MEDIA FG</t>
  </si>
  <si>
    <t>655191820193</t>
  </si>
  <si>
    <t>L007854</t>
  </si>
  <si>
    <t>2150-5215</t>
  </si>
  <si>
    <t>MANCHA-PARACHOQUES AV.</t>
  </si>
  <si>
    <t>2120-6404</t>
  </si>
  <si>
    <t>NO PLACA-PANEL INT. DE PUERTA ARD.</t>
  </si>
  <si>
    <t>655191850126</t>
  </si>
  <si>
    <t>L007859</t>
  </si>
  <si>
    <t>IC Diario</t>
  </si>
  <si>
    <t>IC Mensual</t>
  </si>
  <si>
    <t>RC Diario</t>
  </si>
  <si>
    <t>RC Mensual</t>
  </si>
  <si>
    <t>CSC + PESD</t>
  </si>
  <si>
    <t>IC CON PESD</t>
  </si>
  <si>
    <t>Fecha</t>
  </si>
  <si>
    <t>Modelo</t>
  </si>
  <si>
    <t>AVES</t>
  </si>
  <si>
    <t>CSC</t>
  </si>
  <si>
    <t>Mal retocado</t>
  </si>
  <si>
    <t>Obj.</t>
  </si>
  <si>
    <t>S7</t>
  </si>
  <si>
    <t>11.02</t>
  </si>
  <si>
    <t>S9</t>
  </si>
  <si>
    <t>S17</t>
  </si>
  <si>
    <t>S18</t>
  </si>
  <si>
    <t>-</t>
  </si>
  <si>
    <t>INSPECTION CAPABILITY</t>
  </si>
  <si>
    <t>ABRIL</t>
  </si>
  <si>
    <t>MAYO</t>
  </si>
  <si>
    <t>S8</t>
  </si>
  <si>
    <t>S19</t>
  </si>
  <si>
    <t>FEB</t>
  </si>
  <si>
    <t>MAR</t>
  </si>
  <si>
    <t>ABR</t>
  </si>
  <si>
    <t>MAY</t>
  </si>
  <si>
    <t>JUN</t>
  </si>
  <si>
    <t>JUL</t>
  </si>
  <si>
    <t>AGO</t>
  </si>
  <si>
    <t>S10</t>
  </si>
  <si>
    <t>S14</t>
  </si>
  <si>
    <t>S20</t>
  </si>
  <si>
    <t>S21</t>
  </si>
  <si>
    <t>11.2</t>
  </si>
  <si>
    <t>12.2</t>
  </si>
  <si>
    <t>13.2</t>
  </si>
  <si>
    <t>14.2</t>
  </si>
  <si>
    <t>15.2</t>
  </si>
  <si>
    <t>18.2</t>
  </si>
  <si>
    <t>19.2</t>
  </si>
  <si>
    <t>20.2</t>
  </si>
  <si>
    <t>21.2</t>
  </si>
  <si>
    <t>22.2</t>
  </si>
  <si>
    <t>OBJETIVO</t>
  </si>
  <si>
    <t>REPAIR CAPABILITY</t>
  </si>
  <si>
    <t>TOP SEMANAL</t>
  </si>
  <si>
    <t>V1 X DEPARTAMENTO</t>
  </si>
  <si>
    <t xml:space="preserve">MEDIA V1+V2 X AGRUPACIÓN
</t>
  </si>
  <si>
    <t>655191910242</t>
  </si>
  <si>
    <t>L007908</t>
  </si>
  <si>
    <t>1530-4313</t>
  </si>
  <si>
    <t>RAYA SOBRE LACA-TECHO</t>
  </si>
  <si>
    <t>MEDIA ASPECTO</t>
  </si>
  <si>
    <t>MEDIA FUNCIONAMIENTO</t>
  </si>
  <si>
    <t>MEDIA GEOMETRIA</t>
  </si>
  <si>
    <t>MEDIA MODO OPERATORIO</t>
  </si>
  <si>
    <t>MEDIA RUIDO</t>
  </si>
  <si>
    <t xml:space="preserve">MEDIA V1+V2 X ND/MR
</t>
  </si>
  <si>
    <t>655192010009</t>
  </si>
  <si>
    <t>L007961</t>
  </si>
  <si>
    <t>655192010055</t>
  </si>
  <si>
    <t>L008004</t>
  </si>
  <si>
    <t>2120-5143</t>
  </si>
  <si>
    <t>NO PLACA-DEFLECTOR LAT. I. DE PARABRISAS</t>
  </si>
  <si>
    <t>2850-6697</t>
  </si>
  <si>
    <t>ARRUGAS-GUARNITURA AV.RESPALDO DE ASIENTO AVI.</t>
  </si>
  <si>
    <t>3190-6627</t>
  </si>
  <si>
    <t>MUY LIBRE-APOYACODOS CENTRAL DE ASIENTOS AV.</t>
  </si>
  <si>
    <t>Febrero</t>
  </si>
  <si>
    <t>Marzo</t>
  </si>
  <si>
    <t>Abril</t>
  </si>
  <si>
    <t>Mayo</t>
  </si>
  <si>
    <t>Junio</t>
  </si>
  <si>
    <t>Julio</t>
  </si>
  <si>
    <t>655192030292</t>
  </si>
  <si>
    <t>L008043</t>
  </si>
  <si>
    <t>1053-4412</t>
  </si>
  <si>
    <t>MASTICO BAJO LACA-PAÑO EXT DE PUERTA AVD</t>
  </si>
  <si>
    <t>1510-4827</t>
  </si>
  <si>
    <t>DESCONCHADO-BISAGRA SUP. DE PTA  BATIENTE ARI.</t>
  </si>
  <si>
    <t>655192030268</t>
  </si>
  <si>
    <t>L008040</t>
  </si>
  <si>
    <t>2120-5733</t>
  </si>
  <si>
    <t>NO PLACA-FALDILLA SALVABARROS  AVI.</t>
  </si>
  <si>
    <t>1410-4514</t>
  </si>
  <si>
    <t>RETOQUE NO TERMINADO-ALETA ARD.</t>
  </si>
  <si>
    <t>0011-4939</t>
  </si>
  <si>
    <t>SOBRESALE IRREGULAR-LATERAL I. DE PARACHOQUES / ALETA AVI.</t>
  </si>
  <si>
    <t>655192030297</t>
  </si>
  <si>
    <t>L008095</t>
  </si>
  <si>
    <t>2120-5652</t>
  </si>
  <si>
    <t>NO PLACA-CAJETIN EXT. LUNA DE PUERTA AVD.</t>
  </si>
  <si>
    <t>655192030387</t>
  </si>
  <si>
    <t>L008082</t>
  </si>
  <si>
    <t>4141-4773</t>
  </si>
  <si>
    <t>SOLDADURA AGRESIVA-CARA INTERNA DE PAÑO LAT  I</t>
  </si>
  <si>
    <t>655191930252</t>
  </si>
  <si>
    <t>L008142</t>
  </si>
  <si>
    <t>1180-4333</t>
  </si>
  <si>
    <t>GRANO-MONTANTE  I.VANO DE PARABRISAS</t>
  </si>
  <si>
    <t>4070-4213</t>
  </si>
  <si>
    <t>OBTURADOR MAL POSICIONADO-ALETA  AVI.</t>
  </si>
  <si>
    <t>655191930262</t>
  </si>
  <si>
    <t>L008138</t>
  </si>
  <si>
    <t>2120-6375</t>
  </si>
  <si>
    <t>NO PLACA-TAPA INT. DE RETROVISOR I.</t>
  </si>
  <si>
    <t>M9T-686</t>
  </si>
  <si>
    <t>655192030219</t>
  </si>
  <si>
    <t>L008203</t>
  </si>
  <si>
    <t>0021-4031</t>
  </si>
  <si>
    <t>INTRODUCE IRREGULAR-MARCO PTA. ARI./ PIE CUSTODIA I.</t>
  </si>
  <si>
    <t>655192130402</t>
  </si>
  <si>
    <t>L008221</t>
  </si>
  <si>
    <t>1110-4505</t>
  </si>
  <si>
    <t>DESCOLGON-CAJON PORTON</t>
  </si>
  <si>
    <t xml:space="preserve"> V1 X ND/MR
</t>
  </si>
  <si>
    <t>Enero</t>
  </si>
  <si>
    <t>655192130379</t>
  </si>
  <si>
    <t>L008253</t>
  </si>
  <si>
    <t>0011-4926</t>
  </si>
  <si>
    <t>SOBRESALE IRREGULAR-CAPOT / REJILLA  DE CALANDRA</t>
  </si>
  <si>
    <t>PROYECCION DE SOLDADURA-MONTANTE D.VANO DE PARABRISAS</t>
  </si>
  <si>
    <t>0440-4334</t>
  </si>
  <si>
    <t>Sem6</t>
  </si>
  <si>
    <t>Sem3</t>
  </si>
  <si>
    <t>Sem4</t>
  </si>
  <si>
    <t>Sem5</t>
  </si>
  <si>
    <t>Sem1</t>
  </si>
  <si>
    <t>Sem2</t>
  </si>
  <si>
    <t>655192030408</t>
  </si>
  <si>
    <t>L008311</t>
  </si>
  <si>
    <t>4430-7703</t>
  </si>
  <si>
    <t>MAL GRAPADO-CABLEADO AV.</t>
  </si>
  <si>
    <t>2150-5140</t>
  </si>
  <si>
    <t>MANCHA-EMBELLECEDOR ANTINIEBLA AVD</t>
  </si>
  <si>
    <t>655192130569</t>
  </si>
  <si>
    <t>L008278</t>
  </si>
  <si>
    <t>2120-6117</t>
  </si>
  <si>
    <t>NO PLACA-GUARNITURA INF.AV. ENTº. DE PUERTA I.</t>
  </si>
  <si>
    <t>655192130816</t>
  </si>
  <si>
    <t>L008313</t>
  </si>
  <si>
    <t>0210-4313</t>
  </si>
  <si>
    <t>BOLLOS-TECHO</t>
  </si>
  <si>
    <t>ENE</t>
  </si>
  <si>
    <t>S22</t>
  </si>
  <si>
    <t>S23</t>
  </si>
  <si>
    <t>S24</t>
  </si>
  <si>
    <t>S25</t>
  </si>
  <si>
    <t>S26</t>
  </si>
  <si>
    <t>JUNIO</t>
  </si>
  <si>
    <t>Agosto</t>
  </si>
  <si>
    <t>Septiembre</t>
  </si>
  <si>
    <t>Octubre</t>
  </si>
  <si>
    <t>Noviembre</t>
  </si>
  <si>
    <t>Diciembre</t>
  </si>
  <si>
    <t>S/P</t>
  </si>
  <si>
    <t>Sem22</t>
  </si>
  <si>
    <t>Sem23</t>
  </si>
  <si>
    <t>Sem24</t>
  </si>
  <si>
    <t>Sem25</t>
  </si>
  <si>
    <t>Sem26</t>
  </si>
  <si>
    <t>ND K‰</t>
  </si>
  <si>
    <t>MR K‰</t>
  </si>
  <si>
    <t>FG K‰</t>
  </si>
  <si>
    <t>UET</t>
  </si>
  <si>
    <t>BODY SHOP</t>
  </si>
  <si>
    <t>PAINT SHOP</t>
  </si>
  <si>
    <t>PARTES MÓVILES X52</t>
  </si>
  <si>
    <t>FERRAGE I</t>
  </si>
  <si>
    <t>PISOS 
X52 X67 HU60</t>
  </si>
  <si>
    <t>BLOCK 
HU60</t>
  </si>
  <si>
    <t>BLOCK
X52 X67</t>
  </si>
  <si>
    <t>CARGA KTL</t>
  </si>
  <si>
    <t>ENTRADA LINEA FINAL</t>
  </si>
  <si>
    <t>PARTES MÓVILES H60A</t>
  </si>
  <si>
    <t>LINEA FINAL</t>
  </si>
  <si>
    <t>TRIM &amp; CHASSIS</t>
  </si>
  <si>
    <t>P1
ARMADO GENERAL</t>
  </si>
  <si>
    <t>CATAFORESIS</t>
  </si>
  <si>
    <t>PARTES MÓVILES X67</t>
  </si>
  <si>
    <t>TCP</t>
  </si>
  <si>
    <t>LATERALES X52</t>
  </si>
  <si>
    <t>LATERALES HU60</t>
  </si>
  <si>
    <t>LATERALES X67</t>
  </si>
  <si>
    <t>CABINA</t>
  </si>
  <si>
    <t>PREPARACIÓN</t>
  </si>
  <si>
    <t>CABINA 36/39</t>
  </si>
  <si>
    <t>DPU IN</t>
  </si>
  <si>
    <t>1D</t>
  </si>
  <si>
    <t>RETOQUE</t>
  </si>
  <si>
    <t>SIDE PANEL</t>
  </si>
  <si>
    <t>PM</t>
  </si>
  <si>
    <t>PISO</t>
  </si>
  <si>
    <t>P1</t>
  </si>
  <si>
    <t>SAMPLING</t>
  </si>
  <si>
    <t>SELLADORES</t>
  </si>
  <si>
    <t>TCT</t>
  </si>
  <si>
    <t>FERRAGE</t>
  </si>
  <si>
    <t>CAJA</t>
  </si>
  <si>
    <t>SUBCARROCERÍA</t>
  </si>
  <si>
    <t>SOBRECARROCERÍA</t>
  </si>
  <si>
    <t>CABINA 14</t>
  </si>
  <si>
    <t>ESCAPES</t>
  </si>
  <si>
    <t>PARAGOLPES</t>
  </si>
  <si>
    <t>ARMADO</t>
  </si>
  <si>
    <t xml:space="preserve">PINTADO </t>
  </si>
  <si>
    <t>CPM</t>
  </si>
  <si>
    <t>PUERTAS</t>
  </si>
  <si>
    <t>TRIM A</t>
  </si>
  <si>
    <t>TRIM B</t>
  </si>
  <si>
    <t>ENGINE LINE</t>
  </si>
  <si>
    <t>FUS</t>
  </si>
  <si>
    <t>UF 1</t>
  </si>
  <si>
    <t>CHASIS TRIM 1</t>
  </si>
  <si>
    <t>CHASIS TRIM 2</t>
  </si>
  <si>
    <t>FINAL LINE</t>
  </si>
  <si>
    <t>UF 2</t>
  </si>
  <si>
    <t>TESTER</t>
  </si>
  <si>
    <t>PIT (FOSSA INSP)</t>
  </si>
  <si>
    <t>BOUT</t>
  </si>
  <si>
    <t>FRAME</t>
  </si>
  <si>
    <t>RR/AXLE FR</t>
  </si>
  <si>
    <t>SEBR</t>
  </si>
  <si>
    <t>SEV</t>
  </si>
  <si>
    <t>H2O</t>
  </si>
  <si>
    <t>655192130876</t>
  </si>
  <si>
    <t>DESCONCHADO-CAJON PORTON</t>
  </si>
  <si>
    <t>KITTING PUERTAS</t>
  </si>
  <si>
    <t>KITTING TRIM</t>
  </si>
  <si>
    <t>IC</t>
  </si>
  <si>
    <t>RC</t>
  </si>
  <si>
    <t>L008712</t>
  </si>
  <si>
    <t>1510-4505</t>
  </si>
  <si>
    <t>655192130822</t>
  </si>
  <si>
    <t>L008759</t>
  </si>
  <si>
    <t>1420-6441</t>
  </si>
  <si>
    <t>COLOR NO CONJUNTADO-MEDALLON PANEL INT. DE PTA. ARI.</t>
  </si>
  <si>
    <t>1270-4302</t>
  </si>
  <si>
    <t>HUELLAS-PIE  AVD.</t>
  </si>
  <si>
    <t>655192210230</t>
  </si>
  <si>
    <t>L008682</t>
  </si>
  <si>
    <t>2120-5041</t>
  </si>
  <si>
    <t>NO PLACA-TRIANGULO EXT. EMB.MARCO DE PTA. ARI.</t>
  </si>
  <si>
    <t>1400-4419</t>
  </si>
  <si>
    <t>RETOQUE DE PINTURA APARENTE-CAJON DE PUERTA ARI.</t>
  </si>
  <si>
    <t>655192130322</t>
  </si>
  <si>
    <t>L008475</t>
  </si>
  <si>
    <t>2120-5657</t>
  </si>
  <si>
    <t>NO PLACA-LAMELUNAS EXT. DE PUERTA  ARI.</t>
  </si>
  <si>
    <t>655192230249</t>
  </si>
  <si>
    <t>L008866</t>
  </si>
  <si>
    <t>1420-6439</t>
  </si>
  <si>
    <t>COLOR NO CONJUNTADO-MEDALLON PANEL INT. DE PTA. AVI.</t>
  </si>
  <si>
    <t>1190-4320</t>
  </si>
  <si>
    <t>DEPOSITO DE PARTICULAS-VANO DE LUNETA AR.</t>
  </si>
  <si>
    <t>1040-4772</t>
  </si>
  <si>
    <t>MASTICO IRREGULAR-CARA INTERNA DE PAÑO LAT D</t>
  </si>
  <si>
    <t>102-041</t>
  </si>
  <si>
    <t>655192430013</t>
  </si>
  <si>
    <t>L008863</t>
  </si>
  <si>
    <t>655192440145</t>
  </si>
  <si>
    <t>L008892</t>
  </si>
  <si>
    <t>1190-4506</t>
  </si>
  <si>
    <t>DEPOSITO DE PARTICULAS-TAPA DE CARBURANTE</t>
  </si>
  <si>
    <t>2120-6313</t>
  </si>
  <si>
    <t>NO PLACA-EBANISTERIA DE BAJOPELDAÑO I O AVI</t>
  </si>
  <si>
    <t>A</t>
  </si>
  <si>
    <t>FUGAS X PUESTO V1+V2</t>
  </si>
  <si>
    <t>(Todas)</t>
  </si>
  <si>
    <t>S27</t>
  </si>
  <si>
    <t>S30</t>
  </si>
  <si>
    <t>S28</t>
  </si>
  <si>
    <t>S29</t>
  </si>
  <si>
    <t>JULIO</t>
  </si>
  <si>
    <t>655193020288</t>
  </si>
  <si>
    <t>L009278</t>
  </si>
  <si>
    <t>0080-4506</t>
  </si>
  <si>
    <t>JUEGO MAL REPARTIDO-TAPA DE CARBURANTE</t>
  </si>
  <si>
    <t>2380-3308</t>
  </si>
  <si>
    <t>MAL ORIENTADO-VOLANTE  DE DIRECCION</t>
  </si>
  <si>
    <t>655193030224</t>
  </si>
  <si>
    <t>L009281</t>
  </si>
  <si>
    <t>ZEBALLOS</t>
  </si>
  <si>
    <t>655192830001</t>
  </si>
  <si>
    <t>L009325</t>
  </si>
  <si>
    <t>2120-5042</t>
  </si>
  <si>
    <t>NO PLACA-TRIANGULO EXT. EMB.MARCO DE PTA. ARD.</t>
  </si>
  <si>
    <t>655192740048</t>
  </si>
  <si>
    <t>L009344</t>
  </si>
  <si>
    <t>4150-5657</t>
  </si>
  <si>
    <t>MAL POSICIONADO-LAMELUNAS EXT. DE PUERTA  ARI.</t>
  </si>
  <si>
    <t>655192130411</t>
  </si>
  <si>
    <t>L009374</t>
  </si>
  <si>
    <t>0240-4313</t>
  </si>
  <si>
    <t>DEFORMACION CHAPA-TECHO</t>
  </si>
  <si>
    <t>1400-4513</t>
  </si>
  <si>
    <t>RETOQUE DE PINTURA APARENTE-ALETA  ARI.</t>
  </si>
  <si>
    <t>655192130698</t>
  </si>
  <si>
    <t>L009389</t>
  </si>
  <si>
    <t>0080-6212</t>
  </si>
  <si>
    <t>JUEGO MAL REPARTIDO-PORTILLON BOLSO LADO PASAJERO</t>
  </si>
  <si>
    <t>3190-1887</t>
  </si>
  <si>
    <t>MUY LIBRE-RENIFLARD P1</t>
  </si>
  <si>
    <t>tubo respiradero diferencial</t>
  </si>
  <si>
    <t>655192740044</t>
  </si>
  <si>
    <t>L009444</t>
  </si>
  <si>
    <t>0210-4514</t>
  </si>
  <si>
    <t>BOLLOS-ALETA ARD.</t>
  </si>
  <si>
    <t>0031-4928</t>
  </si>
  <si>
    <t>DIFERENCIA DE JUEGO EN SYMETRIA I / D-CAPOT / FARO D.</t>
  </si>
  <si>
    <t>655192930060</t>
  </si>
  <si>
    <t>L009474</t>
  </si>
  <si>
    <t>1400-4210</t>
  </si>
  <si>
    <t>RETOQUE DE PINTURA APARENTE-CAPOT AV.</t>
  </si>
  <si>
    <t>3420-6212</t>
  </si>
  <si>
    <t>TALONA A LA MANIOBRA-PORTILLON BOLSO LADO PASAJERO</t>
  </si>
  <si>
    <t>1003-4320</t>
  </si>
  <si>
    <t>TROU DANS MASTIC-VANO DE LUNETA AR.</t>
  </si>
  <si>
    <t>M9T-676</t>
  </si>
  <si>
    <t>655192930104</t>
  </si>
  <si>
    <t>L009541</t>
  </si>
  <si>
    <t>2850-6102</t>
  </si>
  <si>
    <t>ARRUGAS-ALFOMBRA DE PISO AVD.</t>
  </si>
  <si>
    <t>1110-4214</t>
  </si>
  <si>
    <t>DESCOLGON-ALETA  AVD.</t>
  </si>
  <si>
    <t>655192930091</t>
  </si>
  <si>
    <t>L009564</t>
  </si>
  <si>
    <t>0030-4010</t>
  </si>
  <si>
    <t>JUEGO EXCESIVO-MARCO PTA. AVD./ MONTANTE PARABRISAS D.</t>
  </si>
  <si>
    <t>0080-4915</t>
  </si>
  <si>
    <t>JUEGO MAL REPARTIDO-PILOTO ARI./ ALETA</t>
  </si>
  <si>
    <t>0470-4772</t>
  </si>
  <si>
    <t>SOLDADURA PERFORADA-CARA INTERNA DE PAÑO LAT D</t>
  </si>
  <si>
    <t>655193040247</t>
  </si>
  <si>
    <t>L009611</t>
  </si>
  <si>
    <t>2850-6605</t>
  </si>
  <si>
    <t>ARRUGAS-COJIN DEL ASIENTO AVI.</t>
  </si>
  <si>
    <t>2240-6630</t>
  </si>
  <si>
    <t>DEFORMADO-GUARNITURA  AR.DE RESPALDO AVD.</t>
  </si>
  <si>
    <t>S31</t>
  </si>
  <si>
    <t>(en blanco)</t>
  </si>
  <si>
    <t>655192030311</t>
  </si>
  <si>
    <t>L009675</t>
  </si>
  <si>
    <t>2240-6202</t>
  </si>
  <si>
    <t>DEFORMADO-VISERA DE CUADRO DE INSTRUM.</t>
  </si>
  <si>
    <t>655192130404</t>
  </si>
  <si>
    <t>L009676</t>
  </si>
  <si>
    <t>2240-5645</t>
  </si>
  <si>
    <t>DEFORMADO-JUNTA DE PUERTA  ARI. (BURLETE)</t>
  </si>
  <si>
    <t>1220-4373</t>
  </si>
  <si>
    <t>FALTA ESPESOR DE PINTURA-ENCUADRAMIENTO DE PUERTA AVI.</t>
  </si>
  <si>
    <t>0060-4025</t>
  </si>
  <si>
    <t>JUEGO IRREGULAR-CAPOT AV./ ALETA  AVI.</t>
  </si>
  <si>
    <t>Evaluacion estatica en tunel de LUZ con PESD</t>
  </si>
  <si>
    <t>S31-32</t>
  </si>
  <si>
    <t>Validacion de severidad en tunel de luz con PESD</t>
  </si>
  <si>
    <t>S33-34</t>
  </si>
  <si>
    <t>655192030322</t>
  </si>
  <si>
    <t>L009662</t>
  </si>
  <si>
    <t>4705-4313</t>
  </si>
  <si>
    <t>PASTILLA ANTICORROS. MAL POSICIONADA-TECHO</t>
  </si>
  <si>
    <t>655193020240</t>
  </si>
  <si>
    <t>L009683</t>
  </si>
  <si>
    <t>2330-6404</t>
  </si>
  <si>
    <t>RAYADO-PANEL INT. DE PUERTA ARD.</t>
  </si>
  <si>
    <t>0011-4019</t>
  </si>
  <si>
    <t>SOBRESALE IRREGULAR-PAÑO DE PUERTA  ARI / ALETA  ARI</t>
  </si>
  <si>
    <t>655193030252</t>
  </si>
  <si>
    <t>L009731</t>
  </si>
  <si>
    <t>0080-6306</t>
  </si>
  <si>
    <t>JUEGO MAL REPARTIDO-EBANISTERIA MONTANTE DE VANO D.</t>
  </si>
  <si>
    <t>0012-4910</t>
  </si>
  <si>
    <t>SOBRESALE DIFERENTE I. /  D.-PORTON / PILOTO ARD.</t>
  </si>
  <si>
    <t>655193040220</t>
  </si>
  <si>
    <t>L009772</t>
  </si>
  <si>
    <t>655192010029</t>
  </si>
  <si>
    <t>L009757</t>
  </si>
  <si>
    <t>655192940002</t>
  </si>
  <si>
    <t>L009825</t>
  </si>
  <si>
    <t>0060-6212</t>
  </si>
  <si>
    <t>JUEGO IRREGULAR-PORTILLON BOLSO LADO PASAJERO</t>
  </si>
  <si>
    <t>4141-4513</t>
  </si>
  <si>
    <t>SOLDADURA AGRESIVA-ALETA  ARI.</t>
  </si>
  <si>
    <t>S32</t>
  </si>
  <si>
    <t>AGOSTO</t>
  </si>
  <si>
    <t>S33</t>
  </si>
  <si>
    <t>S34</t>
  </si>
  <si>
    <t>S35</t>
  </si>
  <si>
    <t>655192130412</t>
  </si>
  <si>
    <t>L009823</t>
  </si>
  <si>
    <t>2120-6427</t>
  </si>
  <si>
    <t>NO PLACA-ASIDERO APERTURA DE PTA. ARI.</t>
  </si>
  <si>
    <t>655192930067</t>
  </si>
  <si>
    <t>L009812</t>
  </si>
  <si>
    <t>AJO-004</t>
  </si>
  <si>
    <t>655193220120</t>
  </si>
  <si>
    <t>L009909</t>
  </si>
  <si>
    <t>655192130478</t>
  </si>
  <si>
    <t>L009940</t>
  </si>
  <si>
    <t>655193040283</t>
  </si>
  <si>
    <t>L010022</t>
  </si>
  <si>
    <t>655193220103</t>
  </si>
  <si>
    <t>L010087</t>
  </si>
  <si>
    <t>0060-6305</t>
  </si>
  <si>
    <t>JUEGO IRREGULAR-EBANISTERIA MONTANTE DE VANO I.</t>
  </si>
  <si>
    <t>655193230022</t>
  </si>
  <si>
    <t>L010169</t>
  </si>
  <si>
    <t>655193050208</t>
  </si>
  <si>
    <t>L010227</t>
  </si>
  <si>
    <t>1110-4513</t>
  </si>
  <si>
    <t>DESCOLGON-ALETA  ARI.</t>
  </si>
  <si>
    <t>0012-4028</t>
  </si>
  <si>
    <t>SOBRESALE DIFERENTE I. /  D.-PUERTA DE COFRE / ALETA  ARD.</t>
  </si>
  <si>
    <t>655193320030</t>
  </si>
  <si>
    <t>L010235</t>
  </si>
  <si>
    <t>655193320019</t>
  </si>
  <si>
    <t>L010281</t>
  </si>
  <si>
    <t>655193350083</t>
  </si>
  <si>
    <t>L010295</t>
  </si>
  <si>
    <t>2330-5041</t>
  </si>
  <si>
    <t>RAYADO-TRIANGULO EXT. EMB.MARCO DE PTA. ARI.</t>
  </si>
  <si>
    <t>Berruezo</t>
  </si>
  <si>
    <t>Tratamiento QRR N1, geoemtria gesto en el armado del guardabarros</t>
  </si>
  <si>
    <t>En curso</t>
  </si>
  <si>
    <t>Validacion de Nissan pendiente</t>
  </si>
  <si>
    <t>Estefania</t>
  </si>
  <si>
    <t>655193340014</t>
  </si>
  <si>
    <t>L010357</t>
  </si>
  <si>
    <t>0240-4768</t>
  </si>
  <si>
    <t>DEFORMACION CHAPA-PAÑO LATERAL ARD</t>
  </si>
  <si>
    <t>1053-4503</t>
  </si>
  <si>
    <t>MASTICO BAJO LACA-GOTERON ENCUADRAMIENTO DE PORTON</t>
  </si>
  <si>
    <t>1400-4768</t>
  </si>
  <si>
    <t>RETOQUE DE PINTURA APARENTE-PAÑO LATERAL ARD</t>
  </si>
  <si>
    <t>E2</t>
  </si>
  <si>
    <t>655195030074</t>
  </si>
  <si>
    <t>OV396</t>
  </si>
  <si>
    <t>4120-4132</t>
  </si>
  <si>
    <t>GRAPA FALTA-TAPA CAJA DE HERRAMIENTAS AR.</t>
  </si>
  <si>
    <t>1040-4514</t>
  </si>
  <si>
    <t>MASTICO IRREGULAR-ALETA ARD.</t>
  </si>
  <si>
    <t>1450-4418</t>
  </si>
  <si>
    <t>RETOQUE LOCAL CON PLUMA-MARCO DE PUERTA  ARD.</t>
  </si>
  <si>
    <t>655193020261</t>
  </si>
  <si>
    <t>L010465</t>
  </si>
  <si>
    <t>655193430030</t>
  </si>
  <si>
    <t>L010507</t>
  </si>
  <si>
    <t>1053-4308</t>
  </si>
  <si>
    <t>MASTICO BAJO LACA-PIE MEDIO  D.</t>
  </si>
  <si>
    <t>655193310014</t>
  </si>
  <si>
    <t>L010516</t>
  </si>
  <si>
    <t>655193440073</t>
  </si>
  <si>
    <t>L010535</t>
  </si>
  <si>
    <t>1180-4418</t>
  </si>
  <si>
    <t>GRANO-MARCO DE PUERTA  ARD.</t>
  </si>
  <si>
    <t>DIAZ</t>
  </si>
  <si>
    <t>655190410079</t>
  </si>
  <si>
    <t>2850-6629</t>
  </si>
  <si>
    <t>ARRUGAS-GUARNITURA AR.DE RESPALDO AVI.</t>
  </si>
  <si>
    <t>1450-4206</t>
  </si>
  <si>
    <t>RETOQUE LOCAL CON PLUMA-GOTERON COFRE DEL MOTOR</t>
  </si>
  <si>
    <t>655193410174</t>
  </si>
  <si>
    <t>L010646</t>
  </si>
  <si>
    <t>SAVES V1 + V2</t>
  </si>
  <si>
    <t>SAVES V1/V1+</t>
  </si>
  <si>
    <t>OK</t>
  </si>
  <si>
    <t>NOK</t>
  </si>
  <si>
    <t>655192130520</t>
  </si>
  <si>
    <t>L010715</t>
  </si>
  <si>
    <t>0031-4936</t>
  </si>
  <si>
    <t>DIFERENCIA DE JUEGO EN SYMETRIA I / D-FARO D./ REJILLA DE CALANDRA</t>
  </si>
  <si>
    <t>2170-6314</t>
  </si>
  <si>
    <t>MAL ASPECTO-EBANISTERIA DE BAJOPELDAÑO D O AVD</t>
  </si>
  <si>
    <t>655193340168</t>
  </si>
  <si>
    <t>L010599</t>
  </si>
  <si>
    <t>4260-7101</t>
  </si>
  <si>
    <t>FIJACION ROSCADA FLOJA-PILOTO DE POSICION AVI.</t>
  </si>
  <si>
    <t>4150-5654</t>
  </si>
  <si>
    <t>MAL POSICIONADO-CAJETIN EXT. LUNA DE PUERTA ARD.</t>
  </si>
  <si>
    <t>4981-4417</t>
  </si>
  <si>
    <t>STRIPPING MAL ASPECTO-MARCO DE PUERTA  ARI.</t>
  </si>
  <si>
    <t>655193440031</t>
  </si>
  <si>
    <t>L010785</t>
  </si>
  <si>
    <t>0060-4026</t>
  </si>
  <si>
    <t>JUEGO IRREGULAR-CAPOT AV./ ALETA  AVD.</t>
  </si>
  <si>
    <t>655193450015</t>
  </si>
  <si>
    <t>L010790</t>
  </si>
  <si>
    <t>2330-7145</t>
  </si>
  <si>
    <t>RAYADO-CONJUNTO PILOTO ARI</t>
  </si>
  <si>
    <t>655192130763</t>
  </si>
  <si>
    <t>L010840</t>
  </si>
  <si>
    <t>0030-4007</t>
  </si>
  <si>
    <t>JUEGO EXCESIVO-MARCO PTA. ARI./ BRANCARD SUP. I.</t>
  </si>
  <si>
    <t>1530-4376</t>
  </si>
  <si>
    <t>RAYA SOBRE LACA-ENCUADRAMIENTO DE PUERTA ARD.</t>
  </si>
  <si>
    <t>655190510039</t>
  </si>
  <si>
    <t>4700-3422</t>
  </si>
  <si>
    <t>FALTA-TAPON PURGA DE FRENO AVD.</t>
  </si>
  <si>
    <t>655193430267</t>
  </si>
  <si>
    <t>L010848</t>
  </si>
  <si>
    <t>5870-1820</t>
  </si>
  <si>
    <t>TENSION DEFECTUOSA-BATERIA</t>
  </si>
  <si>
    <t>QUINTERO</t>
  </si>
  <si>
    <t>ICxOPERADOR</t>
  </si>
  <si>
    <t>SEMANA</t>
  </si>
  <si>
    <t>DIA</t>
  </si>
  <si>
    <t>IC Sem</t>
  </si>
  <si>
    <t>MALDONADO</t>
  </si>
  <si>
    <t>PANERO</t>
  </si>
  <si>
    <t>655193450155</t>
  </si>
  <si>
    <t>L010972</t>
  </si>
  <si>
    <t>655193510014</t>
  </si>
  <si>
    <t>L010956</t>
  </si>
  <si>
    <t>1180-4214</t>
  </si>
  <si>
    <t>GRANO-ALETA  AVD.</t>
  </si>
  <si>
    <t>HORESTEIN</t>
  </si>
  <si>
    <t>655193531223</t>
  </si>
  <si>
    <t>L011049</t>
  </si>
  <si>
    <t>655192131046</t>
  </si>
  <si>
    <t>L011105</t>
  </si>
  <si>
    <t>1180-4373</t>
  </si>
  <si>
    <t>GRANO-ENCUADRAMIENTO DE PUERTA AVI.</t>
  </si>
  <si>
    <t>655193450157</t>
  </si>
  <si>
    <t>L011008</t>
  </si>
  <si>
    <t>1400-4333</t>
  </si>
  <si>
    <t>RETOQUE DE PINTURA APARENTE-MONTANTE  I.VANO DE PARABRISAS</t>
  </si>
  <si>
    <t>655192131014</t>
  </si>
  <si>
    <t>L011116</t>
  </si>
  <si>
    <t>1510-5215</t>
  </si>
  <si>
    <t>DESCONCHADO-PARACHOQUES AV.</t>
  </si>
  <si>
    <t>655193530560</t>
  </si>
  <si>
    <t>L011120</t>
  </si>
  <si>
    <t>S36</t>
  </si>
  <si>
    <t>Sem39</t>
  </si>
  <si>
    <t>S37</t>
  </si>
  <si>
    <t>S38</t>
  </si>
  <si>
    <t>S39</t>
  </si>
  <si>
    <t>SEP</t>
  </si>
  <si>
    <t>SEPTIEMBRE</t>
  </si>
  <si>
    <t>655193531187</t>
  </si>
  <si>
    <t>L011277</t>
  </si>
  <si>
    <t>2120-6306</t>
  </si>
  <si>
    <t>NO PLACA-EBANISTERIA MONTANTE DE VANO D.</t>
  </si>
  <si>
    <t>655193530203</t>
  </si>
  <si>
    <t>L011124</t>
  </si>
  <si>
    <t>655193531772</t>
  </si>
  <si>
    <t>L011325</t>
  </si>
  <si>
    <t>4932-5672</t>
  </si>
  <si>
    <t>JUNTA MAL POSICIONADA-TECHO ABIERTO AV. DE CRISTAL</t>
  </si>
  <si>
    <t>2120-5658</t>
  </si>
  <si>
    <t>NO PLACA-LAMELUNAS EXT. DE PUERTA  ARD.</t>
  </si>
  <si>
    <t>GARRO</t>
  </si>
  <si>
    <t>655193530160</t>
  </si>
  <si>
    <t>L011400</t>
  </si>
  <si>
    <t>0210-4374</t>
  </si>
  <si>
    <t>BOLLOS-ENCUADRAMIENTO DE PUERTA AVD.</t>
  </si>
  <si>
    <t>3190-6107</t>
  </si>
  <si>
    <t>MUY LIBRE-GUARDAP. PALANCA FRENO DE MANO</t>
  </si>
  <si>
    <t>2120-6401</t>
  </si>
  <si>
    <t>NO PLACA-PANEL INT. DE PUERTA AVI.</t>
  </si>
  <si>
    <t>0011-4027</t>
  </si>
  <si>
    <t>SOBRESALE IRREGULAR-PUERTA DE COFRE / ALETA  ARI.</t>
  </si>
  <si>
    <t>655193530793</t>
  </si>
  <si>
    <t>L011397</t>
  </si>
  <si>
    <t>GRAFICO</t>
  </si>
  <si>
    <t>655193420003</t>
  </si>
  <si>
    <t>L010992</t>
  </si>
  <si>
    <t>2150-6710</t>
  </si>
  <si>
    <t>MANCHA-GUARNITURA DE COJIN  AR.UNICO</t>
  </si>
  <si>
    <t>655193531153</t>
  </si>
  <si>
    <t>L011441</t>
  </si>
  <si>
    <t>1530-4303</t>
  </si>
  <si>
    <t>RAYA SOBRE LACA-BAJOCAJA  I.</t>
  </si>
  <si>
    <t>PARETO ND</t>
  </si>
  <si>
    <t>MANGERIALES</t>
  </si>
  <si>
    <t>TECNICAS/INDIVIDUALES</t>
  </si>
  <si>
    <t>655193530257</t>
  </si>
  <si>
    <t>L011503</t>
  </si>
  <si>
    <t>1020-4352</t>
  </si>
  <si>
    <t>FALTA DE MASTICO-CUSTODIA / TECHO LADO D.</t>
  </si>
  <si>
    <t>1040-4207</t>
  </si>
  <si>
    <t>MASTICO IRREGULAR-BORDE ENGASTADO DE CAPOT AV.</t>
  </si>
  <si>
    <t>655193530590</t>
  </si>
  <si>
    <t>L011499</t>
  </si>
  <si>
    <t>2330-5002</t>
  </si>
  <si>
    <t>RAYADO-REJILLA DE CALANDRA</t>
  </si>
  <si>
    <t>1450-4504</t>
  </si>
  <si>
    <t>RETOQUE LOCAL CON PLUMA-PAÑO EXT DE PORTON</t>
  </si>
  <si>
    <t>BOS IC FSI VU</t>
  </si>
  <si>
    <t>ELECTRICOS</t>
  </si>
  <si>
    <t>APRIETES</t>
  </si>
  <si>
    <t>FALTANTE</t>
  </si>
  <si>
    <t>FLUIDOS / LLENADOS</t>
  </si>
  <si>
    <t>DEFECTOS x FAMILIAS</t>
  </si>
  <si>
    <t>CSCS1</t>
  </si>
  <si>
    <t>CSCS2</t>
  </si>
  <si>
    <t>CSCS3</t>
  </si>
  <si>
    <t>FOSA</t>
  </si>
  <si>
    <t>CSCD</t>
  </si>
  <si>
    <t>EST</t>
  </si>
  <si>
    <t>FBI</t>
  </si>
  <si>
    <t>FBD</t>
  </si>
  <si>
    <t>FBR</t>
  </si>
  <si>
    <t>Sem44</t>
  </si>
  <si>
    <t>Sem45</t>
  </si>
  <si>
    <t>Sem46</t>
  </si>
  <si>
    <t>Sem47</t>
  </si>
  <si>
    <t>Sem48</t>
  </si>
  <si>
    <t>Sem49</t>
  </si>
  <si>
    <t>Sem50</t>
  </si>
  <si>
    <t>Sem51</t>
  </si>
  <si>
    <t>Sem52</t>
  </si>
  <si>
    <t>Analizar recubrimiento SAVES/CSC/DPU-off</t>
  </si>
  <si>
    <t>RUIZ</t>
  </si>
  <si>
    <t>655193520025</t>
  </si>
  <si>
    <t>L011560</t>
  </si>
  <si>
    <t>655193531760</t>
  </si>
  <si>
    <t>L011581</t>
  </si>
  <si>
    <t>1190-4376</t>
  </si>
  <si>
    <t>DEPOSITO DE PARTICULAS-ENCUADRAMIENTO DE PUERTA ARD.</t>
  </si>
  <si>
    <t>655193530150</t>
  </si>
  <si>
    <t>L011629</t>
  </si>
  <si>
    <t>655193530626</t>
  </si>
  <si>
    <t>L011630</t>
  </si>
  <si>
    <t>1070-4513</t>
  </si>
  <si>
    <t>MASTICO ANTIGRAVILLA  IRREGULAR-ALETA  ARI.</t>
  </si>
  <si>
    <t>1530-4214</t>
  </si>
  <si>
    <t>RAYA SOBRE LACA-ALETA  AVD.</t>
  </si>
  <si>
    <t>655193530572</t>
  </si>
  <si>
    <t>L011604</t>
  </si>
  <si>
    <t>VH</t>
  </si>
  <si>
    <t>DPU</t>
  </si>
  <si>
    <t>OP.</t>
  </si>
  <si>
    <t>Fugas</t>
  </si>
  <si>
    <t>655193530637</t>
  </si>
  <si>
    <t>L011704</t>
  </si>
  <si>
    <t>0031-4146</t>
  </si>
  <si>
    <t>DIFERENCIA DE JUEGO EN SYMETRIA I / D-PORTON / CUSTODIA  D.</t>
  </si>
  <si>
    <t>655193531090</t>
  </si>
  <si>
    <t>L011757</t>
  </si>
  <si>
    <t>655193531184</t>
  </si>
  <si>
    <t>L011722</t>
  </si>
  <si>
    <t>2120-6342</t>
  </si>
  <si>
    <t>NO PLACA-EBANISTERIA  D.TABLERO DE BORDO</t>
  </si>
  <si>
    <t>655193531738</t>
  </si>
  <si>
    <t>L011812</t>
  </si>
  <si>
    <t>1420-4893</t>
  </si>
  <si>
    <t>COLOR NO CONJUNTADO-PARACHOQUES / CAJA</t>
  </si>
  <si>
    <t>655193531260</t>
  </si>
  <si>
    <t>L011790</t>
  </si>
  <si>
    <t>3190-5106</t>
  </si>
  <si>
    <t>MUY LIBRE-EMBELLECEDOR DE TECHO D.</t>
  </si>
  <si>
    <t>1400-4504</t>
  </si>
  <si>
    <t>RETOQUE DE PINTURA APARENTE-PAÑO EXT DE PORTON</t>
  </si>
  <si>
    <t>655193801671</t>
  </si>
  <si>
    <t>L011823</t>
  </si>
  <si>
    <t>TERPR</t>
  </si>
  <si>
    <t>8710-8100</t>
  </si>
  <si>
    <t>RUIDO ANORMAL-CLIMATIZADOR</t>
  </si>
  <si>
    <t>655193530235</t>
  </si>
  <si>
    <t>L011963</t>
  </si>
  <si>
    <t>655193530614</t>
  </si>
  <si>
    <t>L011892</t>
  </si>
  <si>
    <t>655193530819</t>
  </si>
  <si>
    <t>L012065</t>
  </si>
  <si>
    <t>V1:</t>
  </si>
  <si>
    <t>IMÁGENES V1</t>
  </si>
  <si>
    <t>655193531059</t>
  </si>
  <si>
    <t>L012031</t>
  </si>
  <si>
    <t>4720-4514</t>
  </si>
  <si>
    <t>FALTA CLIPS RACOR-ALETA ARD.</t>
  </si>
  <si>
    <t>2330-5216</t>
  </si>
  <si>
    <t>RAYADO-PARACHOQUES AR.</t>
  </si>
  <si>
    <t>655193920137</t>
  </si>
  <si>
    <t>L012102</t>
  </si>
  <si>
    <t>655193920149</t>
  </si>
  <si>
    <t>L012168</t>
  </si>
  <si>
    <t>2150-6667</t>
  </si>
  <si>
    <t>MANCHA-COJIN DE ASIENTO CENTRAL AR.</t>
  </si>
  <si>
    <t>655193940106</t>
  </si>
  <si>
    <t>L012167</t>
  </si>
  <si>
    <t>2120-5654</t>
  </si>
  <si>
    <t>NO PLACA-CAJETIN EXT. LUNA DE PUERTA ARD.</t>
  </si>
  <si>
    <t>655193950107</t>
  </si>
  <si>
    <t>L012232</t>
  </si>
  <si>
    <t>0030-6306</t>
  </si>
  <si>
    <t>JUEGO EXCESIVO-EBANISTERIA MONTANTE DE VANO D.</t>
  </si>
  <si>
    <t>655193950082</t>
  </si>
  <si>
    <t>L012327</t>
  </si>
  <si>
    <t>1180-4513</t>
  </si>
  <si>
    <t>GRANO-ALETA  ARI.</t>
  </si>
  <si>
    <t>655194050035</t>
  </si>
  <si>
    <t>L012324</t>
  </si>
  <si>
    <t>2330-5779</t>
  </si>
  <si>
    <t>RAYADO-BARRA I. DE LA BACA</t>
  </si>
  <si>
    <t>655193950068</t>
  </si>
  <si>
    <t>L012374</t>
  </si>
  <si>
    <t>3420-6617</t>
  </si>
  <si>
    <t>TALONA A LA MANIOBRA-DESLIZADERAS DE ASIENTO  AVI.</t>
  </si>
  <si>
    <t>OCT</t>
  </si>
  <si>
    <t>OCTUBRE</t>
  </si>
  <si>
    <t>S41</t>
  </si>
  <si>
    <t>S42</t>
  </si>
  <si>
    <t>S43</t>
  </si>
  <si>
    <t>655194010067</t>
  </si>
  <si>
    <t>L012433</t>
  </si>
  <si>
    <t>655194010075</t>
  </si>
  <si>
    <t>L012507</t>
  </si>
  <si>
    <t>655193930115</t>
  </si>
  <si>
    <t>L012635</t>
  </si>
  <si>
    <t>2241-4202</t>
  </si>
  <si>
    <t>JUNTA DEFORMADA-DOBLADO INT. DE CAPOT AV..</t>
  </si>
  <si>
    <t>655194050025</t>
  </si>
  <si>
    <t>L012524</t>
  </si>
  <si>
    <t>655194020107</t>
  </si>
  <si>
    <t>L012653</t>
  </si>
  <si>
    <t>NOV</t>
  </si>
  <si>
    <t>DIC</t>
  </si>
  <si>
    <t>OBJ.</t>
  </si>
  <si>
    <t>655194050046</t>
  </si>
  <si>
    <t>L012625</t>
  </si>
  <si>
    <t>1180-4414</t>
  </si>
  <si>
    <t>GRANO-PAÑO EXT DE PUERTA ARD</t>
  </si>
  <si>
    <t>1040-4773</t>
  </si>
  <si>
    <t>MASTICO IRREGULAR-CARA INTERNA DE PAÑO LAT  I</t>
  </si>
  <si>
    <t>655194140059</t>
  </si>
  <si>
    <t>L012821</t>
  </si>
  <si>
    <t>0011-4026</t>
  </si>
  <si>
    <t>SOBRESALE IRREGULAR-CAPOT AV./ ALETA  AVD.</t>
  </si>
  <si>
    <t>655194220115</t>
  </si>
  <si>
    <t>L012823</t>
  </si>
  <si>
    <t>655194120140</t>
  </si>
  <si>
    <t>L012915</t>
  </si>
  <si>
    <t>1270-4210</t>
  </si>
  <si>
    <t>HUELLAS-CAPOT AV.</t>
  </si>
  <si>
    <t>655194250125</t>
  </si>
  <si>
    <t>L012904</t>
  </si>
  <si>
    <t>655194220141</t>
  </si>
  <si>
    <t>L012928</t>
  </si>
  <si>
    <t>0011-4974</t>
  </si>
  <si>
    <t>SOBRESALE IRREGULAR-FARO D. / ALETA  AVD.</t>
  </si>
  <si>
    <t>6580-3308</t>
  </si>
  <si>
    <t>TIRO-VOLANTE  DE DIRECCION</t>
  </si>
  <si>
    <t>655194250126</t>
  </si>
  <si>
    <t>L012968</t>
  </si>
  <si>
    <t>1530-4504</t>
  </si>
  <si>
    <t>RAYA SOBRE LACA-PAÑO EXT DE PORTON</t>
  </si>
  <si>
    <t>655194140085</t>
  </si>
  <si>
    <t>L013047</t>
  </si>
  <si>
    <t>4932-4514</t>
  </si>
  <si>
    <t>JUNTA MAL POSICIONADA-ALETA ARD.</t>
  </si>
  <si>
    <t>655194140111</t>
  </si>
  <si>
    <t>L013041</t>
  </si>
  <si>
    <t>655194150030</t>
  </si>
  <si>
    <t>L013090</t>
  </si>
  <si>
    <t>655194130413</t>
  </si>
  <si>
    <t>L013106</t>
  </si>
  <si>
    <t>655194220135</t>
  </si>
  <si>
    <t>L013150</t>
  </si>
  <si>
    <t>655194210086</t>
  </si>
  <si>
    <t>L013185</t>
  </si>
  <si>
    <t>4150-7947</t>
  </si>
  <si>
    <t>MAL POSICIONADO-REJILLA ALTAVOZ I./ TABLERO DE BORDO</t>
  </si>
  <si>
    <t>655194250154</t>
  </si>
  <si>
    <t>L013169</t>
  </si>
  <si>
    <t>0021-4007</t>
  </si>
  <si>
    <t>INTRODUCE IRREGULAR-MARCO PTA. ARI./ BRANCARD SUP. I.</t>
  </si>
  <si>
    <t>S44</t>
  </si>
  <si>
    <t>655194210094</t>
  </si>
  <si>
    <t>L013234</t>
  </si>
  <si>
    <t>1520-4413</t>
  </si>
  <si>
    <t>RAYAS-PAÑO EXT DE PUERTA ARI</t>
  </si>
  <si>
    <t>655194230350</t>
  </si>
  <si>
    <t>L013241</t>
  </si>
  <si>
    <t>TR-A</t>
  </si>
  <si>
    <t>TR-B</t>
  </si>
  <si>
    <t>CH-I</t>
  </si>
  <si>
    <t>CH-D</t>
  </si>
  <si>
    <t>UF2</t>
  </si>
  <si>
    <t>FL</t>
  </si>
  <si>
    <t>CASAS</t>
  </si>
  <si>
    <t>RAMIREZ</t>
  </si>
  <si>
    <t>QUINTANA</t>
  </si>
  <si>
    <t>DI NARDO</t>
  </si>
  <si>
    <t>DI GREGORIO</t>
  </si>
  <si>
    <t>LEZCANO</t>
  </si>
  <si>
    <t>BIASE</t>
  </si>
  <si>
    <t>CUELLO</t>
  </si>
  <si>
    <t>DOMINGO</t>
  </si>
  <si>
    <t>PUESTO FUGA CHECKMAN</t>
  </si>
  <si>
    <t>OPERADOR FUGA CHECKMAN</t>
  </si>
  <si>
    <t>ZONA CHECKMAN</t>
  </si>
  <si>
    <t>CURLETTO</t>
  </si>
  <si>
    <t>N</t>
  </si>
  <si>
    <t>O</t>
  </si>
  <si>
    <t>P</t>
  </si>
  <si>
    <t>Q</t>
  </si>
  <si>
    <t>R</t>
  </si>
  <si>
    <t>S</t>
  </si>
  <si>
    <t>T</t>
  </si>
  <si>
    <t>U</t>
  </si>
  <si>
    <t>V</t>
  </si>
  <si>
    <t>655194220085</t>
  </si>
  <si>
    <t>L013288</t>
  </si>
  <si>
    <t>655194220148</t>
  </si>
  <si>
    <t>L013308</t>
  </si>
  <si>
    <t>1510-4442</t>
  </si>
  <si>
    <t>DESCONCHADO-REBATIDO DE PUERTA AVD.</t>
  </si>
  <si>
    <t>655194240076</t>
  </si>
  <si>
    <t>L013335</t>
  </si>
  <si>
    <t>3220-4401</t>
  </si>
  <si>
    <t>DURO DE CERRAR-PUERTA AVI.</t>
  </si>
  <si>
    <t>655194310162</t>
  </si>
  <si>
    <t>L013433</t>
  </si>
  <si>
    <t>1240-4504</t>
  </si>
  <si>
    <t>PIEL DE NARANJA-PAÑO EXT DE PORTON</t>
  </si>
  <si>
    <t>655194130394</t>
  </si>
  <si>
    <t>655194250187</t>
  </si>
  <si>
    <t>L013410</t>
  </si>
  <si>
    <t>3220-4403</t>
  </si>
  <si>
    <t>DURO DE CERRAR-PUERTA ARI.</t>
  </si>
  <si>
    <t>Cant. VH</t>
  </si>
  <si>
    <t>655194320176</t>
  </si>
  <si>
    <t>L013592</t>
  </si>
  <si>
    <t>4210-4310</t>
  </si>
  <si>
    <t>MALA CONDUCCION CABLEADO-SALPICADERO ENSAMBLADO</t>
  </si>
  <si>
    <t>655194350161</t>
  </si>
  <si>
    <t>L013642</t>
  </si>
  <si>
    <t>2171-6630</t>
  </si>
  <si>
    <t>VISION INTERNA EXCESIVA-GUARNITURA  AR.DE RESPALDO AVD.</t>
  </si>
  <si>
    <t>655194320208</t>
  </si>
  <si>
    <t>L013662</t>
  </si>
  <si>
    <t>2310-5014</t>
  </si>
  <si>
    <t>MAL REBABADO-TAPA - BASE DE RETROVISOR EXT. D.</t>
  </si>
  <si>
    <t>655194350165</t>
  </si>
  <si>
    <t>L013692</t>
  </si>
  <si>
    <t>655194350159</t>
  </si>
  <si>
    <t>L013734</t>
  </si>
  <si>
    <t>2540-5601</t>
  </si>
  <si>
    <t>MANCHAS DE COLA-LUNETA AR FIJA</t>
  </si>
  <si>
    <t>L013835</t>
  </si>
  <si>
    <t>2330-8018</t>
  </si>
  <si>
    <t>RAYADO-PLETINA DE MANDO VENTILACION-CALEFACCION</t>
  </si>
  <si>
    <t>L013795</t>
  </si>
  <si>
    <t>0070-4401</t>
  </si>
  <si>
    <t>MAL CENTRADO-PUERTA AVI.</t>
  </si>
  <si>
    <t>1410-4417</t>
  </si>
  <si>
    <t>RETOQUE NO TERMINADO-MARCO DE PUERTA  ARI.</t>
  </si>
  <si>
    <t>655194430008</t>
  </si>
  <si>
    <t>655194440024</t>
  </si>
  <si>
    <t>655194410022</t>
  </si>
  <si>
    <t>L013899</t>
  </si>
  <si>
    <t>0021-5672</t>
  </si>
  <si>
    <t>INTRODUCE IRREGULAR-TECHO ABIERTO AV. DE CRISTAL</t>
  </si>
  <si>
    <t>655194440020</t>
  </si>
  <si>
    <t>L013866</t>
  </si>
  <si>
    <t>2170-5002</t>
  </si>
  <si>
    <t>MAL ASPECTO-REJILLA DE CALANDRA</t>
  </si>
  <si>
    <t>NOVIEMBRE</t>
  </si>
  <si>
    <t>S46</t>
  </si>
  <si>
    <t>S48</t>
  </si>
  <si>
    <t>655194550025</t>
  </si>
  <si>
    <t>L013964</t>
  </si>
  <si>
    <t>0022-4027</t>
  </si>
  <si>
    <t>INTRODUCE DIFERENTE I. /  D.-PUERTA DE COFRE / ALETA  ARI.</t>
  </si>
  <si>
    <t>0060-4014</t>
  </si>
  <si>
    <t>JUEGO IRREGULAR-PAÑO DE PUERTA  AVD / ALETA  AVD</t>
  </si>
  <si>
    <t>Cant V1</t>
  </si>
  <si>
    <t>Cant V1 3MR</t>
  </si>
  <si>
    <t>Cant Veh</t>
  </si>
  <si>
    <t>Cant Veh 3MR</t>
  </si>
  <si>
    <t>V1 3MR K‰</t>
  </si>
  <si>
    <t>655194440056</t>
  </si>
  <si>
    <t>L014022</t>
  </si>
  <si>
    <t>0080-4402</t>
  </si>
  <si>
    <t>JUEGO MAL REPARTIDO-PUERTA AVD.</t>
  </si>
  <si>
    <t>1400-4306</t>
  </si>
  <si>
    <t>RETOQUE DE PINTURA APARENTE-CUSTODIA  D.</t>
  </si>
  <si>
    <t>655194450024</t>
  </si>
  <si>
    <t>L014013</t>
  </si>
  <si>
    <t>1180-4210</t>
  </si>
  <si>
    <t>GRANO-CAPOT AV.</t>
  </si>
  <si>
    <t>0011-5913</t>
  </si>
  <si>
    <t>SOBRESALE IRREGULAR-TECHO PANORAMICO DE CRISTAL</t>
  </si>
  <si>
    <t>S51</t>
  </si>
  <si>
    <t>S52</t>
  </si>
  <si>
    <t>655194450051</t>
  </si>
  <si>
    <t>L014007</t>
  </si>
  <si>
    <t>2330-4126</t>
  </si>
  <si>
    <t>RAYADO-PELDAÑO D</t>
  </si>
  <si>
    <t>AN1</t>
  </si>
  <si>
    <t>655194540011</t>
  </si>
  <si>
    <t>L014150</t>
  </si>
  <si>
    <t>655194520028</t>
  </si>
  <si>
    <t>L014088</t>
  </si>
  <si>
    <t>655194530003</t>
  </si>
  <si>
    <t>L014164</t>
  </si>
  <si>
    <t>0240-4418</t>
  </si>
  <si>
    <t>DEFORMACION CHAPA-MARCO DE PUERTA  ARD.</t>
  </si>
  <si>
    <t>655194530011</t>
  </si>
  <si>
    <t>L014212</t>
  </si>
  <si>
    <t>655194550046</t>
  </si>
  <si>
    <t>L014310</t>
  </si>
  <si>
    <t>3330-7119</t>
  </si>
  <si>
    <t>CALIDAD DE SONIDO DEFECTUOSA-CLAXON O BOCINAS I.</t>
  </si>
  <si>
    <t>0080-4403</t>
  </si>
  <si>
    <t>JUEGO MAL REPARTIDO-PUERTA ARI.</t>
  </si>
  <si>
    <t>655194620011</t>
  </si>
  <si>
    <t>L014286</t>
  </si>
  <si>
    <t>0022-4928</t>
  </si>
  <si>
    <t>INTRODUCE DIFERENTE I. /  D.-CAPOT / FARO D.</t>
  </si>
  <si>
    <t>1090-4118</t>
  </si>
  <si>
    <t>MASTICO AGRIETADO -PASO DE RUEDA  ARD./ LADO DE CAJA</t>
  </si>
  <si>
    <t>655194410007</t>
  </si>
  <si>
    <t>L014264</t>
  </si>
  <si>
    <t>2330-5483</t>
  </si>
  <si>
    <t>RAYADO-LLAVES DE PUERTAS</t>
  </si>
  <si>
    <t>655194720187</t>
  </si>
  <si>
    <t>L014360</t>
  </si>
  <si>
    <t>0060-4926</t>
  </si>
  <si>
    <t>JUEGO IRREGULAR-CAPOT / REJILLA  DE CALANDRA</t>
  </si>
  <si>
    <t>655194540020</t>
  </si>
  <si>
    <t>L014415</t>
  </si>
  <si>
    <t>655194610049</t>
  </si>
  <si>
    <t>L014426</t>
  </si>
  <si>
    <t>655194540027</t>
  </si>
  <si>
    <t>L014277</t>
  </si>
  <si>
    <t>1180-4334</t>
  </si>
  <si>
    <t>GRANO-MONTANTE D.VANO DE PARABRISAS</t>
  </si>
  <si>
    <t>4890-4376</t>
  </si>
  <si>
    <t>PROTECTOR MAL POSICIONADO-ENCUADRAMIENTO DE PUERTA ARD.</t>
  </si>
  <si>
    <t>M9T-690</t>
  </si>
  <si>
    <t>655194620015</t>
  </si>
  <si>
    <t>L014552</t>
  </si>
  <si>
    <t>655194650046</t>
  </si>
  <si>
    <t>L014562</t>
  </si>
  <si>
    <t>Planificación de polivalencia en puestos de CSC del OPS</t>
  </si>
  <si>
    <t>CALDERÓN</t>
  </si>
  <si>
    <t>QRR N2</t>
  </si>
  <si>
    <t>QRR N3</t>
  </si>
  <si>
    <t xml:space="preserve">Estudio de potenciales degradaciones T&amp;C </t>
  </si>
  <si>
    <t>FUERTES</t>
  </si>
  <si>
    <t xml:space="preserve">Mejora de FOS, Pto 2. </t>
  </si>
  <si>
    <t>Dialogo para respeto de estaciones de trabajo con colaboradores ext.</t>
  </si>
  <si>
    <t>655194630012</t>
  </si>
  <si>
    <t>L014585</t>
  </si>
  <si>
    <t>655194630052</t>
  </si>
  <si>
    <t>L014621</t>
  </si>
  <si>
    <t>655194720196</t>
  </si>
  <si>
    <t>L014682</t>
  </si>
  <si>
    <t>2330-6200</t>
  </si>
  <si>
    <t>RAYADO-TABLERO DE BORDO</t>
  </si>
  <si>
    <t>655194750175</t>
  </si>
  <si>
    <t>L014740</t>
  </si>
  <si>
    <t>655194820107</t>
  </si>
  <si>
    <t>L014650</t>
  </si>
  <si>
    <t>0080-4401</t>
  </si>
  <si>
    <t>JUEGO MAL REPARTIDO-PUERTA AVI.</t>
  </si>
  <si>
    <t>2330-6401</t>
  </si>
  <si>
    <t>RAYADO-PANEL INT. DE PUERTA AVI.</t>
  </si>
  <si>
    <t>DICIEMBRE</t>
  </si>
  <si>
    <t>655194630053</t>
  </si>
  <si>
    <t>L014657</t>
  </si>
  <si>
    <t>655194740167</t>
  </si>
  <si>
    <t>L014823</t>
  </si>
  <si>
    <t>lado derecho</t>
  </si>
  <si>
    <t>655200230090</t>
  </si>
  <si>
    <t>L014881</t>
  </si>
  <si>
    <t>4450-6107</t>
  </si>
  <si>
    <t>DETERIORADO-GUARDAP. PALANCA FRENO DE MANO</t>
  </si>
  <si>
    <t>655194720011</t>
  </si>
  <si>
    <t>L014941</t>
  </si>
  <si>
    <t>1000-4444</t>
  </si>
  <si>
    <t>BURBUJAS EN MASTICO-REBATIDO DE PUERTA ARD.</t>
  </si>
  <si>
    <t>655194720023</t>
  </si>
  <si>
    <t>L014897</t>
  </si>
  <si>
    <t>NO</t>
  </si>
  <si>
    <t>ENE 19</t>
  </si>
  <si>
    <t>FEB 19</t>
  </si>
  <si>
    <t>MAR 19</t>
  </si>
  <si>
    <t>ABR 19</t>
  </si>
  <si>
    <t>MAY 19</t>
  </si>
  <si>
    <t>JUN 19</t>
  </si>
  <si>
    <t>JUL 19</t>
  </si>
  <si>
    <t>AGO 19</t>
  </si>
  <si>
    <t>SEP 19</t>
  </si>
  <si>
    <t>OCT 19</t>
  </si>
  <si>
    <t>NOV 19</t>
  </si>
  <si>
    <t>DIC 19</t>
  </si>
  <si>
    <t>Imputaciones</t>
  </si>
  <si>
    <t>Degradaciones</t>
  </si>
  <si>
    <t>Ruidos</t>
  </si>
  <si>
    <t>Motivo de fuga</t>
  </si>
  <si>
    <t>CSC + CM</t>
  </si>
  <si>
    <t>Título del defecto</t>
  </si>
  <si>
    <t>Instancia de animación</t>
  </si>
  <si>
    <t>Sem</t>
  </si>
  <si>
    <t>RUIDOS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</si>
</sst>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ddd\ dd"/>
    <numFmt numFmtId="167" formatCode="0.0%"/>
    <numFmt numFmtId="168" formatCode="0.00000"/>
    <numFmt numFmtId="169" formatCode="dd\.mm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0"/>
      <name val="Helv"/>
    </font>
    <font>
      <b/>
      <sz val="14"/>
      <name val="Calibri"/>
      <family val="2"/>
      <scheme val="minor"/>
    </font>
    <font>
      <u/>
      <sz val="12"/>
      <color theme="4" tint="-0.249977111117893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2"/>
      <color theme="5" tint="0.59999389629810485"/>
      <name val="Calibri"/>
      <family val="2"/>
      <scheme val="minor"/>
    </font>
    <font>
      <sz val="10"/>
      <name val="Arial"/>
      <family val="2"/>
    </font>
    <font>
      <u/>
      <sz val="12"/>
      <color theme="5" tint="0.59999389629810485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0E1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</fills>
  <borders count="1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indexed="64"/>
      </left>
      <right/>
      <top/>
      <bottom style="mediumDashed">
        <color theme="2" tint="-0.499984740745262"/>
      </bottom>
      <diagonal/>
    </border>
    <border>
      <left/>
      <right/>
      <top/>
      <bottom style="mediumDashed">
        <color theme="2" tint="-0.499984740745262"/>
      </bottom>
      <diagonal/>
    </border>
    <border>
      <left/>
      <right style="medium">
        <color indexed="64"/>
      </right>
      <top/>
      <bottom style="mediumDashed">
        <color theme="2" tint="-0.499984740745262"/>
      </bottom>
      <diagonal/>
    </border>
    <border>
      <left style="medium">
        <color indexed="64"/>
      </left>
      <right/>
      <top style="mediumDashed">
        <color theme="2" tint="-0.499984740745262"/>
      </top>
      <bottom style="mediumDashed">
        <color theme="2" tint="-0.499984740745262"/>
      </bottom>
      <diagonal/>
    </border>
    <border>
      <left/>
      <right style="mediumDashed">
        <color theme="2" tint="-0.499984740745262"/>
      </right>
      <top style="mediumDashed">
        <color theme="2" tint="-0.499984740745262"/>
      </top>
      <bottom style="mediumDashed">
        <color theme="2" tint="-0.499984740745262"/>
      </bottom>
      <diagonal/>
    </border>
    <border>
      <left style="mediumDashed">
        <color theme="2" tint="-0.499984740745262"/>
      </left>
      <right/>
      <top style="mediumDashed">
        <color theme="2" tint="-0.499984740745262"/>
      </top>
      <bottom style="mediumDashed">
        <color theme="2" tint="-0.499984740745262"/>
      </bottom>
      <diagonal/>
    </border>
    <border>
      <left/>
      <right style="medium">
        <color indexed="64"/>
      </right>
      <top style="mediumDashed">
        <color theme="2" tint="-0.499984740745262"/>
      </top>
      <bottom style="mediumDashed">
        <color theme="2" tint="-0.499984740745262"/>
      </bottom>
      <diagonal/>
    </border>
    <border>
      <left style="medium">
        <color indexed="64"/>
      </left>
      <right style="mediumDashed">
        <color theme="2" tint="-0.499984740745262"/>
      </right>
      <top style="medium">
        <color indexed="64"/>
      </top>
      <bottom style="mediumDashed">
        <color theme="2" tint="-0.499984740745262"/>
      </bottom>
      <diagonal/>
    </border>
    <border>
      <left style="medium">
        <color indexed="64"/>
      </left>
      <right style="mediumDashed">
        <color theme="2" tint="-0.499984740745262"/>
      </right>
      <top/>
      <bottom style="mediumDashed">
        <color theme="2" tint="-0.499984740745262"/>
      </bottom>
      <diagonal/>
    </border>
    <border>
      <left style="medium">
        <color indexed="64"/>
      </left>
      <right style="mediumDashed">
        <color theme="2" tint="-0.499984740745262"/>
      </right>
      <top/>
      <bottom/>
      <diagonal/>
    </border>
    <border>
      <left style="medium">
        <color indexed="64"/>
      </left>
      <right style="mediumDashed">
        <color theme="2" tint="-0.499984740745262"/>
      </right>
      <top style="mediumDashed">
        <color theme="2" tint="-0.499984740745262"/>
      </top>
      <bottom style="mediumDashed">
        <color theme="2" tint="-0.499984740745262"/>
      </bottom>
      <diagonal/>
    </border>
    <border>
      <left/>
      <right/>
      <top style="mediumDashed">
        <color theme="2" tint="-0.499984740745262"/>
      </top>
      <bottom style="mediumDashed">
        <color theme="2" tint="-0.499984740745262"/>
      </bottom>
      <diagonal/>
    </border>
    <border>
      <left style="medium">
        <color indexed="64"/>
      </left>
      <right/>
      <top style="mediumDashed">
        <color theme="2" tint="-0.499984740745262"/>
      </top>
      <bottom/>
      <diagonal/>
    </border>
    <border>
      <left/>
      <right/>
      <top style="mediumDashed">
        <color theme="2" tint="-0.499984740745262"/>
      </top>
      <bottom/>
      <diagonal/>
    </border>
    <border>
      <left/>
      <right style="medium">
        <color indexed="64"/>
      </right>
      <top style="mediumDashed">
        <color theme="2" tint="-0.499984740745262"/>
      </top>
      <bottom/>
      <diagonal/>
    </border>
    <border>
      <left style="medium">
        <color indexed="64"/>
      </left>
      <right/>
      <top style="mediumDashed">
        <color theme="2" tint="-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Dashed">
        <color theme="2" tint="-0.499984740745262"/>
      </bottom>
      <diagonal/>
    </border>
    <border>
      <left/>
      <right/>
      <top style="medium">
        <color indexed="64"/>
      </top>
      <bottom style="mediumDashed">
        <color theme="2" tint="-0.499984740745262"/>
      </bottom>
      <diagonal/>
    </border>
    <border>
      <left/>
      <right style="medium">
        <color indexed="64"/>
      </right>
      <top style="medium">
        <color indexed="64"/>
      </top>
      <bottom style="mediumDashed">
        <color theme="2" tint="-0.499984740745262"/>
      </bottom>
      <diagonal/>
    </border>
    <border>
      <left/>
      <right style="mediumDashed">
        <color theme="2" tint="-0.499984740745262"/>
      </right>
      <top style="mediumDashed">
        <color theme="2" tint="-0.499984740745262"/>
      </top>
      <bottom style="medium">
        <color indexed="64"/>
      </bottom>
      <diagonal/>
    </border>
    <border>
      <left style="mediumDashed">
        <color theme="2" tint="-0.499984740745262"/>
      </left>
      <right/>
      <top style="mediumDashed">
        <color theme="2" tint="-0.499984740745262"/>
      </top>
      <bottom style="medium">
        <color indexed="64"/>
      </bottom>
      <diagonal/>
    </border>
    <border>
      <left/>
      <right style="medium">
        <color indexed="64"/>
      </right>
      <top style="mediumDashed">
        <color theme="2" tint="-0.499984740745262"/>
      </top>
      <bottom style="medium">
        <color indexed="64"/>
      </bottom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auto="1"/>
      </left>
      <right/>
      <top style="hair">
        <color auto="1"/>
      </top>
      <bottom style="hair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5" fontId="1" fillId="0" borderId="0" applyFont="0" applyFill="0" applyBorder="0" applyAlignment="0" applyProtection="0"/>
  </cellStyleXfs>
  <cellXfs count="997">
    <xf numFmtId="0" fontId="0" fillId="0" borderId="0" xfId="0"/>
    <xf numFmtId="0" fontId="0" fillId="3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5" fillId="4" borderId="0" xfId="0" applyFont="1" applyFill="1" applyBorder="1" applyAlignment="1" applyProtection="1">
      <alignment wrapText="1"/>
    </xf>
    <xf numFmtId="0" fontId="2" fillId="4" borderId="0" xfId="0" applyFont="1" applyFill="1" applyBorder="1" applyAlignment="1" applyProtection="1"/>
    <xf numFmtId="0" fontId="7" fillId="5" borderId="1" xfId="3" applyFont="1" applyFill="1" applyBorder="1" applyAlignment="1" applyProtection="1">
      <alignment wrapText="1"/>
    </xf>
    <xf numFmtId="0" fontId="7" fillId="5" borderId="2" xfId="3" applyFont="1" applyFill="1" applyBorder="1" applyAlignment="1" applyProtection="1">
      <alignment wrapText="1"/>
    </xf>
    <xf numFmtId="0" fontId="7" fillId="5" borderId="3" xfId="3" applyFont="1" applyFill="1" applyBorder="1" applyAlignment="1" applyProtection="1">
      <alignment wrapText="1"/>
    </xf>
    <xf numFmtId="0" fontId="5" fillId="4" borderId="4" xfId="0" applyFont="1" applyFill="1" applyBorder="1" applyAlignment="1" applyProtection="1">
      <alignment wrapText="1"/>
    </xf>
    <xf numFmtId="0" fontId="2" fillId="0" borderId="0" xfId="0" applyFont="1" applyBorder="1" applyAlignment="1" applyProtection="1"/>
    <xf numFmtId="0" fontId="8" fillId="5" borderId="0" xfId="3" applyFont="1" applyFill="1" applyBorder="1" applyAlignment="1" applyProtection="1"/>
    <xf numFmtId="0" fontId="9" fillId="5" borderId="0" xfId="3" applyFont="1" applyFill="1" applyBorder="1" applyAlignment="1" applyProtection="1">
      <alignment wrapText="1"/>
    </xf>
    <xf numFmtId="0" fontId="9" fillId="0" borderId="0" xfId="3" applyFont="1" applyFill="1" applyBorder="1" applyAlignment="1" applyProtection="1">
      <alignment wrapText="1"/>
      <protection locked="0"/>
    </xf>
    <xf numFmtId="0" fontId="9" fillId="0" borderId="5" xfId="3" applyFont="1" applyFill="1" applyBorder="1" applyAlignment="1" applyProtection="1">
      <alignment wrapText="1"/>
      <protection locked="0"/>
    </xf>
    <xf numFmtId="0" fontId="9" fillId="0" borderId="4" xfId="3" applyFont="1" applyFill="1" applyBorder="1" applyAlignment="1" applyProtection="1">
      <alignment wrapText="1"/>
      <protection locked="0"/>
    </xf>
    <xf numFmtId="166" fontId="9" fillId="0" borderId="5" xfId="3" applyNumberFormat="1" applyFont="1" applyFill="1" applyBorder="1" applyAlignment="1" applyProtection="1">
      <alignment wrapText="1"/>
      <protection locked="0"/>
    </xf>
    <xf numFmtId="166" fontId="9" fillId="0" borderId="0" xfId="3" applyNumberFormat="1" applyFont="1" applyFill="1" applyBorder="1" applyAlignment="1" applyProtection="1">
      <alignment wrapText="1"/>
      <protection locked="0"/>
    </xf>
    <xf numFmtId="166" fontId="9" fillId="0" borderId="6" xfId="3" applyNumberFormat="1" applyFont="1" applyFill="1" applyBorder="1" applyAlignment="1" applyProtection="1">
      <alignment wrapText="1"/>
      <protection locked="0"/>
    </xf>
    <xf numFmtId="17" fontId="2" fillId="4" borderId="0" xfId="0" quotePrefix="1" applyNumberFormat="1" applyFont="1" applyFill="1" applyBorder="1" applyAlignment="1" applyProtection="1"/>
    <xf numFmtId="17" fontId="2" fillId="4" borderId="0" xfId="0" applyNumberFormat="1" applyFont="1" applyFill="1" applyBorder="1" applyAlignment="1" applyProtection="1"/>
    <xf numFmtId="0" fontId="2" fillId="4" borderId="5" xfId="0" applyFont="1" applyFill="1" applyBorder="1" applyAlignment="1" applyProtection="1"/>
    <xf numFmtId="0" fontId="2" fillId="4" borderId="4" xfId="0" applyFont="1" applyFill="1" applyBorder="1" applyAlignment="1" applyProtection="1"/>
    <xf numFmtId="166" fontId="9" fillId="5" borderId="5" xfId="3" applyNumberFormat="1" applyFont="1" applyFill="1" applyBorder="1" applyAlignment="1" applyProtection="1">
      <alignment wrapText="1"/>
      <protection locked="0"/>
    </xf>
    <xf numFmtId="0" fontId="9" fillId="0" borderId="0" xfId="3" applyFont="1" applyFill="1" applyBorder="1" applyAlignment="1" applyProtection="1">
      <alignment wrapText="1"/>
    </xf>
    <xf numFmtId="0" fontId="9" fillId="0" borderId="5" xfId="3" applyFont="1" applyFill="1" applyBorder="1" applyAlignment="1" applyProtection="1">
      <alignment wrapText="1"/>
    </xf>
    <xf numFmtId="0" fontId="9" fillId="0" borderId="4" xfId="3" applyFont="1" applyFill="1" applyBorder="1" applyAlignment="1" applyProtection="1">
      <alignment wrapText="1"/>
    </xf>
    <xf numFmtId="0" fontId="9" fillId="0" borderId="4" xfId="3" applyFont="1" applyFill="1" applyBorder="1" applyAlignment="1" applyProtection="1">
      <alignment horizontal="right" wrapText="1"/>
    </xf>
    <xf numFmtId="0" fontId="10" fillId="5" borderId="0" xfId="3" applyFont="1" applyFill="1" applyBorder="1" applyAlignment="1" applyProtection="1"/>
    <xf numFmtId="0" fontId="10" fillId="5" borderId="0" xfId="3" applyFont="1" applyFill="1" applyBorder="1" applyAlignment="1" applyProtection="1">
      <alignment wrapText="1"/>
    </xf>
    <xf numFmtId="0" fontId="10" fillId="5" borderId="5" xfId="3" applyFont="1" applyFill="1" applyBorder="1" applyAlignment="1" applyProtection="1">
      <alignment wrapText="1"/>
    </xf>
    <xf numFmtId="0" fontId="10" fillId="5" borderId="6" xfId="3" applyFont="1" applyFill="1" applyBorder="1" applyAlignment="1" applyProtection="1">
      <alignment wrapText="1"/>
    </xf>
    <xf numFmtId="0" fontId="11" fillId="4" borderId="4" xfId="0" applyFont="1" applyFill="1" applyBorder="1" applyAlignment="1" applyProtection="1">
      <alignment wrapText="1"/>
    </xf>
    <xf numFmtId="0" fontId="10" fillId="5" borderId="4" xfId="3" applyFont="1" applyFill="1" applyBorder="1" applyAlignment="1" applyProtection="1">
      <alignment wrapText="1"/>
    </xf>
    <xf numFmtId="0" fontId="10" fillId="5" borderId="4" xfId="3" applyFont="1" applyFill="1" applyBorder="1" applyAlignment="1" applyProtection="1">
      <alignment horizontal="center" wrapText="1"/>
    </xf>
    <xf numFmtId="1" fontId="9" fillId="0" borderId="0" xfId="3" applyNumberFormat="1" applyFont="1" applyFill="1" applyBorder="1" applyAlignment="1" applyProtection="1"/>
    <xf numFmtId="2" fontId="12" fillId="0" borderId="0" xfId="3" applyNumberFormat="1" applyFont="1" applyFill="1" applyBorder="1" applyAlignment="1" applyProtection="1"/>
    <xf numFmtId="49" fontId="13" fillId="0" borderId="0" xfId="3" applyNumberFormat="1" applyFont="1" applyFill="1" applyBorder="1" applyAlignment="1" applyProtection="1"/>
    <xf numFmtId="1" fontId="9" fillId="0" borderId="5" xfId="3" applyNumberFormat="1" applyFont="1" applyFill="1" applyBorder="1" applyAlignment="1" applyProtection="1"/>
    <xf numFmtId="1" fontId="5" fillId="0" borderId="4" xfId="0" applyNumberFormat="1" applyFont="1" applyBorder="1" applyAlignment="1" applyProtection="1">
      <alignment wrapText="1"/>
    </xf>
    <xf numFmtId="2" fontId="2" fillId="0" borderId="0" xfId="2" applyNumberFormat="1" applyFont="1" applyBorder="1" applyAlignment="1" applyProtection="1"/>
    <xf numFmtId="2" fontId="2" fillId="0" borderId="0" xfId="0" applyNumberFormat="1" applyFont="1" applyBorder="1" applyAlignment="1"/>
    <xf numFmtId="1" fontId="13" fillId="6" borderId="0" xfId="3" applyNumberFormat="1" applyFont="1" applyFill="1" applyBorder="1" applyAlignment="1" applyProtection="1"/>
    <xf numFmtId="1" fontId="14" fillId="0" borderId="0" xfId="3" applyNumberFormat="1" applyFont="1" applyFill="1" applyBorder="1" applyAlignment="1" applyProtection="1"/>
    <xf numFmtId="1" fontId="10" fillId="5" borderId="0" xfId="3" applyNumberFormat="1" applyFont="1" applyFill="1" applyBorder="1" applyAlignment="1" applyProtection="1">
      <alignment wrapText="1"/>
    </xf>
    <xf numFmtId="1" fontId="10" fillId="5" borderId="5" xfId="3" applyNumberFormat="1" applyFont="1" applyFill="1" applyBorder="1" applyAlignment="1" applyProtection="1">
      <alignment wrapText="1"/>
    </xf>
    <xf numFmtId="1" fontId="10" fillId="5" borderId="6" xfId="3" applyNumberFormat="1" applyFont="1" applyFill="1" applyBorder="1" applyAlignment="1" applyProtection="1">
      <alignment wrapText="1"/>
    </xf>
    <xf numFmtId="1" fontId="11" fillId="4" borderId="4" xfId="0" applyNumberFormat="1" applyFont="1" applyFill="1" applyBorder="1" applyAlignment="1" applyProtection="1">
      <alignment wrapText="1"/>
    </xf>
    <xf numFmtId="0" fontId="2" fillId="0" borderId="5" xfId="0" applyFont="1" applyBorder="1" applyAlignment="1" applyProtection="1"/>
    <xf numFmtId="1" fontId="9" fillId="0" borderId="6" xfId="3" applyNumberFormat="1" applyFont="1" applyFill="1" applyBorder="1" applyAlignment="1" applyProtection="1"/>
    <xf numFmtId="1" fontId="9" fillId="0" borderId="4" xfId="3" applyNumberFormat="1" applyFont="1" applyFill="1" applyBorder="1" applyAlignment="1" applyProtection="1"/>
    <xf numFmtId="1" fontId="12" fillId="0" borderId="0" xfId="3" applyNumberFormat="1" applyFont="1" applyFill="1" applyBorder="1" applyAlignment="1" applyProtection="1"/>
    <xf numFmtId="1" fontId="12" fillId="0" borderId="5" xfId="3" applyNumberFormat="1" applyFont="1" applyFill="1" applyBorder="1" applyAlignment="1" applyProtection="1"/>
    <xf numFmtId="1" fontId="12" fillId="0" borderId="6" xfId="3" applyNumberFormat="1" applyFont="1" applyFill="1" applyBorder="1" applyAlignment="1" applyProtection="1"/>
    <xf numFmtId="1" fontId="2" fillId="0" borderId="4" xfId="0" applyNumberFormat="1" applyFont="1" applyBorder="1" applyAlignment="1" applyProtection="1"/>
    <xf numFmtId="1" fontId="9" fillId="0" borderId="7" xfId="3" applyNumberFormat="1" applyFont="1" applyFill="1" applyBorder="1" applyAlignment="1" applyProtection="1"/>
    <xf numFmtId="0" fontId="2" fillId="0" borderId="7" xfId="0" applyFont="1" applyBorder="1" applyAlignment="1" applyProtection="1"/>
    <xf numFmtId="1" fontId="12" fillId="0" borderId="7" xfId="3" applyNumberFormat="1" applyFont="1" applyFill="1" applyBorder="1" applyAlignment="1" applyProtection="1"/>
    <xf numFmtId="1" fontId="12" fillId="0" borderId="8" xfId="3" applyNumberFormat="1" applyFont="1" applyFill="1" applyBorder="1" applyAlignment="1" applyProtection="1"/>
    <xf numFmtId="1" fontId="12" fillId="0" borderId="9" xfId="3" applyNumberFormat="1" applyFont="1" applyFill="1" applyBorder="1" applyAlignment="1" applyProtection="1"/>
    <xf numFmtId="0" fontId="2" fillId="0" borderId="0" xfId="0" applyFont="1" applyAlignment="1" applyProtection="1"/>
    <xf numFmtId="0" fontId="3" fillId="0" borderId="0" xfId="0" applyFont="1" applyAlignment="1" applyProtection="1">
      <alignment horizontal="center" textRotation="90"/>
    </xf>
    <xf numFmtId="0" fontId="3" fillId="0" borderId="0" xfId="0" applyFont="1" applyAlignment="1" applyProtection="1">
      <alignment horizontal="right" textRotation="90"/>
    </xf>
    <xf numFmtId="0" fontId="0" fillId="0" borderId="0" xfId="0" applyProtection="1"/>
    <xf numFmtId="0" fontId="7" fillId="5" borderId="0" xfId="3" applyFont="1" applyFill="1" applyBorder="1" applyAlignment="1" applyProtection="1">
      <alignment wrapText="1"/>
    </xf>
    <xf numFmtId="0" fontId="5" fillId="0" borderId="4" xfId="0" applyFont="1" applyFill="1" applyBorder="1" applyAlignment="1" applyProtection="1">
      <alignment wrapText="1"/>
    </xf>
    <xf numFmtId="166" fontId="9" fillId="2" borderId="5" xfId="3" applyNumberFormat="1" applyFont="1" applyFill="1" applyBorder="1" applyAlignment="1" applyProtection="1">
      <alignment wrapText="1"/>
      <protection locked="0"/>
    </xf>
    <xf numFmtId="0" fontId="9" fillId="7" borderId="0" xfId="3" applyFont="1" applyFill="1" applyBorder="1" applyAlignment="1" applyProtection="1">
      <alignment wrapText="1"/>
    </xf>
    <xf numFmtId="0" fontId="9" fillId="7" borderId="5" xfId="3" applyFont="1" applyFill="1" applyBorder="1" applyAlignment="1" applyProtection="1">
      <alignment wrapText="1"/>
    </xf>
    <xf numFmtId="0" fontId="9" fillId="7" borderId="6" xfId="3" applyFont="1" applyFill="1" applyBorder="1" applyAlignment="1" applyProtection="1">
      <alignment wrapText="1"/>
    </xf>
    <xf numFmtId="0" fontId="9" fillId="7" borderId="4" xfId="3" applyFont="1" applyFill="1" applyBorder="1" applyAlignment="1" applyProtection="1">
      <alignment wrapText="1"/>
    </xf>
    <xf numFmtId="0" fontId="0" fillId="0" borderId="0" xfId="0" applyFill="1"/>
    <xf numFmtId="2" fontId="15" fillId="0" borderId="0" xfId="3" applyNumberFormat="1" applyFont="1" applyFill="1" applyBorder="1" applyAlignment="1" applyProtection="1"/>
    <xf numFmtId="2" fontId="16" fillId="0" borderId="0" xfId="3" applyNumberFormat="1" applyFont="1" applyFill="1" applyBorder="1" applyAlignment="1" applyProtection="1"/>
    <xf numFmtId="2" fontId="13" fillId="0" borderId="0" xfId="3" applyNumberFormat="1" applyFont="1" applyFill="1" applyBorder="1" applyAlignment="1" applyProtection="1"/>
    <xf numFmtId="2" fontId="9" fillId="0" borderId="0" xfId="3" applyNumberFormat="1" applyFont="1" applyFill="1" applyBorder="1" applyAlignment="1" applyProtection="1"/>
    <xf numFmtId="2" fontId="9" fillId="0" borderId="5" xfId="3" applyNumberFormat="1" applyFont="1" applyFill="1" applyBorder="1" applyAlignment="1" applyProtection="1"/>
    <xf numFmtId="9" fontId="2" fillId="0" borderId="0" xfId="2" applyFont="1" applyBorder="1" applyAlignment="1" applyProtection="1"/>
    <xf numFmtId="0" fontId="17" fillId="0" borderId="0" xfId="0" applyFont="1"/>
    <xf numFmtId="2" fontId="18" fillId="0" borderId="0" xfId="3" applyNumberFormat="1" applyFont="1" applyFill="1" applyBorder="1" applyAlignment="1" applyProtection="1"/>
    <xf numFmtId="10" fontId="9" fillId="0" borderId="0" xfId="2" applyNumberFormat="1" applyFont="1" applyFill="1" applyBorder="1" applyAlignment="1" applyProtection="1"/>
    <xf numFmtId="2" fontId="9" fillId="0" borderId="6" xfId="3" applyNumberFormat="1" applyFont="1" applyFill="1" applyBorder="1" applyAlignment="1" applyProtection="1"/>
    <xf numFmtId="0" fontId="5" fillId="0" borderId="4" xfId="0" applyFont="1" applyBorder="1" applyAlignment="1" applyProtection="1">
      <alignment wrapText="1"/>
    </xf>
    <xf numFmtId="2" fontId="2" fillId="0" borderId="0" xfId="0" applyNumberFormat="1" applyFont="1" applyBorder="1" applyAlignment="1" applyProtection="1"/>
    <xf numFmtId="2" fontId="10" fillId="5" borderId="0" xfId="3" applyNumberFormat="1" applyFont="1" applyFill="1" applyBorder="1" applyAlignment="1" applyProtection="1">
      <alignment wrapText="1"/>
    </xf>
    <xf numFmtId="2" fontId="12" fillId="0" borderId="5" xfId="3" applyNumberFormat="1" applyFont="1" applyFill="1" applyBorder="1" applyAlignment="1" applyProtection="1"/>
    <xf numFmtId="2" fontId="12" fillId="0" borderId="6" xfId="3" applyNumberFormat="1" applyFont="1" applyFill="1" applyBorder="1" applyAlignment="1" applyProtection="1"/>
    <xf numFmtId="0" fontId="2" fillId="0" borderId="4" xfId="0" applyFont="1" applyBorder="1" applyAlignment="1" applyProtection="1"/>
    <xf numFmtId="2" fontId="12" fillId="0" borderId="7" xfId="3" applyNumberFormat="1" applyFont="1" applyFill="1" applyBorder="1" applyAlignment="1" applyProtection="1"/>
    <xf numFmtId="2" fontId="12" fillId="0" borderId="8" xfId="3" applyNumberFormat="1" applyFont="1" applyFill="1" applyBorder="1" applyAlignment="1" applyProtection="1"/>
    <xf numFmtId="2" fontId="12" fillId="0" borderId="9" xfId="3" applyNumberFormat="1" applyFont="1" applyFill="1" applyBorder="1" applyAlignment="1" applyProtection="1"/>
    <xf numFmtId="1" fontId="9" fillId="0" borderId="0" xfId="3" applyNumberFormat="1" applyFont="1" applyFill="1" applyBorder="1" applyAlignment="1" applyProtection="1">
      <alignment horizontal="right"/>
    </xf>
    <xf numFmtId="9" fontId="0" fillId="0" borderId="0" xfId="2" applyNumberFormat="1" applyFont="1" applyAlignment="1" applyProtection="1">
      <alignment horizontal="left"/>
    </xf>
    <xf numFmtId="164" fontId="0" fillId="0" borderId="0" xfId="1" applyFont="1" applyProtection="1"/>
    <xf numFmtId="9" fontId="0" fillId="0" borderId="0" xfId="2" applyFont="1" applyProtection="1"/>
    <xf numFmtId="0" fontId="0" fillId="0" borderId="0" xfId="0" applyBorder="1" applyProtection="1"/>
    <xf numFmtId="0" fontId="0" fillId="0" borderId="0" xfId="0" applyBorder="1"/>
    <xf numFmtId="0" fontId="0" fillId="0" borderId="16" xfId="0" applyBorder="1"/>
    <xf numFmtId="2" fontId="2" fillId="0" borderId="5" xfId="2" applyNumberFormat="1" applyFont="1" applyBorder="1" applyAlignment="1" applyProtection="1"/>
    <xf numFmtId="2" fontId="9" fillId="0" borderId="4" xfId="3" applyNumberFormat="1" applyFont="1" applyFill="1" applyBorder="1" applyAlignment="1" applyProtection="1"/>
    <xf numFmtId="0" fontId="0" fillId="0" borderId="0" xfId="0"/>
    <xf numFmtId="2" fontId="2" fillId="0" borderId="0" xfId="0" applyNumberFormat="1" applyFont="1" applyAlignment="1" applyProtection="1"/>
    <xf numFmtId="0" fontId="2" fillId="0" borderId="10" xfId="0" applyFont="1" applyBorder="1" applyAlignment="1" applyProtection="1"/>
    <xf numFmtId="0" fontId="2" fillId="0" borderId="11" xfId="0" applyFont="1" applyBorder="1" applyAlignment="1" applyProtection="1"/>
    <xf numFmtId="2" fontId="2" fillId="0" borderId="11" xfId="0" applyNumberFormat="1" applyFont="1" applyBorder="1" applyAlignment="1" applyProtection="1"/>
    <xf numFmtId="0" fontId="2" fillId="0" borderId="12" xfId="0" applyFont="1" applyBorder="1" applyAlignment="1" applyProtection="1"/>
    <xf numFmtId="0" fontId="2" fillId="0" borderId="13" xfId="0" applyFont="1" applyBorder="1" applyAlignment="1" applyProtection="1"/>
    <xf numFmtId="0" fontId="2" fillId="0" borderId="14" xfId="0" applyFont="1" applyBorder="1" applyAlignment="1" applyProtection="1"/>
    <xf numFmtId="0" fontId="0" fillId="0" borderId="14" xfId="0" applyBorder="1" applyProtection="1"/>
    <xf numFmtId="0" fontId="2" fillId="0" borderId="15" xfId="0" applyFont="1" applyBorder="1" applyAlignment="1" applyProtection="1"/>
    <xf numFmtId="0" fontId="0" fillId="0" borderId="16" xfId="0" applyBorder="1" applyProtection="1"/>
    <xf numFmtId="0" fontId="0" fillId="0" borderId="17" xfId="0" applyBorder="1" applyProtection="1"/>
    <xf numFmtId="0" fontId="0" fillId="0" borderId="11" xfId="0" applyBorder="1" applyProtection="1"/>
    <xf numFmtId="0" fontId="0" fillId="0" borderId="12" xfId="0" applyBorder="1" applyProtection="1"/>
    <xf numFmtId="2" fontId="0" fillId="0" borderId="11" xfId="0" applyNumberFormat="1" applyBorder="1" applyProtection="1"/>
    <xf numFmtId="1" fontId="0" fillId="0" borderId="0" xfId="0" applyNumberFormat="1" applyAlignment="1">
      <alignment horizontal="left"/>
    </xf>
    <xf numFmtId="1" fontId="0" fillId="3" borderId="0" xfId="0" applyNumberFormat="1" applyFill="1" applyAlignment="1">
      <alignment horizontal="left" vertical="center"/>
    </xf>
    <xf numFmtId="0" fontId="7" fillId="5" borderId="6" xfId="3" applyFont="1" applyFill="1" applyBorder="1" applyAlignment="1" applyProtection="1">
      <alignment wrapText="1"/>
    </xf>
    <xf numFmtId="2" fontId="0" fillId="0" borderId="0" xfId="0" applyNumberFormat="1" applyBorder="1" applyProtection="1"/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9" fillId="4" borderId="0" xfId="3" applyFont="1" applyFill="1" applyBorder="1" applyAlignment="1" applyProtection="1">
      <alignment wrapText="1"/>
    </xf>
    <xf numFmtId="0" fontId="0" fillId="6" borderId="0" xfId="0" applyFill="1"/>
    <xf numFmtId="0" fontId="0" fillId="0" borderId="16" xfId="0" applyBorder="1" applyAlignment="1">
      <alignment horizontal="center" vertical="center"/>
    </xf>
    <xf numFmtId="0" fontId="0" fillId="6" borderId="16" xfId="0" applyFill="1" applyBorder="1"/>
    <xf numFmtId="0" fontId="9" fillId="5" borderId="5" xfId="3" applyNumberFormat="1" applyFont="1" applyFill="1" applyBorder="1" applyAlignment="1" applyProtection="1">
      <alignment wrapText="1"/>
      <protection locked="0"/>
    </xf>
    <xf numFmtId="0" fontId="0" fillId="6" borderId="27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/>
    <xf numFmtId="49" fontId="0" fillId="0" borderId="19" xfId="0" applyNumberFormat="1" applyFill="1" applyBorder="1" applyAlignment="1">
      <alignment vertical="top"/>
    </xf>
    <xf numFmtId="49" fontId="0" fillId="0" borderId="20" xfId="0" applyNumberFormat="1" applyFill="1" applyBorder="1" applyAlignment="1">
      <alignment vertical="top"/>
    </xf>
    <xf numFmtId="49" fontId="0" fillId="0" borderId="23" xfId="0" applyNumberFormat="1" applyFill="1" applyBorder="1" applyAlignment="1">
      <alignment vertical="top"/>
    </xf>
    <xf numFmtId="49" fontId="0" fillId="0" borderId="24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49" fontId="1" fillId="0" borderId="19" xfId="0" applyNumberFormat="1" applyFont="1" applyFill="1" applyBorder="1" applyAlignment="1">
      <alignment vertical="top"/>
    </xf>
    <xf numFmtId="49" fontId="1" fillId="0" borderId="20" xfId="0" applyNumberFormat="1" applyFont="1" applyFill="1" applyBorder="1" applyAlignment="1">
      <alignment vertical="top"/>
    </xf>
    <xf numFmtId="0" fontId="1" fillId="0" borderId="20" xfId="0" applyFont="1" applyFill="1" applyBorder="1" applyAlignment="1">
      <alignment vertical="top"/>
    </xf>
    <xf numFmtId="0" fontId="1" fillId="0" borderId="20" xfId="0" applyFont="1" applyFill="1" applyBorder="1" applyAlignment="1">
      <alignment vertical="top" wrapText="1"/>
    </xf>
    <xf numFmtId="0" fontId="1" fillId="0" borderId="21" xfId="0" applyFont="1" applyFill="1" applyBorder="1" applyAlignment="1">
      <alignment vertical="top"/>
    </xf>
    <xf numFmtId="0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9" xfId="0" applyNumberFormat="1" applyFill="1" applyBorder="1" applyAlignment="1">
      <alignment vertical="top"/>
    </xf>
    <xf numFmtId="49" fontId="0" fillId="0" borderId="20" xfId="0" applyNumberFormat="1" applyFill="1" applyBorder="1" applyAlignment="1">
      <alignment vertical="top"/>
    </xf>
    <xf numFmtId="49" fontId="0" fillId="0" borderId="23" xfId="0" applyNumberFormat="1" applyFill="1" applyBorder="1" applyAlignment="1">
      <alignment vertical="top"/>
    </xf>
    <xf numFmtId="49" fontId="0" fillId="0" borderId="24" xfId="0" applyNumberFormat="1" applyFill="1" applyBorder="1" applyAlignment="1">
      <alignment vertical="top"/>
    </xf>
    <xf numFmtId="49" fontId="0" fillId="0" borderId="30" xfId="0" applyNumberFormat="1" applyFill="1" applyBorder="1" applyAlignment="1">
      <alignment vertical="top"/>
    </xf>
    <xf numFmtId="0" fontId="0" fillId="0" borderId="0" xfId="0" applyAlignment="1">
      <alignment vertical="center"/>
    </xf>
    <xf numFmtId="0" fontId="23" fillId="6" borderId="10" xfId="0" applyFont="1" applyFill="1" applyBorder="1" applyAlignment="1">
      <alignment horizontal="left" vertical="center" wrapText="1"/>
    </xf>
    <xf numFmtId="0" fontId="23" fillId="6" borderId="31" xfId="0" applyFont="1" applyFill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25" fillId="6" borderId="13" xfId="0" applyFont="1" applyFill="1" applyBorder="1" applyAlignment="1">
      <alignment horizontal="left" vertical="center"/>
    </xf>
    <xf numFmtId="0" fontId="25" fillId="6" borderId="37" xfId="0" applyFont="1" applyFill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9" fontId="0" fillId="0" borderId="0" xfId="2" applyFont="1" applyAlignment="1">
      <alignment horizontal="left" vertical="center"/>
    </xf>
    <xf numFmtId="9" fontId="0" fillId="9" borderId="0" xfId="2" applyFont="1" applyFill="1" applyAlignment="1">
      <alignment horizontal="left" vertical="center"/>
    </xf>
    <xf numFmtId="0" fontId="0" fillId="6" borderId="13" xfId="0" applyFill="1" applyBorder="1"/>
    <xf numFmtId="0" fontId="0" fillId="6" borderId="37" xfId="0" applyFill="1" applyBorder="1"/>
    <xf numFmtId="0" fontId="25" fillId="6" borderId="15" xfId="0" applyFont="1" applyFill="1" applyBorder="1" applyAlignment="1">
      <alignment horizontal="left" vertical="center" wrapText="1"/>
    </xf>
    <xf numFmtId="0" fontId="25" fillId="6" borderId="52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3" fillId="11" borderId="56" xfId="0" applyFont="1" applyFill="1" applyBorder="1" applyAlignment="1">
      <alignment horizontal="center" vertical="center" wrapText="1"/>
    </xf>
    <xf numFmtId="1" fontId="23" fillId="0" borderId="57" xfId="4" applyNumberFormat="1" applyFont="1" applyBorder="1" applyAlignment="1">
      <alignment horizontal="center" vertical="center" wrapText="1"/>
    </xf>
    <xf numFmtId="0" fontId="23" fillId="0" borderId="49" xfId="0" applyFont="1" applyBorder="1" applyAlignment="1">
      <alignment horizontal="left" vertical="center" wrapText="1"/>
    </xf>
    <xf numFmtId="0" fontId="23" fillId="0" borderId="47" xfId="0" applyFont="1" applyBorder="1" applyAlignment="1">
      <alignment horizontal="left" vertical="center" wrapText="1"/>
    </xf>
    <xf numFmtId="0" fontId="23" fillId="0" borderId="48" xfId="0" applyFont="1" applyBorder="1" applyAlignment="1">
      <alignment horizontal="left" vertical="center" wrapText="1"/>
    </xf>
    <xf numFmtId="0" fontId="23" fillId="0" borderId="42" xfId="0" applyFont="1" applyBorder="1" applyAlignment="1">
      <alignment horizontal="center" vertical="center" wrapText="1"/>
    </xf>
    <xf numFmtId="0" fontId="23" fillId="0" borderId="58" xfId="0" applyFont="1" applyBorder="1" applyAlignment="1">
      <alignment horizontal="center" vertical="center" wrapText="1"/>
    </xf>
    <xf numFmtId="0" fontId="23" fillId="0" borderId="43" xfId="0" applyFont="1" applyBorder="1" applyAlignment="1">
      <alignment horizontal="center" vertical="center" wrapText="1"/>
    </xf>
    <xf numFmtId="0" fontId="0" fillId="6" borderId="31" xfId="0" applyFill="1" applyBorder="1"/>
    <xf numFmtId="0" fontId="0" fillId="6" borderId="14" xfId="0" applyFill="1" applyBorder="1"/>
    <xf numFmtId="0" fontId="25" fillId="0" borderId="42" xfId="0" applyFont="1" applyBorder="1" applyAlignment="1">
      <alignment horizontal="left" vertical="center" wrapText="1"/>
    </xf>
    <xf numFmtId="0" fontId="25" fillId="0" borderId="59" xfId="0" applyFont="1" applyBorder="1" applyAlignment="1">
      <alignment horizontal="left" vertical="center" wrapText="1"/>
    </xf>
    <xf numFmtId="0" fontId="25" fillId="0" borderId="58" xfId="0" applyFont="1" applyBorder="1" applyAlignment="1">
      <alignment horizontal="left" vertical="center" wrapText="1"/>
    </xf>
    <xf numFmtId="0" fontId="25" fillId="0" borderId="59" xfId="0" applyFont="1" applyBorder="1" applyAlignment="1">
      <alignment horizontal="center" vertical="center" wrapText="1"/>
    </xf>
    <xf numFmtId="0" fontId="25" fillId="0" borderId="58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2" fontId="23" fillId="0" borderId="41" xfId="0" applyNumberFormat="1" applyFont="1" applyBorder="1" applyAlignment="1">
      <alignment horizontal="center" vertical="center" wrapText="1"/>
    </xf>
    <xf numFmtId="2" fontId="23" fillId="0" borderId="40" xfId="0" applyNumberFormat="1" applyFont="1" applyBorder="1" applyAlignment="1">
      <alignment horizontal="center" vertical="center" wrapText="1"/>
    </xf>
    <xf numFmtId="0" fontId="23" fillId="0" borderId="41" xfId="0" applyFont="1" applyBorder="1" applyAlignment="1">
      <alignment horizontal="center" vertical="center" wrapText="1"/>
    </xf>
    <xf numFmtId="0" fontId="23" fillId="0" borderId="45" xfId="0" applyFont="1" applyBorder="1" applyAlignment="1">
      <alignment horizontal="center" vertical="center" wrapText="1"/>
    </xf>
    <xf numFmtId="1" fontId="23" fillId="0" borderId="60" xfId="4" applyNumberFormat="1" applyFont="1" applyBorder="1" applyAlignment="1">
      <alignment horizontal="center" vertical="center" wrapText="1"/>
    </xf>
    <xf numFmtId="0" fontId="25" fillId="0" borderId="61" xfId="0" applyFont="1" applyBorder="1" applyAlignment="1">
      <alignment horizontal="left" vertical="center" wrapText="1"/>
    </xf>
    <xf numFmtId="0" fontId="25" fillId="0" borderId="62" xfId="0" applyFont="1" applyBorder="1" applyAlignment="1">
      <alignment horizontal="center" vertical="center" wrapText="1"/>
    </xf>
    <xf numFmtId="0" fontId="25" fillId="0" borderId="63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 wrapText="1"/>
    </xf>
    <xf numFmtId="0" fontId="23" fillId="0" borderId="63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 wrapText="1"/>
    </xf>
    <xf numFmtId="0" fontId="0" fillId="6" borderId="52" xfId="0" applyFill="1" applyBorder="1"/>
    <xf numFmtId="0" fontId="21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center" vertical="center"/>
    </xf>
    <xf numFmtId="0" fontId="25" fillId="0" borderId="56" xfId="0" applyFont="1" applyBorder="1" applyAlignment="1">
      <alignment horizontal="left" vertical="center"/>
    </xf>
    <xf numFmtId="0" fontId="24" fillId="0" borderId="65" xfId="0" applyFont="1" applyBorder="1" applyAlignment="1">
      <alignment horizontal="left" vertical="center"/>
    </xf>
    <xf numFmtId="2" fontId="25" fillId="0" borderId="65" xfId="0" applyNumberFormat="1" applyFont="1" applyBorder="1" applyAlignment="1">
      <alignment horizontal="left" vertical="center"/>
    </xf>
    <xf numFmtId="0" fontId="25" fillId="0" borderId="65" xfId="0" applyFont="1" applyBorder="1" applyAlignment="1">
      <alignment horizontal="left" vertical="center"/>
    </xf>
    <xf numFmtId="0" fontId="25" fillId="0" borderId="66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53" xfId="0" applyFont="1" applyBorder="1" applyAlignment="1">
      <alignment horizontal="left" vertical="center"/>
    </xf>
    <xf numFmtId="0" fontId="24" fillId="0" borderId="54" xfId="0" applyFont="1" applyBorder="1" applyAlignment="1">
      <alignment horizontal="left" vertical="center"/>
    </xf>
    <xf numFmtId="0" fontId="25" fillId="0" borderId="54" xfId="0" applyFont="1" applyBorder="1" applyAlignment="1">
      <alignment horizontal="left" vertical="center"/>
    </xf>
    <xf numFmtId="0" fontId="25" fillId="0" borderId="55" xfId="0" applyFont="1" applyBorder="1" applyAlignment="1">
      <alignment horizontal="left" vertical="center"/>
    </xf>
    <xf numFmtId="0" fontId="25" fillId="0" borderId="67" xfId="0" applyFont="1" applyBorder="1" applyAlignment="1">
      <alignment horizontal="left" vertical="center"/>
    </xf>
    <xf numFmtId="0" fontId="24" fillId="0" borderId="30" xfId="0" applyFont="1" applyBorder="1" applyAlignment="1">
      <alignment horizontal="left" vertical="center"/>
    </xf>
    <xf numFmtId="0" fontId="25" fillId="0" borderId="30" xfId="0" applyFont="1" applyBorder="1" applyAlignment="1">
      <alignment horizontal="left" vertical="center"/>
    </xf>
    <xf numFmtId="2" fontId="25" fillId="0" borderId="30" xfId="0" applyNumberFormat="1" applyFont="1" applyBorder="1" applyAlignment="1">
      <alignment horizontal="left" vertical="center"/>
    </xf>
    <xf numFmtId="0" fontId="25" fillId="0" borderId="68" xfId="0" applyFont="1" applyBorder="1" applyAlignment="1">
      <alignment horizontal="left" vertical="center"/>
    </xf>
    <xf numFmtId="2" fontId="25" fillId="0" borderId="54" xfId="0" applyNumberFormat="1" applyFont="1" applyBorder="1" applyAlignment="1">
      <alignment horizontal="left" vertical="center"/>
    </xf>
    <xf numFmtId="0" fontId="0" fillId="6" borderId="15" xfId="0" applyFill="1" applyBorder="1"/>
    <xf numFmtId="0" fontId="23" fillId="6" borderId="12" xfId="0" applyFont="1" applyFill="1" applyBorder="1" applyAlignment="1">
      <alignment horizontal="left" vertical="center" wrapText="1"/>
    </xf>
    <xf numFmtId="0" fontId="25" fillId="6" borderId="14" xfId="0" applyFont="1" applyFill="1" applyBorder="1" applyAlignment="1">
      <alignment horizontal="left" vertical="center"/>
    </xf>
    <xf numFmtId="0" fontId="0" fillId="6" borderId="10" xfId="0" applyFill="1" applyBorder="1"/>
    <xf numFmtId="0" fontId="25" fillId="6" borderId="10" xfId="0" applyFont="1" applyFill="1" applyBorder="1" applyAlignment="1">
      <alignment horizontal="left" vertical="center"/>
    </xf>
    <xf numFmtId="0" fontId="25" fillId="6" borderId="31" xfId="0" applyFont="1" applyFill="1" applyBorder="1" applyAlignment="1">
      <alignment horizontal="left" vertical="center"/>
    </xf>
    <xf numFmtId="0" fontId="23" fillId="2" borderId="56" xfId="0" applyFont="1" applyFill="1" applyBorder="1" applyAlignment="1">
      <alignment horizontal="center" vertical="center" wrapText="1"/>
    </xf>
    <xf numFmtId="0" fontId="0" fillId="2" borderId="35" xfId="0" applyFont="1" applyFill="1" applyBorder="1" applyAlignment="1">
      <alignment horizontal="left" vertical="center" wrapText="1"/>
    </xf>
    <xf numFmtId="0" fontId="0" fillId="2" borderId="33" xfId="0" applyFont="1" applyFill="1" applyBorder="1" applyAlignment="1">
      <alignment horizontal="left" vertical="center" wrapText="1"/>
    </xf>
    <xf numFmtId="0" fontId="0" fillId="2" borderId="34" xfId="0" applyFont="1" applyFill="1" applyBorder="1" applyAlignment="1">
      <alignment horizontal="left" vertical="center" wrapText="1"/>
    </xf>
    <xf numFmtId="0" fontId="23" fillId="2" borderId="35" xfId="0" applyFont="1" applyFill="1" applyBorder="1" applyAlignment="1">
      <alignment horizontal="center" vertical="center" wrapText="1"/>
    </xf>
    <xf numFmtId="0" fontId="23" fillId="2" borderId="34" xfId="0" applyFont="1" applyFill="1" applyBorder="1" applyAlignment="1">
      <alignment horizontal="center" vertical="center" wrapText="1"/>
    </xf>
    <xf numFmtId="2" fontId="23" fillId="0" borderId="42" xfId="0" applyNumberFormat="1" applyFont="1" applyBorder="1" applyAlignment="1">
      <alignment horizontal="center" vertical="center" wrapText="1"/>
    </xf>
    <xf numFmtId="2" fontId="23" fillId="0" borderId="58" xfId="0" applyNumberFormat="1" applyFont="1" applyBorder="1" applyAlignment="1">
      <alignment horizontal="center" vertical="center" wrapText="1"/>
    </xf>
    <xf numFmtId="0" fontId="0" fillId="6" borderId="17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6" borderId="12" xfId="0" applyFill="1" applyBorder="1"/>
    <xf numFmtId="0" fontId="0" fillId="0" borderId="13" xfId="0" applyBorder="1"/>
    <xf numFmtId="0" fontId="0" fillId="0" borderId="14" xfId="0" applyBorder="1"/>
    <xf numFmtId="0" fontId="25" fillId="0" borderId="14" xfId="0" applyFont="1" applyBorder="1" applyAlignment="1">
      <alignment horizontal="left" vertical="center"/>
    </xf>
    <xf numFmtId="0" fontId="25" fillId="0" borderId="50" xfId="0" applyFont="1" applyBorder="1" applyAlignment="1">
      <alignment horizontal="left" vertical="center"/>
    </xf>
    <xf numFmtId="0" fontId="24" fillId="0" borderId="2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2" fontId="25" fillId="0" borderId="20" xfId="0" applyNumberFormat="1" applyFont="1" applyBorder="1" applyAlignment="1">
      <alignment horizontal="left" vertical="center"/>
    </xf>
    <xf numFmtId="0" fontId="25" fillId="0" borderId="51" xfId="0" applyFont="1" applyBorder="1" applyAlignment="1">
      <alignment horizontal="left" vertical="center"/>
    </xf>
    <xf numFmtId="0" fontId="25" fillId="0" borderId="13" xfId="0" applyFont="1" applyFill="1" applyBorder="1" applyAlignment="1">
      <alignment horizontal="left" vertical="center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 applyFill="1" applyBorder="1" applyAlignment="1">
      <alignment horizontal="left" vertical="center"/>
    </xf>
    <xf numFmtId="2" fontId="25" fillId="0" borderId="0" xfId="0" applyNumberFormat="1" applyFont="1" applyFill="1" applyBorder="1" applyAlignment="1">
      <alignment horizontal="left" vertical="center"/>
    </xf>
    <xf numFmtId="0" fontId="0" fillId="0" borderId="15" xfId="0" applyBorder="1"/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70" xfId="0" applyFill="1" applyBorder="1"/>
    <xf numFmtId="0" fontId="0" fillId="0" borderId="0" xfId="0" applyFont="1" applyAlignment="1">
      <alignment horizontal="left"/>
    </xf>
    <xf numFmtId="0" fontId="26" fillId="0" borderId="0" xfId="0" applyFont="1" applyAlignment="1">
      <alignment vertical="center"/>
    </xf>
    <xf numFmtId="0" fontId="21" fillId="2" borderId="29" xfId="0" applyFont="1" applyFill="1" applyBorder="1" applyAlignment="1">
      <alignment horizontal="center" vertical="center"/>
    </xf>
    <xf numFmtId="0" fontId="21" fillId="2" borderId="7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10" fontId="0" fillId="0" borderId="0" xfId="0" applyNumberFormat="1"/>
    <xf numFmtId="0" fontId="0" fillId="0" borderId="15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2" fontId="0" fillId="0" borderId="77" xfId="0" applyNumberFormat="1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26" fillId="0" borderId="74" xfId="0" applyFont="1" applyBorder="1" applyAlignment="1">
      <alignment vertical="center"/>
    </xf>
    <xf numFmtId="0" fontId="0" fillId="0" borderId="74" xfId="0" applyBorder="1" applyAlignment="1">
      <alignment horizontal="center"/>
    </xf>
    <xf numFmtId="9" fontId="0" fillId="0" borderId="74" xfId="0" applyNumberFormat="1" applyBorder="1" applyAlignment="1">
      <alignment horizontal="center"/>
    </xf>
    <xf numFmtId="0" fontId="4" fillId="16" borderId="0" xfId="0" applyFont="1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80" xfId="0" applyFont="1" applyBorder="1" applyAlignment="1">
      <alignment horizontal="center" vertical="center"/>
    </xf>
    <xf numFmtId="0" fontId="21" fillId="0" borderId="84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85" xfId="0" applyFont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2" fontId="0" fillId="0" borderId="74" xfId="0" applyNumberFormat="1" applyBorder="1" applyAlignment="1">
      <alignment horizontal="center" vertical="center"/>
    </xf>
    <xf numFmtId="0" fontId="21" fillId="17" borderId="87" xfId="0" applyFont="1" applyFill="1" applyBorder="1" applyAlignment="1">
      <alignment horizontal="center" vertical="center"/>
    </xf>
    <xf numFmtId="167" fontId="21" fillId="17" borderId="3" xfId="0" applyNumberFormat="1" applyFont="1" applyFill="1" applyBorder="1" applyAlignment="1">
      <alignment horizontal="center" vertical="center"/>
    </xf>
    <xf numFmtId="0" fontId="21" fillId="17" borderId="3" xfId="0" applyFont="1" applyFill="1" applyBorder="1" applyAlignment="1">
      <alignment horizontal="center" vertical="center"/>
    </xf>
    <xf numFmtId="167" fontId="0" fillId="17" borderId="76" xfId="0" applyNumberFormat="1" applyFill="1" applyBorder="1" applyAlignment="1">
      <alignment horizontal="center" vertical="center"/>
    </xf>
    <xf numFmtId="9" fontId="0" fillId="0" borderId="88" xfId="0" applyNumberFormat="1" applyBorder="1" applyAlignment="1">
      <alignment horizontal="center" vertical="center"/>
    </xf>
    <xf numFmtId="167" fontId="0" fillId="0" borderId="88" xfId="0" applyNumberFormat="1" applyBorder="1" applyAlignment="1">
      <alignment horizontal="center" vertical="center"/>
    </xf>
    <xf numFmtId="167" fontId="0" fillId="0" borderId="88" xfId="2" applyNumberFormat="1" applyFont="1" applyBorder="1" applyAlignment="1">
      <alignment horizontal="center" vertical="center"/>
    </xf>
    <xf numFmtId="9" fontId="0" fillId="0" borderId="88" xfId="2" applyFont="1" applyBorder="1" applyAlignment="1">
      <alignment horizontal="center" vertical="center"/>
    </xf>
    <xf numFmtId="0" fontId="27" fillId="18" borderId="89" xfId="0" applyFont="1" applyFill="1" applyBorder="1" applyAlignment="1">
      <alignment horizontal="center" vertical="center"/>
    </xf>
    <xf numFmtId="0" fontId="27" fillId="18" borderId="90" xfId="0" applyFont="1" applyFill="1" applyBorder="1" applyAlignment="1">
      <alignment horizontal="center" vertical="center"/>
    </xf>
    <xf numFmtId="9" fontId="28" fillId="18" borderId="9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1" fillId="0" borderId="75" xfId="0" applyFont="1" applyBorder="1" applyAlignment="1">
      <alignment horizontal="center" vertical="center"/>
    </xf>
    <xf numFmtId="9" fontId="0" fillId="0" borderId="92" xfId="0" applyNumberFormat="1" applyBorder="1" applyAlignment="1">
      <alignment horizontal="center" vertical="center"/>
    </xf>
    <xf numFmtId="9" fontId="0" fillId="0" borderId="93" xfId="0" applyNumberFormat="1" applyBorder="1" applyAlignment="1">
      <alignment horizontal="center" vertical="center"/>
    </xf>
    <xf numFmtId="0" fontId="21" fillId="0" borderId="93" xfId="0" applyFon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1" fillId="0" borderId="94" xfId="0" applyFont="1" applyBorder="1" applyAlignment="1">
      <alignment horizontal="center" vertical="center"/>
    </xf>
    <xf numFmtId="0" fontId="21" fillId="0" borderId="69" xfId="0" applyFont="1" applyBorder="1" applyAlignment="1">
      <alignment horizontal="center" vertical="center"/>
    </xf>
    <xf numFmtId="2" fontId="0" fillId="0" borderId="82" xfId="0" applyNumberFormat="1" applyBorder="1" applyAlignment="1">
      <alignment horizontal="center" vertical="center"/>
    </xf>
    <xf numFmtId="167" fontId="21" fillId="17" borderId="3" xfId="2" applyNumberFormat="1" applyFont="1" applyFill="1" applyBorder="1" applyAlignment="1">
      <alignment horizontal="center" vertical="center"/>
    </xf>
    <xf numFmtId="167" fontId="21" fillId="17" borderId="95" xfId="0" applyNumberFormat="1" applyFont="1" applyFill="1" applyBorder="1" applyAlignment="1">
      <alignment horizontal="center" vertical="center"/>
    </xf>
    <xf numFmtId="9" fontId="0" fillId="0" borderId="94" xfId="0" applyNumberFormat="1" applyBorder="1" applyAlignment="1">
      <alignment horizontal="center" vertical="center"/>
    </xf>
    <xf numFmtId="9" fontId="0" fillId="0" borderId="88" xfId="2" applyNumberFormat="1" applyFont="1" applyBorder="1" applyAlignment="1">
      <alignment horizontal="center" vertical="center"/>
    </xf>
    <xf numFmtId="9" fontId="27" fillId="18" borderId="90" xfId="0" applyNumberFormat="1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0" fillId="21" borderId="74" xfId="0" applyFill="1" applyBorder="1"/>
    <xf numFmtId="0" fontId="0" fillId="20" borderId="74" xfId="0" applyFill="1" applyBorder="1"/>
    <xf numFmtId="0" fontId="0" fillId="23" borderId="74" xfId="0" applyFill="1" applyBorder="1"/>
    <xf numFmtId="0" fontId="0" fillId="22" borderId="74" xfId="0" applyFill="1" applyBorder="1"/>
    <xf numFmtId="0" fontId="0" fillId="19" borderId="52" xfId="0" applyFill="1" applyBorder="1"/>
    <xf numFmtId="0" fontId="0" fillId="9" borderId="96" xfId="0" applyFill="1" applyBorder="1"/>
    <xf numFmtId="0" fontId="0" fillId="0" borderId="97" xfId="0" applyBorder="1" applyProtection="1"/>
    <xf numFmtId="0" fontId="0" fillId="22" borderId="98" xfId="0" applyFill="1" applyBorder="1"/>
    <xf numFmtId="0" fontId="0" fillId="6" borderId="0" xfId="0" applyFill="1" applyBorder="1"/>
    <xf numFmtId="0" fontId="0" fillId="6" borderId="0" xfId="0" applyFill="1" applyBorder="1" applyProtection="1"/>
    <xf numFmtId="0" fontId="0" fillId="10" borderId="16" xfId="0" applyFill="1" applyBorder="1" applyAlignment="1" applyProtection="1">
      <alignment horizontal="center" vertical="center" wrapText="1"/>
    </xf>
    <xf numFmtId="2" fontId="0" fillId="0" borderId="4" xfId="0" applyNumberFormat="1" applyBorder="1" applyProtection="1"/>
    <xf numFmtId="2" fontId="0" fillId="0" borderId="101" xfId="0" applyNumberFormat="1" applyBorder="1" applyProtection="1"/>
    <xf numFmtId="2" fontId="0" fillId="0" borderId="92" xfId="0" applyNumberFormat="1" applyBorder="1" applyProtection="1"/>
    <xf numFmtId="2" fontId="0" fillId="6" borderId="0" xfId="0" applyNumberFormat="1" applyFill="1" applyBorder="1" applyProtection="1"/>
    <xf numFmtId="2" fontId="0" fillId="0" borderId="16" xfId="0" applyNumberFormat="1" applyBorder="1" applyProtection="1"/>
    <xf numFmtId="2" fontId="0" fillId="0" borderId="0" xfId="0" applyNumberFormat="1" applyProtection="1"/>
    <xf numFmtId="0" fontId="0" fillId="0" borderId="99" xfId="0" applyNumberFormat="1" applyBorder="1" applyProtection="1"/>
    <xf numFmtId="0" fontId="0" fillId="0" borderId="4" xfId="0" applyNumberFormat="1" applyBorder="1" applyProtection="1"/>
    <xf numFmtId="0" fontId="0" fillId="0" borderId="100" xfId="0" applyNumberFormat="1" applyBorder="1" applyProtection="1"/>
    <xf numFmtId="0" fontId="0" fillId="21" borderId="70" xfId="0" applyFill="1" applyBorder="1"/>
    <xf numFmtId="0" fontId="0" fillId="24" borderId="70" xfId="0" applyFill="1" applyBorder="1"/>
    <xf numFmtId="2" fontId="23" fillId="0" borderId="42" xfId="0" applyNumberFormat="1" applyFont="1" applyBorder="1" applyAlignment="1">
      <alignment horizontal="center" vertical="center" wrapText="1"/>
    </xf>
    <xf numFmtId="2" fontId="23" fillId="0" borderId="58" xfId="0" applyNumberFormat="1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1" fontId="0" fillId="0" borderId="16" xfId="0" applyNumberFormat="1" applyBorder="1" applyAlignment="1">
      <alignment horizontal="center" vertical="center"/>
    </xf>
    <xf numFmtId="49" fontId="1" fillId="0" borderId="23" xfId="0" applyNumberFormat="1" applyFont="1" applyFill="1" applyBorder="1" applyAlignment="1">
      <alignment vertical="top"/>
    </xf>
    <xf numFmtId="49" fontId="1" fillId="0" borderId="24" xfId="0" applyNumberFormat="1" applyFont="1" applyFill="1" applyBorder="1" applyAlignment="1">
      <alignment vertical="top"/>
    </xf>
    <xf numFmtId="0" fontId="1" fillId="0" borderId="24" xfId="0" applyFont="1" applyFill="1" applyBorder="1" applyAlignment="1">
      <alignment vertical="top"/>
    </xf>
    <xf numFmtId="0" fontId="1" fillId="0" borderId="24" xfId="0" applyFont="1" applyFill="1" applyBorder="1" applyAlignment="1">
      <alignment vertical="top" wrapText="1"/>
    </xf>
    <xf numFmtId="0" fontId="1" fillId="0" borderId="25" xfId="0" applyFont="1" applyFill="1" applyBorder="1" applyAlignment="1">
      <alignment vertical="top"/>
    </xf>
    <xf numFmtId="1" fontId="0" fillId="0" borderId="101" xfId="0" applyNumberFormat="1" applyBorder="1" applyProtection="1"/>
    <xf numFmtId="1" fontId="0" fillId="0" borderId="0" xfId="0" applyNumberFormat="1" applyProtection="1"/>
    <xf numFmtId="49" fontId="0" fillId="0" borderId="20" xfId="0" applyNumberFormat="1" applyFont="1" applyFill="1" applyBorder="1" applyAlignment="1">
      <alignment vertical="top"/>
    </xf>
    <xf numFmtId="9" fontId="0" fillId="0" borderId="102" xfId="0" applyNumberFormat="1" applyBorder="1" applyAlignment="1">
      <alignment horizontal="center" vertical="center"/>
    </xf>
    <xf numFmtId="167" fontId="0" fillId="17" borderId="3" xfId="0" applyNumberFormat="1" applyFill="1" applyBorder="1" applyAlignment="1">
      <alignment horizontal="center" vertical="center"/>
    </xf>
    <xf numFmtId="9" fontId="28" fillId="18" borderId="90" xfId="0" applyNumberFormat="1" applyFont="1" applyFill="1" applyBorder="1" applyAlignment="1">
      <alignment horizontal="center" vertical="center"/>
    </xf>
    <xf numFmtId="0" fontId="21" fillId="0" borderId="103" xfId="0" applyFont="1" applyBorder="1" applyAlignment="1">
      <alignment horizontal="center" vertical="center"/>
    </xf>
    <xf numFmtId="167" fontId="0" fillId="17" borderId="73" xfId="0" applyNumberFormat="1" applyFill="1" applyBorder="1" applyAlignment="1">
      <alignment horizontal="center" vertical="center"/>
    </xf>
    <xf numFmtId="9" fontId="28" fillId="18" borderId="86" xfId="0" applyNumberFormat="1" applyFont="1" applyFill="1" applyBorder="1" applyAlignment="1">
      <alignment horizontal="center" vertical="center"/>
    </xf>
    <xf numFmtId="9" fontId="0" fillId="0" borderId="70" xfId="0" applyNumberFormat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0" fillId="0" borderId="0" xfId="0" applyFont="1" applyFill="1" applyBorder="1"/>
    <xf numFmtId="0" fontId="29" fillId="0" borderId="0" xfId="0" applyFont="1" applyBorder="1" applyAlignment="1">
      <alignment horizontal="center"/>
    </xf>
    <xf numFmtId="0" fontId="0" fillId="0" borderId="105" xfId="0" applyBorder="1"/>
    <xf numFmtId="0" fontId="0" fillId="0" borderId="106" xfId="0" applyBorder="1"/>
    <xf numFmtId="0" fontId="0" fillId="0" borderId="107" xfId="0" applyBorder="1"/>
    <xf numFmtId="0" fontId="0" fillId="0" borderId="108" xfId="0" applyBorder="1"/>
    <xf numFmtId="0" fontId="0" fillId="0" borderId="0" xfId="0" applyBorder="1" applyAlignment="1">
      <alignment horizontal="center" wrapText="1"/>
    </xf>
    <xf numFmtId="0" fontId="0" fillId="0" borderId="109" xfId="0" applyBorder="1"/>
    <xf numFmtId="0" fontId="21" fillId="0" borderId="0" xfId="0" applyFont="1" applyFill="1" applyBorder="1" applyAlignment="1">
      <alignment horizontal="center" vertical="center"/>
    </xf>
    <xf numFmtId="0" fontId="26" fillId="9" borderId="52" xfId="0" applyFont="1" applyFill="1" applyBorder="1" applyAlignment="1">
      <alignment horizontal="center" wrapText="1"/>
    </xf>
    <xf numFmtId="0" fontId="0" fillId="26" borderId="74" xfId="0" applyFill="1" applyBorder="1" applyAlignment="1">
      <alignment horizontal="center"/>
    </xf>
    <xf numFmtId="0" fontId="0" fillId="26" borderId="31" xfId="0" applyFill="1" applyBorder="1" applyAlignment="1">
      <alignment horizontal="center" vertical="center"/>
    </xf>
    <xf numFmtId="0" fontId="0" fillId="3" borderId="117" xfId="0" applyFill="1" applyBorder="1"/>
    <xf numFmtId="0" fontId="0" fillId="3" borderId="118" xfId="0" applyFill="1" applyBorder="1"/>
    <xf numFmtId="0" fontId="0" fillId="3" borderId="119" xfId="0" applyFill="1" applyBorder="1"/>
    <xf numFmtId="0" fontId="21" fillId="0" borderId="0" xfId="0" applyFont="1" applyFill="1" applyBorder="1" applyAlignment="1">
      <alignment vertical="center"/>
    </xf>
    <xf numFmtId="0" fontId="0" fillId="3" borderId="120" xfId="0" applyFill="1" applyBorder="1"/>
    <xf numFmtId="0" fontId="0" fillId="0" borderId="0" xfId="0" applyFill="1" applyBorder="1" applyAlignment="1"/>
    <xf numFmtId="0" fontId="28" fillId="0" borderId="0" xfId="0" applyFont="1" applyBorder="1" applyAlignment="1"/>
    <xf numFmtId="0" fontId="0" fillId="0" borderId="132" xfId="0" applyBorder="1"/>
    <xf numFmtId="0" fontId="0" fillId="0" borderId="104" xfId="0" applyBorder="1"/>
    <xf numFmtId="0" fontId="28" fillId="0" borderId="133" xfId="0" applyFont="1" applyBorder="1" applyAlignment="1">
      <alignment textRotation="90" wrapText="1"/>
    </xf>
    <xf numFmtId="0" fontId="0" fillId="0" borderId="134" xfId="0" applyBorder="1"/>
    <xf numFmtId="167" fontId="0" fillId="17" borderId="76" xfId="2" applyNumberFormat="1" applyFont="1" applyFill="1" applyBorder="1" applyAlignment="1">
      <alignment horizontal="center" vertical="center"/>
    </xf>
    <xf numFmtId="0" fontId="26" fillId="10" borderId="52" xfId="0" applyFont="1" applyFill="1" applyBorder="1" applyAlignment="1">
      <alignment horizontal="center" wrapText="1"/>
    </xf>
    <xf numFmtId="0" fontId="26" fillId="9" borderId="52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vertical="center"/>
    </xf>
    <xf numFmtId="0" fontId="0" fillId="0" borderId="108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09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wrapText="1"/>
    </xf>
    <xf numFmtId="169" fontId="30" fillId="0" borderId="4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135" xfId="0" applyBorder="1" applyAlignment="1"/>
    <xf numFmtId="0" fontId="0" fillId="0" borderId="0" xfId="0" applyAlignment="1">
      <alignment horizontal="left" indent="1"/>
    </xf>
    <xf numFmtId="0" fontId="0" fillId="0" borderId="0" xfId="0" applyBorder="1" applyAlignment="1">
      <alignment horizontal="right"/>
    </xf>
    <xf numFmtId="1" fontId="0" fillId="0" borderId="4" xfId="0" applyNumberFormat="1" applyBorder="1" applyProtection="1"/>
    <xf numFmtId="169" fontId="0" fillId="0" borderId="15" xfId="0" applyNumberFormat="1" applyBorder="1" applyAlignment="1">
      <alignment horizontal="center" vertical="center"/>
    </xf>
    <xf numFmtId="167" fontId="0" fillId="17" borderId="87" xfId="0" applyNumberFormat="1" applyFill="1" applyBorder="1" applyAlignment="1">
      <alignment horizontal="center" vertical="center"/>
    </xf>
    <xf numFmtId="9" fontId="28" fillId="18" borderId="89" xfId="0" applyNumberFormat="1" applyFont="1" applyFill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9" fontId="0" fillId="0" borderId="75" xfId="0" applyNumberForma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67" fontId="0" fillId="0" borderId="136" xfId="2" applyNumberFormat="1" applyFont="1" applyBorder="1" applyAlignment="1">
      <alignment horizontal="center" vertical="center"/>
    </xf>
    <xf numFmtId="9" fontId="28" fillId="18" borderId="137" xfId="0" applyNumberFormat="1" applyFont="1" applyFill="1" applyBorder="1" applyAlignment="1">
      <alignment horizontal="center" vertical="center"/>
    </xf>
    <xf numFmtId="0" fontId="0" fillId="10" borderId="0" xfId="0" applyFill="1"/>
    <xf numFmtId="0" fontId="0" fillId="27" borderId="0" xfId="0" applyFill="1"/>
    <xf numFmtId="49" fontId="0" fillId="0" borderId="24" xfId="0" applyNumberFormat="1" applyFont="1" applyFill="1" applyBorder="1" applyAlignment="1">
      <alignment vertical="top"/>
    </xf>
    <xf numFmtId="0" fontId="0" fillId="0" borderId="0" xfId="0" applyFill="1" applyAlignment="1">
      <alignment horizontal="right"/>
    </xf>
    <xf numFmtId="167" fontId="0" fillId="0" borderId="0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0" fontId="0" fillId="0" borderId="0" xfId="0"/>
    <xf numFmtId="0" fontId="0" fillId="0" borderId="0" xfId="0"/>
    <xf numFmtId="0" fontId="21" fillId="27" borderId="74" xfId="0" applyFont="1" applyFill="1" applyBorder="1" applyAlignment="1">
      <alignment horizontal="center" vertical="center" textRotation="90"/>
    </xf>
    <xf numFmtId="0" fontId="21" fillId="28" borderId="74" xfId="0" applyFont="1" applyFill="1" applyBorder="1" applyAlignment="1">
      <alignment horizontal="center" vertical="center" textRotation="90"/>
    </xf>
    <xf numFmtId="0" fontId="21" fillId="15" borderId="74" xfId="0" applyFont="1" applyFill="1" applyBorder="1" applyAlignment="1">
      <alignment horizontal="center" vertical="center" textRotation="90"/>
    </xf>
    <xf numFmtId="0" fontId="21" fillId="9" borderId="74" xfId="0" applyFont="1" applyFill="1" applyBorder="1" applyAlignment="1">
      <alignment horizontal="center" vertical="center" textRotation="90"/>
    </xf>
    <xf numFmtId="9" fontId="0" fillId="0" borderId="26" xfId="2" applyFont="1" applyBorder="1" applyAlignment="1">
      <alignment horizontal="center"/>
    </xf>
    <xf numFmtId="9" fontId="0" fillId="0" borderId="27" xfId="2" applyFont="1" applyBorder="1" applyAlignment="1">
      <alignment horizontal="center"/>
    </xf>
    <xf numFmtId="9" fontId="0" fillId="0" borderId="95" xfId="2" applyFont="1" applyBorder="1" applyAlignment="1">
      <alignment horizontal="center"/>
    </xf>
    <xf numFmtId="16" fontId="0" fillId="27" borderId="26" xfId="0" applyNumberFormat="1" applyFill="1" applyBorder="1" applyAlignment="1">
      <alignment horizontal="center" vertical="center"/>
    </xf>
    <xf numFmtId="16" fontId="0" fillId="27" borderId="27" xfId="0" applyNumberFormat="1" applyFill="1" applyBorder="1" applyAlignment="1">
      <alignment horizontal="center" vertical="center"/>
    </xf>
    <xf numFmtId="16" fontId="0" fillId="27" borderId="95" xfId="0" applyNumberFormat="1" applyFill="1" applyBorder="1" applyAlignment="1">
      <alignment horizontal="center" vertical="center"/>
    </xf>
    <xf numFmtId="16" fontId="0" fillId="27" borderId="26" xfId="0" applyNumberFormat="1" applyFill="1" applyBorder="1" applyAlignment="1">
      <alignment horizontal="center"/>
    </xf>
    <xf numFmtId="16" fontId="0" fillId="27" borderId="27" xfId="0" applyNumberFormat="1" applyFill="1" applyBorder="1" applyAlignment="1">
      <alignment horizontal="center"/>
    </xf>
    <xf numFmtId="16" fontId="0" fillId="27" borderId="95" xfId="0" applyNumberFormat="1" applyFill="1" applyBorder="1" applyAlignment="1">
      <alignment horizontal="center"/>
    </xf>
    <xf numFmtId="0" fontId="0" fillId="0" borderId="88" xfId="0" applyBorder="1" applyAlignment="1">
      <alignment horizontal="center"/>
    </xf>
    <xf numFmtId="9" fontId="0" fillId="0" borderId="88" xfId="2" applyFont="1" applyBorder="1" applyAlignment="1">
      <alignment horizontal="center"/>
    </xf>
    <xf numFmtId="0" fontId="0" fillId="0" borderId="141" xfId="0" applyBorder="1" applyAlignment="1">
      <alignment horizontal="center"/>
    </xf>
    <xf numFmtId="0" fontId="0" fillId="0" borderId="18" xfId="0" applyBorder="1" applyAlignment="1">
      <alignment horizontal="center"/>
    </xf>
    <xf numFmtId="0" fontId="21" fillId="28" borderId="79" xfId="0" applyFont="1" applyFill="1" applyBorder="1" applyAlignment="1">
      <alignment horizontal="center" vertical="center" textRotation="90"/>
    </xf>
    <xf numFmtId="0" fontId="21" fillId="15" borderId="79" xfId="0" applyFont="1" applyFill="1" applyBorder="1" applyAlignment="1">
      <alignment horizontal="center" vertical="center" textRotation="90"/>
    </xf>
    <xf numFmtId="0" fontId="21" fillId="9" borderId="79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/>
    </xf>
    <xf numFmtId="16" fontId="0" fillId="27" borderId="92" xfId="0" applyNumberFormat="1" applyFill="1" applyBorder="1" applyAlignment="1">
      <alignment horizontal="center"/>
    </xf>
    <xf numFmtId="9" fontId="0" fillId="27" borderId="70" xfId="2" applyFont="1" applyFill="1" applyBorder="1" applyAlignment="1">
      <alignment horizontal="center"/>
    </xf>
    <xf numFmtId="0" fontId="0" fillId="0" borderId="142" xfId="0" applyBorder="1" applyAlignment="1">
      <alignment horizontal="center"/>
    </xf>
    <xf numFmtId="0" fontId="0" fillId="0" borderId="95" xfId="0" applyBorder="1" applyAlignment="1">
      <alignment horizontal="center"/>
    </xf>
    <xf numFmtId="0" fontId="26" fillId="27" borderId="17" xfId="0" applyFont="1" applyFill="1" applyBorder="1" applyAlignment="1">
      <alignment horizontal="center" vertical="center"/>
    </xf>
    <xf numFmtId="0" fontId="0" fillId="0" borderId="93" xfId="0" applyBorder="1" applyAlignment="1">
      <alignment horizontal="center"/>
    </xf>
    <xf numFmtId="0" fontId="0" fillId="0" borderId="92" xfId="0" applyBorder="1" applyAlignment="1">
      <alignment horizontal="center"/>
    </xf>
    <xf numFmtId="9" fontId="0" fillId="0" borderId="92" xfId="2" applyFont="1" applyBorder="1" applyAlignment="1">
      <alignment horizontal="center"/>
    </xf>
    <xf numFmtId="9" fontId="0" fillId="0" borderId="70" xfId="2" applyFont="1" applyBorder="1" applyAlignment="1">
      <alignment horizontal="center" vertical="center"/>
    </xf>
    <xf numFmtId="0" fontId="21" fillId="12" borderId="79" xfId="0" applyFont="1" applyFill="1" applyBorder="1" applyAlignment="1">
      <alignment horizontal="center" vertical="center" textRotation="90"/>
    </xf>
    <xf numFmtId="0" fontId="21" fillId="12" borderId="74" xfId="0" applyFont="1" applyFill="1" applyBorder="1" applyAlignment="1">
      <alignment horizontal="center" vertical="center" textRotation="90"/>
    </xf>
    <xf numFmtId="0" fontId="21" fillId="29" borderId="79" xfId="0" applyFont="1" applyFill="1" applyBorder="1" applyAlignment="1">
      <alignment horizontal="center" vertical="center" textRotation="90"/>
    </xf>
    <xf numFmtId="0" fontId="21" fillId="29" borderId="74" xfId="0" applyFont="1" applyFill="1" applyBorder="1" applyAlignment="1">
      <alignment horizontal="center" vertical="center" textRotation="90"/>
    </xf>
    <xf numFmtId="0" fontId="21" fillId="16" borderId="79" xfId="0" applyFont="1" applyFill="1" applyBorder="1" applyAlignment="1">
      <alignment horizontal="center" vertical="center" textRotation="90"/>
    </xf>
    <xf numFmtId="0" fontId="21" fillId="16" borderId="74" xfId="0" applyFont="1" applyFill="1" applyBorder="1" applyAlignment="1">
      <alignment horizontal="center" vertical="center" textRotation="90"/>
    </xf>
    <xf numFmtId="0" fontId="21" fillId="30" borderId="79" xfId="0" applyFont="1" applyFill="1" applyBorder="1" applyAlignment="1">
      <alignment horizontal="center" vertical="center" textRotation="90"/>
    </xf>
    <xf numFmtId="0" fontId="21" fillId="30" borderId="74" xfId="0" applyFont="1" applyFill="1" applyBorder="1" applyAlignment="1">
      <alignment horizontal="center" vertical="center" textRotation="90"/>
    </xf>
    <xf numFmtId="0" fontId="21" fillId="31" borderId="79" xfId="0" applyFont="1" applyFill="1" applyBorder="1" applyAlignment="1">
      <alignment horizontal="center" vertical="center" textRotation="90"/>
    </xf>
    <xf numFmtId="0" fontId="21" fillId="31" borderId="74" xfId="0" applyFont="1" applyFill="1" applyBorder="1" applyAlignment="1">
      <alignment horizontal="center" vertical="center" textRotation="90"/>
    </xf>
    <xf numFmtId="0" fontId="21" fillId="8" borderId="79" xfId="0" applyFont="1" applyFill="1" applyBorder="1" applyAlignment="1">
      <alignment horizontal="center" vertical="center" textRotation="90"/>
    </xf>
    <xf numFmtId="0" fontId="21" fillId="8" borderId="74" xfId="0" applyFont="1" applyFill="1" applyBorder="1" applyAlignment="1">
      <alignment horizontal="center" vertical="center" textRotation="90"/>
    </xf>
    <xf numFmtId="9" fontId="0" fillId="0" borderId="70" xfId="2" applyFont="1" applyBorder="1" applyAlignment="1">
      <alignment horizontal="center" vertical="center"/>
    </xf>
    <xf numFmtId="0" fontId="0" fillId="0" borderId="0" xfId="0"/>
    <xf numFmtId="0" fontId="21" fillId="31" borderId="77" xfId="0" applyFont="1" applyFill="1" applyBorder="1" applyAlignment="1">
      <alignment horizontal="center"/>
    </xf>
    <xf numFmtId="0" fontId="21" fillId="8" borderId="77" xfId="0" applyFont="1" applyFill="1" applyBorder="1" applyAlignment="1">
      <alignment horizontal="center"/>
    </xf>
    <xf numFmtId="0" fontId="21" fillId="29" borderId="77" xfId="0" applyFont="1" applyFill="1" applyBorder="1" applyAlignment="1">
      <alignment horizontal="center"/>
    </xf>
    <xf numFmtId="0" fontId="21" fillId="16" borderId="77" xfId="0" applyFont="1" applyFill="1" applyBorder="1" applyAlignment="1">
      <alignment horizontal="center"/>
    </xf>
    <xf numFmtId="0" fontId="21" fillId="32" borderId="77" xfId="0" applyFont="1" applyFill="1" applyBorder="1" applyAlignment="1">
      <alignment horizontal="center"/>
    </xf>
    <xf numFmtId="0" fontId="21" fillId="25" borderId="77" xfId="0" applyFont="1" applyFill="1" applyBorder="1" applyAlignment="1">
      <alignment horizontal="center"/>
    </xf>
    <xf numFmtId="0" fontId="21" fillId="25" borderId="79" xfId="0" applyFont="1" applyFill="1" applyBorder="1" applyAlignment="1">
      <alignment horizontal="center" vertical="center" textRotation="90"/>
    </xf>
    <xf numFmtId="0" fontId="21" fillId="25" borderId="74" xfId="0" applyFont="1" applyFill="1" applyBorder="1" applyAlignment="1">
      <alignment horizontal="center" vertical="center" textRotation="90"/>
    </xf>
    <xf numFmtId="0" fontId="21" fillId="30" borderId="11" xfId="0" applyFont="1" applyFill="1" applyBorder="1" applyAlignment="1">
      <alignment horizontal="center"/>
    </xf>
    <xf numFmtId="0" fontId="21" fillId="9" borderId="11" xfId="0" applyFont="1" applyFill="1" applyBorder="1" applyAlignment="1">
      <alignment horizontal="center"/>
    </xf>
    <xf numFmtId="0" fontId="21" fillId="12" borderId="11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15" borderId="11" xfId="0" applyFont="1" applyFill="1" applyBorder="1" applyAlignment="1">
      <alignment horizontal="center"/>
    </xf>
    <xf numFmtId="0" fontId="0" fillId="0" borderId="0" xfId="0"/>
    <xf numFmtId="0" fontId="0" fillId="0" borderId="42" xfId="0" applyFill="1" applyBorder="1" applyAlignment="1">
      <alignment vertical="top" wrapText="1"/>
    </xf>
    <xf numFmtId="0" fontId="0" fillId="0" borderId="143" xfId="0" applyFill="1" applyBorder="1" applyAlignment="1">
      <alignment vertical="top" wrapText="1"/>
    </xf>
    <xf numFmtId="0" fontId="1" fillId="0" borderId="42" xfId="0" applyFont="1" applyFill="1" applyBorder="1" applyAlignment="1">
      <alignment vertical="top" wrapText="1"/>
    </xf>
    <xf numFmtId="49" fontId="0" fillId="0" borderId="42" xfId="0" applyNumberFormat="1" applyFill="1" applyBorder="1" applyAlignment="1">
      <alignment vertical="top" wrapText="1"/>
    </xf>
    <xf numFmtId="0" fontId="1" fillId="0" borderId="143" xfId="0" applyFont="1" applyFill="1" applyBorder="1" applyAlignment="1">
      <alignment vertical="top" wrapText="1"/>
    </xf>
    <xf numFmtId="0" fontId="0" fillId="0" borderId="42" xfId="0" applyFont="1" applyFill="1" applyBorder="1" applyAlignment="1">
      <alignment vertical="top" wrapText="1"/>
    </xf>
    <xf numFmtId="0" fontId="0" fillId="3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0" fillId="0" borderId="144" xfId="0" applyFill="1" applyBorder="1" applyAlignment="1">
      <alignment vertical="top"/>
    </xf>
    <xf numFmtId="0" fontId="0" fillId="0" borderId="145" xfId="0" applyFill="1" applyBorder="1" applyAlignment="1">
      <alignment vertical="top"/>
    </xf>
    <xf numFmtId="0" fontId="0" fillId="0" borderId="16" xfId="0" applyFill="1" applyBorder="1" applyAlignment="1">
      <alignment horizontal="center"/>
    </xf>
    <xf numFmtId="0" fontId="21" fillId="13" borderId="103" xfId="0" applyFont="1" applyFill="1" applyBorder="1" applyAlignment="1">
      <alignment horizontal="center" wrapText="1"/>
    </xf>
    <xf numFmtId="0" fontId="21" fillId="14" borderId="103" xfId="0" applyFont="1" applyFill="1" applyBorder="1" applyAlignment="1">
      <alignment horizontal="center" wrapText="1"/>
    </xf>
    <xf numFmtId="0" fontId="21" fillId="14" borderId="146" xfId="0" applyFont="1" applyFill="1" applyBorder="1" applyAlignment="1">
      <alignment horizontal="center" vertical="center"/>
    </xf>
    <xf numFmtId="0" fontId="0" fillId="0" borderId="37" xfId="0" applyBorder="1"/>
    <xf numFmtId="0" fontId="0" fillId="0" borderId="37" xfId="0" applyNumberFormat="1" applyBorder="1"/>
    <xf numFmtId="0" fontId="21" fillId="13" borderId="146" xfId="0" applyFont="1" applyFill="1" applyBorder="1" applyAlignment="1">
      <alignment horizontal="center" vertical="center"/>
    </xf>
    <xf numFmtId="9" fontId="21" fillId="14" borderId="37" xfId="2" applyFont="1" applyFill="1" applyBorder="1" applyAlignment="1">
      <alignment horizontal="right" vertical="center" wrapText="1"/>
    </xf>
    <xf numFmtId="9" fontId="21" fillId="14" borderId="37" xfId="2" applyFont="1" applyFill="1" applyBorder="1" applyAlignment="1">
      <alignment horizontal="left" vertical="center" wrapText="1"/>
    </xf>
    <xf numFmtId="9" fontId="0" fillId="0" borderId="74" xfId="2" applyFont="1" applyFill="1" applyBorder="1" applyAlignment="1">
      <alignment horizontal="center" vertical="center"/>
    </xf>
    <xf numFmtId="9" fontId="0" fillId="0" borderId="74" xfId="2" applyFont="1" applyBorder="1" applyAlignment="1">
      <alignment horizontal="center" vertical="center" wrapText="1"/>
    </xf>
    <xf numFmtId="9" fontId="0" fillId="0" borderId="74" xfId="2" applyNumberFormat="1" applyFont="1" applyFill="1" applyBorder="1" applyAlignment="1">
      <alignment horizontal="center" vertical="center"/>
    </xf>
    <xf numFmtId="9" fontId="21" fillId="0" borderId="74" xfId="2" applyFont="1" applyBorder="1" applyAlignment="1">
      <alignment horizontal="center" vertical="center"/>
    </xf>
    <xf numFmtId="9" fontId="0" fillId="0" borderId="70" xfId="2" applyFont="1" applyBorder="1" applyAlignment="1">
      <alignment horizontal="center" vertical="center"/>
    </xf>
    <xf numFmtId="9" fontId="0" fillId="0" borderId="74" xfId="2" applyNumberFormat="1" applyFont="1" applyBorder="1" applyAlignment="1">
      <alignment horizontal="center" vertical="center" wrapText="1"/>
    </xf>
    <xf numFmtId="0" fontId="21" fillId="15" borderId="74" xfId="0" applyFont="1" applyFill="1" applyBorder="1" applyAlignment="1">
      <alignment horizontal="center" vertical="center" textRotation="90" wrapText="1"/>
    </xf>
    <xf numFmtId="0" fontId="21" fillId="15" borderId="79" xfId="0" applyFont="1" applyFill="1" applyBorder="1" applyAlignment="1">
      <alignment horizontal="center" vertical="center" textRotation="90" wrapText="1"/>
    </xf>
    <xf numFmtId="0" fontId="21" fillId="28" borderId="74" xfId="0" applyFont="1" applyFill="1" applyBorder="1" applyAlignment="1">
      <alignment horizontal="center" vertical="center" textRotation="90" wrapText="1"/>
    </xf>
    <xf numFmtId="0" fontId="21" fillId="28" borderId="79" xfId="0" applyFont="1" applyFill="1" applyBorder="1" applyAlignment="1">
      <alignment horizontal="center" vertical="center" textRotation="90" wrapText="1"/>
    </xf>
    <xf numFmtId="0" fontId="21" fillId="12" borderId="74" xfId="0" applyFont="1" applyFill="1" applyBorder="1" applyAlignment="1">
      <alignment horizontal="center" vertical="center" textRotation="90" wrapText="1"/>
    </xf>
    <xf numFmtId="0" fontId="21" fillId="12" borderId="79" xfId="0" applyFont="1" applyFill="1" applyBorder="1" applyAlignment="1">
      <alignment horizontal="center" vertical="center" textRotation="90" wrapText="1"/>
    </xf>
    <xf numFmtId="0" fontId="21" fillId="9" borderId="74" xfId="0" applyFont="1" applyFill="1" applyBorder="1" applyAlignment="1">
      <alignment horizontal="center" vertical="center" textRotation="90" wrapText="1"/>
    </xf>
    <xf numFmtId="0" fontId="21" fillId="9" borderId="79" xfId="0" applyFont="1" applyFill="1" applyBorder="1" applyAlignment="1">
      <alignment horizontal="center" vertical="center" textRotation="90" wrapText="1"/>
    </xf>
    <xf numFmtId="0" fontId="21" fillId="30" borderId="74" xfId="0" applyFont="1" applyFill="1" applyBorder="1" applyAlignment="1">
      <alignment horizontal="center" vertical="center" textRotation="90" wrapText="1"/>
    </xf>
    <xf numFmtId="0" fontId="21" fillId="30" borderId="79" xfId="0" applyFont="1" applyFill="1" applyBorder="1" applyAlignment="1">
      <alignment horizontal="center" vertical="center" textRotation="90" wrapText="1"/>
    </xf>
    <xf numFmtId="0" fontId="21" fillId="31" borderId="74" xfId="0" applyFont="1" applyFill="1" applyBorder="1" applyAlignment="1">
      <alignment horizontal="center" vertical="center" textRotation="90" wrapText="1"/>
    </xf>
    <xf numFmtId="0" fontId="21" fillId="31" borderId="79" xfId="0" applyFont="1" applyFill="1" applyBorder="1" applyAlignment="1">
      <alignment horizontal="center" vertical="center" textRotation="90" wrapText="1"/>
    </xf>
    <xf numFmtId="0" fontId="21" fillId="8" borderId="74" xfId="0" applyFont="1" applyFill="1" applyBorder="1" applyAlignment="1">
      <alignment horizontal="center" vertical="center" textRotation="90" wrapText="1"/>
    </xf>
    <xf numFmtId="0" fontId="21" fillId="8" borderId="79" xfId="0" applyFont="1" applyFill="1" applyBorder="1" applyAlignment="1">
      <alignment horizontal="center" vertical="center" textRotation="90" wrapText="1"/>
    </xf>
    <xf numFmtId="0" fontId="21" fillId="29" borderId="74" xfId="0" applyFont="1" applyFill="1" applyBorder="1" applyAlignment="1">
      <alignment horizontal="center" vertical="center" textRotation="90" wrapText="1"/>
    </xf>
    <xf numFmtId="0" fontId="21" fillId="29" borderId="79" xfId="0" applyFont="1" applyFill="1" applyBorder="1" applyAlignment="1">
      <alignment horizontal="center" vertical="center" textRotation="90" wrapText="1"/>
    </xf>
    <xf numFmtId="0" fontId="21" fillId="16" borderId="74" xfId="0" applyFont="1" applyFill="1" applyBorder="1" applyAlignment="1">
      <alignment horizontal="center" vertical="center" textRotation="90" wrapText="1"/>
    </xf>
    <xf numFmtId="0" fontId="21" fillId="16" borderId="79" xfId="0" applyFont="1" applyFill="1" applyBorder="1" applyAlignment="1">
      <alignment horizontal="center" vertical="center" textRotation="90" wrapText="1"/>
    </xf>
    <xf numFmtId="0" fontId="21" fillId="25" borderId="74" xfId="0" applyFont="1" applyFill="1" applyBorder="1" applyAlignment="1">
      <alignment horizontal="center" vertical="center" textRotation="90" wrapText="1"/>
    </xf>
    <xf numFmtId="0" fontId="21" fillId="25" borderId="79" xfId="0" applyFont="1" applyFill="1" applyBorder="1" applyAlignment="1">
      <alignment horizontal="center" vertical="center" textRotation="90" wrapText="1"/>
    </xf>
    <xf numFmtId="0" fontId="21" fillId="27" borderId="79" xfId="0" applyFont="1" applyFill="1" applyBorder="1" applyAlignment="1">
      <alignment horizontal="center" vertical="center" textRotation="90"/>
    </xf>
    <xf numFmtId="0" fontId="21" fillId="27" borderId="74" xfId="0" applyFont="1" applyFill="1" applyBorder="1" applyAlignment="1">
      <alignment horizontal="center" vertical="center" textRotation="90" wrapText="1"/>
    </xf>
    <xf numFmtId="0" fontId="21" fillId="27" borderId="79" xfId="0" applyFont="1" applyFill="1" applyBorder="1" applyAlignment="1">
      <alignment horizontal="center" vertical="center" textRotation="90" wrapText="1"/>
    </xf>
    <xf numFmtId="49" fontId="1" fillId="0" borderId="147" xfId="0" applyNumberFormat="1" applyFont="1" applyFill="1" applyBorder="1" applyAlignment="1">
      <alignment vertical="top"/>
    </xf>
    <xf numFmtId="49" fontId="1" fillId="0" borderId="54" xfId="0" applyNumberFormat="1" applyFont="1" applyFill="1" applyBorder="1" applyAlignment="1">
      <alignment vertical="top"/>
    </xf>
    <xf numFmtId="0" fontId="0" fillId="0" borderId="0" xfId="0"/>
    <xf numFmtId="0" fontId="0" fillId="15" borderId="0" xfId="0" applyFill="1" applyProtection="1"/>
    <xf numFmtId="0" fontId="0" fillId="12" borderId="0" xfId="0" applyFill="1" applyProtection="1"/>
    <xf numFmtId="17" fontId="0" fillId="0" borderId="0" xfId="0" applyNumberFormat="1" applyProtection="1"/>
    <xf numFmtId="0" fontId="0" fillId="0" borderId="0" xfId="0"/>
    <xf numFmtId="1" fontId="23" fillId="0" borderId="10" xfId="4" applyNumberFormat="1" applyFont="1" applyBorder="1" applyAlignment="1">
      <alignment horizontal="center" vertical="center" wrapText="1"/>
    </xf>
    <xf numFmtId="1" fontId="23" fillId="0" borderId="13" xfId="4" applyNumberFormat="1" applyFont="1" applyBorder="1" applyAlignment="1">
      <alignment horizontal="center" vertical="center" wrapText="1"/>
    </xf>
    <xf numFmtId="0" fontId="0" fillId="0" borderId="0" xfId="0"/>
    <xf numFmtId="0" fontId="23" fillId="6" borderId="11" xfId="0" applyFont="1" applyFill="1" applyBorder="1" applyAlignment="1">
      <alignment horizontal="left" vertical="center" wrapText="1"/>
    </xf>
    <xf numFmtId="0" fontId="25" fillId="6" borderId="0" xfId="0" applyFont="1" applyFill="1" applyBorder="1" applyAlignment="1">
      <alignment horizontal="left" vertical="center"/>
    </xf>
    <xf numFmtId="0" fontId="0" fillId="6" borderId="11" xfId="0" applyFill="1" applyBorder="1"/>
    <xf numFmtId="0" fontId="25" fillId="6" borderId="16" xfId="0" applyFont="1" applyFill="1" applyBorder="1" applyAlignment="1">
      <alignment horizontal="left" vertical="center" wrapText="1"/>
    </xf>
    <xf numFmtId="0" fontId="25" fillId="6" borderId="17" xfId="0" applyFont="1" applyFill="1" applyBorder="1" applyAlignment="1">
      <alignment horizontal="left" vertical="center" wrapText="1"/>
    </xf>
    <xf numFmtId="0" fontId="0" fillId="0" borderId="0" xfId="0"/>
    <xf numFmtId="0" fontId="23" fillId="6" borderId="27" xfId="0" applyFont="1" applyFill="1" applyBorder="1" applyAlignment="1">
      <alignment horizontal="center" vertical="center"/>
    </xf>
    <xf numFmtId="0" fontId="21" fillId="33" borderId="79" xfId="0" applyFont="1" applyFill="1" applyBorder="1" applyAlignment="1">
      <alignment horizontal="center" vertical="center" textRotation="90"/>
    </xf>
    <xf numFmtId="0" fontId="21" fillId="33" borderId="74" xfId="0" applyFont="1" applyFill="1" applyBorder="1" applyAlignment="1">
      <alignment horizontal="center" vertical="center" textRotation="90"/>
    </xf>
    <xf numFmtId="0" fontId="21" fillId="33" borderId="74" xfId="0" applyFont="1" applyFill="1" applyBorder="1" applyAlignment="1">
      <alignment horizontal="center" vertical="center" textRotation="90" wrapText="1"/>
    </xf>
    <xf numFmtId="0" fontId="21" fillId="33" borderId="79" xfId="0" applyFont="1" applyFill="1" applyBorder="1" applyAlignment="1">
      <alignment horizontal="center" vertical="center" textRotation="90" wrapText="1"/>
    </xf>
    <xf numFmtId="0" fontId="0" fillId="0" borderId="0" xfId="0"/>
    <xf numFmtId="0" fontId="0" fillId="0" borderId="21" xfId="0" applyFont="1" applyFill="1" applyBorder="1" applyAlignment="1">
      <alignment vertical="top"/>
    </xf>
    <xf numFmtId="0" fontId="0" fillId="0" borderId="25" xfId="0" applyFont="1" applyFill="1" applyBorder="1" applyAlignment="1">
      <alignment vertical="top"/>
    </xf>
    <xf numFmtId="0" fontId="0" fillId="0" borderId="0" xfId="0"/>
    <xf numFmtId="0" fontId="0" fillId="0" borderId="22" xfId="0" applyFont="1" applyFill="1" applyBorder="1" applyAlignment="1">
      <alignment vertical="top"/>
    </xf>
    <xf numFmtId="16" fontId="0" fillId="0" borderId="0" xfId="0" applyNumberFormat="1"/>
    <xf numFmtId="0" fontId="32" fillId="27" borderId="0" xfId="0" applyFont="1" applyFill="1" applyBorder="1" applyAlignment="1">
      <alignment horizontal="center" vertical="center"/>
    </xf>
    <xf numFmtId="0" fontId="32" fillId="27" borderId="16" xfId="0" applyFont="1" applyFill="1" applyBorder="1" applyAlignment="1">
      <alignment horizontal="center" vertical="center"/>
    </xf>
    <xf numFmtId="0" fontId="21" fillId="15" borderId="79" xfId="0" applyNumberFormat="1" applyFont="1" applyFill="1" applyBorder="1" applyAlignment="1">
      <alignment horizontal="center" vertical="center" textRotation="90"/>
    </xf>
    <xf numFmtId="0" fontId="0" fillId="0" borderId="94" xfId="2" applyNumberFormat="1" applyFont="1" applyFill="1" applyBorder="1" applyAlignment="1">
      <alignment horizontal="center" vertical="center"/>
    </xf>
    <xf numFmtId="0" fontId="0" fillId="0" borderId="28" xfId="2" applyNumberFormat="1" applyFont="1" applyFill="1" applyBorder="1" applyAlignment="1">
      <alignment horizontal="center" vertical="center"/>
    </xf>
    <xf numFmtId="0" fontId="0" fillId="0" borderId="151" xfId="2" applyNumberFormat="1" applyFont="1" applyFill="1" applyBorder="1" applyAlignment="1">
      <alignment horizontal="center" vertical="center"/>
    </xf>
    <xf numFmtId="0" fontId="0" fillId="0" borderId="152" xfId="2" applyNumberFormat="1" applyFont="1" applyFill="1" applyBorder="1" applyAlignment="1">
      <alignment horizontal="center" vertical="center"/>
    </xf>
    <xf numFmtId="0" fontId="0" fillId="0" borderId="75" xfId="2" applyNumberFormat="1" applyFont="1" applyFill="1" applyBorder="1" applyAlignment="1">
      <alignment horizontal="center"/>
    </xf>
    <xf numFmtId="0" fontId="0" fillId="0" borderId="150" xfId="2" applyNumberFormat="1" applyFont="1" applyFill="1" applyBorder="1" applyAlignment="1">
      <alignment horizontal="center" vertical="center"/>
    </xf>
    <xf numFmtId="0" fontId="0" fillId="0" borderId="0" xfId="0" applyNumberFormat="1" applyFill="1" applyBorder="1"/>
    <xf numFmtId="0" fontId="25" fillId="0" borderId="0" xfId="0" applyFont="1" applyAlignment="1">
      <alignment horizontal="center" vertical="center"/>
    </xf>
    <xf numFmtId="0" fontId="21" fillId="28" borderId="79" xfId="0" applyNumberFormat="1" applyFont="1" applyFill="1" applyBorder="1" applyAlignment="1">
      <alignment horizontal="center" vertical="center" textRotation="90" wrapText="1"/>
    </xf>
    <xf numFmtId="0" fontId="0" fillId="0" borderId="94" xfId="2" applyNumberFormat="1" applyFont="1" applyBorder="1" applyAlignment="1">
      <alignment horizontal="center" vertical="center"/>
    </xf>
    <xf numFmtId="0" fontId="0" fillId="0" borderId="28" xfId="2" applyNumberFormat="1" applyFont="1" applyBorder="1" applyAlignment="1">
      <alignment horizontal="center" vertical="center"/>
    </xf>
    <xf numFmtId="0" fontId="0" fillId="0" borderId="151" xfId="2" applyNumberFormat="1" applyFont="1" applyBorder="1" applyAlignment="1">
      <alignment horizontal="center" vertical="center"/>
    </xf>
    <xf numFmtId="0" fontId="0" fillId="0" borderId="152" xfId="2" applyNumberFormat="1" applyFont="1" applyBorder="1" applyAlignment="1">
      <alignment horizontal="center" vertical="center"/>
    </xf>
    <xf numFmtId="0" fontId="0" fillId="0" borderId="75" xfId="2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21" fillId="12" borderId="79" xfId="0" applyNumberFormat="1" applyFont="1" applyFill="1" applyBorder="1" applyAlignment="1">
      <alignment horizontal="center" vertical="center" textRotation="90" wrapText="1"/>
    </xf>
    <xf numFmtId="0" fontId="21" fillId="9" borderId="79" xfId="0" applyNumberFormat="1" applyFont="1" applyFill="1" applyBorder="1" applyAlignment="1">
      <alignment horizontal="center" vertical="center" textRotation="90" wrapText="1"/>
    </xf>
    <xf numFmtId="0" fontId="21" fillId="30" borderId="79" xfId="0" applyNumberFormat="1" applyFont="1" applyFill="1" applyBorder="1" applyAlignment="1">
      <alignment horizontal="center" vertical="center" textRotation="90" wrapText="1"/>
    </xf>
    <xf numFmtId="0" fontId="21" fillId="31" borderId="79" xfId="0" applyNumberFormat="1" applyFont="1" applyFill="1" applyBorder="1" applyAlignment="1">
      <alignment horizontal="center" vertical="center" textRotation="90" wrapText="1"/>
    </xf>
    <xf numFmtId="0" fontId="21" fillId="8" borderId="79" xfId="0" applyNumberFormat="1" applyFont="1" applyFill="1" applyBorder="1" applyAlignment="1">
      <alignment horizontal="center" vertical="center" textRotation="90" wrapText="1"/>
    </xf>
    <xf numFmtId="0" fontId="21" fillId="29" borderId="79" xfId="0" applyNumberFormat="1" applyFont="1" applyFill="1" applyBorder="1" applyAlignment="1">
      <alignment horizontal="center" vertical="center" textRotation="90" wrapText="1"/>
    </xf>
    <xf numFmtId="0" fontId="21" fillId="16" borderId="79" xfId="0" applyNumberFormat="1" applyFont="1" applyFill="1" applyBorder="1" applyAlignment="1">
      <alignment horizontal="center" vertical="center" textRotation="90" wrapText="1"/>
    </xf>
    <xf numFmtId="0" fontId="21" fillId="33" borderId="79" xfId="0" applyNumberFormat="1" applyFont="1" applyFill="1" applyBorder="1" applyAlignment="1">
      <alignment horizontal="center" vertical="center" textRotation="90" wrapText="1"/>
    </xf>
    <xf numFmtId="0" fontId="21" fillId="25" borderId="79" xfId="0" applyNumberFormat="1" applyFont="1" applyFill="1" applyBorder="1" applyAlignment="1">
      <alignment horizontal="center" vertical="center" textRotation="90" wrapText="1"/>
    </xf>
    <xf numFmtId="0" fontId="21" fillId="27" borderId="79" xfId="0" applyNumberFormat="1" applyFont="1" applyFill="1" applyBorder="1" applyAlignment="1">
      <alignment horizontal="center" vertical="center" textRotation="90" wrapText="1"/>
    </xf>
    <xf numFmtId="0" fontId="0" fillId="0" borderId="0" xfId="0" applyFont="1" applyFill="1" applyBorder="1" applyAlignment="1">
      <alignment vertical="top"/>
    </xf>
    <xf numFmtId="0" fontId="25" fillId="0" borderId="0" xfId="0" applyFont="1" applyAlignment="1">
      <alignment horizontal="center"/>
    </xf>
    <xf numFmtId="0" fontId="25" fillId="33" borderId="149" xfId="0" applyFont="1" applyFill="1" applyBorder="1" applyAlignment="1">
      <alignment horizontal="center" vertical="center"/>
    </xf>
    <xf numFmtId="9" fontId="21" fillId="13" borderId="14" xfId="2" applyFont="1" applyFill="1" applyBorder="1" applyAlignment="1">
      <alignment horizontal="left" vertical="center"/>
    </xf>
    <xf numFmtId="9" fontId="21" fillId="13" borderId="15" xfId="2" applyFont="1" applyFill="1" applyBorder="1" applyAlignment="1">
      <alignment horizontal="right" vertical="center" wrapText="1"/>
    </xf>
    <xf numFmtId="0" fontId="0" fillId="0" borderId="0" xfId="0"/>
    <xf numFmtId="0" fontId="0" fillId="0" borderId="0" xfId="0"/>
    <xf numFmtId="0" fontId="0" fillId="21" borderId="77" xfId="0" applyFill="1" applyBorder="1"/>
    <xf numFmtId="0" fontId="0" fillId="0" borderId="79" xfId="0" applyBorder="1"/>
    <xf numFmtId="0" fontId="0" fillId="0" borderId="13" xfId="0" applyFill="1" applyBorder="1"/>
    <xf numFmtId="0" fontId="0" fillId="0" borderId="14" xfId="0" applyFill="1" applyBorder="1"/>
    <xf numFmtId="0" fontId="0" fillId="34" borderId="0" xfId="0" applyFill="1"/>
    <xf numFmtId="2" fontId="9" fillId="0" borderId="0" xfId="3" applyNumberFormat="1" applyFont="1" applyFill="1" applyBorder="1" applyAlignment="1" applyProtection="1">
      <alignment horizontal="right"/>
    </xf>
    <xf numFmtId="0" fontId="0" fillId="0" borderId="0" xfId="0"/>
    <xf numFmtId="0" fontId="0" fillId="10" borderId="0" xfId="0" applyFill="1" applyAlignment="1">
      <alignment horizontal="center"/>
    </xf>
    <xf numFmtId="0" fontId="0" fillId="0" borderId="0" xfId="0"/>
    <xf numFmtId="0" fontId="25" fillId="0" borderId="0" xfId="0" applyFont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169" fontId="0" fillId="0" borderId="0" xfId="0" applyNumberFormat="1"/>
    <xf numFmtId="0" fontId="0" fillId="0" borderId="7" xfId="0" applyBorder="1"/>
    <xf numFmtId="0" fontId="0" fillId="0" borderId="155" xfId="0" applyBorder="1"/>
    <xf numFmtId="167" fontId="0" fillId="0" borderId="11" xfId="2" applyNumberFormat="1" applyFont="1" applyBorder="1"/>
    <xf numFmtId="9" fontId="0" fillId="0" borderId="16" xfId="2" applyFont="1" applyBorder="1"/>
    <xf numFmtId="9" fontId="0" fillId="0" borderId="0" xfId="2" applyFont="1" applyBorder="1"/>
    <xf numFmtId="0" fontId="33" fillId="0" borderId="0" xfId="0" applyFont="1"/>
    <xf numFmtId="167" fontId="33" fillId="0" borderId="0" xfId="2" applyNumberFormat="1" applyFont="1"/>
    <xf numFmtId="0" fontId="0" fillId="0" borderId="150" xfId="0" applyBorder="1"/>
    <xf numFmtId="0" fontId="0" fillId="0" borderId="4" xfId="0" applyBorder="1"/>
    <xf numFmtId="0" fontId="0" fillId="0" borderId="82" xfId="0" applyBorder="1"/>
    <xf numFmtId="0" fontId="0" fillId="0" borderId="75" xfId="0" applyBorder="1"/>
    <xf numFmtId="0" fontId="0" fillId="0" borderId="92" xfId="0" applyBorder="1"/>
    <xf numFmtId="0" fontId="0" fillId="0" borderId="70" xfId="0" applyBorder="1"/>
    <xf numFmtId="0" fontId="0" fillId="0" borderId="152" xfId="0" applyBorder="1"/>
    <xf numFmtId="0" fontId="0" fillId="0" borderId="26" xfId="0" applyBorder="1"/>
    <xf numFmtId="0" fontId="0" fillId="0" borderId="140" xfId="0" applyBorder="1"/>
    <xf numFmtId="0" fontId="0" fillId="0" borderId="151" xfId="0" applyBorder="1"/>
    <xf numFmtId="0" fontId="0" fillId="0" borderId="95" xfId="0" applyBorder="1"/>
    <xf numFmtId="0" fontId="0" fillId="0" borderId="72" xfId="0" applyBorder="1"/>
    <xf numFmtId="167" fontId="0" fillId="0" borderId="80" xfId="2" applyNumberFormat="1" applyFont="1" applyBorder="1"/>
    <xf numFmtId="167" fontId="0" fillId="0" borderId="99" xfId="2" applyNumberFormat="1" applyFont="1" applyBorder="1"/>
    <xf numFmtId="167" fontId="0" fillId="0" borderId="81" xfId="2" applyNumberFormat="1" applyFont="1" applyBorder="1"/>
    <xf numFmtId="9" fontId="0" fillId="0" borderId="75" xfId="2" applyFont="1" applyBorder="1"/>
    <xf numFmtId="9" fontId="0" fillId="0" borderId="92" xfId="2" applyFont="1" applyBorder="1"/>
    <xf numFmtId="9" fontId="0" fillId="0" borderId="70" xfId="2" applyFont="1" applyBorder="1"/>
    <xf numFmtId="9" fontId="0" fillId="0" borderId="150" xfId="2" applyFont="1" applyBorder="1"/>
    <xf numFmtId="9" fontId="0" fillId="0" borderId="4" xfId="2" applyFont="1" applyBorder="1"/>
    <xf numFmtId="9" fontId="0" fillId="0" borderId="82" xfId="2" applyFont="1" applyBorder="1"/>
    <xf numFmtId="0" fontId="0" fillId="0" borderId="89" xfId="0" applyBorder="1"/>
    <xf numFmtId="0" fontId="0" fillId="0" borderId="91" xfId="0" applyBorder="1"/>
    <xf numFmtId="0" fontId="0" fillId="0" borderId="86" xfId="0" applyBorder="1"/>
    <xf numFmtId="0" fontId="0" fillId="0" borderId="8" xfId="0" applyBorder="1"/>
    <xf numFmtId="0" fontId="0" fillId="0" borderId="156" xfId="0" applyBorder="1"/>
    <xf numFmtId="0" fontId="0" fillId="0" borderId="5" xfId="0" applyBorder="1"/>
    <xf numFmtId="167" fontId="0" fillId="0" borderId="157" xfId="2" applyNumberFormat="1" applyFont="1" applyBorder="1"/>
    <xf numFmtId="9" fontId="0" fillId="0" borderId="102" xfId="2" applyFont="1" applyBorder="1"/>
    <xf numFmtId="9" fontId="0" fillId="0" borderId="5" xfId="2" applyFont="1" applyBorder="1"/>
    <xf numFmtId="167" fontId="0" fillId="0" borderId="0" xfId="2" applyNumberFormat="1" applyFont="1" applyBorder="1"/>
    <xf numFmtId="169" fontId="0" fillId="0" borderId="75" xfId="0" applyNumberFormat="1" applyBorder="1"/>
    <xf numFmtId="169" fontId="0" fillId="0" borderId="92" xfId="0" applyNumberFormat="1" applyBorder="1"/>
    <xf numFmtId="169" fontId="0" fillId="0" borderId="70" xfId="0" applyNumberFormat="1" applyBorder="1"/>
    <xf numFmtId="169" fontId="0" fillId="0" borderId="102" xfId="0" applyNumberFormat="1" applyBorder="1"/>
    <xf numFmtId="0" fontId="0" fillId="0" borderId="0" xfId="0"/>
    <xf numFmtId="0" fontId="0" fillId="0" borderId="0" xfId="0"/>
    <xf numFmtId="0" fontId="0" fillId="0" borderId="0" xfId="0"/>
    <xf numFmtId="0" fontId="0" fillId="0" borderId="88" xfId="0" applyBorder="1" applyAlignment="1">
      <alignment horizontal="center"/>
    </xf>
    <xf numFmtId="9" fontId="0" fillId="0" borderId="70" xfId="2" applyFont="1" applyBorder="1" applyAlignment="1">
      <alignment horizontal="center" vertical="center"/>
    </xf>
    <xf numFmtId="0" fontId="0" fillId="0" borderId="0" xfId="0"/>
    <xf numFmtId="0" fontId="0" fillId="0" borderId="88" xfId="0" applyBorder="1" applyAlignment="1">
      <alignment horizontal="center"/>
    </xf>
    <xf numFmtId="9" fontId="0" fillId="0" borderId="70" xfId="2" applyFont="1" applyBorder="1" applyAlignment="1">
      <alignment horizontal="center" vertical="center"/>
    </xf>
    <xf numFmtId="0" fontId="21" fillId="13" borderId="79" xfId="0" applyNumberFormat="1" applyFont="1" applyFill="1" applyBorder="1" applyAlignment="1">
      <alignment horizontal="center" vertical="center" textRotation="90" wrapText="1"/>
    </xf>
    <xf numFmtId="0" fontId="21" fillId="13" borderId="79" xfId="0" applyFont="1" applyFill="1" applyBorder="1" applyAlignment="1">
      <alignment horizontal="center" vertical="center" textRotation="90"/>
    </xf>
    <xf numFmtId="0" fontId="21" fillId="13" borderId="74" xfId="0" applyFont="1" applyFill="1" applyBorder="1" applyAlignment="1">
      <alignment horizontal="center" vertical="center" textRotation="90"/>
    </xf>
    <xf numFmtId="0" fontId="21" fillId="13" borderId="74" xfId="0" applyFont="1" applyFill="1" applyBorder="1" applyAlignment="1">
      <alignment horizontal="center" vertical="center" textRotation="90" wrapText="1"/>
    </xf>
    <xf numFmtId="0" fontId="21" fillId="13" borderId="79" xfId="0" applyFont="1" applyFill="1" applyBorder="1" applyAlignment="1">
      <alignment horizontal="center" vertical="center" textRotation="90" wrapText="1"/>
    </xf>
    <xf numFmtId="0" fontId="0" fillId="0" borderId="0" xfId="0"/>
    <xf numFmtId="0" fontId="0" fillId="13" borderId="0" xfId="0" applyFill="1"/>
    <xf numFmtId="0" fontId="0" fillId="0" borderId="0" xfId="0"/>
    <xf numFmtId="0" fontId="0" fillId="0" borderId="0" xfId="0"/>
    <xf numFmtId="0" fontId="0" fillId="0" borderId="0" xfId="0" applyFill="1" applyBorder="1" applyProtection="1"/>
    <xf numFmtId="0" fontId="0" fillId="0" borderId="0" xfId="0"/>
    <xf numFmtId="0" fontId="0" fillId="0" borderId="0" xfId="0"/>
    <xf numFmtId="167" fontId="0" fillId="0" borderId="74" xfId="2" applyNumberFormat="1" applyFont="1" applyBorder="1" applyAlignment="1">
      <alignment horizontal="center" vertical="center" wrapText="1"/>
    </xf>
    <xf numFmtId="167" fontId="0" fillId="0" borderId="74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9" fontId="21" fillId="0" borderId="37" xfId="2" applyNumberFormat="1" applyFont="1" applyFill="1" applyBorder="1" applyAlignment="1">
      <alignment vertical="center"/>
    </xf>
    <xf numFmtId="0" fontId="0" fillId="0" borderId="37" xfId="0" applyFill="1" applyBorder="1"/>
    <xf numFmtId="0" fontId="23" fillId="0" borderId="63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3" fillId="0" borderId="62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/>
    <xf numFmtId="0" fontId="0" fillId="0" borderId="0" xfId="0" applyAlignment="1">
      <alignment horizontal="left" indent="2"/>
    </xf>
    <xf numFmtId="0" fontId="0" fillId="0" borderId="0" xfId="0" pivotButton="1"/>
    <xf numFmtId="0" fontId="0" fillId="0" borderId="0" xfId="0"/>
    <xf numFmtId="0" fontId="0" fillId="0" borderId="0" xfId="0"/>
    <xf numFmtId="0" fontId="0" fillId="0" borderId="0" xfId="0" applyAlignment="1">
      <alignment textRotation="90"/>
    </xf>
    <xf numFmtId="0" fontId="0" fillId="0" borderId="0" xfId="0" applyFont="1" applyAlignment="1">
      <alignment textRotation="90"/>
    </xf>
    <xf numFmtId="17" fontId="0" fillId="0" borderId="0" xfId="0" quotePrefix="1" applyNumberFormat="1" applyAlignment="1">
      <alignment horizontal="center"/>
    </xf>
    <xf numFmtId="166" fontId="0" fillId="0" borderId="0" xfId="0" applyNumberFormat="1" applyAlignment="1">
      <alignment horizontal="center" textRotation="90"/>
    </xf>
    <xf numFmtId="166" fontId="0" fillId="0" borderId="0" xfId="0" applyNumberFormat="1" applyFont="1" applyAlignment="1">
      <alignment horizontal="center" textRotation="90"/>
    </xf>
    <xf numFmtId="0" fontId="0" fillId="0" borderId="0" xfId="0" applyAlignment="1">
      <alignment horizontal="center" textRotation="90" wrapText="1"/>
    </xf>
    <xf numFmtId="0" fontId="21" fillId="2" borderId="74" xfId="0" applyFont="1" applyFill="1" applyBorder="1" applyAlignment="1">
      <alignment horizontal="center" vertical="center"/>
    </xf>
    <xf numFmtId="0" fontId="0" fillId="9" borderId="0" xfId="0" applyFill="1"/>
    <xf numFmtId="0" fontId="21" fillId="2" borderId="52" xfId="0" applyFont="1" applyFill="1" applyBorder="1" applyAlignment="1">
      <alignment horizontal="center" vertical="center"/>
    </xf>
    <xf numFmtId="9" fontId="1" fillId="0" borderId="89" xfId="2" applyFont="1" applyBorder="1" applyAlignment="1">
      <alignment horizontal="center" vertical="center" wrapText="1"/>
    </xf>
    <xf numFmtId="0" fontId="21" fillId="2" borderId="0" xfId="0" applyFont="1" applyFill="1" applyBorder="1" applyAlignment="1">
      <alignment horizontal="center" vertical="center"/>
    </xf>
    <xf numFmtId="9" fontId="0" fillId="0" borderId="0" xfId="0" applyNumberFormat="1"/>
    <xf numFmtId="0" fontId="35" fillId="0" borderId="27" xfId="0" applyFont="1" applyBorder="1"/>
    <xf numFmtId="0" fontId="35" fillId="0" borderId="27" xfId="0" applyFont="1" applyBorder="1" applyAlignment="1">
      <alignment horizontal="center" vertical="center"/>
    </xf>
    <xf numFmtId="16" fontId="0" fillId="0" borderId="16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0" fillId="11" borderId="32" xfId="0" applyFont="1" applyFill="1" applyBorder="1" applyAlignment="1">
      <alignment horizontal="left" vertical="center" wrapText="1"/>
    </xf>
    <xf numFmtId="0" fontId="0" fillId="11" borderId="33" xfId="0" applyFont="1" applyFill="1" applyBorder="1" applyAlignment="1">
      <alignment horizontal="left" vertical="center" wrapText="1"/>
    </xf>
    <xf numFmtId="0" fontId="0" fillId="11" borderId="34" xfId="0" applyFont="1" applyFill="1" applyBorder="1" applyAlignment="1">
      <alignment horizontal="left" vertical="center" wrapText="1"/>
    </xf>
    <xf numFmtId="0" fontId="24" fillId="11" borderId="35" xfId="0" applyFont="1" applyFill="1" applyBorder="1" applyAlignment="1">
      <alignment horizontal="center" vertical="center" wrapText="1"/>
    </xf>
    <xf numFmtId="0" fontId="24" fillId="11" borderId="34" xfId="0" applyFont="1" applyFill="1" applyBorder="1" applyAlignment="1">
      <alignment horizontal="center" vertical="center" wrapText="1"/>
    </xf>
    <xf numFmtId="0" fontId="24" fillId="11" borderId="36" xfId="0" applyFont="1" applyFill="1" applyBorder="1" applyAlignment="1">
      <alignment horizontal="center" vertical="center" wrapText="1"/>
    </xf>
    <xf numFmtId="0" fontId="21" fillId="10" borderId="13" xfId="0" applyFont="1" applyFill="1" applyBorder="1" applyAlignment="1">
      <alignment horizontal="center" vertical="center"/>
    </xf>
    <xf numFmtId="0" fontId="21" fillId="10" borderId="14" xfId="0" applyFont="1" applyFill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38" xfId="0" applyFont="1" applyBorder="1" applyAlignment="1">
      <alignment horizontal="left" vertical="top" wrapText="1"/>
    </xf>
    <xf numFmtId="0" fontId="25" fillId="0" borderId="39" xfId="0" applyFont="1" applyBorder="1" applyAlignment="1">
      <alignment horizontal="left" vertical="top" wrapText="1"/>
    </xf>
    <xf numFmtId="0" fontId="25" fillId="0" borderId="40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0" xfId="0" applyFont="1" applyBorder="1" applyAlignment="1">
      <alignment horizontal="left" vertical="top" wrapText="1"/>
    </xf>
    <xf numFmtId="0" fontId="25" fillId="0" borderId="44" xfId="0" applyFont="1" applyBorder="1" applyAlignment="1">
      <alignment horizontal="left" vertical="top" wrapText="1"/>
    </xf>
    <xf numFmtId="0" fontId="25" fillId="0" borderId="41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22" xfId="0" applyFont="1" applyBorder="1" applyAlignment="1">
      <alignment horizontal="center" vertical="center" wrapText="1"/>
    </xf>
    <xf numFmtId="0" fontId="25" fillId="0" borderId="44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5" fillId="0" borderId="46" xfId="0" applyFont="1" applyBorder="1" applyAlignment="1">
      <alignment horizontal="left" vertical="top" wrapText="1"/>
    </xf>
    <xf numFmtId="0" fontId="25" fillId="0" borderId="47" xfId="0" applyFont="1" applyBorder="1" applyAlignment="1">
      <alignment horizontal="left" vertical="top" wrapText="1"/>
    </xf>
    <xf numFmtId="0" fontId="25" fillId="0" borderId="48" xfId="0" applyFont="1" applyBorder="1" applyAlignment="1">
      <alignment horizontal="left" vertical="top" wrapText="1"/>
    </xf>
    <xf numFmtId="0" fontId="25" fillId="0" borderId="49" xfId="0" applyFont="1" applyBorder="1" applyAlignment="1">
      <alignment horizontal="center" vertical="center" wrapText="1"/>
    </xf>
    <xf numFmtId="0" fontId="25" fillId="0" borderId="48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8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top" wrapText="1"/>
    </xf>
    <xf numFmtId="0" fontId="25" fillId="0" borderId="20" xfId="0" applyFont="1" applyBorder="1" applyAlignment="1">
      <alignment horizontal="center" vertical="top" wrapText="1"/>
    </xf>
    <xf numFmtId="0" fontId="25" fillId="0" borderId="20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148" xfId="0" applyFont="1" applyBorder="1" applyAlignment="1">
      <alignment horizontal="center" vertical="top" wrapText="1"/>
    </xf>
    <xf numFmtId="0" fontId="25" fillId="0" borderId="59" xfId="0" applyFont="1" applyBorder="1" applyAlignment="1">
      <alignment horizontal="center" vertical="top" wrapText="1"/>
    </xf>
    <xf numFmtId="0" fontId="25" fillId="0" borderId="58" xfId="0" applyFont="1" applyBorder="1" applyAlignment="1">
      <alignment horizontal="center" vertical="top" wrapText="1"/>
    </xf>
    <xf numFmtId="0" fontId="0" fillId="11" borderId="35" xfId="0" applyFont="1" applyFill="1" applyBorder="1" applyAlignment="1">
      <alignment horizontal="left" vertical="center" wrapText="1"/>
    </xf>
    <xf numFmtId="0" fontId="25" fillId="0" borderId="53" xfId="0" applyFont="1" applyBorder="1" applyAlignment="1">
      <alignment horizontal="center" vertical="top" wrapText="1"/>
    </xf>
    <xf numFmtId="0" fontId="25" fillId="0" borderId="54" xfId="0" applyFont="1" applyBorder="1" applyAlignment="1">
      <alignment horizontal="center" vertical="top" wrapText="1"/>
    </xf>
    <xf numFmtId="0" fontId="25" fillId="0" borderId="5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2" fontId="23" fillId="0" borderId="42" xfId="0" applyNumberFormat="1" applyFont="1" applyBorder="1" applyAlignment="1">
      <alignment horizontal="center" vertical="center" wrapText="1"/>
    </xf>
    <xf numFmtId="2" fontId="23" fillId="0" borderId="58" xfId="0" applyNumberFormat="1" applyFont="1" applyBorder="1" applyAlignment="1">
      <alignment horizontal="center" vertical="center" wrapText="1"/>
    </xf>
    <xf numFmtId="2" fontId="23" fillId="0" borderId="61" xfId="0" applyNumberFormat="1" applyFont="1" applyBorder="1" applyAlignment="1">
      <alignment horizontal="center" vertical="center" wrapText="1"/>
    </xf>
    <xf numFmtId="2" fontId="23" fillId="0" borderId="63" xfId="0" applyNumberFormat="1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0" fontId="23" fillId="0" borderId="58" xfId="0" applyFont="1" applyBorder="1" applyAlignment="1">
      <alignment horizontal="center" vertical="center" wrapText="1"/>
    </xf>
    <xf numFmtId="0" fontId="0" fillId="11" borderId="77" xfId="0" applyFont="1" applyFill="1" applyBorder="1" applyAlignment="1">
      <alignment horizontal="center" vertical="center" wrapText="1"/>
    </xf>
    <xf numFmtId="0" fontId="0" fillId="11" borderId="78" xfId="0" applyFont="1" applyFill="1" applyBorder="1" applyAlignment="1">
      <alignment horizontal="center" vertical="center" wrapText="1"/>
    </xf>
    <xf numFmtId="0" fontId="0" fillId="11" borderId="79" xfId="0" applyFont="1" applyFill="1" applyBorder="1" applyAlignment="1">
      <alignment horizontal="center" vertical="center" wrapText="1"/>
    </xf>
    <xf numFmtId="0" fontId="24" fillId="11" borderId="32" xfId="0" applyFont="1" applyFill="1" applyBorder="1" applyAlignment="1">
      <alignment horizontal="center" vertical="center" wrapText="1"/>
    </xf>
    <xf numFmtId="0" fontId="24" fillId="11" borderId="1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center" wrapText="1"/>
    </xf>
    <xf numFmtId="0" fontId="23" fillId="0" borderId="59" xfId="0" applyFont="1" applyBorder="1" applyAlignment="1">
      <alignment horizontal="left" vertical="center" wrapText="1"/>
    </xf>
    <xf numFmtId="0" fontId="23" fillId="0" borderId="58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5" fillId="0" borderId="0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 wrapText="1"/>
    </xf>
    <xf numFmtId="0" fontId="23" fillId="0" borderId="63" xfId="0" applyFont="1" applyBorder="1" applyAlignment="1">
      <alignment horizontal="center" vertical="center" wrapText="1"/>
    </xf>
    <xf numFmtId="0" fontId="21" fillId="10" borderId="77" xfId="0" applyFont="1" applyFill="1" applyBorder="1" applyAlignment="1">
      <alignment horizontal="center" vertical="center"/>
    </xf>
    <xf numFmtId="0" fontId="21" fillId="10" borderId="78" xfId="0" applyFont="1" applyFill="1" applyBorder="1" applyAlignment="1">
      <alignment horizontal="center" vertical="center"/>
    </xf>
    <xf numFmtId="0" fontId="21" fillId="10" borderId="79" xfId="0" applyFont="1" applyFill="1" applyBorder="1" applyAlignment="1">
      <alignment horizontal="center" vertical="center"/>
    </xf>
    <xf numFmtId="0" fontId="23" fillId="0" borderId="11" xfId="0" applyFont="1" applyBorder="1" applyAlignment="1">
      <alignment horizontal="left" vertical="center" wrapText="1"/>
    </xf>
    <xf numFmtId="0" fontId="23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0" fillId="0" borderId="27" xfId="0" applyBorder="1" applyAlignment="1">
      <alignment horizontal="left" vertical="center"/>
    </xf>
    <xf numFmtId="0" fontId="25" fillId="6" borderId="27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25" fillId="0" borderId="61" xfId="0" applyFont="1" applyBorder="1" applyAlignment="1">
      <alignment horizontal="center" vertical="center"/>
    </xf>
    <xf numFmtId="0" fontId="25" fillId="0" borderId="64" xfId="0" applyFont="1" applyBorder="1" applyAlignment="1">
      <alignment horizontal="center" vertical="center"/>
    </xf>
    <xf numFmtId="0" fontId="23" fillId="2" borderId="35" xfId="0" applyFont="1" applyFill="1" applyBorder="1" applyAlignment="1">
      <alignment horizontal="center" vertical="center" wrapText="1"/>
    </xf>
    <xf numFmtId="0" fontId="23" fillId="2" borderId="34" xfId="0" applyFont="1" applyFill="1" applyBorder="1" applyAlignment="1">
      <alignment horizontal="center" vertical="center" wrapText="1"/>
    </xf>
    <xf numFmtId="0" fontId="23" fillId="2" borderId="36" xfId="0" applyFont="1" applyFill="1" applyBorder="1" applyAlignment="1">
      <alignment horizontal="center" vertical="center" wrapText="1"/>
    </xf>
    <xf numFmtId="16" fontId="23" fillId="6" borderId="42" xfId="0" applyNumberFormat="1" applyFont="1" applyFill="1" applyBorder="1" applyAlignment="1">
      <alignment horizontal="center" vertical="center" wrapText="1"/>
    </xf>
    <xf numFmtId="0" fontId="23" fillId="6" borderId="58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left" vertical="center" wrapText="1"/>
    </xf>
    <xf numFmtId="0" fontId="23" fillId="0" borderId="62" xfId="0" applyFont="1" applyBorder="1" applyAlignment="1">
      <alignment horizontal="left" vertical="center" wrapText="1"/>
    </xf>
    <xf numFmtId="0" fontId="23" fillId="0" borderId="63" xfId="0" applyFont="1" applyBorder="1" applyAlignment="1">
      <alignment horizontal="left" vertical="center" wrapText="1"/>
    </xf>
    <xf numFmtId="0" fontId="23" fillId="6" borderId="42" xfId="0" applyFont="1" applyFill="1" applyBorder="1" applyAlignment="1">
      <alignment horizontal="center" vertical="center" wrapText="1"/>
    </xf>
    <xf numFmtId="0" fontId="23" fillId="0" borderId="43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/>
    <xf numFmtId="0" fontId="0" fillId="10" borderId="0" xfId="0" applyFill="1" applyAlignment="1">
      <alignment horizontal="center"/>
    </xf>
    <xf numFmtId="9" fontId="21" fillId="0" borderId="74" xfId="2" applyFont="1" applyBorder="1" applyAlignment="1">
      <alignment horizontal="center" vertical="center"/>
    </xf>
    <xf numFmtId="9" fontId="0" fillId="12" borderId="74" xfId="2" applyFont="1" applyFill="1" applyBorder="1" applyAlignment="1">
      <alignment horizontal="center" vertical="center"/>
    </xf>
    <xf numFmtId="9" fontId="21" fillId="12" borderId="31" xfId="2" applyNumberFormat="1" applyFont="1" applyFill="1" applyBorder="1" applyAlignment="1">
      <alignment horizontal="center" vertical="center"/>
    </xf>
    <xf numFmtId="9" fontId="21" fillId="12" borderId="37" xfId="2" applyNumberFormat="1" applyFont="1" applyFill="1" applyBorder="1" applyAlignment="1">
      <alignment horizontal="center" vertical="center"/>
    </xf>
    <xf numFmtId="9" fontId="21" fillId="12" borderId="74" xfId="2" applyFont="1" applyFill="1" applyBorder="1" applyAlignment="1">
      <alignment horizontal="center" vertical="center"/>
    </xf>
    <xf numFmtId="10" fontId="21" fillId="9" borderId="31" xfId="0" applyNumberFormat="1" applyFont="1" applyFill="1" applyBorder="1" applyAlignment="1">
      <alignment horizontal="center" vertical="center" wrapText="1"/>
    </xf>
    <xf numFmtId="10" fontId="21" fillId="9" borderId="52" xfId="0" applyNumberFormat="1" applyFont="1" applyFill="1" applyBorder="1" applyAlignment="1">
      <alignment horizontal="center" vertical="center" wrapText="1"/>
    </xf>
    <xf numFmtId="9" fontId="0" fillId="15" borderId="74" xfId="2" applyFont="1" applyFill="1" applyBorder="1" applyAlignment="1">
      <alignment horizontal="center" vertical="center"/>
    </xf>
    <xf numFmtId="0" fontId="21" fillId="13" borderId="31" xfId="0" applyFont="1" applyFill="1" applyBorder="1" applyAlignment="1">
      <alignment horizontal="center" wrapText="1"/>
    </xf>
    <xf numFmtId="0" fontId="21" fillId="14" borderId="31" xfId="0" applyFont="1" applyFill="1" applyBorder="1" applyAlignment="1">
      <alignment horizontal="center" wrapText="1"/>
    </xf>
    <xf numFmtId="0" fontId="21" fillId="9" borderId="12" xfId="0" applyFont="1" applyFill="1" applyBorder="1" applyAlignment="1">
      <alignment horizontal="center" vertical="center"/>
    </xf>
    <xf numFmtId="0" fontId="21" fillId="9" borderId="17" xfId="0" applyFont="1" applyFill="1" applyBorder="1" applyAlignment="1">
      <alignment horizontal="center" vertical="center"/>
    </xf>
    <xf numFmtId="0" fontId="21" fillId="9" borderId="31" xfId="0" applyFont="1" applyFill="1" applyBorder="1" applyAlignment="1">
      <alignment horizontal="center" vertical="center" wrapText="1"/>
    </xf>
    <xf numFmtId="0" fontId="21" fillId="9" borderId="52" xfId="0" applyFont="1" applyFill="1" applyBorder="1" applyAlignment="1">
      <alignment horizontal="center" vertical="center" wrapText="1"/>
    </xf>
    <xf numFmtId="9" fontId="21" fillId="0" borderId="74" xfId="2" applyNumberFormat="1" applyFont="1" applyBorder="1" applyAlignment="1">
      <alignment horizontal="center" vertical="center"/>
    </xf>
    <xf numFmtId="9" fontId="0" fillId="12" borderId="74" xfId="2" applyNumberFormat="1" applyFont="1" applyFill="1" applyBorder="1" applyAlignment="1">
      <alignment horizontal="center" vertical="center"/>
    </xf>
    <xf numFmtId="9" fontId="21" fillId="12" borderId="74" xfId="2" applyNumberFormat="1" applyFont="1" applyFill="1" applyBorder="1" applyAlignment="1">
      <alignment horizontal="center" vertical="center"/>
    </xf>
    <xf numFmtId="9" fontId="21" fillId="12" borderId="52" xfId="2" applyNumberFormat="1" applyFont="1" applyFill="1" applyBorder="1" applyAlignment="1">
      <alignment horizontal="center" vertical="center"/>
    </xf>
    <xf numFmtId="0" fontId="21" fillId="0" borderId="77" xfId="0" applyFont="1" applyBorder="1" applyAlignment="1">
      <alignment horizontal="center" vertical="center"/>
    </xf>
    <xf numFmtId="0" fontId="21" fillId="0" borderId="78" xfId="0" applyFont="1" applyBorder="1" applyAlignment="1">
      <alignment horizontal="center" vertical="center"/>
    </xf>
    <xf numFmtId="0" fontId="21" fillId="0" borderId="79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136" xfId="0" applyBorder="1" applyAlignment="1">
      <alignment horizontal="center"/>
    </xf>
    <xf numFmtId="9" fontId="0" fillId="0" borderId="140" xfId="2" applyFont="1" applyBorder="1" applyAlignment="1">
      <alignment horizontal="center" vertical="center"/>
    </xf>
    <xf numFmtId="9" fontId="0" fillId="0" borderId="139" xfId="2" applyFont="1" applyBorder="1" applyAlignment="1">
      <alignment horizontal="center" vertical="center"/>
    </xf>
    <xf numFmtId="9" fontId="0" fillId="0" borderId="72" xfId="2" applyFont="1" applyBorder="1" applyAlignment="1">
      <alignment horizontal="center" vertical="center"/>
    </xf>
    <xf numFmtId="0" fontId="21" fillId="13" borderId="15" xfId="0" applyFont="1" applyFill="1" applyBorder="1" applyAlignment="1">
      <alignment horizontal="center"/>
    </xf>
    <xf numFmtId="0" fontId="21" fillId="13" borderId="16" xfId="0" applyFont="1" applyFill="1" applyBorder="1" applyAlignment="1">
      <alignment horizontal="center"/>
    </xf>
    <xf numFmtId="0" fontId="21" fillId="13" borderId="17" xfId="0" applyFont="1" applyFill="1" applyBorder="1" applyAlignment="1">
      <alignment horizontal="center"/>
    </xf>
    <xf numFmtId="9" fontId="0" fillId="0" borderId="69" xfId="2" applyFont="1" applyBorder="1" applyAlignment="1">
      <alignment horizontal="center" vertical="center"/>
    </xf>
    <xf numFmtId="0" fontId="26" fillId="27" borderId="12" xfId="0" applyFont="1" applyFill="1" applyBorder="1" applyAlignment="1">
      <alignment horizontal="center" vertical="center"/>
    </xf>
    <xf numFmtId="0" fontId="26" fillId="27" borderId="14" xfId="0" applyFont="1" applyFill="1" applyBorder="1" applyAlignment="1">
      <alignment horizontal="center" vertical="center"/>
    </xf>
    <xf numFmtId="0" fontId="26" fillId="27" borderId="17" xfId="0" applyFont="1" applyFill="1" applyBorder="1" applyAlignment="1">
      <alignment horizontal="center" vertical="center"/>
    </xf>
    <xf numFmtId="9" fontId="0" fillId="27" borderId="81" xfId="2" applyFont="1" applyFill="1" applyBorder="1" applyAlignment="1">
      <alignment horizontal="center" vertical="center"/>
    </xf>
    <xf numFmtId="9" fontId="0" fillId="27" borderId="82" xfId="2" applyFont="1" applyFill="1" applyBorder="1" applyAlignment="1">
      <alignment horizontal="center" vertical="center"/>
    </xf>
    <xf numFmtId="9" fontId="0" fillId="27" borderId="70" xfId="2" applyFont="1" applyFill="1" applyBorder="1" applyAlignment="1">
      <alignment horizontal="center" vertical="center"/>
    </xf>
    <xf numFmtId="9" fontId="0" fillId="0" borderId="140" xfId="2" applyNumberFormat="1" applyFont="1" applyBorder="1" applyAlignment="1">
      <alignment horizontal="center" vertical="center"/>
    </xf>
    <xf numFmtId="9" fontId="0" fillId="0" borderId="139" xfId="2" applyNumberFormat="1" applyFont="1" applyBorder="1" applyAlignment="1">
      <alignment horizontal="center" vertical="center"/>
    </xf>
    <xf numFmtId="9" fontId="0" fillId="0" borderId="72" xfId="2" applyNumberFormat="1" applyFont="1" applyBorder="1" applyAlignment="1">
      <alignment horizontal="center" vertical="center"/>
    </xf>
    <xf numFmtId="0" fontId="21" fillId="8" borderId="15" xfId="0" applyFont="1" applyFill="1" applyBorder="1" applyAlignment="1">
      <alignment horizontal="center"/>
    </xf>
    <xf numFmtId="0" fontId="21" fillId="8" borderId="16" xfId="0" applyFont="1" applyFill="1" applyBorder="1" applyAlignment="1">
      <alignment horizontal="center"/>
    </xf>
    <xf numFmtId="0" fontId="21" fillId="8" borderId="17" xfId="0" applyFont="1" applyFill="1" applyBorder="1" applyAlignment="1">
      <alignment horizontal="center"/>
    </xf>
    <xf numFmtId="0" fontId="21" fillId="33" borderId="15" xfId="0" applyFont="1" applyFill="1" applyBorder="1" applyAlignment="1">
      <alignment horizontal="center"/>
    </xf>
    <xf numFmtId="0" fontId="21" fillId="33" borderId="16" xfId="0" applyFont="1" applyFill="1" applyBorder="1" applyAlignment="1">
      <alignment horizontal="center"/>
    </xf>
    <xf numFmtId="0" fontId="21" fillId="33" borderId="17" xfId="0" applyFont="1" applyFill="1" applyBorder="1" applyAlignment="1">
      <alignment horizontal="center"/>
    </xf>
    <xf numFmtId="0" fontId="21" fillId="25" borderId="15" xfId="0" applyFont="1" applyFill="1" applyBorder="1" applyAlignment="1">
      <alignment horizontal="center"/>
    </xf>
    <xf numFmtId="0" fontId="21" fillId="25" borderId="16" xfId="0" applyFont="1" applyFill="1" applyBorder="1" applyAlignment="1">
      <alignment horizontal="center"/>
    </xf>
    <xf numFmtId="0" fontId="21" fillId="25" borderId="17" xfId="0" applyFont="1" applyFill="1" applyBorder="1" applyAlignment="1">
      <alignment horizontal="center"/>
    </xf>
    <xf numFmtId="0" fontId="21" fillId="27" borderId="15" xfId="0" applyFont="1" applyFill="1" applyBorder="1" applyAlignment="1">
      <alignment horizontal="center"/>
    </xf>
    <xf numFmtId="0" fontId="21" fillId="27" borderId="16" xfId="0" applyFont="1" applyFill="1" applyBorder="1" applyAlignment="1">
      <alignment horizontal="center"/>
    </xf>
    <xf numFmtId="0" fontId="21" fillId="27" borderId="17" xfId="0" applyFont="1" applyFill="1" applyBorder="1" applyAlignment="1">
      <alignment horizontal="center"/>
    </xf>
    <xf numFmtId="0" fontId="21" fillId="15" borderId="15" xfId="0" applyFont="1" applyFill="1" applyBorder="1" applyAlignment="1">
      <alignment horizontal="center"/>
    </xf>
    <xf numFmtId="0" fontId="21" fillId="15" borderId="16" xfId="0" applyFont="1" applyFill="1" applyBorder="1" applyAlignment="1">
      <alignment horizontal="center"/>
    </xf>
    <xf numFmtId="0" fontId="21" fillId="15" borderId="17" xfId="0" applyFont="1" applyFill="1" applyBorder="1" applyAlignment="1">
      <alignment horizontal="center"/>
    </xf>
    <xf numFmtId="0" fontId="21" fillId="28" borderId="15" xfId="0" applyFont="1" applyFill="1" applyBorder="1" applyAlignment="1">
      <alignment horizontal="center"/>
    </xf>
    <xf numFmtId="0" fontId="21" fillId="28" borderId="16" xfId="0" applyFont="1" applyFill="1" applyBorder="1" applyAlignment="1">
      <alignment horizontal="center"/>
    </xf>
    <xf numFmtId="0" fontId="21" fillId="28" borderId="17" xfId="0" applyFont="1" applyFill="1" applyBorder="1" applyAlignment="1">
      <alignment horizontal="center"/>
    </xf>
    <xf numFmtId="0" fontId="21" fillId="12" borderId="15" xfId="0" applyFont="1" applyFill="1" applyBorder="1" applyAlignment="1">
      <alignment horizontal="center"/>
    </xf>
    <xf numFmtId="0" fontId="21" fillId="12" borderId="16" xfId="0" applyFont="1" applyFill="1" applyBorder="1" applyAlignment="1">
      <alignment horizontal="center"/>
    </xf>
    <xf numFmtId="0" fontId="21" fillId="12" borderId="17" xfId="0" applyFont="1" applyFill="1" applyBorder="1" applyAlignment="1">
      <alignment horizontal="center"/>
    </xf>
    <xf numFmtId="0" fontId="21" fillId="9" borderId="15" xfId="0" applyFont="1" applyFill="1" applyBorder="1" applyAlignment="1">
      <alignment horizontal="center"/>
    </xf>
    <xf numFmtId="0" fontId="21" fillId="9" borderId="16" xfId="0" applyFont="1" applyFill="1" applyBorder="1" applyAlignment="1">
      <alignment horizontal="center"/>
    </xf>
    <xf numFmtId="0" fontId="21" fillId="9" borderId="17" xfId="0" applyFont="1" applyFill="1" applyBorder="1" applyAlignment="1">
      <alignment horizontal="center"/>
    </xf>
    <xf numFmtId="0" fontId="21" fillId="30" borderId="15" xfId="0" applyFont="1" applyFill="1" applyBorder="1" applyAlignment="1">
      <alignment horizontal="center"/>
    </xf>
    <xf numFmtId="0" fontId="21" fillId="30" borderId="16" xfId="0" applyFont="1" applyFill="1" applyBorder="1" applyAlignment="1">
      <alignment horizontal="center"/>
    </xf>
    <xf numFmtId="0" fontId="21" fillId="30" borderId="17" xfId="0" applyFont="1" applyFill="1" applyBorder="1" applyAlignment="1">
      <alignment horizontal="center"/>
    </xf>
    <xf numFmtId="0" fontId="21" fillId="31" borderId="15" xfId="0" applyFont="1" applyFill="1" applyBorder="1" applyAlignment="1">
      <alignment horizontal="center"/>
    </xf>
    <xf numFmtId="0" fontId="21" fillId="31" borderId="16" xfId="0" applyFont="1" applyFill="1" applyBorder="1" applyAlignment="1">
      <alignment horizontal="center"/>
    </xf>
    <xf numFmtId="0" fontId="21" fillId="31" borderId="17" xfId="0" applyFont="1" applyFill="1" applyBorder="1" applyAlignment="1">
      <alignment horizontal="center"/>
    </xf>
    <xf numFmtId="0" fontId="21" fillId="29" borderId="15" xfId="0" applyFont="1" applyFill="1" applyBorder="1" applyAlignment="1">
      <alignment horizontal="center"/>
    </xf>
    <xf numFmtId="0" fontId="21" fillId="29" borderId="16" xfId="0" applyFont="1" applyFill="1" applyBorder="1" applyAlignment="1">
      <alignment horizontal="center"/>
    </xf>
    <xf numFmtId="0" fontId="21" fillId="29" borderId="17" xfId="0" applyFont="1" applyFill="1" applyBorder="1" applyAlignment="1">
      <alignment horizontal="center"/>
    </xf>
    <xf numFmtId="0" fontId="21" fillId="16" borderId="15" xfId="0" applyFont="1" applyFill="1" applyBorder="1" applyAlignment="1">
      <alignment horizontal="center"/>
    </xf>
    <xf numFmtId="0" fontId="21" fillId="16" borderId="16" xfId="0" applyFont="1" applyFill="1" applyBorder="1" applyAlignment="1">
      <alignment horizontal="center"/>
    </xf>
    <xf numFmtId="0" fontId="21" fillId="16" borderId="17" xfId="0" applyFont="1" applyFill="1" applyBorder="1" applyAlignment="1">
      <alignment horizontal="center"/>
    </xf>
    <xf numFmtId="9" fontId="0" fillId="0" borderId="81" xfId="2" applyFont="1" applyBorder="1" applyAlignment="1">
      <alignment horizontal="center" vertical="center"/>
    </xf>
    <xf numFmtId="9" fontId="0" fillId="0" borderId="82" xfId="2" applyFont="1" applyBorder="1" applyAlignment="1">
      <alignment horizontal="center" vertical="center"/>
    </xf>
    <xf numFmtId="9" fontId="0" fillId="0" borderId="70" xfId="2" applyFont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/>
    </xf>
    <xf numFmtId="0" fontId="3" fillId="10" borderId="153" xfId="0" applyFont="1" applyFill="1" applyBorder="1" applyAlignment="1">
      <alignment horizontal="center"/>
    </xf>
    <xf numFmtId="0" fontId="3" fillId="10" borderId="154" xfId="0" applyFont="1" applyFill="1" applyBorder="1" applyAlignment="1">
      <alignment horizontal="center"/>
    </xf>
    <xf numFmtId="0" fontId="3" fillId="10" borderId="77" xfId="0" applyFont="1" applyFill="1" applyBorder="1" applyAlignment="1">
      <alignment horizontal="center"/>
    </xf>
    <xf numFmtId="0" fontId="3" fillId="10" borderId="78" xfId="0" applyFont="1" applyFill="1" applyBorder="1" applyAlignment="1">
      <alignment horizontal="center"/>
    </xf>
    <xf numFmtId="0" fontId="3" fillId="10" borderId="79" xfId="0" applyFont="1" applyFill="1" applyBorder="1" applyAlignment="1">
      <alignment horizontal="center"/>
    </xf>
    <xf numFmtId="0" fontId="21" fillId="27" borderId="10" xfId="0" applyFont="1" applyFill="1" applyBorder="1" applyAlignment="1">
      <alignment horizontal="center"/>
    </xf>
    <xf numFmtId="0" fontId="21" fillId="27" borderId="11" xfId="0" applyFont="1" applyFill="1" applyBorder="1" applyAlignment="1">
      <alignment horizontal="center"/>
    </xf>
    <xf numFmtId="0" fontId="21" fillId="27" borderId="12" xfId="0" applyFont="1" applyFill="1" applyBorder="1" applyAlignment="1">
      <alignment horizontal="center"/>
    </xf>
    <xf numFmtId="0" fontId="21" fillId="27" borderId="138" xfId="0" applyFont="1" applyFill="1" applyBorder="1" applyAlignment="1">
      <alignment horizontal="center"/>
    </xf>
    <xf numFmtId="0" fontId="21" fillId="27" borderId="2" xfId="0" applyFont="1" applyFill="1" applyBorder="1" applyAlignment="1">
      <alignment horizontal="center"/>
    </xf>
    <xf numFmtId="0" fontId="21" fillId="27" borderId="83" xfId="0" applyFont="1" applyFill="1" applyBorder="1" applyAlignment="1">
      <alignment horizontal="center"/>
    </xf>
    <xf numFmtId="0" fontId="21" fillId="27" borderId="13" xfId="0" applyFont="1" applyFill="1" applyBorder="1" applyAlignment="1">
      <alignment horizontal="center"/>
    </xf>
    <xf numFmtId="0" fontId="21" fillId="27" borderId="0" xfId="0" applyFont="1" applyFill="1" applyBorder="1" applyAlignment="1">
      <alignment horizontal="center"/>
    </xf>
    <xf numFmtId="0" fontId="21" fillId="27" borderId="14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26" fillId="9" borderId="15" xfId="0" applyFont="1" applyFill="1" applyBorder="1" applyAlignment="1">
      <alignment horizontal="center" vertical="center" wrapText="1"/>
    </xf>
    <xf numFmtId="0" fontId="26" fillId="9" borderId="16" xfId="0" applyFont="1" applyFill="1" applyBorder="1" applyAlignment="1">
      <alignment horizontal="center" vertical="center" wrapText="1"/>
    </xf>
    <xf numFmtId="0" fontId="26" fillId="9" borderId="17" xfId="0" applyFont="1" applyFill="1" applyBorder="1" applyAlignment="1">
      <alignment horizontal="center" vertical="center" wrapText="1"/>
    </xf>
    <xf numFmtId="0" fontId="26" fillId="9" borderId="15" xfId="0" applyFont="1" applyFill="1" applyBorder="1" applyAlignment="1">
      <alignment horizontal="center" wrapText="1"/>
    </xf>
    <xf numFmtId="0" fontId="26" fillId="9" borderId="16" xfId="0" applyFont="1" applyFill="1" applyBorder="1" applyAlignment="1">
      <alignment horizontal="center" wrapText="1"/>
    </xf>
    <xf numFmtId="0" fontId="26" fillId="9" borderId="17" xfId="0" applyFont="1" applyFill="1" applyBorder="1" applyAlignment="1">
      <alignment horizontal="center" wrapText="1"/>
    </xf>
    <xf numFmtId="0" fontId="3" fillId="3" borderId="31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37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 textRotation="90"/>
    </xf>
    <xf numFmtId="0" fontId="3" fillId="3" borderId="37" xfId="0" applyFont="1" applyFill="1" applyBorder="1" applyAlignment="1">
      <alignment horizontal="center" vertical="center" textRotation="90"/>
    </xf>
    <xf numFmtId="0" fontId="3" fillId="13" borderId="10" xfId="0" applyFont="1" applyFill="1" applyBorder="1" applyAlignment="1">
      <alignment horizontal="center" vertical="center"/>
    </xf>
    <xf numFmtId="0" fontId="3" fillId="13" borderId="12" xfId="0" applyFont="1" applyFill="1" applyBorder="1" applyAlignment="1">
      <alignment horizontal="center" vertical="center"/>
    </xf>
    <xf numFmtId="0" fontId="3" fillId="13" borderId="13" xfId="0" applyFont="1" applyFill="1" applyBorder="1" applyAlignment="1">
      <alignment horizontal="center" vertical="center"/>
    </xf>
    <xf numFmtId="0" fontId="3" fillId="13" borderId="14" xfId="0" applyFont="1" applyFill="1" applyBorder="1" applyAlignment="1">
      <alignment horizontal="center" vertical="center"/>
    </xf>
    <xf numFmtId="0" fontId="0" fillId="3" borderId="121" xfId="0" applyFill="1" applyBorder="1" applyAlignment="1">
      <alignment horizontal="center"/>
    </xf>
    <xf numFmtId="0" fontId="0" fillId="3" borderId="116" xfId="0" applyFill="1" applyBorder="1" applyAlignment="1">
      <alignment horizontal="center"/>
    </xf>
    <xf numFmtId="0" fontId="21" fillId="3" borderId="122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21" fillId="3" borderId="124" xfId="0" applyFont="1" applyFill="1" applyBorder="1" applyAlignment="1">
      <alignment horizontal="center" vertical="center"/>
    </xf>
    <xf numFmtId="0" fontId="29" fillId="0" borderId="104" xfId="0" applyFont="1" applyBorder="1" applyAlignment="1">
      <alignment horizontal="center"/>
    </xf>
    <xf numFmtId="0" fontId="21" fillId="3" borderId="31" xfId="0" applyFont="1" applyFill="1" applyBorder="1" applyAlignment="1">
      <alignment horizontal="center" vertical="center" textRotation="90"/>
    </xf>
    <xf numFmtId="0" fontId="21" fillId="3" borderId="37" xfId="0" applyFont="1" applyFill="1" applyBorder="1" applyAlignment="1">
      <alignment horizontal="center" vertical="center" textRotation="90"/>
    </xf>
    <xf numFmtId="0" fontId="21" fillId="3" borderId="31" xfId="0" applyFont="1" applyFill="1" applyBorder="1" applyAlignment="1">
      <alignment horizontal="center" wrapText="1"/>
    </xf>
    <xf numFmtId="0" fontId="21" fillId="3" borderId="37" xfId="0" applyFont="1" applyFill="1" applyBorder="1" applyAlignment="1">
      <alignment horizontal="center" wrapText="1"/>
    </xf>
    <xf numFmtId="0" fontId="21" fillId="10" borderId="31" xfId="0" applyFont="1" applyFill="1" applyBorder="1" applyAlignment="1">
      <alignment horizontal="center" wrapText="1"/>
    </xf>
    <xf numFmtId="0" fontId="21" fillId="10" borderId="37" xfId="0" applyFont="1" applyFill="1" applyBorder="1" applyAlignment="1">
      <alignment horizontal="center" wrapText="1"/>
    </xf>
    <xf numFmtId="0" fontId="0" fillId="25" borderId="31" xfId="0" applyFont="1" applyFill="1" applyBorder="1" applyAlignment="1">
      <alignment horizontal="center" vertical="center" textRotation="90"/>
    </xf>
    <xf numFmtId="0" fontId="0" fillId="25" borderId="37" xfId="0" applyFont="1" applyFill="1" applyBorder="1" applyAlignment="1">
      <alignment horizontal="center" vertical="center" textRotation="90"/>
    </xf>
    <xf numFmtId="0" fontId="0" fillId="25" borderId="52" xfId="0" applyFont="1" applyFill="1" applyBorder="1" applyAlignment="1">
      <alignment horizontal="center" vertical="center" textRotation="90"/>
    </xf>
    <xf numFmtId="0" fontId="0" fillId="25" borderId="10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0" fontId="21" fillId="10" borderId="10" xfId="0" applyFont="1" applyFill="1" applyBorder="1" applyAlignment="1">
      <alignment horizontal="center" wrapText="1"/>
    </xf>
    <xf numFmtId="0" fontId="21" fillId="10" borderId="12" xfId="0" applyFont="1" applyFill="1" applyBorder="1" applyAlignment="1">
      <alignment horizontal="center" wrapText="1"/>
    </xf>
    <xf numFmtId="0" fontId="21" fillId="10" borderId="13" xfId="0" applyFont="1" applyFill="1" applyBorder="1" applyAlignment="1">
      <alignment horizontal="center" wrapText="1"/>
    </xf>
    <xf numFmtId="0" fontId="21" fillId="10" borderId="14" xfId="0" applyFont="1" applyFill="1" applyBorder="1" applyAlignment="1">
      <alignment horizontal="center" wrapText="1"/>
    </xf>
    <xf numFmtId="0" fontId="26" fillId="10" borderId="15" xfId="0" applyFont="1" applyFill="1" applyBorder="1" applyAlignment="1">
      <alignment horizontal="center" wrapText="1"/>
    </xf>
    <xf numFmtId="0" fontId="26" fillId="10" borderId="17" xfId="0" applyFont="1" applyFill="1" applyBorder="1" applyAlignment="1">
      <alignment horizontal="center" wrapText="1"/>
    </xf>
    <xf numFmtId="0" fontId="21" fillId="3" borderId="10" xfId="0" applyFont="1" applyFill="1" applyBorder="1" applyAlignment="1">
      <alignment horizontal="center" wrapText="1"/>
    </xf>
    <xf numFmtId="0" fontId="21" fillId="3" borderId="12" xfId="0" applyFont="1" applyFill="1" applyBorder="1" applyAlignment="1">
      <alignment horizontal="center" wrapText="1"/>
    </xf>
    <xf numFmtId="0" fontId="21" fillId="3" borderId="13" xfId="0" applyFont="1" applyFill="1" applyBorder="1" applyAlignment="1">
      <alignment horizontal="center" wrapText="1"/>
    </xf>
    <xf numFmtId="0" fontId="21" fillId="3" borderId="14" xfId="0" applyFont="1" applyFill="1" applyBorder="1" applyAlignment="1">
      <alignment horizontal="center" wrapText="1"/>
    </xf>
    <xf numFmtId="0" fontId="0" fillId="10" borderId="15" xfId="0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25" borderId="123" xfId="0" applyFont="1" applyFill="1" applyBorder="1" applyAlignment="1">
      <alignment horizontal="center" vertical="center"/>
    </xf>
    <xf numFmtId="0" fontId="0" fillId="25" borderId="124" xfId="0" applyFont="1" applyFill="1" applyBorder="1" applyAlignment="1">
      <alignment horizontal="center" vertical="center"/>
    </xf>
    <xf numFmtId="0" fontId="26" fillId="9" borderId="77" xfId="0" applyFont="1" applyFill="1" applyBorder="1" applyAlignment="1">
      <alignment horizontal="center" wrapText="1"/>
    </xf>
    <xf numFmtId="0" fontId="26" fillId="9" borderId="78" xfId="0" applyFont="1" applyFill="1" applyBorder="1" applyAlignment="1">
      <alignment horizontal="center" wrapText="1"/>
    </xf>
    <xf numFmtId="0" fontId="26" fillId="9" borderId="79" xfId="0" applyFont="1" applyFill="1" applyBorder="1" applyAlignment="1">
      <alignment horizontal="center" wrapText="1"/>
    </xf>
    <xf numFmtId="0" fontId="21" fillId="25" borderId="10" xfId="0" applyFont="1" applyFill="1" applyBorder="1" applyAlignment="1">
      <alignment horizontal="center" vertical="center"/>
    </xf>
    <xf numFmtId="0" fontId="21" fillId="25" borderId="11" xfId="0" applyFont="1" applyFill="1" applyBorder="1" applyAlignment="1">
      <alignment horizontal="center" vertical="center"/>
    </xf>
    <xf numFmtId="0" fontId="21" fillId="25" borderId="12" xfId="0" applyFont="1" applyFill="1" applyBorder="1" applyAlignment="1">
      <alignment horizontal="center" vertical="center"/>
    </xf>
    <xf numFmtId="0" fontId="21" fillId="25" borderId="110" xfId="0" applyFont="1" applyFill="1" applyBorder="1" applyAlignment="1">
      <alignment horizontal="center" vertical="center"/>
    </xf>
    <xf numFmtId="0" fontId="21" fillId="25" borderId="111" xfId="0" applyFont="1" applyFill="1" applyBorder="1" applyAlignment="1">
      <alignment horizontal="center" vertical="center"/>
    </xf>
    <xf numFmtId="0" fontId="21" fillId="25" borderId="112" xfId="0" applyFont="1" applyFill="1" applyBorder="1" applyAlignment="1">
      <alignment horizontal="center" vertical="center"/>
    </xf>
    <xf numFmtId="0" fontId="0" fillId="25" borderId="113" xfId="0" applyFont="1" applyFill="1" applyBorder="1" applyAlignment="1">
      <alignment horizontal="center" vertical="center"/>
    </xf>
    <xf numFmtId="0" fontId="0" fillId="25" borderId="114" xfId="0" applyFont="1" applyFill="1" applyBorder="1" applyAlignment="1">
      <alignment horizontal="center" vertical="center"/>
    </xf>
    <xf numFmtId="0" fontId="0" fillId="25" borderId="115" xfId="0" applyFont="1" applyFill="1" applyBorder="1" applyAlignment="1">
      <alignment horizontal="center" vertical="center"/>
    </xf>
    <xf numFmtId="0" fontId="0" fillId="25" borderId="116" xfId="0" applyFont="1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26" borderId="52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11" xfId="0" applyFill="1" applyBorder="1" applyAlignment="1">
      <alignment horizontal="center" vertical="center"/>
    </xf>
    <xf numFmtId="0" fontId="0" fillId="3" borderId="11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21" fillId="25" borderId="126" xfId="0" applyFont="1" applyFill="1" applyBorder="1" applyAlignment="1">
      <alignment horizontal="center"/>
    </xf>
    <xf numFmtId="0" fontId="21" fillId="25" borderId="127" xfId="0" applyFont="1" applyFill="1" applyBorder="1" applyAlignment="1">
      <alignment horizontal="center"/>
    </xf>
    <xf numFmtId="0" fontId="21" fillId="25" borderId="128" xfId="0" applyFont="1" applyFill="1" applyBorder="1" applyAlignment="1">
      <alignment horizontal="center"/>
    </xf>
    <xf numFmtId="0" fontId="0" fillId="25" borderId="122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wrapText="1"/>
    </xf>
    <xf numFmtId="0" fontId="28" fillId="0" borderId="109" xfId="0" applyFont="1" applyBorder="1" applyAlignment="1">
      <alignment horizontal="center" wrapText="1"/>
    </xf>
    <xf numFmtId="0" fontId="0" fillId="25" borderId="125" xfId="0" applyFill="1" applyBorder="1" applyAlignment="1">
      <alignment horizontal="center" vertical="center"/>
    </xf>
    <xf numFmtId="0" fontId="0" fillId="25" borderId="129" xfId="0" applyFill="1" applyBorder="1" applyAlignment="1">
      <alignment horizontal="center" vertical="center"/>
    </xf>
    <xf numFmtId="0" fontId="0" fillId="25" borderId="130" xfId="0" applyFill="1" applyBorder="1" applyAlignment="1">
      <alignment horizontal="center" vertical="center"/>
    </xf>
    <xf numFmtId="0" fontId="0" fillId="25" borderId="131" xfId="0" applyFill="1" applyBorder="1" applyAlignment="1">
      <alignment horizontal="center" vertical="center"/>
    </xf>
    <xf numFmtId="0" fontId="28" fillId="0" borderId="0" xfId="0" applyFont="1" applyBorder="1" applyAlignment="1">
      <alignment horizontal="right" vertical="center" textRotation="90" wrapText="1"/>
    </xf>
    <xf numFmtId="0" fontId="21" fillId="3" borderId="10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 wrapText="1"/>
    </xf>
    <xf numFmtId="0" fontId="21" fillId="3" borderId="13" xfId="0" applyFont="1" applyFill="1" applyBorder="1" applyAlignment="1">
      <alignment horizontal="center" vertical="center" wrapText="1"/>
    </xf>
    <xf numFmtId="0" fontId="21" fillId="3" borderId="14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wrapText="1"/>
    </xf>
    <xf numFmtId="0" fontId="21" fillId="3" borderId="0" xfId="0" applyFont="1" applyFill="1" applyBorder="1" applyAlignment="1">
      <alignment horizontal="center" wrapText="1"/>
    </xf>
    <xf numFmtId="0" fontId="21" fillId="25" borderId="13" xfId="0" applyFont="1" applyFill="1" applyBorder="1" applyAlignment="1">
      <alignment horizontal="center" vertical="center"/>
    </xf>
    <xf numFmtId="0" fontId="21" fillId="25" borderId="0" xfId="0" applyFont="1" applyFill="1" applyBorder="1" applyAlignment="1">
      <alignment horizontal="center" vertical="center"/>
    </xf>
    <xf numFmtId="0" fontId="21" fillId="25" borderId="14" xfId="0" applyFont="1" applyFill="1" applyBorder="1" applyAlignment="1">
      <alignment horizontal="center" vertical="center"/>
    </xf>
    <xf numFmtId="0" fontId="4" fillId="0" borderId="18" xfId="0" applyFont="1" applyBorder="1" applyAlignment="1" applyProtection="1">
      <alignment horizontal="center" vertical="center" textRotation="180"/>
    </xf>
    <xf numFmtId="0" fontId="0" fillId="9" borderId="0" xfId="0" applyFill="1" applyAlignment="1">
      <alignment horizontal="center" vertical="center" textRotation="90"/>
    </xf>
    <xf numFmtId="0" fontId="0" fillId="0" borderId="0" xfId="0" applyAlignment="1">
      <alignment horizontal="center" textRotation="90" wrapText="1"/>
    </xf>
    <xf numFmtId="0" fontId="0" fillId="0" borderId="0" xfId="0" applyBorder="1" applyAlignment="1">
      <alignment horizontal="center" vertical="center"/>
    </xf>
    <xf numFmtId="0" fontId="34" fillId="3" borderId="27" xfId="0" applyFont="1" applyFill="1" applyBorder="1" applyAlignment="1">
      <alignment horizontal="center" vertical="center" wrapText="1"/>
    </xf>
    <xf numFmtId="0" fontId="35" fillId="3" borderId="27" xfId="0" applyFont="1" applyFill="1" applyBorder="1" applyAlignment="1">
      <alignment horizontal="center" vertical="center" wrapText="1"/>
    </xf>
    <xf numFmtId="0" fontId="36" fillId="3" borderId="27" xfId="0" applyFont="1" applyFill="1" applyBorder="1" applyAlignment="1">
      <alignment horizontal="center" vertical="center" wrapText="1"/>
    </xf>
  </cellXfs>
  <cellStyles count="5">
    <cellStyle name="Millares" xfId="4" builtinId="3"/>
    <cellStyle name="Moneda" xfId="1" builtinId="4"/>
    <cellStyle name="Normal" xfId="0" builtinId="0"/>
    <cellStyle name="Normal_CCAQR12A" xfId="3" xr:uid="{00000000-0005-0000-0000-000003000000}"/>
    <cellStyle name="Porcentaje" xfId="2" builtinId="5"/>
  </cellStyles>
  <dxfs count="414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</dxfs>
  <tableStyles count="0" defaultTableStyle="TableStyleMedium2" defaultPivotStyle="PivotStyleMedium9"/>
  <colors>
    <mruColors>
      <color rgb="FF008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pivotCacheDefinition" Target="pivotCache/pivotCacheDefinition2.xml"/><Relationship Id="rId40" Type="http://schemas.openxmlformats.org/officeDocument/2006/relationships/pivotCacheDefinition" Target="pivotCache/pivotCacheDefinition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pivotCacheDefinition" Target="pivotCache/pivotCacheDefinition3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4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16.xml"/></Relationships>
</file>

<file path=xl/charts/_rels/chart4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9.xml"/><Relationship Id="rId1" Type="http://schemas.openxmlformats.org/officeDocument/2006/relationships/themeOverride" Target="../theme/themeOverride17.xml"/></Relationships>
</file>

<file path=xl/charts/_rels/chart4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18.xml"/></Relationships>
</file>

<file path=xl/charts/_rels/chart4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19.xml"/></Relationships>
</file>

<file path=xl/charts/_rels/chart5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2.xml"/><Relationship Id="rId1" Type="http://schemas.openxmlformats.org/officeDocument/2006/relationships/themeOverride" Target="../theme/themeOverride20.xml"/></Relationships>
</file>

<file path=xl/charts/_rels/chart5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21.xml"/></Relationships>
</file>

<file path=xl/charts/_rels/chart5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4.xml"/><Relationship Id="rId1" Type="http://schemas.openxmlformats.org/officeDocument/2006/relationships/themeOverride" Target="../theme/themeOverride22.xml"/></Relationships>
</file>

<file path=xl/charts/_rels/chart5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23.xml"/></Relationships>
</file>

<file path=xl/charts/_rels/chart5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6.xml"/><Relationship Id="rId1" Type="http://schemas.openxmlformats.org/officeDocument/2006/relationships/themeOverride" Target="../theme/themeOverride24.xml"/></Relationships>
</file>

<file path=xl/charts/_rels/chart5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7.xml"/><Relationship Id="rId1" Type="http://schemas.openxmlformats.org/officeDocument/2006/relationships/themeOverride" Target="../theme/themeOverride25.xml"/></Relationships>
</file>

<file path=xl/charts/_rels/chart5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8.xml"/><Relationship Id="rId1" Type="http://schemas.openxmlformats.org/officeDocument/2006/relationships/themeOverride" Target="../theme/themeOverride26.xml"/></Relationships>
</file>

<file path=xl/charts/_rels/chart5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9.xml"/><Relationship Id="rId1" Type="http://schemas.openxmlformats.org/officeDocument/2006/relationships/themeOverride" Target="../theme/themeOverride2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6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2.xml"/><Relationship Id="rId1" Type="http://schemas.openxmlformats.org/officeDocument/2006/relationships/themeOverride" Target="../theme/themeOverride28.xml"/></Relationships>
</file>

<file path=xl/charts/_rels/chart6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6.xml"/><Relationship Id="rId1" Type="http://schemas.openxmlformats.org/officeDocument/2006/relationships/themeOverride" Target="../theme/themeOverride29.xml"/></Relationships>
</file>

<file path=xl/charts/_rels/chart6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7.xml"/><Relationship Id="rId1" Type="http://schemas.openxmlformats.org/officeDocument/2006/relationships/themeOverride" Target="../theme/themeOverride30.xml"/></Relationships>
</file>

<file path=xl/charts/_rels/chart6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8.xml"/><Relationship Id="rId1" Type="http://schemas.openxmlformats.org/officeDocument/2006/relationships/themeOverride" Target="../theme/themeOverride31.xml"/></Relationships>
</file>

<file path=xl/charts/_rels/chart6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9.xml"/><Relationship Id="rId1" Type="http://schemas.openxmlformats.org/officeDocument/2006/relationships/themeOverride" Target="../theme/themeOverride32.xml"/></Relationships>
</file>

<file path=xl/charts/_rels/chart6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0.xml"/><Relationship Id="rId1" Type="http://schemas.openxmlformats.org/officeDocument/2006/relationships/themeOverride" Target="../theme/themeOverride33.xml"/></Relationships>
</file>

<file path=xl/charts/_rels/chart6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1.xml"/><Relationship Id="rId1" Type="http://schemas.openxmlformats.org/officeDocument/2006/relationships/themeOverride" Target="../theme/themeOverride34.xml"/></Relationships>
</file>

<file path=xl/charts/_rels/chart6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2.xml"/><Relationship Id="rId1" Type="http://schemas.openxmlformats.org/officeDocument/2006/relationships/themeOverride" Target="../theme/themeOverride35.xml"/></Relationships>
</file>

<file path=xl/charts/_rels/chart7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3.xml"/><Relationship Id="rId1" Type="http://schemas.openxmlformats.org/officeDocument/2006/relationships/themeOverride" Target="../theme/themeOverride36.xml"/></Relationships>
</file>

<file path=xl/charts/_rels/chart7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4.xml"/><Relationship Id="rId1" Type="http://schemas.openxmlformats.org/officeDocument/2006/relationships/themeOverride" Target="../theme/themeOverride37.xml"/></Relationships>
</file>

<file path=xl/charts/_rels/chart7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5.xml"/><Relationship Id="rId1" Type="http://schemas.openxmlformats.org/officeDocument/2006/relationships/themeOverride" Target="../theme/themeOverride38.xml"/></Relationships>
</file>

<file path=xl/charts/_rels/chart7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6.xml"/><Relationship Id="rId1" Type="http://schemas.openxmlformats.org/officeDocument/2006/relationships/themeOverride" Target="../theme/themeOverride39.xml"/></Relationships>
</file>

<file path=xl/charts/_rels/chart7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7.xml"/><Relationship Id="rId1" Type="http://schemas.openxmlformats.org/officeDocument/2006/relationships/themeOverride" Target="../theme/themeOverride40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1.xml"/></Relationships>
</file>

<file path=xl/charts/_rels/chart7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0.xml"/><Relationship Id="rId1" Type="http://schemas.openxmlformats.org/officeDocument/2006/relationships/themeOverride" Target="../theme/themeOverride42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6.xml"/></Relationships>
</file>

<file path=xl/charts/_rels/chart8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7.xml"/><Relationship Id="rId1" Type="http://schemas.openxmlformats.org/officeDocument/2006/relationships/themeOverride" Target="../theme/themeOverride4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8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>
              <a:defRPr sz="2000"/>
            </a:pPr>
            <a:r>
              <a:rPr lang="en-US" sz="2000" b="1" i="0" baseline="0">
                <a:effectLst/>
              </a:rPr>
              <a:t>V1/V1+</a:t>
            </a:r>
            <a:endParaRPr lang="en-US" sz="2000">
              <a:effectLst/>
            </a:endParaRPr>
          </a:p>
        </c:rich>
      </c:tx>
      <c:layout>
        <c:manualLayout>
          <c:xMode val="edge"/>
          <c:yMode val="edge"/>
          <c:x val="3.1956790123456786E-3"/>
          <c:y val="0.279773954702822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8996913580246916E-2"/>
          <c:y val="0.15093686979361112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XND V1 K%'!$A$5</c:f>
              <c:strCache>
                <c:ptCount val="1"/>
                <c:pt idx="0">
                  <c:v>V1 K‰ FSI</c:v>
                </c:pt>
              </c:strCache>
            </c:strRef>
          </c:tx>
          <c:spPr>
            <a:gradFill flip="none" rotWithShape="1">
              <a:gsLst>
                <a:gs pos="0">
                  <a:schemeClr val="tx1">
                    <a:lumMod val="100000"/>
                  </a:schemeClr>
                </a:gs>
                <a:gs pos="50000">
                  <a:srgbClr val="FF0000">
                    <a:lumMod val="100000"/>
                  </a:srgbClr>
                </a:gs>
                <a:gs pos="100000">
                  <a:schemeClr val="tx1"/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5B3-4430-8CD2-081FBAAD2302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5B3-4430-8CD2-081FBAAD2302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05B3-4430-8CD2-081FBAAD2302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1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B3-4430-8CD2-081FBAAD2302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05B3-4430-8CD2-081FBAAD2302}"/>
              </c:ext>
            </c:extLst>
          </c:dPt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05B3-4430-8CD2-081FBAAD2302}"/>
              </c:ext>
            </c:extLst>
          </c:dPt>
          <c:dPt>
            <c:idx val="16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05B3-4430-8CD2-081FBAAD2302}"/>
              </c:ext>
            </c:extLst>
          </c:dPt>
          <c:dPt>
            <c:idx val="17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05B3-4430-8CD2-081FBAAD2302}"/>
              </c:ext>
            </c:extLst>
          </c:dPt>
          <c:dPt>
            <c:idx val="18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05B3-4430-8CD2-081FBAAD2302}"/>
              </c:ext>
            </c:extLst>
          </c:dPt>
          <c:dPt>
            <c:idx val="19"/>
            <c:invertIfNegative val="0"/>
            <c:bubble3D val="0"/>
            <c:spPr>
              <a:gradFill flip="none" rotWithShape="1">
                <a:gsLst>
                  <a:gs pos="0">
                    <a:sysClr val="windowText" lastClr="000000">
                      <a:lumMod val="100000"/>
                    </a:sysClr>
                  </a:gs>
                  <a:gs pos="52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05B3-4430-8CD2-081FBAAD2302}"/>
              </c:ext>
            </c:extLst>
          </c:dPt>
          <c:dLbls>
            <c:dLbl>
              <c:idx val="1"/>
              <c:layout>
                <c:manualLayout>
                  <c:x val="0"/>
                  <c:y val="5.609199187152109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5B3-4430-8CD2-081FBAAD23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B3-4430-8CD2-081FBAAD2302}"/>
                </c:ext>
              </c:extLst>
            </c:dLbl>
            <c:dLbl>
              <c:idx val="8"/>
              <c:layout>
                <c:manualLayout>
                  <c:x val="0"/>
                  <c:y val="5.207528968720506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5B3-4430-8CD2-081FBAAD2302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5B3-4430-8CD2-081FBAAD2302}"/>
                </c:ext>
              </c:extLst>
            </c:dLbl>
            <c:dLbl>
              <c:idx val="17"/>
              <c:layout>
                <c:manualLayout>
                  <c:x val="0"/>
                  <c:y val="3.244202970805951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5B3-4430-8CD2-081FBAAD2302}"/>
                </c:ext>
              </c:extLst>
            </c:dLbl>
            <c:dLbl>
              <c:idx val="18"/>
              <c:layout>
                <c:manualLayout>
                  <c:x val="0"/>
                  <c:y val="2.479338520291717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5B3-4430-8CD2-081FBAAD2302}"/>
                </c:ext>
              </c:extLst>
            </c:dLbl>
            <c:dLbl>
              <c:idx val="19"/>
              <c:layout>
                <c:manualLayout>
                  <c:x val="1.9817167128156994E-3"/>
                  <c:y val="9.42148637710855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5B3-4430-8CD2-081FBAAD23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V1+V2'!$D$3:$BU$3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f>'FSI XND V1 K%'!$C$6:$S$6</c:f>
              <c:numCache>
                <c:formatCode>0</c:formatCode>
                <c:ptCount val="7"/>
                <c:pt idx="1">
                  <c:v>55.55555555555555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5B3-4430-8CD2-081FBAAD2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38464"/>
        <c:axId val="975506712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XND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Lbls>
            <c:dLbl>
              <c:idx val="4"/>
              <c:layout>
                <c:manualLayout>
                  <c:x val="-1.9598765432098765E-3"/>
                  <c:y val="-2.944988996871814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5B3-4430-8CD2-081FBAAD2302}"/>
                </c:ext>
              </c:extLst>
            </c:dLbl>
            <c:dLbl>
              <c:idx val="5"/>
              <c:layout>
                <c:manualLayout>
                  <c:x val="-1.9598765432098765E-3"/>
                  <c:y val="-5.889977993743646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5B3-4430-8CD2-081FBAAD2302}"/>
                </c:ext>
              </c:extLst>
            </c:dLbl>
            <c:dLbl>
              <c:idx val="6"/>
              <c:layout>
                <c:manualLayout>
                  <c:x val="0"/>
                  <c:y val="-4.908314994786364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5B3-4430-8CD2-081FBAAD2302}"/>
                </c:ext>
              </c:extLst>
            </c:dLbl>
            <c:dLbl>
              <c:idx val="7"/>
              <c:layout>
                <c:manualLayout>
                  <c:x val="1.9598765432098765E-3"/>
                  <c:y val="-5.889977993743646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5B3-4430-8CD2-081FBAAD2302}"/>
                </c:ext>
              </c:extLst>
            </c:dLbl>
            <c:dLbl>
              <c:idx val="8"/>
              <c:layout>
                <c:manualLayout>
                  <c:x val="-7.1861309769712849E-17"/>
                  <c:y val="-4.908314994786364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5B3-4430-8CD2-081FBAAD2302}"/>
                </c:ext>
              </c:extLst>
            </c:dLbl>
            <c:dLbl>
              <c:idx val="9"/>
              <c:layout>
                <c:manualLayout>
                  <c:x val="0"/>
                  <c:y val="-4.462809336525107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5B3-4430-8CD2-081FBAAD2302}"/>
                </c:ext>
              </c:extLst>
            </c:dLbl>
            <c:dLbl>
              <c:idx val="10"/>
              <c:layout>
                <c:manualLayout>
                  <c:x val="0"/>
                  <c:y val="-8.063492063492072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5B3-4430-8CD2-081FBAAD23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6"/>
              <c:pt idx="0">
                <c:v>DIC 16</c:v>
              </c:pt>
              <c:pt idx="1">
                <c:v>DIC 17</c:v>
              </c:pt>
              <c:pt idx="2">
                <c:v>0</c:v>
              </c:pt>
              <c:pt idx="3">
                <c:v>ENE 18</c:v>
              </c:pt>
              <c:pt idx="4">
                <c:v>FEB 18</c:v>
              </c:pt>
              <c:pt idx="5">
                <c:v>MAR 18</c:v>
              </c:pt>
              <c:pt idx="6">
                <c:v>ABR 18</c:v>
              </c:pt>
              <c:pt idx="7">
                <c:v>MAY 18</c:v>
              </c:pt>
              <c:pt idx="8">
                <c:v>JUN 18</c:v>
              </c:pt>
              <c:pt idx="9">
                <c:v>JUL 18</c:v>
              </c:pt>
              <c:pt idx="10">
                <c:v>AGO 18</c:v>
              </c:pt>
              <c:pt idx="11">
                <c:v>SEP 18</c:v>
              </c:pt>
              <c:pt idx="12">
                <c:v>OCT 18</c:v>
              </c:pt>
              <c:pt idx="13">
                <c:v>NOV 18</c:v>
              </c:pt>
              <c:pt idx="14">
                <c:v>DIC 18</c:v>
              </c:pt>
              <c:pt idx="15">
                <c:v>0</c:v>
              </c:pt>
              <c:pt idx="16">
                <c:v>Sem27</c:v>
              </c:pt>
              <c:pt idx="17">
                <c:v>Sem28</c:v>
              </c:pt>
              <c:pt idx="18">
                <c:v>Sem29</c:v>
              </c:pt>
              <c:pt idx="19">
                <c:v>Sem30</c:v>
              </c:pt>
              <c:pt idx="20">
                <c:v>0</c:v>
              </c:pt>
              <c:pt idx="21">
                <c:v>43297</c:v>
              </c:pt>
              <c:pt idx="22">
                <c:v>43298</c:v>
              </c:pt>
              <c:pt idx="23">
                <c:v>43299</c:v>
              </c:pt>
              <c:pt idx="24">
                <c:v>43300</c:v>
              </c:pt>
              <c:pt idx="25">
                <c:v>43301</c:v>
              </c:pt>
            </c:strLit>
          </c:cat>
          <c:val>
            <c:numRef>
              <c:f>'FSI XND V1 K%'!$C$16:$R$16</c:f>
              <c:numCache>
                <c:formatCode>0</c:formatCode>
                <c:ptCount val="6"/>
                <c:pt idx="1">
                  <c:v>125</c:v>
                </c:pt>
                <c:pt idx="2">
                  <c:v>100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5B3-4430-8CD2-081FBAAD2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15728"/>
        <c:axId val="975640384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38464"/>
        <c:axId val="97550671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'FSI XND V1 K%'!$A$25</c15:sqref>
                        </c15:formulaRef>
                      </c:ext>
                    </c:extLst>
                    <c:strCache>
                      <c:ptCount val="1"/>
                      <c:pt idx="0">
                        <c:v>Objetivo</c:v>
                      </c:pt>
                    </c:strCache>
                  </c:strRef>
                </c:tx>
                <c:spPr>
                  <a:ln w="25400"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dLbls>
                  <c:dLbl>
                    <c:idx val="25"/>
                    <c:layout>
                      <c:manualLayout>
                        <c:x val="-1.1759259259259403E-2"/>
                        <c:y val="-7.3624724921795559E-2"/>
                      </c:manualLayout>
                    </c:layout>
                    <c:tx>
                      <c:rich>
                        <a:bodyPr/>
                        <a:lstStyle/>
                        <a:p>
                          <a:r>
                            <a:rPr lang="en-US" sz="700">
                              <a:solidFill>
                                <a:schemeClr val="accent5"/>
                              </a:solidFill>
                            </a:rPr>
                            <a:t>OBJ: </a:t>
                          </a:r>
                          <a:fld id="{A0435F54-BBFE-4DB2-BD34-CDB4F8142BF9}" type="VALUE">
                            <a:rPr lang="en-US" sz="700">
                              <a:solidFill>
                                <a:schemeClr val="accent5"/>
                              </a:solidFill>
                            </a:rPr>
                            <a:pPr/>
                            <a:t>[VALOR]</a:t>
                          </a:fld>
                          <a:endParaRPr lang="en-US" sz="700">
                            <a:solidFill>
                              <a:schemeClr val="accent5"/>
                            </a:solidFill>
                          </a:endParaRPr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5-05B3-4430-8CD2-081FBAAD2302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wrap="square" lIns="38100" tIns="19050" rIns="38100" bIns="19050" anchor="ctr">
                      <a:spAutoFit/>
                    </a:bodyPr>
                    <a:lstStyle/>
                    <a:p>
                      <a:pPr>
                        <a:defRPr sz="900" b="1"/>
                      </a:pPr>
                      <a:endParaRPr lang="es-AR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Lit>
                    <c:ptCount val="26"/>
                    <c:pt idx="0">
                      <c:v>DIC 16</c:v>
                    </c:pt>
                    <c:pt idx="1">
                      <c:v>DIC 17</c:v>
                    </c:pt>
                    <c:pt idx="2">
                      <c:v>0</c:v>
                    </c:pt>
                    <c:pt idx="3">
                      <c:v>ENE 18</c:v>
                    </c:pt>
                    <c:pt idx="4">
                      <c:v>FEB 18</c:v>
                    </c:pt>
                    <c:pt idx="5">
                      <c:v>MAR 18</c:v>
                    </c:pt>
                    <c:pt idx="6">
                      <c:v>ABR 18</c:v>
                    </c:pt>
                    <c:pt idx="7">
                      <c:v>MAY 18</c:v>
                    </c:pt>
                    <c:pt idx="8">
                      <c:v>JUN 18</c:v>
                    </c:pt>
                    <c:pt idx="9">
                      <c:v>JUL 18</c:v>
                    </c:pt>
                    <c:pt idx="10">
                      <c:v>AGO 18</c:v>
                    </c:pt>
                    <c:pt idx="11">
                      <c:v>SEP 18</c:v>
                    </c:pt>
                    <c:pt idx="12">
                      <c:v>OCT 18</c:v>
                    </c:pt>
                    <c:pt idx="13">
                      <c:v>NOV 18</c:v>
                    </c:pt>
                    <c:pt idx="14">
                      <c:v>DIC 18</c:v>
                    </c:pt>
                    <c:pt idx="15">
                      <c:v>0</c:v>
                    </c:pt>
                    <c:pt idx="16">
                      <c:v>Sem27</c:v>
                    </c:pt>
                    <c:pt idx="17">
                      <c:v>Sem28</c:v>
                    </c:pt>
                    <c:pt idx="18">
                      <c:v>Sem29</c:v>
                    </c:pt>
                    <c:pt idx="19">
                      <c:v>Sem30</c:v>
                    </c:pt>
                    <c:pt idx="20">
                      <c:v>0</c:v>
                    </c:pt>
                    <c:pt idx="21">
                      <c:v>43297</c:v>
                    </c:pt>
                    <c:pt idx="22">
                      <c:v>43298</c:v>
                    </c:pt>
                    <c:pt idx="23">
                      <c:v>43299</c:v>
                    </c:pt>
                    <c:pt idx="24">
                      <c:v>43300</c:v>
                    </c:pt>
                    <c:pt idx="25">
                      <c:v>43301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'FSI XND V1 K%'!$C$26:$BV$26</c15:sqref>
                        </c15:formulaRef>
                      </c:ext>
                    </c:extLst>
                    <c:numCache>
                      <c:formatCode>0</c:formatCode>
                      <c:ptCount val="56"/>
                      <c:pt idx="1">
                        <c:v>125</c:v>
                      </c:pt>
                      <c:pt idx="2">
                        <c:v>100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50</c:v>
                      </c:pt>
                      <c:pt idx="6">
                        <c:v>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26-05B3-4430-8CD2-081FBAAD2302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strRef>
              <c:f>'FSI XND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1E-05B3-4430-8CD2-081FBAAD2302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1F-05B3-4430-8CD2-081FBAAD2302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20-05B3-4430-8CD2-081FBAAD2302}"/>
              </c:ext>
            </c:extLst>
          </c:dPt>
          <c:dPt>
            <c:idx val="24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2-05B3-4430-8CD2-081FBAAD2302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23-05B3-4430-8CD2-081FBAAD2302}"/>
              </c:ext>
            </c:extLst>
          </c:dPt>
          <c:dLbls>
            <c:dLbl>
              <c:idx val="21"/>
              <c:layout>
                <c:manualLayout>
                  <c:x val="-2.5356132446463994E-2"/>
                  <c:y val="-4.3453174603174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5B3-4430-8CD2-081FBAAD2302}"/>
                </c:ext>
              </c:extLst>
            </c:dLbl>
            <c:dLbl>
              <c:idx val="23"/>
              <c:layout>
                <c:manualLayout>
                  <c:x val="-1.9729589371980678E-2"/>
                  <c:y val="-5.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5B3-4430-8CD2-081FBAAD23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f>'FSI XND V1 K%'!$C$3:$BV$3</c:f>
              <c:strCache>
                <c:ptCount val="55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1">
                  <c:v>Sem1</c:v>
                </c:pt>
                <c:pt idx="12">
                  <c:v>Sem2</c:v>
                </c:pt>
                <c:pt idx="13">
                  <c:v>Sem3</c:v>
                </c:pt>
                <c:pt idx="14">
                  <c:v>Sem4</c:v>
                </c:pt>
                <c:pt idx="15">
                  <c:v>Sem5</c:v>
                </c:pt>
                <c:pt idx="16">
                  <c:v>Sem6</c:v>
                </c:pt>
                <c:pt idx="17">
                  <c:v>Sem7</c:v>
                </c:pt>
                <c:pt idx="18">
                  <c:v>Sem8</c:v>
                </c:pt>
                <c:pt idx="19">
                  <c:v>Sem9</c:v>
                </c:pt>
                <c:pt idx="20">
                  <c:v>Sem10</c:v>
                </c:pt>
                <c:pt idx="21">
                  <c:v>Sem11</c:v>
                </c:pt>
                <c:pt idx="22">
                  <c:v>Sem12</c:v>
                </c:pt>
                <c:pt idx="23">
                  <c:v>Sem13</c:v>
                </c:pt>
                <c:pt idx="24">
                  <c:v>Sem14</c:v>
                </c:pt>
                <c:pt idx="25">
                  <c:v>Sem15</c:v>
                </c:pt>
                <c:pt idx="26">
                  <c:v>Sem16</c:v>
                </c:pt>
                <c:pt idx="27">
                  <c:v>Sem17</c:v>
                </c:pt>
                <c:pt idx="28">
                  <c:v>Sem18</c:v>
                </c:pt>
                <c:pt idx="29">
                  <c:v>Sem19</c:v>
                </c:pt>
                <c:pt idx="30">
                  <c:v>Sem20</c:v>
                </c:pt>
                <c:pt idx="31">
                  <c:v>Sem21</c:v>
                </c:pt>
                <c:pt idx="32">
                  <c:v>Sem22</c:v>
                </c:pt>
                <c:pt idx="33">
                  <c:v>Sem23</c:v>
                </c:pt>
                <c:pt idx="34">
                  <c:v>Sem24</c:v>
                </c:pt>
                <c:pt idx="35">
                  <c:v>Sem25</c:v>
                </c:pt>
                <c:pt idx="36">
                  <c:v>Sem26</c:v>
                </c:pt>
                <c:pt idx="37">
                  <c:v>Sem27</c:v>
                </c:pt>
                <c:pt idx="38">
                  <c:v>Sem28</c:v>
                </c:pt>
                <c:pt idx="39">
                  <c:v>Sem29</c:v>
                </c:pt>
                <c:pt idx="40">
                  <c:v>Sem30</c:v>
                </c:pt>
                <c:pt idx="41">
                  <c:v>Sem31</c:v>
                </c:pt>
                <c:pt idx="42">
                  <c:v>Sem32</c:v>
                </c:pt>
                <c:pt idx="43">
                  <c:v>Sem33</c:v>
                </c:pt>
                <c:pt idx="44">
                  <c:v>Sem34</c:v>
                </c:pt>
                <c:pt idx="45">
                  <c:v>Sem35</c:v>
                </c:pt>
                <c:pt idx="46">
                  <c:v>Sem36</c:v>
                </c:pt>
                <c:pt idx="47">
                  <c:v>Sem37</c:v>
                </c:pt>
                <c:pt idx="48">
                  <c:v>Sem38</c:v>
                </c:pt>
                <c:pt idx="49">
                  <c:v>Sem39</c:v>
                </c:pt>
                <c:pt idx="50">
                  <c:v>Sem40</c:v>
                </c:pt>
                <c:pt idx="51">
                  <c:v>Sem41</c:v>
                </c:pt>
                <c:pt idx="52">
                  <c:v>Sem42</c:v>
                </c:pt>
                <c:pt idx="53">
                  <c:v>Sem43</c:v>
                </c:pt>
                <c:pt idx="54">
                  <c:v>Sem44</c:v>
                </c:pt>
              </c:strCache>
            </c:strRef>
          </c:cat>
          <c:val>
            <c:numRef>
              <c:f>'FSI XND V1 K%'!$C$36:$BV$36</c:f>
              <c:numCache>
                <c:formatCode>0</c:formatCode>
                <c:ptCount val="5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5B3-4430-8CD2-081FBAAD2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15728"/>
        <c:axId val="975640384"/>
      </c:lineChart>
      <c:catAx>
        <c:axId val="975538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06712"/>
        <c:crosses val="autoZero"/>
        <c:auto val="1"/>
        <c:lblAlgn val="ctr"/>
        <c:lblOffset val="100"/>
        <c:noMultiLvlLbl val="0"/>
      </c:catAx>
      <c:valAx>
        <c:axId val="975506712"/>
        <c:scaling>
          <c:orientation val="minMax"/>
          <c:max val="100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538464"/>
        <c:crosses val="autoZero"/>
        <c:crossBetween val="between"/>
      </c:valAx>
      <c:valAx>
        <c:axId val="975640384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515728"/>
        <c:crosses val="max"/>
        <c:crossBetween val="between"/>
      </c:valAx>
      <c:catAx>
        <c:axId val="975515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40384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1.3474015750000001" header="0.31496062000000002" footer="0.3149606200000000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1.2387345679012345E-3"/>
          <c:y val="0.3316057531922568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475603864734292E-2"/>
          <c:y val="0.10394603174603174"/>
          <c:w val="0.94813503086419737"/>
          <c:h val="0.62381679731901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XND V1+V2'!$A$5</c:f>
              <c:strCache>
                <c:ptCount val="1"/>
                <c:pt idx="0">
                  <c:v>Media V1+V2 FSI</c:v>
                </c:pt>
              </c:strCache>
            </c:strRef>
          </c:tx>
          <c:spPr>
            <a:gradFill flip="none" rotWithShape="1">
              <a:gsLst>
                <a:gs pos="0">
                  <a:schemeClr val="tx1">
                    <a:lumMod val="100000"/>
                  </a:schemeClr>
                </a:gs>
                <a:gs pos="50000">
                  <a:srgbClr val="FF0000">
                    <a:lumMod val="100000"/>
                  </a:srgbClr>
                </a:gs>
                <a:gs pos="100000">
                  <a:schemeClr val="tx1"/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91F-4263-BB31-0AEC308439AA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291F-4263-BB31-0AEC308439AA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291F-4263-BB31-0AEC308439AA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291F-4263-BB31-0AEC308439AA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291F-4263-BB31-0AEC308439AA}"/>
              </c:ext>
            </c:extLst>
          </c:dPt>
          <c:dLbls>
            <c:dLbl>
              <c:idx val="3"/>
              <c:layout>
                <c:manualLayout>
                  <c:x val="0"/>
                  <c:y val="0.23494534514534932"/>
                </c:manualLayout>
              </c:layout>
              <c:tx>
                <c:rich>
                  <a:bodyPr rot="-5400000" vert="horz" wrap="square" lIns="38100" tIns="19050" rIns="38100" bIns="19050" anchor="t" anchorCtr="1">
                    <a:spAutoFit/>
                  </a:bodyPr>
                  <a:lstStyle/>
                  <a:p>
                    <a:pPr algn="ctr">
                      <a:defRPr lang="en-US" sz="1400" b="1" i="0" u="none" strike="noStrike" kern="1200" baseline="0">
                        <a:solidFill>
                          <a:schemeClr val="bg1"/>
                        </a:solidFill>
                        <a:effectLst>
                          <a:glow rad="127000">
                            <a:schemeClr val="tx1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Plant</a:t>
                    </a:r>
                    <a:r>
                      <a:rPr lang="en-US" baseline="0"/>
                      <a:t> Shutdown</a:t>
                    </a:r>
                    <a:endParaRPr lang="en-US"/>
                  </a:p>
                </c:rich>
              </c:tx>
              <c:numFmt formatCode="#,##0.00;;;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1F-4263-BB31-0AEC308439AA}"/>
                </c:ext>
              </c:extLst>
            </c:dLbl>
            <c:dLbl>
              <c:idx val="4"/>
              <c:layout>
                <c:manualLayout>
                  <c:x val="-1.9598765432098765E-3"/>
                  <c:y val="0.3089392541410272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1F-4263-BB31-0AEC308439AA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('FSI XND V1+V2'!$D$3:$M$3,'FSI XND V1+V2'!$AA$3:$GH$3)</c:f>
              <c:strCache>
                <c:ptCount val="24"/>
                <c:pt idx="0">
                  <c:v>ene-19</c:v>
                </c:pt>
                <c:pt idx="1">
                  <c:v>Sem23</c:v>
                </c:pt>
                <c:pt idx="2">
                  <c:v>Sem24</c:v>
                </c:pt>
                <c:pt idx="3">
                  <c:v>Sem25</c:v>
                </c:pt>
                <c:pt idx="4">
                  <c:v>Sem26</c:v>
                </c:pt>
                <c:pt idx="5">
                  <c:v>Sem27</c:v>
                </c:pt>
                <c:pt idx="6">
                  <c:v>Sem28</c:v>
                </c:pt>
                <c:pt idx="7">
                  <c:v>Sem29</c:v>
                </c:pt>
                <c:pt idx="8">
                  <c:v>Sem30</c:v>
                </c:pt>
                <c:pt idx="9">
                  <c:v>Sem31</c:v>
                </c:pt>
                <c:pt idx="10">
                  <c:v>Sem32</c:v>
                </c:pt>
                <c:pt idx="11">
                  <c:v>Sem33</c:v>
                </c:pt>
                <c:pt idx="12">
                  <c:v>Sem34</c:v>
                </c:pt>
                <c:pt idx="13">
                  <c:v>Sem35</c:v>
                </c:pt>
                <c:pt idx="14">
                  <c:v>Sem36</c:v>
                </c:pt>
                <c:pt idx="15">
                  <c:v>Sem37</c:v>
                </c:pt>
                <c:pt idx="16">
                  <c:v>Sem38</c:v>
                </c:pt>
                <c:pt idx="17">
                  <c:v>Sem39</c:v>
                </c:pt>
                <c:pt idx="19">
                  <c:v>lun 23</c:v>
                </c:pt>
                <c:pt idx="20">
                  <c:v>mar 24</c:v>
                </c:pt>
                <c:pt idx="21">
                  <c:v>mié 25</c:v>
                </c:pt>
                <c:pt idx="22">
                  <c:v>jue 26</c:v>
                </c:pt>
                <c:pt idx="23">
                  <c:v>vie 27</c:v>
                </c:pt>
              </c:strCache>
              <c:extLst/>
            </c:strRef>
          </c:cat>
          <c:val>
            <c:numRef>
              <c:f>('FSI XND V1+V2'!$C$6:$L$6,'FSI XND V1+V2'!$Z$6:$GH$6)</c:f>
              <c:numCache>
                <c:formatCode>0.00</c:formatCode>
                <c:ptCount val="23"/>
                <c:pt idx="3">
                  <c:v>1.3</c:v>
                </c:pt>
                <c:pt idx="7">
                  <c:v>2</c:v>
                </c:pt>
                <c:pt idx="8">
                  <c:v>2.7</c:v>
                </c:pt>
                <c:pt idx="9">
                  <c:v>1.1000000000000001</c:v>
                </c:pt>
                <c:pt idx="10">
                  <c:v>1.7</c:v>
                </c:pt>
                <c:pt idx="11">
                  <c:v>2</c:v>
                </c:pt>
                <c:pt idx="12">
                  <c:v>1.7</c:v>
                </c:pt>
                <c:pt idx="13">
                  <c:v>2.4</c:v>
                </c:pt>
                <c:pt idx="14">
                  <c:v>1.5</c:v>
                </c:pt>
                <c:pt idx="15">
                  <c:v>1.4</c:v>
                </c:pt>
                <c:pt idx="16">
                  <c:v>1.6</c:v>
                </c:pt>
                <c:pt idx="18">
                  <c:v>0.5</c:v>
                </c:pt>
                <c:pt idx="19">
                  <c:v>2.5</c:v>
                </c:pt>
                <c:pt idx="20">
                  <c:v>2</c:v>
                </c:pt>
                <c:pt idx="21">
                  <c:v>0.5</c:v>
                </c:pt>
                <c:pt idx="22">
                  <c:v>2.5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17-291F-4263-BB31-0AEC30843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54104"/>
        <c:axId val="975455752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XND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Lbls>
            <c:dLbl>
              <c:idx val="4"/>
              <c:layout>
                <c:manualLayout>
                  <c:x val="0"/>
                  <c:y val="4.237572293098942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91F-4263-BB31-0AEC308439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NOV 18</c:v>
              </c:pt>
              <c:pt idx="1">
                <c:v>DIC 18</c:v>
              </c:pt>
              <c:pt idx="2">
                <c:v>0</c:v>
              </c:pt>
              <c:pt idx="3">
                <c:v>Sem27</c:v>
              </c:pt>
              <c:pt idx="4">
                <c:v>Sem28</c:v>
              </c:pt>
              <c:pt idx="5">
                <c:v>Sem29</c:v>
              </c:pt>
              <c:pt idx="6">
                <c:v>Sem30</c:v>
              </c:pt>
              <c:pt idx="7">
                <c:v>0</c:v>
              </c:pt>
              <c:pt idx="8">
                <c:v>43297</c:v>
              </c:pt>
              <c:pt idx="9">
                <c:v>43298</c:v>
              </c:pt>
              <c:pt idx="10">
                <c:v>43299</c:v>
              </c:pt>
              <c:pt idx="11">
                <c:v>43300</c:v>
              </c:pt>
              <c:pt idx="12">
                <c:v>43301</c:v>
              </c:pt>
            </c:strLit>
          </c:cat>
          <c:val>
            <c:numRef>
              <c:f>('FSI XND V1+V2'!$C$16:$L$16,'FSI XND V1+V2'!$Z$16:$GH$16)</c:f>
              <c:numCache>
                <c:formatCode>0.00</c:formatCode>
                <c:ptCount val="23"/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1E-291F-4263-BB31-0AEC30843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96088"/>
        <c:axId val="975576096"/>
      </c:barChart>
      <c:lineChart>
        <c:grouping val="standard"/>
        <c:varyColors val="0"/>
        <c:ser>
          <c:idx val="2"/>
          <c:order val="2"/>
          <c:tx>
            <c:strRef>
              <c:f>'FSI XND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('FSI XND V1+V2'!$C$3:$L$3,'FSI XND V1+V2'!$Z$3:$CB$3)</c:f>
              <c:strCache>
                <c:ptCount val="17"/>
                <c:pt idx="0">
                  <c:v>Sem23</c:v>
                </c:pt>
                <c:pt idx="1">
                  <c:v>Sem24</c:v>
                </c:pt>
                <c:pt idx="2">
                  <c:v>Sem25</c:v>
                </c:pt>
                <c:pt idx="3">
                  <c:v>Sem26</c:v>
                </c:pt>
                <c:pt idx="4">
                  <c:v>Sem27</c:v>
                </c:pt>
                <c:pt idx="5">
                  <c:v>Sem28</c:v>
                </c:pt>
                <c:pt idx="6">
                  <c:v>Sem29</c:v>
                </c:pt>
                <c:pt idx="7">
                  <c:v>Sem30</c:v>
                </c:pt>
                <c:pt idx="8">
                  <c:v>Sem31</c:v>
                </c:pt>
                <c:pt idx="9">
                  <c:v>Sem32</c:v>
                </c:pt>
                <c:pt idx="10">
                  <c:v>Sem33</c:v>
                </c:pt>
                <c:pt idx="11">
                  <c:v>Sem34</c:v>
                </c:pt>
                <c:pt idx="12">
                  <c:v>Sem35</c:v>
                </c:pt>
                <c:pt idx="13">
                  <c:v>Sem36</c:v>
                </c:pt>
                <c:pt idx="14">
                  <c:v>Sem37</c:v>
                </c:pt>
                <c:pt idx="15">
                  <c:v>Sem38</c:v>
                </c:pt>
                <c:pt idx="16">
                  <c:v>Sem39</c:v>
                </c:pt>
              </c:strCache>
              <c:extLst/>
            </c:strRef>
          </c:cat>
          <c:val>
            <c:numRef>
              <c:f>('FSI XND V1+V2'!$B$26:$K$26,'FSI XND V1+V2'!$Y$26:$GH$26)</c:f>
              <c:numCache>
                <c:formatCode>0</c:formatCode>
                <c:ptCount val="24"/>
                <c:pt idx="0">
                  <c:v>5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1F-291F-4263-BB31-0AEC308439AA}"/>
            </c:ext>
          </c:extLst>
        </c:ser>
        <c:ser>
          <c:idx val="3"/>
          <c:order val="3"/>
          <c:tx>
            <c:strRef>
              <c:f>'FSI XND V1+V2'!$A$35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22-291F-4263-BB31-0AEC308439AA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23-291F-4263-BB31-0AEC308439A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24-291F-4263-BB31-0AEC308439AA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25-291F-4263-BB31-0AEC308439AA}"/>
              </c:ext>
            </c:extLst>
          </c:dPt>
          <c:dLbls>
            <c:dLbl>
              <c:idx val="10"/>
              <c:layout>
                <c:manualLayout>
                  <c:x val="-2.126340579710145E-2"/>
                  <c:y val="-7.97138888888889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91F-4263-BB31-0AEC308439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('FSI XND V1+V2'!$C$3:$L$3,'FSI XND V1+V2'!$Z$3:$CB$3)</c:f>
              <c:strCache>
                <c:ptCount val="17"/>
                <c:pt idx="0">
                  <c:v>Sem23</c:v>
                </c:pt>
                <c:pt idx="1">
                  <c:v>Sem24</c:v>
                </c:pt>
                <c:pt idx="2">
                  <c:v>Sem25</c:v>
                </c:pt>
                <c:pt idx="3">
                  <c:v>Sem26</c:v>
                </c:pt>
                <c:pt idx="4">
                  <c:v>Sem27</c:v>
                </c:pt>
                <c:pt idx="5">
                  <c:v>Sem28</c:v>
                </c:pt>
                <c:pt idx="6">
                  <c:v>Sem29</c:v>
                </c:pt>
                <c:pt idx="7">
                  <c:v>Sem30</c:v>
                </c:pt>
                <c:pt idx="8">
                  <c:v>Sem31</c:v>
                </c:pt>
                <c:pt idx="9">
                  <c:v>Sem32</c:v>
                </c:pt>
                <c:pt idx="10">
                  <c:v>Sem33</c:v>
                </c:pt>
                <c:pt idx="11">
                  <c:v>Sem34</c:v>
                </c:pt>
                <c:pt idx="12">
                  <c:v>Sem35</c:v>
                </c:pt>
                <c:pt idx="13">
                  <c:v>Sem36</c:v>
                </c:pt>
                <c:pt idx="14">
                  <c:v>Sem37</c:v>
                </c:pt>
                <c:pt idx="15">
                  <c:v>Sem38</c:v>
                </c:pt>
                <c:pt idx="16">
                  <c:v>Sem39</c:v>
                </c:pt>
              </c:strCache>
              <c:extLst/>
            </c:strRef>
          </c:cat>
          <c:val>
            <c:numRef>
              <c:f>('FSI XND V1+V2'!$C$36:$L$36,'FSI XND V1+V2'!$Z$36:$CB$36)</c:f>
              <c:numCache>
                <c:formatCode>0.00</c:formatCode>
                <c:ptCount val="18"/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26-291F-4263-BB31-0AEC30843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54104"/>
        <c:axId val="975455752"/>
      </c:lineChart>
      <c:catAx>
        <c:axId val="975654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55752"/>
        <c:crosses val="autoZero"/>
        <c:auto val="1"/>
        <c:lblAlgn val="ctr"/>
        <c:lblOffset val="100"/>
        <c:noMultiLvlLbl val="0"/>
      </c:catAx>
      <c:valAx>
        <c:axId val="975455752"/>
        <c:scaling>
          <c:orientation val="minMax"/>
          <c:max val="6"/>
        </c:scaling>
        <c:delete val="1"/>
        <c:axPos val="l"/>
        <c:numFmt formatCode="0.00" sourceLinked="0"/>
        <c:majorTickMark val="out"/>
        <c:minorTickMark val="none"/>
        <c:tickLblPos val="nextTo"/>
        <c:crossAx val="975654104"/>
        <c:crosses val="autoZero"/>
        <c:crossBetween val="between"/>
      </c:valAx>
      <c:valAx>
        <c:axId val="975576096"/>
        <c:scaling>
          <c:orientation val="minMax"/>
          <c:max val="2"/>
          <c:min val="0"/>
        </c:scaling>
        <c:delete val="1"/>
        <c:axPos val="r"/>
        <c:numFmt formatCode="#,##0.00" sourceLinked="0"/>
        <c:majorTickMark val="out"/>
        <c:minorTickMark val="none"/>
        <c:tickLblPos val="nextTo"/>
        <c:crossAx val="975596088"/>
        <c:crosses val="max"/>
        <c:crossBetween val="between"/>
      </c:valAx>
      <c:catAx>
        <c:axId val="975596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7609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V1 /V1+</a:t>
            </a:r>
          </a:p>
        </c:rich>
      </c:tx>
      <c:layout>
        <c:manualLayout>
          <c:xMode val="edge"/>
          <c:yMode val="edge"/>
          <c:x val="1.2387345679012345E-3"/>
          <c:y val="0.2913347756822751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75617283950617E-2"/>
          <c:y val="0.15584518478839748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XMZ V1'!$A$5</c:f>
              <c:strCache>
                <c:ptCount val="1"/>
                <c:pt idx="0">
                  <c:v>V1 K‰ FSI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B89-4FAC-BC5A-979D62B67B02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B89-4FAC-BC5A-979D62B67B02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05-CB89-4FAC-BC5A-979D62B67B0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07-CB89-4FAC-BC5A-979D62B67B02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09-CB89-4FAC-BC5A-979D62B67B02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0B-CB89-4FAC-BC5A-979D62B67B02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ysClr val="windowText" lastClr="000000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0D-CB89-4FAC-BC5A-979D62B67B02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0F-CB89-4FAC-BC5A-979D62B67B02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11-CB89-4FAC-BC5A-979D62B67B02}"/>
              </c:ext>
            </c:extLst>
          </c:dPt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B89-4FAC-BC5A-979D62B67B02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B89-4FAC-BC5A-979D62B67B02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B89-4FAC-BC5A-979D62B67B02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19-CB89-4FAC-BC5A-979D62B67B02}"/>
              </c:ext>
            </c:extLst>
          </c:dPt>
          <c:dPt>
            <c:idx val="16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1B-CB89-4FAC-BC5A-979D62B67B02}"/>
              </c:ext>
            </c:extLst>
          </c:dPt>
          <c:dPt>
            <c:idx val="17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1D-CB89-4FAC-BC5A-979D62B67B0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 b="1" i="0" u="none" strike="noStrike" kern="1200" baseline="0"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rPr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89-4FAC-BC5A-979D62B67B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89-4FAC-BC5A-979D62B67B02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B89-4FAC-BC5A-979D62B67B02}"/>
                </c:ext>
              </c:extLst>
            </c:dLbl>
            <c:dLbl>
              <c:idx val="14"/>
              <c:layout>
                <c:manualLayout>
                  <c:x val="0"/>
                  <c:y val="0.2066269841269840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B89-4FAC-BC5A-979D62B67B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V1'!$C$6:$T$6</c:f>
              <c:numCache>
                <c:formatCode>0</c:formatCode>
                <c:ptCount val="11"/>
                <c:pt idx="1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B89-4FAC-BC5A-979D62B67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29800"/>
        <c:axId val="975545128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XMZ V1'!$A$15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1"/>
            <c:invertIfNegative val="0"/>
            <c:bubble3D val="0"/>
            <c:spPr>
              <a:noFill/>
              <a:ln w="22225">
                <a:noFill/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20-CB89-4FAC-BC5A-979D62B67B02}"/>
              </c:ext>
            </c:extLst>
          </c:dPt>
          <c:dLbls>
            <c:dLbl>
              <c:idx val="1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B89-4FAC-BC5A-979D62B67B02}"/>
                </c:ext>
              </c:extLst>
            </c:dLbl>
            <c:dLbl>
              <c:idx val="2"/>
              <c:layout>
                <c:manualLayout>
                  <c:x val="-3.5930654884856425E-17"/>
                  <c:y val="-0.289275988754934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B89-4FAC-BC5A-979D62B67B02}"/>
                </c:ext>
              </c:extLst>
            </c:dLbl>
            <c:dLbl>
              <c:idx val="3"/>
              <c:layout>
                <c:manualLayout>
                  <c:x val="0"/>
                  <c:y val="-0.13252450485923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B89-4FAC-BC5A-979D62B67B02}"/>
                </c:ext>
              </c:extLst>
            </c:dLbl>
            <c:dLbl>
              <c:idx val="4"/>
              <c:layout>
                <c:manualLayout>
                  <c:x val="-3.5930654884856425E-17"/>
                  <c:y val="-7.362472492179555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B89-4FAC-BC5A-979D62B67B02}"/>
                </c:ext>
              </c:extLst>
            </c:dLbl>
            <c:dLbl>
              <c:idx val="5"/>
              <c:layout>
                <c:manualLayout>
                  <c:x val="-7.1861309769712849E-17"/>
                  <c:y val="-0.1128912448800863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B89-4FAC-BC5A-979D62B67B02}"/>
                </c:ext>
              </c:extLst>
            </c:dLbl>
            <c:dLbl>
              <c:idx val="6"/>
              <c:layout>
                <c:manualLayout>
                  <c:x val="-3.6912323312861893E-17"/>
                  <c:y val="-0.1079829298853000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B89-4FAC-BC5A-979D62B67B02}"/>
                </c:ext>
              </c:extLst>
            </c:dLbl>
            <c:dLbl>
              <c:idx val="7"/>
              <c:layout>
                <c:manualLayout>
                  <c:x val="0"/>
                  <c:y val="-6.87164099270091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B89-4FAC-BC5A-979D62B67B02}"/>
                </c:ext>
              </c:extLst>
            </c:dLbl>
            <c:dLbl>
              <c:idx val="8"/>
              <c:layout>
                <c:manualLayout>
                  <c:x val="1.5338164251207168E-3"/>
                  <c:y val="-0.1915079365079365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B89-4FAC-BC5A-979D62B67B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ENE 18</c:v>
              </c:pt>
              <c:pt idx="1">
                <c:v>FEB 18</c:v>
              </c:pt>
              <c:pt idx="2">
                <c:v>MAR 18</c:v>
              </c:pt>
              <c:pt idx="3">
                <c:v>ABR 18</c:v>
              </c:pt>
              <c:pt idx="4">
                <c:v>MAY 18</c:v>
              </c:pt>
              <c:pt idx="5">
                <c:v>JUN 18</c:v>
              </c:pt>
              <c:pt idx="6">
                <c:v>JUL 18</c:v>
              </c:pt>
              <c:pt idx="7">
                <c:v>AGO 18</c:v>
              </c:pt>
              <c:pt idx="8">
                <c:v>SEP 18</c:v>
              </c:pt>
              <c:pt idx="9">
                <c:v>OCT 18</c:v>
              </c:pt>
              <c:pt idx="10">
                <c:v>NOV 18</c:v>
              </c:pt>
              <c:pt idx="11">
                <c:v>DIC 18</c:v>
              </c:pt>
              <c:pt idx="13">
                <c:v>Sem27</c:v>
              </c:pt>
              <c:pt idx="14">
                <c:v>Sem28</c:v>
              </c:pt>
              <c:pt idx="15">
                <c:v>Sem29</c:v>
              </c:pt>
              <c:pt idx="16">
                <c:v>Sem30</c:v>
              </c:pt>
              <c:pt idx="18">
                <c:v>43297</c:v>
              </c:pt>
              <c:pt idx="19">
                <c:v>43298</c:v>
              </c:pt>
              <c:pt idx="20">
                <c:v>43299</c:v>
              </c:pt>
              <c:pt idx="21">
                <c:v>43300</c:v>
              </c:pt>
              <c:pt idx="22">
                <c:v>43301</c:v>
              </c:pt>
            </c:strLit>
          </c:cat>
          <c:val>
            <c:numRef>
              <c:f>'FSI XMZ V1'!$C$16:$P$16</c:f>
              <c:numCache>
                <c:formatCode>0</c:formatCode>
                <c:ptCount val="7"/>
                <c:pt idx="1">
                  <c:v>50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B89-4FAC-BC5A-979D62B67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650968"/>
        <c:axId val="975453400"/>
        <c:extLst/>
      </c:barChart>
      <c:lineChart>
        <c:grouping val="standard"/>
        <c:varyColors val="0"/>
        <c:ser>
          <c:idx val="3"/>
          <c:order val="2"/>
          <c:tx>
            <c:strRef>
              <c:f>'FSI XMZ V1'!$A$35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29-CB89-4FAC-BC5A-979D62B67B02}"/>
              </c:ext>
            </c:extLst>
          </c:dPt>
          <c:dPt>
            <c:idx val="19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B-CB89-4FAC-BC5A-979D62B67B02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C-CB89-4FAC-BC5A-979D62B67B02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2D-CB89-4FAC-BC5A-979D62B67B02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2E-CB89-4FAC-BC5A-979D62B67B02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2F-CB89-4FAC-BC5A-979D62B67B02}"/>
              </c:ext>
            </c:extLst>
          </c:dPt>
          <c:dLbls>
            <c:dLbl>
              <c:idx val="18"/>
              <c:layout>
                <c:manualLayout>
                  <c:x val="-3.0466358024691359E-2"/>
                  <c:y val="-0.1626124757772722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FERIADO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B89-4FAC-BC5A-979D62B67B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V1'!$C$36:$AA$36</c:f>
              <c:numCache>
                <c:formatCode>0</c:formatCode>
                <c:ptCount val="18"/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B89-4FAC-BC5A-979D62B67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50968"/>
        <c:axId val="975453400"/>
      </c:lineChart>
      <c:catAx>
        <c:axId val="9756298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45128"/>
        <c:crosses val="autoZero"/>
        <c:auto val="1"/>
        <c:lblAlgn val="ctr"/>
        <c:lblOffset val="100"/>
        <c:noMultiLvlLbl val="0"/>
      </c:catAx>
      <c:valAx>
        <c:axId val="975545128"/>
        <c:scaling>
          <c:orientation val="minMax"/>
          <c:max val="150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629800"/>
        <c:crosses val="autoZero"/>
        <c:crossBetween val="between"/>
      </c:valAx>
      <c:valAx>
        <c:axId val="975453400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650968"/>
        <c:crosses val="max"/>
        <c:crossBetween val="between"/>
      </c:valAx>
      <c:catAx>
        <c:axId val="975650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453400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1.2387345679012345E-3"/>
          <c:y val="0.3316057531922568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62946698970321E-2"/>
          <c:y val="0.1431035293446582"/>
          <c:w val="0.94813503086419737"/>
          <c:h val="0.62381679731901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XMZ V1+V2'!$A$5</c:f>
              <c:strCache>
                <c:ptCount val="1"/>
                <c:pt idx="0">
                  <c:v>Media V1+V2 FSI</c:v>
                </c:pt>
              </c:strCache>
            </c:strRef>
          </c:tx>
          <c:spPr>
            <a:gradFill flip="none" rotWithShape="1">
              <a:gsLst>
                <a:gs pos="0">
                  <a:schemeClr val="tx1">
                    <a:lumMod val="100000"/>
                  </a:schemeClr>
                </a:gs>
                <a:gs pos="50000">
                  <a:srgbClr val="FF0000">
                    <a:lumMod val="100000"/>
                  </a:srgbClr>
                </a:gs>
                <a:gs pos="100000">
                  <a:schemeClr val="tx1"/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22-4FA9-B851-6999D09F6810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22-4FA9-B851-6999D09F6810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AA22-4FA9-B851-6999D09F6810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AA22-4FA9-B851-6999D09F681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22-4FA9-B851-6999D09F6810}"/>
              </c:ext>
            </c:extLst>
          </c:dPt>
          <c:dPt>
            <c:idx val="11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2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AA22-4FA9-B851-6999D09F6810}"/>
              </c:ext>
            </c:extLst>
          </c:dPt>
          <c:dPt>
            <c:idx val="12"/>
            <c:invertIfNegative val="0"/>
            <c:bubble3D val="0"/>
            <c:spPr>
              <a:gradFill>
                <a:gsLst>
                  <a:gs pos="46916">
                    <a:srgbClr val="FF0000"/>
                  </a:gs>
                  <a:gs pos="100000">
                    <a:schemeClr val="tx1"/>
                  </a:gs>
                  <a:gs pos="0">
                    <a:schemeClr val="tx1"/>
                  </a:gs>
                </a:gsLst>
                <a:lin ang="108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AA22-4FA9-B851-6999D09F6810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A22-4FA9-B851-6999D09F6810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A22-4FA9-B851-6999D09F6810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AA22-4FA9-B851-6999D09F6810}"/>
              </c:ext>
            </c:extLst>
          </c:dPt>
          <c:dPt>
            <c:idx val="16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4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gradFill>
                  <a:gsLst>
                    <a:gs pos="0">
                      <a:schemeClr val="tx1"/>
                    </a:gs>
                    <a:gs pos="54000">
                      <a:srgbClr val="FF0000"/>
                    </a:gs>
                    <a:gs pos="100000">
                      <a:schemeClr val="tx1"/>
                    </a:gs>
                  </a:gsLst>
                  <a:lin ang="10800000" scaled="0"/>
                </a:gradFill>
              </a:ln>
            </c:spPr>
            <c:extLst>
              <c:ext xmlns:c16="http://schemas.microsoft.com/office/drawing/2014/chart" uri="{C3380CC4-5D6E-409C-BE32-E72D297353CC}">
                <c16:uniqueId val="{00000014-AA22-4FA9-B851-6999D09F6810}"/>
              </c:ext>
            </c:extLst>
          </c:dPt>
          <c:dLbls>
            <c:dLbl>
              <c:idx val="0"/>
              <c:layout>
                <c:manualLayout>
                  <c:x val="1.9598765432098767E-2"/>
                  <c:y val="0.234902564742936"/>
                </c:manualLayout>
              </c:layout>
              <c:tx>
                <c:rich>
                  <a:bodyPr rot="-5400000" vert="horz" wrap="square" lIns="38100" tIns="19050" rIns="38100" bIns="19050" anchor="t" anchorCtr="1">
                    <a:spAutoFit/>
                  </a:bodyPr>
                  <a:lstStyle/>
                  <a:p>
                    <a:pPr algn="ctr">
                      <a:defRPr lang="en-US" sz="1400" b="1" i="0" u="none" strike="noStrike" kern="1200" baseline="0">
                        <a:solidFill>
                          <a:schemeClr val="bg1"/>
                        </a:solidFill>
                        <a:effectLst>
                          <a:glow rad="127000">
                            <a:schemeClr val="tx1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Plant</a:t>
                    </a:r>
                    <a:r>
                      <a:rPr lang="en-US" baseline="0"/>
                      <a:t> Shutdown</a:t>
                    </a:r>
                    <a:endParaRPr lang="en-US"/>
                  </a:p>
                </c:rich>
              </c:tx>
              <c:numFmt formatCode="#,##0.00;;;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22-4FA9-B851-6999D09F6810}"/>
                </c:ext>
              </c:extLst>
            </c:dLbl>
            <c:dLbl>
              <c:idx val="1"/>
              <c:layout>
                <c:manualLayout>
                  <c:x val="0"/>
                  <c:y val="0.269208207979046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Plant</a:t>
                    </a:r>
                    <a:r>
                      <a:rPr lang="en-US" baseline="0"/>
                      <a:t> Shutdown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22-4FA9-B851-6999D09F6810}"/>
                </c:ext>
              </c:extLst>
            </c:dLbl>
            <c:dLbl>
              <c:idx val="12"/>
              <c:layout>
                <c:manualLayout>
                  <c:x val="1.959876543209733E-3"/>
                  <c:y val="0.2887264775233306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22-4FA9-B851-6999D09F6810}"/>
                </c:ext>
              </c:extLst>
            </c:dLbl>
            <c:dLbl>
              <c:idx val="13"/>
              <c:layout>
                <c:manualLayout>
                  <c:x val="0"/>
                  <c:y val="0.122367367263202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A22-4FA9-B851-6999D09F6810}"/>
                </c:ext>
              </c:extLst>
            </c:dLbl>
            <c:dLbl>
              <c:idx val="14"/>
              <c:layout>
                <c:manualLayout>
                  <c:x val="-1.9598765432099485E-3"/>
                  <c:y val="0.141946146025315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A22-4FA9-B851-6999D09F6810}"/>
                </c:ext>
              </c:extLst>
            </c:dLbl>
            <c:dLbl>
              <c:idx val="15"/>
              <c:layout>
                <c:manualLayout>
                  <c:x val="-1.959872804361064E-3"/>
                  <c:y val="0.16296442751727983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24B12EB9-FFDE-48B9-B13B-1A7F9255CC40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AA22-4FA9-B851-6999D09F6810}"/>
                </c:ext>
              </c:extLst>
            </c:dLbl>
            <c:dLbl>
              <c:idx val="16"/>
              <c:layout>
                <c:manualLayout>
                  <c:x val="-1.4102401190422147E-16"/>
                  <c:y val="0.13215675664425899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A22-4FA9-B851-6999D09F6810}"/>
                </c:ext>
              </c:extLst>
            </c:dLbl>
            <c:dLbl>
              <c:idx val="17"/>
              <c:layout>
                <c:manualLayout>
                  <c:x val="1.9230769230769232E-3"/>
                  <c:y val="0.127227760549994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A22-4FA9-B851-6999D09F6810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V1+V2'!$C$6:$T$6</c:f>
              <c:numCache>
                <c:formatCode>0.00</c:formatCode>
                <c:ptCount val="11"/>
                <c:pt idx="1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A22-4FA9-B851-6999D09F6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31368"/>
        <c:axId val="975547872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XMZ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1"/>
            <c:invertIfNegative val="0"/>
            <c:bubble3D val="0"/>
            <c:spPr>
              <a:noFill/>
              <a:ln w="22225">
                <a:noFill/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18-AA22-4FA9-B851-6999D09F6810}"/>
              </c:ext>
            </c:extLst>
          </c:dPt>
          <c:dPt>
            <c:idx val="11"/>
            <c:invertIfNegative val="0"/>
            <c:bubble3D val="0"/>
            <c:spPr>
              <a:noFill/>
              <a:ln w="22225">
                <a:solidFill>
                  <a:sysClr val="windowText" lastClr="000000"/>
                </a:solidFill>
                <a:prstDash val="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1A-AA22-4FA9-B851-6999D09F6810}"/>
              </c:ext>
            </c:extLst>
          </c:dPt>
          <c:dLbls>
            <c:dLbl>
              <c:idx val="1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A22-4FA9-B851-6999D09F681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A22-4FA9-B851-6999D09F6810}"/>
                </c:ext>
              </c:extLst>
            </c:dLbl>
            <c:dLbl>
              <c:idx val="3"/>
              <c:layout>
                <c:manualLayout>
                  <c:x val="0"/>
                  <c:y val="-2.93681681431687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A22-4FA9-B851-6999D09F6810}"/>
                </c:ext>
              </c:extLst>
            </c:dLbl>
            <c:dLbl>
              <c:idx val="4"/>
              <c:layout>
                <c:manualLayout>
                  <c:x val="0"/>
                  <c:y val="-6.363103097686552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A22-4FA9-B851-6999D09F6810}"/>
                </c:ext>
              </c:extLst>
            </c:dLbl>
            <c:dLbl>
              <c:idx val="5"/>
              <c:layout>
                <c:manualLayout>
                  <c:x val="0"/>
                  <c:y val="-4.4052252214753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A22-4FA9-B851-6999D09F6810}"/>
                </c:ext>
              </c:extLst>
            </c:dLbl>
            <c:dLbl>
              <c:idx val="6"/>
              <c:layout>
                <c:manualLayout>
                  <c:x val="1.9230769230768878E-3"/>
                  <c:y val="-4.89469469052811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A22-4FA9-B851-6999D09F6810}"/>
                </c:ext>
              </c:extLst>
            </c:dLbl>
            <c:dLbl>
              <c:idx val="7"/>
              <c:layout>
                <c:manualLayout>
                  <c:x val="-3.5256002976055367E-17"/>
                  <c:y val="-2.44734734526405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A22-4FA9-B851-6999D09F6810}"/>
                </c:ext>
              </c:extLst>
            </c:dLbl>
            <c:dLbl>
              <c:idx val="8"/>
              <c:layout>
                <c:manualLayout>
                  <c:x val="0"/>
                  <c:y val="-8.567460317460326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A22-4FA9-B851-6999D09F681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A22-4FA9-B851-6999D09F68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V1+V2'!$C$16:$O$16</c:f>
              <c:numCache>
                <c:formatCode>0.00</c:formatCode>
                <c:ptCount val="6"/>
                <c:pt idx="1">
                  <c:v>2.0927664876050089</c:v>
                </c:pt>
                <c:pt idx="2">
                  <c:v>1.9715528093730623</c:v>
                </c:pt>
                <c:pt idx="3">
                  <c:v>1.9715528093730623</c:v>
                </c:pt>
                <c:pt idx="4">
                  <c:v>1.9715528093730623</c:v>
                </c:pt>
                <c:pt idx="5">
                  <c:v>1.9715528093730623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2-AA22-4FA9-B851-6999D09F6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651752"/>
        <c:axId val="975592952"/>
        <c:extLst/>
      </c:barChart>
      <c:lineChart>
        <c:grouping val="standard"/>
        <c:varyColors val="0"/>
        <c:ser>
          <c:idx val="3"/>
          <c:order val="2"/>
          <c:tx>
            <c:strRef>
              <c:f>'FSI XMZ V1+V2'!$A$35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</c:spPr>
          </c:marker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3-AA22-4FA9-B851-6999D09F6810}"/>
              </c:ext>
            </c:extLst>
          </c:dPt>
          <c:dPt>
            <c:idx val="19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5-AA22-4FA9-B851-6999D09F6810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6-AA22-4FA9-B851-6999D09F6810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27-AA22-4FA9-B851-6999D09F6810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28-AA22-4FA9-B851-6999D09F6810}"/>
              </c:ext>
            </c:extLst>
          </c:dPt>
          <c:dLbls>
            <c:dLbl>
              <c:idx val="19"/>
              <c:layout>
                <c:manualLayout>
                  <c:x val="-3.2692307692307694E-2"/>
                  <c:y val="-7.83151150484497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A22-4FA9-B851-6999D09F6810}"/>
                </c:ext>
              </c:extLst>
            </c:dLbl>
            <c:dLbl>
              <c:idx val="20"/>
              <c:layout>
                <c:manualLayout>
                  <c:x val="-3.4615384615384617E-2"/>
                  <c:y val="-8.32098097389778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A22-4FA9-B851-6999D09F6810}"/>
                </c:ext>
              </c:extLst>
            </c:dLbl>
            <c:dLbl>
              <c:idx val="21"/>
              <c:layout>
                <c:manualLayout>
                  <c:x val="-2.7608695652173915E-2"/>
                  <c:y val="-0.110873015873015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A22-4FA9-B851-6999D09F68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XMZ V1+V2'!$C$3:$AA$3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V1+V2'!$C$36:$AA$36</c:f>
              <c:numCache>
                <c:formatCode>0.00</c:formatCode>
                <c:ptCount val="18"/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A22-4FA9-B851-6999D09F6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31368"/>
        <c:axId val="975547872"/>
        <c:extLst/>
      </c:lineChart>
      <c:catAx>
        <c:axId val="975631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47872"/>
        <c:crosses val="autoZero"/>
        <c:auto val="1"/>
        <c:lblAlgn val="ctr"/>
        <c:lblOffset val="100"/>
        <c:noMultiLvlLbl val="0"/>
      </c:catAx>
      <c:valAx>
        <c:axId val="975547872"/>
        <c:scaling>
          <c:orientation val="minMax"/>
          <c:max val="15"/>
        </c:scaling>
        <c:delete val="1"/>
        <c:axPos val="l"/>
        <c:numFmt formatCode="0.00" sourceLinked="0"/>
        <c:majorTickMark val="out"/>
        <c:minorTickMark val="none"/>
        <c:tickLblPos val="nextTo"/>
        <c:crossAx val="975631368"/>
        <c:crosses val="autoZero"/>
        <c:crossBetween val="between"/>
      </c:valAx>
      <c:valAx>
        <c:axId val="975592952"/>
        <c:scaling>
          <c:orientation val="minMax"/>
          <c:max val="2"/>
          <c:min val="0"/>
        </c:scaling>
        <c:delete val="1"/>
        <c:axPos val="r"/>
        <c:numFmt formatCode="#,##0.00" sourceLinked="0"/>
        <c:majorTickMark val="out"/>
        <c:minorTickMark val="none"/>
        <c:tickLblPos val="nextTo"/>
        <c:crossAx val="975651752"/>
        <c:crosses val="max"/>
        <c:crossBetween val="between"/>
      </c:valAx>
      <c:catAx>
        <c:axId val="975651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92952"/>
        <c:crosses val="autoZero"/>
        <c:auto val="1"/>
        <c:lblAlgn val="ctr"/>
        <c:lblOffset val="100"/>
        <c:noMultiLvlLbl val="1"/>
      </c:cat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 anchor="t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3.858610725541035E-3"/>
          <c:y val="0.355555555555555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590050255058242E-2"/>
          <c:y val="2.0811090921327137E-2"/>
          <c:w val="0.90587854526431033"/>
          <c:h val="0.6580049801467126"/>
        </c:manualLayout>
      </c:layout>
      <c:barChart>
        <c:barDir val="col"/>
        <c:grouping val="clustered"/>
        <c:varyColors val="0"/>
        <c:ser>
          <c:idx val="0"/>
          <c:order val="0"/>
          <c:tx>
            <c:v>Media V1+V2 FSI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00B05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438-4C28-9015-5825F138E37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438-4C28-9015-5825F138E37A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38-4C28-9015-5825F138E37A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438-4C28-9015-5825F138E37A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5438-4C28-9015-5825F138E37A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5438-4C28-9015-5825F138E37A}"/>
              </c:ext>
            </c:extLst>
          </c:dPt>
          <c:dPt>
            <c:idx val="14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8F3-44AD-B088-92328921A4D4}"/>
              </c:ext>
            </c:extLst>
          </c:dPt>
          <c:dPt>
            <c:idx val="14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B8F3-44AD-B088-92328921A4D4}"/>
              </c:ext>
            </c:extLst>
          </c:dPt>
          <c:dPt>
            <c:idx val="14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B8F3-44AD-B088-92328921A4D4}"/>
              </c:ext>
            </c:extLst>
          </c:dPt>
          <c:dPt>
            <c:idx val="1415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8F3-44AD-B088-92328921A4D4}"/>
              </c:ext>
            </c:extLst>
          </c:dPt>
          <c:dPt>
            <c:idx val="14154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438-4C28-9015-5825F138E37A}"/>
              </c:ext>
            </c:extLst>
          </c:dPt>
          <c:dPt>
            <c:idx val="14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B8F3-44AD-B088-92328921A4D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38-4C28-9015-5825F138E37A}"/>
                </c:ext>
              </c:extLst>
            </c:dLbl>
            <c:dLbl>
              <c:idx val="3"/>
              <c:numFmt formatCode="#,##0.00;;;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t" anchorCtr="1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438-4C28-9015-5825F138E37A}"/>
                </c:ext>
              </c:extLst>
            </c:dLbl>
            <c:dLbl>
              <c:idx val="13930"/>
              <c:tx>
                <c:rich>
                  <a:bodyPr/>
                  <a:lstStyle/>
                  <a:p>
                    <a:r>
                      <a:rPr lang="en-US" sz="1200"/>
                      <a:t>SIN PRODUCCION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438-4C28-9015-5825F138E37A}"/>
                </c:ext>
              </c:extLst>
            </c:dLbl>
            <c:dLbl>
              <c:idx val="13947"/>
              <c:tx>
                <c:rich>
                  <a:bodyPr/>
                  <a:lstStyle/>
                  <a:p>
                    <a:r>
                      <a:rPr lang="en-US" sz="1200"/>
                      <a:t>SIN PRODUCCION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438-4C28-9015-5825F138E37A}"/>
                </c:ext>
              </c:extLst>
            </c:dLbl>
            <c:dLbl>
              <c:idx val="14154"/>
              <c:tx>
                <c:rich>
                  <a:bodyPr/>
                  <a:lstStyle/>
                  <a:p>
                    <a:fld id="{BE8576DF-E26D-4468-AD49-C899D4D445ED}" type="VALUE">
                      <a:rPr lang="en-US" baseline="0"/>
                      <a:pPr/>
                      <a:t>[VALOR]</a:t>
                    </a:fld>
                    <a:endParaRPr lang="es-AR"/>
                  </a:p>
                </c:rich>
              </c:tx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5438-4C28-9015-5825F138E37A}"/>
                </c:ext>
              </c:extLst>
            </c:dLbl>
            <c:dLbl>
              <c:idx val="14155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B8F3-44AD-B088-92328921A4D4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K%'!$C$3:$FL$3</c15:sqref>
                  </c15:fullRef>
                </c:ext>
              </c:extLst>
              <c:f>('FSI V1 K%'!$C$3:$AF$3,'FSI V1 K%'!$BC$3:$EB$3,'FSI V1 K%'!$EH$3:$FL$3)</c:f>
              <c:strCache>
                <c:ptCount val="21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  <c:pt idx="17">
                  <c:v>Sem49</c:v>
                </c:pt>
                <c:pt idx="18">
                  <c:v>Sem50</c:v>
                </c:pt>
                <c:pt idx="19">
                  <c:v>Sem51</c:v>
                </c:pt>
                <c:pt idx="2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V1+V2'!$C$6:$EX$6</c15:sqref>
                  </c15:fullRef>
                </c:ext>
              </c:extLst>
              <c:f>('FSI V1+V2'!$C$6:$AF$6,'FSI V1+V2'!$BC$6:$EB$6,'FSI V1+V2'!$EH$6:$EX$6)</c:f>
              <c:numCache>
                <c:formatCode>0.00</c:formatCode>
                <c:ptCount val="12"/>
                <c:pt idx="0">
                  <c:v>2.35</c:v>
                </c:pt>
                <c:pt idx="1">
                  <c:v>1.625</c:v>
                </c:pt>
                <c:pt idx="2">
                  <c:v>1.7647058823529411</c:v>
                </c:pt>
                <c:pt idx="3">
                  <c:v>1.3</c:v>
                </c:pt>
                <c:pt idx="4">
                  <c:v>1.4285714285714286</c:v>
                </c:pt>
                <c:pt idx="5">
                  <c:v>1.1666666666666667</c:v>
                </c:pt>
                <c:pt idx="7">
                  <c:v>1.1666666666666667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438-4C28-9015-5825F138E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41560"/>
        <c:axId val="975492600"/>
      </c:barChart>
      <c:barChart>
        <c:barDir val="col"/>
        <c:grouping val="clustered"/>
        <c:varyColors val="0"/>
        <c:ser>
          <c:idx val="1"/>
          <c:order val="1"/>
          <c:tx>
            <c:strRef>
              <c:f>'FSI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5438-4C28-9015-5825F138E37A}"/>
              </c:ext>
            </c:extLst>
          </c:dPt>
          <c:dPt>
            <c:idx val="1"/>
            <c:invertIfNegative val="0"/>
            <c:bubble3D val="0"/>
            <c:spPr>
              <a:noFill/>
              <a:ln w="22225">
                <a:solidFill>
                  <a:sysClr val="windowText" lastClr="000000">
                    <a:alpha val="90000"/>
                  </a:sysClr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5-5438-4C28-9015-5825F138E37A}"/>
              </c:ext>
            </c:extLst>
          </c:dPt>
          <c:dLbls>
            <c:dLbl>
              <c:idx val="0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438-4C28-9015-5825F138E37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438-4C28-9015-5825F138E37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438-4C28-9015-5825F138E37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438-4C28-9015-5825F138E37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438-4C28-9015-5825F138E37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438-4C28-9015-5825F138E37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438-4C28-9015-5825F138E37A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V1+V2'!$C$3:$DY$3</c15:sqref>
                  </c15:fullRef>
                </c:ext>
              </c:extLst>
              <c:f>('FSI V1+V2'!$C$3:$AF$3,'FSI V1+V2'!$BC$3:$DY$3)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V1+V2'!$C$16:$N$16</c15:sqref>
                  </c15:fullRef>
                </c:ext>
              </c:extLst>
              <c:f>'FSI V1+V2'!$C$16:$N$16</c:f>
              <c:numCache>
                <c:formatCode>0.00</c:formatCode>
                <c:ptCount val="6"/>
                <c:pt idx="0">
                  <c:v>1.84</c:v>
                </c:pt>
                <c:pt idx="1">
                  <c:v>1.84</c:v>
                </c:pt>
                <c:pt idx="2">
                  <c:v>1.67</c:v>
                </c:pt>
                <c:pt idx="3">
                  <c:v>1.67</c:v>
                </c:pt>
                <c:pt idx="4">
                  <c:v>1.5</c:v>
                </c:pt>
                <c:pt idx="5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438-4C28-9015-5825F138E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478488"/>
        <c:axId val="975444776"/>
      </c:barChart>
      <c:lineChart>
        <c:grouping val="standard"/>
        <c:varyColors val="0"/>
        <c:ser>
          <c:idx val="3"/>
          <c:order val="2"/>
          <c:tx>
            <c:v>Diario</c:v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4106"/>
            <c:bubble3D val="0"/>
            <c:extLst>
              <c:ext xmlns:c16="http://schemas.microsoft.com/office/drawing/2014/chart" uri="{C3380CC4-5D6E-409C-BE32-E72D297353CC}">
                <c16:uniqueId val="{00000013-B8F3-44AD-B088-92328921A4D4}"/>
              </c:ext>
            </c:extLst>
          </c:dPt>
          <c:dPt>
            <c:idx val="14107"/>
            <c:bubble3D val="0"/>
            <c:extLst>
              <c:ext xmlns:c16="http://schemas.microsoft.com/office/drawing/2014/chart" uri="{C3380CC4-5D6E-409C-BE32-E72D297353CC}">
                <c16:uniqueId val="{00000014-B8F3-44AD-B088-92328921A4D4}"/>
              </c:ext>
            </c:extLst>
          </c:dPt>
          <c:dPt>
            <c:idx val="14108"/>
            <c:bubble3D val="0"/>
            <c:extLst>
              <c:ext xmlns:c16="http://schemas.microsoft.com/office/drawing/2014/chart" uri="{C3380CC4-5D6E-409C-BE32-E72D297353CC}">
                <c16:uniqueId val="{00000015-B8F3-44AD-B088-92328921A4D4}"/>
              </c:ext>
            </c:extLst>
          </c:dPt>
          <c:dPt>
            <c:idx val="14109"/>
            <c:bubble3D val="0"/>
            <c:extLst>
              <c:ext xmlns:c16="http://schemas.microsoft.com/office/drawing/2014/chart" uri="{C3380CC4-5D6E-409C-BE32-E72D297353CC}">
                <c16:uniqueId val="{00000016-B8F3-44AD-B088-92328921A4D4}"/>
              </c:ext>
            </c:extLst>
          </c:dPt>
          <c:dPt>
            <c:idx val="14110"/>
            <c:bubble3D val="0"/>
            <c:extLst>
              <c:ext xmlns:c16="http://schemas.microsoft.com/office/drawing/2014/chart" uri="{C3380CC4-5D6E-409C-BE32-E72D297353CC}">
                <c16:uniqueId val="{00000017-B8F3-44AD-B088-92328921A4D4}"/>
              </c:ext>
            </c:extLst>
          </c:dPt>
          <c:dPt>
            <c:idx val="14111"/>
            <c:bubble3D val="0"/>
            <c:extLst>
              <c:ext xmlns:c16="http://schemas.microsoft.com/office/drawing/2014/chart" uri="{C3380CC4-5D6E-409C-BE32-E72D297353CC}">
                <c16:uniqueId val="{00000018-B8F3-44AD-B088-92328921A4D4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V1+V2'!$C$3:$EI$3</c15:sqref>
                  </c15:fullRef>
                </c:ext>
              </c:extLst>
              <c:f>('FSI V1+V2'!$C$3:$AF$3,'FSI V1+V2'!$BC$3:$EB$3,'FSI V1+V2'!$EH$3:$EI$3)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V1+V2'!$C$36:$O$36</c15:sqref>
                  </c15:fullRef>
                </c:ext>
              </c:extLst>
              <c:f>'FSI V1+V2'!$C$36:$O$36</c:f>
              <c:numCache>
                <c:formatCode>0.00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438-4C28-9015-5825F138E37A}"/>
            </c:ext>
          </c:extLst>
        </c:ser>
        <c:ser>
          <c:idx val="2"/>
          <c:order val="3"/>
          <c:tx>
            <c:strRef>
              <c:f>'FSI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cat>
            <c:strLit>
              <c:ptCount val="12"/>
              <c:pt idx="0">
                <c:v>ene-19</c:v>
              </c:pt>
              <c:pt idx="1">
                <c:v>feb-19</c:v>
              </c:pt>
              <c:pt idx="2">
                <c:v>mar-19</c:v>
              </c:pt>
              <c:pt idx="3">
                <c:v>abr-19</c:v>
              </c:pt>
              <c:pt idx="4">
                <c:v>may-19</c:v>
              </c:pt>
              <c:pt idx="5">
                <c:v>jun-19</c:v>
              </c:pt>
              <c:pt idx="6">
                <c:v>jul-19</c:v>
              </c:pt>
              <c:pt idx="7">
                <c:v>ago-19</c:v>
              </c:pt>
              <c:pt idx="8">
                <c:v>sep-19</c:v>
              </c:pt>
              <c:pt idx="9">
                <c:v>oct-19</c:v>
              </c:pt>
              <c:pt idx="10">
                <c:v>nov-19</c:v>
              </c:pt>
              <c:pt idx="11">
                <c:v>dic-19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V1+V2'!$C$26:$N$26</c15:sqref>
                  </c15:fullRef>
                </c:ext>
              </c:extLst>
              <c:f>'FSI V1+V2'!$C$26:$N$26</c:f>
              <c:numCache>
                <c:formatCode>0.00</c:formatCode>
                <c:ptCount val="6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438-4C28-9015-5825F138E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41560"/>
        <c:axId val="975492600"/>
      </c:lineChart>
      <c:catAx>
        <c:axId val="975641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92600"/>
        <c:crosses val="autoZero"/>
        <c:auto val="1"/>
        <c:lblAlgn val="ctr"/>
        <c:lblOffset val="100"/>
        <c:noMultiLvlLbl val="1"/>
      </c:catAx>
      <c:valAx>
        <c:axId val="975492600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975641560"/>
        <c:crosses val="autoZero"/>
        <c:crossBetween val="between"/>
      </c:valAx>
      <c:valAx>
        <c:axId val="975444776"/>
        <c:scaling>
          <c:orientation val="minMax"/>
          <c:max val="2"/>
          <c:min val="0"/>
        </c:scaling>
        <c:delete val="1"/>
        <c:axPos val="r"/>
        <c:numFmt formatCode="#,##0.00" sourceLinked="0"/>
        <c:majorTickMark val="out"/>
        <c:minorTickMark val="none"/>
        <c:tickLblPos val="nextTo"/>
        <c:crossAx val="975478488"/>
        <c:crosses val="max"/>
        <c:crossBetween val="between"/>
      </c:valAx>
      <c:catAx>
        <c:axId val="975478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444776"/>
        <c:crosses val="autoZero"/>
        <c:auto val="1"/>
        <c:lblAlgn val="ctr"/>
        <c:lblOffset val="100"/>
        <c:noMultiLvlLbl val="1"/>
      </c:cat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>
              <a:defRPr sz="1800"/>
            </a:pPr>
            <a:r>
              <a:rPr lang="en-US" sz="1800" b="1" i="0" baseline="0">
                <a:effectLst/>
              </a:rPr>
              <a:t>V1/V1+</a:t>
            </a:r>
            <a:endParaRPr lang="en-US" sz="1800">
              <a:effectLst/>
            </a:endParaRPr>
          </a:p>
        </c:rich>
      </c:tx>
      <c:layout>
        <c:manualLayout>
          <c:xMode val="edge"/>
          <c:yMode val="edge"/>
          <c:x val="1.3843649743752484E-2"/>
          <c:y val="0.35033496988498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894713854333278E-2"/>
          <c:y val="4.0423690147201374E-2"/>
          <c:w val="0.89915223081443041"/>
          <c:h val="0.65037894106152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K%'!$A$6</c:f>
              <c:strCache>
                <c:ptCount val="1"/>
                <c:pt idx="0">
                  <c:v>V1 K‰</c:v>
                </c:pt>
              </c:strCache>
            </c:strRef>
          </c:tx>
          <c:spPr>
            <a:gradFill>
              <a:gsLst>
                <a:gs pos="0">
                  <a:sysClr val="windowText" lastClr="000000"/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27A4-43BD-B5CE-D3C3BA0FDAE1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27A4-43BD-B5CE-D3C3BA0FDAE1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7B-4060-B118-8F4791F17C7A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97000">
                    <a:sysClr val="windowText" lastClr="000000"/>
                  </a:gs>
                </a:gsLst>
                <a:lin ang="10800000" scaled="0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E7B-4060-B118-8F4791F17C7A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80A6-411F-A589-8FB057C4F16A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80A6-411F-A589-8FB057C4F16A}"/>
              </c:ext>
            </c:extLst>
          </c:dPt>
          <c:dPt>
            <c:idx val="263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8BF-42F7-B7EE-B3213DD09D0A}"/>
              </c:ext>
            </c:extLst>
          </c:dPt>
          <c:dPt>
            <c:idx val="263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8BF-42F7-B7EE-B3213DD09D0A}"/>
              </c:ext>
            </c:extLst>
          </c:dPt>
          <c:dPt>
            <c:idx val="263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8BF-42F7-B7EE-B3213DD09D0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7B-4060-B118-8F4791F17C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776AD2-36FC-4EFE-85CB-16E58F52B2B6}" type="VALUE">
                      <a:rPr lang="en-US"/>
                      <a:pPr/>
                      <a:t>[VALOR]</a:t>
                    </a:fld>
                    <a:endParaRPr lang="es-AR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E7B-4060-B118-8F4791F17C7A}"/>
                </c:ext>
              </c:extLst>
            </c:dLbl>
            <c:dLbl>
              <c:idx val="26048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7B-4060-B118-8F4791F17C7A}"/>
                </c:ext>
              </c:extLst>
            </c:dLbl>
            <c:dLbl>
              <c:idx val="26065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E7B-4060-B118-8F4791F17C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K%'!$C$3:$EW$3</c15:sqref>
                  </c15:fullRef>
                </c:ext>
              </c:extLst>
              <c:f>('FSI V1 K%'!$C$3:$V$3,'FSI V1 K%'!$AA$3:$AB$3,'FSI V1 K%'!$BC$3:$BK$3,'FSI V1 K%'!$BP$3,'FSI V1 K%'!$BS$3,'FSI V1 K%'!$CY$3:$DV$3,'FSI V1 K%'!$EG$3:$EW$3)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K%'!$C$6:$EW$6</c15:sqref>
                  </c15:fullRef>
                </c:ext>
              </c:extLst>
              <c:f>('FSI V1 K%'!$C$6:$V$6,'FSI V1 K%'!$AA$6:$AB$6,'FSI V1 K%'!$BC$6:$BK$6,'FSI V1 K%'!$BP$6,'FSI V1 K%'!$BS$6,'FSI V1 K%'!$CY$6:$DV$6,'FSI V1 K%'!$EG$6:$EW$6)</c:f>
              <c:numCache>
                <c:formatCode>0</c:formatCode>
                <c:ptCount val="18"/>
                <c:pt idx="0">
                  <c:v>0</c:v>
                </c:pt>
                <c:pt idx="1">
                  <c:v>55.55555555555555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58.823529411764703</c:v>
                </c:pt>
                <c:pt idx="9">
                  <c:v>0</c:v>
                </c:pt>
                <c:pt idx="10">
                  <c:v>71.428571428571431</c:v>
                </c:pt>
                <c:pt idx="11">
                  <c:v>500</c:v>
                </c:pt>
                <c:pt idx="13">
                  <c:v>0</c:v>
                </c:pt>
                <c:pt idx="14">
                  <c:v>0</c:v>
                </c:pt>
                <c:pt idx="15">
                  <c:v>125</c:v>
                </c:pt>
                <c:pt idx="1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7B-4060-B118-8F4791F17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96872"/>
        <c:axId val="975679192"/>
      </c:barChart>
      <c:barChart>
        <c:barDir val="col"/>
        <c:grouping val="clustered"/>
        <c:varyColors val="0"/>
        <c:ser>
          <c:idx val="1"/>
          <c:order val="1"/>
          <c:tx>
            <c:strRef>
              <c:f>'FSI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DE7B-4060-B118-8F4791F17C7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K%'!$BC$3:$BK$3,'FSI V1 K%'!$BP$3,'FSI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  <c:pt idx="17">
                  <c:v>Sem49</c:v>
                </c:pt>
                <c:pt idx="18">
                  <c:v>Sem50</c:v>
                </c:pt>
                <c:pt idx="19">
                  <c:v>Sem51</c:v>
                </c:pt>
                <c:pt idx="2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K%'!$C$16:$N$16</c15:sqref>
                  </c15:fullRef>
                </c:ext>
              </c:extLst>
              <c:f>'FSI V1 K%'!$C$16:$N$16</c:f>
              <c:numCache>
                <c:formatCode>0</c:formatCode>
                <c:ptCount val="12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7B-4060-B118-8F4791F17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436152"/>
        <c:axId val="975620392"/>
      </c:barChart>
      <c:lineChart>
        <c:grouping val="standard"/>
        <c:varyColors val="0"/>
        <c:ser>
          <c:idx val="2"/>
          <c:order val="2"/>
          <c:tx>
            <c:strRef>
              <c:f>'FSI V1 K%'!$A$25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26330"/>
              <c:tx>
                <c:rich>
                  <a:bodyPr/>
                  <a:lstStyle/>
                  <a:p>
                    <a:r>
                      <a:rPr lang="en-US" sz="700">
                        <a:solidFill>
                          <a:schemeClr val="accent5"/>
                        </a:solidFill>
                      </a:rPr>
                      <a:t>OBJ: </a:t>
                    </a:r>
                    <a:fld id="{A0435F54-BBFE-4DB2-BD34-CDB4F8142BF9}" type="VALUE">
                      <a:rPr lang="en-US" sz="700">
                        <a:solidFill>
                          <a:schemeClr val="accent5"/>
                        </a:solidFill>
                      </a:rPr>
                      <a:pPr/>
                      <a:t>[VALOR]</a:t>
                    </a:fld>
                    <a:endParaRPr lang="en-US" sz="700">
                      <a:solidFill>
                        <a:schemeClr val="accent5"/>
                      </a:solidFill>
                    </a:endParaRP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DE7B-4060-B118-8F4791F17C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K%'!$BC$3:$BK$3,'FSI V1 K%'!$BP$3,'FSI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  <c:pt idx="17">
                  <c:v>Sem49</c:v>
                </c:pt>
                <c:pt idx="18">
                  <c:v>Sem50</c:v>
                </c:pt>
                <c:pt idx="19">
                  <c:v>Sem51</c:v>
                </c:pt>
                <c:pt idx="2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K%'!$C$26:$N$26</c15:sqref>
                  </c15:fullRef>
                </c:ext>
              </c:extLst>
              <c:f>'FSI V1 K%'!$C$26:$N$26</c:f>
              <c:numCache>
                <c:formatCode>0</c:formatCode>
                <c:ptCount val="12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7B-4060-B118-8F4791F17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96872"/>
        <c:axId val="975679192"/>
      </c:lineChart>
      <c:lineChart>
        <c:grouping val="standard"/>
        <c:varyColors val="0"/>
        <c:ser>
          <c:idx val="3"/>
          <c:order val="3"/>
          <c:tx>
            <c:strRef>
              <c:f>'FSI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24404"/>
            <c:bubble3D val="0"/>
            <c:extLst>
              <c:ext xmlns:c16="http://schemas.microsoft.com/office/drawing/2014/chart" uri="{C3380CC4-5D6E-409C-BE32-E72D297353CC}">
                <c16:uniqueId val="{00000010-DE7B-4060-B118-8F4791F17C7A}"/>
              </c:ext>
            </c:extLst>
          </c:dPt>
          <c:dPt>
            <c:idx val="24405"/>
            <c:bubble3D val="0"/>
            <c:extLst>
              <c:ext xmlns:c16="http://schemas.microsoft.com/office/drawing/2014/chart" uri="{C3380CC4-5D6E-409C-BE32-E72D297353CC}">
                <c16:uniqueId val="{00000009-38BF-42F7-B7EE-B3213DD09D0A}"/>
              </c:ext>
            </c:extLst>
          </c:dPt>
          <c:dPt>
            <c:idx val="24406"/>
            <c:bubble3D val="0"/>
            <c:extLst>
              <c:ext xmlns:c16="http://schemas.microsoft.com/office/drawing/2014/chart" uri="{C3380CC4-5D6E-409C-BE32-E72D297353CC}">
                <c16:uniqueId val="{0000000A-38BF-42F7-B7EE-B3213DD09D0A}"/>
              </c:ext>
            </c:extLst>
          </c:dPt>
          <c:dPt>
            <c:idx val="24407"/>
            <c:bubble3D val="0"/>
            <c:extLst>
              <c:ext xmlns:c16="http://schemas.microsoft.com/office/drawing/2014/chart" uri="{C3380CC4-5D6E-409C-BE32-E72D297353CC}">
                <c16:uniqueId val="{0000000B-38BF-42F7-B7EE-B3213DD09D0A}"/>
              </c:ext>
            </c:extLst>
          </c:dPt>
          <c:dPt>
            <c:idx val="24408"/>
            <c:bubble3D val="0"/>
            <c:extLst>
              <c:ext xmlns:c16="http://schemas.microsoft.com/office/drawing/2014/chart" uri="{C3380CC4-5D6E-409C-BE32-E72D297353CC}">
                <c16:uniqueId val="{0000000C-38BF-42F7-B7EE-B3213DD09D0A}"/>
              </c:ext>
            </c:extLst>
          </c:dPt>
          <c:dLbls>
            <c:dLbl>
              <c:idx val="24396"/>
              <c:tx>
                <c:rich>
                  <a:bodyPr/>
                  <a:lstStyle/>
                  <a:p>
                    <a:r>
                      <a:rPr lang="en-US" baseline="0"/>
                      <a:t>0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E7B-4060-B118-8F4791F17C7A}"/>
                </c:ext>
              </c:extLst>
            </c:dLbl>
            <c:dLbl>
              <c:idx val="24404"/>
              <c:layout>
                <c:manualLayout>
                  <c:x val="-3.0466319788221726E-2"/>
                  <c:y val="-5.33705923901097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E7B-4060-B118-8F4791F17C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K%'!$BC$3:$BK$3,'FSI V1 K%'!$BP$3,'FSI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K%'!$C$36:$BP$36</c15:sqref>
                  </c15:fullRef>
                </c:ext>
              </c:extLst>
              <c:f>('FSI V1 K%'!$C$36:$V$36,'FSI V1 K%'!$AA$36:$AB$36,'FSI V1 K%'!$BC$36:$BK$36,'FSI V1 K%'!$BP$36)</c:f>
              <c:numCache>
                <c:formatCode>0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7B-4060-B118-8F4791F17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36152"/>
        <c:axId val="975620392"/>
      </c:lineChart>
      <c:catAx>
        <c:axId val="975596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79192"/>
        <c:crosses val="autoZero"/>
        <c:auto val="1"/>
        <c:lblAlgn val="ctr"/>
        <c:lblOffset val="100"/>
        <c:noMultiLvlLbl val="0"/>
      </c:catAx>
      <c:valAx>
        <c:axId val="975679192"/>
        <c:scaling>
          <c:orientation val="minMax"/>
          <c:max val="14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596872"/>
        <c:crosses val="autoZero"/>
        <c:crossBetween val="between"/>
        <c:majorUnit val="20"/>
      </c:valAx>
      <c:valAx>
        <c:axId val="975620392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436152"/>
        <c:crosses val="max"/>
        <c:crossBetween val="between"/>
      </c:valAx>
      <c:catAx>
        <c:axId val="975436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20392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>
              <a:defRPr/>
            </a:pPr>
            <a:r>
              <a:rPr lang="en-US" sz="1800" b="1" i="0" baseline="0">
                <a:effectLst/>
              </a:rPr>
              <a:t>V1/V1+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3.1956790123456786E-3"/>
          <c:y val="0.279773954702822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8996913580246916E-2"/>
          <c:y val="0.15093686979361112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XND V1 K%'!$A$5</c:f>
              <c:strCache>
                <c:ptCount val="1"/>
                <c:pt idx="0">
                  <c:v>V1 K‰ FSI</c:v>
                </c:pt>
              </c:strCache>
            </c:strRef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9C-4BD4-89F9-448DE99F5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79C-4BD4-89F9-448DE99F5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79C-4BD4-89F9-448DE99F5A90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9C-4BD4-89F9-448DE99F5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79C-4BD4-89F9-448DE99F5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79C-4BD4-89F9-448DE99F5A9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79C-4BD4-89F9-448DE99F5A9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79C-4BD4-89F9-448DE99F5A90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79C-4BD4-89F9-448DE99F5A90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C79C-4BD4-89F9-448DE99F5A90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C79C-4BD4-89F9-448DE99F5A90}"/>
              </c:ext>
            </c:extLst>
          </c:dPt>
          <c:dLbls>
            <c:dLbl>
              <c:idx val="1"/>
              <c:layout>
                <c:manualLayout>
                  <c:x val="0"/>
                  <c:y val="5.609199187152109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79C-4BD4-89F9-448DE99F5A90}"/>
                </c:ext>
              </c:extLst>
            </c:dLbl>
            <c:dLbl>
              <c:idx val="8"/>
              <c:layout>
                <c:manualLayout>
                  <c:x val="0"/>
                  <c:y val="0.1363729893443105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9C-4BD4-89F9-448DE99F5A90}"/>
                </c:ext>
              </c:extLst>
            </c:dLbl>
            <c:dLbl>
              <c:idx val="9"/>
              <c:layout>
                <c:manualLayout>
                  <c:x val="-1.9920356122713023E-3"/>
                  <c:y val="0.202219925526137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9C-4BD4-89F9-448DE99F5A90}"/>
                </c:ext>
              </c:extLst>
            </c:dLbl>
            <c:dLbl>
              <c:idx val="10"/>
              <c:layout>
                <c:manualLayout>
                  <c:x val="-1.9868728717384386E-3"/>
                  <c:y val="1.067872575275164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9C-4BD4-89F9-448DE99F5A90}"/>
                </c:ext>
              </c:extLst>
            </c:dLbl>
            <c:dLbl>
              <c:idx val="18"/>
              <c:layout>
                <c:manualLayout>
                  <c:x val="0"/>
                  <c:y val="9.777417872399574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9C-4BD4-89F9-448DE99F5A90}"/>
                </c:ext>
              </c:extLst>
            </c:dLbl>
            <c:dLbl>
              <c:idx val="19"/>
              <c:layout>
                <c:manualLayout>
                  <c:x val="-1.4532421347543624E-16"/>
                  <c:y val="7.43801556087517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9C-4BD4-89F9-448DE99F5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V1+V2'!$D$3:$BU$3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f>'FSI XND V1 K%'!$N$6:$AD$6</c:f>
              <c:numCache>
                <c:formatCode>0</c:formatCode>
                <c:ptCount val="17"/>
                <c:pt idx="0">
                  <c:v>55.55555555555555</c:v>
                </c:pt>
                <c:pt idx="1">
                  <c:v>60.606060606060609</c:v>
                </c:pt>
                <c:pt idx="2">
                  <c:v>60.606060606060609</c:v>
                </c:pt>
                <c:pt idx="3">
                  <c:v>22.727272727272727</c:v>
                </c:pt>
                <c:pt idx="4">
                  <c:v>0</c:v>
                </c:pt>
                <c:pt idx="5">
                  <c:v>50</c:v>
                </c:pt>
                <c:pt idx="6">
                  <c:v>100</c:v>
                </c:pt>
                <c:pt idx="7">
                  <c:v>58.823529411764703</c:v>
                </c:pt>
                <c:pt idx="8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C-4BD4-89F9-448DE99F5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20824"/>
        <c:axId val="975607064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XND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79C-4BD4-89F9-448DE99F5A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79C-4BD4-89F9-448DE99F5A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79C-4BD4-89F9-448DE99F5A9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79C-4BD4-89F9-448DE99F5A90}"/>
                </c:ext>
              </c:extLst>
            </c:dLbl>
            <c:dLbl>
              <c:idx val="4"/>
              <c:layout>
                <c:manualLayout>
                  <c:x val="-1.9598765432098765E-3"/>
                  <c:y val="-2.944988996871814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79C-4BD4-89F9-448DE99F5A90}"/>
                </c:ext>
              </c:extLst>
            </c:dLbl>
            <c:dLbl>
              <c:idx val="5"/>
              <c:layout>
                <c:manualLayout>
                  <c:x val="-1.9598765432098765E-3"/>
                  <c:y val="-5.889977993743646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79C-4BD4-89F9-448DE99F5A90}"/>
                </c:ext>
              </c:extLst>
            </c:dLbl>
            <c:dLbl>
              <c:idx val="6"/>
              <c:layout>
                <c:manualLayout>
                  <c:x val="0"/>
                  <c:y val="-4.908314994786364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79C-4BD4-89F9-448DE99F5A90}"/>
                </c:ext>
              </c:extLst>
            </c:dLbl>
            <c:dLbl>
              <c:idx val="7"/>
              <c:layout>
                <c:manualLayout>
                  <c:x val="1.9598765432098765E-3"/>
                  <c:y val="-5.889977993743646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79C-4BD4-89F9-448DE99F5A90}"/>
                </c:ext>
              </c:extLst>
            </c:dLbl>
            <c:dLbl>
              <c:idx val="8"/>
              <c:layout>
                <c:manualLayout>
                  <c:x val="-7.1861309769712849E-17"/>
                  <c:y val="-4.908314994786364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79C-4BD4-89F9-448DE99F5A90}"/>
                </c:ext>
              </c:extLst>
            </c:dLbl>
            <c:dLbl>
              <c:idx val="9"/>
              <c:layout>
                <c:manualLayout>
                  <c:x val="0"/>
                  <c:y val="-4.462809336525107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79C-4BD4-89F9-448DE99F5A90}"/>
                </c:ext>
              </c:extLst>
            </c:dLbl>
            <c:dLbl>
              <c:idx val="10"/>
              <c:layout>
                <c:manualLayout>
                  <c:x val="0"/>
                  <c:y val="-9.421486377108569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79C-4BD4-89F9-448DE99F5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6"/>
              <c:pt idx="0">
                <c:v>DIC 16</c:v>
              </c:pt>
              <c:pt idx="1">
                <c:v>DIC 17</c:v>
              </c:pt>
              <c:pt idx="2">
                <c:v>0</c:v>
              </c:pt>
              <c:pt idx="3">
                <c:v>ENE 18</c:v>
              </c:pt>
              <c:pt idx="4">
                <c:v>FEB 18</c:v>
              </c:pt>
              <c:pt idx="5">
                <c:v>MAR 18</c:v>
              </c:pt>
              <c:pt idx="6">
                <c:v>ABR 18</c:v>
              </c:pt>
              <c:pt idx="7">
                <c:v>MAY 18</c:v>
              </c:pt>
              <c:pt idx="8">
                <c:v>JUN 18</c:v>
              </c:pt>
              <c:pt idx="9">
                <c:v>JUL 18</c:v>
              </c:pt>
              <c:pt idx="10">
                <c:v>AGO 18</c:v>
              </c:pt>
              <c:pt idx="11">
                <c:v>SEP 18</c:v>
              </c:pt>
              <c:pt idx="12">
                <c:v>OCT 18</c:v>
              </c:pt>
              <c:pt idx="13">
                <c:v>NOV 18</c:v>
              </c:pt>
              <c:pt idx="14">
                <c:v>DIC 18</c:v>
              </c:pt>
              <c:pt idx="15">
                <c:v>0</c:v>
              </c:pt>
              <c:pt idx="16">
                <c:v>Sem27</c:v>
              </c:pt>
              <c:pt idx="17">
                <c:v>Sem28</c:v>
              </c:pt>
              <c:pt idx="18">
                <c:v>Sem29</c:v>
              </c:pt>
              <c:pt idx="19">
                <c:v>Sem30</c:v>
              </c:pt>
              <c:pt idx="20">
                <c:v>0</c:v>
              </c:pt>
              <c:pt idx="21">
                <c:v>43297</c:v>
              </c:pt>
              <c:pt idx="22">
                <c:v>43298</c:v>
              </c:pt>
              <c:pt idx="23">
                <c:v>43299</c:v>
              </c:pt>
              <c:pt idx="24">
                <c:v>43300</c:v>
              </c:pt>
              <c:pt idx="25">
                <c:v>43301</c:v>
              </c:pt>
            </c:strLit>
          </c:cat>
          <c:val>
            <c:numRef>
              <c:f>'FSI XND V1 K%'!$C$16:$R$16</c:f>
              <c:numCache>
                <c:formatCode>0</c:formatCode>
                <c:ptCount val="6"/>
                <c:pt idx="1">
                  <c:v>125</c:v>
                </c:pt>
                <c:pt idx="2">
                  <c:v>100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79C-4BD4-89F9-448DE99F5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460456"/>
        <c:axId val="975653320"/>
      </c:barChart>
      <c:lineChart>
        <c:grouping val="standard"/>
        <c:varyColors val="0"/>
        <c:ser>
          <c:idx val="2"/>
          <c:order val="2"/>
          <c:tx>
            <c:strRef>
              <c:f>'FSI XND V1 K%'!$A$25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dPt>
            <c:idx val="6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C-C79C-4BD4-89F9-448DE99F5A90}"/>
              </c:ext>
            </c:extLst>
          </c:dPt>
          <c:dPt>
            <c:idx val="12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E-C79C-4BD4-89F9-448DE99F5A90}"/>
              </c:ext>
            </c:extLst>
          </c:dPt>
          <c:dLbls>
            <c:dLbl>
              <c:idx val="25"/>
              <c:layout>
                <c:manualLayout>
                  <c:x val="-1.1759259259259403E-2"/>
                  <c:y val="-7.3624724921795559E-2"/>
                </c:manualLayout>
              </c:layout>
              <c:tx>
                <c:rich>
                  <a:bodyPr/>
                  <a:lstStyle/>
                  <a:p>
                    <a:r>
                      <a:rPr lang="en-US" sz="700">
                        <a:solidFill>
                          <a:schemeClr val="accent5"/>
                        </a:solidFill>
                      </a:rPr>
                      <a:t>OBJ: </a:t>
                    </a:r>
                    <a:fld id="{A0435F54-BBFE-4DB2-BD34-CDB4F8142BF9}" type="VALUE">
                      <a:rPr lang="en-US" sz="700">
                        <a:solidFill>
                          <a:schemeClr val="accent5"/>
                        </a:solidFill>
                      </a:rPr>
                      <a:pPr/>
                      <a:t>[VALOR]</a:t>
                    </a:fld>
                    <a:endParaRPr lang="en-US" sz="700">
                      <a:solidFill>
                        <a:schemeClr val="accent5"/>
                      </a:solidFill>
                    </a:endParaRP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F-C79C-4BD4-89F9-448DE99F5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6"/>
              <c:pt idx="0">
                <c:v>DIC 16</c:v>
              </c:pt>
              <c:pt idx="1">
                <c:v>DIC 17</c:v>
              </c:pt>
              <c:pt idx="2">
                <c:v>0</c:v>
              </c:pt>
              <c:pt idx="3">
                <c:v>ENE 18</c:v>
              </c:pt>
              <c:pt idx="4">
                <c:v>FEB 18</c:v>
              </c:pt>
              <c:pt idx="5">
                <c:v>MAR 18</c:v>
              </c:pt>
              <c:pt idx="6">
                <c:v>ABR 18</c:v>
              </c:pt>
              <c:pt idx="7">
                <c:v>MAY 18</c:v>
              </c:pt>
              <c:pt idx="8">
                <c:v>JUN 18</c:v>
              </c:pt>
              <c:pt idx="9">
                <c:v>JUL 18</c:v>
              </c:pt>
              <c:pt idx="10">
                <c:v>AGO 18</c:v>
              </c:pt>
              <c:pt idx="11">
                <c:v>SEP 18</c:v>
              </c:pt>
              <c:pt idx="12">
                <c:v>OCT 18</c:v>
              </c:pt>
              <c:pt idx="13">
                <c:v>NOV 18</c:v>
              </c:pt>
              <c:pt idx="14">
                <c:v>DIC 18</c:v>
              </c:pt>
              <c:pt idx="15">
                <c:v>0</c:v>
              </c:pt>
              <c:pt idx="16">
                <c:v>Sem27</c:v>
              </c:pt>
              <c:pt idx="17">
                <c:v>Sem28</c:v>
              </c:pt>
              <c:pt idx="18">
                <c:v>Sem29</c:v>
              </c:pt>
              <c:pt idx="19">
                <c:v>Sem30</c:v>
              </c:pt>
              <c:pt idx="20">
                <c:v>0</c:v>
              </c:pt>
              <c:pt idx="21">
                <c:v>43297</c:v>
              </c:pt>
              <c:pt idx="22">
                <c:v>43298</c:v>
              </c:pt>
              <c:pt idx="23">
                <c:v>43299</c:v>
              </c:pt>
              <c:pt idx="24">
                <c:v>43300</c:v>
              </c:pt>
              <c:pt idx="25">
                <c:v>43301</c:v>
              </c:pt>
            </c:strLit>
          </c:cat>
          <c:val>
            <c:numRef>
              <c:f>'FSI XND V1 K%'!$N$26:$BV$26</c:f>
              <c:numCache>
                <c:formatCode>0</c:formatCode>
                <c:ptCount val="55"/>
                <c:pt idx="0">
                  <c:v>125</c:v>
                </c:pt>
                <c:pt idx="1">
                  <c:v>100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79C-4BD4-89F9-448DE99F5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20824"/>
        <c:axId val="975607064"/>
      </c:lineChart>
      <c:lineChart>
        <c:grouping val="standard"/>
        <c:varyColors val="0"/>
        <c:ser>
          <c:idx val="3"/>
          <c:order val="3"/>
          <c:tx>
            <c:strRef>
              <c:f>'FSI XND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21-C79C-4BD4-89F9-448DE99F5A90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22-C79C-4BD4-89F9-448DE99F5A90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3-C79C-4BD4-89F9-448DE99F5A90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24-C79C-4BD4-89F9-448DE99F5A90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25-C79C-4BD4-89F9-448DE99F5A90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26-C79C-4BD4-89F9-448DE99F5A90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27-C79C-4BD4-89F9-448DE99F5A90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28-C79C-4BD4-89F9-448DE99F5A90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29-C79C-4BD4-89F9-448DE99F5A90}"/>
              </c:ext>
            </c:extLst>
          </c:dPt>
          <c:dLbls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SIN</a:t>
                    </a:r>
                    <a:r>
                      <a:rPr lang="en-US" baseline="0"/>
                      <a:t> AUDITORIA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79C-4BD4-89F9-448DE99F5A90}"/>
                </c:ext>
              </c:extLst>
            </c:dLbl>
            <c:dLbl>
              <c:idx val="21"/>
              <c:layout>
                <c:manualLayout>
                  <c:x val="-3.4429753213853123E-2"/>
                  <c:y val="-4.34532383089427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79C-4BD4-89F9-448DE99F5A90}"/>
                </c:ext>
              </c:extLst>
            </c:dLbl>
            <c:dLbl>
              <c:idx val="23"/>
              <c:layout>
                <c:manualLayout>
                  <c:x val="-2.8484603075406026E-2"/>
                  <c:y val="-5.2510828071734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79C-4BD4-89F9-448DE99F5A90}"/>
                </c:ext>
              </c:extLst>
            </c:dLbl>
            <c:dLbl>
              <c:idx val="24"/>
              <c:layout>
                <c:manualLayout>
                  <c:x val="-3.0805708280377025E-2"/>
                  <c:y val="-4.98222099535095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79C-4BD4-89F9-448DE99F5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f>'FSI XND V1 K%'!$C$3:$BV$3</c:f>
              <c:strCache>
                <c:ptCount val="55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1">
                  <c:v>Sem1</c:v>
                </c:pt>
                <c:pt idx="12">
                  <c:v>Sem2</c:v>
                </c:pt>
                <c:pt idx="13">
                  <c:v>Sem3</c:v>
                </c:pt>
                <c:pt idx="14">
                  <c:v>Sem4</c:v>
                </c:pt>
                <c:pt idx="15">
                  <c:v>Sem5</c:v>
                </c:pt>
                <c:pt idx="16">
                  <c:v>Sem6</c:v>
                </c:pt>
                <c:pt idx="17">
                  <c:v>Sem7</c:v>
                </c:pt>
                <c:pt idx="18">
                  <c:v>Sem8</c:v>
                </c:pt>
                <c:pt idx="19">
                  <c:v>Sem9</c:v>
                </c:pt>
                <c:pt idx="20">
                  <c:v>Sem10</c:v>
                </c:pt>
                <c:pt idx="21">
                  <c:v>Sem11</c:v>
                </c:pt>
                <c:pt idx="22">
                  <c:v>Sem12</c:v>
                </c:pt>
                <c:pt idx="23">
                  <c:v>Sem13</c:v>
                </c:pt>
                <c:pt idx="24">
                  <c:v>Sem14</c:v>
                </c:pt>
                <c:pt idx="25">
                  <c:v>Sem15</c:v>
                </c:pt>
                <c:pt idx="26">
                  <c:v>Sem16</c:v>
                </c:pt>
                <c:pt idx="27">
                  <c:v>Sem17</c:v>
                </c:pt>
                <c:pt idx="28">
                  <c:v>Sem18</c:v>
                </c:pt>
                <c:pt idx="29">
                  <c:v>Sem19</c:v>
                </c:pt>
                <c:pt idx="30">
                  <c:v>Sem20</c:v>
                </c:pt>
                <c:pt idx="31">
                  <c:v>Sem21</c:v>
                </c:pt>
                <c:pt idx="32">
                  <c:v>Sem22</c:v>
                </c:pt>
                <c:pt idx="33">
                  <c:v>Sem23</c:v>
                </c:pt>
                <c:pt idx="34">
                  <c:v>Sem24</c:v>
                </c:pt>
                <c:pt idx="35">
                  <c:v>Sem25</c:v>
                </c:pt>
                <c:pt idx="36">
                  <c:v>Sem26</c:v>
                </c:pt>
                <c:pt idx="37">
                  <c:v>Sem27</c:v>
                </c:pt>
                <c:pt idx="38">
                  <c:v>Sem28</c:v>
                </c:pt>
                <c:pt idx="39">
                  <c:v>Sem29</c:v>
                </c:pt>
                <c:pt idx="40">
                  <c:v>Sem30</c:v>
                </c:pt>
                <c:pt idx="41">
                  <c:v>Sem31</c:v>
                </c:pt>
                <c:pt idx="42">
                  <c:v>Sem32</c:v>
                </c:pt>
                <c:pt idx="43">
                  <c:v>Sem33</c:v>
                </c:pt>
                <c:pt idx="44">
                  <c:v>Sem34</c:v>
                </c:pt>
                <c:pt idx="45">
                  <c:v>Sem35</c:v>
                </c:pt>
                <c:pt idx="46">
                  <c:v>Sem36</c:v>
                </c:pt>
                <c:pt idx="47">
                  <c:v>Sem37</c:v>
                </c:pt>
                <c:pt idx="48">
                  <c:v>Sem38</c:v>
                </c:pt>
                <c:pt idx="49">
                  <c:v>Sem39</c:v>
                </c:pt>
                <c:pt idx="50">
                  <c:v>Sem40</c:v>
                </c:pt>
                <c:pt idx="51">
                  <c:v>Sem41</c:v>
                </c:pt>
                <c:pt idx="52">
                  <c:v>Sem42</c:v>
                </c:pt>
                <c:pt idx="53">
                  <c:v>Sem43</c:v>
                </c:pt>
                <c:pt idx="54">
                  <c:v>Sem44</c:v>
                </c:pt>
              </c:strCache>
            </c:strRef>
          </c:cat>
          <c:val>
            <c:numRef>
              <c:f>'FSI XND V1 K%'!$C$36:$BV$36</c:f>
              <c:numCache>
                <c:formatCode>0</c:formatCode>
                <c:ptCount val="5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79C-4BD4-89F9-448DE99F5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60456"/>
        <c:axId val="975653320"/>
      </c:lineChart>
      <c:catAx>
        <c:axId val="975520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07064"/>
        <c:crosses val="autoZero"/>
        <c:auto val="1"/>
        <c:lblAlgn val="ctr"/>
        <c:lblOffset val="100"/>
        <c:noMultiLvlLbl val="0"/>
      </c:catAx>
      <c:valAx>
        <c:axId val="975607064"/>
        <c:scaling>
          <c:orientation val="minMax"/>
          <c:max val="100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520824"/>
        <c:crosses val="autoZero"/>
        <c:crossBetween val="between"/>
      </c:valAx>
      <c:valAx>
        <c:axId val="975653320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460456"/>
        <c:crosses val="max"/>
        <c:crossBetween val="between"/>
      </c:valAx>
      <c:catAx>
        <c:axId val="975460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53320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1.2387345679012345E-3"/>
          <c:y val="0.3316057531922568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475617283950627E-2"/>
          <c:y val="0.1039459718204333"/>
          <c:w val="0.94813503086419737"/>
          <c:h val="0.62381679731901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XND V1+V2'!$A$5</c:f>
              <c:strCache>
                <c:ptCount val="1"/>
                <c:pt idx="0">
                  <c:v>Media V1+V2 FSI</c:v>
                </c:pt>
              </c:strCache>
            </c:strRef>
          </c:tx>
          <c:spPr>
            <a:gradFill flip="none" rotWithShape="1"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00B050"/>
                </a:gs>
                <a:gs pos="100000">
                  <a:sysClr val="windowText" lastClr="000000"/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404-488F-A5D2-CA1CB69694F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404-488F-A5D2-CA1CB69694FD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</a:gradFill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404-488F-A5D2-CA1CB69694F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404-488F-A5D2-CA1CB69694F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404-488F-A5D2-CA1CB69694F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9404-488F-A5D2-CA1CB69694FD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8-9404-488F-A5D2-CA1CB69694FD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  <a:tileRect/>
              </a:gradFill>
              <a:ln>
                <a:solidFill>
                  <a:sysClr val="windowText" lastClr="000000"/>
                </a:solidFill>
              </a:ln>
              <a:effectLst>
                <a:outerShdw blurRad="57150" dist="19050" dir="5400000" algn="ctr" rotWithShape="0">
                  <a:srgbClr val="00B05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404-488F-A5D2-CA1CB69694FD}"/>
              </c:ext>
            </c:extLst>
          </c:dPt>
          <c:dPt>
            <c:idx val="9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404-488F-A5D2-CA1CB69694F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9404-488F-A5D2-CA1CB69694F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9404-488F-A5D2-CA1CB69694F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9404-488F-A5D2-CA1CB69694F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9404-488F-A5D2-CA1CB69694F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9404-488F-A5D2-CA1CB69694FD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404-488F-A5D2-CA1CB69694FD}"/>
              </c:ext>
            </c:extLst>
          </c:dPt>
          <c:dPt>
            <c:idx val="16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404-488F-A5D2-CA1CB69694FD}"/>
              </c:ext>
            </c:extLst>
          </c:dPt>
          <c:dPt>
            <c:idx val="17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404-488F-A5D2-CA1CB69694FD}"/>
              </c:ext>
            </c:extLst>
          </c:dPt>
          <c:dPt>
            <c:idx val="18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0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404-488F-A5D2-CA1CB69694FD}"/>
              </c:ext>
            </c:extLst>
          </c:dPt>
          <c:dPt>
            <c:idx val="19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404-488F-A5D2-CA1CB69694FD}"/>
              </c:ext>
            </c:extLst>
          </c:dPt>
          <c:dLbls>
            <c:dLbl>
              <c:idx val="3"/>
              <c:layout>
                <c:manualLayout>
                  <c:x val="0"/>
                  <c:y val="0.23494534514534932"/>
                </c:manualLayout>
              </c:layout>
              <c:numFmt formatCode="#,##0.00;;;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t" anchorCtr="1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4-488F-A5D2-CA1CB69694FD}"/>
                </c:ext>
              </c:extLst>
            </c:dLbl>
            <c:dLbl>
              <c:idx val="4"/>
              <c:layout>
                <c:manualLayout>
                  <c:x val="-1.9598765432098765E-3"/>
                  <c:y val="0.3089392541410272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4-488F-A5D2-CA1CB69694FD}"/>
                </c:ext>
              </c:extLst>
            </c:dLbl>
            <c:dLbl>
              <c:idx val="18"/>
              <c:layout>
                <c:manualLayout>
                  <c:x val="-1.9598815331877306E-3"/>
                  <c:y val="0.23797427471801549"/>
                </c:manualLayout>
              </c:layout>
              <c:tx>
                <c:rich>
                  <a:bodyPr/>
                  <a:lstStyle/>
                  <a:p>
                    <a:fld id="{BE8576DF-E26D-4468-AD49-C899D4D445ED}" type="VALUE">
                      <a:rPr lang="en-US" baseline="0"/>
                      <a:pPr/>
                      <a:t>[VALOR]</a:t>
                    </a:fld>
                    <a:endParaRPr lang="es-AR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9-9404-488F-A5D2-CA1CB69694FD}"/>
                </c:ext>
              </c:extLst>
            </c:dLbl>
            <c:dLbl>
              <c:idx val="19"/>
              <c:layout>
                <c:manualLayout>
                  <c:x val="1.959881533187588E-3"/>
                  <c:y val="0.32794454426538339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404-488F-A5D2-CA1CB69694FD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'FSI V1 K%'!$D$3:$BU$3</c:f>
              <c:strCache>
                <c:ptCount val="20"/>
                <c:pt idx="0">
                  <c:v>feb-19</c:v>
                </c:pt>
                <c:pt idx="1">
                  <c:v>mar-19</c:v>
                </c:pt>
                <c:pt idx="2">
                  <c:v>abr-19</c:v>
                </c:pt>
                <c:pt idx="3">
                  <c:v>may-19</c:v>
                </c:pt>
                <c:pt idx="4">
                  <c:v>jun-19</c:v>
                </c:pt>
                <c:pt idx="5">
                  <c:v>jul-19</c:v>
                </c:pt>
                <c:pt idx="6">
                  <c:v>ago-19</c:v>
                </c:pt>
                <c:pt idx="7">
                  <c:v>sep-19</c:v>
                </c:pt>
                <c:pt idx="8">
                  <c:v>oct-19</c:v>
                </c:pt>
                <c:pt idx="9">
                  <c:v>nov-19</c:v>
                </c:pt>
                <c:pt idx="10">
                  <c:v>dic-19</c:v>
                </c:pt>
                <c:pt idx="12">
                  <c:v>Sem45</c:v>
                </c:pt>
                <c:pt idx="13">
                  <c:v>Sem46</c:v>
                </c:pt>
                <c:pt idx="14">
                  <c:v>Sem47</c:v>
                </c:pt>
                <c:pt idx="15">
                  <c:v>Sem48</c:v>
                </c:pt>
                <c:pt idx="16">
                  <c:v>Sem49</c:v>
                </c:pt>
                <c:pt idx="17">
                  <c:v>Sem50</c:v>
                </c:pt>
                <c:pt idx="18">
                  <c:v>Sem51</c:v>
                </c:pt>
                <c:pt idx="19">
                  <c:v>Sem52</c:v>
                </c:pt>
              </c:strCache>
            </c:strRef>
          </c:cat>
          <c:val>
            <c:numRef>
              <c:f>'FSI XND V1+V2'!$N$6:$AO$6</c:f>
              <c:numCache>
                <c:formatCode>0.00</c:formatCode>
                <c:ptCount val="9"/>
                <c:pt idx="0">
                  <c:v>1.8333333333333333</c:v>
                </c:pt>
                <c:pt idx="1">
                  <c:v>1.4545454545454546</c:v>
                </c:pt>
                <c:pt idx="2">
                  <c:v>1.2121212121212122</c:v>
                </c:pt>
                <c:pt idx="3">
                  <c:v>1.0454545454545454</c:v>
                </c:pt>
                <c:pt idx="4">
                  <c:v>1.3</c:v>
                </c:pt>
                <c:pt idx="5">
                  <c:v>2.35</c:v>
                </c:pt>
                <c:pt idx="6">
                  <c:v>1.625</c:v>
                </c:pt>
                <c:pt idx="7">
                  <c:v>1.7647058823529411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404-488F-A5D2-CA1CB69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37288"/>
        <c:axId val="975649008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XND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9404-488F-A5D2-CA1CB69694F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9404-488F-A5D2-CA1CB69694FD}"/>
              </c:ext>
            </c:extLst>
          </c:dPt>
          <c:dLbls>
            <c:dLbl>
              <c:idx val="4"/>
              <c:layout>
                <c:manualLayout>
                  <c:x val="0"/>
                  <c:y val="-2.44734734526405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404-488F-A5D2-CA1CB69694FD}"/>
                </c:ext>
              </c:extLst>
            </c:dLbl>
            <c:dLbl>
              <c:idx val="6"/>
              <c:layout>
                <c:manualLayout>
                  <c:x val="0"/>
                  <c:y val="-7.342042035792170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404-488F-A5D2-CA1CB69694FD}"/>
                </c:ext>
              </c:extLst>
            </c:dLbl>
            <c:dLbl>
              <c:idx val="7"/>
              <c:layout>
                <c:manualLayout>
                  <c:x val="0"/>
                  <c:y val="-6.36310309768654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9404-488F-A5D2-CA1CB69694FD}"/>
                </c:ext>
              </c:extLst>
            </c:dLbl>
            <c:dLbl>
              <c:idx val="8"/>
              <c:layout>
                <c:manualLayout>
                  <c:x val="1.9598765432098765E-3"/>
                  <c:y val="-6.852572566739359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404-488F-A5D2-CA1CB69694FD}"/>
                </c:ext>
              </c:extLst>
            </c:dLbl>
            <c:dLbl>
              <c:idx val="9"/>
              <c:layout>
                <c:manualLayout>
                  <c:x val="1.947156025305669E-3"/>
                  <c:y val="-5.384164159580925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404-488F-A5D2-CA1CB69694FD}"/>
                </c:ext>
              </c:extLst>
            </c:dLbl>
            <c:dLbl>
              <c:idx val="10"/>
              <c:layout>
                <c:manualLayout>
                  <c:x val="5.8414680759169358E-3"/>
                  <c:y val="-7.342042035792170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404-488F-A5D2-CA1CB69694FD}"/>
                </c:ext>
              </c:extLst>
            </c:dLbl>
            <c:dLbl>
              <c:idx val="14"/>
              <c:layout>
                <c:manualLayout>
                  <c:x val="0"/>
                  <c:y val="4.237572293098942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404-488F-A5D2-CA1CB69694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ENE 18</c:v>
              </c:pt>
              <c:pt idx="1">
                <c:v>FEB 18</c:v>
              </c:pt>
              <c:pt idx="2">
                <c:v>MAR 18</c:v>
              </c:pt>
              <c:pt idx="3">
                <c:v>ABR 18</c:v>
              </c:pt>
              <c:pt idx="4">
                <c:v>MAY 18</c:v>
              </c:pt>
              <c:pt idx="5">
                <c:v>JUN 18</c:v>
              </c:pt>
              <c:pt idx="6">
                <c:v>JUL 18</c:v>
              </c:pt>
              <c:pt idx="7">
                <c:v>AGO 18</c:v>
              </c:pt>
              <c:pt idx="8">
                <c:v>SEP 18</c:v>
              </c:pt>
              <c:pt idx="9">
                <c:v>OCT 18</c:v>
              </c:pt>
              <c:pt idx="10">
                <c:v>NOV 18</c:v>
              </c:pt>
              <c:pt idx="11">
                <c:v>DIC 18</c:v>
              </c:pt>
              <c:pt idx="12">
                <c:v>0</c:v>
              </c:pt>
              <c:pt idx="13">
                <c:v>Sem27</c:v>
              </c:pt>
              <c:pt idx="14">
                <c:v>Sem28</c:v>
              </c:pt>
              <c:pt idx="15">
                <c:v>Sem29</c:v>
              </c:pt>
              <c:pt idx="16">
                <c:v>Sem30</c:v>
              </c:pt>
              <c:pt idx="17">
                <c:v>0</c:v>
              </c:pt>
              <c:pt idx="18">
                <c:v>43297</c:v>
              </c:pt>
              <c:pt idx="19">
                <c:v>43298</c:v>
              </c:pt>
              <c:pt idx="20">
                <c:v>43299</c:v>
              </c:pt>
              <c:pt idx="21">
                <c:v>43300</c:v>
              </c:pt>
              <c:pt idx="22">
                <c:v>43301</c:v>
              </c:pt>
            </c:strLit>
          </c:cat>
          <c:val>
            <c:numRef>
              <c:f>'FSI XND V1+V2'!$C$16:$R$16</c:f>
              <c:numCache>
                <c:formatCode>0.00</c:formatCode>
                <c:ptCount val="6"/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404-488F-A5D2-CA1CB69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648224"/>
        <c:axId val="975661944"/>
      </c:barChart>
      <c:lineChart>
        <c:grouping val="standard"/>
        <c:varyColors val="0"/>
        <c:ser>
          <c:idx val="2"/>
          <c:order val="2"/>
          <c:tx>
            <c:strRef>
              <c:f>'FSI XND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'FSI XND V1+V2'!$C$3:$CB$3</c:f>
              <c:strCache>
                <c:ptCount val="2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10">
                  <c:v>Sem23</c:v>
                </c:pt>
                <c:pt idx="11">
                  <c:v>Sem24</c:v>
                </c:pt>
                <c:pt idx="12">
                  <c:v>Sem25</c:v>
                </c:pt>
                <c:pt idx="13">
                  <c:v>Sem26</c:v>
                </c:pt>
                <c:pt idx="14">
                  <c:v>Sem27</c:v>
                </c:pt>
                <c:pt idx="15">
                  <c:v>Sem28</c:v>
                </c:pt>
                <c:pt idx="16">
                  <c:v>Sem29</c:v>
                </c:pt>
                <c:pt idx="17">
                  <c:v>Sem30</c:v>
                </c:pt>
                <c:pt idx="18">
                  <c:v>Sem31</c:v>
                </c:pt>
                <c:pt idx="19">
                  <c:v>Sem32</c:v>
                </c:pt>
                <c:pt idx="20">
                  <c:v>Sem33</c:v>
                </c:pt>
                <c:pt idx="21">
                  <c:v>Sem34</c:v>
                </c:pt>
                <c:pt idx="22">
                  <c:v>Sem35</c:v>
                </c:pt>
                <c:pt idx="23">
                  <c:v>Sem36</c:v>
                </c:pt>
                <c:pt idx="24">
                  <c:v>Sem37</c:v>
                </c:pt>
                <c:pt idx="25">
                  <c:v>Sem38</c:v>
                </c:pt>
                <c:pt idx="26">
                  <c:v>Sem39</c:v>
                </c:pt>
              </c:strCache>
            </c:strRef>
          </c:cat>
          <c:val>
            <c:numRef>
              <c:f>'FSI XND V1+V2'!$B$26:$CB$26</c:f>
              <c:numCache>
                <c:formatCode>0.00</c:formatCode>
                <c:ptCount val="29"/>
                <c:pt idx="0" formatCode="0">
                  <c:v>5</c:v>
                </c:pt>
                <c:pt idx="2" formatCode="0">
                  <c:v>5</c:v>
                </c:pt>
                <c:pt idx="3" formatCode="0">
                  <c:v>5</c:v>
                </c:pt>
                <c:pt idx="4" formatCode="0">
                  <c:v>5</c:v>
                </c:pt>
                <c:pt idx="5" formatCode="0">
                  <c:v>5</c:v>
                </c:pt>
                <c:pt idx="6" formatCode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404-488F-A5D2-CA1CB69694FD}"/>
            </c:ext>
          </c:extLst>
        </c:ser>
        <c:ser>
          <c:idx val="3"/>
          <c:order val="3"/>
          <c:tx>
            <c:strRef>
              <c:f>'FSI XND V1+V2'!$A$35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8-9404-488F-A5D2-CA1CB69694FD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29-9404-488F-A5D2-CA1CB69694FD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2A-9404-488F-A5D2-CA1CB69694FD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2B-9404-488F-A5D2-CA1CB69694FD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2C-9404-488F-A5D2-CA1CB69694FD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2D-9404-488F-A5D2-CA1CB69694FD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02E-9404-488F-A5D2-CA1CB69694FD}"/>
              </c:ext>
            </c:extLst>
          </c:dPt>
          <c:dLbls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SIN</a:t>
                    </a:r>
                    <a:r>
                      <a:rPr lang="en-US" baseline="0"/>
                      <a:t> AUDITORIA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404-488F-A5D2-CA1CB69694FD}"/>
                </c:ext>
              </c:extLst>
            </c:dLbl>
            <c:dLbl>
              <c:idx val="21"/>
              <c:layout>
                <c:manualLayout>
                  <c:x val="-4.2174786230632505E-2"/>
                  <c:y val="-9.4136926578808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404-488F-A5D2-CA1CB69694FD}"/>
                </c:ext>
              </c:extLst>
            </c:dLbl>
            <c:dLbl>
              <c:idx val="22"/>
              <c:layout>
                <c:manualLayout>
                  <c:x val="-2.0730618936506309E-2"/>
                  <c:y val="-9.39056811603586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404-488F-A5D2-CA1CB69694FD}"/>
                </c:ext>
              </c:extLst>
            </c:dLbl>
            <c:dLbl>
              <c:idx val="23"/>
              <c:layout>
                <c:manualLayout>
                  <c:x val="-2.6572087012423459E-2"/>
                  <c:y val="-9.9472529200515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9404-488F-A5D2-CA1CB69694FD}"/>
                </c:ext>
              </c:extLst>
            </c:dLbl>
            <c:dLbl>
              <c:idx val="24"/>
              <c:layout>
                <c:manualLayout>
                  <c:x val="-2.6374305022451323E-2"/>
                  <c:y val="-9.30604791559233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404-488F-A5D2-CA1CB69694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XND V1+V2'!$C$3:$CB$3</c:f>
              <c:strCache>
                <c:ptCount val="2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10">
                  <c:v>Sem23</c:v>
                </c:pt>
                <c:pt idx="11">
                  <c:v>Sem24</c:v>
                </c:pt>
                <c:pt idx="12">
                  <c:v>Sem25</c:v>
                </c:pt>
                <c:pt idx="13">
                  <c:v>Sem26</c:v>
                </c:pt>
                <c:pt idx="14">
                  <c:v>Sem27</c:v>
                </c:pt>
                <c:pt idx="15">
                  <c:v>Sem28</c:v>
                </c:pt>
                <c:pt idx="16">
                  <c:v>Sem29</c:v>
                </c:pt>
                <c:pt idx="17">
                  <c:v>Sem30</c:v>
                </c:pt>
                <c:pt idx="18">
                  <c:v>Sem31</c:v>
                </c:pt>
                <c:pt idx="19">
                  <c:v>Sem32</c:v>
                </c:pt>
                <c:pt idx="20">
                  <c:v>Sem33</c:v>
                </c:pt>
                <c:pt idx="21">
                  <c:v>Sem34</c:v>
                </c:pt>
                <c:pt idx="22">
                  <c:v>Sem35</c:v>
                </c:pt>
                <c:pt idx="23">
                  <c:v>Sem36</c:v>
                </c:pt>
                <c:pt idx="24">
                  <c:v>Sem37</c:v>
                </c:pt>
                <c:pt idx="25">
                  <c:v>Sem38</c:v>
                </c:pt>
                <c:pt idx="26">
                  <c:v>Sem39</c:v>
                </c:pt>
              </c:strCache>
            </c:strRef>
          </c:cat>
          <c:val>
            <c:numRef>
              <c:f>'FSI XND V1+V2'!$C$36:$CB$36</c:f>
              <c:numCache>
                <c:formatCode>0.00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404-488F-A5D2-CA1CB69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37288"/>
        <c:axId val="975649008"/>
      </c:lineChart>
      <c:catAx>
        <c:axId val="975537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49008"/>
        <c:crosses val="autoZero"/>
        <c:auto val="1"/>
        <c:lblAlgn val="ctr"/>
        <c:lblOffset val="100"/>
        <c:noMultiLvlLbl val="0"/>
      </c:catAx>
      <c:valAx>
        <c:axId val="975649008"/>
        <c:scaling>
          <c:orientation val="minMax"/>
          <c:max val="8"/>
        </c:scaling>
        <c:delete val="1"/>
        <c:axPos val="l"/>
        <c:numFmt formatCode="0.00" sourceLinked="0"/>
        <c:majorTickMark val="out"/>
        <c:minorTickMark val="none"/>
        <c:tickLblPos val="nextTo"/>
        <c:crossAx val="975537288"/>
        <c:crosses val="autoZero"/>
        <c:crossBetween val="between"/>
      </c:valAx>
      <c:valAx>
        <c:axId val="975661944"/>
        <c:scaling>
          <c:orientation val="minMax"/>
          <c:max val="2"/>
          <c:min val="0"/>
        </c:scaling>
        <c:delete val="1"/>
        <c:axPos val="r"/>
        <c:numFmt formatCode="#,##0.00" sourceLinked="0"/>
        <c:majorTickMark val="out"/>
        <c:minorTickMark val="none"/>
        <c:tickLblPos val="nextTo"/>
        <c:crossAx val="975648224"/>
        <c:crosses val="max"/>
        <c:crossBetween val="between"/>
      </c:valAx>
      <c:catAx>
        <c:axId val="975648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61944"/>
        <c:crosses val="autoZero"/>
        <c:auto val="1"/>
        <c:lblAlgn val="ctr"/>
        <c:lblOffset val="100"/>
        <c:noMultiLvlLbl val="0"/>
      </c:cat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V1 /V1+</a:t>
            </a:r>
          </a:p>
        </c:rich>
      </c:tx>
      <c:layout>
        <c:manualLayout>
          <c:xMode val="edge"/>
          <c:yMode val="edge"/>
          <c:x val="1.2387345679012345E-3"/>
          <c:y val="0.2913347756822751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75617283950617E-2"/>
          <c:y val="0.15584518478839748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XMZ V1'!$A$5</c:f>
              <c:strCache>
                <c:ptCount val="1"/>
                <c:pt idx="0">
                  <c:v>V1 K‰ FSI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27-4ACF-84AD-ACCE8EFAF6B9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27-4ACF-84AD-ACCE8EFAF6B9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05-1627-4ACF-84AD-ACCE8EFAF6B9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07-1627-4ACF-84AD-ACCE8EFAF6B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09-1627-4ACF-84AD-ACCE8EFAF6B9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0B-1627-4ACF-84AD-ACCE8EFAF6B9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ysClr val="windowText" lastClr="000000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0D-1627-4ACF-84AD-ACCE8EFAF6B9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0F-1627-4ACF-84AD-ACCE8EFAF6B9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2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11-1627-4ACF-84AD-ACCE8EFAF6B9}"/>
              </c:ext>
            </c:extLst>
          </c:dPt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627-4ACF-84AD-ACCE8EFAF6B9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627-4ACF-84AD-ACCE8EFAF6B9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627-4ACF-84AD-ACCE8EFAF6B9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19-1627-4ACF-84AD-ACCE8EFAF6B9}"/>
              </c:ext>
            </c:extLst>
          </c:dPt>
          <c:dPt>
            <c:idx val="16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</c:spPr>
            <c:extLst>
              <c:ext xmlns:c16="http://schemas.microsoft.com/office/drawing/2014/chart" uri="{C3380CC4-5D6E-409C-BE32-E72D297353CC}">
                <c16:uniqueId val="{0000001B-1627-4ACF-84AD-ACCE8EFAF6B9}"/>
              </c:ext>
            </c:extLst>
          </c:dPt>
          <c:dPt>
            <c:idx val="17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</a:gradFill>
            </c:spPr>
            <c:extLst>
              <c:ext xmlns:c16="http://schemas.microsoft.com/office/drawing/2014/chart" uri="{C3380CC4-5D6E-409C-BE32-E72D297353CC}">
                <c16:uniqueId val="{0000001D-1627-4ACF-84AD-ACCE8EFAF6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 b="1" i="0" u="none" strike="noStrike" kern="1200" baseline="0"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rPr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627-4ACF-84AD-ACCE8EFAF6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27-4ACF-84AD-ACCE8EFAF6B9}"/>
                </c:ext>
              </c:extLst>
            </c:dLbl>
            <c:dLbl>
              <c:idx val="8"/>
              <c:layout>
                <c:manualLayout>
                  <c:x val="2.0134227123911265E-3"/>
                  <c:y val="6.34664452900659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27-4ACF-84AD-ACCE8EFAF6B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27-4ACF-84AD-ACCE8EFAF6B9}"/>
                </c:ext>
              </c:extLst>
            </c:dLbl>
            <c:dLbl>
              <c:idx val="14"/>
              <c:layout>
                <c:manualLayout>
                  <c:x val="0"/>
                  <c:y val="9.81662998957272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27-4ACF-84AD-ACCE8EFAF6B9}"/>
                </c:ext>
              </c:extLst>
            </c:dLbl>
            <c:dLbl>
              <c:idx val="15"/>
              <c:layout>
                <c:manualLayout>
                  <c:x val="0"/>
                  <c:y val="8.81216458237196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27-4ACF-84AD-ACCE8EFAF6B9}"/>
                </c:ext>
              </c:extLst>
            </c:dLbl>
            <c:dLbl>
              <c:idx val="17"/>
              <c:layout>
                <c:manualLayout>
                  <c:x val="0"/>
                  <c:y val="7.819139027442505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27-4ACF-84AD-ACCE8EFAF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V1'!$C$6:$T$6</c:f>
              <c:numCache>
                <c:formatCode>0</c:formatCode>
                <c:ptCount val="11"/>
                <c:pt idx="1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627-4ACF-84AD-ACCE8EFAF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24704"/>
        <c:axId val="975585504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XMZ V1'!$A$15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1"/>
            <c:invertIfNegative val="0"/>
            <c:bubble3D val="0"/>
            <c:spPr>
              <a:noFill/>
              <a:ln w="22225">
                <a:noFill/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20-1627-4ACF-84AD-ACCE8EFAF6B9}"/>
              </c:ext>
            </c:extLst>
          </c:dPt>
          <c:dLbls>
            <c:dLbl>
              <c:idx val="1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627-4ACF-84AD-ACCE8EFAF6B9}"/>
                </c:ext>
              </c:extLst>
            </c:dLbl>
            <c:dLbl>
              <c:idx val="2"/>
              <c:layout>
                <c:manualLayout>
                  <c:x val="-3.5930654884856425E-17"/>
                  <c:y val="-0.289275988754934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627-4ACF-84AD-ACCE8EFAF6B9}"/>
                </c:ext>
              </c:extLst>
            </c:dLbl>
            <c:dLbl>
              <c:idx val="3"/>
              <c:layout>
                <c:manualLayout>
                  <c:x val="0"/>
                  <c:y val="-0.13252450485923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627-4ACF-84AD-ACCE8EFAF6B9}"/>
                </c:ext>
              </c:extLst>
            </c:dLbl>
            <c:dLbl>
              <c:idx val="4"/>
              <c:layout>
                <c:manualLayout>
                  <c:x val="-3.5930654884856425E-17"/>
                  <c:y val="-7.362472492179555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627-4ACF-84AD-ACCE8EFAF6B9}"/>
                </c:ext>
              </c:extLst>
            </c:dLbl>
            <c:dLbl>
              <c:idx val="5"/>
              <c:layout>
                <c:manualLayout>
                  <c:x val="-7.1861309769712849E-17"/>
                  <c:y val="-0.1128912448800863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627-4ACF-84AD-ACCE8EFAF6B9}"/>
                </c:ext>
              </c:extLst>
            </c:dLbl>
            <c:dLbl>
              <c:idx val="6"/>
              <c:layout>
                <c:manualLayout>
                  <c:x val="-3.6912323312861893E-17"/>
                  <c:y val="-0.1079829298853000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627-4ACF-84AD-ACCE8EFAF6B9}"/>
                </c:ext>
              </c:extLst>
            </c:dLbl>
            <c:dLbl>
              <c:idx val="7"/>
              <c:layout>
                <c:manualLayout>
                  <c:x val="0"/>
                  <c:y val="-0.1128912448800864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627-4ACF-84AD-ACCE8EFAF6B9}"/>
                </c:ext>
              </c:extLst>
            </c:dLbl>
            <c:dLbl>
              <c:idx val="8"/>
              <c:layout>
                <c:manualLayout>
                  <c:x val="0"/>
                  <c:y val="-0.1128912448800864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627-4ACF-84AD-ACCE8EFAF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ENE 18</c:v>
              </c:pt>
              <c:pt idx="1">
                <c:v>FEB 18</c:v>
              </c:pt>
              <c:pt idx="2">
                <c:v>MAR 18</c:v>
              </c:pt>
              <c:pt idx="3">
                <c:v>ABR 18</c:v>
              </c:pt>
              <c:pt idx="4">
                <c:v>MAY 18</c:v>
              </c:pt>
              <c:pt idx="5">
                <c:v>JUN 18</c:v>
              </c:pt>
              <c:pt idx="6">
                <c:v>JUL 18</c:v>
              </c:pt>
              <c:pt idx="7">
                <c:v>AGO 18</c:v>
              </c:pt>
              <c:pt idx="8">
                <c:v>SEP 18</c:v>
              </c:pt>
              <c:pt idx="9">
                <c:v>OCT 18</c:v>
              </c:pt>
              <c:pt idx="10">
                <c:v>NOV 18</c:v>
              </c:pt>
              <c:pt idx="11">
                <c:v>DIC 18</c:v>
              </c:pt>
              <c:pt idx="13">
                <c:v>Sem27</c:v>
              </c:pt>
              <c:pt idx="14">
                <c:v>Sem28</c:v>
              </c:pt>
              <c:pt idx="15">
                <c:v>Sem29</c:v>
              </c:pt>
              <c:pt idx="16">
                <c:v>Sem30</c:v>
              </c:pt>
              <c:pt idx="18">
                <c:v>43297</c:v>
              </c:pt>
              <c:pt idx="19">
                <c:v>43298</c:v>
              </c:pt>
              <c:pt idx="20">
                <c:v>43299</c:v>
              </c:pt>
              <c:pt idx="21">
                <c:v>43300</c:v>
              </c:pt>
              <c:pt idx="22">
                <c:v>43301</c:v>
              </c:pt>
            </c:strLit>
          </c:cat>
          <c:val>
            <c:numRef>
              <c:f>'FSI XMZ V1'!$C$16:$P$16</c:f>
              <c:numCache>
                <c:formatCode>0</c:formatCode>
                <c:ptCount val="7"/>
                <c:pt idx="1">
                  <c:v>50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627-4ACF-84AD-ACCE8EFAF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49048"/>
        <c:axId val="975673704"/>
        <c:extLst/>
      </c:barChart>
      <c:lineChart>
        <c:grouping val="standard"/>
        <c:varyColors val="0"/>
        <c:ser>
          <c:idx val="3"/>
          <c:order val="2"/>
          <c:tx>
            <c:strRef>
              <c:f>'FSI XMZ V1'!$A$35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29-1627-4ACF-84AD-ACCE8EFAF6B9}"/>
              </c:ext>
            </c:extLst>
          </c:dPt>
          <c:dPt>
            <c:idx val="19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B-1627-4ACF-84AD-ACCE8EFAF6B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C-1627-4ACF-84AD-ACCE8EFAF6B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2D-1627-4ACF-84AD-ACCE8EFAF6B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2E-1627-4ACF-84AD-ACCE8EFAF6B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2F-1627-4ACF-84AD-ACCE8EFAF6B9}"/>
              </c:ext>
            </c:extLst>
          </c:dPt>
          <c:dLbls>
            <c:dLbl>
              <c:idx val="18"/>
              <c:layout>
                <c:manualLayout>
                  <c:x val="-3.0466358024691359E-2"/>
                  <c:y val="-0.1626124757772722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FERIADO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627-4ACF-84AD-ACCE8EFAF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V1'!$C$36:$AA$36</c:f>
              <c:numCache>
                <c:formatCode>0</c:formatCode>
                <c:ptCount val="18"/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27-4ACF-84AD-ACCE8EFAF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49048"/>
        <c:axId val="975673704"/>
      </c:lineChart>
      <c:catAx>
        <c:axId val="975624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85504"/>
        <c:crosses val="autoZero"/>
        <c:auto val="1"/>
        <c:lblAlgn val="ctr"/>
        <c:lblOffset val="100"/>
        <c:noMultiLvlLbl val="0"/>
      </c:catAx>
      <c:valAx>
        <c:axId val="975585504"/>
        <c:scaling>
          <c:orientation val="minMax"/>
          <c:max val="150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624704"/>
        <c:crosses val="autoZero"/>
        <c:crossBetween val="between"/>
      </c:valAx>
      <c:valAx>
        <c:axId val="975673704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549048"/>
        <c:crosses val="max"/>
        <c:crossBetween val="between"/>
      </c:valAx>
      <c:catAx>
        <c:axId val="975549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73704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1.2387345679012345E-3"/>
          <c:y val="0.3316057531922568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62946698970321E-2"/>
          <c:y val="0.1431035293446582"/>
          <c:w val="0.94813503086419737"/>
          <c:h val="0.62381679731901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XMZ V1+V2'!$A$5</c:f>
              <c:strCache>
                <c:ptCount val="1"/>
                <c:pt idx="0">
                  <c:v>Media V1+V2 FSI</c:v>
                </c:pt>
              </c:strCache>
            </c:strRef>
          </c:tx>
          <c:spPr>
            <a:gradFill flip="none" rotWithShape="1">
              <a:gsLst>
                <a:gs pos="0">
                  <a:schemeClr val="tx1">
                    <a:lumMod val="100000"/>
                  </a:schemeClr>
                </a:gs>
                <a:gs pos="50000">
                  <a:srgbClr val="FF0000">
                    <a:lumMod val="100000"/>
                  </a:srgbClr>
                </a:gs>
                <a:gs pos="100000">
                  <a:schemeClr val="tx1"/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F94-42A7-991E-7BC65D2E87A1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94-42A7-991E-7BC65D2E87A1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BF94-42A7-991E-7BC65D2E87A1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BF94-42A7-991E-7BC65D2E87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F94-42A7-991E-7BC65D2E87A1}"/>
              </c:ext>
            </c:extLst>
          </c:dPt>
          <c:dPt>
            <c:idx val="11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2000">
                    <a:srgbClr val="FF0000">
                      <a:lumMod val="100000"/>
                    </a:srgbClr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BF94-42A7-991E-7BC65D2E87A1}"/>
              </c:ext>
            </c:extLst>
          </c:dPt>
          <c:dPt>
            <c:idx val="12"/>
            <c:invertIfNegative val="0"/>
            <c:bubble3D val="0"/>
            <c:spPr>
              <a:gradFill>
                <a:gsLst>
                  <a:gs pos="46916">
                    <a:srgbClr val="FF0000"/>
                  </a:gs>
                  <a:gs pos="100000">
                    <a:schemeClr val="tx1"/>
                  </a:gs>
                  <a:gs pos="0">
                    <a:schemeClr val="tx1"/>
                  </a:gs>
                </a:gsLst>
                <a:lin ang="108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BF94-42A7-991E-7BC65D2E87A1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F94-42A7-991E-7BC65D2E87A1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F94-42A7-991E-7BC65D2E87A1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BF94-42A7-991E-7BC65D2E87A1}"/>
              </c:ext>
            </c:extLst>
          </c:dPt>
          <c:dPt>
            <c:idx val="16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4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gradFill>
                  <a:gsLst>
                    <a:gs pos="0">
                      <a:schemeClr val="tx1"/>
                    </a:gs>
                    <a:gs pos="54000">
                      <a:srgbClr val="FF0000"/>
                    </a:gs>
                    <a:gs pos="100000">
                      <a:schemeClr val="tx1"/>
                    </a:gs>
                  </a:gsLst>
                  <a:lin ang="10800000" scaled="0"/>
                </a:gradFill>
              </a:ln>
            </c:spPr>
            <c:extLst>
              <c:ext xmlns:c16="http://schemas.microsoft.com/office/drawing/2014/chart" uri="{C3380CC4-5D6E-409C-BE32-E72D297353CC}">
                <c16:uniqueId val="{00000014-BF94-42A7-991E-7BC65D2E87A1}"/>
              </c:ext>
            </c:extLst>
          </c:dPt>
          <c:dLbls>
            <c:dLbl>
              <c:idx val="0"/>
              <c:layout>
                <c:manualLayout>
                  <c:x val="1.9598765432098767E-2"/>
                  <c:y val="0.234902564742936"/>
                </c:manualLayout>
              </c:layout>
              <c:tx>
                <c:rich>
                  <a:bodyPr rot="-5400000" vert="horz" wrap="square" lIns="38100" tIns="19050" rIns="38100" bIns="19050" anchor="t" anchorCtr="1">
                    <a:spAutoFit/>
                  </a:bodyPr>
                  <a:lstStyle/>
                  <a:p>
                    <a:pPr algn="ctr">
                      <a:defRPr lang="en-US" sz="1400" b="1" i="0" u="none" strike="noStrike" kern="1200" baseline="0">
                        <a:solidFill>
                          <a:schemeClr val="bg1"/>
                        </a:solidFill>
                        <a:effectLst>
                          <a:glow rad="127000">
                            <a:schemeClr val="tx1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Plant</a:t>
                    </a:r>
                    <a:r>
                      <a:rPr lang="en-US" baseline="0"/>
                      <a:t> Shutdown</a:t>
                    </a:r>
                    <a:endParaRPr lang="en-US"/>
                  </a:p>
                </c:rich>
              </c:tx>
              <c:numFmt formatCode="#,##0.00;;;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94-42A7-991E-7BC65D2E87A1}"/>
                </c:ext>
              </c:extLst>
            </c:dLbl>
            <c:dLbl>
              <c:idx val="1"/>
              <c:layout>
                <c:manualLayout>
                  <c:x val="0"/>
                  <c:y val="0.269208207979046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Plant</a:t>
                    </a:r>
                    <a:r>
                      <a:rPr lang="en-US" baseline="0"/>
                      <a:t> Shutdown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94-42A7-991E-7BC65D2E87A1}"/>
                </c:ext>
              </c:extLst>
            </c:dLbl>
            <c:dLbl>
              <c:idx val="12"/>
              <c:layout>
                <c:manualLayout>
                  <c:x val="1.959876543209733E-3"/>
                  <c:y val="0.2887264775233306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94-42A7-991E-7BC65D2E87A1}"/>
                </c:ext>
              </c:extLst>
            </c:dLbl>
            <c:dLbl>
              <c:idx val="13"/>
              <c:layout>
                <c:manualLayout>
                  <c:x val="0"/>
                  <c:y val="0.122367367263202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F94-42A7-991E-7BC65D2E87A1}"/>
                </c:ext>
              </c:extLst>
            </c:dLbl>
            <c:dLbl>
              <c:idx val="14"/>
              <c:layout>
                <c:manualLayout>
                  <c:x val="-1.9598765432099485E-3"/>
                  <c:y val="0.141946146025315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F94-42A7-991E-7BC65D2E87A1}"/>
                </c:ext>
              </c:extLst>
            </c:dLbl>
            <c:dLbl>
              <c:idx val="15"/>
              <c:layout>
                <c:manualLayout>
                  <c:x val="-1.959872804361064E-3"/>
                  <c:y val="0.14338564875516738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24B12EB9-FFDE-48B9-B13B-1A7F9255CC40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BF94-42A7-991E-7BC65D2E87A1}"/>
                </c:ext>
              </c:extLst>
            </c:dLbl>
            <c:dLbl>
              <c:idx val="16"/>
              <c:layout>
                <c:manualLayout>
                  <c:x val="0"/>
                  <c:y val="9.789389381056221E-2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F94-42A7-991E-7BC65D2E87A1}"/>
                </c:ext>
              </c:extLst>
            </c:dLbl>
            <c:dLbl>
              <c:idx val="17"/>
              <c:layout>
                <c:manualLayout>
                  <c:x val="1.9230769230769232E-3"/>
                  <c:y val="0.127227760549994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F94-42A7-991E-7BC65D2E87A1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V1+V2'!$C$6:$T$6</c:f>
              <c:numCache>
                <c:formatCode>0.00</c:formatCode>
                <c:ptCount val="11"/>
                <c:pt idx="1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F94-42A7-991E-7BC65D2E8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00832"/>
        <c:axId val="975482016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XMZ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1"/>
            <c:invertIfNegative val="0"/>
            <c:bubble3D val="0"/>
            <c:spPr>
              <a:noFill/>
              <a:ln w="22225">
                <a:noFill/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18-BF94-42A7-991E-7BC65D2E87A1}"/>
              </c:ext>
            </c:extLst>
          </c:dPt>
          <c:dPt>
            <c:idx val="11"/>
            <c:invertIfNegative val="0"/>
            <c:bubble3D val="0"/>
            <c:spPr>
              <a:noFill/>
              <a:ln w="22225">
                <a:solidFill>
                  <a:sysClr val="windowText" lastClr="000000"/>
                </a:solidFill>
                <a:prstDash val="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1A-BF94-42A7-991E-7BC65D2E87A1}"/>
              </c:ext>
            </c:extLst>
          </c:dPt>
          <c:dLbls>
            <c:dLbl>
              <c:idx val="1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F94-42A7-991E-7BC65D2E87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F94-42A7-991E-7BC65D2E87A1}"/>
                </c:ext>
              </c:extLst>
            </c:dLbl>
            <c:dLbl>
              <c:idx val="3"/>
              <c:layout>
                <c:manualLayout>
                  <c:x val="0"/>
                  <c:y val="-2.93681681431687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F94-42A7-991E-7BC65D2E87A1}"/>
                </c:ext>
              </c:extLst>
            </c:dLbl>
            <c:dLbl>
              <c:idx val="4"/>
              <c:layout>
                <c:manualLayout>
                  <c:x val="0"/>
                  <c:y val="-6.363103097686552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F94-42A7-991E-7BC65D2E87A1}"/>
                </c:ext>
              </c:extLst>
            </c:dLbl>
            <c:dLbl>
              <c:idx val="5"/>
              <c:layout>
                <c:manualLayout>
                  <c:x val="0"/>
                  <c:y val="-4.4052252214753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F94-42A7-991E-7BC65D2E87A1}"/>
                </c:ext>
              </c:extLst>
            </c:dLbl>
            <c:dLbl>
              <c:idx val="6"/>
              <c:layout>
                <c:manualLayout>
                  <c:x val="1.9230769230768878E-3"/>
                  <c:y val="-4.89469469052811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F94-42A7-991E-7BC65D2E87A1}"/>
                </c:ext>
              </c:extLst>
            </c:dLbl>
            <c:dLbl>
              <c:idx val="7"/>
              <c:layout>
                <c:manualLayout>
                  <c:x val="-3.5256002976055367E-17"/>
                  <c:y val="-2.44734734526405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F94-42A7-991E-7BC65D2E87A1}"/>
                </c:ext>
              </c:extLst>
            </c:dLbl>
            <c:dLbl>
              <c:idx val="8"/>
              <c:layout>
                <c:manualLayout>
                  <c:x val="0"/>
                  <c:y val="-4.89469469052811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F94-42A7-991E-7BC65D2E87A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F94-42A7-991E-7BC65D2E87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'FSI XMZ V1'!$C$3:$AA$3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V1+V2'!$C$16:$O$16</c:f>
              <c:numCache>
                <c:formatCode>0.00</c:formatCode>
                <c:ptCount val="6"/>
                <c:pt idx="1">
                  <c:v>2.0927664876050089</c:v>
                </c:pt>
                <c:pt idx="2">
                  <c:v>1.9715528093730623</c:v>
                </c:pt>
                <c:pt idx="3">
                  <c:v>1.9715528093730623</c:v>
                </c:pt>
                <c:pt idx="4">
                  <c:v>1.9715528093730623</c:v>
                </c:pt>
                <c:pt idx="5">
                  <c:v>1.9715528093730623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2-BF94-42A7-991E-7BC65D2E8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670960"/>
        <c:axId val="975453008"/>
        <c:extLst/>
      </c:barChart>
      <c:lineChart>
        <c:grouping val="standard"/>
        <c:varyColors val="0"/>
        <c:ser>
          <c:idx val="3"/>
          <c:order val="2"/>
          <c:tx>
            <c:strRef>
              <c:f>'FSI XMZ V1+V2'!$A$35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</c:spPr>
          </c:marker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3-BF94-42A7-991E-7BC65D2E87A1}"/>
              </c:ext>
            </c:extLst>
          </c:dPt>
          <c:dPt>
            <c:idx val="19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5-BF94-42A7-991E-7BC65D2E87A1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6-BF94-42A7-991E-7BC65D2E87A1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27-BF94-42A7-991E-7BC65D2E87A1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28-BF94-42A7-991E-7BC65D2E87A1}"/>
              </c:ext>
            </c:extLst>
          </c:dPt>
          <c:dLbls>
            <c:dLbl>
              <c:idx val="19"/>
              <c:layout>
                <c:manualLayout>
                  <c:x val="-3.2692307692307694E-2"/>
                  <c:y val="-7.83151150484497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F94-42A7-991E-7BC65D2E87A1}"/>
                </c:ext>
              </c:extLst>
            </c:dLbl>
            <c:dLbl>
              <c:idx val="20"/>
              <c:layout>
                <c:manualLayout>
                  <c:x val="-3.4615384615384617E-2"/>
                  <c:y val="-8.32098097389778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F94-42A7-991E-7BC65D2E87A1}"/>
                </c:ext>
              </c:extLst>
            </c:dLbl>
            <c:dLbl>
              <c:idx val="21"/>
              <c:layout>
                <c:manualLayout>
                  <c:x val="-2.6923076923076925E-2"/>
                  <c:y val="-9.78938938105623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BF94-42A7-991E-7BC65D2E87A1}"/>
                </c:ext>
              </c:extLst>
            </c:dLbl>
            <c:dLbl>
              <c:idx val="22"/>
              <c:layout>
                <c:manualLayout>
                  <c:x val="-2.6923076923076925E-2"/>
                  <c:y val="-8.810450442950608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F94-42A7-991E-7BC65D2E87A1}"/>
                </c:ext>
              </c:extLst>
            </c:dLbl>
            <c:dLbl>
              <c:idx val="23"/>
              <c:layout>
                <c:manualLayout>
                  <c:x val="-9.6153846153847564E-3"/>
                  <c:y val="-8.32098097389779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BF94-42A7-991E-7BC65D2E87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XMZ V1+V2'!$C$3:$AA$3</c:f>
              <c:strCache>
                <c:ptCount val="18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  <c:pt idx="7">
                  <c:v>#¡REF!</c:v>
                </c:pt>
                <c:pt idx="8">
                  <c:v>#¡REF!</c:v>
                </c:pt>
                <c:pt idx="9">
                  <c:v>#¡REF!</c:v>
                </c:pt>
                <c:pt idx="10">
                  <c:v>#¡REF!</c:v>
                </c:pt>
                <c:pt idx="11">
                  <c:v>#¡REF!</c:v>
                </c:pt>
                <c:pt idx="13">
                  <c:v>lun 11</c:v>
                </c:pt>
                <c:pt idx="14">
                  <c:v>mar 12</c:v>
                </c:pt>
                <c:pt idx="15">
                  <c:v>mié 13</c:v>
                </c:pt>
                <c:pt idx="16">
                  <c:v>jue 14</c:v>
                </c:pt>
                <c:pt idx="17">
                  <c:v>vie 15</c:v>
                </c:pt>
              </c:strCache>
            </c:strRef>
          </c:cat>
          <c:val>
            <c:numRef>
              <c:f>'FSI XMZ V1+V2'!$C$36:$AA$36</c:f>
              <c:numCache>
                <c:formatCode>0.00</c:formatCode>
                <c:ptCount val="18"/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F94-42A7-991E-7BC65D2E8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00832"/>
        <c:axId val="975482016"/>
        <c:extLst/>
      </c:lineChart>
      <c:catAx>
        <c:axId val="975500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82016"/>
        <c:crosses val="autoZero"/>
        <c:auto val="1"/>
        <c:lblAlgn val="ctr"/>
        <c:lblOffset val="100"/>
        <c:noMultiLvlLbl val="0"/>
      </c:catAx>
      <c:valAx>
        <c:axId val="975482016"/>
        <c:scaling>
          <c:orientation val="minMax"/>
          <c:max val="15"/>
        </c:scaling>
        <c:delete val="1"/>
        <c:axPos val="l"/>
        <c:numFmt formatCode="0.00" sourceLinked="0"/>
        <c:majorTickMark val="out"/>
        <c:minorTickMark val="none"/>
        <c:tickLblPos val="nextTo"/>
        <c:crossAx val="975500832"/>
        <c:crosses val="autoZero"/>
        <c:crossBetween val="between"/>
      </c:valAx>
      <c:valAx>
        <c:axId val="975453008"/>
        <c:scaling>
          <c:orientation val="minMax"/>
          <c:max val="2"/>
          <c:min val="0"/>
        </c:scaling>
        <c:delete val="1"/>
        <c:axPos val="r"/>
        <c:numFmt formatCode="#,##0.00" sourceLinked="0"/>
        <c:majorTickMark val="out"/>
        <c:minorTickMark val="none"/>
        <c:tickLblPos val="nextTo"/>
        <c:crossAx val="975670960"/>
        <c:crosses val="max"/>
        <c:crossBetween val="between"/>
      </c:valAx>
      <c:catAx>
        <c:axId val="975670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453008"/>
        <c:crosses val="autoZero"/>
        <c:auto val="1"/>
        <c:lblAlgn val="ctr"/>
        <c:lblOffset val="100"/>
        <c:noMultiLvlLbl val="1"/>
      </c:cat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1.2387345679012345E-3"/>
          <c:y val="0.3316057531922568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073987022741709E-2"/>
          <c:y val="5.4999024915152205E-2"/>
          <c:w val="0.94813503086419737"/>
          <c:h val="0.6238167973190154"/>
        </c:manualLayout>
      </c:layout>
      <c:barChart>
        <c:barDir val="col"/>
        <c:grouping val="clustered"/>
        <c:varyColors val="0"/>
        <c:ser>
          <c:idx val="0"/>
          <c:order val="0"/>
          <c:tx>
            <c:v>Media V1+V2 FSI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00B05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8B5-43E3-9601-DD98B438F65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8B5-43E3-9601-DD98B438F65D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8B5-43E3-9601-DD98B438F65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8B5-43E3-9601-DD98B438F65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8B5-43E3-9601-DD98B438F65D}"/>
              </c:ext>
            </c:extLst>
          </c:dPt>
          <c:dPt>
            <c:idx val="156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4F67-4861-86B6-5475DABB9CE7}"/>
              </c:ext>
            </c:extLst>
          </c:dPt>
          <c:dPt>
            <c:idx val="156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F67-4861-86B6-5475DABB9CE7}"/>
              </c:ext>
            </c:extLst>
          </c:dPt>
          <c:dPt>
            <c:idx val="156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4F67-4861-86B6-5475DABB9CE7}"/>
              </c:ext>
            </c:extLst>
          </c:dPt>
          <c:dPt>
            <c:idx val="15695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F67-4861-86B6-5475DABB9CE7}"/>
              </c:ext>
            </c:extLst>
          </c:dPt>
          <c:dPt>
            <c:idx val="15696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8B5-43E3-9601-DD98B438F65D}"/>
              </c:ext>
            </c:extLst>
          </c:dPt>
          <c:dPt>
            <c:idx val="156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4F67-4861-86B6-5475DABB9CE7}"/>
              </c:ext>
            </c:extLst>
          </c:dPt>
          <c:dLbls>
            <c:dLbl>
              <c:idx val="3"/>
              <c:numFmt formatCode="#,##0.00;;;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t" anchorCtr="1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8B5-43E3-9601-DD98B438F65D}"/>
                </c:ext>
              </c:extLst>
            </c:dLbl>
            <c:dLbl>
              <c:idx val="15472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>
                      <a:defRPr lang="en-US" sz="1200" b="1" i="0" u="none" strike="noStrike" kern="1200" baseline="0">
                        <a:solidFill>
                          <a:schemeClr val="bg1"/>
                        </a:solidFill>
                        <a:effectLst>
                          <a:glow rad="127000">
                            <a:schemeClr val="tx1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numFmt formatCode="#,##0.00;;;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8B5-43E3-9601-DD98B438F65D}"/>
                </c:ext>
              </c:extLst>
            </c:dLbl>
            <c:dLbl>
              <c:idx val="15489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>
                      <a:defRPr lang="en-US" sz="1200" b="1" i="0" u="none" strike="noStrike" kern="1200" baseline="0">
                        <a:solidFill>
                          <a:schemeClr val="bg1"/>
                        </a:solidFill>
                        <a:effectLst>
                          <a:glow rad="127000">
                            <a:schemeClr val="tx1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numFmt formatCode="#,##0.00;;;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8B5-43E3-9601-DD98B438F65D}"/>
                </c:ext>
              </c:extLst>
            </c:dLbl>
            <c:dLbl>
              <c:idx val="15696"/>
              <c:tx>
                <c:rich>
                  <a:bodyPr/>
                  <a:lstStyle/>
                  <a:p>
                    <a:fld id="{BE8576DF-E26D-4468-AD49-C899D4D445ED}" type="VALUE">
                      <a:rPr lang="en-US" baseline="0"/>
                      <a:pPr/>
                      <a:t>[VALOR]</a:t>
                    </a:fld>
                    <a:endParaRPr lang="es-AR"/>
                  </a:p>
                </c:rich>
              </c:tx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8B5-43E3-9601-DD98B438F65D}"/>
                </c:ext>
              </c:extLst>
            </c:dLbl>
            <c:dLbl>
              <c:idx val="15697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4F67-4861-86B6-5475DABB9CE7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K%'!$D$3:$DN$3</c15:sqref>
                  </c15:fullRef>
                </c:ext>
              </c:extLst>
              <c:f>('FSI V1 K%'!$D$3:$I$3,'FSI V1 K%'!$U$3:$Y$3,'FSI V1 K%'!$AN$3:$AP$3,'FSI V1 K%'!$BT$3:$DN$3)</c:f>
              <c:strCache>
                <c:ptCount val="9"/>
                <c:pt idx="0">
                  <c:v>feb-19</c:v>
                </c:pt>
                <c:pt idx="1">
                  <c:v>mar-19</c:v>
                </c:pt>
                <c:pt idx="2">
                  <c:v>abr-19</c:v>
                </c:pt>
                <c:pt idx="3">
                  <c:v>may-19</c:v>
                </c:pt>
                <c:pt idx="4">
                  <c:v>jun-19</c:v>
                </c:pt>
                <c:pt idx="5">
                  <c:v>jul-19</c:v>
                </c:pt>
                <c:pt idx="6">
                  <c:v>Sem45</c:v>
                </c:pt>
                <c:pt idx="7">
                  <c:v>Sem46</c:v>
                </c:pt>
                <c:pt idx="8">
                  <c:v>Sem47</c:v>
                </c:pt>
                <c:pt idx="9">
                  <c:v>Sem48</c:v>
                </c:pt>
                <c:pt idx="10">
                  <c:v>Sem49</c:v>
                </c:pt>
                <c:pt idx="11">
                  <c:v>Sem50</c:v>
                </c:pt>
                <c:pt idx="12">
                  <c:v>Sem51</c:v>
                </c:pt>
                <c:pt idx="13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V1+V2'!$D$6:$DO$6</c15:sqref>
                  </c15:fullRef>
                </c:ext>
              </c:extLst>
              <c:f>('FSI V1+V2'!$D$6:$I$6,'FSI V1+V2'!$U$6:$Y$6,'FSI V1+V2'!$AN$6:$AP$6,'FSI V1+V2'!$BT$6:$DO$6)</c:f>
              <c:numCache>
                <c:formatCode>0.00</c:formatCode>
                <c:ptCount val="6"/>
                <c:pt idx="0">
                  <c:v>2.35</c:v>
                </c:pt>
                <c:pt idx="1">
                  <c:v>1.625</c:v>
                </c:pt>
                <c:pt idx="2">
                  <c:v>1.7647058823529411</c:v>
                </c:pt>
                <c:pt idx="3">
                  <c:v>1.3</c:v>
                </c:pt>
                <c:pt idx="4">
                  <c:v>1.4285714285714286</c:v>
                </c:pt>
                <c:pt idx="5">
                  <c:v>1.1666666666666667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B5-43E3-9601-DD98B438F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76488"/>
        <c:axId val="975578840"/>
      </c:barChart>
      <c:barChart>
        <c:barDir val="col"/>
        <c:grouping val="clustered"/>
        <c:varyColors val="0"/>
        <c:ser>
          <c:idx val="1"/>
          <c:order val="1"/>
          <c:tx>
            <c:strRef>
              <c:f>'FSI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8B5-43E3-9601-DD98B438F65D}"/>
              </c:ext>
            </c:extLst>
          </c:dPt>
          <c:dLbls>
            <c:dLbl>
              <c:idx val="0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8B5-43E3-9601-DD98B438F65D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V1+V2'!$D$3:$BU$3</c15:sqref>
                  </c15:fullRef>
                </c:ext>
              </c:extLst>
              <c:f>('FSI V1+V2'!$D$3:$I$3,'FSI V1+V2'!$U$3:$Y$3,'FSI V1+V2'!$AN$3:$AP$3,'FSI V1+V2'!$BT$3:$BU$3)</c:f>
              <c:strCache>
                <c:ptCount val="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V1+V2'!$D$16:$H$16</c15:sqref>
                  </c15:fullRef>
                </c:ext>
              </c:extLst>
              <c:f>'FSI V1+V2'!$D$16:$H$16</c:f>
            </c:numRef>
          </c:val>
          <c:extLst>
            <c:ext xmlns:c16="http://schemas.microsoft.com/office/drawing/2014/chart" uri="{C3380CC4-5D6E-409C-BE32-E72D297353CC}">
              <c16:uniqueId val="{00000017-38B5-43E3-9601-DD98B438F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28664"/>
        <c:axId val="975505928"/>
      </c:barChart>
      <c:lineChart>
        <c:grouping val="standard"/>
        <c:varyColors val="0"/>
        <c:ser>
          <c:idx val="2"/>
          <c:order val="2"/>
          <c:tx>
            <c:strRef>
              <c:f>'FSI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dPt>
            <c:idx val="2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9-38B5-43E3-9601-DD98B438F65D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V1+V2'!$D$3:$BU$3</c15:sqref>
                  </c15:fullRef>
                </c:ext>
              </c:extLst>
              <c:f>('FSI V1+V2'!$D$3:$I$3,'FSI V1+V2'!$U$3:$Y$3,'FSI V1+V2'!$AN$3:$AP$3,'FSI V1+V2'!$BT$3:$BU$3)</c:f>
              <c:strCache>
                <c:ptCount val="6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V1+V2'!$D$26:$DE$26</c15:sqref>
                  </c15:fullRef>
                </c:ext>
              </c:extLst>
              <c:f>('FSI V1+V2'!$D$26:$I$26,'FSI V1+V2'!$U$26:$Y$26,'FSI V1+V2'!$AN$26:$AP$26,'FSI V1+V2'!$BT$26:$DE$26)</c:f>
              <c:numCache>
                <c:formatCode>0.00</c:formatCode>
                <c:ptCount val="6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8B5-43E3-9601-DD98B438F65D}"/>
            </c:ext>
          </c:extLst>
        </c:ser>
        <c:ser>
          <c:idx val="3"/>
          <c:order val="3"/>
          <c:tx>
            <c:v>Diario</c:v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5664"/>
            <c:bubble3D val="0"/>
            <c:extLst>
              <c:ext xmlns:c16="http://schemas.microsoft.com/office/drawing/2014/chart" uri="{C3380CC4-5D6E-409C-BE32-E72D297353CC}">
                <c16:uniqueId val="{00000013-4F67-4861-86B6-5475DABB9CE7}"/>
              </c:ext>
            </c:extLst>
          </c:dPt>
          <c:dPt>
            <c:idx val="15665"/>
            <c:bubble3D val="0"/>
            <c:extLst>
              <c:ext xmlns:c16="http://schemas.microsoft.com/office/drawing/2014/chart" uri="{C3380CC4-5D6E-409C-BE32-E72D297353CC}">
                <c16:uniqueId val="{00000014-4F67-4861-86B6-5475DABB9CE7}"/>
              </c:ext>
            </c:extLst>
          </c:dPt>
          <c:dPt>
            <c:idx val="15666"/>
            <c:bubble3D val="0"/>
            <c:extLst>
              <c:ext xmlns:c16="http://schemas.microsoft.com/office/drawing/2014/chart" uri="{C3380CC4-5D6E-409C-BE32-E72D297353CC}">
                <c16:uniqueId val="{00000015-4F67-4861-86B6-5475DABB9CE7}"/>
              </c:ext>
            </c:extLst>
          </c:dPt>
          <c:dPt>
            <c:idx val="15667"/>
            <c:bubble3D val="0"/>
            <c:extLst>
              <c:ext xmlns:c16="http://schemas.microsoft.com/office/drawing/2014/chart" uri="{C3380CC4-5D6E-409C-BE32-E72D297353CC}">
                <c16:uniqueId val="{00000016-4F67-4861-86B6-5475DABB9CE7}"/>
              </c:ext>
            </c:extLst>
          </c:dPt>
          <c:dPt>
            <c:idx val="15668"/>
            <c:bubble3D val="0"/>
            <c:extLst>
              <c:ext xmlns:c16="http://schemas.microsoft.com/office/drawing/2014/chart" uri="{C3380CC4-5D6E-409C-BE32-E72D297353CC}">
                <c16:uniqueId val="{00000017-4F67-4861-86B6-5475DABB9CE7}"/>
              </c:ext>
            </c:extLst>
          </c:dPt>
          <c:dPt>
            <c:idx val="15669"/>
            <c:bubble3D val="0"/>
            <c:extLst>
              <c:ext xmlns:c16="http://schemas.microsoft.com/office/drawing/2014/chart" uri="{C3380CC4-5D6E-409C-BE32-E72D297353CC}">
                <c16:uniqueId val="{00000018-4F67-4861-86B6-5475DABB9CE7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V1+V2'!$D$3:$BU$3</c15:sqref>
                  </c15:fullRef>
                </c:ext>
              </c:extLst>
              <c:f>('FSI V1+V2'!$D$3:$I$3,'FSI V1+V2'!$U$3:$Y$3,'FSI V1+V2'!$AN$3:$AP$3,'FSI V1+V2'!$BT$3:$BU$3)</c:f>
              <c:strCache>
                <c:ptCount val="6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V1+V2'!$D$36:$DE$36</c15:sqref>
                  </c15:fullRef>
                </c:ext>
              </c:extLst>
              <c:f>('FSI V1+V2'!$D$36:$I$36,'FSI V1+V2'!$U$36:$Y$36,'FSI V1+V2'!$AN$36:$AP$36,'FSI V1+V2'!$BT$36:$DE$36)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8B5-43E3-9601-DD98B438F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76488"/>
        <c:axId val="975578840"/>
      </c:lineChart>
      <c:catAx>
        <c:axId val="975576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78840"/>
        <c:crosses val="autoZero"/>
        <c:auto val="1"/>
        <c:lblAlgn val="ctr"/>
        <c:lblOffset val="100"/>
        <c:noMultiLvlLbl val="0"/>
      </c:catAx>
      <c:valAx>
        <c:axId val="975578840"/>
        <c:scaling>
          <c:orientation val="minMax"/>
          <c:max val="8"/>
        </c:scaling>
        <c:delete val="1"/>
        <c:axPos val="l"/>
        <c:numFmt formatCode="0.00" sourceLinked="0"/>
        <c:majorTickMark val="out"/>
        <c:minorTickMark val="none"/>
        <c:tickLblPos val="nextTo"/>
        <c:crossAx val="975576488"/>
        <c:crosses val="autoZero"/>
        <c:crossBetween val="between"/>
      </c:valAx>
      <c:valAx>
        <c:axId val="975505928"/>
        <c:scaling>
          <c:orientation val="minMax"/>
          <c:max val="2"/>
          <c:min val="0"/>
        </c:scaling>
        <c:delete val="1"/>
        <c:axPos val="r"/>
        <c:numFmt formatCode="#,##0.00" sourceLinked="0"/>
        <c:majorTickMark val="out"/>
        <c:minorTickMark val="none"/>
        <c:tickLblPos val="nextTo"/>
        <c:crossAx val="975528664"/>
        <c:crosses val="max"/>
        <c:crossBetween val="between"/>
      </c:valAx>
      <c:catAx>
        <c:axId val="975528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059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>
              <a:defRPr/>
            </a:pPr>
            <a:r>
              <a:rPr lang="en-US" sz="1800" b="1" i="0" baseline="0">
                <a:effectLst/>
              </a:rPr>
              <a:t>V1/V1+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3.1956790123456786E-3"/>
          <c:y val="0.279773954702822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2960364885540255E-2"/>
          <c:y val="0.12614366810129912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K%'!$A$6</c:f>
              <c:strCache>
                <c:ptCount val="1"/>
                <c:pt idx="0">
                  <c:v>V1 K‰</c:v>
                </c:pt>
              </c:strCache>
            </c:strRef>
          </c:tx>
          <c:spPr>
            <a:gradFill>
              <a:gsLst>
                <a:gs pos="0">
                  <a:sysClr val="windowText" lastClr="000000"/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C0-4888-AD44-3671CA82A16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2C0-4888-AD44-3671CA82A16C}"/>
              </c:ext>
            </c:extLst>
          </c:dPt>
          <c:dPt>
            <c:idx val="151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162-4887-A94D-3BC04B6F3978}"/>
              </c:ext>
            </c:extLst>
          </c:dPt>
          <c:dPt>
            <c:idx val="151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162-4887-A94D-3BC04B6F3978}"/>
              </c:ext>
            </c:extLst>
          </c:dPt>
          <c:dPt>
            <c:idx val="151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162-4887-A94D-3BC04B6F3978}"/>
              </c:ext>
            </c:extLst>
          </c:dPt>
          <c:dLbls>
            <c:dLbl>
              <c:idx val="3"/>
              <c:layout>
                <c:manualLayout>
                  <c:x val="0"/>
                  <c:y val="2.3059410026757335E-2"/>
                </c:manualLayout>
              </c:layout>
              <c:tx>
                <c:rich>
                  <a:bodyPr/>
                  <a:lstStyle/>
                  <a:p>
                    <a:fld id="{11776AD2-36FC-4EFE-85CB-16E58F52B2B6}" type="VALUE">
                      <a:rPr lang="en-US"/>
                      <a:pPr/>
                      <a:t>[VALOR]</a:t>
                    </a:fld>
                    <a:endParaRPr lang="es-A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2C0-4888-AD44-3671CA82A16C}"/>
                </c:ext>
              </c:extLst>
            </c:dLbl>
            <c:dLbl>
              <c:idx val="14836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C0-4888-AD44-3671CA82A16C}"/>
                </c:ext>
              </c:extLst>
            </c:dLbl>
            <c:dLbl>
              <c:idx val="14853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C0-4888-AD44-3671CA82A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K%'!$D$3:$DN$3</c15:sqref>
                  </c15:fullRef>
                </c:ext>
              </c:extLst>
              <c:f>('FSI V1 K%'!$D$3:$I$3,'FSI V1 K%'!$U$3:$Y$3,'FSI V1 K%'!$AN$3:$AO$3,'FSI V1 K%'!$AQ$3:$AS$3,'FSI V1 K%'!$BS$3:$DN$3)</c:f>
              <c:strCache>
                <c:ptCount val="6"/>
                <c:pt idx="0">
                  <c:v>feb-19</c:v>
                </c:pt>
                <c:pt idx="1">
                  <c:v>mar-19</c:v>
                </c:pt>
                <c:pt idx="2">
                  <c:v>abr-19</c:v>
                </c:pt>
                <c:pt idx="3">
                  <c:v>may-19</c:v>
                </c:pt>
                <c:pt idx="4">
                  <c:v>jun-19</c:v>
                </c:pt>
                <c:pt idx="5">
                  <c:v>jul-19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K%'!$D$6:$DN$6</c15:sqref>
                  </c15:fullRef>
                </c:ext>
              </c:extLst>
              <c:f>('FSI V1 K%'!$D$6:$I$6,'FSI V1 K%'!$U$6:$Y$6,'FSI V1 K%'!$AN$6:$AO$6,'FSI V1 K%'!$AQ$6:$AS$6,'FSI V1 K%'!$BS$6:$DN$6)</c:f>
              <c:numCache>
                <c:formatCode>0</c:formatCode>
                <c:ptCount val="6"/>
                <c:pt idx="0">
                  <c:v>55.55555555555555</c:v>
                </c:pt>
                <c:pt idx="1">
                  <c:v>60.606060606060609</c:v>
                </c:pt>
                <c:pt idx="2">
                  <c:v>60.606060606060609</c:v>
                </c:pt>
                <c:pt idx="3">
                  <c:v>22.727272727272727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C0-4888-AD44-3671CA82A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66648"/>
        <c:axId val="975464768"/>
      </c:barChart>
      <c:barChart>
        <c:barDir val="col"/>
        <c:grouping val="clustered"/>
        <c:varyColors val="0"/>
        <c:ser>
          <c:idx val="1"/>
          <c:order val="1"/>
          <c:tx>
            <c:strRef>
              <c:f>'FSI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2C0-4888-AD44-3671CA82A16C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K%'!$D$3:$BU$3</c15:sqref>
                  </c15:fullRef>
                </c:ext>
              </c:extLst>
              <c:f>('FSI V1 K%'!$D$3:$I$3,'FSI V1 K%'!$U$3:$Y$3,'FSI V1 K%'!$AN$3:$AO$3,'FSI V1 K%'!$AQ$3:$AS$3,'FSI V1 K%'!$BS$3:$BU$3)</c:f>
              <c:strCache>
                <c:ptCount val="6"/>
                <c:pt idx="0">
                  <c:v>feb-19</c:v>
                </c:pt>
                <c:pt idx="1">
                  <c:v>mar-19</c:v>
                </c:pt>
                <c:pt idx="2">
                  <c:v>abr-19</c:v>
                </c:pt>
                <c:pt idx="3">
                  <c:v>may-19</c:v>
                </c:pt>
                <c:pt idx="4">
                  <c:v>jun-19</c:v>
                </c:pt>
                <c:pt idx="5">
                  <c:v>jul-19</c:v>
                </c:pt>
                <c:pt idx="6">
                  <c:v>ago-19</c:v>
                </c:pt>
                <c:pt idx="7">
                  <c:v>sep-19</c:v>
                </c:pt>
                <c:pt idx="8">
                  <c:v>oct-19</c:v>
                </c:pt>
                <c:pt idx="9">
                  <c:v>nov-19</c:v>
                </c:pt>
                <c:pt idx="10">
                  <c:v>dic-19</c:v>
                </c:pt>
                <c:pt idx="12">
                  <c:v>Sem45</c:v>
                </c:pt>
                <c:pt idx="13">
                  <c:v>Sem46</c:v>
                </c:pt>
                <c:pt idx="14">
                  <c:v>Sem47</c:v>
                </c:pt>
                <c:pt idx="15">
                  <c:v>Sem48</c:v>
                </c:pt>
                <c:pt idx="16">
                  <c:v>Sem49</c:v>
                </c:pt>
                <c:pt idx="17">
                  <c:v>Sem50</c:v>
                </c:pt>
                <c:pt idx="18">
                  <c:v>Sem51</c:v>
                </c:pt>
                <c:pt idx="19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K%'!$D$16:$H$16</c15:sqref>
                  </c15:fullRef>
                </c:ext>
              </c:extLst>
              <c:f>'FSI V1 K%'!$D$16:$H$16</c:f>
              <c:numCache>
                <c:formatCode>0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C0-4888-AD44-3671CA82A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425960"/>
        <c:axId val="975494952"/>
      </c:barChart>
      <c:lineChart>
        <c:grouping val="standard"/>
        <c:varyColors val="0"/>
        <c:ser>
          <c:idx val="2"/>
          <c:order val="2"/>
          <c:tx>
            <c:strRef>
              <c:f>'FSI V1 K%'!$A$25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15118"/>
              <c:layout>
                <c:manualLayout>
                  <c:x val="-1.1759259259259403E-2"/>
                  <c:y val="-7.3624724921795559E-2"/>
                </c:manualLayout>
              </c:layout>
              <c:tx>
                <c:rich>
                  <a:bodyPr/>
                  <a:lstStyle/>
                  <a:p>
                    <a:r>
                      <a:rPr lang="en-US" sz="700">
                        <a:solidFill>
                          <a:schemeClr val="accent5"/>
                        </a:solidFill>
                      </a:rPr>
                      <a:t>OBJ: </a:t>
                    </a:r>
                    <a:fld id="{A0435F54-BBFE-4DB2-BD34-CDB4F8142BF9}" type="VALUE">
                      <a:rPr lang="en-US" sz="700">
                        <a:solidFill>
                          <a:schemeClr val="accent5"/>
                        </a:solidFill>
                      </a:rPr>
                      <a:pPr/>
                      <a:t>[VALOR]</a:t>
                    </a:fld>
                    <a:endParaRPr lang="en-US" sz="700">
                      <a:solidFill>
                        <a:schemeClr val="accent5"/>
                      </a:solidFill>
                    </a:endParaRP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2C0-4888-AD44-3671CA82A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K%'!$D$3:$BU$3</c15:sqref>
                  </c15:fullRef>
                </c:ext>
              </c:extLst>
              <c:f>('FSI V1 K%'!$D$3:$I$3,'FSI V1 K%'!$U$3:$Y$3,'FSI V1 K%'!$AN$3:$AO$3,'FSI V1 K%'!$AQ$3:$AS$3,'FSI V1 K%'!$BS$3:$BU$3)</c:f>
              <c:strCache>
                <c:ptCount val="6"/>
                <c:pt idx="0">
                  <c:v>feb-19</c:v>
                </c:pt>
                <c:pt idx="1">
                  <c:v>mar-19</c:v>
                </c:pt>
                <c:pt idx="2">
                  <c:v>abr-19</c:v>
                </c:pt>
                <c:pt idx="3">
                  <c:v>may-19</c:v>
                </c:pt>
                <c:pt idx="4">
                  <c:v>jun-19</c:v>
                </c:pt>
                <c:pt idx="5">
                  <c:v>jul-19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K%'!$D$26:$BU$26</c15:sqref>
                  </c15:fullRef>
                </c:ext>
              </c:extLst>
              <c:f>('FSI V1 K%'!$D$26:$I$26,'FSI V1 K%'!$U$26:$Y$26,'FSI V1 K%'!$AN$26:$AO$26,'FSI V1 K%'!$AQ$26:$AS$26,'FSI V1 K%'!$BS$26:$BU$26)</c:f>
              <c:numCache>
                <c:formatCode>0</c:formatCode>
                <c:ptCount val="6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2C0-4888-AD44-3671CA82A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66648"/>
        <c:axId val="975464768"/>
      </c:lineChart>
      <c:lineChart>
        <c:grouping val="standard"/>
        <c:varyColors val="0"/>
        <c:ser>
          <c:idx val="3"/>
          <c:order val="3"/>
          <c:tx>
            <c:strRef>
              <c:f>'FSI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5114"/>
            <c:bubble3D val="0"/>
            <c:extLst>
              <c:ext xmlns:c16="http://schemas.microsoft.com/office/drawing/2014/chart" uri="{C3380CC4-5D6E-409C-BE32-E72D297353CC}">
                <c16:uniqueId val="{0000000D-F2C0-4888-AD44-3671CA82A16C}"/>
              </c:ext>
            </c:extLst>
          </c:dPt>
          <c:dPt>
            <c:idx val="15115"/>
            <c:bubble3D val="0"/>
            <c:extLst>
              <c:ext xmlns:c16="http://schemas.microsoft.com/office/drawing/2014/chart" uri="{C3380CC4-5D6E-409C-BE32-E72D297353CC}">
                <c16:uniqueId val="{00000008-F162-4887-A94D-3BC04B6F3978}"/>
              </c:ext>
            </c:extLst>
          </c:dPt>
          <c:dPt>
            <c:idx val="15116"/>
            <c:bubble3D val="0"/>
            <c:extLst>
              <c:ext xmlns:c16="http://schemas.microsoft.com/office/drawing/2014/chart" uri="{C3380CC4-5D6E-409C-BE32-E72D297353CC}">
                <c16:uniqueId val="{00000009-F162-4887-A94D-3BC04B6F3978}"/>
              </c:ext>
            </c:extLst>
          </c:dPt>
          <c:dPt>
            <c:idx val="15117"/>
            <c:bubble3D val="0"/>
            <c:extLst>
              <c:ext xmlns:c16="http://schemas.microsoft.com/office/drawing/2014/chart" uri="{C3380CC4-5D6E-409C-BE32-E72D297353CC}">
                <c16:uniqueId val="{0000000A-F162-4887-A94D-3BC04B6F3978}"/>
              </c:ext>
            </c:extLst>
          </c:dPt>
          <c:dPt>
            <c:idx val="15118"/>
            <c:bubble3D val="0"/>
            <c:extLst>
              <c:ext xmlns:c16="http://schemas.microsoft.com/office/drawing/2014/chart" uri="{C3380CC4-5D6E-409C-BE32-E72D297353CC}">
                <c16:uniqueId val="{0000000B-F162-4887-A94D-3BC04B6F3978}"/>
              </c:ext>
            </c:extLst>
          </c:dPt>
          <c:dLbls>
            <c:dLbl>
              <c:idx val="15106"/>
              <c:tx>
                <c:rich>
                  <a:bodyPr/>
                  <a:lstStyle/>
                  <a:p>
                    <a:r>
                      <a:rPr lang="en-US" baseline="0"/>
                      <a:t>0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C0-4888-AD44-3671CA82A16C}"/>
                </c:ext>
              </c:extLst>
            </c:dLbl>
            <c:dLbl>
              <c:idx val="15114"/>
              <c:layout>
                <c:manualLayout>
                  <c:x val="-3.0466319788221726E-2"/>
                  <c:y val="-5.33705923901097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2C0-4888-AD44-3671CA82A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K%'!$D$3:$CE$3</c15:sqref>
                  </c15:fullRef>
                </c:ext>
              </c:extLst>
              <c:f>('FSI V1 K%'!$D$3:$I$3,'FSI V1 K%'!$U$3:$Y$3,'FSI V1 K%'!$AN$3:$AO$3,'FSI V1 K%'!$AQ$3:$AS$3,'FSI V1 K%'!$BS$3:$CE$3)</c:f>
              <c:strCache>
                <c:ptCount val="6"/>
                <c:pt idx="0">
                  <c:v>feb-19</c:v>
                </c:pt>
                <c:pt idx="1">
                  <c:v>mar-19</c:v>
                </c:pt>
                <c:pt idx="2">
                  <c:v>abr-19</c:v>
                </c:pt>
                <c:pt idx="3">
                  <c:v>may-19</c:v>
                </c:pt>
                <c:pt idx="4">
                  <c:v>jun-19</c:v>
                </c:pt>
                <c:pt idx="5">
                  <c:v>jul-19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K%'!$D$36:$DI$36</c15:sqref>
                  </c15:fullRef>
                </c:ext>
              </c:extLst>
              <c:f>('FSI V1 K%'!$D$36:$I$36,'FSI V1 K%'!$U$36:$Y$36,'FSI V1 K%'!$AN$36:$AO$36,'FSI V1 K%'!$AQ$36:$AS$36,'FSI V1 K%'!$BS$36:$DI$36)</c:f>
              <c:numCache>
                <c:formatCode>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2C0-4888-AD44-3671CA82A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25960"/>
        <c:axId val="975494952"/>
      </c:lineChart>
      <c:catAx>
        <c:axId val="975666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64768"/>
        <c:crosses val="autoZero"/>
        <c:auto val="1"/>
        <c:lblAlgn val="ctr"/>
        <c:lblOffset val="100"/>
        <c:noMultiLvlLbl val="0"/>
      </c:catAx>
      <c:valAx>
        <c:axId val="975464768"/>
        <c:scaling>
          <c:orientation val="minMax"/>
          <c:max val="100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666648"/>
        <c:crosses val="autoZero"/>
        <c:crossBetween val="between"/>
      </c:valAx>
      <c:valAx>
        <c:axId val="975494952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425960"/>
        <c:crosses val="max"/>
        <c:crossBetween val="between"/>
      </c:valAx>
      <c:catAx>
        <c:axId val="975425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494952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V1/V1+</a:t>
            </a:r>
            <a:endParaRPr lang="en-US" sz="1200">
              <a:effectLst/>
            </a:endParaRPr>
          </a:p>
        </c:rich>
      </c:tx>
      <c:layout>
        <c:manualLayout>
          <c:xMode val="edge"/>
          <c:yMode val="edge"/>
          <c:x val="1.3843649743752484E-2"/>
          <c:y val="0.35033496988498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894713854333278E-2"/>
          <c:y val="4.0423690147201374E-2"/>
          <c:w val="0.89915223081443041"/>
          <c:h val="0.65037894106152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K%'!$A$6</c:f>
              <c:strCache>
                <c:ptCount val="1"/>
                <c:pt idx="0">
                  <c:v>V1 K‰</c:v>
                </c:pt>
              </c:strCache>
            </c:strRef>
          </c:tx>
          <c:spPr>
            <a:gradFill>
              <a:gsLst>
                <a:gs pos="0">
                  <a:sysClr val="windowText" lastClr="000000"/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32-4585-9B14-2C1BCF1451EF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97000">
                    <a:sysClr val="windowText" lastClr="000000"/>
                  </a:gs>
                </a:gsLst>
                <a:lin ang="10800000" scaled="0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932-4585-9B14-2C1BCF1451EF}"/>
              </c:ext>
            </c:extLst>
          </c:dPt>
          <c:dPt>
            <c:idx val="310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2B0-4CC8-9EE3-1AD7E7FAAA54}"/>
              </c:ext>
            </c:extLst>
          </c:dPt>
          <c:dPt>
            <c:idx val="310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2B0-4CC8-9EE3-1AD7E7FAAA54}"/>
              </c:ext>
            </c:extLst>
          </c:dPt>
          <c:dPt>
            <c:idx val="310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2B0-4CC8-9EE3-1AD7E7FAAA5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32-4585-9B14-2C1BCF1451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776AD2-36FC-4EFE-85CB-16E58F52B2B6}" type="VALUE">
                      <a:rPr lang="en-US"/>
                      <a:pPr/>
                      <a:t>[VALOR]</a:t>
                    </a:fld>
                    <a:endParaRPr lang="es-AR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932-4585-9B14-2C1BCF1451EF}"/>
                </c:ext>
              </c:extLst>
            </c:dLbl>
            <c:dLbl>
              <c:idx val="30805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32-4585-9B14-2C1BCF1451EF}"/>
                </c:ext>
              </c:extLst>
            </c:dLbl>
            <c:dLbl>
              <c:idx val="30822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32-4585-9B14-2C1BCF1451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K%'!$C$3:$IO$3</c15:sqref>
                  </c15:fullRef>
                </c:ext>
              </c:extLst>
              <c:f>('FSI V1 K%'!$C$3:$V$3,'FSI V1 K%'!$AA$3:$AB$3,'FSI V1 K%'!$BC$3:$BK$3,'FSI V1 K%'!$BP$3,'FSI V1 K%'!$BS$3,'FSI V1 K%'!$CY$3:$DV$3,'FSI V1 K%'!$EB$3:$EF$3,'FSI V1 K%'!$EL$3:$EO$3,'FSI V1 K%'!$FE$3:$FQ$3,'FSI V1 K%'!$GB$3:$GF$3,'FSI V1 K%'!$GQ$3:$GZ$3,'FSI V1 K%'!$HF$3:$HT$3,'FSI V1 K%'!$HZ$3:$IN$3)</c:f>
              <c:strCache>
                <c:ptCount val="23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  <c:pt idx="18">
                  <c:v>lun 25</c:v>
                </c:pt>
                <c:pt idx="19">
                  <c:v>mar 26</c:v>
                </c:pt>
                <c:pt idx="20">
                  <c:v>mié 27</c:v>
                </c:pt>
                <c:pt idx="21">
                  <c:v>jue 28</c:v>
                </c:pt>
                <c:pt idx="22">
                  <c:v>vie 29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K%'!$C$6:$IO$6</c15:sqref>
                  </c15:fullRef>
                </c:ext>
              </c:extLst>
              <c:f>('FSI V1 K%'!$C$6:$V$6,'FSI V1 K%'!$AA$6:$AB$6,'FSI V1 K%'!$BC$6:$BK$6,'FSI V1 K%'!$BP$6,'FSI V1 K%'!$BS$6,'FSI V1 K%'!$CY$6:$DV$6,'FSI V1 K%'!$EB$6:$EF$6,'FSI V1 K%'!$EL$6:$EO$6,'FSI V1 K%'!$FE$6:$FQ$6,'FSI V1 K%'!$GB$6:$GF$6,'FSI V1 K%'!$GQ$6:$GZ$6,'FSI V1 K%'!$HF$6:$HT$6,'FSI V1 K%'!$HZ$6:$IN$6)</c:f>
              <c:numCache>
                <c:formatCode>0</c:formatCode>
                <c:ptCount val="23"/>
                <c:pt idx="0">
                  <c:v>0</c:v>
                </c:pt>
                <c:pt idx="1">
                  <c:v>55.55555555555555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58.823529411764703</c:v>
                </c:pt>
                <c:pt idx="9">
                  <c:v>0</c:v>
                </c:pt>
                <c:pt idx="10">
                  <c:v>71.428571428571431</c:v>
                </c:pt>
                <c:pt idx="11">
                  <c:v>500</c:v>
                </c:pt>
                <c:pt idx="13">
                  <c:v>0</c:v>
                </c:pt>
                <c:pt idx="14">
                  <c:v>0</c:v>
                </c:pt>
                <c:pt idx="15">
                  <c:v>125</c:v>
                </c:pt>
                <c:pt idx="16">
                  <c:v>100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32-4585-9B14-2C1BCF14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95696"/>
        <c:axId val="975507496"/>
      </c:barChart>
      <c:barChart>
        <c:barDir val="col"/>
        <c:grouping val="clustered"/>
        <c:varyColors val="0"/>
        <c:ser>
          <c:idx val="1"/>
          <c:order val="1"/>
          <c:tx>
            <c:strRef>
              <c:f>'FSI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6932-4585-9B14-2C1BCF1451EF}"/>
              </c:ext>
            </c:extLst>
          </c:dPt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4D-4862-901B-1ACC1F066B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K%'!$BC$3:$BK$3,'FSI V1 K%'!$BP$3,'FSI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  <c:pt idx="17">
                  <c:v>Sem49</c:v>
                </c:pt>
                <c:pt idx="18">
                  <c:v>Sem50</c:v>
                </c:pt>
                <c:pt idx="19">
                  <c:v>Sem51</c:v>
                </c:pt>
                <c:pt idx="2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K%'!$C$16:$N$16</c15:sqref>
                  </c15:fullRef>
                </c:ext>
              </c:extLst>
              <c:f>'FSI V1 K%'!$C$16:$N$16</c:f>
              <c:numCache>
                <c:formatCode>0</c:formatCode>
                <c:ptCount val="12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32-4585-9B14-2C1BCF14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465944"/>
        <c:axId val="975598048"/>
      </c:barChart>
      <c:lineChart>
        <c:grouping val="standard"/>
        <c:varyColors val="0"/>
        <c:ser>
          <c:idx val="2"/>
          <c:order val="2"/>
          <c:tx>
            <c:strRef>
              <c:f>'FSI V1 K%'!$A$25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31087"/>
              <c:tx>
                <c:rich>
                  <a:bodyPr/>
                  <a:lstStyle/>
                  <a:p>
                    <a:r>
                      <a:rPr lang="en-US" sz="700">
                        <a:solidFill>
                          <a:schemeClr val="accent5"/>
                        </a:solidFill>
                      </a:rPr>
                      <a:t>OBJ: </a:t>
                    </a:r>
                    <a:fld id="{A0435F54-BBFE-4DB2-BD34-CDB4F8142BF9}" type="VALUE">
                      <a:rPr lang="en-US" sz="700">
                        <a:solidFill>
                          <a:schemeClr val="accent5"/>
                        </a:solidFill>
                      </a:rPr>
                      <a:pPr/>
                      <a:t>[VALOR]</a:t>
                    </a:fld>
                    <a:endParaRPr lang="en-US" sz="700">
                      <a:solidFill>
                        <a:schemeClr val="accent5"/>
                      </a:solidFill>
                    </a:endParaRP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6932-4585-9B14-2C1BCF1451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K%'!$BC$3:$BK$3,'FSI V1 K%'!$BP$3,'FSI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K%'!$C$26:$IO$26</c15:sqref>
                  </c15:fullRef>
                </c:ext>
              </c:extLst>
              <c:f>('FSI V1 K%'!$C$26:$V$26,'FSI V1 K%'!$AA$26:$AB$26,'FSI V1 K%'!$BC$26:$BK$26,'FSI V1 K%'!$BP$26,'FSI V1 K%'!$BS$26,'FSI V1 K%'!$CY$26:$DV$26,'FSI V1 K%'!$EB$26:$EF$26,'FSI V1 K%'!$EL$26:$EO$26,'FSI V1 K%'!$FE$26:$FQ$26,'FSI V1 K%'!$GB$26:$GF$26,'FSI V1 K%'!$GQ$26:$GZ$26,'FSI V1 K%'!$HF$26:$HT$26,'FSI V1 K%'!$HZ$26:$IN$26)</c:f>
              <c:numCache>
                <c:formatCode>0</c:formatCode>
                <c:ptCount val="23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 formatCode="General">
                  <c:v>30</c:v>
                </c:pt>
                <c:pt idx="19" formatCode="General">
                  <c:v>30</c:v>
                </c:pt>
                <c:pt idx="20" formatCode="General">
                  <c:v>30</c:v>
                </c:pt>
                <c:pt idx="21" formatCode="General">
                  <c:v>30</c:v>
                </c:pt>
                <c:pt idx="22" formatCode="General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932-4585-9B14-2C1BCF14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95696"/>
        <c:axId val="975507496"/>
      </c:lineChart>
      <c:lineChart>
        <c:grouping val="standard"/>
        <c:varyColors val="0"/>
        <c:ser>
          <c:idx val="3"/>
          <c:order val="3"/>
          <c:tx>
            <c:strRef>
              <c:f>'FSI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24251"/>
            <c:bubble3D val="0"/>
            <c:extLst>
              <c:ext xmlns:c16="http://schemas.microsoft.com/office/drawing/2014/chart" uri="{C3380CC4-5D6E-409C-BE32-E72D297353CC}">
                <c16:uniqueId val="{0000000F-6932-4585-9B14-2C1BCF1451EF}"/>
              </c:ext>
            </c:extLst>
          </c:dPt>
          <c:dPt>
            <c:idx val="24252"/>
            <c:bubble3D val="0"/>
            <c:extLst>
              <c:ext xmlns:c16="http://schemas.microsoft.com/office/drawing/2014/chart" uri="{C3380CC4-5D6E-409C-BE32-E72D297353CC}">
                <c16:uniqueId val="{00000009-A2B0-4CC8-9EE3-1AD7E7FAAA54}"/>
              </c:ext>
            </c:extLst>
          </c:dPt>
          <c:dPt>
            <c:idx val="24253"/>
            <c:bubble3D val="0"/>
            <c:extLst>
              <c:ext xmlns:c16="http://schemas.microsoft.com/office/drawing/2014/chart" uri="{C3380CC4-5D6E-409C-BE32-E72D297353CC}">
                <c16:uniqueId val="{0000000A-A2B0-4CC8-9EE3-1AD7E7FAAA54}"/>
              </c:ext>
            </c:extLst>
          </c:dPt>
          <c:dPt>
            <c:idx val="24254"/>
            <c:bubble3D val="0"/>
            <c:extLst>
              <c:ext xmlns:c16="http://schemas.microsoft.com/office/drawing/2014/chart" uri="{C3380CC4-5D6E-409C-BE32-E72D297353CC}">
                <c16:uniqueId val="{0000000B-A2B0-4CC8-9EE3-1AD7E7FAAA54}"/>
              </c:ext>
            </c:extLst>
          </c:dPt>
          <c:dPt>
            <c:idx val="24255"/>
            <c:bubble3D val="0"/>
            <c:extLst>
              <c:ext xmlns:c16="http://schemas.microsoft.com/office/drawing/2014/chart" uri="{C3380CC4-5D6E-409C-BE32-E72D297353CC}">
                <c16:uniqueId val="{0000000C-A2B0-4CC8-9EE3-1AD7E7FAAA54}"/>
              </c:ext>
            </c:extLst>
          </c:dPt>
          <c:dLbls>
            <c:dLbl>
              <c:idx val="24243"/>
              <c:tx>
                <c:rich>
                  <a:bodyPr/>
                  <a:lstStyle/>
                  <a:p>
                    <a:r>
                      <a:rPr lang="en-US" baseline="0"/>
                      <a:t>0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932-4585-9B14-2C1BCF1451EF}"/>
                </c:ext>
              </c:extLst>
            </c:dLbl>
            <c:dLbl>
              <c:idx val="24251"/>
              <c:layout>
                <c:manualLayout>
                  <c:x val="-3.0466319788221726E-2"/>
                  <c:y val="-5.33705923901097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932-4585-9B14-2C1BCF1451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K%'!$BC$3:$BK$3,'FSI V1 K%'!$BP$3,'FSI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K%'!$C$36:$BP$36</c15:sqref>
                  </c15:fullRef>
                </c:ext>
              </c:extLst>
              <c:f>('FSI V1 K%'!$C$36:$V$36,'FSI V1 K%'!$AA$36:$AB$36,'FSI V1 K%'!$BC$36:$BK$36,'FSI V1 K%'!$BP$36)</c:f>
              <c:numCache>
                <c:formatCode>0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932-4585-9B14-2C1BCF14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65944"/>
        <c:axId val="975598048"/>
      </c:lineChart>
      <c:catAx>
        <c:axId val="975595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07496"/>
        <c:crosses val="autoZero"/>
        <c:auto val="1"/>
        <c:lblAlgn val="ctr"/>
        <c:lblOffset val="100"/>
        <c:noMultiLvlLbl val="0"/>
      </c:catAx>
      <c:valAx>
        <c:axId val="975507496"/>
        <c:scaling>
          <c:orientation val="minMax"/>
          <c:max val="14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595696"/>
        <c:crosses val="autoZero"/>
        <c:crossBetween val="between"/>
        <c:majorUnit val="20"/>
      </c:valAx>
      <c:valAx>
        <c:axId val="975598048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465944"/>
        <c:crosses val="max"/>
        <c:crossBetween val="between"/>
      </c:valAx>
      <c:catAx>
        <c:axId val="975465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98048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431840"/>
        <c:axId val="9755380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'FSI V1+V2'!$A$7</c15:sqref>
                        </c15:formulaRef>
                      </c:ext>
                    </c:extLst>
                    <c:strCache>
                      <c:ptCount val="1"/>
                      <c:pt idx="0">
                        <c:v>MONTAJE</c:v>
                      </c:pt>
                    </c:strCache>
                  </c:strRef>
                </c:tx>
                <c:spPr>
                  <a:solidFill>
                    <a:srgbClr val="FFFF0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'FSI V1+V2'!$AG$3:$BP$3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'FSI V1+V2'!$AG$7:$BP$7</c15:sqref>
                        </c15:fullRef>
                        <c15:formulaRef>
                          <c15:sqref>'FSI V1+V2'!$BC$7:$BK$7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5E-493C-BFDD-F2D431FB934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V1+V2'!$A$8</c15:sqref>
                        </c15:formulaRef>
                      </c:ext>
                    </c:extLst>
                    <c:strCache>
                      <c:ptCount val="1"/>
                      <c:pt idx="0">
                        <c:v>PINTURA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V1+V2'!$AG$3:$BP$3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V1+V2'!$AG$8:$BP$8</c15:sqref>
                        </c15:fullRef>
                        <c15:formulaRef>
                          <c15:sqref>'FSI V1+V2'!$BC$8:$BK$8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A5E-493C-BFDD-F2D431FB934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V1+V2'!$A$9</c15:sqref>
                        </c15:formulaRef>
                      </c:ext>
                    </c:extLst>
                    <c:strCache>
                      <c:ptCount val="1"/>
                      <c:pt idx="0">
                        <c:v>SOLDADURA</c:v>
                      </c:pt>
                    </c:strCache>
                  </c:strRef>
                </c:tx>
                <c:spPr>
                  <a:solidFill>
                    <a:srgbClr val="0070C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V1+V2'!$AG$3:$BP$3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V1+V2'!$AG$9:$BP$9</c15:sqref>
                        </c15:fullRef>
                        <c15:formulaRef>
                          <c15:sqref>'FSI V1+V2'!$BC$9:$BK$9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5E-493C-BFDD-F2D431FB934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V1+V2'!$A$10</c15:sqref>
                        </c15:formulaRef>
                      </c:ext>
                    </c:extLst>
                    <c:strCache>
                      <c:ptCount val="1"/>
                      <c:pt idx="0">
                        <c:v>SQF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V1+V2'!$AG$3:$BP$3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V1+V2'!$AG$10:$BP$10</c15:sqref>
                        </c15:fullRef>
                        <c15:formulaRef>
                          <c15:sqref>'FSI V1+V2'!$BC$10:$BK$10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A5E-493C-BFDD-F2D431FB9347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V1+V2'!$A$11</c15:sqref>
                        </c15:formulaRef>
                      </c:ext>
                    </c:extLst>
                    <c:strCache>
                      <c:ptCount val="1"/>
                      <c:pt idx="0">
                        <c:v>DIVD</c:v>
                      </c:pt>
                    </c:strCache>
                  </c:strRef>
                </c:tx>
                <c:spPr>
                  <a:solidFill>
                    <a:schemeClr val="bg1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V1+V2'!$AG$3:$BP$3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V1+V2'!$AG$11:$BP$11</c15:sqref>
                        </c15:fullRef>
                        <c15:formulaRef>
                          <c15:sqref>'FSI V1+V2'!$BC$11:$BK$11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A5E-493C-BFDD-F2D431FB9347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V1+V2'!$A$12</c15:sqref>
                        </c15:formulaRef>
                      </c:ext>
                    </c:extLst>
                    <c:strCache>
                      <c:ptCount val="1"/>
                      <c:pt idx="0">
                        <c:v>DLI</c:v>
                      </c:pt>
                    </c:strCache>
                  </c:strRef>
                </c:tx>
                <c:spPr>
                  <a:solidFill>
                    <a:srgbClr val="00B0F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V1+V2'!$AG$3:$BP$3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V1+V2'!$AG$12:$BP$12</c15:sqref>
                        </c15:fullRef>
                        <c15:formulaRef>
                          <c15:sqref>'FSI V1+V2'!$BC$12:$BK$12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A5E-493C-BFDD-F2D431FB9347}"/>
                  </c:ext>
                </c:extLst>
              </c15:ser>
            </c15:filteredBarSeries>
          </c:ext>
        </c:extLst>
      </c:barChart>
      <c:catAx>
        <c:axId val="97543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38072"/>
        <c:crosses val="autoZero"/>
        <c:auto val="1"/>
        <c:lblAlgn val="ctr"/>
        <c:lblOffset val="100"/>
        <c:noMultiLvlLbl val="0"/>
      </c:catAx>
      <c:valAx>
        <c:axId val="9755380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7543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333328141255666E-2"/>
          <c:y val="8.603631262036307E-2"/>
          <c:w val="0.64114176383964527"/>
          <c:h val="0.73251883160593523"/>
        </c:manualLayout>
      </c:layout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454576"/>
        <c:axId val="97543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ASPECTO</c:v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'FSI V1+V2'!$O$48:$FX$48</c15:sqref>
                        </c15:fullRef>
                        <c15:formulaRef>
                          <c15:sqref>('FSI V1+V2'!$X$48:$Y$48,'FSI V1+V2'!$BC$48:$BK$48,'FSI V1+V2'!$BQ$48:$FW$48)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'FSI V1+V2'!$O$62:$FX$62</c15:sqref>
                        </c15:fullRef>
                        <c15:formulaRef>
                          <c15:sqref>('FSI V1+V2'!$X$62:$Y$62,'FSI V1+V2'!$BC$62:$BK$62,'FSI V1+V2'!$BQ$62:$FW$62)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CA1-4A7F-BE4C-242147C57B8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v>FUNCIONAMIENTO</c:v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V1+V2'!$O$48:$FX$48</c15:sqref>
                        </c15:fullRef>
                        <c15:formulaRef>
                          <c15:sqref>('FSI V1+V2'!$X$48:$Y$48,'FSI V1+V2'!$BC$48:$BK$48,'FSI V1+V2'!$BQ$48:$FW$48)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V1+V2'!$O$63:$FX$63</c15:sqref>
                        </c15:fullRef>
                        <c15:formulaRef>
                          <c15:sqref>('FSI V1+V2'!$X$63:$Y$63,'FSI V1+V2'!$BC$63:$BK$63,'FSI V1+V2'!$BQ$63:$FW$63)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A1-4A7F-BE4C-242147C57B8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v>GEOMETRIA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V1+V2'!$O$48:$FX$48</c15:sqref>
                        </c15:fullRef>
                        <c15:formulaRef>
                          <c15:sqref>('FSI V1+V2'!$X$48:$Y$48,'FSI V1+V2'!$BC$48:$BK$48,'FSI V1+V2'!$BQ$48:$FW$48)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V1+V2'!$O$64:$FX$64</c15:sqref>
                        </c15:fullRef>
                        <c15:formulaRef>
                          <c15:sqref>('FSI V1+V2'!$X$64:$Y$64,'FSI V1+V2'!$BC$64:$BK$64,'FSI V1+V2'!$BQ$64:$FW$64)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CA1-4A7F-BE4C-242147C57B8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MODO OPERATORIO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V1+V2'!$O$48:$FX$48</c15:sqref>
                        </c15:fullRef>
                        <c15:formulaRef>
                          <c15:sqref>('FSI V1+V2'!$X$48:$Y$48,'FSI V1+V2'!$BC$48:$BK$48,'FSI V1+V2'!$BQ$48:$FW$48)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V1+V2'!$O$65:$FX$65</c15:sqref>
                        </c15:fullRef>
                        <c15:formulaRef>
                          <c15:sqref>('FSI V1+V2'!$X$65:$Y$65,'FSI V1+V2'!$BC$65:$BK$65,'FSI V1+V2'!$BQ$65:$FW$65)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CA1-4A7F-BE4C-242147C57B8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RUIDO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V1+V2'!$O$48:$FX$48</c15:sqref>
                        </c15:fullRef>
                        <c15:formulaRef>
                          <c15:sqref>('FSI V1+V2'!$X$48:$Y$48,'FSI V1+V2'!$BC$48:$BK$48,'FSI V1+V2'!$BQ$48:$FW$48)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V1+V2'!$O$66:$FX$66</c15:sqref>
                        </c15:fullRef>
                        <c15:formulaRef>
                          <c15:sqref>('FSI V1+V2'!$X$66:$Y$66,'FSI V1+V2'!$BC$66:$BK$66,'FSI V1+V2'!$BQ$66:$FW$66)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CA1-4A7F-BE4C-242147C57B8E}"/>
                  </c:ext>
                </c:extLst>
              </c15:ser>
            </c15:filteredBarSeries>
          </c:ext>
        </c:extLst>
      </c:barChart>
      <c:catAx>
        <c:axId val="97545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33408"/>
        <c:crosses val="autoZero"/>
        <c:auto val="1"/>
        <c:lblAlgn val="ctr"/>
        <c:lblOffset val="100"/>
        <c:noMultiLvlLbl val="0"/>
      </c:catAx>
      <c:valAx>
        <c:axId val="9754334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7545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532357352533638"/>
          <c:y val="3.7370060225418847E-2"/>
          <c:w val="0.2764340031762535"/>
          <c:h val="0.948724328445625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610592"/>
        <c:axId val="9756176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ND</c:v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'FSI V1+V2'!$C$3:$BP$3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'FSI V1+V2'!$C$52:$FX$52</c15:sqref>
                        </c15:fullRef>
                        <c15:formulaRef>
                          <c15:sqref>('FSI V1+V2'!$BC$52:$BK$52,'FSI V1+V2'!$BQ$52:$FW$52)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675-4FEE-880D-12ED5D72756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v>MR</c:v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V1+V2'!$C$3:$BP$3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V1+V2'!$C$53:$FX$53</c15:sqref>
                        </c15:fullRef>
                        <c15:formulaRef>
                          <c15:sqref>('FSI V1+V2'!$BC$53:$BK$53,'FSI V1+V2'!$BQ$53:$FW$53)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675-4FEE-880D-12ED5D72756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v>FG</c:v>
                </c:tx>
                <c:spPr>
                  <a:solidFill>
                    <a:srgbClr val="FFFF0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V1+V2'!$C$3:$BP$3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V1+V2'!$C$54:$FX$54</c15:sqref>
                        </c15:fullRef>
                        <c15:formulaRef>
                          <c15:sqref>('FSI V1+V2'!$BC$54:$BK$54,'FSI V1+V2'!$BQ$54:$FW$54)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675-4FEE-880D-12ED5D727567}"/>
                  </c:ext>
                </c:extLst>
              </c15:ser>
            </c15:filteredBarSeries>
          </c:ext>
        </c:extLst>
      </c:barChart>
      <c:catAx>
        <c:axId val="97561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17648"/>
        <c:crosses val="autoZero"/>
        <c:auto val="1"/>
        <c:lblAlgn val="ctr"/>
        <c:lblOffset val="100"/>
        <c:noMultiLvlLbl val="0"/>
      </c:catAx>
      <c:valAx>
        <c:axId val="9756176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7561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8874080025711073"/>
          <c:y val="0.12663157894736843"/>
          <c:w val="0.30921838341635866"/>
          <c:h val="0.83126315789473681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75591776"/>
        <c:axId val="975567864"/>
      </c:barChart>
      <c:catAx>
        <c:axId val="97559177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75567864"/>
        <c:crosses val="autoZero"/>
        <c:auto val="1"/>
        <c:lblAlgn val="ctr"/>
        <c:lblOffset val="100"/>
        <c:noMultiLvlLbl val="0"/>
      </c:catAx>
      <c:valAx>
        <c:axId val="9755678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9755917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'Datos BOS'!$F$4:$F$5</c:f>
              <c:strCache>
                <c:ptCount val="1"/>
                <c:pt idx="0">
                  <c:v>FG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BOS'!$F$6:$F$18</c:f>
              <c:numCache>
                <c:formatCode>General</c:formatCode>
                <c:ptCount val="12"/>
                <c:pt idx="0">
                  <c:v>1</c:v>
                </c:pt>
                <c:pt idx="2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0E4-9AE4-DE9DA488C5A8}"/>
            </c:ext>
          </c:extLst>
        </c:ser>
        <c:ser>
          <c:idx val="1"/>
          <c:order val="1"/>
          <c:tx>
            <c:strRef>
              <c:f>'Datos BOS'!$G$4:$G$5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BOS'!$G$6:$G$18</c:f>
              <c:numCache>
                <c:formatCode>General</c:formatCode>
                <c:ptCount val="12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68-40E4-9AE4-DE9DA488C5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75458104"/>
        <c:axId val="975530232"/>
      </c:barChart>
      <c:catAx>
        <c:axId val="975458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30232"/>
        <c:crosses val="autoZero"/>
        <c:auto val="1"/>
        <c:lblAlgn val="ctr"/>
        <c:lblOffset val="100"/>
        <c:noMultiLvlLbl val="0"/>
      </c:catAx>
      <c:valAx>
        <c:axId val="975530232"/>
        <c:scaling>
          <c:orientation val="minMax"/>
          <c:max val="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7545810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Defectos S48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6292631094829171"/>
          <c:y val="0.122478184991274"/>
          <c:w val="0.37262253094496117"/>
          <c:h val="0.8321465968586387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'Datos BOS'!$Q$5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BOS'!$P$6:$P$18</c:f>
              <c:strCache>
                <c:ptCount val="12"/>
                <c:pt idx="0">
                  <c:v>PIEL DE NARANJA-PAÑO EXT DE PORTON</c:v>
                </c:pt>
                <c:pt idx="1">
                  <c:v>JUEGO MAL REPARTIDO-PUERTA AVD.</c:v>
                </c:pt>
                <c:pt idx="2">
                  <c:v>SOBRESALE IRREGULAR-CAPOT / REJILLA  DE CALANDRA</c:v>
                </c:pt>
                <c:pt idx="3">
                  <c:v>GRANO-MONTANTE D.VANO DE PARABRISAS</c:v>
                </c:pt>
                <c:pt idx="4">
                  <c:v>COLOR NO CONJUNTADO-MEDALLON PANEL INT. DE PTA. ARI.</c:v>
                </c:pt>
                <c:pt idx="5">
                  <c:v>PROTECTOR MAL POSICIONADO-ENCUADRAMIENTO DE PUERTA ARD.</c:v>
                </c:pt>
                <c:pt idx="6">
                  <c:v>RETOQUE DE PINTURA APARENTE-PARACHOQUES AV.</c:v>
                </c:pt>
                <c:pt idx="7">
                  <c:v>RAYADO-TABLERO DE BORDO</c:v>
                </c:pt>
                <c:pt idx="8">
                  <c:v>DEFORMACION CHAPA-TECHO</c:v>
                </c:pt>
                <c:pt idx="9">
                  <c:v>JUEGO MAL REPARTIDO-PUERTA AVI.</c:v>
                </c:pt>
                <c:pt idx="10">
                  <c:v>TIRO-DIRECCION ASISTIDA</c:v>
                </c:pt>
                <c:pt idx="11">
                  <c:v>RAYADO-PANEL INT. DE PUERTA AVI.</c:v>
                </c:pt>
              </c:strCache>
            </c:strRef>
          </c:cat>
          <c:val>
            <c:numRef>
              <c:f>'Datos BOS'!$Q$6:$Q$18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1-4915-A4CD-D8B7141888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75550224"/>
        <c:axId val="975677232"/>
      </c:barChart>
      <c:catAx>
        <c:axId val="97555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77232"/>
        <c:crosses val="autoZero"/>
        <c:auto val="1"/>
        <c:lblAlgn val="ctr"/>
        <c:lblOffset val="100"/>
        <c:noMultiLvlLbl val="0"/>
      </c:catAx>
      <c:valAx>
        <c:axId val="975677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75550224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1"/>
          <c:showBubbleSize val="0"/>
          <c:separator>;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1"/>
          <c:showBubbleSize val="0"/>
          <c:separator>; 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1"/>
          <c:showBubbleSize val="0"/>
          <c:separator>; 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rgbClr val="FFFF00"/>
          </a:solidFill>
          <a:ln>
            <a:noFill/>
          </a:ln>
          <a:effectLst/>
        </c:spPr>
      </c:pivotFmt>
      <c:pivotFmt>
        <c:idx val="10"/>
        <c:spPr>
          <a:solidFill>
            <a:srgbClr val="92D050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'Datos BOS'!$AH$5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EB-4494-89C7-B1268E42C4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EB-4494-89C7-B1268E42C413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EB-4494-89C7-B1268E42C413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EB-4494-89C7-B1268E42C413}"/>
              </c:ext>
            </c:extLst>
          </c:dPt>
          <c:dPt>
            <c:idx val="4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E-4225-B2EC-0354B896779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2DE-4225-B2EC-0354B89677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BOS'!$AG$6:$AG$12</c:f>
              <c:strCache>
                <c:ptCount val="6"/>
                <c:pt idx="0">
                  <c:v>DIVD</c:v>
                </c:pt>
                <c:pt idx="1">
                  <c:v>DLI</c:v>
                </c:pt>
                <c:pt idx="2">
                  <c:v>MONTAJE</c:v>
                </c:pt>
                <c:pt idx="3">
                  <c:v>PINTURA</c:v>
                </c:pt>
                <c:pt idx="4">
                  <c:v>SOLDADURA</c:v>
                </c:pt>
                <c:pt idx="5">
                  <c:v>SQF</c:v>
                </c:pt>
              </c:strCache>
            </c:strRef>
          </c:cat>
          <c:val>
            <c:numRef>
              <c:f>'Datos BOS'!$AH$6:$AH$12</c:f>
              <c:numCache>
                <c:formatCode>General</c:formatCode>
                <c:ptCount val="6"/>
                <c:pt idx="0">
                  <c:v>12</c:v>
                </c:pt>
                <c:pt idx="1">
                  <c:v>1</c:v>
                </c:pt>
                <c:pt idx="2">
                  <c:v>6</c:v>
                </c:pt>
                <c:pt idx="3">
                  <c:v>14</c:v>
                </c:pt>
                <c:pt idx="4">
                  <c:v>16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EB-4494-89C7-B1268E42C41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 anchor="t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3.858610725541035E-3"/>
          <c:y val="0.355555555555555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590050255058242E-2"/>
          <c:y val="2.0811090921327137E-2"/>
          <c:w val="0.90587854526431033"/>
          <c:h val="0.6580049801467126"/>
        </c:manualLayout>
      </c:layout>
      <c:barChart>
        <c:barDir val="col"/>
        <c:grouping val="stacked"/>
        <c:varyColors val="0"/>
        <c:ser>
          <c:idx val="0"/>
          <c:order val="0"/>
          <c:tx>
            <c:v>OK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00B05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67F4-49F1-B176-CC2643E8262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67F4-49F1-B176-CC2643E82620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67F4-49F1-B176-CC2643E8262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67F4-49F1-B176-CC2643E8262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67F4-49F1-B176-CC2643E8262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67F4-49F1-B176-CC2643E82620}"/>
              </c:ext>
            </c:extLst>
          </c:dPt>
          <c:dPt>
            <c:idx val="205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DD8-4E55-A67E-64B15CD0861E}"/>
              </c:ext>
            </c:extLst>
          </c:dPt>
          <c:dPt>
            <c:idx val="205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EDD8-4E55-A67E-64B15CD0861E}"/>
              </c:ext>
            </c:extLst>
          </c:dPt>
          <c:dPt>
            <c:idx val="205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DD8-4E55-A67E-64B15CD0861E}"/>
              </c:ext>
            </c:extLst>
          </c:dPt>
          <c:dPt>
            <c:idx val="20597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DD8-4E55-A67E-64B15CD0861E}"/>
              </c:ext>
            </c:extLst>
          </c:dPt>
          <c:dPt>
            <c:idx val="20598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EDD8-4E55-A67E-64B15CD0861E}"/>
              </c:ext>
            </c:extLst>
          </c:dPt>
          <c:dPt>
            <c:idx val="205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EDD8-4E55-A67E-64B15CD0861E}"/>
              </c:ext>
            </c:extLst>
          </c:dPt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V1+V2'!$C$3:$IP$3</c15:sqref>
                  </c15:fullRef>
                </c:ext>
              </c:extLst>
              <c:f>('FSI V1+V2'!$C$3:$AF$3,'FSI V1+V2'!$BC$3:$BK$3,'FSI V1+V2'!$BP$3:$EP$3,'FSI V1+V2'!$FF$3:$FR$3,'FSI V1+V2'!$GC$3:$GG$3,'FSI V1+V2'!$GR$3:$HA$3,'FSI V1+V2'!$HG$3:$HU$3,'FSI V1+V2'!$IA$3:$IO$3)</c:f>
              <c:strCache>
                <c:ptCount val="8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V1+V2'!$C$70:$IP$70</c15:sqref>
                  </c15:fullRef>
                </c:ext>
              </c:extLst>
              <c:f>('FSI V1+V2'!$C$70:$AF$70,'FSI V1+V2'!$BC$70:$BK$70,'FSI V1+V2'!$BP$70:$EP$70,'FSI V1+V2'!$FF$70:$FR$70,'FSI V1+V2'!$GC$70:$GG$70,'FSI V1+V2'!$GR$70:$HA$70,'FSI V1+V2'!$HG$70:$HU$70,'FSI V1+V2'!$IA$70:$IO$70)</c:f>
              <c:numCache>
                <c:formatCode>0.00</c:formatCode>
                <c:ptCount val="8"/>
                <c:pt idx="0">
                  <c:v>0</c:v>
                </c:pt>
                <c:pt idx="1">
                  <c:v>1.625</c:v>
                </c:pt>
                <c:pt idx="2">
                  <c:v>0</c:v>
                </c:pt>
                <c:pt idx="3">
                  <c:v>1.3</c:v>
                </c:pt>
                <c:pt idx="4">
                  <c:v>1.4285714285714286</c:v>
                </c:pt>
                <c:pt idx="5">
                  <c:v>1.1666666666666667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7F4-49F1-B176-CC2643E82620}"/>
            </c:ext>
          </c:extLst>
        </c:ser>
        <c:ser>
          <c:idx val="1"/>
          <c:order val="1"/>
          <c:tx>
            <c:v>NOK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 w="9525">
              <a:solidFill>
                <a:sysClr val="windowText" lastClr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67F4-49F1-B176-CC2643E8262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67F4-49F1-B176-CC2643E82620}"/>
              </c:ext>
            </c:extLst>
          </c:dPt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V1+V2'!$C$3:$IP$3</c15:sqref>
                  </c15:fullRef>
                </c:ext>
              </c:extLst>
              <c:f>('FSI V1+V2'!$C$3:$AF$3,'FSI V1+V2'!$BC$3:$BK$3,'FSI V1+V2'!$BP$3:$EP$3,'FSI V1+V2'!$FF$3:$FR$3,'FSI V1+V2'!$GC$3:$GG$3,'FSI V1+V2'!$GR$3:$HA$3,'FSI V1+V2'!$HG$3:$HU$3,'FSI V1+V2'!$IA$3:$IO$3)</c:f>
              <c:strCache>
                <c:ptCount val="8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V1+V2'!$C$71:$IP$71</c15:sqref>
                  </c15:fullRef>
                </c:ext>
              </c:extLst>
              <c:f>('FSI V1+V2'!$C$71:$AF$71,'FSI V1+V2'!$BC$71:$BK$71,'FSI V1+V2'!$BP$71:$EP$71,'FSI V1+V2'!$FF$71:$FR$71,'FSI V1+V2'!$GC$71:$GG$71,'FSI V1+V2'!$GR$71:$HA$71,'FSI V1+V2'!$HG$71:$HU$71,'FSI V1+V2'!$IA$71:$IO$71)</c:f>
              <c:numCache>
                <c:formatCode>0.00</c:formatCode>
                <c:ptCount val="8"/>
                <c:pt idx="0">
                  <c:v>2.35</c:v>
                </c:pt>
                <c:pt idx="1">
                  <c:v>0</c:v>
                </c:pt>
                <c:pt idx="2">
                  <c:v>1.7647058823529411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67F4-49F1-B176-CC2643E826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975436936"/>
        <c:axId val="975659592"/>
      </c:barChart>
      <c:barChart>
        <c:barDir val="col"/>
        <c:grouping val="clustered"/>
        <c:varyColors val="0"/>
        <c:ser>
          <c:idx val="2"/>
          <c:order val="2"/>
          <c:tx>
            <c:strRef>
              <c:f>'FSI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19050">
              <a:solidFill>
                <a:sysClr val="windowText" lastClr="000000"/>
              </a:solidFill>
              <a:prstDash val="sysDash"/>
            </a:ln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67F4-49F1-B176-CC2643E82620}"/>
              </c:ext>
            </c:extLst>
          </c:dPt>
          <c:dLbls>
            <c:delete val="1"/>
            <c:extLst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V1+V2'!$C$3:$FM$3</c15:sqref>
                  </c15:fullRef>
                </c:ext>
              </c:extLst>
              <c:f>('FSI V1+V2'!$C$3:$AF$3,'FSI V1+V2'!$BC$3:$BK$3,'FSI V1+V2'!$BP$3:$EP$3,'FSI V1+V2'!$FF$3:$FM$3)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V1+V2'!$C$16:$N$16</c15:sqref>
                  </c15:fullRef>
                </c:ext>
              </c:extLst>
              <c:f>'FSI V1+V2'!$C$16:$N$16</c:f>
              <c:numCache>
                <c:formatCode>0.00</c:formatCode>
                <c:ptCount val="6"/>
                <c:pt idx="0">
                  <c:v>1.84</c:v>
                </c:pt>
                <c:pt idx="1">
                  <c:v>1.84</c:v>
                </c:pt>
                <c:pt idx="2">
                  <c:v>1.67</c:v>
                </c:pt>
                <c:pt idx="3">
                  <c:v>1.67</c:v>
                </c:pt>
                <c:pt idx="4">
                  <c:v>1.5</c:v>
                </c:pt>
                <c:pt idx="5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67F4-49F1-B176-CC2643E826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975675664"/>
        <c:axId val="975621960"/>
      </c:barChart>
      <c:lineChart>
        <c:grouping val="standard"/>
        <c:varyColors val="0"/>
        <c:ser>
          <c:idx val="3"/>
          <c:order val="3"/>
          <c:tx>
            <c:strRef>
              <c:f>'FSI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>
              <a:solidFill>
                <a:srgbClr val="4F81BD"/>
              </a:solidFill>
            </a:ln>
          </c:spPr>
          <c:marker>
            <c:symbol val="none"/>
          </c:marker>
          <c:dPt>
            <c:idx val="20600"/>
            <c:bubble3D val="0"/>
            <c:extLst>
              <c:ext xmlns:c16="http://schemas.microsoft.com/office/drawing/2014/chart" uri="{C3380CC4-5D6E-409C-BE32-E72D297353CC}">
                <c16:uniqueId val="{00000014-EDD8-4E55-A67E-64B15CD0861E}"/>
              </c:ext>
            </c:extLst>
          </c:dPt>
          <c:dPt>
            <c:idx val="20601"/>
            <c:bubble3D val="0"/>
            <c:extLst>
              <c:ext xmlns:c16="http://schemas.microsoft.com/office/drawing/2014/chart" uri="{C3380CC4-5D6E-409C-BE32-E72D297353CC}">
                <c16:uniqueId val="{00000015-EDD8-4E55-A67E-64B15CD0861E}"/>
              </c:ext>
            </c:extLst>
          </c:dPt>
          <c:dPt>
            <c:idx val="20602"/>
            <c:bubble3D val="0"/>
            <c:extLst>
              <c:ext xmlns:c16="http://schemas.microsoft.com/office/drawing/2014/chart" uri="{C3380CC4-5D6E-409C-BE32-E72D297353CC}">
                <c16:uniqueId val="{00000016-EDD8-4E55-A67E-64B15CD0861E}"/>
              </c:ext>
            </c:extLst>
          </c:dPt>
          <c:dPt>
            <c:idx val="20603"/>
            <c:bubble3D val="0"/>
            <c:extLst>
              <c:ext xmlns:c16="http://schemas.microsoft.com/office/drawing/2014/chart" uri="{C3380CC4-5D6E-409C-BE32-E72D297353CC}">
                <c16:uniqueId val="{00000017-EDD8-4E55-A67E-64B15CD0861E}"/>
              </c:ext>
            </c:extLst>
          </c:dPt>
          <c:dPt>
            <c:idx val="20604"/>
            <c:bubble3D val="0"/>
            <c:extLst>
              <c:ext xmlns:c16="http://schemas.microsoft.com/office/drawing/2014/chart" uri="{C3380CC4-5D6E-409C-BE32-E72D297353CC}">
                <c16:uniqueId val="{00000018-EDD8-4E55-A67E-64B15CD0861E}"/>
              </c:ext>
            </c:extLst>
          </c:dPt>
          <c:dPt>
            <c:idx val="20605"/>
            <c:bubble3D val="0"/>
            <c:extLst>
              <c:ext xmlns:c16="http://schemas.microsoft.com/office/drawing/2014/chart" uri="{C3380CC4-5D6E-409C-BE32-E72D297353CC}">
                <c16:uniqueId val="{00000019-EDD8-4E55-A67E-64B15CD0861E}"/>
              </c:ext>
            </c:extLst>
          </c:dPt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V1+V2'!$C$3:$FM$3</c15:sqref>
                  </c15:fullRef>
                </c:ext>
              </c:extLst>
              <c:f>('FSI V1+V2'!$C$3:$AF$3,'FSI V1+V2'!$BC$3:$BK$3,'FSI V1+V2'!$BP$3:$EP$3,'FSI V1+V2'!$FF$3:$FM$3)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V1+V2'!$C$26:$IP$26</c15:sqref>
                  </c15:fullRef>
                </c:ext>
              </c:extLst>
              <c:f>('FSI V1+V2'!$C$26:$AF$26,'FSI V1+V2'!$BC$26:$BK$26,'FSI V1+V2'!$BP$26:$EP$26,'FSI V1+V2'!$FF$26:$FR$26,'FSI V1+V2'!$GC$26:$GG$26,'FSI V1+V2'!$GR$26:$HA$26,'FSI V1+V2'!$HG$26:$HU$26,'FSI V1+V2'!$IA$26:$IO$26)</c:f>
              <c:numCache>
                <c:formatCode>0.00</c:formatCode>
                <c:ptCount val="8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F4-49F1-B176-CC2643E826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436936"/>
        <c:axId val="975659592"/>
      </c:lineChart>
      <c:catAx>
        <c:axId val="975436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59592"/>
        <c:crosses val="autoZero"/>
        <c:auto val="1"/>
        <c:lblAlgn val="ctr"/>
        <c:lblOffset val="100"/>
        <c:noMultiLvlLbl val="0"/>
      </c:catAx>
      <c:valAx>
        <c:axId val="975659592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975436936"/>
        <c:crosses val="autoZero"/>
        <c:crossBetween val="between"/>
      </c:valAx>
      <c:valAx>
        <c:axId val="97562196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975675664"/>
        <c:crosses val="max"/>
        <c:crossBetween val="between"/>
      </c:valAx>
      <c:catAx>
        <c:axId val="975675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2196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Defectos</a:t>
            </a:r>
            <a:r>
              <a:rPr lang="en-US" baseline="0"/>
              <a:t> S20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8874080025711073"/>
          <c:y val="0.12663157894736843"/>
          <c:w val="0.30921838341635866"/>
          <c:h val="0.83126315789473681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75658024"/>
        <c:axId val="975514160"/>
      </c:barChart>
      <c:catAx>
        <c:axId val="9756580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75514160"/>
        <c:crosses val="autoZero"/>
        <c:auto val="1"/>
        <c:lblAlgn val="ctr"/>
        <c:lblOffset val="100"/>
        <c:noMultiLvlLbl val="0"/>
      </c:catAx>
      <c:valAx>
        <c:axId val="97551416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97565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dinámica7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FF00"/>
          </a:solidFill>
          <a:ln>
            <a:noFill/>
          </a:ln>
          <a:effectLst/>
        </c:spPr>
      </c:pivotFmt>
      <c:pivotFmt>
        <c:idx val="14"/>
        <c:spPr>
          <a:solidFill>
            <a:srgbClr val="0070C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FF00"/>
          </a:solidFill>
          <a:ln>
            <a:noFill/>
          </a:ln>
          <a:effectLst/>
        </c:spPr>
      </c:pivotFmt>
      <c:pivotFmt>
        <c:idx val="18"/>
        <c:spPr>
          <a:solidFill>
            <a:srgbClr val="0070C0"/>
          </a:solidFill>
          <a:ln>
            <a:noFill/>
          </a:ln>
          <a:effectLst/>
        </c:spPr>
      </c:pivotFmt>
      <c:pivotFmt>
        <c:idx val="19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5692539231064329"/>
          <c:y val="7.9062943219054146E-2"/>
          <c:w val="0.73986563942151629"/>
          <c:h val="0.84640289529026258"/>
        </c:manualLayout>
      </c:layout>
      <c:pieChart>
        <c:varyColors val="1"/>
        <c:ser>
          <c:idx val="0"/>
          <c:order val="0"/>
          <c:tx>
            <c:strRef>
              <c:f>'Datos BOS'!$B$4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B6-4546-A2D2-8B57DCAC326A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B6-4546-A2D2-8B57DCAC32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B6-4546-A2D2-8B57DCAC32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BOS'!$A$5:$A$7</c:f>
              <c:strCache>
                <c:ptCount val="2"/>
                <c:pt idx="0">
                  <c:v>FG</c:v>
                </c:pt>
                <c:pt idx="1">
                  <c:v>MR</c:v>
                </c:pt>
              </c:strCache>
            </c:strRef>
          </c:cat>
          <c:val>
            <c:numRef>
              <c:f>'Datos BOS'!$B$5:$B$7</c:f>
              <c:numCache>
                <c:formatCode>General</c:formatCode>
                <c:ptCount val="2"/>
                <c:pt idx="0">
                  <c:v>4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B6-4546-A2D2-8B57DCAC32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dinámica8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'Datos BOS'!$F$4:$F$5</c:f>
              <c:strCache>
                <c:ptCount val="1"/>
                <c:pt idx="0">
                  <c:v>FG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BOS'!$F$6:$F$18</c:f>
              <c:numCache>
                <c:formatCode>General</c:formatCode>
                <c:ptCount val="12"/>
                <c:pt idx="0">
                  <c:v>1</c:v>
                </c:pt>
                <c:pt idx="2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C-4462-A378-ADB47DCDDF84}"/>
            </c:ext>
          </c:extLst>
        </c:ser>
        <c:ser>
          <c:idx val="1"/>
          <c:order val="1"/>
          <c:tx>
            <c:strRef>
              <c:f>'Datos BOS'!$G$4:$G$5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BOS'!$G$6:$G$18</c:f>
              <c:numCache>
                <c:formatCode>General</c:formatCode>
                <c:ptCount val="12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0C-4462-A378-ADB47DCDDF8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75623136"/>
        <c:axId val="975613728"/>
      </c:barChart>
      <c:catAx>
        <c:axId val="97562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13728"/>
        <c:crosses val="autoZero"/>
        <c:auto val="1"/>
        <c:lblAlgn val="ctr"/>
        <c:lblOffset val="100"/>
        <c:noMultiLvlLbl val="0"/>
      </c:catAx>
      <c:valAx>
        <c:axId val="975613728"/>
        <c:scaling>
          <c:orientation val="minMax"/>
          <c:max val="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75623136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5468296"/>
        <c:axId val="9755608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ND</c:v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ullRef>
                          <c15:sqref>'FSI V1+V2'!$C$3:$BK$3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numCache>
                      <c:formatCode>mmm\-yy</c:formatCode>
                      <c:ptCount val="0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'FSI V1+V2'!$C$52:$BP$52</c15:sqref>
                        </c15:fullRef>
                        <c15:formulaRef>
                          <c15:sqref>'FSI V1+V2'!$BC$52:$BK$52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228-4A7F-8543-D711244C023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v>MR</c:v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V1+V2'!$C$3:$BK$3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numCache>
                      <c:formatCode>mmm\-yy</c:formatCode>
                      <c:ptCount val="0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V1+V2'!$C$53:$BP$53</c15:sqref>
                        </c15:fullRef>
                        <c15:formulaRef>
                          <c15:sqref>'FSI V1+V2'!$BC$53:$BK$53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28-4A7F-8543-D711244C023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v>FG</c:v>
                </c:tx>
                <c:spPr>
                  <a:solidFill>
                    <a:srgbClr val="FFFF0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V1+V2'!$C$3:$BK$3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numCache>
                      <c:formatCode>mmm\-yy</c:formatCode>
                      <c:ptCount val="0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V1+V2'!$C$54:$BP$54</c15:sqref>
                        </c15:fullRef>
                        <c15:formulaRef>
                          <c15:sqref>'FSI V1+V2'!$BC$54:$BK$54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28-4A7F-8543-D711244C023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68296"/>
        <c:axId val="975560808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 cap="rnd">
                      <a:solidFill>
                        <a:schemeClr val="tx1"/>
                      </a:solidFill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ullRef>
                          <c15:sqref>'FSI V1+V2'!$C$3:$BK$3</c15:sqref>
                        </c15:fullRef>
                        <c15:formulaRef>
                          <c15:sqref>'FSI V1+V2'!$BC$3:$BK$3</c15:sqref>
                        </c15:formulaRef>
                      </c:ext>
                    </c:extLst>
                    <c:numCache>
                      <c:formatCode>mmm\-yy</c:formatCode>
                      <c:ptCount val="0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'FSI V1+V2'!$C$6:$BK$6</c15:sqref>
                        </c15:fullRef>
                        <c15:formulaRef>
                          <c15:sqref>'FSI V1+V2'!$BC$6:$BK$6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C07-474C-95C9-ED977AC6612D}"/>
                  </c:ext>
                </c:extLst>
              </c15:ser>
            </c15:filteredLineSeries>
          </c:ext>
        </c:extLst>
      </c:lineChart>
      <c:catAx>
        <c:axId val="975468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60808"/>
        <c:crosses val="autoZero"/>
        <c:auto val="1"/>
        <c:lblAlgn val="ctr"/>
        <c:lblOffset val="100"/>
        <c:noMultiLvlLbl val="0"/>
      </c:catAx>
      <c:valAx>
        <c:axId val="975560808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7546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Defectos x puestos S48</a:t>
            </a:r>
          </a:p>
        </c:rich>
      </c:tx>
      <c:layout>
        <c:manualLayout>
          <c:xMode val="edge"/>
          <c:yMode val="edge"/>
          <c:x val="0.19638511095204009"/>
          <c:y val="2.1108179419525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'PDCA IC'!$AI$7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IC'!$AI$8:$AI$16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D-414C-9C4A-DBA04738CB95}"/>
            </c:ext>
          </c:extLst>
        </c:ser>
        <c:ser>
          <c:idx val="1"/>
          <c:order val="1"/>
          <c:tx>
            <c:strRef>
              <c:f>'PDCA IC'!$AJ$7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IC'!$AJ$8:$AJ$16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4D-414C-9C4A-DBA04738CB95}"/>
            </c:ext>
          </c:extLst>
        </c:ser>
        <c:ser>
          <c:idx val="2"/>
          <c:order val="2"/>
          <c:tx>
            <c:strRef>
              <c:f>'PDCA IC'!$AK$7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IC'!$AK$8:$AK$16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4D-414C-9C4A-DBA04738CB95}"/>
            </c:ext>
          </c:extLst>
        </c:ser>
        <c:ser>
          <c:idx val="3"/>
          <c:order val="3"/>
          <c:tx>
            <c:strRef>
              <c:f>'PDCA IC'!$AL$7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IC'!$AL$8:$AL$16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4D-414C-9C4A-DBA04738CB95}"/>
            </c:ext>
          </c:extLst>
        </c:ser>
        <c:ser>
          <c:idx val="4"/>
          <c:order val="4"/>
          <c:tx>
            <c:strRef>
              <c:f>'PDCA IC'!$AM$7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IC'!$AM$8:$AM$16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4D-414C-9C4A-DBA04738CB95}"/>
            </c:ext>
          </c:extLst>
        </c:ser>
        <c:ser>
          <c:idx val="5"/>
          <c:order val="5"/>
          <c:tx>
            <c:strRef>
              <c:f>'PDCA IC'!$AN$7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IC'!$AN$8:$AN$16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4D-414C-9C4A-DBA04738CB95}"/>
            </c:ext>
          </c:extLst>
        </c:ser>
        <c:ser>
          <c:idx val="6"/>
          <c:order val="6"/>
          <c:tx>
            <c:strRef>
              <c:f>'PDCA IC'!$AO$7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IC'!$AO$8:$AO$16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4D-414C-9C4A-DBA04738CB95}"/>
            </c:ext>
          </c:extLst>
        </c:ser>
        <c:ser>
          <c:idx val="7"/>
          <c:order val="7"/>
          <c:tx>
            <c:strRef>
              <c:f>'PDCA IC'!$AP$7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IC'!$AP$8:$AP$16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4D-414C-9C4A-DBA04738CB95}"/>
            </c:ext>
          </c:extLst>
        </c:ser>
        <c:ser>
          <c:idx val="8"/>
          <c:order val="8"/>
          <c:tx>
            <c:strRef>
              <c:f>'PDCA IC'!$AQ$7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IC'!$AQ$8:$AQ$16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4D-414C-9C4A-DBA04738CB95}"/>
            </c:ext>
          </c:extLst>
        </c:ser>
        <c:ser>
          <c:idx val="9"/>
          <c:order val="9"/>
          <c:tx>
            <c:strRef>
              <c:f>'PDCA IC'!$AR$7</c:f>
              <c:strCache>
                <c:ptCount val="1"/>
                <c:pt idx="0">
                  <c:v>J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IC'!$AR$8:$AR$16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94D-414C-9C4A-DBA04738CB95}"/>
            </c:ext>
          </c:extLst>
        </c:ser>
        <c:ser>
          <c:idx val="10"/>
          <c:order val="10"/>
          <c:tx>
            <c:strRef>
              <c:f>'PDCA IC'!$AS$7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IC'!$AS$8:$AS$16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4D-414C-9C4A-DBA04738CB95}"/>
            </c:ext>
          </c:extLst>
        </c:ser>
        <c:ser>
          <c:idx val="11"/>
          <c:order val="11"/>
          <c:tx>
            <c:strRef>
              <c:f>'PDCA IC'!$AT$7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IC'!$AH$8:$AH$16</c:f>
              <c:strCache>
                <c:ptCount val="9"/>
                <c:pt idx="0">
                  <c:v>CSCS1</c:v>
                </c:pt>
                <c:pt idx="1">
                  <c:v>CSCS2</c:v>
                </c:pt>
                <c:pt idx="2">
                  <c:v>CSCS3</c:v>
                </c:pt>
                <c:pt idx="3">
                  <c:v>FOSA</c:v>
                </c:pt>
                <c:pt idx="4">
                  <c:v>CSCD</c:v>
                </c:pt>
                <c:pt idx="5">
                  <c:v>EST</c:v>
                </c:pt>
                <c:pt idx="6">
                  <c:v>FBI</c:v>
                </c:pt>
                <c:pt idx="7">
                  <c:v>FBD</c:v>
                </c:pt>
                <c:pt idx="8">
                  <c:v>FBR</c:v>
                </c:pt>
              </c:strCache>
            </c:strRef>
          </c:cat>
          <c:val>
            <c:numRef>
              <c:f>'PDCA IC'!$AT$8:$AT$16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94D-414C-9C4A-DBA04738CB9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541208"/>
        <c:axId val="975661552"/>
      </c:barChart>
      <c:catAx>
        <c:axId val="9755412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61552"/>
        <c:crosses val="autoZero"/>
        <c:auto val="1"/>
        <c:lblAlgn val="ctr"/>
        <c:lblOffset val="100"/>
        <c:noMultiLvlLbl val="0"/>
      </c:catAx>
      <c:valAx>
        <c:axId val="97566155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975541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INSPECTION CAPABILITY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IC'!$A$8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7D3-4318-979A-C1D259414C9C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IC'!$B$4:$IB$4</c15:sqref>
                  </c15:fullRef>
                </c:ext>
              </c:extLst>
              <c:f>('GRAF. IC'!$B$4:$AJ$4,'GRAF. IC'!$AO$4,'GRAF. IC'!$AT$4:$BD$4,'GRAF. IC'!$BI$4:$ET$4,'GRAF. IC'!$FJ$4:$FN$4,'GRAF. IC'!$FY$4:$GH$4,'GRAF. IC'!$GO$4:$HC$4,'GRAF. IC'!$HI$4:$HR$4,'GRAF. IC'!$HX$4:$IB$4)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8">
                  <c:v>25.11</c:v>
                </c:pt>
                <c:pt idx="19">
                  <c:v>26.11</c:v>
                </c:pt>
                <c:pt idx="20">
                  <c:v>27.11</c:v>
                </c:pt>
                <c:pt idx="21">
                  <c:v>28.11</c:v>
                </c:pt>
                <c:pt idx="22">
                  <c:v>29.11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IC'!$B$8:$IB$8</c15:sqref>
                  </c15:fullRef>
                </c:ext>
              </c:extLst>
              <c:f>('GRAF. IC'!$B$8:$AJ$8,'GRAF. IC'!$AO$8,'GRAF. IC'!$AT$8:$BD$8,'GRAF. IC'!$BI$8:$ET$8,'GRAF. IC'!$FJ$8:$FN$8,'GRAF. IC'!$FY$8:$GH$8,'GRAF. IC'!$GO$8:$HC$8,'GRAF. IC'!$HI$8:$HR$8,'GRAF. IC'!$HX$8:$IB$8)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0.92</c:v>
                </c:pt>
                <c:pt idx="6">
                  <c:v>0</c:v>
                </c:pt>
                <c:pt idx="7">
                  <c:v>0</c:v>
                </c:pt>
                <c:pt idx="8">
                  <c:v>0.92</c:v>
                </c:pt>
                <c:pt idx="9">
                  <c:v>0.93</c:v>
                </c:pt>
                <c:pt idx="10">
                  <c:v>0.92</c:v>
                </c:pt>
                <c:pt idx="11">
                  <c:v>0</c:v>
                </c:pt>
                <c:pt idx="13">
                  <c:v>0</c:v>
                </c:pt>
                <c:pt idx="14">
                  <c:v>0.94500000000000006</c:v>
                </c:pt>
                <c:pt idx="15">
                  <c:v>0</c:v>
                </c:pt>
                <c:pt idx="16">
                  <c:v>0.94000000000000006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0.94000000000000006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D3-4318-979A-C1D259414C9C}"/>
            </c:ext>
          </c:extLst>
        </c:ser>
        <c:ser>
          <c:idx val="2"/>
          <c:order val="1"/>
          <c:tx>
            <c:strRef>
              <c:f>'GRAF. IC'!$A$9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IC'!$B$4:$IB$4</c15:sqref>
                  </c15:fullRef>
                </c:ext>
              </c:extLst>
              <c:f>('GRAF. IC'!$B$4:$AJ$4,'GRAF. IC'!$AO$4,'GRAF. IC'!$AT$4:$BD$4,'GRAF. IC'!$BI$4:$ET$4,'GRAF. IC'!$FJ$4:$FN$4,'GRAF. IC'!$FY$4:$GH$4,'GRAF. IC'!$GO$4:$HC$4,'GRAF. IC'!$HI$4:$HR$4,'GRAF. IC'!$HX$4:$IB$4)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8">
                  <c:v>25.11</c:v>
                </c:pt>
                <c:pt idx="19">
                  <c:v>26.11</c:v>
                </c:pt>
                <c:pt idx="20">
                  <c:v>27.11</c:v>
                </c:pt>
                <c:pt idx="21">
                  <c:v>28.11</c:v>
                </c:pt>
                <c:pt idx="22">
                  <c:v>29.11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IC'!$B$9:$IB$9</c15:sqref>
                  </c15:fullRef>
                </c:ext>
              </c:extLst>
              <c:f>('GRAF. IC'!$B$9:$AJ$9,'GRAF. IC'!$AO$9,'GRAF. IC'!$AT$9:$BD$9,'GRAF. IC'!$BI$9:$ET$9,'GRAF. IC'!$FJ$9:$FN$9,'GRAF. IC'!$FY$9:$GH$9,'GRAF. IC'!$GO$9:$HC$9,'GRAF. IC'!$HI$9:$HR$9,'GRAF. IC'!$HX$9:$IB$9)</c:f>
              <c:numCache>
                <c:formatCode>0.0%</c:formatCode>
                <c:ptCount val="23"/>
                <c:pt idx="1">
                  <c:v>0.83499999999999996</c:v>
                </c:pt>
                <c:pt idx="2">
                  <c:v>0.85499999999999998</c:v>
                </c:pt>
                <c:pt idx="3">
                  <c:v>0.88500000000000001</c:v>
                </c:pt>
                <c:pt idx="4">
                  <c:v>0.87</c:v>
                </c:pt>
                <c:pt idx="5">
                  <c:v>0</c:v>
                </c:pt>
                <c:pt idx="6">
                  <c:v>0.79</c:v>
                </c:pt>
                <c:pt idx="7">
                  <c:v>0.91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0.90500000000000003</c:v>
                </c:pt>
                <c:pt idx="12">
                  <c:v>0</c:v>
                </c:pt>
                <c:pt idx="13">
                  <c:v>0.91</c:v>
                </c:pt>
                <c:pt idx="14">
                  <c:v>0</c:v>
                </c:pt>
                <c:pt idx="15">
                  <c:v>0.875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0.82000000000000006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D3-4318-979A-C1D259414C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5534544"/>
        <c:axId val="975600400"/>
      </c:barChart>
      <c:lineChart>
        <c:grouping val="standard"/>
        <c:varyColors val="0"/>
        <c:ser>
          <c:idx val="1"/>
          <c:order val="2"/>
          <c:tx>
            <c:strRef>
              <c:f>'GRAF. IC'!$A$7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38-4136-BCE3-3543E3915C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/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IC'!$B$4:$FT$4</c15:sqref>
                  </c15:fullRef>
                </c:ext>
              </c:extLst>
              <c:f>('GRAF. IC'!$B$4:$AJ$4,'GRAF. IC'!$AO$4,'GRAF. IC'!$AT$4:$BD$4,'GRAF. IC'!$BI$4:$ET$4,'GRAF. IC'!$FJ$4:$FN$4)</c:f>
              <c:strCache>
                <c:ptCount val="1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IC'!$B$7:$IB$7</c15:sqref>
                  </c15:fullRef>
                </c:ext>
              </c:extLst>
              <c:f>('GRAF. IC'!$B$7:$AJ$7,'GRAF. IC'!$AO$7,'GRAF. IC'!$AT$7:$BD$7,'GRAF. IC'!$BI$7:$ET$7,'GRAF. IC'!$FJ$7:$FN$7,'GRAF. IC'!$FY$7:$GH$7,'GRAF. IC'!$GO$7:$HC$7,'GRAF. IC'!$HI$7:$HR$7,'GRAF. IC'!$HX$7:$IB$7)</c:f>
              <c:numCache>
                <c:formatCode>0%</c:formatCode>
                <c:ptCount val="23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  <c:pt idx="6">
                  <c:v>0.92</c:v>
                </c:pt>
                <c:pt idx="7">
                  <c:v>0.92</c:v>
                </c:pt>
                <c:pt idx="8">
                  <c:v>0.92</c:v>
                </c:pt>
                <c:pt idx="9">
                  <c:v>0.92</c:v>
                </c:pt>
                <c:pt idx="10">
                  <c:v>0.92</c:v>
                </c:pt>
                <c:pt idx="11">
                  <c:v>0.92</c:v>
                </c:pt>
                <c:pt idx="13">
                  <c:v>0.92</c:v>
                </c:pt>
                <c:pt idx="14">
                  <c:v>0.92</c:v>
                </c:pt>
                <c:pt idx="15">
                  <c:v>0.92</c:v>
                </c:pt>
                <c:pt idx="16">
                  <c:v>0.92</c:v>
                </c:pt>
                <c:pt idx="18">
                  <c:v>0.92</c:v>
                </c:pt>
                <c:pt idx="19">
                  <c:v>0.92</c:v>
                </c:pt>
                <c:pt idx="20">
                  <c:v>0.92</c:v>
                </c:pt>
                <c:pt idx="21">
                  <c:v>0.92</c:v>
                </c:pt>
                <c:pt idx="22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D3-4318-979A-C1D259414C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534544"/>
        <c:axId val="975600400"/>
      </c:lineChart>
      <c:catAx>
        <c:axId val="9755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/>
          <a:lstStyle/>
          <a:p>
            <a:pPr>
              <a:defRPr/>
            </a:pPr>
            <a:endParaRPr lang="es-AR"/>
          </a:p>
        </c:txPr>
        <c:crossAx val="975600400"/>
        <c:crosses val="autoZero"/>
        <c:auto val="1"/>
        <c:lblAlgn val="ctr"/>
        <c:lblOffset val="100"/>
        <c:noMultiLvlLbl val="0"/>
      </c:catAx>
      <c:valAx>
        <c:axId val="975600400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534544"/>
        <c:crosses val="autoZero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Seguimiento por Operador - Semana 48</a:t>
            </a:r>
          </a:p>
        </c:rich>
      </c:tx>
      <c:layout>
        <c:manualLayout>
          <c:xMode val="edge"/>
          <c:yMode val="edge"/>
          <c:x val="0.21580819235763399"/>
          <c:y val="2.90252210887657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'PDCA IC'!$AX$7</c:f>
              <c:strCache>
                <c:ptCount val="1"/>
                <c:pt idx="0">
                  <c:v>Cant. VH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IC'!$AW$8:$AW$20</c:f>
              <c:strCache>
                <c:ptCount val="1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</c:strCache>
            </c:strRef>
          </c:cat>
          <c:val>
            <c:numRef>
              <c:f>'PDCA IC'!$AX$8:$AX$20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  <c:pt idx="8">
                  <c:v>6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5-44A2-8F85-D72263E1334E}"/>
            </c:ext>
          </c:extLst>
        </c:ser>
        <c:ser>
          <c:idx val="2"/>
          <c:order val="1"/>
          <c:tx>
            <c:strRef>
              <c:f>'PDCA IC'!$AZ$7</c:f>
              <c:strCache>
                <c:ptCount val="1"/>
                <c:pt idx="0">
                  <c:v>DPU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IC'!$AW$8:$AW$20</c:f>
              <c:strCache>
                <c:ptCount val="1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</c:strCache>
            </c:strRef>
          </c:cat>
          <c:val>
            <c:numRef>
              <c:f>'PDCA IC'!$AZ$8:$AZ$20</c:f>
              <c:numCache>
                <c:formatCode>General</c:formatCode>
                <c:ptCount val="13"/>
                <c:pt idx="0">
                  <c:v>0</c:v>
                </c:pt>
                <c:pt idx="1">
                  <c:v>15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9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05-44A2-8F85-D72263E1334E}"/>
            </c:ext>
          </c:extLst>
        </c:ser>
        <c:ser>
          <c:idx val="1"/>
          <c:order val="2"/>
          <c:tx>
            <c:strRef>
              <c:f>'PDCA IC'!$AY$7</c:f>
              <c:strCache>
                <c:ptCount val="1"/>
                <c:pt idx="0">
                  <c:v>Fugas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'PDCA IC'!$AW$8:$AW$20</c:f>
              <c:strCache>
                <c:ptCount val="1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</c:strCache>
            </c:strRef>
          </c:cat>
          <c:val>
            <c:numRef>
              <c:f>'PDCA IC'!$AY$8:$AY$20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5-44A2-8F85-D72263E133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75536112"/>
        <c:axId val="975484760"/>
      </c:barChart>
      <c:catAx>
        <c:axId val="97553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84760"/>
        <c:crosses val="autoZero"/>
        <c:auto val="1"/>
        <c:lblAlgn val="ctr"/>
        <c:lblOffset val="100"/>
        <c:noMultiLvlLbl val="0"/>
      </c:catAx>
      <c:valAx>
        <c:axId val="9754847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7553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INSPECTION CAPABILITY POR PERSONA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A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00B05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(ICXOPERADOR!$A$124,ICXOPERADOR!$A$129,ICXOPERADOR!$A$134,ICXOPERADOR!$A$144)</c:f>
              <c:strCache>
                <c:ptCount val="4"/>
                <c:pt idx="0">
                  <c:v>S43</c:v>
                </c:pt>
                <c:pt idx="1">
                  <c:v>S44</c:v>
                </c:pt>
                <c:pt idx="2">
                  <c:v>S45</c:v>
                </c:pt>
                <c:pt idx="3">
                  <c:v>S47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ICXOPERADOR!$I$3:$I$173</c15:sqref>
                  </c15:fullRef>
                </c:ext>
              </c:extLst>
              <c:f>(ICXOPERADOR!$I$124,ICXOPERADOR!$I$129,ICXOPERADOR!$I$134,ICXOPERADOR!$I$144)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6-4663-A83B-01EDD3568D98}"/>
            </c:ext>
          </c:extLst>
        </c:ser>
        <c:ser>
          <c:idx val="0"/>
          <c:order val="1"/>
          <c:tx>
            <c:v>B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(ICXOPERADOR!$A$124,ICXOPERADOR!$A$129,ICXOPERADOR!$A$134,ICXOPERADOR!$A$144)</c:f>
              <c:strCache>
                <c:ptCount val="4"/>
                <c:pt idx="0">
                  <c:v>S43</c:v>
                </c:pt>
                <c:pt idx="1">
                  <c:v>S44</c:v>
                </c:pt>
                <c:pt idx="2">
                  <c:v>S45</c:v>
                </c:pt>
                <c:pt idx="3">
                  <c:v>S47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ICXOPERADOR!$N$3:$N$173</c15:sqref>
                  </c15:fullRef>
                </c:ext>
              </c:extLst>
              <c:f>(ICXOPERADOR!$N$124,ICXOPERADOR!$N$129,ICXOPERADOR!$N$134,ICXOPERADOR!$N$144)</c:f>
              <c:numCache>
                <c:formatCode>0%</c:formatCode>
                <c:ptCount val="4"/>
                <c:pt idx="0">
                  <c:v>1</c:v>
                </c:pt>
                <c:pt idx="1">
                  <c:v>0.91666666666666663</c:v>
                </c:pt>
                <c:pt idx="2">
                  <c:v>0.66666666666666663</c:v>
                </c:pt>
                <c:pt idx="3">
                  <c:v>0.66666666666666663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6-4663-A83B-01EDD3568D98}"/>
            </c:ext>
          </c:extLst>
        </c:ser>
        <c:ser>
          <c:idx val="1"/>
          <c:order val="2"/>
          <c:tx>
            <c:v>C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(ICXOPERADOR!$A$124,ICXOPERADOR!$A$129,ICXOPERADOR!$A$134,ICXOPERADOR!$A$144)</c:f>
              <c:strCache>
                <c:ptCount val="4"/>
                <c:pt idx="0">
                  <c:v>S43</c:v>
                </c:pt>
                <c:pt idx="1">
                  <c:v>S44</c:v>
                </c:pt>
                <c:pt idx="2">
                  <c:v>S45</c:v>
                </c:pt>
                <c:pt idx="3">
                  <c:v>S47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ICXOPERADOR!$S$3:$S$173</c15:sqref>
                  </c15:fullRef>
                </c:ext>
              </c:extLst>
              <c:f>(ICXOPERADOR!$S$124,ICXOPERADOR!$S$129,ICXOPERADOR!$S$134,ICXOPERADOR!$S$144)</c:f>
              <c:numCache>
                <c:formatCode>0%</c:formatCode>
                <c:ptCount val="4"/>
                <c:pt idx="0">
                  <c:v>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F6-4663-A83B-01EDD3568D98}"/>
            </c:ext>
          </c:extLst>
        </c:ser>
        <c:ser>
          <c:idx val="3"/>
          <c:order val="3"/>
          <c:tx>
            <c:v>D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C00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(ICXOPERADOR!$A$124,ICXOPERADOR!$A$129,ICXOPERADOR!$A$134,ICXOPERADOR!$A$144)</c:f>
              <c:strCache>
                <c:ptCount val="4"/>
                <c:pt idx="0">
                  <c:v>S43</c:v>
                </c:pt>
                <c:pt idx="1">
                  <c:v>S44</c:v>
                </c:pt>
                <c:pt idx="2">
                  <c:v>S45</c:v>
                </c:pt>
                <c:pt idx="3">
                  <c:v>S47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ICXOPERADOR!$X$3:$X$173</c15:sqref>
                  </c15:fullRef>
                </c:ext>
              </c:extLst>
              <c:f>(ICXOPERADOR!$X$124,ICXOPERADOR!$X$129,ICXOPERADOR!$X$134,ICXOPERADOR!$X$144)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F6-4663-A83B-01EDD3568D98}"/>
            </c:ext>
          </c:extLst>
        </c:ser>
        <c:ser>
          <c:idx val="4"/>
          <c:order val="4"/>
          <c:tx>
            <c:v>I</c:v>
          </c:tx>
          <c:spPr>
            <a:ln w="12700">
              <a:solidFill>
                <a:srgbClr val="7030A0"/>
              </a:solidFill>
            </a:ln>
          </c:spPr>
          <c:marker>
            <c:symbol val="square"/>
            <c:size val="4"/>
            <c:spPr>
              <a:solidFill>
                <a:srgbClr val="7030A0">
                  <a:alpha val="99000"/>
                </a:srgbClr>
              </a:solidFill>
              <a:ln>
                <a:noFill/>
              </a:ln>
            </c:spPr>
          </c:marker>
          <c:cat>
            <c:strLit>
              <c:ptCount val="4"/>
              <c:pt idx="0">
                <c:v>S43</c:v>
              </c:pt>
              <c:pt idx="1">
                <c:v>S44</c:v>
              </c:pt>
              <c:pt idx="2">
                <c:v>S45</c:v>
              </c:pt>
              <c:pt idx="3">
                <c:v>S47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ICXOPERADOR!$AW$3:$AW$173</c15:sqref>
                  </c15:fullRef>
                </c:ext>
              </c:extLst>
              <c:f>(ICXOPERADOR!$AW$124,ICXOPERADOR!$AW$129,ICXOPERADOR!$AW$134,ICXOPERADOR!$AW$144)</c:f>
              <c:numCache>
                <c:formatCode>0%</c:formatCode>
                <c:ptCount val="4"/>
                <c:pt idx="0">
                  <c:v>0.875</c:v>
                </c:pt>
                <c:pt idx="1">
                  <c:v>0.88888888888888884</c:v>
                </c:pt>
                <c:pt idx="2">
                  <c:v>0.66666666666666663</c:v>
                </c:pt>
                <c:pt idx="3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F6-4663-A83B-01EDD3568D98}"/>
            </c:ext>
          </c:extLst>
        </c:ser>
        <c:ser>
          <c:idx val="8"/>
          <c:order val="5"/>
          <c:tx>
            <c:strRef>
              <c:f>ICXOPERADOR!$D$2</c:f>
              <c:strCache>
                <c:ptCount val="1"/>
                <c:pt idx="0">
                  <c:v>OBJETIVO</c:v>
                </c:pt>
              </c:strCache>
            </c:strRef>
          </c:tx>
          <c:spPr>
            <a:ln w="9525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(ICXOPERADOR!$A$124,ICXOPERADOR!$A$129,ICXOPERADOR!$A$134,ICXOPERADOR!$A$144)</c:f>
              <c:strCache>
                <c:ptCount val="4"/>
                <c:pt idx="0">
                  <c:v>S43</c:v>
                </c:pt>
                <c:pt idx="1">
                  <c:v>S44</c:v>
                </c:pt>
                <c:pt idx="2">
                  <c:v>S45</c:v>
                </c:pt>
                <c:pt idx="3">
                  <c:v>S47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ICXOPERADOR!$D$3:$D$173</c15:sqref>
                  </c15:fullRef>
                </c:ext>
              </c:extLst>
              <c:f>(ICXOPERADOR!$D$124,ICXOPERADOR!$D$129,ICXOPERADOR!$D$134,ICXOPERADOR!$D$144)</c:f>
              <c:numCache>
                <c:formatCode>0%</c:formatCode>
                <c:ptCount val="4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ICXOPERADOR!$D$23</c15:sqref>
                  <c15:dLbl>
                    <c:idx val="-1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D728-4953-AD20-DE644A9FD26D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74F6-4663-A83B-01EDD3568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49832"/>
        <c:axId val="975440072"/>
        <c:extLst/>
      </c:lineChart>
      <c:catAx>
        <c:axId val="97554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AR"/>
          </a:p>
        </c:txPr>
        <c:crossAx val="975440072"/>
        <c:crosses val="autoZero"/>
        <c:auto val="1"/>
        <c:lblAlgn val="ctr"/>
        <c:lblOffset val="100"/>
        <c:noMultiLvlLbl val="0"/>
      </c:catAx>
      <c:valAx>
        <c:axId val="975440072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ic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AR"/>
          </a:p>
        </c:txPr>
        <c:crossAx val="975549832"/>
        <c:crosses val="autoZero"/>
        <c:crossBetween val="between"/>
      </c:valAx>
    </c:plotArea>
    <c:legend>
      <c:legendPos val="t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s-AR"/>
        </a:p>
      </c:txPr>
    </c:legend>
    <c:plotVisOnly val="1"/>
    <c:dispBlanksAs val="span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600">
          <a:solidFill>
            <a:sysClr val="windowText" lastClr="000000"/>
          </a:solidFill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Defectos</a:t>
            </a:r>
            <a:r>
              <a:rPr lang="en-US" baseline="0"/>
              <a:t> S20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8874080025711073"/>
          <c:y val="0.12663157894736843"/>
          <c:w val="0.30921838341635866"/>
          <c:h val="0.83126315789473681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75561984"/>
        <c:axId val="975559632"/>
      </c:barChart>
      <c:catAx>
        <c:axId val="97556198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75559632"/>
        <c:crosses val="autoZero"/>
        <c:auto val="1"/>
        <c:lblAlgn val="ctr"/>
        <c:lblOffset val="100"/>
        <c:noMultiLvlLbl val="0"/>
      </c:catAx>
      <c:valAx>
        <c:axId val="97555963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9755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dinámica7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5692539231064329"/>
          <c:y val="7.9062943219054146E-2"/>
          <c:w val="0.73986563942151629"/>
          <c:h val="0.84640289529026258"/>
        </c:manualLayout>
      </c:layout>
      <c:pieChart>
        <c:varyColors val="1"/>
        <c:ser>
          <c:idx val="0"/>
          <c:order val="0"/>
          <c:tx>
            <c:strRef>
              <c:f>'Datos BOS'!$B$4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B6-4546-A2D2-8B57DCAC326A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B6-4546-A2D2-8B57DCAC32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B6-4546-A2D2-8B57DCAC32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BOS'!$A$5:$A$7</c:f>
              <c:strCache>
                <c:ptCount val="2"/>
                <c:pt idx="0">
                  <c:v>FG</c:v>
                </c:pt>
                <c:pt idx="1">
                  <c:v>MR</c:v>
                </c:pt>
              </c:strCache>
            </c:strRef>
          </c:cat>
          <c:val>
            <c:numRef>
              <c:f>'Datos BOS'!$B$5:$B$7</c:f>
              <c:numCache>
                <c:formatCode>General</c:formatCode>
                <c:ptCount val="2"/>
                <c:pt idx="0">
                  <c:v>4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B6-4546-A2D2-8B57DCAC32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dinámica8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'Datos BOS'!$F$4:$F$5</c:f>
              <c:strCache>
                <c:ptCount val="1"/>
                <c:pt idx="0">
                  <c:v>FG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BOS'!$F$6:$F$18</c:f>
              <c:numCache>
                <c:formatCode>General</c:formatCode>
                <c:ptCount val="12"/>
                <c:pt idx="0">
                  <c:v>1</c:v>
                </c:pt>
                <c:pt idx="2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C-4462-A378-ADB47DCDDF84}"/>
            </c:ext>
          </c:extLst>
        </c:ser>
        <c:ser>
          <c:idx val="1"/>
          <c:order val="1"/>
          <c:tx>
            <c:strRef>
              <c:f>'Datos BOS'!$G$4:$G$5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BOS'!$G$6:$G$18</c:f>
              <c:numCache>
                <c:formatCode>General</c:formatCode>
                <c:ptCount val="12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0C-4462-A378-ADB47DCDDF8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75562376"/>
        <c:axId val="975614512"/>
      </c:barChart>
      <c:catAx>
        <c:axId val="97556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14512"/>
        <c:crosses val="autoZero"/>
        <c:auto val="1"/>
        <c:lblAlgn val="ctr"/>
        <c:lblOffset val="100"/>
        <c:noMultiLvlLbl val="0"/>
      </c:catAx>
      <c:valAx>
        <c:axId val="975614512"/>
        <c:scaling>
          <c:orientation val="minMax"/>
          <c:max val="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75562376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dinámica9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'Datos BOS'!$M$7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48-4C1C-A003-258C184FAD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48-4C1C-A003-258C184FAD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A48-4C1C-A003-258C184FAD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61-4D1F-A220-A39C811B7E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671-41A5-978D-4040EB2DAE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4C3-4D13-AEEF-9A6A7C7EB3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BOS'!$L$8:$L$11</c:f>
              <c:strCache>
                <c:ptCount val="3"/>
                <c:pt idx="0">
                  <c:v>ASPECTO</c:v>
                </c:pt>
                <c:pt idx="1">
                  <c:v>FUNCIONAMIENTO</c:v>
                </c:pt>
                <c:pt idx="2">
                  <c:v>DEGRADACION</c:v>
                </c:pt>
              </c:strCache>
            </c:strRef>
          </c:cat>
          <c:val>
            <c:numRef>
              <c:f>'Datos BOS'!$M$8:$M$11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48-4C1C-A003-258C184FADC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Defectos S48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61529287691002377"/>
          <c:y val="0.10851657940663177"/>
          <c:w val="0.320255964983229"/>
          <c:h val="0.84610820244328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'Datos BOS'!$Q$5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BOS'!$P$6:$P$18</c:f>
              <c:strCache>
                <c:ptCount val="12"/>
                <c:pt idx="0">
                  <c:v>PIEL DE NARANJA-PAÑO EXT DE PORTON</c:v>
                </c:pt>
                <c:pt idx="1">
                  <c:v>JUEGO MAL REPARTIDO-PUERTA AVD.</c:v>
                </c:pt>
                <c:pt idx="2">
                  <c:v>SOBRESALE IRREGULAR-CAPOT / REJILLA  DE CALANDRA</c:v>
                </c:pt>
                <c:pt idx="3">
                  <c:v>GRANO-MONTANTE D.VANO DE PARABRISAS</c:v>
                </c:pt>
                <c:pt idx="4">
                  <c:v>COLOR NO CONJUNTADO-MEDALLON PANEL INT. DE PTA. ARI.</c:v>
                </c:pt>
                <c:pt idx="5">
                  <c:v>PROTECTOR MAL POSICIONADO-ENCUADRAMIENTO DE PUERTA ARD.</c:v>
                </c:pt>
                <c:pt idx="6">
                  <c:v>RETOQUE DE PINTURA APARENTE-PARACHOQUES AV.</c:v>
                </c:pt>
                <c:pt idx="7">
                  <c:v>RAYADO-TABLERO DE BORDO</c:v>
                </c:pt>
                <c:pt idx="8">
                  <c:v>DEFORMACION CHAPA-TECHO</c:v>
                </c:pt>
                <c:pt idx="9">
                  <c:v>JUEGO MAL REPARTIDO-PUERTA AVI.</c:v>
                </c:pt>
                <c:pt idx="10">
                  <c:v>TIRO-DIRECCION ASISTIDA</c:v>
                </c:pt>
                <c:pt idx="11">
                  <c:v>RAYADO-PANEL INT. DE PUERTA AVI.</c:v>
                </c:pt>
              </c:strCache>
            </c:strRef>
          </c:cat>
          <c:val>
            <c:numRef>
              <c:f>'Datos BOS'!$Q$6:$Q$18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3-463C-A806-6F2FE8DF2A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75548656"/>
        <c:axId val="975515336"/>
      </c:barChart>
      <c:catAx>
        <c:axId val="97554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15336"/>
        <c:crosses val="autoZero"/>
        <c:auto val="1"/>
        <c:lblAlgn val="ctr"/>
        <c:lblOffset val="100"/>
        <c:noMultiLvlLbl val="0"/>
      </c:catAx>
      <c:valAx>
        <c:axId val="9755153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7554865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BOS!TablaDinámica1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030A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7030A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7030A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7030A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30A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7030A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819128333782674E-2"/>
          <c:y val="0.1929302473554442"/>
          <c:w val="0.92969260183505176"/>
          <c:h val="0.619609003420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'Datos BOS'!$W$5:$W$6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BOS'!$W$7:$W$10</c:f>
              <c:numCache>
                <c:formatCode>General</c:formatCode>
                <c:ptCount val="3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9-467E-A996-9889A08318EB}"/>
            </c:ext>
          </c:extLst>
        </c:ser>
        <c:ser>
          <c:idx val="1"/>
          <c:order val="1"/>
          <c:tx>
            <c:strRef>
              <c:f>'Datos BOS'!$X$5:$X$6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BOS'!$X$7:$X$10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9-467E-A996-9889A08318EB}"/>
            </c:ext>
          </c:extLst>
        </c:ser>
        <c:ser>
          <c:idx val="2"/>
          <c:order val="2"/>
          <c:tx>
            <c:strRef>
              <c:f>'Datos BOS'!$Y$5:$Y$6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BOS'!$Y$7:$Y$10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9-467E-A996-9889A08318EB}"/>
            </c:ext>
          </c:extLst>
        </c:ser>
        <c:ser>
          <c:idx val="3"/>
          <c:order val="3"/>
          <c:tx>
            <c:strRef>
              <c:f>'Datos BOS'!$Z$5:$Z$6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9F-4AF4-BF55-AA4BE2AEB7A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9F-4AF4-BF55-AA4BE2AEB7A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F9F-4AF4-BF55-AA4BE2AEB7A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1DE7-4CB2-B887-CB36AB2B4F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BOS'!$Z$7:$Z$10</c:f>
              <c:numCache>
                <c:formatCode>General</c:formatCode>
                <c:ptCount val="3"/>
                <c:pt idx="0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E9-467E-A996-9889A08318EB}"/>
            </c:ext>
          </c:extLst>
        </c:ser>
        <c:ser>
          <c:idx val="4"/>
          <c:order val="4"/>
          <c:tx>
            <c:strRef>
              <c:f>'Datos BOS'!$AA$5:$AA$6</c:f>
              <c:strCache>
                <c:ptCount val="1"/>
                <c:pt idx="0">
                  <c:v>J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1011-4BBC-B451-E352D1D6211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6B7-4FAC-8ABE-201281CC1ED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667-4E6C-BF50-21D08227CE7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955-4479-ABD2-3264DD5252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BOS'!$AA$7:$AA$10</c:f>
              <c:numCache>
                <c:formatCode>General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E9-467E-A996-9889A08318EB}"/>
            </c:ext>
          </c:extLst>
        </c:ser>
        <c:ser>
          <c:idx val="5"/>
          <c:order val="5"/>
          <c:tx>
            <c:strRef>
              <c:f>'Datos BOS'!$AB$5:$AB$6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BOS'!$AB$7:$AB$10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69-48BB-AB21-7C2CAE4C18A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580408"/>
        <c:axId val="975671352"/>
      </c:barChart>
      <c:catAx>
        <c:axId val="97558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71352"/>
        <c:crosses val="autoZero"/>
        <c:auto val="1"/>
        <c:lblAlgn val="ctr"/>
        <c:lblOffset val="100"/>
        <c:noMultiLvlLbl val="0"/>
      </c:catAx>
      <c:valAx>
        <c:axId val="97567135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7558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434584"/>
        <c:axId val="975626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ND</c:v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'FSI V1+V2'!$C$48:$BP$48</c15:sqref>
                        </c15:fullRef>
                        <c15:formulaRef>
                          <c15:sqref>'FSI V1+V2'!$BC$48:$BK$48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'FSI V1+V2'!$C$52:$BP$52</c15:sqref>
                        </c15:fullRef>
                        <c15:formulaRef>
                          <c15:sqref>'FSI V1+V2'!$BC$52:$BK$52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078-4936-A68B-D2DFA4B9617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v>MR</c:v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V1+V2'!$C$48:$BP$48</c15:sqref>
                        </c15:fullRef>
                        <c15:formulaRef>
                          <c15:sqref>'FSI V1+V2'!$BC$48:$BK$48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V1+V2'!$C$53:$BP$53</c15:sqref>
                        </c15:fullRef>
                        <c15:formulaRef>
                          <c15:sqref>'FSI V1+V2'!$BC$53:$BK$53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078-4936-A68B-D2DFA4B9617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v>FG</c:v>
                </c:tx>
                <c:spPr>
                  <a:solidFill>
                    <a:srgbClr val="FFFF00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0.00;;;@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'FSI V1+V2'!$C$48:$BP$48</c15:sqref>
                        </c15:fullRef>
                        <c15:formulaRef>
                          <c15:sqref>'FSI V1+V2'!$BC$48:$BK$48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V1+V2'!$C$54:$BP$54</c15:sqref>
                        </c15:fullRef>
                        <c15:formulaRef>
                          <c15:sqref>'FSI V1+V2'!$BC$54:$BK$54</c15:sqref>
                        </c15:formulaRef>
                      </c:ext>
                    </c:extLst>
                    <c:numCache>
                      <c:formatCode>0.00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078-4936-A68B-D2DFA4B9617B}"/>
                  </c:ext>
                </c:extLst>
              </c15:ser>
            </c15:filteredBarSeries>
          </c:ext>
        </c:extLst>
      </c:barChart>
      <c:catAx>
        <c:axId val="975434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26664"/>
        <c:crosses val="autoZero"/>
        <c:auto val="1"/>
        <c:lblAlgn val="ctr"/>
        <c:lblOffset val="100"/>
        <c:noMultiLvlLbl val="0"/>
      </c:catAx>
      <c:valAx>
        <c:axId val="9756266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75434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INSPECTION CAPABILITY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IC'!$A$8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E9D-4630-B0EB-799F9E605408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IC'!$B$4:$IB$4</c15:sqref>
                  </c15:fullRef>
                </c:ext>
              </c:extLst>
              <c:f>('GRAF. IC'!$B$4:$AJ$4,'GRAF. IC'!$AO$4,'GRAF. IC'!$AT$4:$BD$4,'GRAF. IC'!$BI$4:$ET$4,'GRAF. IC'!$FJ$4:$FN$4,'GRAF. IC'!$FY$4:$GH$4,'GRAF. IC'!$GO$4:$HC$4,'GRAF. IC'!$HI$4:$HR$4,'GRAF. IC'!$HX$4:$IB$4)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8">
                  <c:v>25.11</c:v>
                </c:pt>
                <c:pt idx="19">
                  <c:v>26.11</c:v>
                </c:pt>
                <c:pt idx="20">
                  <c:v>27.11</c:v>
                </c:pt>
                <c:pt idx="21">
                  <c:v>28.11</c:v>
                </c:pt>
                <c:pt idx="22">
                  <c:v>29.11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IC'!$B$8:$IB$8</c15:sqref>
                  </c15:fullRef>
                </c:ext>
              </c:extLst>
              <c:f>('GRAF. IC'!$B$8:$AJ$8,'GRAF. IC'!$AO$8,'GRAF. IC'!$AT$8:$BD$8,'GRAF. IC'!$BI$8:$ET$8,'GRAF. IC'!$FJ$8:$FN$8,'GRAF. IC'!$FY$8:$GH$8,'GRAF. IC'!$GO$8:$HC$8,'GRAF. IC'!$HI$8:$HR$8,'GRAF. IC'!$HX$8:$IB$8)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0.92</c:v>
                </c:pt>
                <c:pt idx="6">
                  <c:v>0</c:v>
                </c:pt>
                <c:pt idx="7">
                  <c:v>0</c:v>
                </c:pt>
                <c:pt idx="8">
                  <c:v>0.92</c:v>
                </c:pt>
                <c:pt idx="9">
                  <c:v>0.93</c:v>
                </c:pt>
                <c:pt idx="10">
                  <c:v>0.92</c:v>
                </c:pt>
                <c:pt idx="11">
                  <c:v>0</c:v>
                </c:pt>
                <c:pt idx="13">
                  <c:v>0</c:v>
                </c:pt>
                <c:pt idx="14">
                  <c:v>0.94500000000000006</c:v>
                </c:pt>
                <c:pt idx="15">
                  <c:v>0</c:v>
                </c:pt>
                <c:pt idx="16">
                  <c:v>0.94000000000000006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0.94000000000000006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9D-4630-B0EB-799F9E605408}"/>
            </c:ext>
          </c:extLst>
        </c:ser>
        <c:ser>
          <c:idx val="2"/>
          <c:order val="1"/>
          <c:tx>
            <c:strRef>
              <c:f>'GRAF. IC'!$A$9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IC'!$B$4:$IB$4</c15:sqref>
                  </c15:fullRef>
                </c:ext>
              </c:extLst>
              <c:f>('GRAF. IC'!$B$4:$AJ$4,'GRAF. IC'!$AO$4,'GRAF. IC'!$AT$4:$BD$4,'GRAF. IC'!$BI$4:$ET$4,'GRAF. IC'!$FJ$4:$FN$4,'GRAF. IC'!$FY$4:$GH$4,'GRAF. IC'!$GO$4:$HC$4,'GRAF. IC'!$HI$4:$HR$4,'GRAF. IC'!$HX$4:$IB$4)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8">
                  <c:v>25.11</c:v>
                </c:pt>
                <c:pt idx="19">
                  <c:v>26.11</c:v>
                </c:pt>
                <c:pt idx="20">
                  <c:v>27.11</c:v>
                </c:pt>
                <c:pt idx="21">
                  <c:v>28.11</c:v>
                </c:pt>
                <c:pt idx="22">
                  <c:v>29.11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IC'!$B$9:$IB$9</c15:sqref>
                  </c15:fullRef>
                </c:ext>
              </c:extLst>
              <c:f>('GRAF. IC'!$B$9:$AJ$9,'GRAF. IC'!$AO$9,'GRAF. IC'!$AT$9:$BD$9,'GRAF. IC'!$BI$9:$ET$9,'GRAF. IC'!$FJ$9:$FN$9,'GRAF. IC'!$FY$9:$GH$9,'GRAF. IC'!$GO$9:$HC$9,'GRAF. IC'!$HI$9:$HR$9,'GRAF. IC'!$HX$9:$IB$9)</c:f>
              <c:numCache>
                <c:formatCode>0.0%</c:formatCode>
                <c:ptCount val="23"/>
                <c:pt idx="1">
                  <c:v>0.83499999999999996</c:v>
                </c:pt>
                <c:pt idx="2">
                  <c:v>0.85499999999999998</c:v>
                </c:pt>
                <c:pt idx="3">
                  <c:v>0.88500000000000001</c:v>
                </c:pt>
                <c:pt idx="4">
                  <c:v>0.87</c:v>
                </c:pt>
                <c:pt idx="5">
                  <c:v>0</c:v>
                </c:pt>
                <c:pt idx="6">
                  <c:v>0.79</c:v>
                </c:pt>
                <c:pt idx="7">
                  <c:v>0.91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0.90500000000000003</c:v>
                </c:pt>
                <c:pt idx="12">
                  <c:v>0</c:v>
                </c:pt>
                <c:pt idx="13">
                  <c:v>0.91</c:v>
                </c:pt>
                <c:pt idx="14">
                  <c:v>0</c:v>
                </c:pt>
                <c:pt idx="15">
                  <c:v>0.875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0.82000000000000006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9D-4630-B0EB-799F9E6054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5534544"/>
        <c:axId val="975600400"/>
      </c:barChart>
      <c:lineChart>
        <c:grouping val="standard"/>
        <c:varyColors val="0"/>
        <c:ser>
          <c:idx val="1"/>
          <c:order val="2"/>
          <c:tx>
            <c:strRef>
              <c:f>'GRAF. IC'!$A$7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9-41E9-A9F4-4679624549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/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IC'!$B$4:$FT$4</c15:sqref>
                  </c15:fullRef>
                </c:ext>
              </c:extLst>
              <c:f>('GRAF. IC'!$B$4:$AJ$4,'GRAF. IC'!$AO$4,'GRAF. IC'!$AT$4:$BD$4,'GRAF. IC'!$BI$4:$ET$4,'GRAF. IC'!$FJ$4:$FN$4)</c:f>
              <c:strCache>
                <c:ptCount val="1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IC'!$B$7:$IB$7</c15:sqref>
                  </c15:fullRef>
                </c:ext>
              </c:extLst>
              <c:f>('GRAF. IC'!$B$7:$AJ$7,'GRAF. IC'!$AO$7,'GRAF. IC'!$AT$7:$BD$7,'GRAF. IC'!$BI$7:$ET$7,'GRAF. IC'!$FJ$7:$FN$7,'GRAF. IC'!$FY$7:$GH$7,'GRAF. IC'!$GO$7:$HC$7,'GRAF. IC'!$HI$7:$HR$7,'GRAF. IC'!$HX$7:$IB$7)</c:f>
              <c:numCache>
                <c:formatCode>0%</c:formatCode>
                <c:ptCount val="23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  <c:pt idx="6">
                  <c:v>0.92</c:v>
                </c:pt>
                <c:pt idx="7">
                  <c:v>0.92</c:v>
                </c:pt>
                <c:pt idx="8">
                  <c:v>0.92</c:v>
                </c:pt>
                <c:pt idx="9">
                  <c:v>0.92</c:v>
                </c:pt>
                <c:pt idx="10">
                  <c:v>0.92</c:v>
                </c:pt>
                <c:pt idx="11">
                  <c:v>0.92</c:v>
                </c:pt>
                <c:pt idx="13">
                  <c:v>0.92</c:v>
                </c:pt>
                <c:pt idx="14">
                  <c:v>0.92</c:v>
                </c:pt>
                <c:pt idx="15">
                  <c:v>0.92</c:v>
                </c:pt>
                <c:pt idx="16">
                  <c:v>0.92</c:v>
                </c:pt>
                <c:pt idx="18">
                  <c:v>0.92</c:v>
                </c:pt>
                <c:pt idx="19">
                  <c:v>0.92</c:v>
                </c:pt>
                <c:pt idx="20">
                  <c:v>0.92</c:v>
                </c:pt>
                <c:pt idx="21">
                  <c:v>0.92</c:v>
                </c:pt>
                <c:pt idx="22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9D-4630-B0EB-799F9E6054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534544"/>
        <c:axId val="975600400"/>
      </c:lineChart>
      <c:catAx>
        <c:axId val="9755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/>
          <a:lstStyle/>
          <a:p>
            <a:pPr>
              <a:defRPr/>
            </a:pPr>
            <a:endParaRPr lang="es-AR"/>
          </a:p>
        </c:txPr>
        <c:crossAx val="975600400"/>
        <c:crosses val="autoZero"/>
        <c:auto val="1"/>
        <c:lblAlgn val="ctr"/>
        <c:lblOffset val="100"/>
        <c:noMultiLvlLbl val="0"/>
      </c:catAx>
      <c:valAx>
        <c:axId val="975600400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534544"/>
        <c:crosses val="autoZero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INSPECTION CAPABILITY POR PERSONA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A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00B05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(ICXOPERADOR!$A$129,ICXOPERADOR!$A$134,ICXOPERADOR!$A$144,ICXOPERADOR!$A$149)</c:f>
              <c:strCache>
                <c:ptCount val="4"/>
                <c:pt idx="0">
                  <c:v>S44</c:v>
                </c:pt>
                <c:pt idx="1">
                  <c:v>S45</c:v>
                </c:pt>
                <c:pt idx="2">
                  <c:v>S47</c:v>
                </c:pt>
                <c:pt idx="3">
                  <c:v>S48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ICXOPERADOR!$I$3:$I$173</c15:sqref>
                  </c15:fullRef>
                </c:ext>
              </c:extLst>
              <c:f>(ICXOPERADOR!$I$129,ICXOPERADOR!$I$134,ICXOPERADOR!$I$144,ICXOPERADOR!$I$149)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D-4710-A4C5-63810D51F5A7}"/>
            </c:ext>
          </c:extLst>
        </c:ser>
        <c:ser>
          <c:idx val="0"/>
          <c:order val="1"/>
          <c:tx>
            <c:v>B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00B0F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(ICXOPERADOR!$A$129,ICXOPERADOR!$A$134,ICXOPERADOR!$A$144,ICXOPERADOR!$A$149)</c:f>
              <c:strCache>
                <c:ptCount val="4"/>
                <c:pt idx="0">
                  <c:v>S44</c:v>
                </c:pt>
                <c:pt idx="1">
                  <c:v>S45</c:v>
                </c:pt>
                <c:pt idx="2">
                  <c:v>S47</c:v>
                </c:pt>
                <c:pt idx="3">
                  <c:v>S48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ICXOPERADOR!$N$3:$N$173</c15:sqref>
                  </c15:fullRef>
                </c:ext>
              </c:extLst>
              <c:f>(ICXOPERADOR!$N$129,ICXOPERADOR!$N$134,ICXOPERADOR!$N$144,ICXOPERADOR!$N$149)</c:f>
              <c:numCache>
                <c:formatCode>0%</c:formatCode>
                <c:ptCount val="4"/>
                <c:pt idx="0">
                  <c:v>0.91666666666666663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7D-4710-A4C5-63810D51F5A7}"/>
            </c:ext>
          </c:extLst>
        </c:ser>
        <c:ser>
          <c:idx val="1"/>
          <c:order val="2"/>
          <c:tx>
            <c:v>C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(ICXOPERADOR!$A$129,ICXOPERADOR!$A$134,ICXOPERADOR!$A$144,ICXOPERADOR!$A$149)</c:f>
              <c:strCache>
                <c:ptCount val="4"/>
                <c:pt idx="0">
                  <c:v>S44</c:v>
                </c:pt>
                <c:pt idx="1">
                  <c:v>S45</c:v>
                </c:pt>
                <c:pt idx="2">
                  <c:v>S47</c:v>
                </c:pt>
                <c:pt idx="3">
                  <c:v>S48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ICXOPERADOR!$S$3:$S$173</c15:sqref>
                  </c15:fullRef>
                </c:ext>
              </c:extLst>
              <c:f>(ICXOPERADOR!$S$129,ICXOPERADOR!$S$134,ICXOPERADOR!$S$144,ICXOPERADOR!$S$149)</c:f>
              <c:numCache>
                <c:formatCode>0%</c:formatCode>
                <c:ptCount val="4"/>
                <c:pt idx="0">
                  <c:v>0.66666666666666663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7D-4710-A4C5-63810D51F5A7}"/>
            </c:ext>
          </c:extLst>
        </c:ser>
        <c:ser>
          <c:idx val="3"/>
          <c:order val="3"/>
          <c:tx>
            <c:v>D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C000"/>
              </a:solidFill>
              <a:ln w="9525">
                <a:noFill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(ICXOPERADOR!$A$129,ICXOPERADOR!$A$134,ICXOPERADOR!$A$144,ICXOPERADOR!$A$149)</c:f>
              <c:strCache>
                <c:ptCount val="4"/>
                <c:pt idx="0">
                  <c:v>S44</c:v>
                </c:pt>
                <c:pt idx="1">
                  <c:v>S45</c:v>
                </c:pt>
                <c:pt idx="2">
                  <c:v>S47</c:v>
                </c:pt>
                <c:pt idx="3">
                  <c:v>S48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ICXOPERADOR!$X$3:$X$173</c15:sqref>
                  </c15:fullRef>
                </c:ext>
              </c:extLst>
              <c:f>(ICXOPERADOR!$X$129,ICXOPERADOR!$X$134,ICXOPERADOR!$X$144,ICXOPERADOR!$X$149)</c:f>
              <c:numCache>
                <c:formatCode>0%</c:formatCode>
                <c:ptCount val="4"/>
                <c:pt idx="0">
                  <c:v>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7D-4710-A4C5-63810D51F5A7}"/>
            </c:ext>
          </c:extLst>
        </c:ser>
        <c:ser>
          <c:idx val="4"/>
          <c:order val="4"/>
          <c:tx>
            <c:v>I</c:v>
          </c:tx>
          <c:spPr>
            <a:ln w="12700">
              <a:solidFill>
                <a:srgbClr val="7030A0"/>
              </a:solidFill>
            </a:ln>
          </c:spPr>
          <c:marker>
            <c:symbol val="square"/>
            <c:size val="4"/>
            <c:spPr>
              <a:solidFill>
                <a:srgbClr val="7030A0">
                  <a:alpha val="99000"/>
                </a:srgbClr>
              </a:solidFill>
              <a:ln>
                <a:noFill/>
              </a:ln>
            </c:spPr>
          </c:marker>
          <c:cat>
            <c:strLit>
              <c:ptCount val="4"/>
              <c:pt idx="0">
                <c:v>S44</c:v>
              </c:pt>
              <c:pt idx="1">
                <c:v>S45</c:v>
              </c:pt>
              <c:pt idx="2">
                <c:v>S47</c:v>
              </c:pt>
              <c:pt idx="3">
                <c:v>S48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ICXOPERADOR!$AW$3:$AW$173</c15:sqref>
                  </c15:fullRef>
                </c:ext>
              </c:extLst>
              <c:f>(ICXOPERADOR!$AW$129,ICXOPERADOR!$AW$134,ICXOPERADOR!$AW$144,ICXOPERADOR!$AW$149)</c:f>
              <c:numCache>
                <c:formatCode>0%</c:formatCode>
                <c:ptCount val="4"/>
                <c:pt idx="0">
                  <c:v>0.88888888888888884</c:v>
                </c:pt>
                <c:pt idx="1">
                  <c:v>0.66666666666666663</c:v>
                </c:pt>
                <c:pt idx="2">
                  <c:v>0.75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7D-4710-A4C5-63810D51F5A7}"/>
            </c:ext>
          </c:extLst>
        </c:ser>
        <c:ser>
          <c:idx val="8"/>
          <c:order val="5"/>
          <c:tx>
            <c:strRef>
              <c:f>ICXOPERADOR!$D$2</c:f>
              <c:strCache>
                <c:ptCount val="1"/>
                <c:pt idx="0">
                  <c:v>OBJETIVO</c:v>
                </c:pt>
              </c:strCache>
            </c:strRef>
          </c:tx>
          <c:spPr>
            <a:ln w="9525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ICXOPERADOR!$A$3:$A$173</c15:sqref>
                  </c15:fullRef>
                </c:ext>
              </c:extLst>
              <c:f>(ICXOPERADOR!$A$129,ICXOPERADOR!$A$134,ICXOPERADOR!$A$144,ICXOPERADOR!$A$149)</c:f>
              <c:strCache>
                <c:ptCount val="4"/>
                <c:pt idx="0">
                  <c:v>S44</c:v>
                </c:pt>
                <c:pt idx="1">
                  <c:v>S45</c:v>
                </c:pt>
                <c:pt idx="2">
                  <c:v>S47</c:v>
                </c:pt>
                <c:pt idx="3">
                  <c:v>S48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ICXOPERADOR!$D$3:$D$173</c15:sqref>
                  </c15:fullRef>
                </c:ext>
              </c:extLst>
              <c:f>(ICXOPERADOR!$D$129,ICXOPERADOR!$D$134,ICXOPERADOR!$D$144,ICXOPERADOR!$D$149)</c:f>
              <c:numCache>
                <c:formatCode>0%</c:formatCode>
                <c:ptCount val="4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ICXOPERADOR!$D$23</c15:sqref>
                  <c15:dLbl>
                    <c:idx val="-1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0140-41E5-8E58-4C8694F92986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B07D-4710-A4C5-63810D51F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49832"/>
        <c:axId val="975440072"/>
        <c:extLst/>
      </c:lineChart>
      <c:catAx>
        <c:axId val="97554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AR"/>
          </a:p>
        </c:txPr>
        <c:crossAx val="975440072"/>
        <c:crosses val="autoZero"/>
        <c:auto val="1"/>
        <c:lblAlgn val="ctr"/>
        <c:lblOffset val="100"/>
        <c:noMultiLvlLbl val="0"/>
      </c:catAx>
      <c:valAx>
        <c:axId val="975440072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ic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AR"/>
          </a:p>
        </c:txPr>
        <c:crossAx val="975549832"/>
        <c:crosses val="autoZero"/>
        <c:crossBetween val="between"/>
      </c:valAx>
    </c:plotArea>
    <c:legend>
      <c:legendPos val="t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s-AR"/>
        </a:p>
      </c:txPr>
    </c:legend>
    <c:plotVisOnly val="1"/>
    <c:dispBlanksAs val="span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600">
          <a:solidFill>
            <a:sysClr val="windowText" lastClr="000000"/>
          </a:solidFill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noFill/>
          </a:ln>
          <a:effectLst/>
        </c:spPr>
      </c:pivotFmt>
      <c:pivotFmt>
        <c:idx val="2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'Datos BOS'!$B$4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F2-456C-A59E-1C6D1533292E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F2-456C-A59E-1C6D153329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F2-456C-A59E-1C6D153329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BOS'!$A$5:$A$7</c:f>
              <c:strCache>
                <c:ptCount val="2"/>
                <c:pt idx="0">
                  <c:v>FG</c:v>
                </c:pt>
                <c:pt idx="1">
                  <c:v>MR</c:v>
                </c:pt>
              </c:strCache>
            </c:strRef>
          </c:cat>
          <c:val>
            <c:numRef>
              <c:f>'Datos BOS'!$B$5:$B$7</c:f>
              <c:numCache>
                <c:formatCode>General</c:formatCode>
                <c:ptCount val="2"/>
                <c:pt idx="0">
                  <c:v>4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F2-456C-A59E-1C6D1533292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'Datos BOS'!$F$4:$F$5</c:f>
              <c:strCache>
                <c:ptCount val="1"/>
                <c:pt idx="0">
                  <c:v>FG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BOS'!$F$6:$F$18</c:f>
              <c:numCache>
                <c:formatCode>General</c:formatCode>
                <c:ptCount val="12"/>
                <c:pt idx="0">
                  <c:v>1</c:v>
                </c:pt>
                <c:pt idx="2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5-4386-BF70-FE313E1C39FA}"/>
            </c:ext>
          </c:extLst>
        </c:ser>
        <c:ser>
          <c:idx val="1"/>
          <c:order val="1"/>
          <c:tx>
            <c:strRef>
              <c:f>'Datos BOS'!$G$4:$G$5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BOS'!$E$6:$E$18</c:f>
              <c:strCache>
                <c:ptCount val="12"/>
                <c:pt idx="0">
                  <c:v>Sem37</c:v>
                </c:pt>
                <c:pt idx="1">
                  <c:v>Sem38</c:v>
                </c:pt>
                <c:pt idx="2">
                  <c:v>Sem39</c:v>
                </c:pt>
                <c:pt idx="3">
                  <c:v>Sem40</c:v>
                </c:pt>
                <c:pt idx="4">
                  <c:v>Sem41</c:v>
                </c:pt>
                <c:pt idx="5">
                  <c:v>Sem42</c:v>
                </c:pt>
                <c:pt idx="6">
                  <c:v>Sem43</c:v>
                </c:pt>
                <c:pt idx="7">
                  <c:v>Sem44</c:v>
                </c:pt>
                <c:pt idx="8">
                  <c:v>Sem45</c:v>
                </c:pt>
                <c:pt idx="9">
                  <c:v>Sem46</c:v>
                </c:pt>
                <c:pt idx="10">
                  <c:v>Sem47</c:v>
                </c:pt>
                <c:pt idx="11">
                  <c:v>Sem48</c:v>
                </c:pt>
              </c:strCache>
            </c:strRef>
          </c:cat>
          <c:val>
            <c:numRef>
              <c:f>'Datos BOS'!$G$6:$G$18</c:f>
              <c:numCache>
                <c:formatCode>General</c:formatCode>
                <c:ptCount val="12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5-4386-BF70-FE313E1C39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75520432"/>
        <c:axId val="975611768"/>
      </c:barChart>
      <c:catAx>
        <c:axId val="97552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11768"/>
        <c:crosses val="autoZero"/>
        <c:auto val="1"/>
        <c:lblAlgn val="ctr"/>
        <c:lblOffset val="100"/>
        <c:noMultiLvlLbl val="0"/>
      </c:catAx>
      <c:valAx>
        <c:axId val="975611768"/>
        <c:scaling>
          <c:orientation val="minMax"/>
          <c:max val="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75520432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'Datos BOS'!$M$7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90-44DC-BDC3-56364B39A9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90-44DC-BDC3-56364B39A9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F90-44DC-BDC3-56364B39A97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855-490B-A3BF-E9931EDD0D1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225-4F1D-A872-C1142B78C4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72D-4939-8C79-B698A6F98C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BOS'!$L$8:$L$11</c:f>
              <c:strCache>
                <c:ptCount val="3"/>
                <c:pt idx="0">
                  <c:v>ASPECTO</c:v>
                </c:pt>
                <c:pt idx="1">
                  <c:v>FUNCIONAMIENTO</c:v>
                </c:pt>
                <c:pt idx="2">
                  <c:v>DEGRADACION</c:v>
                </c:pt>
              </c:strCache>
            </c:strRef>
          </c:cat>
          <c:val>
            <c:numRef>
              <c:f>'Datos BOS'!$M$8:$M$11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90-44DC-BDC3-56364B39A97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'Datos BOS'!$Q$5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BOS'!$P$6:$P$18</c:f>
              <c:strCache>
                <c:ptCount val="12"/>
                <c:pt idx="0">
                  <c:v>PIEL DE NARANJA-PAÑO EXT DE PORTON</c:v>
                </c:pt>
                <c:pt idx="1">
                  <c:v>JUEGO MAL REPARTIDO-PUERTA AVD.</c:v>
                </c:pt>
                <c:pt idx="2">
                  <c:v>SOBRESALE IRREGULAR-CAPOT / REJILLA  DE CALANDRA</c:v>
                </c:pt>
                <c:pt idx="3">
                  <c:v>GRANO-MONTANTE D.VANO DE PARABRISAS</c:v>
                </c:pt>
                <c:pt idx="4">
                  <c:v>COLOR NO CONJUNTADO-MEDALLON PANEL INT. DE PTA. ARI.</c:v>
                </c:pt>
                <c:pt idx="5">
                  <c:v>PROTECTOR MAL POSICIONADO-ENCUADRAMIENTO DE PUERTA ARD.</c:v>
                </c:pt>
                <c:pt idx="6">
                  <c:v>RETOQUE DE PINTURA APARENTE-PARACHOQUES AV.</c:v>
                </c:pt>
                <c:pt idx="7">
                  <c:v>RAYADO-TABLERO DE BORDO</c:v>
                </c:pt>
                <c:pt idx="8">
                  <c:v>DEFORMACION CHAPA-TECHO</c:v>
                </c:pt>
                <c:pt idx="9">
                  <c:v>JUEGO MAL REPARTIDO-PUERTA AVI.</c:v>
                </c:pt>
                <c:pt idx="10">
                  <c:v>TIRO-DIRECCION ASISTIDA</c:v>
                </c:pt>
                <c:pt idx="11">
                  <c:v>RAYADO-PANEL INT. DE PUERTA AVI.</c:v>
                </c:pt>
              </c:strCache>
            </c:strRef>
          </c:cat>
          <c:val>
            <c:numRef>
              <c:f>'Datos BOS'!$Q$6:$Q$18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1-4EE2-9A6C-D8AFF1E082B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75662336"/>
        <c:axId val="975494168"/>
      </c:barChart>
      <c:catAx>
        <c:axId val="975662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94168"/>
        <c:crosses val="autoZero"/>
        <c:auto val="1"/>
        <c:lblAlgn val="ctr"/>
        <c:lblOffset val="100"/>
        <c:noMultiLvlLbl val="0"/>
      </c:catAx>
      <c:valAx>
        <c:axId val="9754941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7566233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 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separator>;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FFFF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rgbClr val="0070C0"/>
          </a:solidFill>
          <a:ln>
            <a:noFill/>
          </a:ln>
          <a:effectLst/>
        </c:spPr>
      </c:pivotFmt>
      <c:pivotFmt>
        <c:idx val="8"/>
        <c:spPr>
          <a:solidFill>
            <a:schemeClr val="tx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'Datos BOS'!$AH$5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7F-4098-B308-A556BCE5FF7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7F-4098-B308-A556BCE5FF74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7F-4098-B308-A556BCE5FF74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7F-4098-B308-A556BCE5FF74}"/>
              </c:ext>
            </c:extLst>
          </c:dPt>
          <c:dPt>
            <c:idx val="4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6EE-4CF0-ACFD-B9DE169E211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6EE-4CF0-ACFD-B9DE169E21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BOS'!$AG$6:$AG$12</c:f>
              <c:strCache>
                <c:ptCount val="6"/>
                <c:pt idx="0">
                  <c:v>DIVD</c:v>
                </c:pt>
                <c:pt idx="1">
                  <c:v>DLI</c:v>
                </c:pt>
                <c:pt idx="2">
                  <c:v>MONTAJE</c:v>
                </c:pt>
                <c:pt idx="3">
                  <c:v>PINTURA</c:v>
                </c:pt>
                <c:pt idx="4">
                  <c:v>SOLDADURA</c:v>
                </c:pt>
                <c:pt idx="5">
                  <c:v>SQF</c:v>
                </c:pt>
              </c:strCache>
            </c:strRef>
          </c:cat>
          <c:val>
            <c:numRef>
              <c:f>'Datos BOS'!$AH$6:$AH$12</c:f>
              <c:numCache>
                <c:formatCode>General</c:formatCode>
                <c:ptCount val="6"/>
                <c:pt idx="0">
                  <c:v>12</c:v>
                </c:pt>
                <c:pt idx="1">
                  <c:v>1</c:v>
                </c:pt>
                <c:pt idx="2">
                  <c:v>6</c:v>
                </c:pt>
                <c:pt idx="3">
                  <c:v>14</c:v>
                </c:pt>
                <c:pt idx="4">
                  <c:v>16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7F-4098-B308-A556BCE5FF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299522522784286"/>
          <c:y val="0.23734831922292493"/>
          <c:w val="0.15670852481729747"/>
          <c:h val="0.660242648766441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[9-SAVES VU..xlsm]Datos BOS!TablaDinámica1</c:name>
    <c:fmtId val="1"/>
  </c:pivotSource>
  <c:chart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'Datos BOS'!$W$5:$W$6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BOS'!$W$7:$W$10</c:f>
              <c:numCache>
                <c:formatCode>General</c:formatCode>
                <c:ptCount val="3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C-420F-AC0D-7DECDE2D9D43}"/>
            </c:ext>
          </c:extLst>
        </c:ser>
        <c:ser>
          <c:idx val="1"/>
          <c:order val="1"/>
          <c:tx>
            <c:strRef>
              <c:f>'Datos BOS'!$X$5:$X$6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BOS'!$X$7:$X$10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C-420F-AC0D-7DECDE2D9D43}"/>
            </c:ext>
          </c:extLst>
        </c:ser>
        <c:ser>
          <c:idx val="2"/>
          <c:order val="2"/>
          <c:tx>
            <c:strRef>
              <c:f>'Datos BOS'!$Y$5:$Y$6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BOS'!$Y$7:$Y$10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6C-420F-AC0D-7DECDE2D9D43}"/>
            </c:ext>
          </c:extLst>
        </c:ser>
        <c:ser>
          <c:idx val="3"/>
          <c:order val="3"/>
          <c:tx>
            <c:strRef>
              <c:f>'Datos BOS'!$Z$5:$Z$6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BOS'!$Z$7:$Z$10</c:f>
              <c:numCache>
                <c:formatCode>General</c:formatCode>
                <c:ptCount val="3"/>
                <c:pt idx="0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6C-420F-AC0D-7DECDE2D9D43}"/>
            </c:ext>
          </c:extLst>
        </c:ser>
        <c:ser>
          <c:idx val="4"/>
          <c:order val="4"/>
          <c:tx>
            <c:strRef>
              <c:f>'Datos BOS'!$AA$5:$AA$6</c:f>
              <c:strCache>
                <c:ptCount val="1"/>
                <c:pt idx="0">
                  <c:v>J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BOS'!$AA$7:$AA$10</c:f>
              <c:numCache>
                <c:formatCode>General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6C-420F-AC0D-7DECDE2D9D43}"/>
            </c:ext>
          </c:extLst>
        </c:ser>
        <c:ser>
          <c:idx val="5"/>
          <c:order val="5"/>
          <c:tx>
            <c:strRef>
              <c:f>'Datos BOS'!$AB$5:$AB$6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BOS'!$V$7:$V$10</c:f>
              <c:strCache>
                <c:ptCount val="3"/>
                <c:pt idx="0">
                  <c:v>Sem45</c:v>
                </c:pt>
                <c:pt idx="1">
                  <c:v>Sem46</c:v>
                </c:pt>
                <c:pt idx="2">
                  <c:v>Sem47</c:v>
                </c:pt>
              </c:strCache>
            </c:strRef>
          </c:cat>
          <c:val>
            <c:numRef>
              <c:f>'Datos BOS'!$AB$7:$AB$10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C-47B0-B2BE-C1BB94921B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536504"/>
        <c:axId val="975539640"/>
      </c:barChart>
      <c:catAx>
        <c:axId val="975536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39640"/>
        <c:crosses val="autoZero"/>
        <c:auto val="1"/>
        <c:lblAlgn val="ctr"/>
        <c:lblOffset val="100"/>
        <c:noMultiLvlLbl val="0"/>
      </c:catAx>
      <c:valAx>
        <c:axId val="9755396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75536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>
              <a:defRPr sz="1600"/>
            </a:pPr>
            <a:r>
              <a:rPr lang="en-US" sz="1600" b="1" i="0" baseline="0">
                <a:effectLst/>
              </a:rPr>
              <a:t>V1/V1+</a:t>
            </a:r>
            <a:endParaRPr lang="en-US" sz="1600">
              <a:effectLst/>
            </a:endParaRPr>
          </a:p>
        </c:rich>
      </c:tx>
      <c:layout>
        <c:manualLayout>
          <c:xMode val="edge"/>
          <c:yMode val="edge"/>
          <c:x val="1.3843649743752484E-2"/>
          <c:y val="0.35033496988498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894713854333278E-2"/>
          <c:y val="4.0423690147201374E-2"/>
          <c:w val="0.89915223081443041"/>
          <c:h val="0.65037894106152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K%'!$A$6</c:f>
              <c:strCache>
                <c:ptCount val="1"/>
                <c:pt idx="0">
                  <c:v>V1 K‰</c:v>
                </c:pt>
              </c:strCache>
            </c:strRef>
          </c:tx>
          <c:spPr>
            <a:gradFill>
              <a:gsLst>
                <a:gs pos="0">
                  <a:sysClr val="windowText" lastClr="000000"/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83-448F-AE7C-71690817E48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183-448F-AE7C-71690817E481}"/>
              </c:ext>
            </c:extLst>
          </c:dPt>
          <c:dPt>
            <c:idx val="317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943-4217-AF82-6137B898FA05}"/>
              </c:ext>
            </c:extLst>
          </c:dPt>
          <c:dPt>
            <c:idx val="317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943-4217-AF82-6137B898FA05}"/>
              </c:ext>
            </c:extLst>
          </c:dPt>
          <c:dPt>
            <c:idx val="318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943-4217-AF82-6137B898FA0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83-448F-AE7C-71690817E4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776AD2-36FC-4EFE-85CB-16E58F52B2B6}" type="VALUE">
                      <a:rPr lang="en-US"/>
                      <a:pPr/>
                      <a:t>[VALOR]</a:t>
                    </a:fld>
                    <a:endParaRPr lang="es-AR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183-448F-AE7C-71690817E481}"/>
                </c:ext>
              </c:extLst>
            </c:dLbl>
            <c:dLbl>
              <c:idx val="31527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83-448F-AE7C-71690817E481}"/>
                </c:ext>
              </c:extLst>
            </c:dLbl>
            <c:dLbl>
              <c:idx val="31544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83-448F-AE7C-71690817E4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K%'!$C$3:$IO$3</c15:sqref>
                  </c15:fullRef>
                </c:ext>
              </c:extLst>
              <c:f>('FSI V1 K%'!$C$3:$V$3,'FSI V1 K%'!$AA$3:$AB$3,'FSI V1 K%'!$BC$3:$BG$3,'FSI V1 K%'!$BL$3:$BP$3,'FSI V1 K%'!$BS$3,'FSI V1 K%'!$CY$3:$DV$3,'FSI V1 K%'!$EL$3:$EO$3,'FSI V1 K%'!$EU$3:$FD$3,'FSI V1 K%'!$FJ$3:$FQ$3,'FSI V1 K%'!$FW$3:$GA$3,'FSI V1 K%'!$GV$3:$GZ$3,'FSI V1 K%'!$HU$3:$IN$3)</c:f>
              <c:strCache>
                <c:ptCount val="23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Sem49</c:v>
                </c:pt>
                <c:pt idx="14">
                  <c:v>Sem50</c:v>
                </c:pt>
                <c:pt idx="15">
                  <c:v>Sem51</c:v>
                </c:pt>
                <c:pt idx="16">
                  <c:v>Sem52</c:v>
                </c:pt>
                <c:pt idx="18">
                  <c:v>lun 02</c:v>
                </c:pt>
                <c:pt idx="19">
                  <c:v>mar 03</c:v>
                </c:pt>
                <c:pt idx="20">
                  <c:v>mié 04</c:v>
                </c:pt>
                <c:pt idx="21">
                  <c:v>jue 05</c:v>
                </c:pt>
                <c:pt idx="22">
                  <c:v>vie 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K%'!$C$6:$IO$6</c15:sqref>
                  </c15:fullRef>
                </c:ext>
              </c:extLst>
              <c:f>('FSI V1 K%'!$C$6:$V$6,'FSI V1 K%'!$AA$6:$AB$6,'FSI V1 K%'!$BC$6:$BG$6,'FSI V1 K%'!$BL$6:$BP$6,'FSI V1 K%'!$BS$6,'FSI V1 K%'!$CY$6:$DV$6,'FSI V1 K%'!$EL$6:$EO$6,'FSI V1 K%'!$EU$6:$FD$6,'FSI V1 K%'!$FJ$6:$FQ$6,'FSI V1 K%'!$FW$6:$GA$6,'FSI V1 K%'!$GV$6:$GZ$6,'FSI V1 K%'!$HU$6:$IN$6)</c:f>
              <c:numCache>
                <c:formatCode>0</c:formatCode>
                <c:ptCount val="23"/>
                <c:pt idx="0">
                  <c:v>0</c:v>
                </c:pt>
                <c:pt idx="1">
                  <c:v>55.55555555555555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58.823529411764703</c:v>
                </c:pt>
                <c:pt idx="9">
                  <c:v>0</c:v>
                </c:pt>
                <c:pt idx="10">
                  <c:v>71.428571428571431</c:v>
                </c:pt>
                <c:pt idx="11">
                  <c:v>500</c:v>
                </c:pt>
                <c:pt idx="13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83-448F-AE7C-71690817E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471040"/>
        <c:axId val="975558456"/>
      </c:barChart>
      <c:barChart>
        <c:barDir val="col"/>
        <c:grouping val="clustered"/>
        <c:varyColors val="0"/>
        <c:ser>
          <c:idx val="1"/>
          <c:order val="1"/>
          <c:tx>
            <c:strRef>
              <c:f>'FSI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183-448F-AE7C-71690817E481}"/>
              </c:ext>
            </c:extLst>
          </c:dPt>
          <c:dLbls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b="1"/>
                  </a:pPr>
                  <a:endParaRPr lang="es-A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F943-4217-AF82-6137B898FA0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82-42CD-AAA6-07CB94B0D4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K%'!$BC$3:$BG$3,'FSI V1 K%'!$BL$3:$BP$3,'FSI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  <c:pt idx="17">
                  <c:v>Sem49</c:v>
                </c:pt>
                <c:pt idx="18">
                  <c:v>Sem50</c:v>
                </c:pt>
                <c:pt idx="19">
                  <c:v>Sem51</c:v>
                </c:pt>
                <c:pt idx="2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K%'!$C$16:$N$16</c15:sqref>
                  </c15:fullRef>
                </c:ext>
              </c:extLst>
              <c:f>'FSI V1 K%'!$C$16:$N$16</c:f>
              <c:numCache>
                <c:formatCode>0</c:formatCode>
                <c:ptCount val="12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183-448F-AE7C-71690817E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74136"/>
        <c:axId val="975425568"/>
      </c:barChart>
      <c:lineChart>
        <c:grouping val="standard"/>
        <c:varyColors val="0"/>
        <c:ser>
          <c:idx val="2"/>
          <c:order val="2"/>
          <c:tx>
            <c:strRef>
              <c:f>'FSI V1 K%'!$A$25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31809"/>
              <c:tx>
                <c:rich>
                  <a:bodyPr/>
                  <a:lstStyle/>
                  <a:p>
                    <a:r>
                      <a:rPr lang="en-US" sz="700">
                        <a:solidFill>
                          <a:schemeClr val="accent5"/>
                        </a:solidFill>
                      </a:rPr>
                      <a:t>OBJ: </a:t>
                    </a:r>
                    <a:fld id="{A0435F54-BBFE-4DB2-BD34-CDB4F8142BF9}" type="VALUE">
                      <a:rPr lang="en-US" sz="700">
                        <a:solidFill>
                          <a:schemeClr val="accent5"/>
                        </a:solidFill>
                      </a:rPr>
                      <a:pPr/>
                      <a:t>[VALOR]</a:t>
                    </a:fld>
                    <a:endParaRPr lang="en-US" sz="700">
                      <a:solidFill>
                        <a:schemeClr val="accent5"/>
                      </a:solidFill>
                    </a:endParaRP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E183-448F-AE7C-71690817E4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K%'!$BC$3:$BG$3,'FSI V1 K%'!$BL$3:$BP$3,'FSI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Sem49</c:v>
                </c:pt>
                <c:pt idx="14">
                  <c:v>Sem50</c:v>
                </c:pt>
                <c:pt idx="15">
                  <c:v>Sem51</c:v>
                </c:pt>
                <c:pt idx="1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K%'!$C$26:$IO$26</c15:sqref>
                  </c15:fullRef>
                </c:ext>
              </c:extLst>
              <c:f>('FSI V1 K%'!$C$26:$V$26,'FSI V1 K%'!$AA$26:$AB$26,'FSI V1 K%'!$BC$26:$BG$26,'FSI V1 K%'!$BL$26:$BP$26,'FSI V1 K%'!$BS$26,'FSI V1 K%'!$CY$26:$DV$26,'FSI V1 K%'!$EL$26:$EO$26,'FSI V1 K%'!$EU$26:$FD$26,'FSI V1 K%'!$FJ$26:$FQ$26,'FSI V1 K%'!$FW$26:$GA$26,'FSI V1 K%'!$GV$26:$GZ$26,'FSI V1 K%'!$HU$26:$IN$26)</c:f>
              <c:numCache>
                <c:formatCode>0</c:formatCode>
                <c:ptCount val="23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 formatCode="General">
                  <c:v>30</c:v>
                </c:pt>
                <c:pt idx="19" formatCode="General">
                  <c:v>30</c:v>
                </c:pt>
                <c:pt idx="20" formatCode="General">
                  <c:v>30</c:v>
                </c:pt>
                <c:pt idx="21" formatCode="General">
                  <c:v>30</c:v>
                </c:pt>
                <c:pt idx="22" formatCode="General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3-448F-AE7C-71690817E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71040"/>
        <c:axId val="975558456"/>
      </c:lineChart>
      <c:lineChart>
        <c:grouping val="standard"/>
        <c:varyColors val="0"/>
        <c:ser>
          <c:idx val="3"/>
          <c:order val="3"/>
          <c:tx>
            <c:strRef>
              <c:f>'FSI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24358"/>
            <c:bubble3D val="0"/>
            <c:extLst>
              <c:ext xmlns:c16="http://schemas.microsoft.com/office/drawing/2014/chart" uri="{C3380CC4-5D6E-409C-BE32-E72D297353CC}">
                <c16:uniqueId val="{0000000F-E183-448F-AE7C-71690817E481}"/>
              </c:ext>
            </c:extLst>
          </c:dPt>
          <c:dPt>
            <c:idx val="24359"/>
            <c:bubble3D val="0"/>
            <c:extLst>
              <c:ext xmlns:c16="http://schemas.microsoft.com/office/drawing/2014/chart" uri="{C3380CC4-5D6E-409C-BE32-E72D297353CC}">
                <c16:uniqueId val="{00000009-F943-4217-AF82-6137B898FA05}"/>
              </c:ext>
            </c:extLst>
          </c:dPt>
          <c:dPt>
            <c:idx val="24360"/>
            <c:bubble3D val="0"/>
            <c:extLst>
              <c:ext xmlns:c16="http://schemas.microsoft.com/office/drawing/2014/chart" uri="{C3380CC4-5D6E-409C-BE32-E72D297353CC}">
                <c16:uniqueId val="{0000000A-F943-4217-AF82-6137B898FA05}"/>
              </c:ext>
            </c:extLst>
          </c:dPt>
          <c:dPt>
            <c:idx val="24361"/>
            <c:bubble3D val="0"/>
            <c:extLst>
              <c:ext xmlns:c16="http://schemas.microsoft.com/office/drawing/2014/chart" uri="{C3380CC4-5D6E-409C-BE32-E72D297353CC}">
                <c16:uniqueId val="{0000000B-F943-4217-AF82-6137B898FA05}"/>
              </c:ext>
            </c:extLst>
          </c:dPt>
          <c:dPt>
            <c:idx val="24362"/>
            <c:bubble3D val="0"/>
            <c:extLst>
              <c:ext xmlns:c16="http://schemas.microsoft.com/office/drawing/2014/chart" uri="{C3380CC4-5D6E-409C-BE32-E72D297353CC}">
                <c16:uniqueId val="{0000000C-F943-4217-AF82-6137B898FA05}"/>
              </c:ext>
            </c:extLst>
          </c:dPt>
          <c:dLbls>
            <c:dLbl>
              <c:idx val="24350"/>
              <c:tx>
                <c:rich>
                  <a:bodyPr/>
                  <a:lstStyle/>
                  <a:p>
                    <a:r>
                      <a:rPr lang="en-US" baseline="0"/>
                      <a:t>0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183-448F-AE7C-71690817E481}"/>
                </c:ext>
              </c:extLst>
            </c:dLbl>
            <c:dLbl>
              <c:idx val="24358"/>
              <c:layout>
                <c:manualLayout>
                  <c:x val="-3.0466319788221726E-2"/>
                  <c:y val="-5.33705923901097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183-448F-AE7C-71690817E4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K%'!$BC$3:$BG$3,'FSI V1 K%'!$BL$3:$BP$3,'FSI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Sem49</c:v>
                </c:pt>
                <c:pt idx="14">
                  <c:v>Sem50</c:v>
                </c:pt>
                <c:pt idx="15">
                  <c:v>Sem51</c:v>
                </c:pt>
                <c:pt idx="1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K%'!$C$36:$BP$36</c15:sqref>
                  </c15:fullRef>
                </c:ext>
              </c:extLst>
              <c:f>('FSI V1 K%'!$C$36:$V$36,'FSI V1 K%'!$AA$36:$AB$36,'FSI V1 K%'!$BC$36:$BG$36,'FSI V1 K%'!$BL$36:$BP$36)</c:f>
              <c:numCache>
                <c:formatCode>0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183-448F-AE7C-71690817E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74136"/>
        <c:axId val="975425568"/>
      </c:lineChart>
      <c:catAx>
        <c:axId val="975471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58456"/>
        <c:crosses val="autoZero"/>
        <c:auto val="1"/>
        <c:lblAlgn val="ctr"/>
        <c:lblOffset val="100"/>
        <c:noMultiLvlLbl val="0"/>
      </c:catAx>
      <c:valAx>
        <c:axId val="975558456"/>
        <c:scaling>
          <c:orientation val="minMax"/>
          <c:max val="14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471040"/>
        <c:crosses val="autoZero"/>
        <c:crossBetween val="between"/>
        <c:majorUnit val="20"/>
      </c:valAx>
      <c:valAx>
        <c:axId val="975425568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574136"/>
        <c:crosses val="max"/>
        <c:crossBetween val="between"/>
      </c:valAx>
      <c:catAx>
        <c:axId val="975574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425568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MONTAJE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K%'!$A$7</c:f>
              <c:strCache>
                <c:ptCount val="1"/>
                <c:pt idx="0">
                  <c:v>MONTAJE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6-41C3-889C-2F66C9977F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K%'!$C$48:$BO$48</c15:sqref>
                  </c15:fullRef>
                </c:ext>
              </c:extLst>
              <c:f>'FSI V1 K%'!$C$48:$BK$48</c:f>
              <c:strCache>
                <c:ptCount val="1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K%'!$C$7:$BO$7</c15:sqref>
                  </c15:fullRef>
                </c:ext>
              </c:extLst>
              <c:f>'FSI V1 K%'!$C$7:$BK$7</c:f>
              <c:numCache>
                <c:formatCode>0</c:formatCode>
                <c:ptCount val="17"/>
                <c:pt idx="0" formatCode="0.00">
                  <c:v>0</c:v>
                </c:pt>
                <c:pt idx="1">
                  <c:v>0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  <c:pt idx="7">
                  <c:v>50</c:v>
                </c:pt>
                <c:pt idx="8">
                  <c:v>0</c:v>
                </c:pt>
                <c:pt idx="9">
                  <c:v>0</c:v>
                </c:pt>
                <c:pt idx="10">
                  <c:v>35.714285714285715</c:v>
                </c:pt>
                <c:pt idx="11">
                  <c:v>500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66-41C3-889C-2F66C9977F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02360"/>
        <c:axId val="975502008"/>
      </c:barChart>
      <c:catAx>
        <c:axId val="975602360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02008"/>
        <c:crosses val="autoZero"/>
        <c:auto val="1"/>
        <c:lblAlgn val="ctr"/>
        <c:lblOffset val="100"/>
        <c:tickLblSkip val="1"/>
        <c:noMultiLvlLbl val="0"/>
      </c:catAx>
      <c:valAx>
        <c:axId val="975502008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02360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MONTAJE V1 + V2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V1+V2'!$A$7</c:f>
              <c:strCache>
                <c:ptCount val="1"/>
                <c:pt idx="0">
                  <c:v>MONTAJE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39-4D87-9872-EDEF426C26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V1+V2'!$C$48:$BO$48</c15:sqref>
                  </c15:fullRef>
                </c:ext>
              </c:extLst>
              <c:f>'FSI V1+V2'!$C$48:$BK$48</c:f>
              <c:strCache>
                <c:ptCount val="7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V1+V2'!$C$7:$BO$7</c15:sqref>
                  </c15:fullRef>
                </c:ext>
              </c:extLst>
              <c:f>'FSI V1+V2'!$C$7:$BK$7</c:f>
              <c:numCache>
                <c:formatCode>0.00</c:formatCode>
                <c:ptCount val="7"/>
                <c:pt idx="0">
                  <c:v>0.45</c:v>
                </c:pt>
                <c:pt idx="1">
                  <c:v>0.2</c:v>
                </c:pt>
                <c:pt idx="2">
                  <c:v>0.35294117647058826</c:v>
                </c:pt>
                <c:pt idx="3">
                  <c:v>0.18</c:v>
                </c:pt>
                <c:pt idx="4">
                  <c:v>0.25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9-4D87-9872-EDEF426C26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30976"/>
        <c:axId val="97550553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B5E-4B26-B893-225E4958183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Julio</c:v>
              </c:pt>
              <c:pt idx="1">
                <c:v>Agosto</c:v>
              </c:pt>
              <c:pt idx="2">
                <c:v>Septiembre</c:v>
              </c:pt>
              <c:pt idx="3">
                <c:v>Octubre</c:v>
              </c:pt>
              <c:pt idx="4">
                <c:v>Noviembre</c:v>
              </c:pt>
              <c:pt idx="5">
                <c:v>Diciembre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V1+V2'!$C$17:$BO$17</c15:sqref>
                  </c15:fullRef>
                </c:ext>
              </c:extLst>
              <c:f>'FSI V1+V2'!$C$17:$BK$17</c:f>
              <c:numCache>
                <c:formatCode>0.00</c:formatCode>
                <c:ptCount val="7"/>
                <c:pt idx="0">
                  <c:v>0.79120000000000001</c:v>
                </c:pt>
                <c:pt idx="1">
                  <c:v>0.79120000000000001</c:v>
                </c:pt>
                <c:pt idx="2">
                  <c:v>0.71809999999999996</c:v>
                </c:pt>
                <c:pt idx="3">
                  <c:v>0.71809999999999996</c:v>
                </c:pt>
                <c:pt idx="4">
                  <c:v>0.64500000000000002</c:v>
                </c:pt>
                <c:pt idx="5">
                  <c:v>0.64500000000000002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E-4B26-B893-225E49581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30976"/>
        <c:axId val="975505536"/>
      </c:lineChart>
      <c:catAx>
        <c:axId val="975630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05536"/>
        <c:crosses val="autoZero"/>
        <c:auto val="0"/>
        <c:lblAlgn val="ctr"/>
        <c:lblOffset val="100"/>
        <c:noMultiLvlLbl val="0"/>
      </c:catAx>
      <c:valAx>
        <c:axId val="975505536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30976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SOLDADURA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K%'!$A$9</c:f>
              <c:strCache>
                <c:ptCount val="1"/>
                <c:pt idx="0">
                  <c:v>SOLDADURA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FD-4DC3-ACBA-3D6DF09950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K%'!$C$48:$BO$48</c15:sqref>
                  </c15:fullRef>
                </c:ext>
              </c:extLst>
              <c:f>'FSI V1 K%'!$C$48:$BK$48</c:f>
              <c:strCache>
                <c:ptCount val="1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K%'!$C$9:$BO$9</c15:sqref>
                  </c15:fullRef>
                </c:ext>
              </c:extLst>
              <c:f>'FSI V1 K%'!$C$9:$BK$9</c:f>
              <c:numCache>
                <c:formatCode>0</c:formatCode>
                <c:ptCount val="17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29.411764705882351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D-4DC3-ACBA-3D6DF09950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476528"/>
        <c:axId val="975611376"/>
      </c:barChart>
      <c:catAx>
        <c:axId val="975476528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11376"/>
        <c:crosses val="autoZero"/>
        <c:auto val="1"/>
        <c:lblAlgn val="ctr"/>
        <c:lblOffset val="100"/>
        <c:tickLblSkip val="1"/>
        <c:noMultiLvlLbl val="0"/>
      </c:catAx>
      <c:valAx>
        <c:axId val="975611376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76528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SOLDADURA V1 + V2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V1+V2'!$A$9</c:f>
              <c:strCache>
                <c:ptCount val="1"/>
                <c:pt idx="0">
                  <c:v>SOLDADURA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69-4E54-A03D-E213C43F02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V1+V2'!$C$48:$BO$48</c15:sqref>
                  </c15:fullRef>
                </c:ext>
              </c:extLst>
              <c:f>'FSI V1+V2'!$C$48:$BK$48</c:f>
              <c:strCache>
                <c:ptCount val="7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V1+V2'!$C$9:$BO$9</c15:sqref>
                  </c15:fullRef>
                </c:ext>
              </c:extLst>
              <c:f>'FSI V1+V2'!$C$9:$BK$9</c:f>
              <c:numCache>
                <c:formatCode>0.00</c:formatCode>
                <c:ptCount val="7"/>
                <c:pt idx="0">
                  <c:v>0.8</c:v>
                </c:pt>
                <c:pt idx="1">
                  <c:v>0.375</c:v>
                </c:pt>
                <c:pt idx="2">
                  <c:v>0.47058823529411764</c:v>
                </c:pt>
                <c:pt idx="3">
                  <c:v>0.44</c:v>
                </c:pt>
                <c:pt idx="4">
                  <c:v>0.4642857142857143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69-4E54-A03D-E213C43F02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29016"/>
        <c:axId val="97543144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B7-4B23-A45E-115037CEF87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Julio</c:v>
              </c:pt>
              <c:pt idx="1">
                <c:v>Agosto</c:v>
              </c:pt>
              <c:pt idx="2">
                <c:v>Septiembre</c:v>
              </c:pt>
              <c:pt idx="3">
                <c:v>Octubre</c:v>
              </c:pt>
              <c:pt idx="4">
                <c:v>Noviembre</c:v>
              </c:pt>
              <c:pt idx="5">
                <c:v>Diciembre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V1+V2'!$C$19:$BO$19</c15:sqref>
                  </c15:fullRef>
                </c:ext>
              </c:extLst>
              <c:f>'FSI V1+V2'!$C$19:$BK$19</c:f>
              <c:numCache>
                <c:formatCode>0.00</c:formatCode>
                <c:ptCount val="7"/>
                <c:pt idx="0">
                  <c:v>0.27600000000000002</c:v>
                </c:pt>
                <c:pt idx="1">
                  <c:v>0.27600000000000002</c:v>
                </c:pt>
                <c:pt idx="2">
                  <c:v>0.2505</c:v>
                </c:pt>
                <c:pt idx="3">
                  <c:v>0.2505</c:v>
                </c:pt>
                <c:pt idx="4">
                  <c:v>0.22499999999999998</c:v>
                </c:pt>
                <c:pt idx="5">
                  <c:v>0.22499999999999998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7-4B23-A45E-115037CEF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29016"/>
        <c:axId val="975431448"/>
      </c:lineChart>
      <c:catAx>
        <c:axId val="975629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31448"/>
        <c:crosses val="autoZero"/>
        <c:auto val="0"/>
        <c:lblAlgn val="ctr"/>
        <c:lblOffset val="100"/>
        <c:noMultiLvlLbl val="0"/>
      </c:catAx>
      <c:valAx>
        <c:axId val="975431448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29016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PINTURA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K%'!$A$8</c:f>
              <c:strCache>
                <c:ptCount val="1"/>
                <c:pt idx="0">
                  <c:v>PINTURA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C-4747-8B75-0B365592FB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K%'!$C$48:$BO$48</c15:sqref>
                  </c15:fullRef>
                </c:ext>
              </c:extLst>
              <c:f>'FSI V1 K%'!$C$48:$BK$48</c:f>
              <c:strCache>
                <c:ptCount val="1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K%'!$C$8:$BO$8</c15:sqref>
                  </c15:fullRef>
                </c:ext>
              </c:extLst>
              <c:f>'FSI V1 K%'!$C$8:$BK$8</c:f>
              <c:numCache>
                <c:formatCode>0</c:formatCode>
                <c:ptCount val="17"/>
                <c:pt idx="0" formatCode="0.00">
                  <c:v>0</c:v>
                </c:pt>
                <c:pt idx="1">
                  <c:v>55.55555555555555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29.411764705882351</c:v>
                </c:pt>
                <c:pt idx="9">
                  <c:v>0</c:v>
                </c:pt>
                <c:pt idx="10">
                  <c:v>35.714285714285715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125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4C-4747-8B75-0B365592FB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523960"/>
        <c:axId val="975662728"/>
      </c:barChart>
      <c:catAx>
        <c:axId val="975523960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62728"/>
        <c:crosses val="autoZero"/>
        <c:auto val="1"/>
        <c:lblAlgn val="ctr"/>
        <c:lblOffset val="100"/>
        <c:tickLblSkip val="1"/>
        <c:noMultiLvlLbl val="0"/>
      </c:catAx>
      <c:valAx>
        <c:axId val="975662728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23960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PINTURA V1 + V2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V1+V2'!$A$8</c:f>
              <c:strCache>
                <c:ptCount val="1"/>
                <c:pt idx="0">
                  <c:v>PINTURA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5-484F-84CB-3D62B28EE0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V1+V2'!$C$48:$BO$48</c15:sqref>
                  </c15:fullRef>
                </c:ext>
              </c:extLst>
              <c:f>'FSI V1+V2'!$C$48:$BK$48</c:f>
              <c:strCache>
                <c:ptCount val="7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V1+V2'!$C$8:$BO$8</c15:sqref>
                  </c15:fullRef>
                </c:ext>
              </c:extLst>
              <c:f>'FSI V1+V2'!$C$8:$BK$8</c:f>
              <c:numCache>
                <c:formatCode>0.00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0.41176470588235292</c:v>
                </c:pt>
                <c:pt idx="3">
                  <c:v>0.32</c:v>
                </c:pt>
                <c:pt idx="4">
                  <c:v>0.2857142857142857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5-484F-84CB-3D62B28EE0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79584"/>
        <c:axId val="97543536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87-45A8-9E77-339015F636A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Julio</c:v>
              </c:pt>
              <c:pt idx="1">
                <c:v>Agosto</c:v>
              </c:pt>
              <c:pt idx="2">
                <c:v>Septiembre</c:v>
              </c:pt>
              <c:pt idx="3">
                <c:v>Octubre</c:v>
              </c:pt>
              <c:pt idx="4">
                <c:v>Noviembre</c:v>
              </c:pt>
              <c:pt idx="5">
                <c:v>Diciembre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V1+V2'!$C$18:$BO$18</c15:sqref>
                  </c15:fullRef>
                </c:ext>
              </c:extLst>
              <c:f>'FSI V1+V2'!$C$18:$BK$18</c:f>
              <c:numCache>
                <c:formatCode>0.00</c:formatCode>
                <c:ptCount val="7"/>
                <c:pt idx="0">
                  <c:v>0.27600000000000002</c:v>
                </c:pt>
                <c:pt idx="1">
                  <c:v>0.27600000000000002</c:v>
                </c:pt>
                <c:pt idx="2">
                  <c:v>0.2505</c:v>
                </c:pt>
                <c:pt idx="3">
                  <c:v>0.2505</c:v>
                </c:pt>
                <c:pt idx="4">
                  <c:v>0.22499999999999998</c:v>
                </c:pt>
                <c:pt idx="5">
                  <c:v>0.22499999999999998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7-45A8-9E77-339015F63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79584"/>
        <c:axId val="975435368"/>
      </c:lineChart>
      <c:catAx>
        <c:axId val="975679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35368"/>
        <c:crosses val="autoZero"/>
        <c:auto val="0"/>
        <c:lblAlgn val="ctr"/>
        <c:lblOffset val="100"/>
        <c:noMultiLvlLbl val="0"/>
      </c:catAx>
      <c:valAx>
        <c:axId val="975435368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79584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SQF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K%'!$A$10</c:f>
              <c:strCache>
                <c:ptCount val="1"/>
                <c:pt idx="0">
                  <c:v>SQF</c:v>
                </c:pt>
              </c:strCache>
            </c:strRef>
          </c:tx>
          <c:spPr>
            <a:solidFill>
              <a:srgbClr val="F79646">
                <a:lumMod val="75000"/>
              </a:srgbClr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9B-4A6D-A5C1-0FF425917B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K%'!$C$48:$BO$48</c15:sqref>
                  </c15:fullRef>
                </c:ext>
              </c:extLst>
              <c:f>'FSI V1 K%'!$C$48:$BK$48</c:f>
              <c:strCache>
                <c:ptCount val="1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K%'!$C$10:$BO$10</c15:sqref>
                  </c15:fullRef>
                </c:ext>
              </c:extLst>
              <c:f>'FSI V1 K%'!$C$10:$BK$10</c:f>
              <c:numCache>
                <c:formatCode>0</c:formatCode>
                <c:ptCount val="17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9B-4A6D-A5C1-0FF425917B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512200"/>
        <c:axId val="975443600"/>
      </c:barChart>
      <c:catAx>
        <c:axId val="975512200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43600"/>
        <c:crosses val="autoZero"/>
        <c:auto val="1"/>
        <c:lblAlgn val="ctr"/>
        <c:lblOffset val="100"/>
        <c:tickLblSkip val="1"/>
        <c:noMultiLvlLbl val="0"/>
      </c:catAx>
      <c:valAx>
        <c:axId val="975443600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12200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SQF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V1+V2'!$A$10</c:f>
              <c:strCache>
                <c:ptCount val="1"/>
                <c:pt idx="0">
                  <c:v>SQF</c:v>
                </c:pt>
              </c:strCache>
            </c:strRef>
          </c:tx>
          <c:spPr>
            <a:solidFill>
              <a:srgbClr val="F79646">
                <a:lumMod val="75000"/>
              </a:srgb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34-4CA6-9353-0D72F61D6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V1+V2'!$C$48:$BO$48</c15:sqref>
                  </c15:fullRef>
                </c:ext>
              </c:extLst>
              <c:f>'FSI V1+V2'!$C$48:$BK$48</c:f>
              <c:strCache>
                <c:ptCount val="7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V1+V2'!$C$10:$BO$10</c15:sqref>
                  </c15:fullRef>
                </c:ext>
              </c:extLst>
              <c:f>'FSI V1+V2'!$C$10:$BK$10</c:f>
              <c:numCache>
                <c:formatCode>0.00</c:formatCode>
                <c:ptCount val="7"/>
                <c:pt idx="0">
                  <c:v>0.35</c:v>
                </c:pt>
                <c:pt idx="1">
                  <c:v>0.375</c:v>
                </c:pt>
                <c:pt idx="2">
                  <c:v>2.9411764705882353E-2</c:v>
                </c:pt>
                <c:pt idx="3">
                  <c:v>0.08</c:v>
                </c:pt>
                <c:pt idx="4">
                  <c:v>3.5714285714285712E-2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34-4CA6-9353-0D72F61D629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531016"/>
        <c:axId val="97557766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E2-4816-8D53-FD8AA5139082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Julio</c:v>
              </c:pt>
              <c:pt idx="1">
                <c:v>Agosto</c:v>
              </c:pt>
              <c:pt idx="2">
                <c:v>Septiembre</c:v>
              </c:pt>
              <c:pt idx="3">
                <c:v>Octubre</c:v>
              </c:pt>
              <c:pt idx="4">
                <c:v>Noviembre</c:v>
              </c:pt>
              <c:pt idx="5">
                <c:v>Diciembre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V1+V2'!$C$20:$BO$20</c15:sqref>
                  </c15:fullRef>
                </c:ext>
              </c:extLst>
              <c:f>'FSI V1+V2'!$C$20:$BK$20</c:f>
              <c:numCache>
                <c:formatCode>0.00</c:formatCode>
                <c:ptCount val="7"/>
                <c:pt idx="0">
                  <c:v>0.25760000000000005</c:v>
                </c:pt>
                <c:pt idx="1">
                  <c:v>0.25760000000000005</c:v>
                </c:pt>
                <c:pt idx="2">
                  <c:v>0.23380000000000001</c:v>
                </c:pt>
                <c:pt idx="3">
                  <c:v>0.23380000000000001</c:v>
                </c:pt>
                <c:pt idx="4">
                  <c:v>0.21000000000000002</c:v>
                </c:pt>
                <c:pt idx="5">
                  <c:v>0.21000000000000002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E2-4816-8D53-FD8AA5139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31016"/>
        <c:axId val="975577664"/>
      </c:lineChart>
      <c:catAx>
        <c:axId val="975531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77664"/>
        <c:crosses val="autoZero"/>
        <c:auto val="0"/>
        <c:lblAlgn val="ctr"/>
        <c:lblOffset val="100"/>
        <c:noMultiLvlLbl val="0"/>
      </c:catAx>
      <c:valAx>
        <c:axId val="975577664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31016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DLI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K%'!$A$12</c:f>
              <c:strCache>
                <c:ptCount val="1"/>
                <c:pt idx="0">
                  <c:v>DLI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BA-4E97-A682-3DEAD178C5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K%'!$C$48:$BO$48</c15:sqref>
                  </c15:fullRef>
                </c:ext>
              </c:extLst>
              <c:f>'FSI V1 K%'!$C$48:$BK$48</c:f>
              <c:strCache>
                <c:ptCount val="1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K%'!$C$12:$BO$12</c15:sqref>
                  </c15:fullRef>
                </c:ext>
              </c:extLst>
              <c:f>'FSI V1 K%'!$C$12:$BK$12</c:f>
              <c:numCache>
                <c:formatCode>0</c:formatCode>
                <c:ptCount val="17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BA-4E97-A682-3DEAD178C5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38032"/>
        <c:axId val="975600008"/>
      </c:barChart>
      <c:catAx>
        <c:axId val="975638032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00008"/>
        <c:crosses val="autoZero"/>
        <c:auto val="1"/>
        <c:lblAlgn val="ctr"/>
        <c:lblOffset val="100"/>
        <c:tickLblSkip val="1"/>
        <c:noMultiLvlLbl val="0"/>
      </c:catAx>
      <c:valAx>
        <c:axId val="975600008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38032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DLI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V1+V2'!$A$12</c:f>
              <c:strCache>
                <c:ptCount val="1"/>
                <c:pt idx="0">
                  <c:v>DLI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11-4013-91A4-DB41E6508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V1+V2'!$C$48:$BO$48</c15:sqref>
                  </c15:fullRef>
                </c:ext>
              </c:extLst>
              <c:f>'FSI V1+V2'!$C$48:$BK$48</c:f>
              <c:strCache>
                <c:ptCount val="7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V1+V2'!$C$12:$BO$12</c15:sqref>
                  </c15:fullRef>
                </c:ext>
              </c:extLst>
              <c:f>'FSI V1+V2'!$C$12:$BK$12</c:f>
              <c:numCache>
                <c:formatCode>0.00</c:formatCode>
                <c:ptCount val="7"/>
                <c:pt idx="0">
                  <c:v>0.05</c:v>
                </c:pt>
                <c:pt idx="1">
                  <c:v>2.5000000000000001E-2</c:v>
                </c:pt>
                <c:pt idx="2">
                  <c:v>2.9411764705882353E-2</c:v>
                </c:pt>
                <c:pt idx="3">
                  <c:v>0.02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1-4013-91A4-DB41E65086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65080"/>
        <c:axId val="97557844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0E-48E6-9605-CB47EC9770C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Julio</c:v>
              </c:pt>
              <c:pt idx="1">
                <c:v>Agosto</c:v>
              </c:pt>
              <c:pt idx="2">
                <c:v>Septiembre</c:v>
              </c:pt>
              <c:pt idx="3">
                <c:v>Octubre</c:v>
              </c:pt>
              <c:pt idx="4">
                <c:v>Noviembre</c:v>
              </c:pt>
              <c:pt idx="5">
                <c:v>Diciembre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V1+V2'!$C$22:$BO$22</c15:sqref>
                  </c15:fullRef>
                </c:ext>
              </c:extLst>
              <c:f>'FSI V1+V2'!$C$22:$BK$22</c:f>
              <c:numCache>
                <c:formatCode>0.00</c:formatCode>
                <c:ptCount val="7"/>
                <c:pt idx="0">
                  <c:v>5.5199999999999999E-2</c:v>
                </c:pt>
                <c:pt idx="1">
                  <c:v>5.5199999999999999E-2</c:v>
                </c:pt>
                <c:pt idx="2">
                  <c:v>5.0099999999999999E-2</c:v>
                </c:pt>
                <c:pt idx="3">
                  <c:v>5.0099999999999999E-2</c:v>
                </c:pt>
                <c:pt idx="4">
                  <c:v>4.4999999999999998E-2</c:v>
                </c:pt>
                <c:pt idx="5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0E-48E6-9605-CB47EC977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65080"/>
        <c:axId val="975578448"/>
      </c:lineChart>
      <c:catAx>
        <c:axId val="975665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78448"/>
        <c:crosses val="autoZero"/>
        <c:auto val="0"/>
        <c:lblAlgn val="ctr"/>
        <c:lblOffset val="100"/>
        <c:noMultiLvlLbl val="0"/>
      </c:catAx>
      <c:valAx>
        <c:axId val="975578448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65080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DIVD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K%'!$A$11</c:f>
              <c:strCache>
                <c:ptCount val="1"/>
                <c:pt idx="0">
                  <c:v>DIVD</c:v>
                </c:pt>
              </c:strCache>
            </c:strRef>
          </c:tx>
          <c:spPr>
            <a:solidFill>
              <a:sysClr val="windowText" lastClr="00000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53-4525-B419-0026F70FBB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K%'!$C$48:$BO$48</c15:sqref>
                  </c15:fullRef>
                </c:ext>
              </c:extLst>
              <c:f>'FSI V1 K%'!$C$48:$BK$48</c:f>
              <c:strCache>
                <c:ptCount val="1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K%'!$C$11:$BO$11</c15:sqref>
                  </c15:fullRef>
                </c:ext>
              </c:extLst>
              <c:f>'FSI V1 K%'!$C$11:$BK$11</c:f>
              <c:numCache>
                <c:formatCode>0</c:formatCode>
                <c:ptCount val="17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53-4525-B419-0026F70FBB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479664"/>
        <c:axId val="975571000"/>
      </c:barChart>
      <c:catAx>
        <c:axId val="97547966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71000"/>
        <c:crosses val="autoZero"/>
        <c:auto val="1"/>
        <c:lblAlgn val="ctr"/>
        <c:lblOffset val="100"/>
        <c:tickLblSkip val="1"/>
        <c:noMultiLvlLbl val="0"/>
      </c:catAx>
      <c:valAx>
        <c:axId val="975571000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79664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DIVD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V1+V2'!$A$11</c:f>
              <c:strCache>
                <c:ptCount val="1"/>
                <c:pt idx="0">
                  <c:v>DIVD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1F-44EB-A558-92076D3F69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V1+V2'!$C$48:$BO$48</c15:sqref>
                  </c15:fullRef>
                </c:ext>
              </c:extLst>
              <c:f>'FSI V1+V2'!$C$48:$BK$48</c:f>
              <c:strCache>
                <c:ptCount val="7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V1+V2'!$C$11:$BO$11</c15:sqref>
                  </c15:fullRef>
                </c:ext>
              </c:extLst>
              <c:f>'FSI V1+V2'!$C$11:$BK$11</c:f>
              <c:numCache>
                <c:formatCode>0.00</c:formatCode>
                <c:ptCount val="7"/>
                <c:pt idx="0">
                  <c:v>0.3</c:v>
                </c:pt>
                <c:pt idx="1">
                  <c:v>0.25</c:v>
                </c:pt>
                <c:pt idx="2">
                  <c:v>0.44117647058823528</c:v>
                </c:pt>
                <c:pt idx="3">
                  <c:v>0.1</c:v>
                </c:pt>
                <c:pt idx="4">
                  <c:v>0.2857142857142857</c:v>
                </c:pt>
                <c:pt idx="5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F-44EB-A558-92076D3F69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540424"/>
        <c:axId val="97560157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DF8-4408-B939-85D4BD71D42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Julio</c:v>
              </c:pt>
              <c:pt idx="1">
                <c:v>Agosto</c:v>
              </c:pt>
              <c:pt idx="2">
                <c:v>Septiembre</c:v>
              </c:pt>
              <c:pt idx="3">
                <c:v>Octubre</c:v>
              </c:pt>
              <c:pt idx="4">
                <c:v>Noviembre</c:v>
              </c:pt>
              <c:pt idx="5">
                <c:v>Diciembre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V1+V2'!$C$21:$BO$21</c15:sqref>
                  </c15:fullRef>
                </c:ext>
              </c:extLst>
              <c:f>'FSI V1+V2'!$C$21:$BK$21</c:f>
              <c:numCache>
                <c:formatCode>0.00</c:formatCode>
                <c:ptCount val="7"/>
                <c:pt idx="0">
                  <c:v>0.18400000000000002</c:v>
                </c:pt>
                <c:pt idx="1">
                  <c:v>0.18400000000000002</c:v>
                </c:pt>
                <c:pt idx="2">
                  <c:v>0.16700000000000001</c:v>
                </c:pt>
                <c:pt idx="3">
                  <c:v>0.16700000000000001</c:v>
                </c:pt>
                <c:pt idx="4">
                  <c:v>0.15000000000000002</c:v>
                </c:pt>
                <c:pt idx="5">
                  <c:v>0.15000000000000002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F8-4408-B939-85D4BD71D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40424"/>
        <c:axId val="975601576"/>
      </c:lineChart>
      <c:catAx>
        <c:axId val="975540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01576"/>
        <c:crosses val="autoZero"/>
        <c:auto val="0"/>
        <c:lblAlgn val="ctr"/>
        <c:lblOffset val="100"/>
        <c:noMultiLvlLbl val="0"/>
      </c:catAx>
      <c:valAx>
        <c:axId val="975601576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40424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INSPECTION CAPABILITY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IC'!$A$8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F49-472C-B96F-832A380D6CE9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IC'!$B$4:$IG$4</c15:sqref>
                  </c15:fullRef>
                </c:ext>
              </c:extLst>
              <c:f>('GRAF. IC'!$B$4:$AJ$4,'GRAF. IC'!$AO$4:$AZ$4,'GRAF. IC'!$BE$4:$ET$4,'GRAF. IC'!$EZ$4:$FI$4,'GRAF. IC'!$FO$4:$FX$4,'GRAF. IC'!$GI$4:$GN$4,'GRAF. IC'!$GT$4:$HC$4,'GRAF. IC'!$HS$4:$HW$4,'GRAF. IC'!$IC$4:$IG$4)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IC'!$B$8:$IG$8</c15:sqref>
                  </c15:fullRef>
                </c:ext>
              </c:extLst>
              <c:f>('GRAF. IC'!$B$8:$AJ$8,'GRAF. IC'!$AO$8:$AZ$8,'GRAF. IC'!$BE$8:$ET$8,'GRAF. IC'!$EZ$8:$FI$8,'GRAF. IC'!$FO$8:$FX$8,'GRAF. IC'!$GI$8:$GN$8,'GRAF. IC'!$GT$8:$HC$8,'GRAF. IC'!$HS$8:$HW$8,'GRAF. IC'!$IC$8:$IG$8)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0.92</c:v>
                </c:pt>
                <c:pt idx="6">
                  <c:v>0</c:v>
                </c:pt>
                <c:pt idx="7">
                  <c:v>0</c:v>
                </c:pt>
                <c:pt idx="8">
                  <c:v>0.92</c:v>
                </c:pt>
                <c:pt idx="9">
                  <c:v>0.93</c:v>
                </c:pt>
                <c:pt idx="10">
                  <c:v>0.92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0.92</c:v>
                </c:pt>
                <c:pt idx="19">
                  <c:v>0.92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49-472C-B96F-832A380D6CE9}"/>
            </c:ext>
          </c:extLst>
        </c:ser>
        <c:ser>
          <c:idx val="2"/>
          <c:order val="1"/>
          <c:tx>
            <c:strRef>
              <c:f>'GRAF. IC'!$A$9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IC'!$B$4:$IG$4</c15:sqref>
                  </c15:fullRef>
                </c:ext>
              </c:extLst>
              <c:f>('GRAF. IC'!$B$4:$AJ$4,'GRAF. IC'!$AO$4:$AZ$4,'GRAF. IC'!$BE$4:$ET$4,'GRAF. IC'!$EZ$4:$FI$4,'GRAF. IC'!$FO$4:$FX$4,'GRAF. IC'!$GI$4:$GN$4,'GRAF. IC'!$GT$4:$HC$4,'GRAF. IC'!$HS$4:$HW$4,'GRAF. IC'!$IC$4:$IG$4)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IC'!$B$9:$IG$9</c15:sqref>
                  </c15:fullRef>
                </c:ext>
              </c:extLst>
              <c:f>('GRAF. IC'!$B$9:$AJ$9,'GRAF. IC'!$AO$9:$AZ$9,'GRAF. IC'!$BE$9:$ET$9,'GRAF. IC'!$EZ$9:$FI$9,'GRAF. IC'!$FO$9:$FX$9,'GRAF. IC'!$GI$9:$GN$9,'GRAF. IC'!$GT$9:$HC$9,'GRAF. IC'!$HS$9:$HW$9,'GRAF. IC'!$IC$9:$IG$9)</c:f>
              <c:numCache>
                <c:formatCode>0.0%</c:formatCode>
                <c:ptCount val="23"/>
                <c:pt idx="1">
                  <c:v>0.83499999999999996</c:v>
                </c:pt>
                <c:pt idx="2">
                  <c:v>0.85499999999999998</c:v>
                </c:pt>
                <c:pt idx="3">
                  <c:v>0.88500000000000001</c:v>
                </c:pt>
                <c:pt idx="4">
                  <c:v>0.87</c:v>
                </c:pt>
                <c:pt idx="5">
                  <c:v>0</c:v>
                </c:pt>
                <c:pt idx="6">
                  <c:v>0.79</c:v>
                </c:pt>
                <c:pt idx="7">
                  <c:v>0.91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0.90500000000000003</c:v>
                </c:pt>
                <c:pt idx="12">
                  <c:v>0</c:v>
                </c:pt>
                <c:pt idx="13">
                  <c:v>0.90500000000000003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0.87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49-472C-B96F-832A380D6C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5572568"/>
        <c:axId val="975589032"/>
      </c:barChart>
      <c:lineChart>
        <c:grouping val="standard"/>
        <c:varyColors val="0"/>
        <c:ser>
          <c:idx val="1"/>
          <c:order val="2"/>
          <c:tx>
            <c:strRef>
              <c:f>'GRAF. IC'!$A$7</c:f>
              <c:strCache>
                <c:ptCount val="1"/>
                <c:pt idx="0">
                  <c:v>OBJETIVO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ACA-40EF-850E-4841FEB207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IC'!$B$4:$FT$4</c15:sqref>
                  </c15:fullRef>
                </c:ext>
              </c:extLst>
              <c:f>('GRAF. IC'!$B$4:$AJ$4,'GRAF. IC'!$AO$4:$AZ$4,'GRAF. IC'!$BE$4:$ET$4,'GRAF. IC'!$EZ$4:$FI$4,'GRAF. IC'!$FO$4:$FT$4)</c:f>
              <c:strCache>
                <c:ptCount val="1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IC'!$B$7:$IG$7</c15:sqref>
                  </c15:fullRef>
                </c:ext>
              </c:extLst>
              <c:f>('GRAF. IC'!$B$7:$AJ$7,'GRAF. IC'!$AO$7:$AZ$7,'GRAF. IC'!$BE$7:$ET$7,'GRAF. IC'!$EZ$7:$FI$7,'GRAF. IC'!$FO$7:$FX$7,'GRAF. IC'!$GI$7:$GN$7,'GRAF. IC'!$GT$7:$HC$7,'GRAF. IC'!$HS$7:$HW$7,'GRAF. IC'!$IC$7:$IG$7)</c:f>
              <c:numCache>
                <c:formatCode>0%</c:formatCode>
                <c:ptCount val="23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  <c:pt idx="6">
                  <c:v>0.92</c:v>
                </c:pt>
                <c:pt idx="7">
                  <c:v>0.92</c:v>
                </c:pt>
                <c:pt idx="8">
                  <c:v>0.92</c:v>
                </c:pt>
                <c:pt idx="9">
                  <c:v>0.92</c:v>
                </c:pt>
                <c:pt idx="10">
                  <c:v>0.92</c:v>
                </c:pt>
                <c:pt idx="11">
                  <c:v>0.92</c:v>
                </c:pt>
                <c:pt idx="13">
                  <c:v>0.92</c:v>
                </c:pt>
                <c:pt idx="14">
                  <c:v>0.92</c:v>
                </c:pt>
                <c:pt idx="15">
                  <c:v>0.92</c:v>
                </c:pt>
                <c:pt idx="16">
                  <c:v>0.92</c:v>
                </c:pt>
                <c:pt idx="18">
                  <c:v>0.92</c:v>
                </c:pt>
                <c:pt idx="19">
                  <c:v>0.92</c:v>
                </c:pt>
                <c:pt idx="20">
                  <c:v>0.92</c:v>
                </c:pt>
                <c:pt idx="21">
                  <c:v>0.92</c:v>
                </c:pt>
                <c:pt idx="22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49-472C-B96F-832A380D6C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572568"/>
        <c:axId val="975589032"/>
      </c:lineChart>
      <c:catAx>
        <c:axId val="975572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89032"/>
        <c:crosses val="autoZero"/>
        <c:auto val="1"/>
        <c:lblAlgn val="ctr"/>
        <c:lblOffset val="100"/>
        <c:noMultiLvlLbl val="0"/>
      </c:catAx>
      <c:valAx>
        <c:axId val="975589032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572568"/>
        <c:crosses val="autoZero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REPAIR CAPABILITY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IC'!$A$31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5BC-4FCE-AEE8-560B4C4C67C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5BC-4FCE-AEE8-560B4C4C67C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5BC-4FCE-AEE8-560B4C4C67C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5BC-4FCE-AEE8-560B4C4C67C7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C33-4307-BD1A-068E074774EB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C33-4307-BD1A-068E074774EB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IC'!$B$27:$IG$27</c15:sqref>
                  </c15:fullRef>
                </c:ext>
              </c:extLst>
              <c:f>('GRAF. IC'!$B$27:$AJ$27,'GRAF. IC'!$AO$27:$AZ$27,'GRAF. IC'!$BE$27:$ET$27,'GRAF. IC'!$EZ$27:$FI$27,'GRAF. IC'!$FO$27:$FX$27,'GRAF. IC'!$GI$27:$GN$27,'GRAF. IC'!$GT$27:$HC$27,'GRAF. IC'!$HS$27:$HW$27,'GRAF. IC'!$IC$27:$IG$27)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IC'!$B$31:$IG$31</c15:sqref>
                  </c15:fullRef>
                </c:ext>
              </c:extLst>
              <c:f>('GRAF. IC'!$B$31:$AJ$31,'GRAF. IC'!$AO$31:$AZ$31,'GRAF. IC'!$BE$31:$ET$31,'GRAF. IC'!$EZ$31:$FI$31,'GRAF. IC'!$FO$31:$FX$31,'GRAF. IC'!$GI$31:$GN$31,'GRAF. IC'!$GT$31:$HC$31,'GRAF. IC'!$HS$31:$HW$31,'GRAF. IC'!$IC$31:$IG$31)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0.98</c:v>
                </c:pt>
                <c:pt idx="10">
                  <c:v>0</c:v>
                </c:pt>
                <c:pt idx="11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BC-4FCE-AEE8-560B4C4C67C7}"/>
            </c:ext>
          </c:extLst>
        </c:ser>
        <c:ser>
          <c:idx val="2"/>
          <c:order val="1"/>
          <c:tx>
            <c:strRef>
              <c:f>'GRAF. IC'!$A$32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IC'!$B$27:$IG$27</c15:sqref>
                  </c15:fullRef>
                </c:ext>
              </c:extLst>
              <c:f>('GRAF. IC'!$B$27:$AJ$27,'GRAF. IC'!$AO$27:$AZ$27,'GRAF. IC'!$BE$27:$ET$27,'GRAF. IC'!$EZ$27:$FI$27,'GRAF. IC'!$FO$27:$FX$27,'GRAF. IC'!$GI$27:$GN$27,'GRAF. IC'!$GT$27:$HC$27,'GRAF. IC'!$HS$27:$HW$27,'GRAF. IC'!$IC$27:$IG$27)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IC'!$B$32:$IG$32</c15:sqref>
                  </c15:fullRef>
                </c:ext>
              </c:extLst>
              <c:f>('GRAF. IC'!$B$32:$AJ$32,'GRAF. IC'!$AO$32:$AZ$32,'GRAF. IC'!$BE$32:$ET$32,'GRAF. IC'!$EZ$32:$FI$32,'GRAF. IC'!$FO$32:$FX$32,'GRAF. IC'!$GI$32:$GN$32,'GRAF. IC'!$GT$32:$HC$32,'GRAF. IC'!$HS$32:$HW$32,'GRAF. IC'!$IC$32:$IG$32)</c:f>
              <c:numCache>
                <c:formatCode>0.0%</c:formatCode>
                <c:ptCount val="23"/>
                <c:pt idx="1">
                  <c:v>0.96</c:v>
                </c:pt>
                <c:pt idx="2">
                  <c:v>0.97499999999999998</c:v>
                </c:pt>
                <c:pt idx="3">
                  <c:v>0.95000000000000007</c:v>
                </c:pt>
                <c:pt idx="4">
                  <c:v>0</c:v>
                </c:pt>
                <c:pt idx="5">
                  <c:v>0.94500000000000006</c:v>
                </c:pt>
                <c:pt idx="6">
                  <c:v>0.97499999999999998</c:v>
                </c:pt>
                <c:pt idx="7">
                  <c:v>0.96</c:v>
                </c:pt>
                <c:pt idx="8">
                  <c:v>0.95500000000000007</c:v>
                </c:pt>
                <c:pt idx="9">
                  <c:v>0</c:v>
                </c:pt>
                <c:pt idx="10">
                  <c:v>0.94000000000000006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BC-4FCE-AEE8-560B4C4C6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5569824"/>
        <c:axId val="975542776"/>
      </c:barChart>
      <c:lineChart>
        <c:grouping val="standard"/>
        <c:varyColors val="0"/>
        <c:ser>
          <c:idx val="1"/>
          <c:order val="2"/>
          <c:tx>
            <c:strRef>
              <c:f>'GRAF. IC'!$A$30</c:f>
              <c:strCache>
                <c:ptCount val="1"/>
                <c:pt idx="0">
                  <c:v>OBJETIVO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8C-4F42-B92D-4C1DC6671A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3"/>
              <c:pt idx="0">
                <c:v>ENE</c:v>
              </c:pt>
              <c:pt idx="1">
                <c:v>FEB</c:v>
              </c:pt>
              <c:pt idx="2">
                <c:v>MAR</c:v>
              </c:pt>
              <c:pt idx="3">
                <c:v>ABR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DIC</c:v>
              </c:pt>
              <c:pt idx="13">
                <c:v>S49</c:v>
              </c:pt>
              <c:pt idx="14">
                <c:v>S50</c:v>
              </c:pt>
              <c:pt idx="15">
                <c:v>S51</c:v>
              </c:pt>
              <c:pt idx="16">
                <c:v>S52</c:v>
              </c:pt>
              <c:pt idx="18">
                <c:v>02.12</c:v>
              </c:pt>
              <c:pt idx="19">
                <c:v>03.12</c:v>
              </c:pt>
              <c:pt idx="20">
                <c:v>04.12</c:v>
              </c:pt>
              <c:pt idx="21">
                <c:v>05.12</c:v>
              </c:pt>
              <c:pt idx="22">
                <c:v>06.12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IC'!$B$30:$IG$30</c15:sqref>
                  </c15:fullRef>
                </c:ext>
              </c:extLst>
              <c:f>('GRAF. IC'!$B$30:$AJ$30,'GRAF. IC'!$AO$30:$AZ$30,'GRAF. IC'!$BE$30:$ET$30,'GRAF. IC'!$EZ$30:$FI$30,'GRAF. IC'!$FO$30:$FX$30,'GRAF. IC'!$GI$30:$GN$30,'GRAF. IC'!$GT$30:$HC$30,'GRAF. IC'!$HS$30:$HW$30,'GRAF. IC'!$IC$30:$IG$30)</c:f>
              <c:numCache>
                <c:formatCode>0%</c:formatCode>
                <c:ptCount val="23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0.98</c:v>
                </c:pt>
                <c:pt idx="5">
                  <c:v>0.98</c:v>
                </c:pt>
                <c:pt idx="6">
                  <c:v>0.98</c:v>
                </c:pt>
                <c:pt idx="7">
                  <c:v>0.98</c:v>
                </c:pt>
                <c:pt idx="8">
                  <c:v>0.98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  <c:pt idx="16">
                  <c:v>0.98</c:v>
                </c:pt>
                <c:pt idx="18">
                  <c:v>0.98</c:v>
                </c:pt>
                <c:pt idx="19">
                  <c:v>0.98</c:v>
                </c:pt>
                <c:pt idx="20">
                  <c:v>0.98</c:v>
                </c:pt>
                <c:pt idx="21">
                  <c:v>0.98</c:v>
                </c:pt>
                <c:pt idx="22">
                  <c:v>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5BC-4FCE-AEE8-560B4C4C6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69824"/>
        <c:axId val="975542776"/>
      </c:lineChart>
      <c:catAx>
        <c:axId val="97556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42776"/>
        <c:crosses val="autoZero"/>
        <c:auto val="1"/>
        <c:lblAlgn val="ctr"/>
        <c:lblOffset val="100"/>
        <c:noMultiLvlLbl val="0"/>
      </c:catAx>
      <c:valAx>
        <c:axId val="975542776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569824"/>
        <c:crosses val="autoZero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6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 anchor="t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3.858610725541035E-3"/>
          <c:y val="0.355555555555555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590050255058242E-2"/>
          <c:y val="2.0811090921327137E-2"/>
          <c:w val="0.90587854526431033"/>
          <c:h val="0.6580049801467126"/>
        </c:manualLayout>
      </c:layout>
      <c:barChart>
        <c:barDir val="col"/>
        <c:grouping val="stacked"/>
        <c:varyColors val="0"/>
        <c:ser>
          <c:idx val="0"/>
          <c:order val="0"/>
          <c:tx>
            <c:v>OK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00B05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FE6-4A2E-A517-4ECC417436D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E6-4A2E-A517-4ECC417436D5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E6-4A2E-A517-4ECC417436D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E6-4A2E-A517-4ECC417436D5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FE6-4A2E-A517-4ECC417436D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FE6-4A2E-A517-4ECC417436D5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FE6-4A2E-A517-4ECC417436D5}"/>
              </c:ext>
            </c:extLst>
          </c:dPt>
          <c:dPt>
            <c:idx val="20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D6C8-4BCF-9A45-874B8D84AA25}"/>
              </c:ext>
            </c:extLst>
          </c:dPt>
          <c:dPt>
            <c:idx val="20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D6C8-4BCF-9A45-874B8D84AA25}"/>
              </c:ext>
            </c:extLst>
          </c:dPt>
          <c:dPt>
            <c:idx val="20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D6C8-4BCF-9A45-874B8D84AA25}"/>
              </c:ext>
            </c:extLst>
          </c:dPt>
          <c:dPt>
            <c:idx val="20152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6C8-4BCF-9A45-874B8D84AA25}"/>
              </c:ext>
            </c:extLst>
          </c:dPt>
          <c:dPt>
            <c:idx val="2015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FE6-4A2E-A517-4ECC417436D5}"/>
              </c:ext>
            </c:extLst>
          </c:dPt>
          <c:dPt>
            <c:idx val="20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D6C8-4BCF-9A45-874B8D84AA25}"/>
              </c:ext>
            </c:extLst>
          </c:dPt>
          <c:dLbls>
            <c:dLbl>
              <c:idx val="3"/>
              <c:numFmt formatCode="#,##0.00;;;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t" anchorCtr="1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2FE6-4A2E-A517-4ECC417436D5}"/>
                </c:ext>
              </c:extLst>
            </c:dLbl>
            <c:dLbl>
              <c:idx val="19929"/>
              <c:tx>
                <c:rich>
                  <a:bodyPr/>
                  <a:lstStyle/>
                  <a:p>
                    <a:r>
                      <a:rPr lang="en-US" sz="1200"/>
                      <a:t>SIN PRODUCCION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FE6-4A2E-A517-4ECC417436D5}"/>
                </c:ext>
              </c:extLst>
            </c:dLbl>
            <c:dLbl>
              <c:idx val="19946"/>
              <c:tx>
                <c:rich>
                  <a:bodyPr/>
                  <a:lstStyle/>
                  <a:p>
                    <a:r>
                      <a:rPr lang="en-US" sz="1200"/>
                      <a:t>SIN PRODUCCION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FE6-4A2E-A517-4ECC417436D5}"/>
                </c:ext>
              </c:extLst>
            </c:dLbl>
            <c:dLbl>
              <c:idx val="20153"/>
              <c:tx>
                <c:rich>
                  <a:bodyPr/>
                  <a:lstStyle/>
                  <a:p>
                    <a:fld id="{BE8576DF-E26D-4468-AD49-C899D4D445ED}" type="VALUE">
                      <a:rPr lang="en-US" baseline="0"/>
                      <a:pPr/>
                      <a:t>[VALOR]</a:t>
                    </a:fld>
                    <a:endParaRPr lang="es-AR"/>
                  </a:p>
                </c:rich>
              </c:tx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2FE6-4A2E-A517-4ECC417436D5}"/>
                </c:ext>
              </c:extLst>
            </c:dLbl>
            <c:dLbl>
              <c:idx val="20154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effectLst>
                        <a:glow rad="127000">
                          <a:schemeClr val="tx1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D6C8-4BCF-9A45-874B8D84AA25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V1+V2'!$C$3:$IP$3</c15:sqref>
                  </c15:fullRef>
                </c:ext>
              </c:extLst>
              <c:f>('FSI V1+V2'!$C$3:$AF$3,'FSI V1+V2'!$BC$3:$BG$3,'FSI V1+V2'!$BL$3:$EP$3,'FSI V1+V2'!$EV$3:$FE$3,'FSI V1+V2'!$FK$3:$FR$3,'FSI V1+V2'!$FX$3:$GB$3,'FSI V1+V2'!$GW$3:$HA$3,'FSI V1+V2'!$HV$3:$IO$3)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V1+V2'!$C$70:$IP$70</c15:sqref>
                  </c15:fullRef>
                </c:ext>
              </c:extLst>
              <c:f>('FSI V1+V2'!$C$70:$AF$70,'FSI V1+V2'!$BC$70:$BG$70,'FSI V1+V2'!$BL$70:$EP$70,'FSI V1+V2'!$EV$70:$FE$70,'FSI V1+V2'!$FK$70:$FR$70,'FSI V1+V2'!$FX$70:$GB$70,'FSI V1+V2'!$GW$70:$HA$70,'FSI V1+V2'!$HV$70:$IO$70)</c:f>
              <c:numCache>
                <c:formatCode>0.00</c:formatCode>
                <c:ptCount val="17"/>
                <c:pt idx="0">
                  <c:v>0</c:v>
                </c:pt>
                <c:pt idx="1">
                  <c:v>1.625</c:v>
                </c:pt>
                <c:pt idx="2">
                  <c:v>0</c:v>
                </c:pt>
                <c:pt idx="3">
                  <c:v>1.3</c:v>
                </c:pt>
                <c:pt idx="4">
                  <c:v>1.4285714285714286</c:v>
                </c:pt>
                <c:pt idx="5">
                  <c:v>1.1666666666666667</c:v>
                </c:pt>
                <c:pt idx="6">
                  <c:v>0</c:v>
                </c:pt>
                <c:pt idx="7">
                  <c:v>1.1666666666666667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1.5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FE6-4A2E-A517-4ECC417436D5}"/>
            </c:ext>
          </c:extLst>
        </c:ser>
        <c:ser>
          <c:idx val="1"/>
          <c:order val="1"/>
          <c:tx>
            <c:v>NOK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 w="9525">
              <a:solidFill>
                <a:sysClr val="windowText" lastClr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2FE6-4A2E-A517-4ECC417436D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2FE6-4A2E-A517-4ECC417436D5}"/>
              </c:ext>
            </c:extLst>
          </c:dPt>
          <c:dLbls>
            <c:dLbl>
              <c:idx val="0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FE6-4A2E-A517-4ECC417436D5}"/>
                </c:ext>
              </c:extLst>
            </c:dLbl>
            <c:dLbl>
              <c:idx val="1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FE6-4A2E-A517-4ECC417436D5}"/>
                </c:ext>
              </c:extLst>
            </c:dLbl>
            <c:dLbl>
              <c:idx val="2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FE6-4A2E-A517-4ECC417436D5}"/>
                </c:ext>
              </c:extLst>
            </c:dLbl>
            <c:dLbl>
              <c:idx val="3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FE6-4A2E-A517-4ECC417436D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FE6-4A2E-A517-4ECC417436D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FE6-4A2E-A517-4ECC417436D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6-4A2E-A517-4ECC417436D5}"/>
                </c:ext>
              </c:extLst>
            </c:dLbl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V1+V2'!$C$3:$IP$3</c15:sqref>
                  </c15:fullRef>
                </c:ext>
              </c:extLst>
              <c:f>('FSI V1+V2'!$C$3:$AF$3,'FSI V1+V2'!$BC$3:$BG$3,'FSI V1+V2'!$BL$3:$EP$3,'FSI V1+V2'!$EV$3:$FE$3,'FSI V1+V2'!$FK$3:$FR$3,'FSI V1+V2'!$FX$3:$GB$3,'FSI V1+V2'!$GW$3:$HA$3,'FSI V1+V2'!$HV$3:$IO$3)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V1+V2'!$C$71:$IP$71</c15:sqref>
                  </c15:fullRef>
                </c:ext>
              </c:extLst>
              <c:f>('FSI V1+V2'!$C$71:$AF$71,'FSI V1+V2'!$BC$71:$BG$71,'FSI V1+V2'!$BL$71:$EP$71,'FSI V1+V2'!$EV$71:$FE$71,'FSI V1+V2'!$FK$71:$FR$71,'FSI V1+V2'!$FX$71:$GB$71,'FSI V1+V2'!$GW$71:$HA$71,'FSI V1+V2'!$HV$71:$IO$71)</c:f>
              <c:numCache>
                <c:formatCode>0.00</c:formatCode>
                <c:ptCount val="17"/>
                <c:pt idx="0">
                  <c:v>2.35</c:v>
                </c:pt>
                <c:pt idx="1">
                  <c:v>0</c:v>
                </c:pt>
                <c:pt idx="2">
                  <c:v>1.7647058823529411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FE6-4A2E-A517-4ECC41743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975468688"/>
        <c:axId val="975534936"/>
      </c:barChart>
      <c:barChart>
        <c:barDir val="col"/>
        <c:grouping val="clustered"/>
        <c:varyColors val="0"/>
        <c:ser>
          <c:idx val="2"/>
          <c:order val="2"/>
          <c:tx>
            <c:strRef>
              <c:f>'FSI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19050">
              <a:solidFill>
                <a:sysClr val="windowText" lastClr="000000"/>
              </a:solidFill>
              <a:prstDash val="sysDash"/>
            </a:ln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2FE6-4A2E-A517-4ECC417436D5}"/>
              </c:ext>
            </c:extLst>
          </c:dPt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801-4D0F-AEF3-2F96DC4314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V1+V2'!$C$3:$FM$3</c15:sqref>
                  </c15:fullRef>
                </c:ext>
              </c:extLst>
              <c:f>('FSI V1+V2'!$C$3:$AF$3,'FSI V1+V2'!$BC$3:$BG$3,'FSI V1+V2'!$BL$3:$EP$3,'FSI V1+V2'!$EV$3:$FE$3,'FSI V1+V2'!$FK$3:$FM$3)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V1+V2'!$C$16:$N$16</c15:sqref>
                  </c15:fullRef>
                </c:ext>
              </c:extLst>
              <c:f>'FSI V1+V2'!$C$16:$N$16</c:f>
              <c:numCache>
                <c:formatCode>0.00</c:formatCode>
                <c:ptCount val="6"/>
                <c:pt idx="0">
                  <c:v>1.84</c:v>
                </c:pt>
                <c:pt idx="1">
                  <c:v>1.84</c:v>
                </c:pt>
                <c:pt idx="2">
                  <c:v>1.67</c:v>
                </c:pt>
                <c:pt idx="3">
                  <c:v>1.67</c:v>
                </c:pt>
                <c:pt idx="4">
                  <c:v>1.5</c:v>
                </c:pt>
                <c:pt idx="5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FE6-4A2E-A517-4ECC41743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22000"/>
        <c:axId val="975556496"/>
      </c:barChart>
      <c:lineChart>
        <c:grouping val="standard"/>
        <c:varyColors val="0"/>
        <c:ser>
          <c:idx val="3"/>
          <c:order val="3"/>
          <c:tx>
            <c:strRef>
              <c:f>'FSI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>
              <a:solidFill>
                <a:srgbClr val="4F81BD"/>
              </a:solidFill>
            </a:ln>
          </c:spPr>
          <c:marker>
            <c:symbol val="none"/>
          </c:marker>
          <c:dPt>
            <c:idx val="20155"/>
            <c:bubble3D val="0"/>
            <c:extLst>
              <c:ext xmlns:c16="http://schemas.microsoft.com/office/drawing/2014/chart" uri="{C3380CC4-5D6E-409C-BE32-E72D297353CC}">
                <c16:uniqueId val="{00000013-D6C8-4BCF-9A45-874B8D84AA25}"/>
              </c:ext>
            </c:extLst>
          </c:dPt>
          <c:dPt>
            <c:idx val="20156"/>
            <c:bubble3D val="0"/>
            <c:extLst>
              <c:ext xmlns:c16="http://schemas.microsoft.com/office/drawing/2014/chart" uri="{C3380CC4-5D6E-409C-BE32-E72D297353CC}">
                <c16:uniqueId val="{00000014-D6C8-4BCF-9A45-874B8D84AA25}"/>
              </c:ext>
            </c:extLst>
          </c:dPt>
          <c:dPt>
            <c:idx val="20157"/>
            <c:bubble3D val="0"/>
            <c:extLst>
              <c:ext xmlns:c16="http://schemas.microsoft.com/office/drawing/2014/chart" uri="{C3380CC4-5D6E-409C-BE32-E72D297353CC}">
                <c16:uniqueId val="{00000015-D6C8-4BCF-9A45-874B8D84AA25}"/>
              </c:ext>
            </c:extLst>
          </c:dPt>
          <c:dPt>
            <c:idx val="20158"/>
            <c:bubble3D val="0"/>
            <c:extLst>
              <c:ext xmlns:c16="http://schemas.microsoft.com/office/drawing/2014/chart" uri="{C3380CC4-5D6E-409C-BE32-E72D297353CC}">
                <c16:uniqueId val="{00000016-D6C8-4BCF-9A45-874B8D84AA25}"/>
              </c:ext>
            </c:extLst>
          </c:dPt>
          <c:dPt>
            <c:idx val="20159"/>
            <c:bubble3D val="0"/>
            <c:extLst>
              <c:ext xmlns:c16="http://schemas.microsoft.com/office/drawing/2014/chart" uri="{C3380CC4-5D6E-409C-BE32-E72D297353CC}">
                <c16:uniqueId val="{00000017-D6C8-4BCF-9A45-874B8D84AA25}"/>
              </c:ext>
            </c:extLst>
          </c:dPt>
          <c:dPt>
            <c:idx val="20160"/>
            <c:bubble3D val="0"/>
            <c:extLst>
              <c:ext xmlns:c16="http://schemas.microsoft.com/office/drawing/2014/chart" uri="{C3380CC4-5D6E-409C-BE32-E72D297353CC}">
                <c16:uniqueId val="{00000018-D6C8-4BCF-9A45-874B8D84AA25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V1+V2'!$C$3:$FM$3</c15:sqref>
                  </c15:fullRef>
                </c:ext>
              </c:extLst>
              <c:f>('FSI V1+V2'!$C$3:$AF$3,'FSI V1+V2'!$BC$3:$BG$3,'FSI V1+V2'!$BL$3:$EP$3,'FSI V1+V2'!$EV$3:$FE$3,'FSI V1+V2'!$FK$3:$FM$3)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V1+V2'!$C$26:$IP$26</c15:sqref>
                  </c15:fullRef>
                </c:ext>
              </c:extLst>
              <c:f>('FSI V1+V2'!$C$26:$AF$26,'FSI V1+V2'!$BC$26:$BG$26,'FSI V1+V2'!$BL$26:$EP$26,'FSI V1+V2'!$EV$26:$FE$26,'FSI V1+V2'!$FK$26:$FR$26,'FSI V1+V2'!$FX$26:$GB$26,'FSI V1+V2'!$GW$26:$HA$26,'FSI V1+V2'!$HV$26:$IO$26)</c:f>
              <c:numCache>
                <c:formatCode>0.00</c:formatCode>
                <c:ptCount val="17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FE6-4A2E-A517-4ECC41743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68688"/>
        <c:axId val="975534936"/>
      </c:lineChart>
      <c:catAx>
        <c:axId val="975468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34936"/>
        <c:crosses val="autoZero"/>
        <c:auto val="1"/>
        <c:lblAlgn val="ctr"/>
        <c:lblOffset val="100"/>
        <c:noMultiLvlLbl val="0"/>
      </c:catAx>
      <c:valAx>
        <c:axId val="975534936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975468688"/>
        <c:crosses val="autoZero"/>
        <c:crossBetween val="between"/>
      </c:valAx>
      <c:valAx>
        <c:axId val="97555649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975522000"/>
        <c:crosses val="max"/>
        <c:crossBetween val="between"/>
      </c:valAx>
      <c:catAx>
        <c:axId val="975522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5649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INSPECTION CAPABILITY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IC'!$A$8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41A7-4FFD-B974-E5541BD56D6C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IC'!$B$4:$GN$4</c15:sqref>
                  </c15:fullRef>
                </c:ext>
              </c:extLst>
              <c:f>('GRAF. IC'!$B$4:$AJ$4,'GRAF. IC'!$AO$4,'GRAF. IC'!$AT$4:$ET$4,'GRAF. IC'!$FE$4:$FN$4,'GRAF. IC'!$FY$4:$GN$4)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IC'!$B$8:$GN$8</c15:sqref>
                  </c15:fullRef>
                </c:ext>
              </c:extLst>
              <c:f>('GRAF. IC'!$B$8:$AJ$8,'GRAF. IC'!$AO$8,'GRAF. IC'!$AT$8:$ET$8,'GRAF. IC'!$FE$8:$FN$8,'GRAF. IC'!$FY$8:$GN$8)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0.92</c:v>
                </c:pt>
                <c:pt idx="6">
                  <c:v>0</c:v>
                </c:pt>
                <c:pt idx="7">
                  <c:v>0</c:v>
                </c:pt>
                <c:pt idx="8">
                  <c:v>0.92</c:v>
                </c:pt>
                <c:pt idx="9">
                  <c:v>0.93</c:v>
                </c:pt>
                <c:pt idx="10">
                  <c:v>0.92</c:v>
                </c:pt>
                <c:pt idx="11">
                  <c:v>0</c:v>
                </c:pt>
                <c:pt idx="13">
                  <c:v>0</c:v>
                </c:pt>
                <c:pt idx="14">
                  <c:v>0.94500000000000006</c:v>
                </c:pt>
                <c:pt idx="15">
                  <c:v>0</c:v>
                </c:pt>
                <c:pt idx="16">
                  <c:v>0.94000000000000006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A7-4FFD-B974-E5541BD56D6C}"/>
            </c:ext>
          </c:extLst>
        </c:ser>
        <c:ser>
          <c:idx val="2"/>
          <c:order val="1"/>
          <c:tx>
            <c:strRef>
              <c:f>'GRAF. IC'!$A$9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IC'!$B$4:$GN$4</c15:sqref>
                  </c15:fullRef>
                </c:ext>
              </c:extLst>
              <c:f>('GRAF. IC'!$B$4:$AJ$4,'GRAF. IC'!$AO$4,'GRAF. IC'!$AT$4:$ET$4,'GRAF. IC'!$FE$4:$FN$4,'GRAF. IC'!$FY$4:$GN$4)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IC'!$B$9:$GN$9</c15:sqref>
                  </c15:fullRef>
                </c:ext>
              </c:extLst>
              <c:f>('GRAF. IC'!$B$9:$AJ$9,'GRAF. IC'!$AO$9,'GRAF. IC'!$AT$9:$ET$9,'GRAF. IC'!$FE$9:$FN$9,'GRAF. IC'!$FY$9:$GN$9)</c:f>
              <c:numCache>
                <c:formatCode>0.0%</c:formatCode>
                <c:ptCount val="22"/>
                <c:pt idx="1">
                  <c:v>0.83499999999999996</c:v>
                </c:pt>
                <c:pt idx="2">
                  <c:v>0.85499999999999998</c:v>
                </c:pt>
                <c:pt idx="3">
                  <c:v>0.88500000000000001</c:v>
                </c:pt>
                <c:pt idx="4">
                  <c:v>0.87</c:v>
                </c:pt>
                <c:pt idx="5">
                  <c:v>0</c:v>
                </c:pt>
                <c:pt idx="6">
                  <c:v>0.79</c:v>
                </c:pt>
                <c:pt idx="7">
                  <c:v>0.91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0.90500000000000003</c:v>
                </c:pt>
                <c:pt idx="12">
                  <c:v>0</c:v>
                </c:pt>
                <c:pt idx="13">
                  <c:v>0.91</c:v>
                </c:pt>
                <c:pt idx="14">
                  <c:v>0</c:v>
                </c:pt>
                <c:pt idx="15">
                  <c:v>0.875</c:v>
                </c:pt>
                <c:pt idx="16">
                  <c:v>0</c:v>
                </c:pt>
                <c:pt idx="17">
                  <c:v>0.90500000000000003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A7-4FFD-B974-E5541BD56D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5614904"/>
        <c:axId val="975664688"/>
      </c:barChart>
      <c:lineChart>
        <c:grouping val="standard"/>
        <c:varyColors val="0"/>
        <c:ser>
          <c:idx val="1"/>
          <c:order val="2"/>
          <c:tx>
            <c:strRef>
              <c:f>'GRAF. IC'!$A$7</c:f>
              <c:strCache>
                <c:ptCount val="1"/>
                <c:pt idx="0">
                  <c:v>OBJETIVO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A7-4FFD-B974-E5541BD56D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IC'!$B$4:$FT$4</c15:sqref>
                  </c15:fullRef>
                </c:ext>
              </c:extLst>
              <c:f>('GRAF. IC'!$B$4:$AJ$4,'GRAF. IC'!$AO$4,'GRAF. IC'!$AT$4:$ET$4,'GRAF. IC'!$FE$4:$FN$4)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IC'!$B$7:$GN$7</c15:sqref>
                  </c15:fullRef>
                </c:ext>
              </c:extLst>
              <c:f>('GRAF. IC'!$B$7:$AJ$7,'GRAF. IC'!$AO$7,'GRAF. IC'!$AT$7:$ET$7,'GRAF. IC'!$FE$7:$FN$7,'GRAF. IC'!$FY$7:$GN$7)</c:f>
              <c:numCache>
                <c:formatCode>0%</c:formatCode>
                <c:ptCount val="22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  <c:pt idx="6">
                  <c:v>0.92</c:v>
                </c:pt>
                <c:pt idx="7">
                  <c:v>0.92</c:v>
                </c:pt>
                <c:pt idx="8">
                  <c:v>0.92</c:v>
                </c:pt>
                <c:pt idx="9">
                  <c:v>0.92</c:v>
                </c:pt>
                <c:pt idx="10">
                  <c:v>0.92</c:v>
                </c:pt>
                <c:pt idx="11">
                  <c:v>0.92</c:v>
                </c:pt>
                <c:pt idx="13">
                  <c:v>0.92</c:v>
                </c:pt>
                <c:pt idx="14">
                  <c:v>0.92</c:v>
                </c:pt>
                <c:pt idx="15">
                  <c:v>0.92</c:v>
                </c:pt>
                <c:pt idx="16">
                  <c:v>0.92</c:v>
                </c:pt>
                <c:pt idx="17">
                  <c:v>0.92</c:v>
                </c:pt>
                <c:pt idx="18">
                  <c:v>0.92</c:v>
                </c:pt>
                <c:pt idx="19">
                  <c:v>0.92</c:v>
                </c:pt>
                <c:pt idx="20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1A7-4FFD-B974-E5541BD56D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614904"/>
        <c:axId val="975664688"/>
      </c:lineChart>
      <c:catAx>
        <c:axId val="97561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64688"/>
        <c:crosses val="autoZero"/>
        <c:auto val="1"/>
        <c:lblAlgn val="ctr"/>
        <c:lblOffset val="100"/>
        <c:noMultiLvlLbl val="0"/>
      </c:catAx>
      <c:valAx>
        <c:axId val="975664688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614904"/>
        <c:crosses val="autoZero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REPAIR CAPABILITY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IC'!$A$31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BF3-4881-B4E4-678FC298E16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BF3-4881-B4E4-678FC298E16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BF3-4881-B4E4-678FC298E16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BF3-4881-B4E4-678FC298E167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68D-4E0D-838B-B3199FDD0789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IC'!$B$27:$GN$27</c15:sqref>
                  </c15:fullRef>
                </c:ext>
              </c:extLst>
              <c:f>('GRAF. IC'!$B$27:$AJ$27,'GRAF. IC'!$AO$27,'GRAF. IC'!$AT$27:$ET$27,'GRAF. IC'!$FE$27:$FN$27,'GRAF. IC'!$FY$27:$GN$27)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IC'!$B$31:$GN$31</c15:sqref>
                  </c15:fullRef>
                </c:ext>
              </c:extLst>
              <c:f>('GRAF. IC'!$B$31:$AJ$31,'GRAF. IC'!$AO$31,'GRAF. IC'!$AT$31:$ET$31,'GRAF. IC'!$FE$31:$FN$31,'GRAF. IC'!$FY$31:$GN$31)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0.98</c:v>
                </c:pt>
                <c:pt idx="10">
                  <c:v>0</c:v>
                </c:pt>
                <c:pt idx="11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BF3-4881-B4E4-678FC298E167}"/>
            </c:ext>
          </c:extLst>
        </c:ser>
        <c:ser>
          <c:idx val="2"/>
          <c:order val="1"/>
          <c:tx>
            <c:strRef>
              <c:f>'GRAF. IC'!$A$32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IC'!$B$27:$GN$27</c15:sqref>
                  </c15:fullRef>
                </c:ext>
              </c:extLst>
              <c:f>('GRAF. IC'!$B$27:$AJ$27,'GRAF. IC'!$AO$27,'GRAF. IC'!$AT$27:$ET$27,'GRAF. IC'!$FE$27:$FN$27,'GRAF. IC'!$FY$27:$GN$27)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IC'!$B$32:$GN$32</c15:sqref>
                  </c15:fullRef>
                </c:ext>
              </c:extLst>
              <c:f>('GRAF. IC'!$B$32:$AJ$32,'GRAF. IC'!$AO$32,'GRAF. IC'!$AT$32:$ET$32,'GRAF. IC'!$FE$32:$FN$32,'GRAF. IC'!$FY$32:$GN$32)</c:f>
              <c:numCache>
                <c:formatCode>0.0%</c:formatCode>
                <c:ptCount val="22"/>
                <c:pt idx="1">
                  <c:v>0.96</c:v>
                </c:pt>
                <c:pt idx="2">
                  <c:v>0.97499999999999998</c:v>
                </c:pt>
                <c:pt idx="3">
                  <c:v>0.95000000000000007</c:v>
                </c:pt>
                <c:pt idx="4">
                  <c:v>0</c:v>
                </c:pt>
                <c:pt idx="5">
                  <c:v>0.94500000000000006</c:v>
                </c:pt>
                <c:pt idx="6">
                  <c:v>0.97499999999999998</c:v>
                </c:pt>
                <c:pt idx="7">
                  <c:v>0.96</c:v>
                </c:pt>
                <c:pt idx="8">
                  <c:v>0.95500000000000007</c:v>
                </c:pt>
                <c:pt idx="9">
                  <c:v>0</c:v>
                </c:pt>
                <c:pt idx="10">
                  <c:v>0.94000000000000006</c:v>
                </c:pt>
                <c:pt idx="11">
                  <c:v>0</c:v>
                </c:pt>
                <c:pt idx="12">
                  <c:v>0</c:v>
                </c:pt>
                <c:pt idx="13">
                  <c:v>0.96</c:v>
                </c:pt>
                <c:pt idx="14">
                  <c:v>0.91500000000000004</c:v>
                </c:pt>
                <c:pt idx="15">
                  <c:v>0.94000000000000006</c:v>
                </c:pt>
                <c:pt idx="16">
                  <c:v>0.95000000000000007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BF3-4881-B4E4-678FC298E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5635680"/>
        <c:axId val="975621568"/>
      </c:barChart>
      <c:lineChart>
        <c:grouping val="standard"/>
        <c:varyColors val="0"/>
        <c:ser>
          <c:idx val="1"/>
          <c:order val="2"/>
          <c:tx>
            <c:strRef>
              <c:f>'GRAF. IC'!$A$30</c:f>
              <c:strCache>
                <c:ptCount val="1"/>
                <c:pt idx="0">
                  <c:v>OBJETIVO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7E-40D1-BB5D-DF2E37BC6E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2"/>
              <c:pt idx="0">
                <c:v>ENE</c:v>
              </c:pt>
              <c:pt idx="1">
                <c:v>FEB</c:v>
              </c:pt>
              <c:pt idx="2">
                <c:v>MAR</c:v>
              </c:pt>
              <c:pt idx="3">
                <c:v>ABR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DIC</c:v>
              </c:pt>
              <c:pt idx="13">
                <c:v>S45</c:v>
              </c:pt>
              <c:pt idx="14">
                <c:v>S46</c:v>
              </c:pt>
              <c:pt idx="15">
                <c:v>S47</c:v>
              </c:pt>
              <c:pt idx="16">
                <c:v>S48</c:v>
              </c:pt>
              <c:pt idx="17">
                <c:v>S49</c:v>
              </c:pt>
              <c:pt idx="18">
                <c:v>S50</c:v>
              </c:pt>
              <c:pt idx="19">
                <c:v>S51</c:v>
              </c:pt>
              <c:pt idx="20">
                <c:v>S52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IC'!$B$30:$GN$30</c15:sqref>
                  </c15:fullRef>
                </c:ext>
              </c:extLst>
              <c:f>('GRAF. IC'!$B$30:$AJ$30,'GRAF. IC'!$AO$30,'GRAF. IC'!$AT$30:$ET$30,'GRAF. IC'!$FE$30:$FN$30,'GRAF. IC'!$FY$30:$GN$30)</c:f>
              <c:numCache>
                <c:formatCode>0%</c:formatCode>
                <c:ptCount val="22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0.98</c:v>
                </c:pt>
                <c:pt idx="5">
                  <c:v>0.98</c:v>
                </c:pt>
                <c:pt idx="6">
                  <c:v>0.98</c:v>
                </c:pt>
                <c:pt idx="7">
                  <c:v>0.98</c:v>
                </c:pt>
                <c:pt idx="8">
                  <c:v>0.98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  <c:pt idx="16">
                  <c:v>0.98</c:v>
                </c:pt>
                <c:pt idx="17">
                  <c:v>0.98</c:v>
                </c:pt>
                <c:pt idx="18">
                  <c:v>0.98</c:v>
                </c:pt>
                <c:pt idx="19">
                  <c:v>0.98</c:v>
                </c:pt>
                <c:pt idx="20">
                  <c:v>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BF3-4881-B4E4-678FC298E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35680"/>
        <c:axId val="975621568"/>
      </c:lineChart>
      <c:catAx>
        <c:axId val="97563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21568"/>
        <c:crosses val="autoZero"/>
        <c:auto val="1"/>
        <c:lblAlgn val="ctr"/>
        <c:lblOffset val="100"/>
        <c:noMultiLvlLbl val="0"/>
      </c:catAx>
      <c:valAx>
        <c:axId val="975621568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635680"/>
        <c:crosses val="autoZero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6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MONTAJE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K%'!$A$7</c:f>
              <c:strCache>
                <c:ptCount val="1"/>
                <c:pt idx="0">
                  <c:v>MONTAJE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76-4B7E-814D-EEEA520810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 K%'!$C$48:$N$48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'FSI V1 K%'!$C$7:$N$7</c:f>
              <c:numCache>
                <c:formatCode>0</c:formatCode>
                <c:ptCount val="12"/>
                <c:pt idx="0" formatCode="0.00">
                  <c:v>0</c:v>
                </c:pt>
                <c:pt idx="1">
                  <c:v>0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  <c:pt idx="7">
                  <c:v>50</c:v>
                </c:pt>
                <c:pt idx="8">
                  <c:v>0</c:v>
                </c:pt>
                <c:pt idx="9">
                  <c:v>0</c:v>
                </c:pt>
                <c:pt idx="10">
                  <c:v>35.714285714285715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76-4B7E-814D-EEEA520810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23528"/>
        <c:axId val="975663904"/>
      </c:barChart>
      <c:catAx>
        <c:axId val="975623528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63904"/>
        <c:crosses val="autoZero"/>
        <c:auto val="1"/>
        <c:lblAlgn val="ctr"/>
        <c:lblOffset val="100"/>
        <c:tickLblSkip val="1"/>
        <c:noMultiLvlLbl val="0"/>
      </c:catAx>
      <c:valAx>
        <c:axId val="975663904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23528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MONTAJE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V1+V2'!$A$7</c:f>
              <c:strCache>
                <c:ptCount val="1"/>
                <c:pt idx="0">
                  <c:v>MONTAJE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49-4CFE-B43D-F5A4D1D09D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V1+V2'!$C$48:$N$48</c:f>
              <c:strCache>
                <c:ptCount val="6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f>'FSI V1+V2'!$C$7:$N$7</c:f>
              <c:numCache>
                <c:formatCode>0.00</c:formatCode>
                <c:ptCount val="6"/>
                <c:pt idx="0">
                  <c:v>0.45</c:v>
                </c:pt>
                <c:pt idx="1">
                  <c:v>0.2</c:v>
                </c:pt>
                <c:pt idx="2">
                  <c:v>0.35294117647058826</c:v>
                </c:pt>
                <c:pt idx="3">
                  <c:v>0.18</c:v>
                </c:pt>
                <c:pt idx="4">
                  <c:v>0.25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9-4CFE-B43D-F5A4D1D09D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454184"/>
        <c:axId val="975647440"/>
      </c:barChart>
      <c:catAx>
        <c:axId val="9754541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47440"/>
        <c:crosses val="autoZero"/>
        <c:auto val="1"/>
        <c:lblAlgn val="ctr"/>
        <c:lblOffset val="100"/>
        <c:noMultiLvlLbl val="0"/>
      </c:catAx>
      <c:valAx>
        <c:axId val="975647440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54184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SOLDADURA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K%'!$A$9</c:f>
              <c:strCache>
                <c:ptCount val="1"/>
                <c:pt idx="0">
                  <c:v>SOLDADURA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06-424A-9984-8CD0A6C673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 K%'!$C$48:$N$48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'FSI V1 K%'!$C$9:$N$9</c:f>
              <c:numCache>
                <c:formatCode>0</c:formatCode>
                <c:ptCount val="12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29.411764705882351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06-424A-9984-8CD0A6C673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458888"/>
        <c:axId val="975535720"/>
      </c:barChart>
      <c:catAx>
        <c:axId val="975458888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35720"/>
        <c:crosses val="autoZero"/>
        <c:auto val="1"/>
        <c:lblAlgn val="ctr"/>
        <c:lblOffset val="100"/>
        <c:tickLblSkip val="1"/>
        <c:noMultiLvlLbl val="0"/>
      </c:catAx>
      <c:valAx>
        <c:axId val="975535720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58888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SOLDADURA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V1+V2'!$A$9</c:f>
              <c:strCache>
                <c:ptCount val="1"/>
                <c:pt idx="0">
                  <c:v>SOLDADURA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DD-433C-B8BB-1E885EB857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V1+V2'!$C$48:$N$48</c:f>
              <c:strCache>
                <c:ptCount val="6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f>'FSI V1+V2'!$C$9:$N$9</c:f>
              <c:numCache>
                <c:formatCode>0.00</c:formatCode>
                <c:ptCount val="6"/>
                <c:pt idx="0">
                  <c:v>0.8</c:v>
                </c:pt>
                <c:pt idx="1">
                  <c:v>0.375</c:v>
                </c:pt>
                <c:pt idx="2">
                  <c:v>0.47058823529411764</c:v>
                </c:pt>
                <c:pt idx="3">
                  <c:v>0.44</c:v>
                </c:pt>
                <c:pt idx="4">
                  <c:v>0.4642857142857143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DD-433C-B8BB-1E885EB857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33328"/>
        <c:axId val="975594520"/>
      </c:barChart>
      <c:catAx>
        <c:axId val="97563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94520"/>
        <c:crosses val="autoZero"/>
        <c:auto val="1"/>
        <c:lblAlgn val="ctr"/>
        <c:lblOffset val="100"/>
        <c:noMultiLvlLbl val="0"/>
      </c:catAx>
      <c:valAx>
        <c:axId val="975594520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33328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PINTURA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K%'!$A$8</c:f>
              <c:strCache>
                <c:ptCount val="1"/>
                <c:pt idx="0">
                  <c:v>PINTURA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D2-47C1-BA93-F907429F6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 K%'!$C$48:$N$48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'FSI V1 K%'!$C$8:$N$8</c:f>
              <c:numCache>
                <c:formatCode>0</c:formatCode>
                <c:ptCount val="12"/>
                <c:pt idx="0" formatCode="0.00">
                  <c:v>0</c:v>
                </c:pt>
                <c:pt idx="1">
                  <c:v>55.55555555555555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29.411764705882351</c:v>
                </c:pt>
                <c:pt idx="9">
                  <c:v>0</c:v>
                </c:pt>
                <c:pt idx="10">
                  <c:v>35.714285714285715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D2-47C1-BA93-F907429F61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560416"/>
        <c:axId val="975439288"/>
      </c:barChart>
      <c:catAx>
        <c:axId val="97556041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39288"/>
        <c:crosses val="autoZero"/>
        <c:auto val="1"/>
        <c:lblAlgn val="ctr"/>
        <c:lblOffset val="100"/>
        <c:tickLblSkip val="1"/>
        <c:noMultiLvlLbl val="0"/>
      </c:catAx>
      <c:valAx>
        <c:axId val="975439288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60416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PINTURA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V1+V2'!$A$8</c:f>
              <c:strCache>
                <c:ptCount val="1"/>
                <c:pt idx="0">
                  <c:v>PINTURA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02-46B8-AE08-01F624839F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V1+V2'!$C$48:$N$48</c:f>
              <c:strCache>
                <c:ptCount val="6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f>'FSI V1+V2'!$C$8:$N$8</c:f>
              <c:numCache>
                <c:formatCode>0.00</c:formatCode>
                <c:ptCount val="6"/>
                <c:pt idx="0">
                  <c:v>0.4</c:v>
                </c:pt>
                <c:pt idx="1">
                  <c:v>0.4</c:v>
                </c:pt>
                <c:pt idx="2">
                  <c:v>0.41176470588235292</c:v>
                </c:pt>
                <c:pt idx="3">
                  <c:v>0.32</c:v>
                </c:pt>
                <c:pt idx="4">
                  <c:v>0.2857142857142857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2-46B8-AE08-01F624839F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432624"/>
        <c:axId val="975502792"/>
      </c:barChart>
      <c:catAx>
        <c:axId val="975432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02792"/>
        <c:crosses val="autoZero"/>
        <c:auto val="1"/>
        <c:lblAlgn val="ctr"/>
        <c:lblOffset val="100"/>
        <c:noMultiLvlLbl val="0"/>
      </c:catAx>
      <c:valAx>
        <c:axId val="975502792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32624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SQF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K%'!$A$10</c:f>
              <c:strCache>
                <c:ptCount val="1"/>
                <c:pt idx="0">
                  <c:v>SQF</c:v>
                </c:pt>
              </c:strCache>
            </c:strRef>
          </c:tx>
          <c:spPr>
            <a:solidFill>
              <a:srgbClr val="F79646">
                <a:lumMod val="75000"/>
              </a:srgbClr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C9-44B0-8EFA-B2741707DC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 K%'!$C$48:$N$48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'FSI V1 K%'!$C$10:$N$10</c:f>
              <c:numCache>
                <c:formatCode>0</c:formatCode>
                <c:ptCount val="12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C9-44B0-8EFA-B2741707DC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449088"/>
        <c:axId val="975666256"/>
      </c:barChart>
      <c:catAx>
        <c:axId val="975449088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66256"/>
        <c:crosses val="autoZero"/>
        <c:auto val="1"/>
        <c:lblAlgn val="ctr"/>
        <c:lblOffset val="100"/>
        <c:tickLblSkip val="1"/>
        <c:noMultiLvlLbl val="0"/>
      </c:catAx>
      <c:valAx>
        <c:axId val="975666256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49088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SQF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V1+V2'!$A$10</c:f>
              <c:strCache>
                <c:ptCount val="1"/>
                <c:pt idx="0">
                  <c:v>SQF</c:v>
                </c:pt>
              </c:strCache>
            </c:strRef>
          </c:tx>
          <c:spPr>
            <a:solidFill>
              <a:srgbClr val="F79646">
                <a:lumMod val="75000"/>
              </a:srgbClr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2F-49F0-8907-0A5A5FDA12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V1+V2'!$C$48:$N$48</c:f>
              <c:strCache>
                <c:ptCount val="6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f>'FSI V1+V2'!$C$10:$N$10</c:f>
              <c:numCache>
                <c:formatCode>0.00</c:formatCode>
                <c:ptCount val="6"/>
                <c:pt idx="0">
                  <c:v>0.35</c:v>
                </c:pt>
                <c:pt idx="1">
                  <c:v>0.375</c:v>
                </c:pt>
                <c:pt idx="2">
                  <c:v>2.9411764705882353E-2</c:v>
                </c:pt>
                <c:pt idx="3">
                  <c:v>0.08</c:v>
                </c:pt>
                <c:pt idx="4">
                  <c:v>3.5714285714285712E-2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F-49F0-8907-0A5A5FDA12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448696"/>
        <c:axId val="975510632"/>
      </c:barChart>
      <c:catAx>
        <c:axId val="975448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10632"/>
        <c:crosses val="autoZero"/>
        <c:auto val="1"/>
        <c:lblAlgn val="ctr"/>
        <c:lblOffset val="100"/>
        <c:noMultiLvlLbl val="0"/>
      </c:catAx>
      <c:valAx>
        <c:axId val="975510632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448696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DLI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K%'!$A$12</c:f>
              <c:strCache>
                <c:ptCount val="1"/>
                <c:pt idx="0">
                  <c:v>DLI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C4-4826-8FE2-5386997D9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 K%'!$C$48:$N$48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'FSI V1 K%'!$C$12:$N$12</c:f>
              <c:numCache>
                <c:formatCode>0</c:formatCode>
                <c:ptCount val="12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C4-4826-8FE2-5386997D9C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574920"/>
        <c:axId val="975519256"/>
      </c:barChart>
      <c:catAx>
        <c:axId val="975574920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19256"/>
        <c:crosses val="autoZero"/>
        <c:auto val="1"/>
        <c:lblAlgn val="ctr"/>
        <c:lblOffset val="100"/>
        <c:tickLblSkip val="1"/>
        <c:noMultiLvlLbl val="0"/>
      </c:catAx>
      <c:valAx>
        <c:axId val="975519256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74920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DLI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V1+V2'!$A$12</c:f>
              <c:strCache>
                <c:ptCount val="1"/>
                <c:pt idx="0">
                  <c:v>DLI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0-4DC0-BF1A-C9EE75E9D1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V1+V2'!$C$48:$N$48</c:f>
              <c:strCache>
                <c:ptCount val="6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f>'FSI V1+V2'!$C$12:$N$12</c:f>
              <c:numCache>
                <c:formatCode>0.00</c:formatCode>
                <c:ptCount val="6"/>
                <c:pt idx="0">
                  <c:v>0.05</c:v>
                </c:pt>
                <c:pt idx="1">
                  <c:v>2.5000000000000001E-2</c:v>
                </c:pt>
                <c:pt idx="2">
                  <c:v>2.9411764705882353E-2</c:v>
                </c:pt>
                <c:pt idx="3">
                  <c:v>0.02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0-4DC0-BF1A-C9EE75E9D1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44696"/>
        <c:axId val="975615296"/>
      </c:barChart>
      <c:catAx>
        <c:axId val="975644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15296"/>
        <c:crosses val="autoZero"/>
        <c:auto val="1"/>
        <c:lblAlgn val="ctr"/>
        <c:lblOffset val="100"/>
        <c:noMultiLvlLbl val="0"/>
      </c:catAx>
      <c:valAx>
        <c:axId val="975615296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44696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 sz="1600" b="1" i="0" u="none" strike="noStrike" baseline="0">
                <a:solidFill>
                  <a:srgbClr val="000000"/>
                </a:solidFill>
                <a:latin typeface="Calibri"/>
              </a:rPr>
              <a:t>SAVES VU DIVD V1 K</a:t>
            </a:r>
            <a:r>
              <a:rPr lang="es-AR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‰</a:t>
            </a:r>
          </a:p>
        </c:rich>
      </c:tx>
      <c:layout>
        <c:manualLayout>
          <c:xMode val="edge"/>
          <c:yMode val="edge"/>
          <c:x val="0.34263145911998316"/>
          <c:y val="2.25884922279451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K%'!$A$11</c:f>
              <c:strCache>
                <c:ptCount val="1"/>
                <c:pt idx="0">
                  <c:v>DIVD</c:v>
                </c:pt>
              </c:strCache>
            </c:strRef>
          </c:tx>
          <c:spPr>
            <a:solidFill>
              <a:sysClr val="windowText" lastClr="00000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 sz="140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C6-4793-B0B3-5509C3DA3E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 K%'!$C$48:$N$48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'FSI V1 K%'!$C$11:$N$11</c:f>
              <c:numCache>
                <c:formatCode>0</c:formatCode>
                <c:ptCount val="12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C6-4793-B0B3-5509C3DA3E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522784"/>
        <c:axId val="975579624"/>
      </c:barChart>
      <c:catAx>
        <c:axId val="97552278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79624"/>
        <c:crosses val="autoZero"/>
        <c:auto val="1"/>
        <c:lblAlgn val="ctr"/>
        <c:lblOffset val="100"/>
        <c:tickLblSkip val="1"/>
        <c:noMultiLvlLbl val="0"/>
      </c:catAx>
      <c:valAx>
        <c:axId val="975579624"/>
        <c:scaling>
          <c:orientation val="minMax"/>
          <c:max val="150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522784"/>
        <c:crosses val="autoZero"/>
        <c:crossBetween val="between"/>
        <c:min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 paperSize="8" orientation="landscape"/>
  </c:printSettings>
  <c:userShapes r:id="rId2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AR"/>
              <a:t>SAVES VU DIVD V1 + V2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796296296296298E-2"/>
          <c:y val="0.11657866483010659"/>
          <c:w val="0.92166589506172836"/>
          <c:h val="0.6256921873357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V1+V2'!$A$11</c:f>
              <c:strCache>
                <c:ptCount val="1"/>
                <c:pt idx="0">
                  <c:v>DIVD</c:v>
                </c:pt>
              </c:strCache>
            </c:strRef>
          </c:tx>
          <c:spPr>
            <a:solidFill>
              <a:sysClr val="windowText" lastClr="000000"/>
            </a:solidFill>
          </c:spPr>
          <c:invertIfNegative val="0"/>
          <c:dLbls>
            <c:dLbl>
              <c:idx val="0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/>
                    </a:pPr>
                    <a:r>
                      <a:rPr lang="en-US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7C-484E-AF22-360A3F6B2B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V1+V2'!$C$48:$N$48</c:f>
              <c:strCache>
                <c:ptCount val="6"/>
                <c:pt idx="0">
                  <c:v>Julio</c:v>
                </c:pt>
                <c:pt idx="1">
                  <c:v>Agosto</c:v>
                </c:pt>
                <c:pt idx="2">
                  <c:v>Septiembre</c:v>
                </c:pt>
                <c:pt idx="3">
                  <c:v>Octubre</c:v>
                </c:pt>
                <c:pt idx="4">
                  <c:v>Noviembre</c:v>
                </c:pt>
                <c:pt idx="5">
                  <c:v>Diciembre</c:v>
                </c:pt>
              </c:strCache>
            </c:strRef>
          </c:cat>
          <c:val>
            <c:numRef>
              <c:f>'FSI V1+V2'!$C$11:$N$11</c:f>
              <c:numCache>
                <c:formatCode>0.00</c:formatCode>
                <c:ptCount val="6"/>
                <c:pt idx="0">
                  <c:v>0.3</c:v>
                </c:pt>
                <c:pt idx="1">
                  <c:v>0.25</c:v>
                </c:pt>
                <c:pt idx="2">
                  <c:v>0.44117647058823528</c:v>
                </c:pt>
                <c:pt idx="3">
                  <c:v>0.1</c:v>
                </c:pt>
                <c:pt idx="4">
                  <c:v>0.2857142857142857</c:v>
                </c:pt>
                <c:pt idx="5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C-484E-AF22-360A3F6B2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975604320"/>
        <c:axId val="975616080"/>
      </c:barChart>
      <c:catAx>
        <c:axId val="975604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16080"/>
        <c:crosses val="autoZero"/>
        <c:auto val="1"/>
        <c:lblAlgn val="ctr"/>
        <c:lblOffset val="100"/>
        <c:noMultiLvlLbl val="0"/>
      </c:catAx>
      <c:valAx>
        <c:axId val="975616080"/>
        <c:scaling>
          <c:orientation val="minMax"/>
          <c:max val="3"/>
          <c:min val="0"/>
        </c:scaling>
        <c:delete val="0"/>
        <c:axPos val="l"/>
        <c:numFmt formatCode="#,##0;;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975604320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'FSI V1+V2'!$A$7</c:f>
              <c:strCache>
                <c:ptCount val="1"/>
                <c:pt idx="0">
                  <c:v>MONTAJE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V1+V2'!$C$3:$FH$3</c15:sqref>
                  </c15:fullRef>
                </c:ext>
              </c:extLst>
              <c:f>('FSI V1+V2'!$C$3:$J$3,'FSI V1+V2'!$O$3,'FSI V1+V2'!$AD$3:$AF$3,'FSI V1+V2'!$AU$3:$EG$3,'FSI V1+V2'!$EM$3:$FH$3)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3">
                  <c:v>Sem49</c:v>
                </c:pt>
                <c:pt idx="4">
                  <c:v>Sem50</c:v>
                </c:pt>
                <c:pt idx="5">
                  <c:v>Sem51</c:v>
                </c:pt>
                <c:pt idx="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V1+V2'!$C$7:$FH$7</c15:sqref>
                  </c15:fullRef>
                </c:ext>
              </c:extLst>
              <c:f>('FSI V1+V2'!$C$7:$J$7,'FSI V1+V2'!$O$7,'FSI V1+V2'!$AD$7:$AF$7,'FSI V1+V2'!$AU$7:$EG$7,'FSI V1+V2'!$EM$7:$FH$7)</c:f>
              <c:numCache>
                <c:formatCode>0.00</c:formatCode>
                <c:ptCount val="8"/>
                <c:pt idx="0">
                  <c:v>0.45</c:v>
                </c:pt>
                <c:pt idx="1">
                  <c:v>0.2</c:v>
                </c:pt>
                <c:pt idx="3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7-4509-9357-9C08C8644C5A}"/>
            </c:ext>
          </c:extLst>
        </c:ser>
        <c:ser>
          <c:idx val="1"/>
          <c:order val="1"/>
          <c:tx>
            <c:strRef>
              <c:f>'FSI V1+V2'!$A$8</c:f>
              <c:strCache>
                <c:ptCount val="1"/>
                <c:pt idx="0">
                  <c:v>PINTURA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V1+V2'!$C$3:$FH$3</c15:sqref>
                  </c15:fullRef>
                </c:ext>
              </c:extLst>
              <c:f>('FSI V1+V2'!$C$3:$J$3,'FSI V1+V2'!$O$3,'FSI V1+V2'!$AD$3:$AF$3,'FSI V1+V2'!$AU$3:$EG$3,'FSI V1+V2'!$EM$3:$FH$3)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3">
                  <c:v>Sem49</c:v>
                </c:pt>
                <c:pt idx="4">
                  <c:v>Sem50</c:v>
                </c:pt>
                <c:pt idx="5">
                  <c:v>Sem51</c:v>
                </c:pt>
                <c:pt idx="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V1+V2'!$C$8:$FH$8</c15:sqref>
                  </c15:fullRef>
                </c:ext>
              </c:extLst>
              <c:f>('FSI V1+V2'!$C$8:$J$8,'FSI V1+V2'!$O$8,'FSI V1+V2'!$AD$8:$AF$8,'FSI V1+V2'!$AU$8:$EG$8,'FSI V1+V2'!$EM$8:$FH$8)</c:f>
              <c:numCache>
                <c:formatCode>0.00</c:formatCode>
                <c:ptCount val="8"/>
                <c:pt idx="0">
                  <c:v>0.4</c:v>
                </c:pt>
                <c:pt idx="1">
                  <c:v>0.4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7-4509-9357-9C08C8644C5A}"/>
            </c:ext>
          </c:extLst>
        </c:ser>
        <c:ser>
          <c:idx val="2"/>
          <c:order val="2"/>
          <c:tx>
            <c:strRef>
              <c:f>'FSI V1+V2'!$A$9</c:f>
              <c:strCache>
                <c:ptCount val="1"/>
                <c:pt idx="0">
                  <c:v>SOLDADURA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V1+V2'!$C$3:$FH$3</c15:sqref>
                  </c15:fullRef>
                </c:ext>
              </c:extLst>
              <c:f>('FSI V1+V2'!$C$3:$J$3,'FSI V1+V2'!$O$3,'FSI V1+V2'!$AD$3:$AF$3,'FSI V1+V2'!$AU$3:$EG$3,'FSI V1+V2'!$EM$3:$FH$3)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3">
                  <c:v>Sem49</c:v>
                </c:pt>
                <c:pt idx="4">
                  <c:v>Sem50</c:v>
                </c:pt>
                <c:pt idx="5">
                  <c:v>Sem51</c:v>
                </c:pt>
                <c:pt idx="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V1+V2'!$C$9:$FH$9</c15:sqref>
                  </c15:fullRef>
                </c:ext>
              </c:extLst>
              <c:f>('FSI V1+V2'!$C$9:$J$9,'FSI V1+V2'!$O$9,'FSI V1+V2'!$AD$9:$AF$9,'FSI V1+V2'!$AU$9:$EG$9,'FSI V1+V2'!$EM$9:$FH$9)</c:f>
              <c:numCache>
                <c:formatCode>0.00</c:formatCode>
                <c:ptCount val="8"/>
                <c:pt idx="0">
                  <c:v>0.8</c:v>
                </c:pt>
                <c:pt idx="1">
                  <c:v>0.375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F7-4509-9357-9C08C8644C5A}"/>
            </c:ext>
          </c:extLst>
        </c:ser>
        <c:ser>
          <c:idx val="3"/>
          <c:order val="3"/>
          <c:tx>
            <c:strRef>
              <c:f>'FSI V1+V2'!$A$10</c:f>
              <c:strCache>
                <c:ptCount val="1"/>
                <c:pt idx="0">
                  <c:v>SQF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V1+V2'!$C$3:$FH$3</c15:sqref>
                  </c15:fullRef>
                </c:ext>
              </c:extLst>
              <c:f>('FSI V1+V2'!$C$3:$J$3,'FSI V1+V2'!$O$3,'FSI V1+V2'!$AD$3:$AF$3,'FSI V1+V2'!$AU$3:$EG$3,'FSI V1+V2'!$EM$3:$FH$3)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3">
                  <c:v>Sem49</c:v>
                </c:pt>
                <c:pt idx="4">
                  <c:v>Sem50</c:v>
                </c:pt>
                <c:pt idx="5">
                  <c:v>Sem51</c:v>
                </c:pt>
                <c:pt idx="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V1+V2'!$C$10:$FH$10</c15:sqref>
                  </c15:fullRef>
                </c:ext>
              </c:extLst>
              <c:f>('FSI V1+V2'!$C$10:$J$10,'FSI V1+V2'!$O$10,'FSI V1+V2'!$AD$10:$AF$10,'FSI V1+V2'!$AU$10:$EG$10,'FSI V1+V2'!$EM$10:$FH$10)</c:f>
              <c:numCache>
                <c:formatCode>0.00</c:formatCode>
                <c:ptCount val="8"/>
                <c:pt idx="0">
                  <c:v>0.35</c:v>
                </c:pt>
                <c:pt idx="1">
                  <c:v>0.375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F7-4509-9357-9C08C8644C5A}"/>
            </c:ext>
          </c:extLst>
        </c:ser>
        <c:ser>
          <c:idx val="4"/>
          <c:order val="4"/>
          <c:tx>
            <c:strRef>
              <c:f>'FSI V1+V2'!$A$11</c:f>
              <c:strCache>
                <c:ptCount val="1"/>
                <c:pt idx="0">
                  <c:v>DIVD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V1+V2'!$C$3:$FH$3</c15:sqref>
                  </c15:fullRef>
                </c:ext>
              </c:extLst>
              <c:f>('FSI V1+V2'!$C$3:$J$3,'FSI V1+V2'!$O$3,'FSI V1+V2'!$AD$3:$AF$3,'FSI V1+V2'!$AU$3:$EG$3,'FSI V1+V2'!$EM$3:$FH$3)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3">
                  <c:v>Sem49</c:v>
                </c:pt>
                <c:pt idx="4">
                  <c:v>Sem50</c:v>
                </c:pt>
                <c:pt idx="5">
                  <c:v>Sem51</c:v>
                </c:pt>
                <c:pt idx="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V1+V2'!$C$11:$FH$11</c15:sqref>
                  </c15:fullRef>
                </c:ext>
              </c:extLst>
              <c:f>('FSI V1+V2'!$C$11:$J$11,'FSI V1+V2'!$O$11,'FSI V1+V2'!$AD$11:$AF$11,'FSI V1+V2'!$AU$11:$EG$11,'FSI V1+V2'!$EM$11:$FH$11)</c:f>
              <c:numCache>
                <c:formatCode>0.00</c:formatCode>
                <c:ptCount val="8"/>
                <c:pt idx="0">
                  <c:v>0.3</c:v>
                </c:pt>
                <c:pt idx="1">
                  <c:v>0.25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7-4509-9357-9C08C8644C5A}"/>
            </c:ext>
          </c:extLst>
        </c:ser>
        <c:ser>
          <c:idx val="5"/>
          <c:order val="5"/>
          <c:tx>
            <c:strRef>
              <c:f>'FSI V1+V2'!$A$12</c:f>
              <c:strCache>
                <c:ptCount val="1"/>
                <c:pt idx="0">
                  <c:v>DLI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V1+V2'!$C$3:$FH$3</c15:sqref>
                  </c15:fullRef>
                </c:ext>
              </c:extLst>
              <c:f>('FSI V1+V2'!$C$3:$J$3,'FSI V1+V2'!$O$3,'FSI V1+V2'!$AD$3:$AF$3,'FSI V1+V2'!$AU$3:$EG$3,'FSI V1+V2'!$EM$3:$FH$3)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3">
                  <c:v>Sem49</c:v>
                </c:pt>
                <c:pt idx="4">
                  <c:v>Sem50</c:v>
                </c:pt>
                <c:pt idx="5">
                  <c:v>Sem51</c:v>
                </c:pt>
                <c:pt idx="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V1+V2'!$C$12:$FH$12</c15:sqref>
                  </c15:fullRef>
                </c:ext>
              </c:extLst>
              <c:f>('FSI V1+V2'!$C$12:$J$12,'FSI V1+V2'!$O$12,'FSI V1+V2'!$AD$12:$AF$12,'FSI V1+V2'!$AU$12:$EG$12,'FSI V1+V2'!$EM$12:$FH$12)</c:f>
              <c:numCache>
                <c:formatCode>0.00</c:formatCode>
                <c:ptCount val="8"/>
                <c:pt idx="0">
                  <c:v>0.05</c:v>
                </c:pt>
                <c:pt idx="1">
                  <c:v>2.5000000000000001E-2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F7-4509-9357-9C08C864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632936"/>
        <c:axId val="975686248"/>
      </c:barChart>
      <c:lineChart>
        <c:grouping val="standard"/>
        <c:varyColors val="0"/>
        <c:ser>
          <c:idx val="6"/>
          <c:order val="6"/>
          <c:tx>
            <c:v>TOTAL</c:v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V1+V2'!$C$3:$FH$3</c15:sqref>
                  </c15:fullRef>
                </c:ext>
              </c:extLst>
              <c:f>('FSI V1+V2'!$C$3:$J$3,'FSI V1+V2'!$O$3,'FSI V1+V2'!$AD$3:$AF$3,'FSI V1+V2'!$AU$3:$EG$3,'FSI V1+V2'!$EM$3:$FH$3)</c:f>
              <c:strCache>
                <c:ptCount val="7"/>
                <c:pt idx="0">
                  <c:v>jul-19</c:v>
                </c:pt>
                <c:pt idx="1">
                  <c:v>ago-19</c:v>
                </c:pt>
                <c:pt idx="3">
                  <c:v>Sem49</c:v>
                </c:pt>
                <c:pt idx="4">
                  <c:v>Sem50</c:v>
                </c:pt>
                <c:pt idx="5">
                  <c:v>Sem51</c:v>
                </c:pt>
                <c:pt idx="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V1+V2'!$C$6:$FH$6</c15:sqref>
                  </c15:fullRef>
                </c:ext>
              </c:extLst>
              <c:f>('FSI V1+V2'!$C$6:$J$6,'FSI V1+V2'!$O$6,'FSI V1+V2'!$AD$6:$AF$6,'FSI V1+V2'!$AU$6:$EG$6,'FSI V1+V2'!$EM$6:$FH$6)</c:f>
              <c:numCache>
                <c:formatCode>0.00</c:formatCode>
                <c:ptCount val="8"/>
                <c:pt idx="0">
                  <c:v>2.35</c:v>
                </c:pt>
                <c:pt idx="1">
                  <c:v>1.625</c:v>
                </c:pt>
                <c:pt idx="3">
                  <c:v>1.1666666666666667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F7-4509-9357-9C08C864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32936"/>
        <c:axId val="975686248"/>
      </c:lineChart>
      <c:catAx>
        <c:axId val="975632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86248"/>
        <c:crosses val="autoZero"/>
        <c:auto val="1"/>
        <c:lblAlgn val="ctr"/>
        <c:lblOffset val="100"/>
        <c:noMultiLvlLbl val="0"/>
      </c:catAx>
      <c:valAx>
        <c:axId val="9756862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7563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 paperSize="119" orientation="landscape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083666001330672E-2"/>
          <c:y val="4.0423690147201374E-2"/>
          <c:w val="0.95196324018629408"/>
          <c:h val="0.65037894106152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V1 K%'!$A$6</c:f>
              <c:strCache>
                <c:ptCount val="1"/>
                <c:pt idx="0">
                  <c:v>V1 K‰</c:v>
                </c:pt>
              </c:strCache>
            </c:strRef>
          </c:tx>
          <c:spPr>
            <a:gradFill>
              <a:gsLst>
                <a:gs pos="0">
                  <a:sysClr val="windowText" lastClr="000000"/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DE-4813-B89E-0F163883824A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ysClr val="windowText" lastClr="000000"/>
                  </a:gs>
                  <a:gs pos="50000">
                    <a:srgbClr val="00B050"/>
                  </a:gs>
                  <a:gs pos="97000">
                    <a:sysClr val="windowText" lastClr="000000"/>
                  </a:gs>
                </a:gsLst>
                <a:lin ang="10800000" scaled="0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8DE-4813-B89E-0F163883824A}"/>
              </c:ext>
            </c:extLst>
          </c:dPt>
          <c:dPt>
            <c:idx val="335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380-4E76-AD90-7B382BCD05D8}"/>
              </c:ext>
            </c:extLst>
          </c:dPt>
          <c:dPt>
            <c:idx val="335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380-4E76-AD90-7B382BCD05D8}"/>
              </c:ext>
            </c:extLst>
          </c:dPt>
          <c:dPt>
            <c:idx val="335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380-4E76-AD90-7B382BCD05D8}"/>
              </c:ext>
            </c:extLst>
          </c:dPt>
          <c:dLbls>
            <c:dLbl>
              <c:idx val="0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05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/>
                      <a:t>Plant Shutdown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DE-4813-B89E-0F16388382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776AD2-36FC-4EFE-85CB-16E58F52B2B6}" type="VALUE">
                      <a:rPr lang="en-US"/>
                      <a:pPr/>
                      <a:t>[VALOR]</a:t>
                    </a:fld>
                    <a:endParaRPr lang="es-AR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DE-4813-B89E-0F163883824A}"/>
                </c:ext>
              </c:extLst>
            </c:dLbl>
            <c:dLbl>
              <c:idx val="33281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DE-4813-B89E-0F163883824A}"/>
                </c:ext>
              </c:extLst>
            </c:dLbl>
            <c:dLbl>
              <c:idx val="33298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20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/>
                      <a:t>SIN PRODUCCION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8DE-4813-B89E-0F16388382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K%'!$C$3:$IO$3</c15:sqref>
                  </c15:fullRef>
                </c:ext>
              </c:extLst>
              <c:f>('FSI V1 K%'!$C$3:$V$3,'FSI V1 K%'!$AA$3:$AB$3,'FSI V1 K%'!$BL$3:$BP$3,'FSI V1 K%'!$BS$3,'FSI V1 K%'!$CY$3:$DV$3,'FSI V1 K%'!$EB$3:$EF$3,'FSI V1 K%'!$EL$3:$EO$3,'FSI V1 K%'!$FJ$3:$FQ$3,'FSI V1 K%'!$HU$3:$IN$3)</c:f>
              <c:strCache>
                <c:ptCount val="23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Sem49</c:v>
                </c:pt>
                <c:pt idx="14">
                  <c:v>Sem50</c:v>
                </c:pt>
                <c:pt idx="15">
                  <c:v>Sem51</c:v>
                </c:pt>
                <c:pt idx="16">
                  <c:v>Sem52</c:v>
                </c:pt>
                <c:pt idx="18">
                  <c:v>lun 02</c:v>
                </c:pt>
                <c:pt idx="19">
                  <c:v>mar 03</c:v>
                </c:pt>
                <c:pt idx="20">
                  <c:v>mié 04</c:v>
                </c:pt>
                <c:pt idx="21">
                  <c:v>jue 05</c:v>
                </c:pt>
                <c:pt idx="22">
                  <c:v>vie 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K%'!$C$6:$IO$6</c15:sqref>
                  </c15:fullRef>
                </c:ext>
              </c:extLst>
              <c:f>('FSI V1 K%'!$C$6:$V$6,'FSI V1 K%'!$AA$6:$AB$6,'FSI V1 K%'!$BL$6:$BP$6,'FSI V1 K%'!$BS$6,'FSI V1 K%'!$CY$6:$DV$6,'FSI V1 K%'!$EB$6:$EF$6,'FSI V1 K%'!$EL$6:$EO$6,'FSI V1 K%'!$FJ$6:$FQ$6,'FSI V1 K%'!$HU$6:$IN$6)</c:f>
              <c:numCache>
                <c:formatCode>0</c:formatCode>
                <c:ptCount val="23"/>
                <c:pt idx="0">
                  <c:v>0</c:v>
                </c:pt>
                <c:pt idx="1">
                  <c:v>55.55555555555555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58.823529411764703</c:v>
                </c:pt>
                <c:pt idx="9">
                  <c:v>0</c:v>
                </c:pt>
                <c:pt idx="10">
                  <c:v>71.428571428571431</c:v>
                </c:pt>
                <c:pt idx="11">
                  <c:v>500</c:v>
                </c:pt>
                <c:pt idx="13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DE-4813-B89E-0F1638838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45872"/>
        <c:axId val="975605496"/>
      </c:barChart>
      <c:barChart>
        <c:barDir val="col"/>
        <c:grouping val="clustered"/>
        <c:varyColors val="0"/>
        <c:ser>
          <c:idx val="1"/>
          <c:order val="1"/>
          <c:tx>
            <c:strRef>
              <c:f>'FSI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B8DE-4813-B89E-0F163883824A}"/>
              </c:ext>
            </c:extLst>
          </c:dPt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 b="1"/>
                  </a:pPr>
                  <a:endParaRPr lang="es-A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0F35-47FC-811F-8C8DF7F1B0E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4D7-404A-9DC4-1B5F26DBF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K%'!$BL$3:$BP$3,'FSI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Sem45</c:v>
                </c:pt>
                <c:pt idx="14">
                  <c:v>Sem46</c:v>
                </c:pt>
                <c:pt idx="15">
                  <c:v>Sem47</c:v>
                </c:pt>
                <c:pt idx="16">
                  <c:v>Sem48</c:v>
                </c:pt>
                <c:pt idx="17">
                  <c:v>Sem49</c:v>
                </c:pt>
                <c:pt idx="18">
                  <c:v>Sem50</c:v>
                </c:pt>
                <c:pt idx="19">
                  <c:v>Sem51</c:v>
                </c:pt>
                <c:pt idx="2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K%'!$C$16:$N$16</c15:sqref>
                  </c15:fullRef>
                </c:ext>
              </c:extLst>
              <c:f>'FSI V1 K%'!$C$16:$N$16</c:f>
              <c:numCache>
                <c:formatCode>0</c:formatCode>
                <c:ptCount val="12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8DE-4813-B89E-0F1638838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655280"/>
        <c:axId val="975596480"/>
      </c:barChart>
      <c:lineChart>
        <c:grouping val="standard"/>
        <c:varyColors val="0"/>
        <c:ser>
          <c:idx val="2"/>
          <c:order val="2"/>
          <c:tx>
            <c:strRef>
              <c:f>'FSI V1 K%'!$A$25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12325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BDD-4830-BD69-CBAC0A12AD90}"/>
                </c:ext>
              </c:extLst>
            </c:dLbl>
            <c:dLbl>
              <c:idx val="1335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A08-4574-95F2-28E038598BB1}"/>
                </c:ext>
              </c:extLst>
            </c:dLbl>
            <c:dLbl>
              <c:idx val="13916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C0A-4B45-8FB3-E353568C24B9}"/>
                </c:ext>
              </c:extLst>
            </c:dLbl>
            <c:dLbl>
              <c:idx val="33563"/>
              <c:tx>
                <c:rich>
                  <a:bodyPr/>
                  <a:lstStyle/>
                  <a:p>
                    <a:r>
                      <a:rPr lang="en-US" sz="700">
                        <a:solidFill>
                          <a:schemeClr val="accent5"/>
                        </a:solidFill>
                      </a:rPr>
                      <a:t>OBJ: </a:t>
                    </a:r>
                    <a:fld id="{A0435F54-BBFE-4DB2-BD34-CDB4F8142BF9}" type="VALUE">
                      <a:rPr lang="en-US" sz="700">
                        <a:solidFill>
                          <a:schemeClr val="accent5"/>
                        </a:solidFill>
                      </a:rPr>
                      <a:pPr/>
                      <a:t>[VALOR]</a:t>
                    </a:fld>
                    <a:endParaRPr lang="en-US" sz="700">
                      <a:solidFill>
                        <a:schemeClr val="accent5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B8DE-4813-B89E-0F16388382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K%'!$BL$3:$BP$3,'FSI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Sem49</c:v>
                </c:pt>
                <c:pt idx="14">
                  <c:v>Sem50</c:v>
                </c:pt>
                <c:pt idx="15">
                  <c:v>Sem51</c:v>
                </c:pt>
                <c:pt idx="1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K%'!$C$26:$IO$26</c15:sqref>
                  </c15:fullRef>
                </c:ext>
              </c:extLst>
              <c:f>('FSI V1 K%'!$C$26:$V$26,'FSI V1 K%'!$AA$26:$AB$26,'FSI V1 K%'!$BL$26:$BP$26,'FSI V1 K%'!$BS$26,'FSI V1 K%'!$CY$26:$DV$26,'FSI V1 K%'!$EB$26:$EF$26,'FSI V1 K%'!$EL$26:$EO$26,'FSI V1 K%'!$FJ$26:$FQ$26,'FSI V1 K%'!$HU$26:$IN$26)</c:f>
              <c:numCache>
                <c:formatCode>0</c:formatCode>
                <c:ptCount val="23"/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 formatCode="General">
                  <c:v>30</c:v>
                </c:pt>
                <c:pt idx="19" formatCode="General">
                  <c:v>30</c:v>
                </c:pt>
                <c:pt idx="20" formatCode="General">
                  <c:v>30</c:v>
                </c:pt>
                <c:pt idx="21" formatCode="General">
                  <c:v>30</c:v>
                </c:pt>
                <c:pt idx="22" formatCode="General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8DE-4813-B89E-0F1638838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45872"/>
        <c:axId val="975605496"/>
      </c:lineChart>
      <c:lineChart>
        <c:grouping val="standard"/>
        <c:varyColors val="0"/>
        <c:ser>
          <c:idx val="3"/>
          <c:order val="3"/>
          <c:tx>
            <c:strRef>
              <c:f>'FSI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24572"/>
            <c:bubble3D val="0"/>
            <c:extLst>
              <c:ext xmlns:c16="http://schemas.microsoft.com/office/drawing/2014/chart" uri="{C3380CC4-5D6E-409C-BE32-E72D297353CC}">
                <c16:uniqueId val="{00000010-B8DE-4813-B89E-0F163883824A}"/>
              </c:ext>
            </c:extLst>
          </c:dPt>
          <c:dPt>
            <c:idx val="24573"/>
            <c:bubble3D val="0"/>
            <c:extLst>
              <c:ext xmlns:c16="http://schemas.microsoft.com/office/drawing/2014/chart" uri="{C3380CC4-5D6E-409C-BE32-E72D297353CC}">
                <c16:uniqueId val="{00000009-A380-4E76-AD90-7B382BCD05D8}"/>
              </c:ext>
            </c:extLst>
          </c:dPt>
          <c:dPt>
            <c:idx val="24574"/>
            <c:bubble3D val="0"/>
            <c:extLst>
              <c:ext xmlns:c16="http://schemas.microsoft.com/office/drawing/2014/chart" uri="{C3380CC4-5D6E-409C-BE32-E72D297353CC}">
                <c16:uniqueId val="{0000000A-A380-4E76-AD90-7B382BCD05D8}"/>
              </c:ext>
            </c:extLst>
          </c:dPt>
          <c:dPt>
            <c:idx val="24575"/>
            <c:bubble3D val="0"/>
            <c:extLst>
              <c:ext xmlns:c16="http://schemas.microsoft.com/office/drawing/2014/chart" uri="{C3380CC4-5D6E-409C-BE32-E72D297353CC}">
                <c16:uniqueId val="{0000000B-A380-4E76-AD90-7B382BCD05D8}"/>
              </c:ext>
            </c:extLst>
          </c:dPt>
          <c:dPt>
            <c:idx val="24576"/>
            <c:bubble3D val="0"/>
            <c:extLst>
              <c:ext xmlns:c16="http://schemas.microsoft.com/office/drawing/2014/chart" uri="{C3380CC4-5D6E-409C-BE32-E72D297353CC}">
                <c16:uniqueId val="{0000000C-A380-4E76-AD90-7B382BCD05D8}"/>
              </c:ext>
            </c:extLst>
          </c:dPt>
          <c:dLbls>
            <c:dLbl>
              <c:idx val="24564"/>
              <c:tx>
                <c:rich>
                  <a:bodyPr/>
                  <a:lstStyle/>
                  <a:p>
                    <a:r>
                      <a:rPr lang="en-US" baseline="0"/>
                      <a:t>0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8DE-4813-B89E-0F163883824A}"/>
                </c:ext>
              </c:extLst>
            </c:dLbl>
            <c:dLbl>
              <c:idx val="24572"/>
              <c:layout>
                <c:manualLayout>
                  <c:x val="-3.0466319788221726E-2"/>
                  <c:y val="-5.33705923901097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8DE-4813-B89E-0F16388382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 K%'!$C$3:$DX$3</c15:sqref>
                  </c15:fullRef>
                </c:ext>
              </c:extLst>
              <c:f>('FSI V1 K%'!$C$3:$V$3,'FSI V1 K%'!$AA$3:$AB$3,'FSI V1 K%'!$BL$3:$BP$3,'FSI V1 K%'!$BS$3,'FSI V1 K%'!$CY$3:$DV$3)</c:f>
              <c:strCache>
                <c:ptCount val="1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0">
                  <c:v>nov-19</c:v>
                </c:pt>
                <c:pt idx="11">
                  <c:v>dic-19</c:v>
                </c:pt>
                <c:pt idx="13">
                  <c:v>Sem49</c:v>
                </c:pt>
                <c:pt idx="14">
                  <c:v>Sem50</c:v>
                </c:pt>
                <c:pt idx="15">
                  <c:v>Sem51</c:v>
                </c:pt>
                <c:pt idx="16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 K%'!$C$36:$BP$36</c15:sqref>
                  </c15:fullRef>
                </c:ext>
              </c:extLst>
              <c:f>('FSI V1 K%'!$C$36:$V$36,'FSI V1 K%'!$AA$36:$AB$36,'FSI V1 K%'!$BL$36:$BP$36)</c:f>
              <c:numCache>
                <c:formatCode>0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8DE-4813-B89E-0F1638838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55280"/>
        <c:axId val="975596480"/>
      </c:lineChart>
      <c:catAx>
        <c:axId val="975645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05496"/>
        <c:crosses val="autoZero"/>
        <c:auto val="1"/>
        <c:lblAlgn val="ctr"/>
        <c:lblOffset val="100"/>
        <c:noMultiLvlLbl val="0"/>
      </c:catAx>
      <c:valAx>
        <c:axId val="975605496"/>
        <c:scaling>
          <c:orientation val="minMax"/>
          <c:max val="14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645872"/>
        <c:crosses val="autoZero"/>
        <c:crossBetween val="between"/>
        <c:majorUnit val="20"/>
      </c:valAx>
      <c:valAx>
        <c:axId val="975596480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655280"/>
        <c:crosses val="max"/>
        <c:crossBetween val="between"/>
      </c:valAx>
      <c:catAx>
        <c:axId val="975655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96480"/>
        <c:crossesAt val="1"/>
        <c:auto val="1"/>
        <c:lblAlgn val="ctr"/>
        <c:lblOffset val="100"/>
        <c:noMultiLvlLbl val="0"/>
      </c:catAx>
      <c:spPr>
        <a:solidFill>
          <a:sysClr val="window" lastClr="FFFFFF"/>
        </a:solidFill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7116267465069864E-2"/>
          <c:y val="2.0811090921327137E-2"/>
          <c:w val="0.95235229540918165"/>
          <c:h val="0.6580049801467126"/>
        </c:manualLayout>
      </c:layout>
      <c:barChart>
        <c:barDir val="col"/>
        <c:grouping val="stacked"/>
        <c:varyColors val="0"/>
        <c:ser>
          <c:idx val="0"/>
          <c:order val="0"/>
          <c:tx>
            <c:v>OK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00B050"/>
                </a:gs>
                <a:gs pos="100000">
                  <a:sysClr val="windowText" lastClr="000000"/>
                </a:gs>
              </a:gsLst>
              <a:lin ang="10800000" scaled="1"/>
            </a:gra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F65-4DF8-8CA8-8ACE6C56243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F65-4DF8-8CA8-8ACE6C562431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65-4DF8-8CA8-8ACE6C56243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F65-4DF8-8CA8-8ACE6C56243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5F65-4DF8-8CA8-8ACE6C56243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F65-4DF8-8CA8-8ACE6C56243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5F65-4DF8-8CA8-8ACE6C562431}"/>
              </c:ext>
            </c:extLst>
          </c:dPt>
          <c:dPt>
            <c:idx val="229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48F-4166-88ED-AB8E7525A836}"/>
              </c:ext>
            </c:extLst>
          </c:dPt>
          <c:dPt>
            <c:idx val="229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48F-4166-88ED-AB8E7525A836}"/>
              </c:ext>
            </c:extLst>
          </c:dPt>
          <c:dPt>
            <c:idx val="229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48F-4166-88ED-AB8E7525A836}"/>
              </c:ext>
            </c:extLst>
          </c:dPt>
          <c:dPt>
            <c:idx val="22968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48F-4166-88ED-AB8E7525A836}"/>
              </c:ext>
            </c:extLst>
          </c:dPt>
          <c:dPt>
            <c:idx val="22969"/>
            <c:invertIfNegative val="0"/>
            <c:bubble3D val="0"/>
            <c:spPr>
              <a:gradFill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</a:gradFill>
              <a:ln>
                <a:noFill/>
              </a:ln>
              <a:effectLst>
                <a:outerShdw blurRad="57150" dist="19050" dir="5400000" algn="ctr" rotWithShape="0">
                  <a:schemeClr val="bg1">
                    <a:alpha val="63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A48F-4166-88ED-AB8E7525A836}"/>
              </c:ext>
            </c:extLst>
          </c:dPt>
          <c:dPt>
            <c:idx val="229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48F-4166-88ED-AB8E7525A836}"/>
              </c:ext>
            </c:extLst>
          </c:dPt>
          <c:dLbls>
            <c:dLbl>
              <c:idx val="9224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A48F-4166-88ED-AB8E7525A836}"/>
                </c:ext>
              </c:extLst>
            </c:dLbl>
            <c:dLbl>
              <c:idx val="922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AR" sz="1400" b="1" i="0" u="none" strike="noStrike" kern="120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>
                        <a:glow rad="127000">
                          <a:sysClr val="windowText" lastClr="000000"/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1-A48F-4166-88ED-AB8E7525A83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V1+V2'!$C$3:$IP$3</c15:sqref>
                  </c15:fullRef>
                </c:ext>
              </c:extLst>
              <c:f>('FSI V1+V2'!$C$3:$AF$3,'FSI V1+V2'!$BL$3:$EP$3,'FSI V1+V2'!$FK$3:$FR$3,'FSI V1+V2'!$HV$3:$IP$3)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V1+V2'!$C$70:$IO$70</c15:sqref>
                  </c15:fullRef>
                </c:ext>
              </c:extLst>
              <c:f>('FSI V1+V2'!$C$70:$AF$70,'FSI V1+V2'!$BL$70:$EP$70,'FSI V1+V2'!$FK$70:$FR$70,'FSI V1+V2'!$HV$70:$IO$70)</c:f>
              <c:numCache>
                <c:formatCode>0.00</c:formatCode>
                <c:ptCount val="17"/>
                <c:pt idx="0">
                  <c:v>0</c:v>
                </c:pt>
                <c:pt idx="1">
                  <c:v>1.625</c:v>
                </c:pt>
                <c:pt idx="2">
                  <c:v>0</c:v>
                </c:pt>
                <c:pt idx="3">
                  <c:v>1.3</c:v>
                </c:pt>
                <c:pt idx="4">
                  <c:v>1.4285714285714286</c:v>
                </c:pt>
                <c:pt idx="5">
                  <c:v>1.1666666666666667</c:v>
                </c:pt>
                <c:pt idx="6">
                  <c:v>0</c:v>
                </c:pt>
                <c:pt idx="7">
                  <c:v>1.1666666666666667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1.5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F65-4DF8-8CA8-8ACE6C562431}"/>
            </c:ext>
          </c:extLst>
        </c:ser>
        <c:ser>
          <c:idx val="1"/>
          <c:order val="1"/>
          <c:tx>
            <c:v>NOK</c:v>
          </c:tx>
          <c:spPr>
            <a:gradFill>
              <a:gsLst>
                <a:gs pos="0">
                  <a:sysClr val="windowText" lastClr="000000">
                    <a:lumMod val="100000"/>
                  </a:sysClr>
                </a:gs>
                <a:gs pos="50000">
                  <a:srgbClr val="FF0000"/>
                </a:gs>
                <a:gs pos="100000">
                  <a:sysClr val="windowText" lastClr="000000"/>
                </a:gs>
              </a:gsLst>
              <a:lin ang="10800000" scaled="1"/>
            </a:gradFill>
            <a:ln w="9525">
              <a:solidFill>
                <a:sysClr val="windowText" lastClr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5F65-4DF8-8CA8-8ACE6C56243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5F65-4DF8-8CA8-8ACE6C562431}"/>
              </c:ext>
            </c:extLst>
          </c:dPt>
          <c:dLbls>
            <c:dLbl>
              <c:idx val="0"/>
              <c:tx>
                <c:rich>
                  <a:bodyPr rot="-5400000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s-AR" sz="1050" b="1" i="0" u="none" strike="noStrike" kern="120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>
                          <a:glow rad="127000">
                            <a:sysClr val="windowText" lastClr="000000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/>
                      <a:t>Plant Shutdown</a:t>
                    </a:r>
                  </a:p>
                </c:rich>
              </c:tx>
              <c:numFmt formatCode="#,##0.00;;;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65-4DF8-8CA8-8ACE6C562431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ln>
                      <a:noFill/>
                    </a:ln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V1+V2'!$C$3:$IP$3</c15:sqref>
                  </c15:fullRef>
                </c:ext>
              </c:extLst>
              <c:f>('FSI V1+V2'!$C$3:$AF$3,'FSI V1+V2'!$BL$3:$EP$3,'FSI V1+V2'!$FK$3:$FR$3,'FSI V1+V2'!$HV$3:$IP$3)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V1+V2'!$C$71:$IO$71</c15:sqref>
                  </c15:fullRef>
                </c:ext>
              </c:extLst>
              <c:f>('FSI V1+V2'!$C$71:$AF$71,'FSI V1+V2'!$BL$71:$EP$71,'FSI V1+V2'!$FK$71:$FR$71,'FSI V1+V2'!$HV$71:$IO$71)</c:f>
              <c:numCache>
                <c:formatCode>0.00</c:formatCode>
                <c:ptCount val="17"/>
                <c:pt idx="0">
                  <c:v>2.35</c:v>
                </c:pt>
                <c:pt idx="1">
                  <c:v>0</c:v>
                </c:pt>
                <c:pt idx="2">
                  <c:v>1.7647058823529411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F65-4DF8-8CA8-8ACE6C56243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975564336"/>
        <c:axId val="975674096"/>
      </c:barChart>
      <c:barChart>
        <c:barDir val="col"/>
        <c:grouping val="clustered"/>
        <c:varyColors val="0"/>
        <c:ser>
          <c:idx val="2"/>
          <c:order val="2"/>
          <c:tx>
            <c:strRef>
              <c:f>'FSI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19050">
              <a:solidFill>
                <a:sysClr val="windowText" lastClr="000000"/>
              </a:solidFill>
              <a:prstDash val="sysDash"/>
            </a:ln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5F65-4DF8-8CA8-8ACE6C562431}"/>
              </c:ext>
            </c:extLst>
          </c:dPt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80E-4A01-B69E-893BBBAC53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V1+V2'!$C$3:$FM$3</c15:sqref>
                  </c15:fullRef>
                </c:ext>
              </c:extLst>
              <c:f>('FSI V1+V2'!$C$3:$AF$3,'FSI V1+V2'!$BL$3:$EP$3,'FSI V1+V2'!$FK$3:$FM$3)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V1+V2'!$C$16:$N$16</c15:sqref>
                  </c15:fullRef>
                </c:ext>
              </c:extLst>
              <c:f>'FSI V1+V2'!$C$16:$N$16</c:f>
              <c:numCache>
                <c:formatCode>0.00</c:formatCode>
                <c:ptCount val="6"/>
                <c:pt idx="0">
                  <c:v>1.84</c:v>
                </c:pt>
                <c:pt idx="1">
                  <c:v>1.84</c:v>
                </c:pt>
                <c:pt idx="2">
                  <c:v>1.67</c:v>
                </c:pt>
                <c:pt idx="3">
                  <c:v>1.67</c:v>
                </c:pt>
                <c:pt idx="4">
                  <c:v>1.5</c:v>
                </c:pt>
                <c:pt idx="5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65-4DF8-8CA8-8ACE6C56243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975483976"/>
        <c:axId val="975427920"/>
      </c:barChart>
      <c:lineChart>
        <c:grouping val="standard"/>
        <c:varyColors val="0"/>
        <c:ser>
          <c:idx val="3"/>
          <c:order val="3"/>
          <c:tx>
            <c:strRef>
              <c:f>'FSI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>
              <a:solidFill>
                <a:srgbClr val="4F81BD"/>
              </a:solidFill>
            </a:ln>
          </c:spPr>
          <c:marker>
            <c:symbol val="none"/>
          </c:marker>
          <c:dPt>
            <c:idx val="22971"/>
            <c:bubble3D val="0"/>
            <c:extLst>
              <c:ext xmlns:c16="http://schemas.microsoft.com/office/drawing/2014/chart" uri="{C3380CC4-5D6E-409C-BE32-E72D297353CC}">
                <c16:uniqueId val="{00000016-A48F-4166-88ED-AB8E7525A836}"/>
              </c:ext>
            </c:extLst>
          </c:dPt>
          <c:dPt>
            <c:idx val="22972"/>
            <c:bubble3D val="0"/>
            <c:extLst>
              <c:ext xmlns:c16="http://schemas.microsoft.com/office/drawing/2014/chart" uri="{C3380CC4-5D6E-409C-BE32-E72D297353CC}">
                <c16:uniqueId val="{00000017-A48F-4166-88ED-AB8E7525A836}"/>
              </c:ext>
            </c:extLst>
          </c:dPt>
          <c:dPt>
            <c:idx val="22973"/>
            <c:bubble3D val="0"/>
            <c:extLst>
              <c:ext xmlns:c16="http://schemas.microsoft.com/office/drawing/2014/chart" uri="{C3380CC4-5D6E-409C-BE32-E72D297353CC}">
                <c16:uniqueId val="{00000018-A48F-4166-88ED-AB8E7525A836}"/>
              </c:ext>
            </c:extLst>
          </c:dPt>
          <c:dPt>
            <c:idx val="22974"/>
            <c:bubble3D val="0"/>
            <c:extLst>
              <c:ext xmlns:c16="http://schemas.microsoft.com/office/drawing/2014/chart" uri="{C3380CC4-5D6E-409C-BE32-E72D297353CC}">
                <c16:uniqueId val="{00000019-A48F-4166-88ED-AB8E7525A836}"/>
              </c:ext>
            </c:extLst>
          </c:dPt>
          <c:dPt>
            <c:idx val="22975"/>
            <c:bubble3D val="0"/>
            <c:extLst>
              <c:ext xmlns:c16="http://schemas.microsoft.com/office/drawing/2014/chart" uri="{C3380CC4-5D6E-409C-BE32-E72D297353CC}">
                <c16:uniqueId val="{0000001A-A48F-4166-88ED-AB8E7525A836}"/>
              </c:ext>
            </c:extLst>
          </c:dPt>
          <c:dPt>
            <c:idx val="22976"/>
            <c:bubble3D val="0"/>
            <c:extLst>
              <c:ext xmlns:c16="http://schemas.microsoft.com/office/drawing/2014/chart" uri="{C3380CC4-5D6E-409C-BE32-E72D297353CC}">
                <c16:uniqueId val="{0000001B-A48F-4166-88ED-AB8E7525A836}"/>
              </c:ext>
            </c:extLst>
          </c:dPt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V1+V2'!$C$3:$FM$3</c15:sqref>
                  </c15:fullRef>
                </c:ext>
              </c:extLst>
              <c:f>('FSI V1+V2'!$C$3:$AF$3,'FSI V1+V2'!$BL$3:$EP$3,'FSI V1+V2'!$FK$3:$FM$3)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V1+V2'!$C$26:$IO$26</c15:sqref>
                  </c15:fullRef>
                </c:ext>
              </c:extLst>
              <c:f>('FSI V1+V2'!$C$26:$AF$26,'FSI V1+V2'!$BL$26:$EP$26,'FSI V1+V2'!$FK$26:$FR$26,'FSI V1+V2'!$HV$26:$IO$26)</c:f>
              <c:numCache>
                <c:formatCode>0.00</c:formatCode>
                <c:ptCount val="17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F65-4DF8-8CA8-8ACE6C56243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564336"/>
        <c:axId val="975674096"/>
      </c:lineChart>
      <c:catAx>
        <c:axId val="975564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74096"/>
        <c:crosses val="autoZero"/>
        <c:auto val="1"/>
        <c:lblAlgn val="ctr"/>
        <c:lblOffset val="100"/>
        <c:noMultiLvlLbl val="0"/>
      </c:catAx>
      <c:valAx>
        <c:axId val="975674096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975564336"/>
        <c:crosses val="autoZero"/>
        <c:crossBetween val="between"/>
      </c:valAx>
      <c:valAx>
        <c:axId val="97542792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975483976"/>
        <c:crosses val="max"/>
        <c:crossBetween val="between"/>
      </c:valAx>
      <c:catAx>
        <c:axId val="975483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42792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IC'!$A$8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414-4E4A-A3A4-EEC772F267CD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IC'!$B$4:$IG$4</c15:sqref>
                  </c15:fullRef>
                </c:ext>
              </c:extLst>
              <c:f>('GRAF. IC'!$B$4:$AJ$4,'GRAF. IC'!$AO$4:$AT$4,'GRAF. IC'!$AZ$4,'GRAF. IC'!$BE$4:$ET$4,'GRAF. IC'!$EZ$4:$FI$4,'GRAF. IC'!$FO$4:$FX$4,'GRAF. IC'!$GT$4:$GX$4,'GRAF. IC'!$HS$4:$HW$4,'GRAF. IC'!$IC$4:$IG$4)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IC'!$B$8:$IG$8</c15:sqref>
                  </c15:fullRef>
                </c:ext>
              </c:extLst>
              <c:f>('GRAF. IC'!$B$8:$AJ$8,'GRAF. IC'!$AO$8:$AT$8,'GRAF. IC'!$AZ$8,'GRAF. IC'!$BE$8:$ET$8,'GRAF. IC'!$EZ$8:$FI$8,'GRAF. IC'!$FO$8:$FX$8,'GRAF. IC'!$GT$8:$GX$8,'GRAF. IC'!$HS$8:$HW$8,'GRAF. IC'!$IC$8:$IG$8)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0.92</c:v>
                </c:pt>
                <c:pt idx="6">
                  <c:v>0</c:v>
                </c:pt>
                <c:pt idx="7">
                  <c:v>0</c:v>
                </c:pt>
                <c:pt idx="8">
                  <c:v>0.92</c:v>
                </c:pt>
                <c:pt idx="9">
                  <c:v>0.93</c:v>
                </c:pt>
                <c:pt idx="10">
                  <c:v>0.92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0.92</c:v>
                </c:pt>
                <c:pt idx="19">
                  <c:v>0.92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14-4E4A-A3A4-EEC772F267CD}"/>
            </c:ext>
          </c:extLst>
        </c:ser>
        <c:ser>
          <c:idx val="2"/>
          <c:order val="1"/>
          <c:tx>
            <c:strRef>
              <c:f>'GRAF. IC'!$A$9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IC'!$B$4:$IG$4</c15:sqref>
                  </c15:fullRef>
                </c:ext>
              </c:extLst>
              <c:f>('GRAF. IC'!$B$4:$AJ$4,'GRAF. IC'!$AO$4:$AT$4,'GRAF. IC'!$AZ$4,'GRAF. IC'!$BE$4:$ET$4,'GRAF. IC'!$EZ$4:$FI$4,'GRAF. IC'!$FO$4:$FX$4,'GRAF. IC'!$GT$4:$GX$4,'GRAF. IC'!$HS$4:$HW$4,'GRAF. IC'!$IC$4:$IG$4)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IC'!$B$9:$IG$9</c15:sqref>
                  </c15:fullRef>
                </c:ext>
              </c:extLst>
              <c:f>('GRAF. IC'!$B$9:$AJ$9,'GRAF. IC'!$AO$9:$AT$9,'GRAF. IC'!$AZ$9,'GRAF. IC'!$BE$9:$ET$9,'GRAF. IC'!$EZ$9:$FI$9,'GRAF. IC'!$FO$9:$FX$9,'GRAF. IC'!$GT$9:$GX$9,'GRAF. IC'!$HS$9:$HW$9,'GRAF. IC'!$IC$9:$IG$9)</c:f>
              <c:numCache>
                <c:formatCode>0.0%</c:formatCode>
                <c:ptCount val="23"/>
                <c:pt idx="1">
                  <c:v>0.83499999999999996</c:v>
                </c:pt>
                <c:pt idx="2">
                  <c:v>0.85499999999999998</c:v>
                </c:pt>
                <c:pt idx="3">
                  <c:v>0.88500000000000001</c:v>
                </c:pt>
                <c:pt idx="4">
                  <c:v>0.87</c:v>
                </c:pt>
                <c:pt idx="5">
                  <c:v>0</c:v>
                </c:pt>
                <c:pt idx="6">
                  <c:v>0.79</c:v>
                </c:pt>
                <c:pt idx="7">
                  <c:v>0.91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0.90500000000000003</c:v>
                </c:pt>
                <c:pt idx="12">
                  <c:v>0</c:v>
                </c:pt>
                <c:pt idx="13">
                  <c:v>0.90500000000000003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0.87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14-4E4A-A3A4-EEC772F267C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5607848"/>
        <c:axId val="975492208"/>
      </c:barChart>
      <c:lineChart>
        <c:grouping val="standard"/>
        <c:varyColors val="0"/>
        <c:ser>
          <c:idx val="1"/>
          <c:order val="2"/>
          <c:tx>
            <c:strRef>
              <c:f>'GRAF. IC'!$A$7</c:f>
              <c:strCache>
                <c:ptCount val="1"/>
                <c:pt idx="0">
                  <c:v>OBJETIVO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F1-454D-9F20-C76A94DB796F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IC'!$B$4:$FT$4</c15:sqref>
                  </c15:fullRef>
                </c:ext>
              </c:extLst>
              <c:f>('GRAF. IC'!$B$4:$AJ$4,'GRAF. IC'!$AO$4:$AT$4,'GRAF. IC'!$AZ$4,'GRAF. IC'!$BE$4:$ET$4,'GRAF. IC'!$EZ$4:$FI$4,'GRAF. IC'!$FO$4:$FT$4)</c:f>
              <c:strCache>
                <c:ptCount val="1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IC'!$B$7:$IG$7</c15:sqref>
                  </c15:fullRef>
                </c:ext>
              </c:extLst>
              <c:f>('GRAF. IC'!$B$7:$AJ$7,'GRAF. IC'!$AO$7:$AT$7,'GRAF. IC'!$AZ$7,'GRAF. IC'!$BE$7:$ET$7,'GRAF. IC'!$EZ$7:$FI$7,'GRAF. IC'!$FO$7:$FX$7,'GRAF. IC'!$GT$7:$GX$7,'GRAF. IC'!$HS$7:$HW$7,'GRAF. IC'!$IC$7:$IG$7)</c:f>
              <c:numCache>
                <c:formatCode>0%</c:formatCode>
                <c:ptCount val="23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  <c:pt idx="6">
                  <c:v>0.92</c:v>
                </c:pt>
                <c:pt idx="7">
                  <c:v>0.92</c:v>
                </c:pt>
                <c:pt idx="8">
                  <c:v>0.92</c:v>
                </c:pt>
                <c:pt idx="9">
                  <c:v>0.92</c:v>
                </c:pt>
                <c:pt idx="10">
                  <c:v>0.92</c:v>
                </c:pt>
                <c:pt idx="11">
                  <c:v>0.92</c:v>
                </c:pt>
                <c:pt idx="13">
                  <c:v>0.92</c:v>
                </c:pt>
                <c:pt idx="14">
                  <c:v>0.92</c:v>
                </c:pt>
                <c:pt idx="15">
                  <c:v>0.92</c:v>
                </c:pt>
                <c:pt idx="16">
                  <c:v>0.92</c:v>
                </c:pt>
                <c:pt idx="18">
                  <c:v>0.92</c:v>
                </c:pt>
                <c:pt idx="19">
                  <c:v>0.92</c:v>
                </c:pt>
                <c:pt idx="20">
                  <c:v>0.92</c:v>
                </c:pt>
                <c:pt idx="21">
                  <c:v>0.92</c:v>
                </c:pt>
                <c:pt idx="22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14-4E4A-A3A4-EEC772F267C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607848"/>
        <c:axId val="975492208"/>
      </c:lineChart>
      <c:catAx>
        <c:axId val="97560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/>
          <a:lstStyle/>
          <a:p>
            <a:pPr>
              <a:defRPr/>
            </a:pPr>
            <a:endParaRPr lang="es-AR"/>
          </a:p>
        </c:txPr>
        <c:crossAx val="975492208"/>
        <c:crosses val="autoZero"/>
        <c:auto val="1"/>
        <c:lblAlgn val="ctr"/>
        <c:lblOffset val="100"/>
        <c:noMultiLvlLbl val="0"/>
      </c:catAx>
      <c:valAx>
        <c:axId val="975492208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607848"/>
        <c:crosses val="autoZero"/>
        <c:crossBetween val="between"/>
        <c:majorUnit val="0.5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9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userShapes r:id="rId1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IC'!$A$31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76-4499-AF5A-7B5CA5C1C3A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76-4499-AF5A-7B5CA5C1C3A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76-4499-AF5A-7B5CA5C1C3A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76-4499-AF5A-7B5CA5C1C3A7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476-4499-AF5A-7B5CA5C1C3A7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IC'!$B$27:$IG$27</c15:sqref>
                  </c15:fullRef>
                </c:ext>
              </c:extLst>
              <c:f>('GRAF. IC'!$B$27:$AJ$27,'GRAF. IC'!$AO$27:$AT$27,'GRAF. IC'!$AZ$27,'GRAF. IC'!$BE$27:$ET$27,'GRAF. IC'!$EZ$27:$FI$27,'GRAF. IC'!$FO$27:$FX$27,'GRAF. IC'!$GI$27,'GRAF. IC'!$GT$27:$GX$27,'GRAF. IC'!$HS$27:$HW$27,'GRAF. IC'!$IC$27:$IG$27)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IC'!$B$31:$IG$31</c15:sqref>
                  </c15:fullRef>
                </c:ext>
              </c:extLst>
              <c:f>('GRAF. IC'!$B$31:$AJ$31,'GRAF. IC'!$AO$31:$AT$31,'GRAF. IC'!$AZ$31,'GRAF. IC'!$BE$31:$ET$31,'GRAF. IC'!$EZ$31:$FI$31,'GRAF. IC'!$FO$31:$FX$31,'GRAF. IC'!$GI$31,'GRAF. IC'!$GT$31:$GX$31,'GRAF. IC'!$HS$31:$HW$31,'GRAF. IC'!$IC$31:$IG$31)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0.98</c:v>
                </c:pt>
                <c:pt idx="10">
                  <c:v>0</c:v>
                </c:pt>
                <c:pt idx="11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76-4499-AF5A-7B5CA5C1C3A7}"/>
            </c:ext>
          </c:extLst>
        </c:ser>
        <c:ser>
          <c:idx val="2"/>
          <c:order val="1"/>
          <c:tx>
            <c:strRef>
              <c:f>'GRAF. IC'!$A$32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IC'!$B$27:$IG$27</c15:sqref>
                  </c15:fullRef>
                </c:ext>
              </c:extLst>
              <c:f>('GRAF. IC'!$B$27:$AJ$27,'GRAF. IC'!$AO$27:$AT$27,'GRAF. IC'!$AZ$27,'GRAF. IC'!$BE$27:$ET$27,'GRAF. IC'!$EZ$27:$FI$27,'GRAF. IC'!$FO$27:$FX$27,'GRAF. IC'!$GI$27,'GRAF. IC'!$GT$27:$GX$27,'GRAF. IC'!$HS$27:$HW$27,'GRAF. IC'!$IC$27:$IG$27)</c:f>
              <c:strCache>
                <c:ptCount val="2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S49</c:v>
                </c:pt>
                <c:pt idx="14">
                  <c:v>S50</c:v>
                </c:pt>
                <c:pt idx="15">
                  <c:v>S51</c:v>
                </c:pt>
                <c:pt idx="16">
                  <c:v>S52</c:v>
                </c:pt>
                <c:pt idx="18">
                  <c:v>02.12</c:v>
                </c:pt>
                <c:pt idx="19">
                  <c:v>03.12</c:v>
                </c:pt>
                <c:pt idx="20">
                  <c:v>04.12</c:v>
                </c:pt>
                <c:pt idx="21">
                  <c:v>05.12</c:v>
                </c:pt>
                <c:pt idx="22">
                  <c:v>06.12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IC'!$B$32:$IG$32</c15:sqref>
                  </c15:fullRef>
                </c:ext>
              </c:extLst>
              <c:f>('GRAF. IC'!$B$32:$AJ$32,'GRAF. IC'!$AO$32:$AT$32,'GRAF. IC'!$AZ$32,'GRAF. IC'!$BE$32:$ET$32,'GRAF. IC'!$EZ$32:$FI$32,'GRAF. IC'!$FO$32:$FX$32,'GRAF. IC'!$GI$32,'GRAF. IC'!$GT$32:$GX$32,'GRAF. IC'!$HS$32:$HW$32,'GRAF. IC'!$IC$32:$IG$32)</c:f>
              <c:numCache>
                <c:formatCode>0.0%</c:formatCode>
                <c:ptCount val="23"/>
                <c:pt idx="1">
                  <c:v>0.96</c:v>
                </c:pt>
                <c:pt idx="2">
                  <c:v>0.97499999999999998</c:v>
                </c:pt>
                <c:pt idx="3">
                  <c:v>0.95000000000000007</c:v>
                </c:pt>
                <c:pt idx="4">
                  <c:v>0</c:v>
                </c:pt>
                <c:pt idx="5">
                  <c:v>0.94500000000000006</c:v>
                </c:pt>
                <c:pt idx="6">
                  <c:v>0.97499999999999998</c:v>
                </c:pt>
                <c:pt idx="7">
                  <c:v>0.96</c:v>
                </c:pt>
                <c:pt idx="8">
                  <c:v>0.95500000000000007</c:v>
                </c:pt>
                <c:pt idx="9">
                  <c:v>0</c:v>
                </c:pt>
                <c:pt idx="10">
                  <c:v>0.94000000000000006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76-4499-AF5A-7B5CA5C1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5609024"/>
        <c:axId val="975529056"/>
      </c:barChart>
      <c:lineChart>
        <c:grouping val="standard"/>
        <c:varyColors val="0"/>
        <c:ser>
          <c:idx val="1"/>
          <c:order val="2"/>
          <c:tx>
            <c:strRef>
              <c:f>'GRAF. IC'!$A$30</c:f>
              <c:strCache>
                <c:ptCount val="1"/>
                <c:pt idx="0">
                  <c:v>OBJETIVO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3D6-4D33-8E13-CF99F36A75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3"/>
              <c:pt idx="0">
                <c:v>ENE</c:v>
              </c:pt>
              <c:pt idx="1">
                <c:v>FEB</c:v>
              </c:pt>
              <c:pt idx="2">
                <c:v>MAR</c:v>
              </c:pt>
              <c:pt idx="3">
                <c:v>ABR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DIC</c:v>
              </c:pt>
              <c:pt idx="13">
                <c:v>S49</c:v>
              </c:pt>
              <c:pt idx="14">
                <c:v>S50</c:v>
              </c:pt>
              <c:pt idx="15">
                <c:v>S51</c:v>
              </c:pt>
              <c:pt idx="16">
                <c:v>S52</c:v>
              </c:pt>
              <c:pt idx="18">
                <c:v>02.12</c:v>
              </c:pt>
              <c:pt idx="19">
                <c:v>03.12</c:v>
              </c:pt>
              <c:pt idx="20">
                <c:v>04.12</c:v>
              </c:pt>
              <c:pt idx="21">
                <c:v>05.12</c:v>
              </c:pt>
              <c:pt idx="22">
                <c:v>06.12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IC'!$B$30:$IG$30</c15:sqref>
                  </c15:fullRef>
                </c:ext>
              </c:extLst>
              <c:f>('GRAF. IC'!$B$30:$AJ$30,'GRAF. IC'!$AO$30:$AT$30,'GRAF. IC'!$AZ$30,'GRAF. IC'!$BE$30:$ET$30,'GRAF. IC'!$EZ$30:$FI$30,'GRAF. IC'!$FO$30:$FX$30,'GRAF. IC'!$GI$30,'GRAF. IC'!$GT$30:$GX$30,'GRAF. IC'!$HS$30:$HW$30,'GRAF. IC'!$IC$30:$IG$30)</c:f>
              <c:numCache>
                <c:formatCode>0%</c:formatCode>
                <c:ptCount val="23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0.98</c:v>
                </c:pt>
                <c:pt idx="5">
                  <c:v>0.98</c:v>
                </c:pt>
                <c:pt idx="6">
                  <c:v>0.98</c:v>
                </c:pt>
                <c:pt idx="7">
                  <c:v>0.98</c:v>
                </c:pt>
                <c:pt idx="8">
                  <c:v>0.98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  <c:pt idx="13">
                  <c:v>0.98</c:v>
                </c:pt>
                <c:pt idx="14">
                  <c:v>0.98</c:v>
                </c:pt>
                <c:pt idx="15">
                  <c:v>0.98</c:v>
                </c:pt>
                <c:pt idx="16">
                  <c:v>0.98</c:v>
                </c:pt>
                <c:pt idx="18">
                  <c:v>0.98</c:v>
                </c:pt>
                <c:pt idx="19">
                  <c:v>0.98</c:v>
                </c:pt>
                <c:pt idx="20">
                  <c:v>0.98</c:v>
                </c:pt>
                <c:pt idx="21">
                  <c:v>0.98</c:v>
                </c:pt>
                <c:pt idx="22">
                  <c:v>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76-4499-AF5A-7B5CA5C1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09024"/>
        <c:axId val="975529056"/>
      </c:lineChart>
      <c:catAx>
        <c:axId val="97560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/>
          <a:lstStyle/>
          <a:p>
            <a:pPr>
              <a:defRPr/>
            </a:pPr>
            <a:endParaRPr lang="es-AR"/>
          </a:p>
        </c:txPr>
        <c:crossAx val="975529056"/>
        <c:crosses val="autoZero"/>
        <c:auto val="1"/>
        <c:lblAlgn val="ctr"/>
        <c:lblOffset val="100"/>
        <c:noMultiLvlLbl val="0"/>
      </c:catAx>
      <c:valAx>
        <c:axId val="975529056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609024"/>
        <c:crosses val="autoZero"/>
        <c:crossBetween val="between"/>
        <c:majorUnit val="0.5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9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C1-4331-8396-91CA0478E3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'FSI V1+V2'!$B$3:$AJ$3</c15:sqref>
                  </c15:fullRef>
                </c:ext>
              </c:extLst>
              <c:f>('FSI V1+V2'!$B$3:$P$3,'FSI V1+V2'!$R$3:$AJ$3)</c:f>
              <c:numCache>
                <c:formatCode>mmm\-yy</c:formatCode>
                <c:ptCount val="8"/>
                <c:pt idx="1">
                  <c:v>43647</c:v>
                </c:pt>
                <c:pt idx="2">
                  <c:v>43678</c:v>
                </c:pt>
                <c:pt idx="3">
                  <c:v>43709</c:v>
                </c:pt>
                <c:pt idx="4">
                  <c:v>43739</c:v>
                </c:pt>
                <c:pt idx="5">
                  <c:v>43770</c:v>
                </c:pt>
                <c:pt idx="6">
                  <c:v>43800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V1+V2'!$B$52:$BP$52</c15:sqref>
                  </c15:fullRef>
                </c:ext>
              </c:extLst>
              <c:f>('FSI V1+V2'!$B$52:$P$52,'FSI V1+V2'!$R$52:$BP$52)</c:f>
              <c:numCache>
                <c:formatCode>0.00</c:formatCode>
                <c:ptCount val="13"/>
                <c:pt idx="1">
                  <c:v>1.45</c:v>
                </c:pt>
                <c:pt idx="2">
                  <c:v>0.625</c:v>
                </c:pt>
                <c:pt idx="3">
                  <c:v>0.73529411764705888</c:v>
                </c:pt>
                <c:pt idx="4">
                  <c:v>0.54</c:v>
                </c:pt>
                <c:pt idx="5">
                  <c:v>0.42857142857142855</c:v>
                </c:pt>
                <c:pt idx="8">
                  <c:v>0.66666666666666663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1-4331-8396-91CA0478E3ED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C1-4331-8396-91CA0478E3E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C1-4331-8396-91CA0478E3E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C1-4331-8396-91CA0478E3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'FSI V1+V2'!$B$3:$AJ$3</c15:sqref>
                  </c15:fullRef>
                </c:ext>
              </c:extLst>
              <c:f>('FSI V1+V2'!$B$3:$P$3,'FSI V1+V2'!$R$3:$AJ$3)</c:f>
              <c:numCache>
                <c:formatCode>mmm\-yy</c:formatCode>
                <c:ptCount val="8"/>
                <c:pt idx="1">
                  <c:v>43647</c:v>
                </c:pt>
                <c:pt idx="2">
                  <c:v>43678</c:v>
                </c:pt>
                <c:pt idx="3">
                  <c:v>43709</c:v>
                </c:pt>
                <c:pt idx="4">
                  <c:v>43739</c:v>
                </c:pt>
                <c:pt idx="5">
                  <c:v>43770</c:v>
                </c:pt>
                <c:pt idx="6">
                  <c:v>43800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V1+V2'!$B$53:$BP$53</c15:sqref>
                  </c15:fullRef>
                </c:ext>
              </c:extLst>
              <c:f>('FSI V1+V2'!$B$53:$P$53,'FSI V1+V2'!$R$53:$BP$53)</c:f>
              <c:numCache>
                <c:formatCode>0.00</c:formatCode>
                <c:ptCount val="13"/>
                <c:pt idx="1">
                  <c:v>0.2</c:v>
                </c:pt>
                <c:pt idx="2">
                  <c:v>0.47499999999999998</c:v>
                </c:pt>
                <c:pt idx="3">
                  <c:v>0.52941176470588236</c:v>
                </c:pt>
                <c:pt idx="4">
                  <c:v>0.28000000000000003</c:v>
                </c:pt>
                <c:pt idx="5">
                  <c:v>0.6428571428571429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1-4331-8396-91CA0478E3ED}"/>
            </c:ext>
          </c:extLst>
        </c:ser>
        <c:ser>
          <c:idx val="2"/>
          <c:order val="2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C1-4331-8396-91CA0478E3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'FSI V1+V2'!$B$3:$AJ$3</c15:sqref>
                  </c15:fullRef>
                </c:ext>
              </c:extLst>
              <c:f>('FSI V1+V2'!$B$3:$P$3,'FSI V1+V2'!$R$3:$AJ$3)</c:f>
              <c:numCache>
                <c:formatCode>mmm\-yy</c:formatCode>
                <c:ptCount val="8"/>
                <c:pt idx="1">
                  <c:v>43647</c:v>
                </c:pt>
                <c:pt idx="2">
                  <c:v>43678</c:v>
                </c:pt>
                <c:pt idx="3">
                  <c:v>43709</c:v>
                </c:pt>
                <c:pt idx="4">
                  <c:v>43739</c:v>
                </c:pt>
                <c:pt idx="5">
                  <c:v>43770</c:v>
                </c:pt>
                <c:pt idx="6">
                  <c:v>43800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V1+V2'!$B$54:$BP$54</c15:sqref>
                  </c15:fullRef>
                </c:ext>
              </c:extLst>
              <c:f>('FSI V1+V2'!$B$54:$P$54,'FSI V1+V2'!$R$54:$BP$54)</c:f>
              <c:numCache>
                <c:formatCode>0.00</c:formatCode>
                <c:ptCount val="13"/>
                <c:pt idx="1">
                  <c:v>0.7</c:v>
                </c:pt>
                <c:pt idx="2">
                  <c:v>0.52500000000000002</c:v>
                </c:pt>
                <c:pt idx="3">
                  <c:v>0.5</c:v>
                </c:pt>
                <c:pt idx="4">
                  <c:v>0.48</c:v>
                </c:pt>
                <c:pt idx="5">
                  <c:v>0.35714285714285715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1-4331-8396-91CA0478E3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458496"/>
        <c:axId val="975490640"/>
      </c:barChart>
      <c:dateAx>
        <c:axId val="97545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90640"/>
        <c:crosses val="autoZero"/>
        <c:auto val="1"/>
        <c:lblOffset val="100"/>
        <c:baseTimeUnit val="months"/>
      </c:dateAx>
      <c:valAx>
        <c:axId val="9754906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7545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MONTAJE X52 V1 + V2 </a:t>
            </a:r>
            <a:r>
              <a:rPr lang="pt-BR"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(Def/Veh)</a:t>
            </a:r>
          </a:p>
        </c:rich>
      </c:tx>
      <c:layout>
        <c:manualLayout>
          <c:xMode val="edge"/>
          <c:yMode val="edge"/>
          <c:x val="0.35083151556002945"/>
          <c:y val="1.23445067562777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pt-BR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4.5878990974692134E-2"/>
          <c:y val="0.17165728349609435"/>
          <c:w val="0.89426546894302372"/>
          <c:h val="0.4515051635430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'FSI XND V1+V2'!$A$47</c:f>
              <c:strCache>
                <c:ptCount val="1"/>
                <c:pt idx="0">
                  <c:v>APRIETE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V1+V2'!$C$47:$Z$47</c15:sqref>
                  </c15:fullRef>
                </c:ext>
              </c:extLst>
              <c:f>'FSI XND V1+V2'!$J$47:$Z$47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B335-4D2E-A250-D1290BE1EA8E}"/>
            </c:ext>
          </c:extLst>
        </c:ser>
        <c:ser>
          <c:idx val="1"/>
          <c:order val="2"/>
          <c:tx>
            <c:strRef>
              <c:f>'FSI XND V1+V2'!$A$48</c:f>
              <c:strCache>
                <c:ptCount val="1"/>
                <c:pt idx="0">
                  <c:v>ASPECTO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V1+V2'!$C$48:$Z$48</c15:sqref>
                  </c15:fullRef>
                </c:ext>
              </c:extLst>
              <c:f>'FSI XND V1+V2'!$J$48:$Z$48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B335-4D2E-A250-D1290BE1EA8E}"/>
            </c:ext>
          </c:extLst>
        </c:ser>
        <c:ser>
          <c:idx val="3"/>
          <c:order val="3"/>
          <c:tx>
            <c:strRef>
              <c:f>'FSI XND V1+V2'!$A$49</c:f>
              <c:strCache>
                <c:ptCount val="1"/>
                <c:pt idx="0">
                  <c:v>DEGRADACION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V1+V2'!$C$49:$Z$49</c15:sqref>
                  </c15:fullRef>
                </c:ext>
              </c:extLst>
              <c:f>'FSI XND V1+V2'!$J$49:$Z$49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B335-4D2E-A250-D1290BE1EA8E}"/>
            </c:ext>
          </c:extLst>
        </c:ser>
        <c:ser>
          <c:idx val="4"/>
          <c:order val="4"/>
          <c:tx>
            <c:strRef>
              <c:f>'FSI XND V1+V2'!$A$50</c:f>
              <c:strCache>
                <c:ptCount val="1"/>
                <c:pt idx="0">
                  <c:v>ESTANQUEIDAD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V1+V2'!$C$49:$Z$49</c15:sqref>
                  </c15:fullRef>
                </c:ext>
              </c:extLst>
              <c:f>'FSI XND V1+V2'!$J$49:$Z$49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B335-4D2E-A250-D1290BE1EA8E}"/>
            </c:ext>
          </c:extLst>
        </c:ser>
        <c:ser>
          <c:idx val="5"/>
          <c:order val="5"/>
          <c:tx>
            <c:strRef>
              <c:f>'FSI XND V1+V2'!$A$51</c:f>
              <c:strCache>
                <c:ptCount val="1"/>
                <c:pt idx="0">
                  <c:v>FALTANTES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44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35-4D2E-A250-D1290BE1EA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V1+V2'!$C$51:$Z$51</c15:sqref>
                  </c15:fullRef>
                </c:ext>
              </c:extLst>
              <c:f>'FSI XND V1+V2'!$J$51:$Z$51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5-B335-4D2E-A250-D1290BE1EA8E}"/>
            </c:ext>
          </c:extLst>
        </c:ser>
        <c:ser>
          <c:idx val="10"/>
          <c:order val="6"/>
          <c:tx>
            <c:strRef>
              <c:f>'FSI XND V1+V2'!$A$60</c:f>
              <c:strCache>
                <c:ptCount val="1"/>
                <c:pt idx="0">
                  <c:v>GEOMETRIA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V1+V2'!$C$59:$Z$59</c15:sqref>
                  </c15:fullRef>
                </c:ext>
              </c:extLst>
              <c:f>'FSI XND V1+V2'!$J$59:$Z$59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B335-4D2E-A250-D1290BE1EA8E}"/>
            </c:ext>
          </c:extLst>
        </c:ser>
        <c:ser>
          <c:idx val="6"/>
          <c:order val="7"/>
          <c:tx>
            <c:strRef>
              <c:f>'FSI XND V1+V2'!$A$61</c:f>
              <c:strCache>
                <c:ptCount val="1"/>
                <c:pt idx="0">
                  <c:v>MODO OP/PROC.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V1+V2'!$C$53:$Z$53</c15:sqref>
                  </c15:fullRef>
                </c:ext>
              </c:extLst>
              <c:f>'FSI XND V1+V2'!$J$53:$Z$53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B335-4D2E-A250-D1290BE1EA8E}"/>
            </c:ext>
          </c:extLst>
        </c:ser>
        <c:ser>
          <c:idx val="7"/>
          <c:order val="8"/>
          <c:tx>
            <c:strRef>
              <c:f>'FSI XND V1+V2'!$A$54</c:f>
              <c:strCache>
                <c:ptCount val="1"/>
                <c:pt idx="0">
                  <c:v>NO CONFORME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V1+V2'!$C$54:$Z$54</c15:sqref>
                  </c15:fullRef>
                </c:ext>
              </c:extLst>
              <c:f>'FSI XND V1+V2'!$J$54:$Z$54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8-B335-4D2E-A250-D1290BE1E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518472"/>
        <c:axId val="975584720"/>
      </c:barChart>
      <c:lineChart>
        <c:grouping val="standard"/>
        <c:varyColors val="0"/>
        <c:ser>
          <c:idx val="0"/>
          <c:order val="1"/>
          <c:tx>
            <c:strRef>
              <c:f>'FSI XND V1+V2'!$A$72</c:f>
              <c:strCache>
                <c:ptCount val="1"/>
                <c:pt idx="0">
                  <c:v>MONTAJE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lt1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'FSI XND V1+V2'!$J$46:$Z$46</c:f>
              <c:strCache>
                <c:ptCount val="6"/>
                <c:pt idx="1">
                  <c:v>AGO 18</c:v>
                </c:pt>
                <c:pt idx="2">
                  <c:v>SEP 18</c:v>
                </c:pt>
                <c:pt idx="3">
                  <c:v>OCT 18</c:v>
                </c:pt>
                <c:pt idx="4">
                  <c:v>NOV 18</c:v>
                </c:pt>
                <c:pt idx="5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V1+V2'!$C$72:$Z$72</c15:sqref>
                  </c15:fullRef>
                </c:ext>
              </c:extLst>
              <c:f>'FSI XND V1+V2'!$J$72:$Z$72</c:f>
              <c:numCache>
                <c:formatCode>0.00</c:formatCode>
                <c:ptCount val="10"/>
                <c:pt idx="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335-4D2E-A250-D1290BE1E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30664"/>
        <c:axId val="975552576"/>
      </c:lineChart>
      <c:catAx>
        <c:axId val="975518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84720"/>
        <c:crosses val="autoZero"/>
        <c:auto val="1"/>
        <c:lblAlgn val="ctr"/>
        <c:lblOffset val="100"/>
        <c:noMultiLvlLbl val="0"/>
      </c:catAx>
      <c:valAx>
        <c:axId val="975584720"/>
        <c:scaling>
          <c:orientation val="minMax"/>
          <c:max val="1.1000000000000001"/>
          <c:min val="0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18472"/>
        <c:crosses val="autoZero"/>
        <c:crossBetween val="between"/>
      </c:valAx>
      <c:valAx>
        <c:axId val="97555257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975430664"/>
        <c:crosses val="max"/>
        <c:crossBetween val="between"/>
      </c:valAx>
      <c:catAx>
        <c:axId val="975430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5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4803149606299213" l="0.23622047244094491" r="0.23622047244094491" t="0.74803149606299213" header="0.31496062992125984" footer="0.31496062992125984"/>
    <c:pageSetup paperSize="8" orientation="landscape"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SOLDADURA X52 V1 + V2 </a:t>
            </a:r>
            <a:r>
              <a:rPr lang="pt-BR"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(Def/Veh)</a:t>
            </a:r>
          </a:p>
        </c:rich>
      </c:tx>
      <c:layout>
        <c:manualLayout>
          <c:xMode val="edge"/>
          <c:yMode val="edge"/>
          <c:x val="0.35083151556002945"/>
          <c:y val="1.23445067562777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pt-BR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4.6724656469911752E-2"/>
          <c:y val="0.19643608542364857"/>
          <c:w val="0.89426546894302372"/>
          <c:h val="0.4515051635430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'FSI XND V1+V2'!$A$55</c:f>
              <c:strCache>
                <c:ptCount val="1"/>
                <c:pt idx="0">
                  <c:v>APRIETE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V1+V2'!$C$55:$Z$55</c15:sqref>
                  </c15:fullRef>
                </c:ext>
              </c:extLst>
              <c:f>('FSI XND V1+V2'!$J$55:$L$55,'FSI XND V1+V2'!$R$55:$Z$55)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50E1-451A-A176-3B623B369F24}"/>
            </c:ext>
          </c:extLst>
        </c:ser>
        <c:ser>
          <c:idx val="1"/>
          <c:order val="2"/>
          <c:tx>
            <c:strRef>
              <c:f>'FSI XND V1+V2'!$A$56</c:f>
              <c:strCache>
                <c:ptCount val="1"/>
                <c:pt idx="0">
                  <c:v>ASPECTO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V1+V2'!$C$56:$Z$56</c15:sqref>
                  </c15:fullRef>
                </c:ext>
              </c:extLst>
              <c:f>('FSI XND V1+V2'!$J$56:$L$56,'FSI XND V1+V2'!$R$56:$Z$56)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50E1-451A-A176-3B623B369F24}"/>
            </c:ext>
          </c:extLst>
        </c:ser>
        <c:ser>
          <c:idx val="3"/>
          <c:order val="3"/>
          <c:tx>
            <c:strRef>
              <c:f>'FSI XND V1+V2'!$A$57</c:f>
              <c:strCache>
                <c:ptCount val="1"/>
                <c:pt idx="0">
                  <c:v>DEGRADACION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V1+V2'!$C$57:$Z$57</c15:sqref>
                  </c15:fullRef>
                </c:ext>
              </c:extLst>
              <c:f>('FSI XND V1+V2'!$J$57:$L$57,'FSI XND V1+V2'!$R$57:$Z$57)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50E1-451A-A176-3B623B369F24}"/>
            </c:ext>
          </c:extLst>
        </c:ser>
        <c:ser>
          <c:idx val="4"/>
          <c:order val="4"/>
          <c:tx>
            <c:strRef>
              <c:f>'FSI XND V1+V2'!$A$58</c:f>
              <c:strCache>
                <c:ptCount val="1"/>
                <c:pt idx="0">
                  <c:v>ESTANQUEIDAD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4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E1-451A-A176-3B623B369F24}"/>
                </c:ext>
              </c:extLst>
            </c:dLbl>
            <c:dLbl>
              <c:idx val="44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E1-451A-A176-3B623B369F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V1+V2'!$C$58:$Z$58</c15:sqref>
                  </c15:fullRef>
                </c:ext>
              </c:extLst>
              <c:f>('FSI XND V1+V2'!$J$58:$L$58,'FSI XND V1+V2'!$R$58:$Z$58)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50E1-451A-A176-3B623B369F24}"/>
            </c:ext>
          </c:extLst>
        </c:ser>
        <c:ser>
          <c:idx val="5"/>
          <c:order val="5"/>
          <c:tx>
            <c:strRef>
              <c:f>'FSI XND V1+V2'!$A$59</c:f>
              <c:strCache>
                <c:ptCount val="1"/>
                <c:pt idx="0">
                  <c:v>FALTANTES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44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E1-451A-A176-3B623B369F24}"/>
                </c:ext>
              </c:extLst>
            </c:dLbl>
            <c:dLbl>
              <c:idx val="44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E1-451A-A176-3B623B369F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V1+V2'!$C$59:$Z$59</c15:sqref>
                  </c15:fullRef>
                </c:ext>
              </c:extLst>
              <c:f>('FSI XND V1+V2'!$J$59:$L$59,'FSI XND V1+V2'!$R$59:$Z$59)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8-50E1-451A-A176-3B623B369F24}"/>
            </c:ext>
          </c:extLst>
        </c:ser>
        <c:ser>
          <c:idx val="10"/>
          <c:order val="6"/>
          <c:tx>
            <c:strRef>
              <c:f>'FSI XND V1+V2'!$A$60</c:f>
              <c:strCache>
                <c:ptCount val="1"/>
                <c:pt idx="0">
                  <c:v>GEOMETRIA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V1+V2'!$C$60:$Z$60</c15:sqref>
                  </c15:fullRef>
                </c:ext>
              </c:extLst>
              <c:f>('FSI XND V1+V2'!$J$60:$L$60,'FSI XND V1+V2'!$R$60:$Z$60)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9-50E1-451A-A176-3B623B369F24}"/>
            </c:ext>
          </c:extLst>
        </c:ser>
        <c:ser>
          <c:idx val="6"/>
          <c:order val="7"/>
          <c:tx>
            <c:strRef>
              <c:f>'FSI XND V1+V2'!$A$61</c:f>
              <c:strCache>
                <c:ptCount val="1"/>
                <c:pt idx="0">
                  <c:v>MODO OP/PROC.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V1+V2'!$C$61:$Z$61</c15:sqref>
                  </c15:fullRef>
                </c:ext>
              </c:extLst>
              <c:f>('FSI XND V1+V2'!$J$61:$L$61,'FSI XND V1+V2'!$R$61:$Z$61)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0E1-451A-A176-3B623B369F24}"/>
            </c:ext>
          </c:extLst>
        </c:ser>
        <c:ser>
          <c:idx val="7"/>
          <c:order val="8"/>
          <c:tx>
            <c:strRef>
              <c:f>'FSI XND V1+V2'!$A$62</c:f>
              <c:strCache>
                <c:ptCount val="1"/>
                <c:pt idx="0">
                  <c:v>NO CONFORME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V1+V2'!$C$62:$Z$62</c15:sqref>
                  </c15:fullRef>
                </c:ext>
              </c:extLst>
              <c:f>('FSI XND V1+V2'!$J$62:$L$62,'FSI XND V1+V2'!$R$62:$Z$62)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B-50E1-451A-A176-3B623B369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484368"/>
        <c:axId val="975447912"/>
      </c:barChart>
      <c:lineChart>
        <c:grouping val="standard"/>
        <c:varyColors val="0"/>
        <c:ser>
          <c:idx val="0"/>
          <c:order val="1"/>
          <c:tx>
            <c:strRef>
              <c:f>'FSI XND V1+V2'!$A$9</c:f>
              <c:strCache>
                <c:ptCount val="1"/>
                <c:pt idx="0">
                  <c:v>SOLDADURA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lt1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'FSI XND V1+V2'!$C$46:$Z$46</c15:sqref>
                  </c15:fullRef>
                </c:ext>
              </c:extLst>
              <c:f>('FSI XND V1+V2'!$J$46:$L$46,'FSI XND V1+V2'!$R$46:$Z$46)</c:f>
              <c:strCache>
                <c:ptCount val="1"/>
                <c:pt idx="0">
                  <c:v>DIC 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V1+V2'!$C$74:$Z$74</c15:sqref>
                  </c15:fullRef>
                </c:ext>
              </c:extLst>
              <c:f>('FSI XND V1+V2'!$J$74:$L$74,'FSI XND V1+V2'!$R$74:$Z$74)</c:f>
              <c:numCache>
                <c:formatCode>0.00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0E1-451A-A176-3B623B369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49480"/>
        <c:axId val="975656848"/>
      </c:lineChart>
      <c:catAx>
        <c:axId val="97548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47912"/>
        <c:crosses val="autoZero"/>
        <c:auto val="1"/>
        <c:lblAlgn val="ctr"/>
        <c:lblOffset val="100"/>
        <c:noMultiLvlLbl val="0"/>
      </c:catAx>
      <c:valAx>
        <c:axId val="975447912"/>
        <c:scaling>
          <c:orientation val="minMax"/>
          <c:max val="1.1000000000000001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84368"/>
        <c:crosses val="autoZero"/>
        <c:crossBetween val="between"/>
      </c:valAx>
      <c:valAx>
        <c:axId val="97565684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975449480"/>
        <c:crosses val="max"/>
        <c:crossBetween val="between"/>
      </c:valAx>
      <c:catAx>
        <c:axId val="975449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5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4803149606299213" l="0.23622047244094491" r="0.23622047244094491" t="0.74803149606299213" header="0.31496062992125984" footer="0.31496062992125984"/>
    <c:pageSetup paperSize="8" orientation="landscape"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PINTURA X52 V1 + V2 </a:t>
            </a:r>
            <a:r>
              <a:rPr lang="pt-BR"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(Def/Veh)</a:t>
            </a:r>
          </a:p>
        </c:rich>
      </c:tx>
      <c:layout>
        <c:manualLayout>
          <c:xMode val="edge"/>
          <c:yMode val="edge"/>
          <c:x val="0.35083151556002945"/>
          <c:y val="1.23445067562777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pt-BR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4.5878990974692134E-2"/>
          <c:y val="0.17165728349609435"/>
          <c:w val="0.89426546894302372"/>
          <c:h val="0.45150516354309"/>
        </c:manualLayout>
      </c:layout>
      <c:barChart>
        <c:barDir val="col"/>
        <c:grouping val="stacked"/>
        <c:varyColors val="0"/>
        <c:ser>
          <c:idx val="10"/>
          <c:order val="6"/>
          <c:tx>
            <c:strRef>
              <c:f>'FSI XND V1+V2'!$A$68</c:f>
              <c:strCache>
                <c:ptCount val="1"/>
                <c:pt idx="0">
                  <c:v>GEOMETRIA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'FSI XND V1+V2'!$C$3:$R$3</c15:sqref>
                  </c15:fullRef>
                </c:ext>
              </c:extLst>
              <c:f>('FSI XND V1+V2'!$J$3:$L$3,'FSI XND V1+V2'!$R$3)</c:f>
              <c:numCache>
                <c:formatCode>mmm\-yy</c:formatCode>
                <c:ptCount val="1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'FSI XND V1+V2'!$C$68:$L$68</c15:sqref>
                  </c15:fullRef>
                </c:ext>
              </c:extLst>
              <c:f>'FSI XND V1+V2'!$J$68:$L$68</c:f>
            </c:numRef>
          </c:val>
          <c:extLst>
            <c:ext xmlns:c16="http://schemas.microsoft.com/office/drawing/2014/chart" uri="{C3380CC4-5D6E-409C-BE32-E72D297353CC}">
              <c16:uniqueId val="{00000000-8055-40EC-9AFB-B2B99016C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571392"/>
        <c:axId val="975627056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'FSI XND V1+V2'!$A$63</c15:sqref>
                        </c15:formulaRef>
                      </c:ext>
                    </c:extLst>
                    <c:strCache>
                      <c:ptCount val="1"/>
                      <c:pt idx="0">
                        <c:v>APRIETE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'FSI XND V1+V2'!$C$63:$R$63</c15:sqref>
                        </c15:fullRef>
                        <c15:formulaRef>
                          <c15:sqref>('FSI XND V1+V2'!$J$63:$L$63,'FSI XND V1+V2'!$R$63)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055-40EC-9AFB-B2B99016C7A1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XND V1+V2'!$A$64</c15:sqref>
                        </c15:formulaRef>
                      </c:ext>
                    </c:extLst>
                    <c:strCache>
                      <c:ptCount val="1"/>
                      <c:pt idx="0">
                        <c:v>ASPECTO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0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V1+V2'!$C$64:$R$64</c15:sqref>
                        </c15:fullRef>
                        <c15:formulaRef>
                          <c15:sqref>('FSI XND V1+V2'!$J$64:$L$64,'FSI XND V1+V2'!$R$64)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055-40EC-9AFB-B2B99016C7A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XND V1+V2'!$A$65</c15:sqref>
                        </c15:formulaRef>
                      </c:ext>
                    </c:extLst>
                    <c:strCache>
                      <c:ptCount val="1"/>
                      <c:pt idx="0">
                        <c:v>DEGRADACION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0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V1+V2'!$C$65:$R$65</c15:sqref>
                        </c15:fullRef>
                        <c15:formulaRef>
                          <c15:sqref>('FSI XND V1+V2'!$J$65:$L$65,'FSI XND V1+V2'!$R$65)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055-40EC-9AFB-B2B99016C7A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XND V1+V2'!$A$66</c15:sqref>
                        </c15:formulaRef>
                      </c:ext>
                    </c:extLst>
                    <c:strCache>
                      <c:ptCount val="1"/>
                      <c:pt idx="0">
                        <c:v>ESTANQUEIDAD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dLbl>
                    <c:idx val="4462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5-8055-40EC-9AFB-B2B99016C7A1}"/>
                      </c:ext>
                    </c:extLst>
                  </c:dLbl>
                  <c:dLbl>
                    <c:idx val="4463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6-8055-40EC-9AFB-B2B99016C7A1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0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V1+V2'!$C$66:$R$66</c15:sqref>
                        </c15:fullRef>
                        <c15:formulaRef>
                          <c15:sqref>('FSI XND V1+V2'!$J$66:$L$66,'FSI XND V1+V2'!$R$66)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055-40EC-9AFB-B2B99016C7A1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XND V1+V2'!$A$67</c15:sqref>
                        </c15:formulaRef>
                      </c:ext>
                    </c:extLst>
                    <c:strCache>
                      <c:ptCount val="1"/>
                      <c:pt idx="0">
                        <c:v>FALTANTES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dLbl>
                    <c:idx val="4462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8-8055-40EC-9AFB-B2B99016C7A1}"/>
                      </c:ext>
                    </c:extLst>
                  </c:dLbl>
                  <c:dLbl>
                    <c:idx val="4463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9-8055-40EC-9AFB-B2B99016C7A1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0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V1+V2'!$C$67:$R$67</c15:sqref>
                        </c15:fullRef>
                        <c15:formulaRef>
                          <c15:sqref>('FSI XND V1+V2'!$J$67:$L$67,'FSI XND V1+V2'!$R$67)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055-40EC-9AFB-B2B99016C7A1}"/>
                  </c:ext>
                </c:extLst>
              </c15:ser>
            </c15:filteredBarSeries>
            <c15:filteredBa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XND V1+V2'!$A$69</c15:sqref>
                        </c15:formulaRef>
                      </c:ext>
                    </c:extLst>
                    <c:strCache>
                      <c:ptCount val="1"/>
                      <c:pt idx="0">
                        <c:v>MODO OP/PROC.</c:v>
                      </c:pt>
                    </c:strCache>
                  </c:strRef>
                </c:tx>
                <c:spPr>
                  <a:solidFill>
                    <a:schemeClr val="bg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0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V1+V2'!$C$69:$R$69</c15:sqref>
                        </c15:fullRef>
                        <c15:formulaRef>
                          <c15:sqref>('FSI XND V1+V2'!$J$69:$L$69,'FSI XND V1+V2'!$R$69)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055-40EC-9AFB-B2B99016C7A1}"/>
                  </c:ext>
                </c:extLst>
              </c15:ser>
            </c15:filteredBarSeries>
            <c15:filteredBa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'FSI XND V1+V2'!$A$70</c15:sqref>
                        </c15:formulaRef>
                      </c:ext>
                    </c:extLst>
                    <c:strCache>
                      <c:ptCount val="1"/>
                      <c:pt idx="0">
                        <c:v>NO CONFORME</c:v>
                      </c:pt>
                    </c:strCache>
                  </c:strRef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'FSI XND V1+V2'!$C$70:$R$70</c15:sqref>
                        </c15:fullRef>
                        <c15:formulaRef>
                          <c15:sqref>('FSI XND V1+V2'!$J$70:$L$70,'FSI XND V1+V2'!$R$70)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055-40EC-9AFB-B2B99016C7A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83896"/>
        <c:axId val="975487504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'FSI XND V1+V2'!$A$8</c15:sqref>
                        </c15:formulaRef>
                      </c:ext>
                    </c:extLst>
                    <c:strCache>
                      <c:ptCount val="1"/>
                      <c:pt idx="0">
                        <c:v>PINTURA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solidFill>
                      <a:schemeClr val="lt1"/>
                    </a:solidFill>
                    <a:ln>
                      <a:solidFill>
                        <a:sysClr val="windowText" lastClr="000000"/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6576" tIns="18288" rIns="36576" bIns="18288" anchor="ctr" anchorCtr="1">
                      <a:spAutoFit/>
                    </a:bodyPr>
                    <a:lstStyle/>
                    <a:p>
                      <a:pPr>
                        <a:defRPr lang="en-US" sz="10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ullRef>
                          <c15:sqref>'FSI XND V1+V2'!$C$3:$R$3</c15:sqref>
                        </c15:fullRef>
                        <c15:formulaRef>
                          <c15:sqref>('FSI XND V1+V2'!$J$3:$L$3,'FSI XND V1+V2'!$R$3)</c15:sqref>
                        </c15:formulaRef>
                      </c:ext>
                    </c:extLst>
                    <c:numCache>
                      <c:formatCode>mmm\-yy</c:formatCode>
                      <c:ptCount val="1"/>
                      <c:pt idx="0">
                        <c:v>43617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'FSI XND V1+V2'!$C$8:$R$8</c15:sqref>
                        </c15:fullRef>
                        <c15:formulaRef>
                          <c15:sqref>('FSI XND V1+V2'!$J$8:$L$8,'FSI XND V1+V2'!$R$8)</c15:sqref>
                        </c15:formulaRef>
                      </c:ext>
                    </c:extLst>
                    <c:numCache>
                      <c:formatCode>0.00</c:formatCode>
                      <c:ptCount val="1"/>
                      <c:pt idx="0">
                        <c:v>0.6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055-40EC-9AFB-B2B99016C7A1}"/>
                  </c:ext>
                </c:extLst>
              </c15:ser>
            </c15:filteredLineSeries>
          </c:ext>
        </c:extLst>
      </c:lineChart>
      <c:catAx>
        <c:axId val="97557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27056"/>
        <c:crosses val="autoZero"/>
        <c:auto val="1"/>
        <c:lblAlgn val="ctr"/>
        <c:lblOffset val="100"/>
        <c:noMultiLvlLbl val="0"/>
      </c:catAx>
      <c:valAx>
        <c:axId val="975627056"/>
        <c:scaling>
          <c:orientation val="minMax"/>
          <c:max val="0.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71392"/>
        <c:crosses val="autoZero"/>
        <c:crossBetween val="between"/>
      </c:valAx>
      <c:valAx>
        <c:axId val="97548750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975683896"/>
        <c:crosses val="max"/>
        <c:crossBetween val="between"/>
      </c:valAx>
      <c:catAx>
        <c:axId val="975683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48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4803149606299213" l="0.23622047244094491" r="0.23622047244094491" t="0.74803149606299213" header="0.31496062992125984" footer="0.31496062992125984"/>
    <c:pageSetup paperSize="8" orientation="landscape"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>
              <a:defRPr sz="2000"/>
            </a:pPr>
            <a:r>
              <a:rPr lang="en-US" sz="2000" b="1" i="0" baseline="0">
                <a:effectLst/>
              </a:rPr>
              <a:t>V1/V1+</a:t>
            </a:r>
            <a:endParaRPr lang="en-US" sz="2000">
              <a:effectLst/>
            </a:endParaRPr>
          </a:p>
        </c:rich>
      </c:tx>
      <c:layout>
        <c:manualLayout>
          <c:xMode val="edge"/>
          <c:yMode val="edge"/>
          <c:x val="3.1956790123456786E-3"/>
          <c:y val="0.279773954702822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8996913580246916E-2"/>
          <c:y val="0.15093686979361112"/>
          <c:w val="0.92166589506172836"/>
          <c:h val="0.6163964837899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XND V1 K%'!$A$5</c:f>
              <c:strCache>
                <c:ptCount val="1"/>
                <c:pt idx="0">
                  <c:v>V1 K‰ FSI</c:v>
                </c:pt>
              </c:strCache>
            </c:strRef>
          </c:tx>
          <c:spPr>
            <a:gradFill flip="none" rotWithShape="1">
              <a:gsLst>
                <a:gs pos="0">
                  <a:schemeClr val="tx1">
                    <a:lumMod val="100000"/>
                  </a:schemeClr>
                </a:gs>
                <a:gs pos="50000">
                  <a:srgbClr val="FF0000">
                    <a:lumMod val="100000"/>
                  </a:srgbClr>
                </a:gs>
                <a:gs pos="100000">
                  <a:schemeClr val="tx1"/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6-45A2-BA6E-4721FCEC4858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4A46-45A2-BA6E-4721FCEC4858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4A46-45A2-BA6E-4721FCEC4858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1000">
                    <a:srgbClr val="FF0000"/>
                  </a:gs>
                  <a:gs pos="100000">
                    <a:schemeClr val="tx1"/>
                  </a:gs>
                </a:gsLst>
                <a:lin ang="108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6-45A2-BA6E-4721FCEC4858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4A46-45A2-BA6E-4721FCEC4858}"/>
              </c:ext>
            </c:extLst>
          </c:dPt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ysClr val="windowText" lastClr="000000">
                      <a:lumMod val="100000"/>
                    </a:sysClr>
                  </a:gs>
                  <a:gs pos="50000">
                    <a:srgbClr val="00B050"/>
                  </a:gs>
                  <a:gs pos="100000">
                    <a:sysClr val="windowText" lastClr="000000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4A46-45A2-BA6E-4721FCEC4858}"/>
              </c:ext>
            </c:extLst>
          </c:dPt>
          <c:dPt>
            <c:idx val="16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4A46-45A2-BA6E-4721FCEC4858}"/>
              </c:ext>
            </c:extLst>
          </c:dPt>
          <c:dPt>
            <c:idx val="17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4A46-45A2-BA6E-4721FCEC4858}"/>
              </c:ext>
            </c:extLst>
          </c:dPt>
          <c:dPt>
            <c:idx val="18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4A46-45A2-BA6E-4721FCEC4858}"/>
              </c:ext>
            </c:extLst>
          </c:dPt>
          <c:dPt>
            <c:idx val="19"/>
            <c:invertIfNegative val="0"/>
            <c:bubble3D val="0"/>
            <c:spPr>
              <a:gradFill flip="none" rotWithShape="1">
                <a:gsLst>
                  <a:gs pos="0">
                    <a:sysClr val="windowText" lastClr="000000">
                      <a:lumMod val="100000"/>
                    </a:sysClr>
                  </a:gs>
                  <a:gs pos="52000">
                    <a:srgbClr val="FF0000"/>
                  </a:gs>
                  <a:gs pos="100000">
                    <a:sysClr val="windowText" lastClr="000000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4A46-45A2-BA6E-4721FCEC4858}"/>
              </c:ext>
            </c:extLst>
          </c:dPt>
          <c:dLbls>
            <c:dLbl>
              <c:idx val="1"/>
              <c:layout>
                <c:manualLayout>
                  <c:x val="0"/>
                  <c:y val="5.609199187152109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A46-45A2-BA6E-4721FCEC48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Plant Shutdown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46-45A2-BA6E-4721FCEC4858}"/>
                </c:ext>
              </c:extLst>
            </c:dLbl>
            <c:dLbl>
              <c:idx val="8"/>
              <c:layout>
                <c:manualLayout>
                  <c:x val="0"/>
                  <c:y val="5.207528968720506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46-45A2-BA6E-4721FCEC4858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46-45A2-BA6E-4721FCEC4858}"/>
                </c:ext>
              </c:extLst>
            </c:dLbl>
            <c:dLbl>
              <c:idx val="17"/>
              <c:layout>
                <c:manualLayout>
                  <c:x val="0"/>
                  <c:y val="3.244202970805951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46-45A2-BA6E-4721FCEC4858}"/>
                </c:ext>
              </c:extLst>
            </c:dLbl>
            <c:dLbl>
              <c:idx val="18"/>
              <c:layout>
                <c:manualLayout>
                  <c:x val="0"/>
                  <c:y val="2.479338520291717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A46-45A2-BA6E-4721FCEC4858}"/>
                </c:ext>
              </c:extLst>
            </c:dLbl>
            <c:dLbl>
              <c:idx val="19"/>
              <c:layout>
                <c:manualLayout>
                  <c:x val="1.9817167128156994E-3"/>
                  <c:y val="9.42148637710855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A46-45A2-BA6E-4721FCEC48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'FSI V1+V2'!$D$3:$BU$3</c:f>
              <c:strCache>
                <c:ptCount val="11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</c:strCache>
            </c:strRef>
          </c:cat>
          <c:val>
            <c:numRef>
              <c:f>'FSI XND V1 K%'!$C$6:$S$6</c:f>
              <c:numCache>
                <c:formatCode>0</c:formatCode>
                <c:ptCount val="7"/>
                <c:pt idx="1">
                  <c:v>55.55555555555555</c:v>
                </c:pt>
                <c:pt idx="2">
                  <c:v>60.606060606060609</c:v>
                </c:pt>
                <c:pt idx="3">
                  <c:v>60.606060606060609</c:v>
                </c:pt>
                <c:pt idx="4">
                  <c:v>22.727272727272727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A46-45A2-BA6E-4721FCEC4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538464"/>
        <c:axId val="975506712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XND V1 K%'!$A$15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Lbls>
            <c:dLbl>
              <c:idx val="4"/>
              <c:layout>
                <c:manualLayout>
                  <c:x val="-1.9598765432098765E-3"/>
                  <c:y val="-2.944988996871814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A46-45A2-BA6E-4721FCEC4858}"/>
                </c:ext>
              </c:extLst>
            </c:dLbl>
            <c:dLbl>
              <c:idx val="5"/>
              <c:layout>
                <c:manualLayout>
                  <c:x val="-1.9598765432098765E-3"/>
                  <c:y val="-5.889977993743646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A46-45A2-BA6E-4721FCEC4858}"/>
                </c:ext>
              </c:extLst>
            </c:dLbl>
            <c:dLbl>
              <c:idx val="6"/>
              <c:layout>
                <c:manualLayout>
                  <c:x val="0"/>
                  <c:y val="-4.908314994786364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A46-45A2-BA6E-4721FCEC4858}"/>
                </c:ext>
              </c:extLst>
            </c:dLbl>
            <c:dLbl>
              <c:idx val="7"/>
              <c:layout>
                <c:manualLayout>
                  <c:x val="1.9598765432098765E-3"/>
                  <c:y val="-5.889977993743646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A46-45A2-BA6E-4721FCEC4858}"/>
                </c:ext>
              </c:extLst>
            </c:dLbl>
            <c:dLbl>
              <c:idx val="8"/>
              <c:layout>
                <c:manualLayout>
                  <c:x val="-7.1861309769712849E-17"/>
                  <c:y val="-4.908314994786364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A46-45A2-BA6E-4721FCEC4858}"/>
                </c:ext>
              </c:extLst>
            </c:dLbl>
            <c:dLbl>
              <c:idx val="9"/>
              <c:layout>
                <c:manualLayout>
                  <c:x val="0"/>
                  <c:y val="-4.462809336525107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A46-45A2-BA6E-4721FCEC4858}"/>
                </c:ext>
              </c:extLst>
            </c:dLbl>
            <c:dLbl>
              <c:idx val="10"/>
              <c:layout>
                <c:manualLayout>
                  <c:x val="0"/>
                  <c:y val="-8.063492063492072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A46-45A2-BA6E-4721FCEC48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6"/>
              <c:pt idx="0">
                <c:v>DIC 16</c:v>
              </c:pt>
              <c:pt idx="1">
                <c:v>DIC 17</c:v>
              </c:pt>
              <c:pt idx="2">
                <c:v>0</c:v>
              </c:pt>
              <c:pt idx="3">
                <c:v>ENE 18</c:v>
              </c:pt>
              <c:pt idx="4">
                <c:v>FEB 18</c:v>
              </c:pt>
              <c:pt idx="5">
                <c:v>MAR 18</c:v>
              </c:pt>
              <c:pt idx="6">
                <c:v>ABR 18</c:v>
              </c:pt>
              <c:pt idx="7">
                <c:v>MAY 18</c:v>
              </c:pt>
              <c:pt idx="8">
                <c:v>JUN 18</c:v>
              </c:pt>
              <c:pt idx="9">
                <c:v>JUL 18</c:v>
              </c:pt>
              <c:pt idx="10">
                <c:v>AGO 18</c:v>
              </c:pt>
              <c:pt idx="11">
                <c:v>SEP 18</c:v>
              </c:pt>
              <c:pt idx="12">
                <c:v>OCT 18</c:v>
              </c:pt>
              <c:pt idx="13">
                <c:v>NOV 18</c:v>
              </c:pt>
              <c:pt idx="14">
                <c:v>DIC 18</c:v>
              </c:pt>
              <c:pt idx="15">
                <c:v>0</c:v>
              </c:pt>
              <c:pt idx="16">
                <c:v>Sem27</c:v>
              </c:pt>
              <c:pt idx="17">
                <c:v>Sem28</c:v>
              </c:pt>
              <c:pt idx="18">
                <c:v>Sem29</c:v>
              </c:pt>
              <c:pt idx="19">
                <c:v>Sem30</c:v>
              </c:pt>
              <c:pt idx="20">
                <c:v>0</c:v>
              </c:pt>
              <c:pt idx="21">
                <c:v>43297</c:v>
              </c:pt>
              <c:pt idx="22">
                <c:v>43298</c:v>
              </c:pt>
              <c:pt idx="23">
                <c:v>43299</c:v>
              </c:pt>
              <c:pt idx="24">
                <c:v>43300</c:v>
              </c:pt>
              <c:pt idx="25">
                <c:v>43301</c:v>
              </c:pt>
            </c:strLit>
          </c:cat>
          <c:val>
            <c:numRef>
              <c:f>'FSI XND V1 K%'!$C$16:$R$16</c:f>
              <c:numCache>
                <c:formatCode>0</c:formatCode>
                <c:ptCount val="6"/>
                <c:pt idx="1">
                  <c:v>125</c:v>
                </c:pt>
                <c:pt idx="2">
                  <c:v>100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A46-45A2-BA6E-4721FCEC4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15728"/>
        <c:axId val="975640384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38464"/>
        <c:axId val="97550671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'FSI XND V1 K%'!$A$25</c15:sqref>
                        </c15:formulaRef>
                      </c:ext>
                    </c:extLst>
                    <c:strCache>
                      <c:ptCount val="1"/>
                      <c:pt idx="0">
                        <c:v>Objetivo</c:v>
                      </c:pt>
                    </c:strCache>
                  </c:strRef>
                </c:tx>
                <c:spPr>
                  <a:ln w="25400"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dLbls>
                  <c:dLbl>
                    <c:idx val="25"/>
                    <c:layout>
                      <c:manualLayout>
                        <c:x val="-1.1759259259259403E-2"/>
                        <c:y val="-7.3624724921795559E-2"/>
                      </c:manualLayout>
                    </c:layout>
                    <c:tx>
                      <c:rich>
                        <a:bodyPr/>
                        <a:lstStyle/>
                        <a:p>
                          <a:r>
                            <a:rPr lang="en-US" sz="700">
                              <a:solidFill>
                                <a:schemeClr val="accent5"/>
                              </a:solidFill>
                            </a:rPr>
                            <a:t>OBJ: </a:t>
                          </a:r>
                          <a:fld id="{A0435F54-BBFE-4DB2-BD34-CDB4F8142BF9}" type="VALUE">
                            <a:rPr lang="en-US" sz="700">
                              <a:solidFill>
                                <a:schemeClr val="accent5"/>
                              </a:solidFill>
                            </a:rPr>
                            <a:pPr/>
                            <a:t>[VALOR]</a:t>
                          </a:fld>
                          <a:endParaRPr lang="en-US" sz="700">
                            <a:solidFill>
                              <a:schemeClr val="accent5"/>
                            </a:solidFill>
                          </a:endParaRPr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5-4A46-45A2-BA6E-4721FCEC4858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wrap="square" lIns="38100" tIns="19050" rIns="38100" bIns="19050" anchor="ctr">
                      <a:spAutoFit/>
                    </a:bodyPr>
                    <a:lstStyle/>
                    <a:p>
                      <a:pPr>
                        <a:defRPr sz="900" b="1"/>
                      </a:pPr>
                      <a:endParaRPr lang="es-AR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Lit>
                    <c:ptCount val="26"/>
                    <c:pt idx="0">
                      <c:v>DIC 16</c:v>
                    </c:pt>
                    <c:pt idx="1">
                      <c:v>DIC 17</c:v>
                    </c:pt>
                    <c:pt idx="2">
                      <c:v>0</c:v>
                    </c:pt>
                    <c:pt idx="3">
                      <c:v>ENE 18</c:v>
                    </c:pt>
                    <c:pt idx="4">
                      <c:v>FEB 18</c:v>
                    </c:pt>
                    <c:pt idx="5">
                      <c:v>MAR 18</c:v>
                    </c:pt>
                    <c:pt idx="6">
                      <c:v>ABR 18</c:v>
                    </c:pt>
                    <c:pt idx="7">
                      <c:v>MAY 18</c:v>
                    </c:pt>
                    <c:pt idx="8">
                      <c:v>JUN 18</c:v>
                    </c:pt>
                    <c:pt idx="9">
                      <c:v>JUL 18</c:v>
                    </c:pt>
                    <c:pt idx="10">
                      <c:v>AGO 18</c:v>
                    </c:pt>
                    <c:pt idx="11">
                      <c:v>SEP 18</c:v>
                    </c:pt>
                    <c:pt idx="12">
                      <c:v>OCT 18</c:v>
                    </c:pt>
                    <c:pt idx="13">
                      <c:v>NOV 18</c:v>
                    </c:pt>
                    <c:pt idx="14">
                      <c:v>DIC 18</c:v>
                    </c:pt>
                    <c:pt idx="15">
                      <c:v>0</c:v>
                    </c:pt>
                    <c:pt idx="16">
                      <c:v>Sem27</c:v>
                    </c:pt>
                    <c:pt idx="17">
                      <c:v>Sem28</c:v>
                    </c:pt>
                    <c:pt idx="18">
                      <c:v>Sem29</c:v>
                    </c:pt>
                    <c:pt idx="19">
                      <c:v>Sem30</c:v>
                    </c:pt>
                    <c:pt idx="20">
                      <c:v>0</c:v>
                    </c:pt>
                    <c:pt idx="21">
                      <c:v>43297</c:v>
                    </c:pt>
                    <c:pt idx="22">
                      <c:v>43298</c:v>
                    </c:pt>
                    <c:pt idx="23">
                      <c:v>43299</c:v>
                    </c:pt>
                    <c:pt idx="24">
                      <c:v>43300</c:v>
                    </c:pt>
                    <c:pt idx="25">
                      <c:v>43301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'FSI XND V1 K%'!$C$26:$BV$26</c15:sqref>
                        </c15:formulaRef>
                      </c:ext>
                    </c:extLst>
                    <c:numCache>
                      <c:formatCode>0</c:formatCode>
                      <c:ptCount val="56"/>
                      <c:pt idx="1">
                        <c:v>125</c:v>
                      </c:pt>
                      <c:pt idx="2">
                        <c:v>100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50</c:v>
                      </c:pt>
                      <c:pt idx="6">
                        <c:v>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26-4A46-45A2-BA6E-4721FCEC4858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strRef>
              <c:f>'FSI XND V1 K%'!$A$35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1E-4A46-45A2-BA6E-4721FCEC4858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1F-4A46-45A2-BA6E-4721FCEC4858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20-4A46-45A2-BA6E-4721FCEC4858}"/>
              </c:ext>
            </c:extLst>
          </c:dPt>
          <c:dPt>
            <c:idx val="24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2-4A46-45A2-BA6E-4721FCEC4858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23-4A46-45A2-BA6E-4721FCEC4858}"/>
              </c:ext>
            </c:extLst>
          </c:dPt>
          <c:dLbls>
            <c:dLbl>
              <c:idx val="21"/>
              <c:layout>
                <c:manualLayout>
                  <c:x val="-2.5356132446463994E-2"/>
                  <c:y val="-4.3453174603174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A46-45A2-BA6E-4721FCEC4858}"/>
                </c:ext>
              </c:extLst>
            </c:dLbl>
            <c:dLbl>
              <c:idx val="23"/>
              <c:layout>
                <c:manualLayout>
                  <c:x val="-1.9729589371980678E-2"/>
                  <c:y val="-5.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A46-45A2-BA6E-4721FCEC48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cat>
            <c:strRef>
              <c:f>'FSI XND V1 K%'!$C$3:$BV$3</c:f>
              <c:strCache>
                <c:ptCount val="55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  <c:pt idx="7">
                  <c:v>ago-19</c:v>
                </c:pt>
                <c:pt idx="8">
                  <c:v>sep-19</c:v>
                </c:pt>
                <c:pt idx="9">
                  <c:v>oct-19</c:v>
                </c:pt>
                <c:pt idx="11">
                  <c:v>Sem1</c:v>
                </c:pt>
                <c:pt idx="12">
                  <c:v>Sem2</c:v>
                </c:pt>
                <c:pt idx="13">
                  <c:v>Sem3</c:v>
                </c:pt>
                <c:pt idx="14">
                  <c:v>Sem4</c:v>
                </c:pt>
                <c:pt idx="15">
                  <c:v>Sem5</c:v>
                </c:pt>
                <c:pt idx="16">
                  <c:v>Sem6</c:v>
                </c:pt>
                <c:pt idx="17">
                  <c:v>Sem7</c:v>
                </c:pt>
                <c:pt idx="18">
                  <c:v>Sem8</c:v>
                </c:pt>
                <c:pt idx="19">
                  <c:v>Sem9</c:v>
                </c:pt>
                <c:pt idx="20">
                  <c:v>Sem10</c:v>
                </c:pt>
                <c:pt idx="21">
                  <c:v>Sem11</c:v>
                </c:pt>
                <c:pt idx="22">
                  <c:v>Sem12</c:v>
                </c:pt>
                <c:pt idx="23">
                  <c:v>Sem13</c:v>
                </c:pt>
                <c:pt idx="24">
                  <c:v>Sem14</c:v>
                </c:pt>
                <c:pt idx="25">
                  <c:v>Sem15</c:v>
                </c:pt>
                <c:pt idx="26">
                  <c:v>Sem16</c:v>
                </c:pt>
                <c:pt idx="27">
                  <c:v>Sem17</c:v>
                </c:pt>
                <c:pt idx="28">
                  <c:v>Sem18</c:v>
                </c:pt>
                <c:pt idx="29">
                  <c:v>Sem19</c:v>
                </c:pt>
                <c:pt idx="30">
                  <c:v>Sem20</c:v>
                </c:pt>
                <c:pt idx="31">
                  <c:v>Sem21</c:v>
                </c:pt>
                <c:pt idx="32">
                  <c:v>Sem22</c:v>
                </c:pt>
                <c:pt idx="33">
                  <c:v>Sem23</c:v>
                </c:pt>
                <c:pt idx="34">
                  <c:v>Sem24</c:v>
                </c:pt>
                <c:pt idx="35">
                  <c:v>Sem25</c:v>
                </c:pt>
                <c:pt idx="36">
                  <c:v>Sem26</c:v>
                </c:pt>
                <c:pt idx="37">
                  <c:v>Sem27</c:v>
                </c:pt>
                <c:pt idx="38">
                  <c:v>Sem28</c:v>
                </c:pt>
                <c:pt idx="39">
                  <c:v>Sem29</c:v>
                </c:pt>
                <c:pt idx="40">
                  <c:v>Sem30</c:v>
                </c:pt>
                <c:pt idx="41">
                  <c:v>Sem31</c:v>
                </c:pt>
                <c:pt idx="42">
                  <c:v>Sem32</c:v>
                </c:pt>
                <c:pt idx="43">
                  <c:v>Sem33</c:v>
                </c:pt>
                <c:pt idx="44">
                  <c:v>Sem34</c:v>
                </c:pt>
                <c:pt idx="45">
                  <c:v>Sem35</c:v>
                </c:pt>
                <c:pt idx="46">
                  <c:v>Sem36</c:v>
                </c:pt>
                <c:pt idx="47">
                  <c:v>Sem37</c:v>
                </c:pt>
                <c:pt idx="48">
                  <c:v>Sem38</c:v>
                </c:pt>
                <c:pt idx="49">
                  <c:v>Sem39</c:v>
                </c:pt>
                <c:pt idx="50">
                  <c:v>Sem40</c:v>
                </c:pt>
                <c:pt idx="51">
                  <c:v>Sem41</c:v>
                </c:pt>
                <c:pt idx="52">
                  <c:v>Sem42</c:v>
                </c:pt>
                <c:pt idx="53">
                  <c:v>Sem43</c:v>
                </c:pt>
                <c:pt idx="54">
                  <c:v>Sem44</c:v>
                </c:pt>
              </c:strCache>
            </c:strRef>
          </c:cat>
          <c:val>
            <c:numRef>
              <c:f>'FSI XND V1 K%'!$C$36:$BV$36</c:f>
              <c:numCache>
                <c:formatCode>0</c:formatCode>
                <c:ptCount val="5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A46-45A2-BA6E-4721FCEC4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515728"/>
        <c:axId val="975640384"/>
      </c:lineChart>
      <c:catAx>
        <c:axId val="975538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506712"/>
        <c:crosses val="autoZero"/>
        <c:auto val="1"/>
        <c:lblAlgn val="ctr"/>
        <c:lblOffset val="100"/>
        <c:noMultiLvlLbl val="0"/>
      </c:catAx>
      <c:valAx>
        <c:axId val="975506712"/>
        <c:scaling>
          <c:orientation val="minMax"/>
          <c:max val="1000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975538464"/>
        <c:crosses val="autoZero"/>
        <c:crossBetween val="between"/>
      </c:valAx>
      <c:valAx>
        <c:axId val="975640384"/>
        <c:scaling>
          <c:orientation val="minMax"/>
          <c:max val="1000"/>
          <c:min val="0"/>
        </c:scaling>
        <c:delete val="1"/>
        <c:axPos val="r"/>
        <c:numFmt formatCode="#,##0.00" sourceLinked="0"/>
        <c:majorTickMark val="out"/>
        <c:minorTickMark val="out"/>
        <c:tickLblPos val="nextTo"/>
        <c:crossAx val="975515728"/>
        <c:crosses val="max"/>
        <c:crossBetween val="between"/>
      </c:valAx>
      <c:catAx>
        <c:axId val="975515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640384"/>
        <c:crossesAt val="1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 algn="ctr">
        <a:defRPr lang="en-US" sz="11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8740157499999996" l="0.511811024" r="0.511811024" t="1.3474015750000001" header="0.31496062000000002" footer="0.31496062000000002"/>
    <c:pageSetup paperSize="9" orientation="portrait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-5400000" vert="horz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V1 + V2 </a:t>
            </a:r>
          </a:p>
        </c:rich>
      </c:tx>
      <c:layout>
        <c:manualLayout>
          <c:xMode val="edge"/>
          <c:yMode val="edge"/>
          <c:x val="1.2387345679012345E-3"/>
          <c:y val="0.3316057531922568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475603864734292E-2"/>
          <c:y val="0.10394603174603174"/>
          <c:w val="0.94813503086419737"/>
          <c:h val="0.62381679731901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'FSI XND V1+V2'!$A$5</c:f>
              <c:strCache>
                <c:ptCount val="1"/>
                <c:pt idx="0">
                  <c:v>Media V1+V2 FSI</c:v>
                </c:pt>
              </c:strCache>
            </c:strRef>
          </c:tx>
          <c:spPr>
            <a:gradFill flip="none" rotWithShape="1">
              <a:gsLst>
                <a:gs pos="0">
                  <a:schemeClr val="tx1">
                    <a:lumMod val="100000"/>
                  </a:schemeClr>
                </a:gs>
                <a:gs pos="50000">
                  <a:srgbClr val="FF0000">
                    <a:lumMod val="100000"/>
                  </a:srgbClr>
                </a:gs>
                <a:gs pos="100000">
                  <a:schemeClr val="tx1"/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</c:spPr>
          <c:invertIfNegative val="0"/>
          <c:dPt>
            <c:idx val="3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DB5-4EF1-BDB8-3E91FED2ADC0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FDB5-4EF1-BDB8-3E91FED2ADC0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00B05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FDB5-4EF1-BDB8-3E91FED2ADC0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FDB5-4EF1-BDB8-3E91FED2ADC0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tx1">
                      <a:lumMod val="100000"/>
                    </a:schemeClr>
                  </a:gs>
                  <a:gs pos="50000">
                    <a:srgbClr val="FF0000"/>
                  </a:gs>
                  <a:gs pos="100000">
                    <a:schemeClr val="tx1"/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FDB5-4EF1-BDB8-3E91FED2ADC0}"/>
              </c:ext>
            </c:extLst>
          </c:dPt>
          <c:dLbls>
            <c:dLbl>
              <c:idx val="3"/>
              <c:layout>
                <c:manualLayout>
                  <c:x val="0"/>
                  <c:y val="0.23494534514534932"/>
                </c:manualLayout>
              </c:layout>
              <c:tx>
                <c:rich>
                  <a:bodyPr rot="-5400000" vert="horz" wrap="square" lIns="38100" tIns="19050" rIns="38100" bIns="19050" anchor="t" anchorCtr="1">
                    <a:spAutoFit/>
                  </a:bodyPr>
                  <a:lstStyle/>
                  <a:p>
                    <a:pPr algn="ctr">
                      <a:defRPr lang="en-US" sz="1400" b="1" i="0" u="none" strike="noStrike" kern="1200" baseline="0">
                        <a:solidFill>
                          <a:schemeClr val="bg1"/>
                        </a:solidFill>
                        <a:effectLst>
                          <a:glow rad="127000">
                            <a:schemeClr val="tx1"/>
                          </a:glo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Plant</a:t>
                    </a:r>
                    <a:r>
                      <a:rPr lang="en-US" baseline="0"/>
                      <a:t> Shutdown</a:t>
                    </a:r>
                    <a:endParaRPr lang="en-US"/>
                  </a:p>
                </c:rich>
              </c:tx>
              <c:numFmt formatCode="#,##0.00;;;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B5-4EF1-BDB8-3E91FED2ADC0}"/>
                </c:ext>
              </c:extLst>
            </c:dLbl>
            <c:dLbl>
              <c:idx val="4"/>
              <c:layout>
                <c:manualLayout>
                  <c:x val="-1.9598765432098765E-3"/>
                  <c:y val="0.3089392541410272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B5-4EF1-BDB8-3E91FED2ADC0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effectLst>
                      <a:glow rad="127000">
                        <a:schemeClr val="tx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('FSI XND V1+V2'!$D$3:$M$3,'FSI XND V1+V2'!$AA$3:$GH$3)</c:f>
              <c:strCache>
                <c:ptCount val="24"/>
                <c:pt idx="0">
                  <c:v>ene-19</c:v>
                </c:pt>
                <c:pt idx="1">
                  <c:v>Sem23</c:v>
                </c:pt>
                <c:pt idx="2">
                  <c:v>Sem24</c:v>
                </c:pt>
                <c:pt idx="3">
                  <c:v>Sem25</c:v>
                </c:pt>
                <c:pt idx="4">
                  <c:v>Sem26</c:v>
                </c:pt>
                <c:pt idx="5">
                  <c:v>Sem27</c:v>
                </c:pt>
                <c:pt idx="6">
                  <c:v>Sem28</c:v>
                </c:pt>
                <c:pt idx="7">
                  <c:v>Sem29</c:v>
                </c:pt>
                <c:pt idx="8">
                  <c:v>Sem30</c:v>
                </c:pt>
                <c:pt idx="9">
                  <c:v>Sem31</c:v>
                </c:pt>
                <c:pt idx="10">
                  <c:v>Sem32</c:v>
                </c:pt>
                <c:pt idx="11">
                  <c:v>Sem33</c:v>
                </c:pt>
                <c:pt idx="12">
                  <c:v>Sem34</c:v>
                </c:pt>
                <c:pt idx="13">
                  <c:v>Sem35</c:v>
                </c:pt>
                <c:pt idx="14">
                  <c:v>Sem36</c:v>
                </c:pt>
                <c:pt idx="15">
                  <c:v>Sem37</c:v>
                </c:pt>
                <c:pt idx="16">
                  <c:v>Sem38</c:v>
                </c:pt>
                <c:pt idx="17">
                  <c:v>Sem39</c:v>
                </c:pt>
                <c:pt idx="19">
                  <c:v>lun 23</c:v>
                </c:pt>
                <c:pt idx="20">
                  <c:v>mar 24</c:v>
                </c:pt>
                <c:pt idx="21">
                  <c:v>mié 25</c:v>
                </c:pt>
                <c:pt idx="22">
                  <c:v>jue 26</c:v>
                </c:pt>
                <c:pt idx="23">
                  <c:v>vie 27</c:v>
                </c:pt>
              </c:strCache>
              <c:extLst/>
            </c:strRef>
          </c:cat>
          <c:val>
            <c:numRef>
              <c:f>('FSI XND V1+V2'!$C$6:$L$6,'FSI XND V1+V2'!$Z$6:$GH$6)</c:f>
              <c:numCache>
                <c:formatCode>0.00</c:formatCode>
                <c:ptCount val="23"/>
                <c:pt idx="3">
                  <c:v>1.3</c:v>
                </c:pt>
                <c:pt idx="7">
                  <c:v>2</c:v>
                </c:pt>
                <c:pt idx="8">
                  <c:v>2.7</c:v>
                </c:pt>
                <c:pt idx="9">
                  <c:v>1.1000000000000001</c:v>
                </c:pt>
                <c:pt idx="10">
                  <c:v>1.7</c:v>
                </c:pt>
                <c:pt idx="11">
                  <c:v>2</c:v>
                </c:pt>
                <c:pt idx="12">
                  <c:v>1.7</c:v>
                </c:pt>
                <c:pt idx="13">
                  <c:v>2.4</c:v>
                </c:pt>
                <c:pt idx="14">
                  <c:v>1.5</c:v>
                </c:pt>
                <c:pt idx="15">
                  <c:v>1.4</c:v>
                </c:pt>
                <c:pt idx="16">
                  <c:v>1.6</c:v>
                </c:pt>
                <c:pt idx="18">
                  <c:v>0.5</c:v>
                </c:pt>
                <c:pt idx="19">
                  <c:v>2.5</c:v>
                </c:pt>
                <c:pt idx="20">
                  <c:v>2</c:v>
                </c:pt>
                <c:pt idx="21">
                  <c:v>0.5</c:v>
                </c:pt>
                <c:pt idx="22">
                  <c:v>2.5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A-FDB5-4EF1-BDB8-3E91FED2A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5654104"/>
        <c:axId val="975455752"/>
      </c:barChart>
      <c:barChart>
        <c:barDir val="col"/>
        <c:grouping val="clustered"/>
        <c:varyColors val="0"/>
        <c:ser>
          <c:idx val="1"/>
          <c:order val="1"/>
          <c:tx>
            <c:strRef>
              <c:f>'FSI XND V1+V2'!$A$15</c:f>
              <c:strCache>
                <c:ptCount val="1"/>
                <c:pt idx="0">
                  <c:v>Trayectoria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</c:spPr>
          <c:invertIfNegative val="0"/>
          <c:dLbls>
            <c:dLbl>
              <c:idx val="4"/>
              <c:layout>
                <c:manualLayout>
                  <c:x val="0"/>
                  <c:y val="4.237572293098942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B5-4EF1-BDB8-3E91FED2A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00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NOV 18</c:v>
              </c:pt>
              <c:pt idx="1">
                <c:v>DIC 18</c:v>
              </c:pt>
              <c:pt idx="2">
                <c:v>0</c:v>
              </c:pt>
              <c:pt idx="3">
                <c:v>Sem27</c:v>
              </c:pt>
              <c:pt idx="4">
                <c:v>Sem28</c:v>
              </c:pt>
              <c:pt idx="5">
                <c:v>Sem29</c:v>
              </c:pt>
              <c:pt idx="6">
                <c:v>Sem30</c:v>
              </c:pt>
              <c:pt idx="7">
                <c:v>0</c:v>
              </c:pt>
              <c:pt idx="8">
                <c:v>43297</c:v>
              </c:pt>
              <c:pt idx="9">
                <c:v>43298</c:v>
              </c:pt>
              <c:pt idx="10">
                <c:v>43299</c:v>
              </c:pt>
              <c:pt idx="11">
                <c:v>43300</c:v>
              </c:pt>
              <c:pt idx="12">
                <c:v>43301</c:v>
              </c:pt>
            </c:strLit>
          </c:cat>
          <c:val>
            <c:numRef>
              <c:f>('FSI XND V1+V2'!$C$16:$L$16,'FSI XND V1+V2'!$Z$16:$GH$16)</c:f>
              <c:numCache>
                <c:formatCode>0.00</c:formatCode>
                <c:ptCount val="23"/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C-FDB5-4EF1-BDB8-3E91FED2A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75596088"/>
        <c:axId val="975576096"/>
      </c:barChart>
      <c:lineChart>
        <c:grouping val="standard"/>
        <c:varyColors val="0"/>
        <c:ser>
          <c:idx val="2"/>
          <c:order val="2"/>
          <c:tx>
            <c:strRef>
              <c:f>'FSI XND V1+V2'!$A$25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('FSI XND V1+V2'!$C$3:$L$3,'FSI XND V1+V2'!$Z$3:$CB$3)</c:f>
              <c:strCache>
                <c:ptCount val="17"/>
                <c:pt idx="0">
                  <c:v>Sem23</c:v>
                </c:pt>
                <c:pt idx="1">
                  <c:v>Sem24</c:v>
                </c:pt>
                <c:pt idx="2">
                  <c:v>Sem25</c:v>
                </c:pt>
                <c:pt idx="3">
                  <c:v>Sem26</c:v>
                </c:pt>
                <c:pt idx="4">
                  <c:v>Sem27</c:v>
                </c:pt>
                <c:pt idx="5">
                  <c:v>Sem28</c:v>
                </c:pt>
                <c:pt idx="6">
                  <c:v>Sem29</c:v>
                </c:pt>
                <c:pt idx="7">
                  <c:v>Sem30</c:v>
                </c:pt>
                <c:pt idx="8">
                  <c:v>Sem31</c:v>
                </c:pt>
                <c:pt idx="9">
                  <c:v>Sem32</c:v>
                </c:pt>
                <c:pt idx="10">
                  <c:v>Sem33</c:v>
                </c:pt>
                <c:pt idx="11">
                  <c:v>Sem34</c:v>
                </c:pt>
                <c:pt idx="12">
                  <c:v>Sem35</c:v>
                </c:pt>
                <c:pt idx="13">
                  <c:v>Sem36</c:v>
                </c:pt>
                <c:pt idx="14">
                  <c:v>Sem37</c:v>
                </c:pt>
                <c:pt idx="15">
                  <c:v>Sem38</c:v>
                </c:pt>
                <c:pt idx="16">
                  <c:v>Sem39</c:v>
                </c:pt>
              </c:strCache>
              <c:extLst/>
            </c:strRef>
          </c:cat>
          <c:val>
            <c:numRef>
              <c:f>('FSI XND V1+V2'!$B$26:$K$26,'FSI XND V1+V2'!$Y$26:$GH$26)</c:f>
              <c:numCache>
                <c:formatCode>0</c:formatCode>
                <c:ptCount val="24"/>
                <c:pt idx="0">
                  <c:v>5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D-FDB5-4EF1-BDB8-3E91FED2ADC0}"/>
            </c:ext>
          </c:extLst>
        </c:ser>
        <c:ser>
          <c:idx val="3"/>
          <c:order val="3"/>
          <c:tx>
            <c:strRef>
              <c:f>'FSI XND V1+V2'!$A$35</c:f>
              <c:strCache>
                <c:ptCount val="1"/>
                <c:pt idx="0">
                  <c:v>Auxiliar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E-FDB5-4EF1-BDB8-3E91FED2ADC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FDB5-4EF1-BDB8-3E91FED2ADC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0-FDB5-4EF1-BDB8-3E91FED2ADC0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1-FDB5-4EF1-BDB8-3E91FED2ADC0}"/>
              </c:ext>
            </c:extLst>
          </c:dPt>
          <c:dLbls>
            <c:dLbl>
              <c:idx val="10"/>
              <c:layout>
                <c:manualLayout>
                  <c:x val="-2.126340579710145E-2"/>
                  <c:y val="-7.97138888888889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DB5-4EF1-BDB8-3E91FED2A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('FSI XND V1+V2'!$C$3:$L$3,'FSI XND V1+V2'!$Z$3:$CB$3)</c:f>
              <c:strCache>
                <c:ptCount val="17"/>
                <c:pt idx="0">
                  <c:v>Sem23</c:v>
                </c:pt>
                <c:pt idx="1">
                  <c:v>Sem24</c:v>
                </c:pt>
                <c:pt idx="2">
                  <c:v>Sem25</c:v>
                </c:pt>
                <c:pt idx="3">
                  <c:v>Sem26</c:v>
                </c:pt>
                <c:pt idx="4">
                  <c:v>Sem27</c:v>
                </c:pt>
                <c:pt idx="5">
                  <c:v>Sem28</c:v>
                </c:pt>
                <c:pt idx="6">
                  <c:v>Sem29</c:v>
                </c:pt>
                <c:pt idx="7">
                  <c:v>Sem30</c:v>
                </c:pt>
                <c:pt idx="8">
                  <c:v>Sem31</c:v>
                </c:pt>
                <c:pt idx="9">
                  <c:v>Sem32</c:v>
                </c:pt>
                <c:pt idx="10">
                  <c:v>Sem33</c:v>
                </c:pt>
                <c:pt idx="11">
                  <c:v>Sem34</c:v>
                </c:pt>
                <c:pt idx="12">
                  <c:v>Sem35</c:v>
                </c:pt>
                <c:pt idx="13">
                  <c:v>Sem36</c:v>
                </c:pt>
                <c:pt idx="14">
                  <c:v>Sem37</c:v>
                </c:pt>
                <c:pt idx="15">
                  <c:v>Sem38</c:v>
                </c:pt>
                <c:pt idx="16">
                  <c:v>Sem39</c:v>
                </c:pt>
              </c:strCache>
              <c:extLst/>
            </c:strRef>
          </c:cat>
          <c:val>
            <c:numRef>
              <c:f>('FSI XND V1+V2'!$C$36:$L$36,'FSI XND V1+V2'!$Z$36:$CB$36)</c:f>
              <c:numCache>
                <c:formatCode>0.00</c:formatCode>
                <c:ptCount val="18"/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12-FDB5-4EF1-BDB8-3E91FED2A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54104"/>
        <c:axId val="975455752"/>
      </c:lineChart>
      <c:catAx>
        <c:axId val="975654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 algn="ctr">
              <a:defRPr lang="es-AR"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55752"/>
        <c:crosses val="autoZero"/>
        <c:auto val="1"/>
        <c:lblAlgn val="ctr"/>
        <c:lblOffset val="100"/>
        <c:noMultiLvlLbl val="0"/>
      </c:catAx>
      <c:valAx>
        <c:axId val="975455752"/>
        <c:scaling>
          <c:orientation val="minMax"/>
          <c:max val="6"/>
        </c:scaling>
        <c:delete val="1"/>
        <c:axPos val="l"/>
        <c:numFmt formatCode="0.00" sourceLinked="0"/>
        <c:majorTickMark val="out"/>
        <c:minorTickMark val="none"/>
        <c:tickLblPos val="nextTo"/>
        <c:crossAx val="975654104"/>
        <c:crosses val="autoZero"/>
        <c:crossBetween val="between"/>
      </c:valAx>
      <c:valAx>
        <c:axId val="975576096"/>
        <c:scaling>
          <c:orientation val="minMax"/>
          <c:max val="2"/>
          <c:min val="0"/>
        </c:scaling>
        <c:delete val="1"/>
        <c:axPos val="r"/>
        <c:numFmt formatCode="#,##0.00" sourceLinked="0"/>
        <c:majorTickMark val="out"/>
        <c:minorTickMark val="none"/>
        <c:tickLblPos val="nextTo"/>
        <c:crossAx val="975596088"/>
        <c:crosses val="max"/>
        <c:crossBetween val="between"/>
      </c:valAx>
      <c:catAx>
        <c:axId val="975596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557609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'FSI V1+V2'!$A$52</c:f>
              <c:strCache>
                <c:ptCount val="1"/>
                <c:pt idx="0">
                  <c:v>MEDIA 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V1+V2'!$C$52:$IP$52</c:f>
              <c:numCache>
                <c:formatCode>0.00</c:formatCode>
                <c:ptCount val="18"/>
                <c:pt idx="0">
                  <c:v>1.45</c:v>
                </c:pt>
                <c:pt idx="1">
                  <c:v>0.625</c:v>
                </c:pt>
                <c:pt idx="2">
                  <c:v>0.73529411764705888</c:v>
                </c:pt>
                <c:pt idx="3">
                  <c:v>0.54</c:v>
                </c:pt>
                <c:pt idx="4">
                  <c:v>0.42857142857142855</c:v>
                </c:pt>
                <c:pt idx="7">
                  <c:v>0.66666666666666663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0.5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422-405D-AFD5-C8FCD4CD7B07}"/>
            </c:ext>
          </c:extLst>
        </c:ser>
        <c:ser>
          <c:idx val="1"/>
          <c:order val="1"/>
          <c:tx>
            <c:strRef>
              <c:f>'FSI V1+V2'!$A$53</c:f>
              <c:strCache>
                <c:ptCount val="1"/>
                <c:pt idx="0">
                  <c:v>MEDIA MR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V1+V2'!$C$53:$IP$53</c:f>
              <c:numCache>
                <c:formatCode>0.00</c:formatCode>
                <c:ptCount val="18"/>
                <c:pt idx="0">
                  <c:v>0.2</c:v>
                </c:pt>
                <c:pt idx="1">
                  <c:v>0.47499999999999998</c:v>
                </c:pt>
                <c:pt idx="2">
                  <c:v>0.52941176470588236</c:v>
                </c:pt>
                <c:pt idx="3">
                  <c:v>0.28000000000000003</c:v>
                </c:pt>
                <c:pt idx="4">
                  <c:v>0.6428571428571429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422-405D-AFD5-C8FCD4CD7B07}"/>
            </c:ext>
          </c:extLst>
        </c:ser>
        <c:ser>
          <c:idx val="2"/>
          <c:order val="2"/>
          <c:tx>
            <c:strRef>
              <c:f>'FSI V1+V2'!$A$54</c:f>
              <c:strCache>
                <c:ptCount val="1"/>
                <c:pt idx="0">
                  <c:v>MEDIA FG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numFmt formatCode="0.00;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V1+V2'!$C$54:$IP$54</c:f>
              <c:numCache>
                <c:formatCode>0.00</c:formatCode>
                <c:ptCount val="18"/>
                <c:pt idx="0">
                  <c:v>0.7</c:v>
                </c:pt>
                <c:pt idx="1">
                  <c:v>0.52500000000000002</c:v>
                </c:pt>
                <c:pt idx="2">
                  <c:v>0.5</c:v>
                </c:pt>
                <c:pt idx="3">
                  <c:v>0.48</c:v>
                </c:pt>
                <c:pt idx="4">
                  <c:v>0.35714285714285715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0.5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422-405D-AFD5-C8FCD4CD7B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5434584"/>
        <c:axId val="975626664"/>
        <c:extLst/>
      </c:barChart>
      <c:catAx>
        <c:axId val="975434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26664"/>
        <c:crosses val="autoZero"/>
        <c:auto val="1"/>
        <c:lblAlgn val="ctr"/>
        <c:lblOffset val="100"/>
        <c:noMultiLvlLbl val="0"/>
      </c:catAx>
      <c:valAx>
        <c:axId val="9756266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75434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'GRAF. IC'!$A$8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84-4C7D-A122-894F7C8CD6EA}"/>
              </c:ext>
            </c:extLst>
          </c:dPt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IC'!$B$4:$GN$4</c15:sqref>
                  </c15:fullRef>
                </c:ext>
              </c:extLst>
              <c:f>('GRAF. IC'!$B$4:$AJ$4,'GRAF. IC'!$AO$4,'GRAF. IC'!$AT$4:$ET$4,'GRAF. IC'!$FE$4:$FN$4,'GRAF. IC'!$FY$4:$GN$4)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IC'!$B$8:$GN$8</c15:sqref>
                  </c15:fullRef>
                </c:ext>
              </c:extLst>
              <c:f>('GRAF. IC'!$B$8:$AJ$8,'GRAF. IC'!$AO$8,'GRAF. IC'!$AT$8:$ET$8,'GRAF. IC'!$FE$8:$FN$8,'GRAF. IC'!$FY$8:$GN$8)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0.92</c:v>
                </c:pt>
                <c:pt idx="6">
                  <c:v>0</c:v>
                </c:pt>
                <c:pt idx="7">
                  <c:v>0</c:v>
                </c:pt>
                <c:pt idx="8">
                  <c:v>0.92</c:v>
                </c:pt>
                <c:pt idx="9">
                  <c:v>0.93</c:v>
                </c:pt>
                <c:pt idx="10">
                  <c:v>0.92</c:v>
                </c:pt>
                <c:pt idx="11">
                  <c:v>0</c:v>
                </c:pt>
                <c:pt idx="13">
                  <c:v>0</c:v>
                </c:pt>
                <c:pt idx="14">
                  <c:v>0.94500000000000006</c:v>
                </c:pt>
                <c:pt idx="15">
                  <c:v>0</c:v>
                </c:pt>
                <c:pt idx="16">
                  <c:v>0.94000000000000006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84-4C7D-A122-894F7C8CD6EA}"/>
            </c:ext>
          </c:extLst>
        </c:ser>
        <c:ser>
          <c:idx val="2"/>
          <c:order val="1"/>
          <c:tx>
            <c:strRef>
              <c:f>'GRAF. IC'!$A$9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,##0.0%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 algn="ctr">
                  <a:defRPr/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IC'!$B$4:$GN$4</c15:sqref>
                  </c15:fullRef>
                </c:ext>
              </c:extLst>
              <c:f>('GRAF. IC'!$B$4:$AJ$4,'GRAF. IC'!$AO$4,'GRAF. IC'!$AT$4:$ET$4,'GRAF. IC'!$FE$4:$FN$4,'GRAF. IC'!$FY$4:$GN$4)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IC'!$B$9:$GN$9</c15:sqref>
                  </c15:fullRef>
                </c:ext>
              </c:extLst>
              <c:f>('GRAF. IC'!$B$9:$AJ$9,'GRAF. IC'!$AO$9,'GRAF. IC'!$AT$9:$ET$9,'GRAF. IC'!$FE$9:$FN$9,'GRAF. IC'!$FY$9:$GN$9)</c:f>
              <c:numCache>
                <c:formatCode>0.0%</c:formatCode>
                <c:ptCount val="22"/>
                <c:pt idx="1">
                  <c:v>0.83499999999999996</c:v>
                </c:pt>
                <c:pt idx="2">
                  <c:v>0.85499999999999998</c:v>
                </c:pt>
                <c:pt idx="3">
                  <c:v>0.88500000000000001</c:v>
                </c:pt>
                <c:pt idx="4">
                  <c:v>0.87</c:v>
                </c:pt>
                <c:pt idx="5">
                  <c:v>0</c:v>
                </c:pt>
                <c:pt idx="6">
                  <c:v>0.79</c:v>
                </c:pt>
                <c:pt idx="7">
                  <c:v>0.91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0.90500000000000003</c:v>
                </c:pt>
                <c:pt idx="12">
                  <c:v>0</c:v>
                </c:pt>
                <c:pt idx="13">
                  <c:v>0.91</c:v>
                </c:pt>
                <c:pt idx="14">
                  <c:v>0</c:v>
                </c:pt>
                <c:pt idx="15">
                  <c:v>0.875</c:v>
                </c:pt>
                <c:pt idx="16">
                  <c:v>0</c:v>
                </c:pt>
                <c:pt idx="17">
                  <c:v>0.90500000000000003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84-4C7D-A122-894F7C8CD6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5614904"/>
        <c:axId val="975664688"/>
      </c:barChart>
      <c:lineChart>
        <c:grouping val="standard"/>
        <c:varyColors val="0"/>
        <c:ser>
          <c:idx val="1"/>
          <c:order val="2"/>
          <c:tx>
            <c:strRef>
              <c:f>'GRAF. IC'!$A$7</c:f>
              <c:strCache>
                <c:ptCount val="1"/>
                <c:pt idx="0">
                  <c:v>OBJETIVO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84-4C7D-A122-894F7C8CD6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/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'GRAF. IC'!$B$4:$FT$4</c15:sqref>
                  </c15:fullRef>
                </c:ext>
              </c:extLst>
              <c:f>('GRAF. IC'!$B$4:$AJ$4,'GRAF. IC'!$AO$4,'GRAF. IC'!$AT$4:$ET$4,'GRAF. IC'!$FE$4:$FN$4)</c:f>
              <c:strCache>
                <c:ptCount val="21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  <c:pt idx="13">
                  <c:v>S45</c:v>
                </c:pt>
                <c:pt idx="14">
                  <c:v>S46</c:v>
                </c:pt>
                <c:pt idx="15">
                  <c:v>S47</c:v>
                </c:pt>
                <c:pt idx="16">
                  <c:v>S48</c:v>
                </c:pt>
                <c:pt idx="17">
                  <c:v>S49</c:v>
                </c:pt>
                <c:pt idx="18">
                  <c:v>S50</c:v>
                </c:pt>
                <c:pt idx="19">
                  <c:v>S51</c:v>
                </c:pt>
                <c:pt idx="20">
                  <c:v>S52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'GRAF. IC'!$B$7:$GN$7</c15:sqref>
                  </c15:fullRef>
                </c:ext>
              </c:extLst>
              <c:f>('GRAF. IC'!$B$7:$AJ$7,'GRAF. IC'!$AO$7,'GRAF. IC'!$AT$7:$ET$7,'GRAF. IC'!$FE$7:$FN$7,'GRAF. IC'!$FY$7:$GN$7)</c:f>
              <c:numCache>
                <c:formatCode>0%</c:formatCode>
                <c:ptCount val="22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0.92</c:v>
                </c:pt>
                <c:pt idx="6">
                  <c:v>0.92</c:v>
                </c:pt>
                <c:pt idx="7">
                  <c:v>0.92</c:v>
                </c:pt>
                <c:pt idx="8">
                  <c:v>0.92</c:v>
                </c:pt>
                <c:pt idx="9">
                  <c:v>0.92</c:v>
                </c:pt>
                <c:pt idx="10">
                  <c:v>0.92</c:v>
                </c:pt>
                <c:pt idx="11">
                  <c:v>0.92</c:v>
                </c:pt>
                <c:pt idx="13">
                  <c:v>0.92</c:v>
                </c:pt>
                <c:pt idx="14">
                  <c:v>0.92</c:v>
                </c:pt>
                <c:pt idx="15">
                  <c:v>0.92</c:v>
                </c:pt>
                <c:pt idx="16">
                  <c:v>0.92</c:v>
                </c:pt>
                <c:pt idx="17">
                  <c:v>0.92</c:v>
                </c:pt>
                <c:pt idx="18">
                  <c:v>0.92</c:v>
                </c:pt>
                <c:pt idx="19">
                  <c:v>0.92</c:v>
                </c:pt>
                <c:pt idx="20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84-4C7D-A122-894F7C8CD6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5614904"/>
        <c:axId val="975664688"/>
      </c:lineChart>
      <c:catAx>
        <c:axId val="97561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/>
          <a:lstStyle/>
          <a:p>
            <a:pPr>
              <a:defRPr/>
            </a:pPr>
            <a:endParaRPr lang="es-AR"/>
          </a:p>
        </c:txPr>
        <c:crossAx val="975664688"/>
        <c:crosses val="autoZero"/>
        <c:auto val="1"/>
        <c:lblAlgn val="ctr"/>
        <c:lblOffset val="100"/>
        <c:noMultiLvlLbl val="0"/>
      </c:catAx>
      <c:valAx>
        <c:axId val="975664688"/>
        <c:scaling>
          <c:orientation val="minMax"/>
          <c:max val="1.9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975614904"/>
        <c:crosses val="autoZero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500" b="1">
          <a:solidFill>
            <a:sysClr val="windowText" lastClr="000000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/>
            </a:pPr>
            <a:r>
              <a:rPr lang="es-AR"/>
              <a:t>SAVES USINA V1 + V2</a:t>
            </a:r>
          </a:p>
        </c:rich>
      </c:tx>
      <c:layout>
        <c:manualLayout>
          <c:xMode val="edge"/>
          <c:yMode val="edge"/>
          <c:x val="0.40113750532317349"/>
          <c:y val="2.881457830948278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2155387064899945E-2"/>
          <c:y val="0.18362236506712695"/>
          <c:w val="0.9575777183328027"/>
          <c:h val="0.590928810595579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'FSI V1+V2'!$A$7:$C$7</c:f>
              <c:strCache>
                <c:ptCount val="3"/>
                <c:pt idx="0">
                  <c:v>MONTAJE</c:v>
                </c:pt>
                <c:pt idx="2">
                  <c:v>S/P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V1+V2'!$D$7:$IP$7</c:f>
              <c:numCache>
                <c:formatCode>0.00</c:formatCode>
                <c:ptCount val="18"/>
                <c:pt idx="0">
                  <c:v>0.45</c:v>
                </c:pt>
                <c:pt idx="1">
                  <c:v>0.2</c:v>
                </c:pt>
                <c:pt idx="2">
                  <c:v>0.35294117647058826</c:v>
                </c:pt>
                <c:pt idx="3">
                  <c:v>0.18</c:v>
                </c:pt>
                <c:pt idx="4">
                  <c:v>0.25</c:v>
                </c:pt>
                <c:pt idx="5">
                  <c:v>0.83333333333333337</c:v>
                </c:pt>
                <c:pt idx="7">
                  <c:v>0.83333333333333337</c:v>
                </c:pt>
                <c:pt idx="12">
                  <c:v>1</c:v>
                </c:pt>
                <c:pt idx="13">
                  <c:v>0.5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D-44B6-A534-2DFD5332CBCF}"/>
            </c:ext>
          </c:extLst>
        </c:ser>
        <c:ser>
          <c:idx val="2"/>
          <c:order val="2"/>
          <c:tx>
            <c:strRef>
              <c:f>'FSI V1+V2'!$A$8:$C$8</c:f>
              <c:strCache>
                <c:ptCount val="3"/>
                <c:pt idx="0">
                  <c:v>PINTURA</c:v>
                </c:pt>
                <c:pt idx="2">
                  <c:v>S/P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V1+V2'!$D$8:$IP$8</c:f>
              <c:numCache>
                <c:formatCode>0.00</c:formatCode>
                <c:ptCount val="18"/>
                <c:pt idx="0">
                  <c:v>0.4</c:v>
                </c:pt>
                <c:pt idx="1">
                  <c:v>0.4</c:v>
                </c:pt>
                <c:pt idx="2">
                  <c:v>0.41176470588235292</c:v>
                </c:pt>
                <c:pt idx="3">
                  <c:v>0.32</c:v>
                </c:pt>
                <c:pt idx="4">
                  <c:v>0.2857142857142857</c:v>
                </c:pt>
                <c:pt idx="5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0D-44B6-A534-2DFD5332CBCF}"/>
            </c:ext>
          </c:extLst>
        </c:ser>
        <c:ser>
          <c:idx val="4"/>
          <c:order val="3"/>
          <c:tx>
            <c:strRef>
              <c:f>'FSI V1+V2'!$A$9:$C$9</c:f>
              <c:strCache>
                <c:ptCount val="3"/>
                <c:pt idx="0">
                  <c:v>SOLDADURA</c:v>
                </c:pt>
                <c:pt idx="2">
                  <c:v>S/P</c:v>
                </c:pt>
              </c:strCache>
            </c:strRef>
          </c:tx>
          <c:spPr>
            <a:solidFill>
              <a:srgbClr val="F79646"/>
            </a:solidFill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V1+V2'!$D$9:$IP$9</c:f>
              <c:numCache>
                <c:formatCode>0.00</c:formatCode>
                <c:ptCount val="18"/>
                <c:pt idx="0">
                  <c:v>0.8</c:v>
                </c:pt>
                <c:pt idx="1">
                  <c:v>0.375</c:v>
                </c:pt>
                <c:pt idx="2">
                  <c:v>0.47058823529411764</c:v>
                </c:pt>
                <c:pt idx="3">
                  <c:v>0.44</c:v>
                </c:pt>
                <c:pt idx="4">
                  <c:v>0.4642857142857143</c:v>
                </c:pt>
                <c:pt idx="5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0D-44B6-A534-2DFD5332CBCF}"/>
            </c:ext>
          </c:extLst>
        </c:ser>
        <c:ser>
          <c:idx val="5"/>
          <c:order val="4"/>
          <c:tx>
            <c:strRef>
              <c:f>'FSI V1+V2'!$A$10:$C$10</c:f>
              <c:strCache>
                <c:ptCount val="3"/>
                <c:pt idx="0">
                  <c:v>SQF</c:v>
                </c:pt>
                <c:pt idx="2">
                  <c:v>S/P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V1+V2'!$D$10:$IP$10</c:f>
              <c:numCache>
                <c:formatCode>0.00</c:formatCode>
                <c:ptCount val="18"/>
                <c:pt idx="0">
                  <c:v>0.35</c:v>
                </c:pt>
                <c:pt idx="1">
                  <c:v>0.375</c:v>
                </c:pt>
                <c:pt idx="2">
                  <c:v>2.9411764705882353E-2</c:v>
                </c:pt>
                <c:pt idx="3">
                  <c:v>0.08</c:v>
                </c:pt>
                <c:pt idx="4">
                  <c:v>3.5714285714285712E-2</c:v>
                </c:pt>
                <c:pt idx="5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0D-44B6-A534-2DFD5332CBCF}"/>
            </c:ext>
          </c:extLst>
        </c:ser>
        <c:ser>
          <c:idx val="6"/>
          <c:order val="5"/>
          <c:tx>
            <c:strRef>
              <c:f>'FSI V1+V2'!$A$11:$C$11</c:f>
              <c:strCache>
                <c:ptCount val="3"/>
                <c:pt idx="0">
                  <c:v>DIVD</c:v>
                </c:pt>
                <c:pt idx="2">
                  <c:v>S/P</c:v>
                </c:pt>
              </c:strCache>
            </c:strRef>
          </c:tx>
          <c:spPr>
            <a:solidFill>
              <a:sysClr val="windowText" lastClr="000000"/>
            </a:solidFill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V1+V2'!$D$11:$IP$11</c:f>
              <c:numCache>
                <c:formatCode>0.00</c:formatCode>
                <c:ptCount val="18"/>
                <c:pt idx="0">
                  <c:v>0.3</c:v>
                </c:pt>
                <c:pt idx="1">
                  <c:v>0.25</c:v>
                </c:pt>
                <c:pt idx="2">
                  <c:v>0.44117647058823528</c:v>
                </c:pt>
                <c:pt idx="3">
                  <c:v>0.1</c:v>
                </c:pt>
                <c:pt idx="4">
                  <c:v>0.2857142857142857</c:v>
                </c:pt>
                <c:pt idx="5">
                  <c:v>0.33333333333333331</c:v>
                </c:pt>
                <c:pt idx="7">
                  <c:v>0.33333333333333331</c:v>
                </c:pt>
                <c:pt idx="12">
                  <c:v>0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0D-44B6-A534-2DFD5332CBCF}"/>
            </c:ext>
          </c:extLst>
        </c:ser>
        <c:ser>
          <c:idx val="7"/>
          <c:order val="6"/>
          <c:tx>
            <c:strRef>
              <c:f>'FSI V1+V2'!$A$12:$C$12</c:f>
              <c:strCache>
                <c:ptCount val="3"/>
                <c:pt idx="0">
                  <c:v>DLI</c:v>
                </c:pt>
                <c:pt idx="2">
                  <c:v>S/P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V1+V2'!$D$12:$IP$12</c:f>
              <c:numCache>
                <c:formatCode>0.00</c:formatCode>
                <c:ptCount val="18"/>
                <c:pt idx="0">
                  <c:v>0.05</c:v>
                </c:pt>
                <c:pt idx="1">
                  <c:v>2.5000000000000001E-2</c:v>
                </c:pt>
                <c:pt idx="2">
                  <c:v>2.9411764705882353E-2</c:v>
                </c:pt>
                <c:pt idx="3">
                  <c:v>0.02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0D-44B6-A534-2DFD5332CBCF}"/>
            </c:ext>
          </c:extLst>
        </c:ser>
        <c:ser>
          <c:idx val="8"/>
          <c:order val="7"/>
          <c:tx>
            <c:strRef>
              <c:f>'FSI V1+V2'!$A$13:$C$13</c:f>
              <c:strCache>
                <c:ptCount val="3"/>
                <c:pt idx="0">
                  <c:v>DEGRADACION</c:v>
                </c:pt>
                <c:pt idx="2">
                  <c:v>S/P</c:v>
                </c:pt>
              </c:strCache>
            </c:strRef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V1+V2'!$D$13:$IP$13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0D-44B6-A534-2DFD5332CBCF}"/>
            </c:ext>
          </c:extLst>
        </c:ser>
        <c:ser>
          <c:idx val="9"/>
          <c:order val="8"/>
          <c:tx>
            <c:strRef>
              <c:f>'FSI V1+V2'!$A$14:$C$14</c:f>
              <c:strCache>
                <c:ptCount val="3"/>
                <c:pt idx="0">
                  <c:v>ANALISIS</c:v>
                </c:pt>
                <c:pt idx="2">
                  <c:v>S/P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'FSI V1+V2'!$C$3:$IP$3</c:f>
              <c:strCache>
                <c:ptCount val="17"/>
                <c:pt idx="0">
                  <c:v>jul-19</c:v>
                </c:pt>
                <c:pt idx="1">
                  <c:v>ago-19</c:v>
                </c:pt>
                <c:pt idx="2">
                  <c:v>sep-19</c:v>
                </c:pt>
                <c:pt idx="3">
                  <c:v>oct-19</c:v>
                </c:pt>
                <c:pt idx="4">
                  <c:v>nov-19</c:v>
                </c:pt>
                <c:pt idx="5">
                  <c:v>dic-19</c:v>
                </c:pt>
                <c:pt idx="7">
                  <c:v>Sem49</c:v>
                </c:pt>
                <c:pt idx="8">
                  <c:v>Sem50</c:v>
                </c:pt>
                <c:pt idx="9">
                  <c:v>Sem51</c:v>
                </c:pt>
                <c:pt idx="10">
                  <c:v>Sem52</c:v>
                </c:pt>
                <c:pt idx="12">
                  <c:v>lun 02</c:v>
                </c:pt>
                <c:pt idx="13">
                  <c:v>mar 03</c:v>
                </c:pt>
                <c:pt idx="14">
                  <c:v>mié 04</c:v>
                </c:pt>
                <c:pt idx="15">
                  <c:v>jue 05</c:v>
                </c:pt>
                <c:pt idx="16">
                  <c:v>vie 06</c:v>
                </c:pt>
              </c:strCache>
            </c:strRef>
          </c:cat>
          <c:val>
            <c:numRef>
              <c:f>'FSI V1+V2'!$D$14:$IP$14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2.9411764705882353E-2</c:v>
                </c:pt>
                <c:pt idx="3">
                  <c:v>0.1</c:v>
                </c:pt>
                <c:pt idx="4">
                  <c:v>7.1428571428571425E-2</c:v>
                </c:pt>
                <c:pt idx="5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0D-44B6-A534-2DFD5332C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74926536"/>
        <c:axId val="4749261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'FSI V1+V2'!$A$6:$C$6</c15:sqref>
                        </c15:formulaRef>
                      </c:ext>
                    </c:extLst>
                    <c:strCache>
                      <c:ptCount val="3"/>
                      <c:pt idx="0">
                        <c:v>V1+V2</c:v>
                      </c:pt>
                      <c:pt idx="1">
                        <c:v>5,00</c:v>
                      </c:pt>
                      <c:pt idx="2">
                        <c:v>S/P</c:v>
                      </c:pt>
                    </c:strCache>
                  </c:strRef>
                </c:tx>
                <c:spPr>
                  <a:solidFill>
                    <a:srgbClr val="FFFF00"/>
                  </a:solidFill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'FSI V1+V2'!$C$3:$IP$3</c15:sqref>
                        </c15:formulaRef>
                      </c:ext>
                    </c:extLst>
                    <c:strCache>
                      <c:ptCount val="17"/>
                      <c:pt idx="0">
                        <c:v>jul-19</c:v>
                      </c:pt>
                      <c:pt idx="1">
                        <c:v>ago-19</c:v>
                      </c:pt>
                      <c:pt idx="2">
                        <c:v>sep-19</c:v>
                      </c:pt>
                      <c:pt idx="3">
                        <c:v>oct-19</c:v>
                      </c:pt>
                      <c:pt idx="4">
                        <c:v>nov-19</c:v>
                      </c:pt>
                      <c:pt idx="5">
                        <c:v>dic-19</c:v>
                      </c:pt>
                      <c:pt idx="7">
                        <c:v>Sem49</c:v>
                      </c:pt>
                      <c:pt idx="8">
                        <c:v>Sem50</c:v>
                      </c:pt>
                      <c:pt idx="9">
                        <c:v>Sem51</c:v>
                      </c:pt>
                      <c:pt idx="10">
                        <c:v>Sem52</c:v>
                      </c:pt>
                      <c:pt idx="12">
                        <c:v>lun 02</c:v>
                      </c:pt>
                      <c:pt idx="13">
                        <c:v>mar 03</c:v>
                      </c:pt>
                      <c:pt idx="14">
                        <c:v>mié 04</c:v>
                      </c:pt>
                      <c:pt idx="15">
                        <c:v>jue 05</c:v>
                      </c:pt>
                      <c:pt idx="16">
                        <c:v>vie 06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'FSI V1+V2'!$D$6:$IP$6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2.35</c:v>
                      </c:pt>
                      <c:pt idx="1">
                        <c:v>1.625</c:v>
                      </c:pt>
                      <c:pt idx="2">
                        <c:v>1.7647058823529411</c:v>
                      </c:pt>
                      <c:pt idx="3">
                        <c:v>1.3</c:v>
                      </c:pt>
                      <c:pt idx="4">
                        <c:v>1.4285714285714286</c:v>
                      </c:pt>
                      <c:pt idx="5">
                        <c:v>1.1666666666666667</c:v>
                      </c:pt>
                      <c:pt idx="7">
                        <c:v>1.1666666666666667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50D-44B6-A534-2DFD5332CBCF}"/>
                  </c:ext>
                </c:extLst>
              </c15:ser>
            </c15:filteredBarSeries>
          </c:ext>
        </c:extLst>
      </c:barChart>
      <c:catAx>
        <c:axId val="474926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AR"/>
          </a:p>
        </c:txPr>
        <c:crossAx val="474926144"/>
        <c:crosses val="autoZero"/>
        <c:auto val="1"/>
        <c:lblAlgn val="ctr"/>
        <c:lblOffset val="100"/>
        <c:noMultiLvlLbl val="0"/>
      </c:catAx>
      <c:valAx>
        <c:axId val="474926144"/>
        <c:scaling>
          <c:orientation val="minMax"/>
          <c:max val="3.5"/>
          <c:min val="0"/>
        </c:scaling>
        <c:delete val="1"/>
        <c:axPos val="l"/>
        <c:numFmt formatCode="#,##0;;;" sourceLinked="0"/>
        <c:majorTickMark val="out"/>
        <c:minorTickMark val="none"/>
        <c:tickLblPos val="nextTo"/>
        <c:crossAx val="474926536"/>
        <c:crosses val="autoZero"/>
        <c:crossBetween val="between"/>
        <c:majorUnit val="1"/>
        <c:minorUnit val="5.000000000000001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5689673462597867E-2"/>
          <c:y val="0.9077655032682892"/>
          <c:w val="0.86862065307480429"/>
          <c:h val="9.2234496731710844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'IC&amp;RC'!$F$11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'IC&amp;RC'!$G$11:$L$11</c:f>
              <c:numCache>
                <c:formatCode>0.00</c:formatCode>
                <c:ptCount val="6"/>
                <c:pt idx="1">
                  <c:v>1.4444444444444444</c:v>
                </c:pt>
                <c:pt idx="2">
                  <c:v>0.75757575757575757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04-46BA-AE00-41B359126580}"/>
            </c:ext>
          </c:extLst>
        </c:ser>
        <c:ser>
          <c:idx val="1"/>
          <c:order val="1"/>
          <c:tx>
            <c:strRef>
              <c:f>'IC&amp;RC'!$F$12</c:f>
              <c:strCache>
                <c:ptCount val="1"/>
                <c:pt idx="0">
                  <c:v>FG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'IC&amp;RC'!$G$12:$L$12</c:f>
              <c:numCache>
                <c:formatCode>0.00</c:formatCode>
                <c:ptCount val="6"/>
                <c:pt idx="1">
                  <c:v>5.5555555555555552E-2</c:v>
                </c:pt>
                <c:pt idx="2">
                  <c:v>0.42424242424242425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04-46BA-AE00-41B359126580}"/>
            </c:ext>
          </c:extLst>
        </c:ser>
        <c:ser>
          <c:idx val="2"/>
          <c:order val="2"/>
          <c:tx>
            <c:strRef>
              <c:f>'IC&amp;RC'!$F$13</c:f>
              <c:strCache>
                <c:ptCount val="1"/>
                <c:pt idx="0">
                  <c:v>MR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'IC&amp;RC'!$G$13:$L$13</c:f>
              <c:numCache>
                <c:formatCode>0.00</c:formatCode>
                <c:ptCount val="6"/>
                <c:pt idx="1">
                  <c:v>0.33333333333333331</c:v>
                </c:pt>
                <c:pt idx="2">
                  <c:v>0.27272727272727271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04-46BA-AE00-41B359126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498872"/>
        <c:axId val="975447128"/>
      </c:barChart>
      <c:lineChart>
        <c:grouping val="standard"/>
        <c:varyColors val="0"/>
        <c:ser>
          <c:idx val="3"/>
          <c:order val="3"/>
          <c:tx>
            <c:strRef>
              <c:f>'IC&amp;RC'!$F$14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04-46BA-AE00-41B35912658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04-46BA-AE00-41B359126580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'IC&amp;RC'!$G$14:$L$14</c:f>
              <c:numCache>
                <c:formatCode>0.00</c:formatCode>
                <c:ptCount val="6"/>
                <c:pt idx="1">
                  <c:v>1.8333333333333333</c:v>
                </c:pt>
                <c:pt idx="2">
                  <c:v>1.4545454545454546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04-46BA-AE00-41B359126580}"/>
            </c:ext>
          </c:extLst>
        </c:ser>
        <c:ser>
          <c:idx val="4"/>
          <c:order val="4"/>
          <c:tx>
            <c:strRef>
              <c:f>'IC&amp;RC'!$F$15</c:f>
              <c:strCache>
                <c:ptCount val="1"/>
                <c:pt idx="0">
                  <c:v>Obj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04-46BA-AE00-41B3591265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'IC&amp;RC'!$G$15:$L$15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04-46BA-AE00-41B359126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98872"/>
        <c:axId val="975447128"/>
      </c:lineChart>
      <c:catAx>
        <c:axId val="975498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447128"/>
        <c:crosses val="autoZero"/>
        <c:auto val="1"/>
        <c:lblAlgn val="ctr"/>
        <c:lblOffset val="100"/>
        <c:noMultiLvlLbl val="0"/>
      </c:catAx>
      <c:valAx>
        <c:axId val="975447128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7549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67518622027918E-2"/>
          <c:y val="0.20370370370370369"/>
          <c:w val="0.93133208864355876"/>
          <c:h val="0.565793963254593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'IC&amp;RC'!$F$17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'IC&amp;RC'!$G$17:$L$17</c:f>
              <c:numCache>
                <c:formatCode>General</c:formatCode>
                <c:ptCount val="6"/>
                <c:pt idx="2" formatCode="0">
                  <c:v>30.303030303030305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D-47C1-BA51-C60A29ECF09E}"/>
            </c:ext>
          </c:extLst>
        </c:ser>
        <c:ser>
          <c:idx val="1"/>
          <c:order val="1"/>
          <c:tx>
            <c:strRef>
              <c:f>'IC&amp;RC'!$F$18</c:f>
              <c:strCache>
                <c:ptCount val="1"/>
                <c:pt idx="0">
                  <c:v>FG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'IC&amp;RC'!$G$18:$L$18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2ED-47C1-BA51-C60A29ECF09E}"/>
            </c:ext>
          </c:extLst>
        </c:ser>
        <c:ser>
          <c:idx val="2"/>
          <c:order val="2"/>
          <c:tx>
            <c:strRef>
              <c:f>'IC&amp;RC'!$F$19</c:f>
              <c:strCache>
                <c:ptCount val="1"/>
                <c:pt idx="0">
                  <c:v>MR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'IC&amp;RC'!$G$19:$L$19</c:f>
              <c:numCache>
                <c:formatCode>0</c:formatCode>
                <c:ptCount val="6"/>
                <c:pt idx="1">
                  <c:v>55.55555555555555</c:v>
                </c:pt>
                <c:pt idx="2">
                  <c:v>30.303030303030305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ED-47C1-BA51-C60A29ECF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491032"/>
        <c:axId val="975665864"/>
      </c:barChart>
      <c:lineChart>
        <c:grouping val="standard"/>
        <c:varyColors val="0"/>
        <c:ser>
          <c:idx val="3"/>
          <c:order val="3"/>
          <c:tx>
            <c:strRef>
              <c:f>'IC&amp;RC'!$F$20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ED-47C1-BA51-C60A29ECF09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ED-47C1-BA51-C60A29ECF09E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'IC&amp;RC'!$G$20:$L$20</c:f>
              <c:numCache>
                <c:formatCode>0</c:formatCode>
                <c:ptCount val="6"/>
                <c:pt idx="1">
                  <c:v>55.55555555555555</c:v>
                </c:pt>
                <c:pt idx="2">
                  <c:v>60.606060606060609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ED-47C1-BA51-C60A29ECF09E}"/>
            </c:ext>
          </c:extLst>
        </c:ser>
        <c:ser>
          <c:idx val="4"/>
          <c:order val="4"/>
          <c:tx>
            <c:strRef>
              <c:f>'IC&amp;RC'!$F$21</c:f>
              <c:strCache>
                <c:ptCount val="1"/>
                <c:pt idx="0">
                  <c:v>Obj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ED-47C1-BA51-C60A29ECF0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'IC&amp;RC'!$G$10:$L$10</c:f>
              <c:strCache>
                <c:ptCount val="6"/>
                <c:pt idx="0">
                  <c:v>Ene'19</c:v>
                </c:pt>
                <c:pt idx="1">
                  <c:v>Feb'19</c:v>
                </c:pt>
                <c:pt idx="2">
                  <c:v>Mar'19</c:v>
                </c:pt>
                <c:pt idx="3">
                  <c:v>Abr'19</c:v>
                </c:pt>
                <c:pt idx="4">
                  <c:v>May'19</c:v>
                </c:pt>
                <c:pt idx="5">
                  <c:v>Jun'19</c:v>
                </c:pt>
              </c:strCache>
            </c:strRef>
          </c:cat>
          <c:val>
            <c:numRef>
              <c:f>'IC&amp;RC'!$G$21:$L$21</c:f>
              <c:numCache>
                <c:formatCode>General</c:formatCode>
                <c:ptCount val="6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2ED-47C1-BA51-C60A29ECF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91032"/>
        <c:axId val="975665864"/>
      </c:lineChart>
      <c:catAx>
        <c:axId val="97549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5665864"/>
        <c:crosses val="autoZero"/>
        <c:auto val="1"/>
        <c:lblAlgn val="ctr"/>
        <c:lblOffset val="100"/>
        <c:noMultiLvlLbl val="0"/>
      </c:catAx>
      <c:valAx>
        <c:axId val="975665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75491032"/>
        <c:crosses val="autoZero"/>
        <c:crossBetween val="between"/>
        <c:majorUnit val="4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jpeg"/><Relationship Id="rId5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image" Target="../media/image1.png"/><Relationship Id="rId1" Type="http://schemas.openxmlformats.org/officeDocument/2006/relationships/chart" Target="../charts/chart22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image" Target="../media/image1.png"/><Relationship Id="rId1" Type="http://schemas.openxmlformats.org/officeDocument/2006/relationships/chart" Target="../charts/chart30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5" Type="http://schemas.openxmlformats.org/officeDocument/2006/relationships/image" Target="../media/image7.jpeg"/><Relationship Id="rId4" Type="http://schemas.openxmlformats.org/officeDocument/2006/relationships/chart" Target="../charts/chart79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Relationship Id="rId5" Type="http://schemas.openxmlformats.org/officeDocument/2006/relationships/chart" Target="../charts/chart88.xml"/><Relationship Id="rId4" Type="http://schemas.openxmlformats.org/officeDocument/2006/relationships/chart" Target="../charts/chart87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169333</xdr:rowOff>
    </xdr:from>
    <xdr:to>
      <xdr:col>13</xdr:col>
      <xdr:colOff>437750</xdr:colOff>
      <xdr:row>62</xdr:row>
      <xdr:rowOff>22333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38</xdr:row>
      <xdr:rowOff>167287</xdr:rowOff>
    </xdr:from>
    <xdr:to>
      <xdr:col>13</xdr:col>
      <xdr:colOff>437750</xdr:colOff>
      <xdr:row>52</xdr:row>
      <xdr:rowOff>20287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80</xdr:row>
      <xdr:rowOff>132292</xdr:rowOff>
    </xdr:from>
    <xdr:to>
      <xdr:col>13</xdr:col>
      <xdr:colOff>437750</xdr:colOff>
      <xdr:row>93</xdr:row>
      <xdr:rowOff>175792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70</xdr:row>
      <xdr:rowOff>167289</xdr:rowOff>
    </xdr:from>
    <xdr:to>
      <xdr:col>13</xdr:col>
      <xdr:colOff>437750</xdr:colOff>
      <xdr:row>84</xdr:row>
      <xdr:rowOff>20289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</xdr:row>
      <xdr:rowOff>50032</xdr:rowOff>
    </xdr:from>
    <xdr:to>
      <xdr:col>11</xdr:col>
      <xdr:colOff>447833</xdr:colOff>
      <xdr:row>2</xdr:row>
      <xdr:rowOff>158750</xdr:rowOff>
    </xdr:to>
    <xdr:sp macro="" textlink="">
      <xdr:nvSpPr>
        <xdr:cNvPr id="11" name="Título 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Grp="1"/>
        </xdr:cNvSpPr>
      </xdr:nvSpPr>
      <xdr:spPr>
        <a:xfrm>
          <a:off x="0" y="240532"/>
          <a:ext cx="7083583" cy="299218"/>
        </a:xfrm>
        <a:prstGeom prst="rect">
          <a:avLst/>
        </a:prstGeom>
      </xdr:spPr>
      <xdr:txBody>
        <a:bodyPr wrap="square" lIns="0" tIns="0" rIns="0" bIns="0"/>
        <a:lstStyle>
          <a:lvl1pPr algn="l" rtl="0" eaLnBrk="0" fontAlgn="base" hangingPunct="0">
            <a:spcBef>
              <a:spcPct val="0"/>
            </a:spcBef>
            <a:spcAft>
              <a:spcPct val="0"/>
            </a:spcAft>
            <a:defRPr sz="1125" b="1" cap="all" baseline="0">
              <a:solidFill>
                <a:srgbClr val="000000"/>
              </a:solidFill>
              <a:latin typeface="Arial Narrow"/>
              <a:ea typeface="MS PGothic"/>
            </a:defRPr>
          </a:lvl1pPr>
          <a:lvl2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2pPr>
          <a:lvl3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3pPr>
          <a:lvl4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4pPr>
          <a:lvl5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5pPr>
          <a:lvl6pPr marL="192881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6pPr>
          <a:lvl7pPr marL="385763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7pPr>
          <a:lvl8pPr marL="578644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8pPr>
          <a:lvl9pPr marL="771525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9pPr>
        </a:lstStyle>
        <a:p>
          <a:r>
            <a:rPr lang="es-AR" sz="1600"/>
            <a:t>Plant RESULTS</a:t>
          </a:r>
          <a:endParaRPr lang="es-AR" sz="1400"/>
        </a:p>
      </xdr:txBody>
    </xdr:sp>
    <xdr:clientData/>
  </xdr:twoCellAnchor>
  <xdr:twoCellAnchor>
    <xdr:from>
      <xdr:col>0</xdr:col>
      <xdr:colOff>0</xdr:colOff>
      <xdr:row>0</xdr:row>
      <xdr:rowOff>63500</xdr:rowOff>
    </xdr:from>
    <xdr:to>
      <xdr:col>11</xdr:col>
      <xdr:colOff>447833</xdr:colOff>
      <xdr:row>1</xdr:row>
      <xdr:rowOff>34925</xdr:rowOff>
    </xdr:to>
    <xdr:sp macro="" textlink="">
      <xdr:nvSpPr>
        <xdr:cNvPr id="12" name="Marcador de texto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Grp="1"/>
        </xdr:cNvSpPr>
      </xdr:nvSpPr>
      <xdr:spPr>
        <a:xfrm>
          <a:off x="0" y="63500"/>
          <a:ext cx="7083583" cy="161925"/>
        </a:xfrm>
        <a:prstGeom prst="rect">
          <a:avLst/>
        </a:prstGeom>
      </xdr:spPr>
      <xdr:txBody>
        <a:bodyPr wrap="square" lIns="0" tIns="0" rIns="0" bIns="0"/>
        <a:lstStyle>
          <a:lvl1pPr marL="0" indent="0" algn="l" rtl="0" eaLnBrk="0" fontAlgn="base" hangingPunct="0">
            <a:spcBef>
              <a:spcPct val="35000"/>
            </a:spcBef>
            <a:spcAft>
              <a:spcPct val="0"/>
            </a:spcAft>
            <a:buClr>
              <a:srgbClr val="F7B100"/>
            </a:buClr>
            <a:buFont typeface="Wingdings" pitchFamily="2" charset="2"/>
            <a:buNone/>
            <a:defRPr sz="675" b="1" cap="none" baseline="0">
              <a:solidFill>
                <a:srgbClr val="FFCC33"/>
              </a:solidFill>
              <a:latin typeface="Arial Narrow"/>
              <a:ea typeface="MS PGothic"/>
            </a:defRPr>
          </a:lvl1pPr>
          <a:lvl2pPr marL="313433" indent="-120551" algn="l" rtl="0" eaLnBrk="0" fontAlgn="base" hangingPunct="0">
            <a:spcBef>
              <a:spcPct val="30000"/>
            </a:spcBef>
            <a:spcAft>
              <a:spcPct val="0"/>
            </a:spcAft>
            <a:buClr>
              <a:srgbClr val="F7B100"/>
            </a:buClr>
            <a:buFont typeface="Wingdings" pitchFamily="2" charset="2"/>
            <a:buChar char="§"/>
            <a:defRPr sz="675">
              <a:solidFill>
                <a:srgbClr val="000000"/>
              </a:solidFill>
              <a:latin typeface="Arial"/>
              <a:ea typeface="MS PGothic"/>
            </a:defRPr>
          </a:lvl2pPr>
          <a:lvl3pPr marL="482204" indent="-96441" algn="l" rtl="0" eaLnBrk="0" fontAlgn="base" hangingPunct="0">
            <a:spcBef>
              <a:spcPct val="35000"/>
            </a:spcBef>
            <a:spcAft>
              <a:spcPct val="0"/>
            </a:spcAft>
            <a:buFont typeface="Wingdings" pitchFamily="2" charset="2"/>
            <a:buChar char="§"/>
            <a:defRPr sz="619">
              <a:solidFill>
                <a:srgbClr val="000000"/>
              </a:solidFill>
              <a:latin typeface="Arial"/>
              <a:ea typeface="MS PGothic"/>
            </a:defRPr>
          </a:lvl3pPr>
          <a:lvl4pPr marL="675085" indent="-96441" algn="l" rtl="0" eaLnBrk="0" fontAlgn="base" hangingPunct="0">
            <a:spcBef>
              <a:spcPct val="40000"/>
            </a:spcBef>
            <a:spcAft>
              <a:spcPct val="0"/>
            </a:spcAft>
            <a:buFont typeface="Wingdings" pitchFamily="2" charset="2"/>
            <a:buChar char="§"/>
            <a:defRPr sz="450">
              <a:solidFill>
                <a:srgbClr val="000000"/>
              </a:solidFill>
              <a:latin typeface="Arial"/>
              <a:ea typeface="MS PGothic"/>
            </a:defRPr>
          </a:lvl4pPr>
          <a:lvl5pPr marL="867966" indent="-96441" algn="l" rtl="0" eaLnBrk="0" fontAlgn="base" hangingPunct="0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5pPr>
          <a:lvl6pPr marL="1060847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6pPr>
          <a:lvl7pPr marL="1253729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7pPr>
          <a:lvl8pPr marL="1446610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8pPr>
          <a:lvl9pPr marL="1639491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9pPr>
        </a:lstStyle>
        <a:p>
          <a:r>
            <a:rPr lang="es-AR" sz="900"/>
            <a:t>SAVES</a:t>
          </a:r>
        </a:p>
      </xdr:txBody>
    </xdr:sp>
    <xdr:clientData/>
  </xdr:twoCellAnchor>
  <xdr:twoCellAnchor>
    <xdr:from>
      <xdr:col>0</xdr:col>
      <xdr:colOff>0</xdr:colOff>
      <xdr:row>35</xdr:row>
      <xdr:rowOff>65907</xdr:rowOff>
    </xdr:from>
    <xdr:to>
      <xdr:col>11</xdr:col>
      <xdr:colOff>447833</xdr:colOff>
      <xdr:row>36</xdr:row>
      <xdr:rowOff>134275</xdr:rowOff>
    </xdr:to>
    <xdr:sp macro="" textlink="">
      <xdr:nvSpPr>
        <xdr:cNvPr id="15" name="Título 2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Grp="1"/>
        </xdr:cNvSpPr>
      </xdr:nvSpPr>
      <xdr:spPr>
        <a:xfrm>
          <a:off x="0" y="6733407"/>
          <a:ext cx="7083583" cy="258868"/>
        </a:xfrm>
        <a:prstGeom prst="rect">
          <a:avLst/>
        </a:prstGeom>
      </xdr:spPr>
      <xdr:txBody>
        <a:bodyPr wrap="square" lIns="0" tIns="0" rIns="0" bIns="0"/>
        <a:lstStyle>
          <a:lvl1pPr algn="l" rtl="0" eaLnBrk="0" fontAlgn="base" hangingPunct="0">
            <a:spcBef>
              <a:spcPct val="0"/>
            </a:spcBef>
            <a:spcAft>
              <a:spcPct val="0"/>
            </a:spcAft>
            <a:defRPr sz="1125" b="1" cap="all" baseline="0">
              <a:solidFill>
                <a:srgbClr val="000000"/>
              </a:solidFill>
              <a:latin typeface="Arial Narrow"/>
              <a:ea typeface="MS PGothic"/>
            </a:defRPr>
          </a:lvl1pPr>
          <a:lvl2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2pPr>
          <a:lvl3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3pPr>
          <a:lvl4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4pPr>
          <a:lvl5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5pPr>
          <a:lvl6pPr marL="192881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6pPr>
          <a:lvl7pPr marL="385763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7pPr>
          <a:lvl8pPr marL="578644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8pPr>
          <a:lvl9pPr marL="771525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9pPr>
        </a:lstStyle>
        <a:p>
          <a:r>
            <a:rPr lang="es-AR" sz="1600"/>
            <a:t>XND RESULTS</a:t>
          </a:r>
          <a:endParaRPr lang="es-AR" sz="1400"/>
        </a:p>
      </xdr:txBody>
    </xdr:sp>
    <xdr:clientData/>
  </xdr:twoCellAnchor>
  <xdr:twoCellAnchor>
    <xdr:from>
      <xdr:col>0</xdr:col>
      <xdr:colOff>0</xdr:colOff>
      <xdr:row>34</xdr:row>
      <xdr:rowOff>79375</xdr:rowOff>
    </xdr:from>
    <xdr:to>
      <xdr:col>11</xdr:col>
      <xdr:colOff>447833</xdr:colOff>
      <xdr:row>35</xdr:row>
      <xdr:rowOff>50800</xdr:rowOff>
    </xdr:to>
    <xdr:sp macro="" textlink="">
      <xdr:nvSpPr>
        <xdr:cNvPr id="16" name="Marcador de texto 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Grp="1"/>
        </xdr:cNvSpPr>
      </xdr:nvSpPr>
      <xdr:spPr>
        <a:xfrm>
          <a:off x="0" y="6556375"/>
          <a:ext cx="7083583" cy="161925"/>
        </a:xfrm>
        <a:prstGeom prst="rect">
          <a:avLst/>
        </a:prstGeom>
      </xdr:spPr>
      <xdr:txBody>
        <a:bodyPr wrap="square" lIns="0" tIns="0" rIns="0" bIns="0"/>
        <a:lstStyle>
          <a:lvl1pPr marL="0" indent="0" algn="l" rtl="0" eaLnBrk="0" fontAlgn="base" hangingPunct="0">
            <a:spcBef>
              <a:spcPct val="35000"/>
            </a:spcBef>
            <a:spcAft>
              <a:spcPct val="0"/>
            </a:spcAft>
            <a:buClr>
              <a:srgbClr val="F7B100"/>
            </a:buClr>
            <a:buFont typeface="Wingdings" pitchFamily="2" charset="2"/>
            <a:buNone/>
            <a:defRPr sz="675" b="1" cap="none" baseline="0">
              <a:solidFill>
                <a:srgbClr val="FFCC33"/>
              </a:solidFill>
              <a:latin typeface="Arial Narrow"/>
              <a:ea typeface="MS PGothic"/>
            </a:defRPr>
          </a:lvl1pPr>
          <a:lvl2pPr marL="313433" indent="-120551" algn="l" rtl="0" eaLnBrk="0" fontAlgn="base" hangingPunct="0">
            <a:spcBef>
              <a:spcPct val="30000"/>
            </a:spcBef>
            <a:spcAft>
              <a:spcPct val="0"/>
            </a:spcAft>
            <a:buClr>
              <a:srgbClr val="F7B100"/>
            </a:buClr>
            <a:buFont typeface="Wingdings" pitchFamily="2" charset="2"/>
            <a:buChar char="§"/>
            <a:defRPr sz="675">
              <a:solidFill>
                <a:srgbClr val="000000"/>
              </a:solidFill>
              <a:latin typeface="Arial"/>
              <a:ea typeface="MS PGothic"/>
            </a:defRPr>
          </a:lvl2pPr>
          <a:lvl3pPr marL="482204" indent="-96441" algn="l" rtl="0" eaLnBrk="0" fontAlgn="base" hangingPunct="0">
            <a:spcBef>
              <a:spcPct val="35000"/>
            </a:spcBef>
            <a:spcAft>
              <a:spcPct val="0"/>
            </a:spcAft>
            <a:buFont typeface="Wingdings" pitchFamily="2" charset="2"/>
            <a:buChar char="§"/>
            <a:defRPr sz="619">
              <a:solidFill>
                <a:srgbClr val="000000"/>
              </a:solidFill>
              <a:latin typeface="Arial"/>
              <a:ea typeface="MS PGothic"/>
            </a:defRPr>
          </a:lvl3pPr>
          <a:lvl4pPr marL="675085" indent="-96441" algn="l" rtl="0" eaLnBrk="0" fontAlgn="base" hangingPunct="0">
            <a:spcBef>
              <a:spcPct val="40000"/>
            </a:spcBef>
            <a:spcAft>
              <a:spcPct val="0"/>
            </a:spcAft>
            <a:buFont typeface="Wingdings" pitchFamily="2" charset="2"/>
            <a:buChar char="§"/>
            <a:defRPr sz="450">
              <a:solidFill>
                <a:srgbClr val="000000"/>
              </a:solidFill>
              <a:latin typeface="Arial"/>
              <a:ea typeface="MS PGothic"/>
            </a:defRPr>
          </a:lvl4pPr>
          <a:lvl5pPr marL="867966" indent="-96441" algn="l" rtl="0" eaLnBrk="0" fontAlgn="base" hangingPunct="0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5pPr>
          <a:lvl6pPr marL="1060847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6pPr>
          <a:lvl7pPr marL="1253729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7pPr>
          <a:lvl8pPr marL="1446610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8pPr>
          <a:lvl9pPr marL="1639491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9pPr>
        </a:lstStyle>
        <a:p>
          <a:r>
            <a:rPr lang="es-AR" sz="900"/>
            <a:t>SAVES</a:t>
          </a:r>
        </a:p>
      </xdr:txBody>
    </xdr:sp>
    <xdr:clientData/>
  </xdr:twoCellAnchor>
  <xdr:twoCellAnchor>
    <xdr:from>
      <xdr:col>0</xdr:col>
      <xdr:colOff>0</xdr:colOff>
      <xdr:row>69</xdr:row>
      <xdr:rowOff>97657</xdr:rowOff>
    </xdr:from>
    <xdr:to>
      <xdr:col>11</xdr:col>
      <xdr:colOff>447833</xdr:colOff>
      <xdr:row>70</xdr:row>
      <xdr:rowOff>166025</xdr:rowOff>
    </xdr:to>
    <xdr:sp macro="" textlink="">
      <xdr:nvSpPr>
        <xdr:cNvPr id="19" name="Título 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Grp="1"/>
        </xdr:cNvSpPr>
      </xdr:nvSpPr>
      <xdr:spPr>
        <a:xfrm>
          <a:off x="0" y="13242157"/>
          <a:ext cx="7083583" cy="258868"/>
        </a:xfrm>
        <a:prstGeom prst="rect">
          <a:avLst/>
        </a:prstGeom>
      </xdr:spPr>
      <xdr:txBody>
        <a:bodyPr wrap="square" lIns="0" tIns="0" rIns="0" bIns="0"/>
        <a:lstStyle>
          <a:lvl1pPr algn="l" rtl="0" eaLnBrk="0" fontAlgn="base" hangingPunct="0">
            <a:spcBef>
              <a:spcPct val="0"/>
            </a:spcBef>
            <a:spcAft>
              <a:spcPct val="0"/>
            </a:spcAft>
            <a:defRPr sz="1125" b="1" cap="all" baseline="0">
              <a:solidFill>
                <a:srgbClr val="000000"/>
              </a:solidFill>
              <a:latin typeface="Arial Narrow"/>
              <a:ea typeface="MS PGothic"/>
            </a:defRPr>
          </a:lvl1pPr>
          <a:lvl2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2pPr>
          <a:lvl3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3pPr>
          <a:lvl4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4pPr>
          <a:lvl5pPr algn="l" rtl="0" eaLnBrk="0" fontAlgn="base" hangingPunct="0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5pPr>
          <a:lvl6pPr marL="192881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6pPr>
          <a:lvl7pPr marL="385763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7pPr>
          <a:lvl8pPr marL="578644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8pPr>
          <a:lvl9pPr marL="771525" algn="l" rtl="0" eaLnBrk="1" fontAlgn="base" hangingPunct="1">
            <a:spcBef>
              <a:spcPct val="0"/>
            </a:spcBef>
            <a:spcAft>
              <a:spcPct val="0"/>
            </a:spcAft>
            <a:defRPr sz="1013" b="1">
              <a:solidFill>
                <a:srgbClr val="000000"/>
              </a:solidFill>
              <a:latin typeface="Arial Narrow" pitchFamily="34" charset="0"/>
              <a:ea typeface="MS PGothic" pitchFamily="34" charset="-128"/>
            </a:defRPr>
          </a:lvl9pPr>
        </a:lstStyle>
        <a:p>
          <a:r>
            <a:rPr lang="es-AR" sz="1600"/>
            <a:t>XMZ RESULTS</a:t>
          </a:r>
          <a:endParaRPr lang="es-AR" sz="1400"/>
        </a:p>
      </xdr:txBody>
    </xdr:sp>
    <xdr:clientData/>
  </xdr:twoCellAnchor>
  <xdr:twoCellAnchor>
    <xdr:from>
      <xdr:col>0</xdr:col>
      <xdr:colOff>0</xdr:colOff>
      <xdr:row>68</xdr:row>
      <xdr:rowOff>111125</xdr:rowOff>
    </xdr:from>
    <xdr:to>
      <xdr:col>11</xdr:col>
      <xdr:colOff>447833</xdr:colOff>
      <xdr:row>69</xdr:row>
      <xdr:rowOff>82550</xdr:rowOff>
    </xdr:to>
    <xdr:sp macro="" textlink="">
      <xdr:nvSpPr>
        <xdr:cNvPr id="20" name="Marcador de texto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Grp="1"/>
        </xdr:cNvSpPr>
      </xdr:nvSpPr>
      <xdr:spPr>
        <a:xfrm>
          <a:off x="0" y="13065125"/>
          <a:ext cx="7083583" cy="161925"/>
        </a:xfrm>
        <a:prstGeom prst="rect">
          <a:avLst/>
        </a:prstGeom>
      </xdr:spPr>
      <xdr:txBody>
        <a:bodyPr wrap="square" lIns="0" tIns="0" rIns="0" bIns="0"/>
        <a:lstStyle>
          <a:lvl1pPr marL="0" indent="0" algn="l" rtl="0" eaLnBrk="0" fontAlgn="base" hangingPunct="0">
            <a:spcBef>
              <a:spcPct val="35000"/>
            </a:spcBef>
            <a:spcAft>
              <a:spcPct val="0"/>
            </a:spcAft>
            <a:buClr>
              <a:srgbClr val="F7B100"/>
            </a:buClr>
            <a:buFont typeface="Wingdings" pitchFamily="2" charset="2"/>
            <a:buNone/>
            <a:defRPr sz="675" b="1" cap="none" baseline="0">
              <a:solidFill>
                <a:srgbClr val="FFCC33"/>
              </a:solidFill>
              <a:latin typeface="Arial Narrow"/>
              <a:ea typeface="MS PGothic"/>
            </a:defRPr>
          </a:lvl1pPr>
          <a:lvl2pPr marL="313433" indent="-120551" algn="l" rtl="0" eaLnBrk="0" fontAlgn="base" hangingPunct="0">
            <a:spcBef>
              <a:spcPct val="30000"/>
            </a:spcBef>
            <a:spcAft>
              <a:spcPct val="0"/>
            </a:spcAft>
            <a:buClr>
              <a:srgbClr val="F7B100"/>
            </a:buClr>
            <a:buFont typeface="Wingdings" pitchFamily="2" charset="2"/>
            <a:buChar char="§"/>
            <a:defRPr sz="675">
              <a:solidFill>
                <a:srgbClr val="000000"/>
              </a:solidFill>
              <a:latin typeface="Arial"/>
              <a:ea typeface="MS PGothic"/>
            </a:defRPr>
          </a:lvl2pPr>
          <a:lvl3pPr marL="482204" indent="-96441" algn="l" rtl="0" eaLnBrk="0" fontAlgn="base" hangingPunct="0">
            <a:spcBef>
              <a:spcPct val="35000"/>
            </a:spcBef>
            <a:spcAft>
              <a:spcPct val="0"/>
            </a:spcAft>
            <a:buFont typeface="Wingdings" pitchFamily="2" charset="2"/>
            <a:buChar char="§"/>
            <a:defRPr sz="619">
              <a:solidFill>
                <a:srgbClr val="000000"/>
              </a:solidFill>
              <a:latin typeface="Arial"/>
              <a:ea typeface="MS PGothic"/>
            </a:defRPr>
          </a:lvl3pPr>
          <a:lvl4pPr marL="675085" indent="-96441" algn="l" rtl="0" eaLnBrk="0" fontAlgn="base" hangingPunct="0">
            <a:spcBef>
              <a:spcPct val="40000"/>
            </a:spcBef>
            <a:spcAft>
              <a:spcPct val="0"/>
            </a:spcAft>
            <a:buFont typeface="Wingdings" pitchFamily="2" charset="2"/>
            <a:buChar char="§"/>
            <a:defRPr sz="450">
              <a:solidFill>
                <a:srgbClr val="000000"/>
              </a:solidFill>
              <a:latin typeface="Arial"/>
              <a:ea typeface="MS PGothic"/>
            </a:defRPr>
          </a:lvl4pPr>
          <a:lvl5pPr marL="867966" indent="-96441" algn="l" rtl="0" eaLnBrk="0" fontAlgn="base" hangingPunct="0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5pPr>
          <a:lvl6pPr marL="1060847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6pPr>
          <a:lvl7pPr marL="1253729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7pPr>
          <a:lvl8pPr marL="1446610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8pPr>
          <a:lvl9pPr marL="1639491" indent="-96441" algn="l" rtl="0" eaLnBrk="1" fontAlgn="base" hangingPunct="1">
            <a:spcBef>
              <a:spcPct val="20000"/>
            </a:spcBef>
            <a:spcAft>
              <a:spcPct val="0"/>
            </a:spcAft>
            <a:buChar char="»"/>
            <a:defRPr sz="450">
              <a:solidFill>
                <a:srgbClr val="000000"/>
              </a:solidFill>
              <a:latin typeface="Arial"/>
              <a:ea typeface="MS PGothic"/>
            </a:defRPr>
          </a:lvl9pPr>
        </a:lstStyle>
        <a:p>
          <a:r>
            <a:rPr lang="es-AR" sz="900"/>
            <a:t>SAVES</a:t>
          </a:r>
        </a:p>
      </xdr:txBody>
    </xdr:sp>
    <xdr:clientData/>
  </xdr:twoCellAnchor>
  <xdr:twoCellAnchor>
    <xdr:from>
      <xdr:col>7</xdr:col>
      <xdr:colOff>370111</xdr:colOff>
      <xdr:row>31</xdr:row>
      <xdr:rowOff>181209</xdr:rowOff>
    </xdr:from>
    <xdr:to>
      <xdr:col>9</xdr:col>
      <xdr:colOff>252763</xdr:colOff>
      <xdr:row>32</xdr:row>
      <xdr:rowOff>137727</xdr:rowOff>
    </xdr:to>
    <xdr:sp macro="" textlink="">
      <xdr:nvSpPr>
        <xdr:cNvPr id="45" name="Text Box 2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666944" y="4562709"/>
          <a:ext cx="1110319" cy="147018"/>
        </a:xfrm>
        <a:prstGeom prst="rect">
          <a:avLst/>
        </a:prstGeom>
        <a:noFill/>
        <a:ln>
          <a:solidFill>
            <a:schemeClr val="tx1"/>
          </a:solidFill>
        </a:ln>
      </xdr:spPr>
      <xdr:txBody>
        <a:bodyPr wrap="square" lIns="40500" tIns="27000" rIns="27000" bIns="27000" anchor="ctr" anchorCtr="0">
          <a:noAutofit/>
        </a:bodyPr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1pPr>
          <a:lvl2pPr marL="3429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2pPr>
          <a:lvl3pPr marL="6858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3pPr>
          <a:lvl4pPr marL="10287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4pPr>
          <a:lvl5pPr marL="13716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5pPr>
          <a:lvl6pPr marL="17145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6pPr>
          <a:lvl7pPr marL="20574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7pPr>
          <a:lvl8pPr marL="24003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8pPr>
          <a:lvl9pPr marL="27432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9pPr>
        </a:lstStyle>
        <a:p>
          <a:pPr eaLnBrk="1" hangingPunct="1">
            <a:buClr>
              <a:srgbClr val="F7B100"/>
            </a:buClr>
            <a:buFont typeface="Wingdings" pitchFamily="2" charset="2"/>
            <a:buNone/>
            <a:defRPr/>
          </a:pPr>
          <a:r>
            <a:rPr lang="fr-FR" sz="450" b="0" cap="all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RENAULT CONFIDENTIAL C</a:t>
          </a:r>
        </a:p>
      </xdr:txBody>
    </xdr:sp>
    <xdr:clientData/>
  </xdr:twoCellAnchor>
  <xdr:twoCellAnchor>
    <xdr:from>
      <xdr:col>11</xdr:col>
      <xdr:colOff>507119</xdr:colOff>
      <xdr:row>32</xdr:row>
      <xdr:rowOff>7747</xdr:rowOff>
    </xdr:from>
    <xdr:to>
      <xdr:col>13</xdr:col>
      <xdr:colOff>359447</xdr:colOff>
      <xdr:row>32</xdr:row>
      <xdr:rowOff>120689</xdr:rowOff>
    </xdr:to>
    <xdr:grpSp>
      <xdr:nvGrpSpPr>
        <xdr:cNvPr id="47" name="Groupe 40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>
          <a:grpSpLocks noChangeAspect="1"/>
        </xdr:cNvGrpSpPr>
      </xdr:nvGrpSpPr>
      <xdr:grpSpPr>
        <a:xfrm>
          <a:off x="7163413" y="6103747"/>
          <a:ext cx="1062563" cy="112942"/>
          <a:chOff x="7712075" y="4803775"/>
          <a:chExt cx="1214438" cy="127001"/>
        </a:xfrm>
      </xdr:grpSpPr>
      <xdr:sp macro="" textlink="">
        <xdr:nvSpPr>
          <xdr:cNvPr id="54" name="Freeform 5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>
            <a:spLocks/>
          </xdr:cNvSpPr>
        </xdr:nvSpPr>
        <xdr:spPr bwMode="auto">
          <a:xfrm>
            <a:off x="7712075" y="4803775"/>
            <a:ext cx="80963" cy="127000"/>
          </a:xfrm>
          <a:custGeom>
            <a:avLst/>
            <a:gdLst>
              <a:gd name="T0" fmla="*/ 105 w 153"/>
              <a:gd name="T1" fmla="*/ 73 h 240"/>
              <a:gd name="T2" fmla="*/ 103 w 153"/>
              <a:gd name="T3" fmla="*/ 60 h 240"/>
              <a:gd name="T4" fmla="*/ 99 w 153"/>
              <a:gd name="T5" fmla="*/ 48 h 240"/>
              <a:gd name="T6" fmla="*/ 90 w 153"/>
              <a:gd name="T7" fmla="*/ 37 h 240"/>
              <a:gd name="T8" fmla="*/ 78 w 153"/>
              <a:gd name="T9" fmla="*/ 34 h 240"/>
              <a:gd name="T10" fmla="*/ 71 w 153"/>
              <a:gd name="T11" fmla="*/ 35 h 240"/>
              <a:gd name="T12" fmla="*/ 64 w 153"/>
              <a:gd name="T13" fmla="*/ 38 h 240"/>
              <a:gd name="T14" fmla="*/ 59 w 153"/>
              <a:gd name="T15" fmla="*/ 45 h 240"/>
              <a:gd name="T16" fmla="*/ 51 w 153"/>
              <a:gd name="T17" fmla="*/ 64 h 240"/>
              <a:gd name="T18" fmla="*/ 47 w 153"/>
              <a:gd name="T19" fmla="*/ 95 h 240"/>
              <a:gd name="T20" fmla="*/ 47 w 153"/>
              <a:gd name="T21" fmla="*/ 115 h 240"/>
              <a:gd name="T22" fmla="*/ 48 w 153"/>
              <a:gd name="T23" fmla="*/ 153 h 240"/>
              <a:gd name="T24" fmla="*/ 53 w 153"/>
              <a:gd name="T25" fmla="*/ 181 h 240"/>
              <a:gd name="T26" fmla="*/ 60 w 153"/>
              <a:gd name="T27" fmla="*/ 196 h 240"/>
              <a:gd name="T28" fmla="*/ 66 w 153"/>
              <a:gd name="T29" fmla="*/ 203 h 240"/>
              <a:gd name="T30" fmla="*/ 74 w 153"/>
              <a:gd name="T31" fmla="*/ 206 h 240"/>
              <a:gd name="T32" fmla="*/ 79 w 153"/>
              <a:gd name="T33" fmla="*/ 206 h 240"/>
              <a:gd name="T34" fmla="*/ 88 w 153"/>
              <a:gd name="T35" fmla="*/ 204 h 240"/>
              <a:gd name="T36" fmla="*/ 97 w 153"/>
              <a:gd name="T37" fmla="*/ 196 h 240"/>
              <a:gd name="T38" fmla="*/ 104 w 153"/>
              <a:gd name="T39" fmla="*/ 185 h 240"/>
              <a:gd name="T40" fmla="*/ 107 w 153"/>
              <a:gd name="T41" fmla="*/ 169 h 240"/>
              <a:gd name="T42" fmla="*/ 77 w 153"/>
              <a:gd name="T43" fmla="*/ 146 h 240"/>
              <a:gd name="T44" fmla="*/ 153 w 153"/>
              <a:gd name="T45" fmla="*/ 111 h 240"/>
              <a:gd name="T46" fmla="*/ 118 w 153"/>
              <a:gd name="T47" fmla="*/ 236 h 240"/>
              <a:gd name="T48" fmla="*/ 117 w 153"/>
              <a:gd name="T49" fmla="*/ 215 h 240"/>
              <a:gd name="T50" fmla="*/ 113 w 153"/>
              <a:gd name="T51" fmla="*/ 221 h 240"/>
              <a:gd name="T52" fmla="*/ 103 w 153"/>
              <a:gd name="T53" fmla="*/ 231 h 240"/>
              <a:gd name="T54" fmla="*/ 91 w 153"/>
              <a:gd name="T55" fmla="*/ 237 h 240"/>
              <a:gd name="T56" fmla="*/ 77 w 153"/>
              <a:gd name="T57" fmla="*/ 240 h 240"/>
              <a:gd name="T58" fmla="*/ 69 w 153"/>
              <a:gd name="T59" fmla="*/ 240 h 240"/>
              <a:gd name="T60" fmla="*/ 50 w 153"/>
              <a:gd name="T61" fmla="*/ 238 h 240"/>
              <a:gd name="T62" fmla="*/ 33 w 153"/>
              <a:gd name="T63" fmla="*/ 233 h 240"/>
              <a:gd name="T64" fmla="*/ 21 w 153"/>
              <a:gd name="T65" fmla="*/ 223 h 240"/>
              <a:gd name="T66" fmla="*/ 13 w 153"/>
              <a:gd name="T67" fmla="*/ 209 h 240"/>
              <a:gd name="T68" fmla="*/ 6 w 153"/>
              <a:gd name="T69" fmla="*/ 191 h 240"/>
              <a:gd name="T70" fmla="*/ 3 w 153"/>
              <a:gd name="T71" fmla="*/ 170 h 240"/>
              <a:gd name="T72" fmla="*/ 0 w 153"/>
              <a:gd name="T73" fmla="*/ 117 h 240"/>
              <a:gd name="T74" fmla="*/ 1 w 153"/>
              <a:gd name="T75" fmla="*/ 90 h 240"/>
              <a:gd name="T76" fmla="*/ 4 w 153"/>
              <a:gd name="T77" fmla="*/ 66 h 240"/>
              <a:gd name="T78" fmla="*/ 9 w 153"/>
              <a:gd name="T79" fmla="*/ 46 h 240"/>
              <a:gd name="T80" fmla="*/ 16 w 153"/>
              <a:gd name="T81" fmla="*/ 29 h 240"/>
              <a:gd name="T82" fmla="*/ 27 w 153"/>
              <a:gd name="T83" fmla="*/ 16 h 240"/>
              <a:gd name="T84" fmla="*/ 40 w 153"/>
              <a:gd name="T85" fmla="*/ 7 h 240"/>
              <a:gd name="T86" fmla="*/ 58 w 153"/>
              <a:gd name="T87" fmla="*/ 2 h 240"/>
              <a:gd name="T88" fmla="*/ 78 w 153"/>
              <a:gd name="T89" fmla="*/ 0 h 240"/>
              <a:gd name="T90" fmla="*/ 87 w 153"/>
              <a:gd name="T91" fmla="*/ 0 h 240"/>
              <a:gd name="T92" fmla="*/ 103 w 153"/>
              <a:gd name="T93" fmla="*/ 2 h 240"/>
              <a:gd name="T94" fmla="*/ 117 w 153"/>
              <a:gd name="T95" fmla="*/ 7 h 240"/>
              <a:gd name="T96" fmla="*/ 129 w 153"/>
              <a:gd name="T97" fmla="*/ 14 h 240"/>
              <a:gd name="T98" fmla="*/ 137 w 153"/>
              <a:gd name="T99" fmla="*/ 23 h 240"/>
              <a:gd name="T100" fmla="*/ 144 w 153"/>
              <a:gd name="T101" fmla="*/ 35 h 240"/>
              <a:gd name="T102" fmla="*/ 148 w 153"/>
              <a:gd name="T103" fmla="*/ 49 h 240"/>
              <a:gd name="T104" fmla="*/ 150 w 153"/>
              <a:gd name="T105" fmla="*/ 73 h 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153" h="240">
                <a:moveTo>
                  <a:pt x="105" y="73"/>
                </a:moveTo>
                <a:lnTo>
                  <a:pt x="105" y="73"/>
                </a:lnTo>
                <a:lnTo>
                  <a:pt x="104" y="67"/>
                </a:lnTo>
                <a:lnTo>
                  <a:pt x="103" y="60"/>
                </a:lnTo>
                <a:lnTo>
                  <a:pt x="101" y="53"/>
                </a:lnTo>
                <a:lnTo>
                  <a:pt x="99" y="48"/>
                </a:lnTo>
                <a:lnTo>
                  <a:pt x="95" y="42"/>
                </a:lnTo>
                <a:lnTo>
                  <a:pt x="90" y="37"/>
                </a:lnTo>
                <a:lnTo>
                  <a:pt x="85" y="35"/>
                </a:lnTo>
                <a:lnTo>
                  <a:pt x="78" y="34"/>
                </a:lnTo>
                <a:lnTo>
                  <a:pt x="78" y="34"/>
                </a:lnTo>
                <a:lnTo>
                  <a:pt x="71" y="35"/>
                </a:lnTo>
                <a:lnTo>
                  <a:pt x="67" y="36"/>
                </a:lnTo>
                <a:lnTo>
                  <a:pt x="64" y="38"/>
                </a:lnTo>
                <a:lnTo>
                  <a:pt x="61" y="42"/>
                </a:lnTo>
                <a:lnTo>
                  <a:pt x="59" y="45"/>
                </a:lnTo>
                <a:lnTo>
                  <a:pt x="54" y="53"/>
                </a:lnTo>
                <a:lnTo>
                  <a:pt x="51" y="64"/>
                </a:lnTo>
                <a:lnTo>
                  <a:pt x="49" y="78"/>
                </a:lnTo>
                <a:lnTo>
                  <a:pt x="47" y="95"/>
                </a:lnTo>
                <a:lnTo>
                  <a:pt x="47" y="115"/>
                </a:lnTo>
                <a:lnTo>
                  <a:pt x="47" y="115"/>
                </a:lnTo>
                <a:lnTo>
                  <a:pt x="47" y="135"/>
                </a:lnTo>
                <a:lnTo>
                  <a:pt x="48" y="153"/>
                </a:lnTo>
                <a:lnTo>
                  <a:pt x="50" y="168"/>
                </a:lnTo>
                <a:lnTo>
                  <a:pt x="53" y="181"/>
                </a:lnTo>
                <a:lnTo>
                  <a:pt x="57" y="192"/>
                </a:lnTo>
                <a:lnTo>
                  <a:pt x="60" y="196"/>
                </a:lnTo>
                <a:lnTo>
                  <a:pt x="63" y="199"/>
                </a:lnTo>
                <a:lnTo>
                  <a:pt x="66" y="203"/>
                </a:lnTo>
                <a:lnTo>
                  <a:pt x="70" y="205"/>
                </a:lnTo>
                <a:lnTo>
                  <a:pt x="74" y="206"/>
                </a:lnTo>
                <a:lnTo>
                  <a:pt x="79" y="206"/>
                </a:lnTo>
                <a:lnTo>
                  <a:pt x="79" y="206"/>
                </a:lnTo>
                <a:lnTo>
                  <a:pt x="83" y="206"/>
                </a:lnTo>
                <a:lnTo>
                  <a:pt x="88" y="204"/>
                </a:lnTo>
                <a:lnTo>
                  <a:pt x="93" y="201"/>
                </a:lnTo>
                <a:lnTo>
                  <a:pt x="97" y="196"/>
                </a:lnTo>
                <a:lnTo>
                  <a:pt x="101" y="191"/>
                </a:lnTo>
                <a:lnTo>
                  <a:pt x="104" y="185"/>
                </a:lnTo>
                <a:lnTo>
                  <a:pt x="107" y="178"/>
                </a:lnTo>
                <a:lnTo>
                  <a:pt x="107" y="169"/>
                </a:lnTo>
                <a:lnTo>
                  <a:pt x="107" y="146"/>
                </a:lnTo>
                <a:lnTo>
                  <a:pt x="77" y="146"/>
                </a:lnTo>
                <a:lnTo>
                  <a:pt x="77" y="111"/>
                </a:lnTo>
                <a:lnTo>
                  <a:pt x="153" y="111"/>
                </a:lnTo>
                <a:lnTo>
                  <a:pt x="153" y="236"/>
                </a:lnTo>
                <a:lnTo>
                  <a:pt x="118" y="236"/>
                </a:lnTo>
                <a:lnTo>
                  <a:pt x="118" y="215"/>
                </a:lnTo>
                <a:lnTo>
                  <a:pt x="117" y="215"/>
                </a:lnTo>
                <a:lnTo>
                  <a:pt x="117" y="215"/>
                </a:lnTo>
                <a:lnTo>
                  <a:pt x="113" y="221"/>
                </a:lnTo>
                <a:lnTo>
                  <a:pt x="108" y="226"/>
                </a:lnTo>
                <a:lnTo>
                  <a:pt x="103" y="231"/>
                </a:lnTo>
                <a:lnTo>
                  <a:pt x="97" y="234"/>
                </a:lnTo>
                <a:lnTo>
                  <a:pt x="91" y="237"/>
                </a:lnTo>
                <a:lnTo>
                  <a:pt x="84" y="239"/>
                </a:lnTo>
                <a:lnTo>
                  <a:pt x="77" y="240"/>
                </a:lnTo>
                <a:lnTo>
                  <a:pt x="69" y="240"/>
                </a:lnTo>
                <a:lnTo>
                  <a:pt x="69" y="240"/>
                </a:lnTo>
                <a:lnTo>
                  <a:pt x="59" y="240"/>
                </a:lnTo>
                <a:lnTo>
                  <a:pt x="50" y="238"/>
                </a:lnTo>
                <a:lnTo>
                  <a:pt x="41" y="236"/>
                </a:lnTo>
                <a:lnTo>
                  <a:pt x="33" y="233"/>
                </a:lnTo>
                <a:lnTo>
                  <a:pt x="27" y="228"/>
                </a:lnTo>
                <a:lnTo>
                  <a:pt x="21" y="223"/>
                </a:lnTo>
                <a:lnTo>
                  <a:pt x="17" y="217"/>
                </a:lnTo>
                <a:lnTo>
                  <a:pt x="13" y="209"/>
                </a:lnTo>
                <a:lnTo>
                  <a:pt x="9" y="201"/>
                </a:lnTo>
                <a:lnTo>
                  <a:pt x="6" y="191"/>
                </a:lnTo>
                <a:lnTo>
                  <a:pt x="4" y="181"/>
                </a:lnTo>
                <a:lnTo>
                  <a:pt x="3" y="170"/>
                </a:lnTo>
                <a:lnTo>
                  <a:pt x="1" y="146"/>
                </a:lnTo>
                <a:lnTo>
                  <a:pt x="0" y="117"/>
                </a:lnTo>
                <a:lnTo>
                  <a:pt x="0" y="117"/>
                </a:lnTo>
                <a:lnTo>
                  <a:pt x="1" y="90"/>
                </a:lnTo>
                <a:lnTo>
                  <a:pt x="2" y="78"/>
                </a:lnTo>
                <a:lnTo>
                  <a:pt x="4" y="66"/>
                </a:lnTo>
                <a:lnTo>
                  <a:pt x="6" y="56"/>
                </a:lnTo>
                <a:lnTo>
                  <a:pt x="9" y="46"/>
                </a:lnTo>
                <a:lnTo>
                  <a:pt x="12" y="37"/>
                </a:lnTo>
                <a:lnTo>
                  <a:pt x="16" y="29"/>
                </a:lnTo>
                <a:lnTo>
                  <a:pt x="21" y="22"/>
                </a:lnTo>
                <a:lnTo>
                  <a:pt x="27" y="16"/>
                </a:lnTo>
                <a:lnTo>
                  <a:pt x="33" y="11"/>
                </a:lnTo>
                <a:lnTo>
                  <a:pt x="40" y="7"/>
                </a:lnTo>
                <a:lnTo>
                  <a:pt x="49" y="4"/>
                </a:lnTo>
                <a:lnTo>
                  <a:pt x="58" y="2"/>
                </a:lnTo>
                <a:lnTo>
                  <a:pt x="67" y="0"/>
                </a:lnTo>
                <a:lnTo>
                  <a:pt x="78" y="0"/>
                </a:lnTo>
                <a:lnTo>
                  <a:pt x="78" y="0"/>
                </a:lnTo>
                <a:lnTo>
                  <a:pt x="87" y="0"/>
                </a:lnTo>
                <a:lnTo>
                  <a:pt x="95" y="1"/>
                </a:lnTo>
                <a:lnTo>
                  <a:pt x="103" y="2"/>
                </a:lnTo>
                <a:lnTo>
                  <a:pt x="110" y="4"/>
                </a:lnTo>
                <a:lnTo>
                  <a:pt x="117" y="7"/>
                </a:lnTo>
                <a:lnTo>
                  <a:pt x="123" y="10"/>
                </a:lnTo>
                <a:lnTo>
                  <a:pt x="129" y="14"/>
                </a:lnTo>
                <a:lnTo>
                  <a:pt x="133" y="18"/>
                </a:lnTo>
                <a:lnTo>
                  <a:pt x="137" y="23"/>
                </a:lnTo>
                <a:lnTo>
                  <a:pt x="141" y="29"/>
                </a:lnTo>
                <a:lnTo>
                  <a:pt x="144" y="35"/>
                </a:lnTo>
                <a:lnTo>
                  <a:pt x="146" y="42"/>
                </a:lnTo>
                <a:lnTo>
                  <a:pt x="148" y="49"/>
                </a:lnTo>
                <a:lnTo>
                  <a:pt x="149" y="57"/>
                </a:lnTo>
                <a:lnTo>
                  <a:pt x="150" y="73"/>
                </a:lnTo>
                <a:lnTo>
                  <a:pt x="105" y="73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55" name="Freeform 6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>
            <a:spLocks noEditPoints="1"/>
          </xdr:cNvSpPr>
        </xdr:nvSpPr>
        <xdr:spPr bwMode="auto">
          <a:xfrm>
            <a:off x="7810500" y="4805363"/>
            <a:ext cx="82550" cy="123825"/>
          </a:xfrm>
          <a:custGeom>
            <a:avLst/>
            <a:gdLst>
              <a:gd name="T0" fmla="*/ 86 w 157"/>
              <a:gd name="T1" fmla="*/ 0 h 232"/>
              <a:gd name="T2" fmla="*/ 99 w 157"/>
              <a:gd name="T3" fmla="*/ 1 h 232"/>
              <a:gd name="T4" fmla="*/ 123 w 157"/>
              <a:gd name="T5" fmla="*/ 9 h 232"/>
              <a:gd name="T6" fmla="*/ 131 w 157"/>
              <a:gd name="T7" fmla="*/ 15 h 232"/>
              <a:gd name="T8" fmla="*/ 138 w 157"/>
              <a:gd name="T9" fmla="*/ 23 h 232"/>
              <a:gd name="T10" fmla="*/ 143 w 157"/>
              <a:gd name="T11" fmla="*/ 33 h 232"/>
              <a:gd name="T12" fmla="*/ 147 w 157"/>
              <a:gd name="T13" fmla="*/ 46 h 232"/>
              <a:gd name="T14" fmla="*/ 148 w 157"/>
              <a:gd name="T15" fmla="*/ 60 h 232"/>
              <a:gd name="T16" fmla="*/ 145 w 157"/>
              <a:gd name="T17" fmla="*/ 81 h 232"/>
              <a:gd name="T18" fmla="*/ 138 w 157"/>
              <a:gd name="T19" fmla="*/ 98 h 232"/>
              <a:gd name="T20" fmla="*/ 126 w 157"/>
              <a:gd name="T21" fmla="*/ 110 h 232"/>
              <a:gd name="T22" fmla="*/ 108 w 157"/>
              <a:gd name="T23" fmla="*/ 118 h 232"/>
              <a:gd name="T24" fmla="*/ 108 w 157"/>
              <a:gd name="T25" fmla="*/ 118 h 232"/>
              <a:gd name="T26" fmla="*/ 128 w 157"/>
              <a:gd name="T27" fmla="*/ 124 h 232"/>
              <a:gd name="T28" fmla="*/ 135 w 157"/>
              <a:gd name="T29" fmla="*/ 129 h 232"/>
              <a:gd name="T30" fmla="*/ 139 w 157"/>
              <a:gd name="T31" fmla="*/ 137 h 232"/>
              <a:gd name="T32" fmla="*/ 145 w 157"/>
              <a:gd name="T33" fmla="*/ 157 h 232"/>
              <a:gd name="T34" fmla="*/ 146 w 157"/>
              <a:gd name="T35" fmla="*/ 188 h 232"/>
              <a:gd name="T36" fmla="*/ 147 w 157"/>
              <a:gd name="T37" fmla="*/ 205 h 232"/>
              <a:gd name="T38" fmla="*/ 150 w 157"/>
              <a:gd name="T39" fmla="*/ 221 h 232"/>
              <a:gd name="T40" fmla="*/ 154 w 157"/>
              <a:gd name="T41" fmla="*/ 228 h 232"/>
              <a:gd name="T42" fmla="*/ 157 w 157"/>
              <a:gd name="T43" fmla="*/ 232 h 232"/>
              <a:gd name="T44" fmla="*/ 106 w 157"/>
              <a:gd name="T45" fmla="*/ 232 h 232"/>
              <a:gd name="T46" fmla="*/ 101 w 157"/>
              <a:gd name="T47" fmla="*/ 221 h 232"/>
              <a:gd name="T48" fmla="*/ 100 w 157"/>
              <a:gd name="T49" fmla="*/ 208 h 232"/>
              <a:gd name="T50" fmla="*/ 99 w 157"/>
              <a:gd name="T51" fmla="*/ 163 h 232"/>
              <a:gd name="T52" fmla="*/ 97 w 157"/>
              <a:gd name="T53" fmla="*/ 151 h 232"/>
              <a:gd name="T54" fmla="*/ 92 w 157"/>
              <a:gd name="T55" fmla="*/ 142 h 232"/>
              <a:gd name="T56" fmla="*/ 83 w 157"/>
              <a:gd name="T57" fmla="*/ 136 h 232"/>
              <a:gd name="T58" fmla="*/ 71 w 157"/>
              <a:gd name="T59" fmla="*/ 134 h 232"/>
              <a:gd name="T60" fmla="*/ 47 w 157"/>
              <a:gd name="T61" fmla="*/ 232 h 232"/>
              <a:gd name="T62" fmla="*/ 0 w 157"/>
              <a:gd name="T63" fmla="*/ 0 h 232"/>
              <a:gd name="T64" fmla="*/ 66 w 157"/>
              <a:gd name="T65" fmla="*/ 101 h 232"/>
              <a:gd name="T66" fmla="*/ 74 w 157"/>
              <a:gd name="T67" fmla="*/ 101 h 232"/>
              <a:gd name="T68" fmla="*/ 87 w 157"/>
              <a:gd name="T69" fmla="*/ 97 h 232"/>
              <a:gd name="T70" fmla="*/ 95 w 157"/>
              <a:gd name="T71" fmla="*/ 89 h 232"/>
              <a:gd name="T72" fmla="*/ 100 w 157"/>
              <a:gd name="T73" fmla="*/ 75 h 232"/>
              <a:gd name="T74" fmla="*/ 100 w 157"/>
              <a:gd name="T75" fmla="*/ 67 h 232"/>
              <a:gd name="T76" fmla="*/ 98 w 157"/>
              <a:gd name="T77" fmla="*/ 53 h 232"/>
              <a:gd name="T78" fmla="*/ 92 w 157"/>
              <a:gd name="T79" fmla="*/ 43 h 232"/>
              <a:gd name="T80" fmla="*/ 82 w 157"/>
              <a:gd name="T81" fmla="*/ 37 h 232"/>
              <a:gd name="T82" fmla="*/ 68 w 157"/>
              <a:gd name="T83" fmla="*/ 34 h 232"/>
              <a:gd name="T84" fmla="*/ 47 w 157"/>
              <a:gd name="T85" fmla="*/ 101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57" h="232">
                <a:moveTo>
                  <a:pt x="0" y="0"/>
                </a:moveTo>
                <a:lnTo>
                  <a:pt x="86" y="0"/>
                </a:lnTo>
                <a:lnTo>
                  <a:pt x="86" y="0"/>
                </a:lnTo>
                <a:lnTo>
                  <a:pt x="99" y="1"/>
                </a:lnTo>
                <a:lnTo>
                  <a:pt x="112" y="4"/>
                </a:lnTo>
                <a:lnTo>
                  <a:pt x="123" y="9"/>
                </a:lnTo>
                <a:lnTo>
                  <a:pt x="127" y="12"/>
                </a:lnTo>
                <a:lnTo>
                  <a:pt x="131" y="15"/>
                </a:lnTo>
                <a:lnTo>
                  <a:pt x="135" y="19"/>
                </a:lnTo>
                <a:lnTo>
                  <a:pt x="138" y="23"/>
                </a:lnTo>
                <a:lnTo>
                  <a:pt x="141" y="28"/>
                </a:lnTo>
                <a:lnTo>
                  <a:pt x="143" y="33"/>
                </a:lnTo>
                <a:lnTo>
                  <a:pt x="145" y="40"/>
                </a:lnTo>
                <a:lnTo>
                  <a:pt x="147" y="46"/>
                </a:lnTo>
                <a:lnTo>
                  <a:pt x="148" y="60"/>
                </a:lnTo>
                <a:lnTo>
                  <a:pt x="148" y="60"/>
                </a:lnTo>
                <a:lnTo>
                  <a:pt x="147" y="71"/>
                </a:lnTo>
                <a:lnTo>
                  <a:pt x="145" y="81"/>
                </a:lnTo>
                <a:lnTo>
                  <a:pt x="142" y="90"/>
                </a:lnTo>
                <a:lnTo>
                  <a:pt x="138" y="98"/>
                </a:lnTo>
                <a:lnTo>
                  <a:pt x="133" y="104"/>
                </a:lnTo>
                <a:lnTo>
                  <a:pt x="126" y="110"/>
                </a:lnTo>
                <a:lnTo>
                  <a:pt x="119" y="114"/>
                </a:lnTo>
                <a:lnTo>
                  <a:pt x="108" y="118"/>
                </a:lnTo>
                <a:lnTo>
                  <a:pt x="108" y="118"/>
                </a:lnTo>
                <a:lnTo>
                  <a:pt x="108" y="118"/>
                </a:lnTo>
                <a:lnTo>
                  <a:pt x="120" y="120"/>
                </a:lnTo>
                <a:lnTo>
                  <a:pt x="128" y="124"/>
                </a:lnTo>
                <a:lnTo>
                  <a:pt x="132" y="126"/>
                </a:lnTo>
                <a:lnTo>
                  <a:pt x="135" y="129"/>
                </a:lnTo>
                <a:lnTo>
                  <a:pt x="137" y="133"/>
                </a:lnTo>
                <a:lnTo>
                  <a:pt x="139" y="137"/>
                </a:lnTo>
                <a:lnTo>
                  <a:pt x="143" y="146"/>
                </a:lnTo>
                <a:lnTo>
                  <a:pt x="145" y="157"/>
                </a:lnTo>
                <a:lnTo>
                  <a:pt x="146" y="171"/>
                </a:lnTo>
                <a:lnTo>
                  <a:pt x="146" y="188"/>
                </a:lnTo>
                <a:lnTo>
                  <a:pt x="146" y="188"/>
                </a:lnTo>
                <a:lnTo>
                  <a:pt x="147" y="205"/>
                </a:lnTo>
                <a:lnTo>
                  <a:pt x="148" y="217"/>
                </a:lnTo>
                <a:lnTo>
                  <a:pt x="150" y="221"/>
                </a:lnTo>
                <a:lnTo>
                  <a:pt x="151" y="225"/>
                </a:lnTo>
                <a:lnTo>
                  <a:pt x="154" y="228"/>
                </a:lnTo>
                <a:lnTo>
                  <a:pt x="157" y="230"/>
                </a:lnTo>
                <a:lnTo>
                  <a:pt x="157" y="232"/>
                </a:lnTo>
                <a:lnTo>
                  <a:pt x="106" y="232"/>
                </a:lnTo>
                <a:lnTo>
                  <a:pt x="106" y="232"/>
                </a:lnTo>
                <a:lnTo>
                  <a:pt x="103" y="227"/>
                </a:lnTo>
                <a:lnTo>
                  <a:pt x="101" y="221"/>
                </a:lnTo>
                <a:lnTo>
                  <a:pt x="100" y="215"/>
                </a:lnTo>
                <a:lnTo>
                  <a:pt x="100" y="208"/>
                </a:lnTo>
                <a:lnTo>
                  <a:pt x="99" y="163"/>
                </a:lnTo>
                <a:lnTo>
                  <a:pt x="99" y="163"/>
                </a:lnTo>
                <a:lnTo>
                  <a:pt x="98" y="157"/>
                </a:lnTo>
                <a:lnTo>
                  <a:pt x="97" y="151"/>
                </a:lnTo>
                <a:lnTo>
                  <a:pt x="95" y="146"/>
                </a:lnTo>
                <a:lnTo>
                  <a:pt x="92" y="142"/>
                </a:lnTo>
                <a:lnTo>
                  <a:pt x="88" y="139"/>
                </a:lnTo>
                <a:lnTo>
                  <a:pt x="83" y="136"/>
                </a:lnTo>
                <a:lnTo>
                  <a:pt x="78" y="135"/>
                </a:lnTo>
                <a:lnTo>
                  <a:pt x="71" y="134"/>
                </a:lnTo>
                <a:lnTo>
                  <a:pt x="47" y="134"/>
                </a:lnTo>
                <a:lnTo>
                  <a:pt x="47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7" y="101"/>
                </a:moveTo>
                <a:lnTo>
                  <a:pt x="66" y="101"/>
                </a:lnTo>
                <a:lnTo>
                  <a:pt x="66" y="101"/>
                </a:lnTo>
                <a:lnTo>
                  <a:pt x="74" y="101"/>
                </a:lnTo>
                <a:lnTo>
                  <a:pt x="81" y="99"/>
                </a:lnTo>
                <a:lnTo>
                  <a:pt x="87" y="97"/>
                </a:lnTo>
                <a:lnTo>
                  <a:pt x="91" y="93"/>
                </a:lnTo>
                <a:lnTo>
                  <a:pt x="95" y="89"/>
                </a:lnTo>
                <a:lnTo>
                  <a:pt x="98" y="83"/>
                </a:lnTo>
                <a:lnTo>
                  <a:pt x="100" y="75"/>
                </a:lnTo>
                <a:lnTo>
                  <a:pt x="100" y="67"/>
                </a:lnTo>
                <a:lnTo>
                  <a:pt x="100" y="67"/>
                </a:lnTo>
                <a:lnTo>
                  <a:pt x="100" y="59"/>
                </a:lnTo>
                <a:lnTo>
                  <a:pt x="98" y="53"/>
                </a:lnTo>
                <a:lnTo>
                  <a:pt x="96" y="48"/>
                </a:lnTo>
                <a:lnTo>
                  <a:pt x="92" y="43"/>
                </a:lnTo>
                <a:lnTo>
                  <a:pt x="88" y="40"/>
                </a:lnTo>
                <a:lnTo>
                  <a:pt x="82" y="37"/>
                </a:lnTo>
                <a:lnTo>
                  <a:pt x="76" y="35"/>
                </a:lnTo>
                <a:lnTo>
                  <a:pt x="68" y="34"/>
                </a:lnTo>
                <a:lnTo>
                  <a:pt x="47" y="34"/>
                </a:lnTo>
                <a:lnTo>
                  <a:pt x="47" y="101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56" name="Freeform 7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>
            <a:spLocks noEditPoints="1"/>
          </xdr:cNvSpPr>
        </xdr:nvSpPr>
        <xdr:spPr bwMode="auto">
          <a:xfrm>
            <a:off x="7904163" y="4803775"/>
            <a:ext cx="84138" cy="127000"/>
          </a:xfrm>
          <a:custGeom>
            <a:avLst/>
            <a:gdLst>
              <a:gd name="T0" fmla="*/ 79 w 158"/>
              <a:gd name="T1" fmla="*/ 0 h 240"/>
              <a:gd name="T2" fmla="*/ 102 w 158"/>
              <a:gd name="T3" fmla="*/ 2 h 240"/>
              <a:gd name="T4" fmla="*/ 122 w 158"/>
              <a:gd name="T5" fmla="*/ 8 h 240"/>
              <a:gd name="T6" fmla="*/ 135 w 158"/>
              <a:gd name="T7" fmla="*/ 19 h 240"/>
              <a:gd name="T8" fmla="*/ 145 w 158"/>
              <a:gd name="T9" fmla="*/ 33 h 240"/>
              <a:gd name="T10" fmla="*/ 152 w 158"/>
              <a:gd name="T11" fmla="*/ 51 h 240"/>
              <a:gd name="T12" fmla="*/ 156 w 158"/>
              <a:gd name="T13" fmla="*/ 72 h 240"/>
              <a:gd name="T14" fmla="*/ 158 w 158"/>
              <a:gd name="T15" fmla="*/ 121 h 240"/>
              <a:gd name="T16" fmla="*/ 158 w 158"/>
              <a:gd name="T17" fmla="*/ 146 h 240"/>
              <a:gd name="T18" fmla="*/ 154 w 158"/>
              <a:gd name="T19" fmla="*/ 179 h 240"/>
              <a:gd name="T20" fmla="*/ 149 w 158"/>
              <a:gd name="T21" fmla="*/ 198 h 240"/>
              <a:gd name="T22" fmla="*/ 141 w 158"/>
              <a:gd name="T23" fmla="*/ 215 h 240"/>
              <a:gd name="T24" fmla="*/ 129 w 158"/>
              <a:gd name="T25" fmla="*/ 227 h 240"/>
              <a:gd name="T26" fmla="*/ 113 w 158"/>
              <a:gd name="T27" fmla="*/ 235 h 240"/>
              <a:gd name="T28" fmla="*/ 92 w 158"/>
              <a:gd name="T29" fmla="*/ 240 h 240"/>
              <a:gd name="T30" fmla="*/ 79 w 158"/>
              <a:gd name="T31" fmla="*/ 240 h 240"/>
              <a:gd name="T32" fmla="*/ 56 w 158"/>
              <a:gd name="T33" fmla="*/ 238 h 240"/>
              <a:gd name="T34" fmla="*/ 38 w 158"/>
              <a:gd name="T35" fmla="*/ 232 h 240"/>
              <a:gd name="T36" fmla="*/ 24 w 158"/>
              <a:gd name="T37" fmla="*/ 221 h 240"/>
              <a:gd name="T38" fmla="*/ 13 w 158"/>
              <a:gd name="T39" fmla="*/ 207 h 240"/>
              <a:gd name="T40" fmla="*/ 7 w 158"/>
              <a:gd name="T41" fmla="*/ 189 h 240"/>
              <a:gd name="T42" fmla="*/ 3 w 158"/>
              <a:gd name="T43" fmla="*/ 168 h 240"/>
              <a:gd name="T44" fmla="*/ 0 w 158"/>
              <a:gd name="T45" fmla="*/ 121 h 240"/>
              <a:gd name="T46" fmla="*/ 1 w 158"/>
              <a:gd name="T47" fmla="*/ 94 h 240"/>
              <a:gd name="T48" fmla="*/ 5 w 158"/>
              <a:gd name="T49" fmla="*/ 61 h 240"/>
              <a:gd name="T50" fmla="*/ 10 w 158"/>
              <a:gd name="T51" fmla="*/ 42 h 240"/>
              <a:gd name="T52" fmla="*/ 18 w 158"/>
              <a:gd name="T53" fmla="*/ 26 h 240"/>
              <a:gd name="T54" fmla="*/ 31 w 158"/>
              <a:gd name="T55" fmla="*/ 13 h 240"/>
              <a:gd name="T56" fmla="*/ 46 w 158"/>
              <a:gd name="T57" fmla="*/ 5 h 240"/>
              <a:gd name="T58" fmla="*/ 67 w 158"/>
              <a:gd name="T59" fmla="*/ 0 h 240"/>
              <a:gd name="T60" fmla="*/ 79 w 158"/>
              <a:gd name="T61" fmla="*/ 0 h 240"/>
              <a:gd name="T62" fmla="*/ 79 w 158"/>
              <a:gd name="T63" fmla="*/ 206 h 240"/>
              <a:gd name="T64" fmla="*/ 88 w 158"/>
              <a:gd name="T65" fmla="*/ 205 h 240"/>
              <a:gd name="T66" fmla="*/ 96 w 158"/>
              <a:gd name="T67" fmla="*/ 202 h 240"/>
              <a:gd name="T68" fmla="*/ 101 w 158"/>
              <a:gd name="T69" fmla="*/ 195 h 240"/>
              <a:gd name="T70" fmla="*/ 106 w 158"/>
              <a:gd name="T71" fmla="*/ 186 h 240"/>
              <a:gd name="T72" fmla="*/ 111 w 158"/>
              <a:gd name="T73" fmla="*/ 160 h 240"/>
              <a:gd name="T74" fmla="*/ 112 w 158"/>
              <a:gd name="T75" fmla="*/ 121 h 240"/>
              <a:gd name="T76" fmla="*/ 112 w 158"/>
              <a:gd name="T77" fmla="*/ 98 h 240"/>
              <a:gd name="T78" fmla="*/ 109 w 158"/>
              <a:gd name="T79" fmla="*/ 66 h 240"/>
              <a:gd name="T80" fmla="*/ 103 w 158"/>
              <a:gd name="T81" fmla="*/ 49 h 240"/>
              <a:gd name="T82" fmla="*/ 99 w 158"/>
              <a:gd name="T83" fmla="*/ 42 h 240"/>
              <a:gd name="T84" fmla="*/ 92 w 158"/>
              <a:gd name="T85" fmla="*/ 36 h 240"/>
              <a:gd name="T86" fmla="*/ 84 w 158"/>
              <a:gd name="T87" fmla="*/ 34 h 240"/>
              <a:gd name="T88" fmla="*/ 79 w 158"/>
              <a:gd name="T89" fmla="*/ 34 h 240"/>
              <a:gd name="T90" fmla="*/ 70 w 158"/>
              <a:gd name="T91" fmla="*/ 35 h 240"/>
              <a:gd name="T92" fmla="*/ 63 w 158"/>
              <a:gd name="T93" fmla="*/ 38 h 240"/>
              <a:gd name="T94" fmla="*/ 57 w 158"/>
              <a:gd name="T95" fmla="*/ 45 h 240"/>
              <a:gd name="T96" fmla="*/ 53 w 158"/>
              <a:gd name="T97" fmla="*/ 54 h 240"/>
              <a:gd name="T98" fmla="*/ 49 w 158"/>
              <a:gd name="T99" fmla="*/ 80 h 240"/>
              <a:gd name="T100" fmla="*/ 48 w 158"/>
              <a:gd name="T101" fmla="*/ 121 h 240"/>
              <a:gd name="T102" fmla="*/ 48 w 158"/>
              <a:gd name="T103" fmla="*/ 142 h 240"/>
              <a:gd name="T104" fmla="*/ 50 w 158"/>
              <a:gd name="T105" fmla="*/ 174 h 240"/>
              <a:gd name="T106" fmla="*/ 55 w 158"/>
              <a:gd name="T107" fmla="*/ 191 h 240"/>
              <a:gd name="T108" fmla="*/ 60 w 158"/>
              <a:gd name="T109" fmla="*/ 198 h 240"/>
              <a:gd name="T110" fmla="*/ 66 w 158"/>
              <a:gd name="T111" fmla="*/ 204 h 240"/>
              <a:gd name="T112" fmla="*/ 74 w 158"/>
              <a:gd name="T113" fmla="*/ 206 h 240"/>
              <a:gd name="T114" fmla="*/ 79 w 158"/>
              <a:gd name="T115" fmla="*/ 206 h 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58" h="240">
                <a:moveTo>
                  <a:pt x="79" y="0"/>
                </a:moveTo>
                <a:lnTo>
                  <a:pt x="79" y="0"/>
                </a:lnTo>
                <a:lnTo>
                  <a:pt x="92" y="0"/>
                </a:lnTo>
                <a:lnTo>
                  <a:pt x="102" y="2"/>
                </a:lnTo>
                <a:lnTo>
                  <a:pt x="113" y="5"/>
                </a:lnTo>
                <a:lnTo>
                  <a:pt x="122" y="8"/>
                </a:lnTo>
                <a:lnTo>
                  <a:pt x="129" y="13"/>
                </a:lnTo>
                <a:lnTo>
                  <a:pt x="135" y="19"/>
                </a:lnTo>
                <a:lnTo>
                  <a:pt x="141" y="26"/>
                </a:lnTo>
                <a:lnTo>
                  <a:pt x="145" y="33"/>
                </a:lnTo>
                <a:lnTo>
                  <a:pt x="149" y="42"/>
                </a:lnTo>
                <a:lnTo>
                  <a:pt x="152" y="51"/>
                </a:lnTo>
                <a:lnTo>
                  <a:pt x="154" y="61"/>
                </a:lnTo>
                <a:lnTo>
                  <a:pt x="156" y="72"/>
                </a:lnTo>
                <a:lnTo>
                  <a:pt x="158" y="94"/>
                </a:lnTo>
                <a:lnTo>
                  <a:pt x="158" y="121"/>
                </a:lnTo>
                <a:lnTo>
                  <a:pt x="158" y="121"/>
                </a:lnTo>
                <a:lnTo>
                  <a:pt x="158" y="146"/>
                </a:lnTo>
                <a:lnTo>
                  <a:pt x="156" y="168"/>
                </a:lnTo>
                <a:lnTo>
                  <a:pt x="154" y="179"/>
                </a:lnTo>
                <a:lnTo>
                  <a:pt x="152" y="189"/>
                </a:lnTo>
                <a:lnTo>
                  <a:pt x="149" y="198"/>
                </a:lnTo>
                <a:lnTo>
                  <a:pt x="145" y="207"/>
                </a:lnTo>
                <a:lnTo>
                  <a:pt x="141" y="215"/>
                </a:lnTo>
                <a:lnTo>
                  <a:pt x="135" y="221"/>
                </a:lnTo>
                <a:lnTo>
                  <a:pt x="129" y="227"/>
                </a:lnTo>
                <a:lnTo>
                  <a:pt x="122" y="232"/>
                </a:lnTo>
                <a:lnTo>
                  <a:pt x="113" y="235"/>
                </a:lnTo>
                <a:lnTo>
                  <a:pt x="102" y="238"/>
                </a:lnTo>
                <a:lnTo>
                  <a:pt x="92" y="240"/>
                </a:lnTo>
                <a:lnTo>
                  <a:pt x="79" y="240"/>
                </a:lnTo>
                <a:lnTo>
                  <a:pt x="79" y="240"/>
                </a:lnTo>
                <a:lnTo>
                  <a:pt x="67" y="240"/>
                </a:lnTo>
                <a:lnTo>
                  <a:pt x="56" y="238"/>
                </a:lnTo>
                <a:lnTo>
                  <a:pt x="46" y="235"/>
                </a:lnTo>
                <a:lnTo>
                  <a:pt x="38" y="232"/>
                </a:lnTo>
                <a:lnTo>
                  <a:pt x="31" y="227"/>
                </a:lnTo>
                <a:lnTo>
                  <a:pt x="24" y="221"/>
                </a:lnTo>
                <a:lnTo>
                  <a:pt x="18" y="215"/>
                </a:lnTo>
                <a:lnTo>
                  <a:pt x="13" y="207"/>
                </a:lnTo>
                <a:lnTo>
                  <a:pt x="10" y="198"/>
                </a:lnTo>
                <a:lnTo>
                  <a:pt x="7" y="189"/>
                </a:lnTo>
                <a:lnTo>
                  <a:pt x="5" y="179"/>
                </a:lnTo>
                <a:lnTo>
                  <a:pt x="3" y="168"/>
                </a:lnTo>
                <a:lnTo>
                  <a:pt x="1" y="146"/>
                </a:lnTo>
                <a:lnTo>
                  <a:pt x="0" y="121"/>
                </a:lnTo>
                <a:lnTo>
                  <a:pt x="0" y="121"/>
                </a:lnTo>
                <a:lnTo>
                  <a:pt x="1" y="94"/>
                </a:lnTo>
                <a:lnTo>
                  <a:pt x="3" y="72"/>
                </a:lnTo>
                <a:lnTo>
                  <a:pt x="5" y="61"/>
                </a:lnTo>
                <a:lnTo>
                  <a:pt x="7" y="51"/>
                </a:lnTo>
                <a:lnTo>
                  <a:pt x="10" y="42"/>
                </a:lnTo>
                <a:lnTo>
                  <a:pt x="13" y="33"/>
                </a:lnTo>
                <a:lnTo>
                  <a:pt x="18" y="26"/>
                </a:lnTo>
                <a:lnTo>
                  <a:pt x="24" y="19"/>
                </a:lnTo>
                <a:lnTo>
                  <a:pt x="31" y="13"/>
                </a:lnTo>
                <a:lnTo>
                  <a:pt x="38" y="8"/>
                </a:lnTo>
                <a:lnTo>
                  <a:pt x="46" y="5"/>
                </a:lnTo>
                <a:lnTo>
                  <a:pt x="56" y="2"/>
                </a:lnTo>
                <a:lnTo>
                  <a:pt x="67" y="0"/>
                </a:lnTo>
                <a:lnTo>
                  <a:pt x="79" y="0"/>
                </a:lnTo>
                <a:lnTo>
                  <a:pt x="79" y="0"/>
                </a:lnTo>
                <a:close/>
                <a:moveTo>
                  <a:pt x="79" y="206"/>
                </a:moveTo>
                <a:lnTo>
                  <a:pt x="79" y="206"/>
                </a:lnTo>
                <a:lnTo>
                  <a:pt x="84" y="206"/>
                </a:lnTo>
                <a:lnTo>
                  <a:pt x="88" y="205"/>
                </a:lnTo>
                <a:lnTo>
                  <a:pt x="92" y="204"/>
                </a:lnTo>
                <a:lnTo>
                  <a:pt x="96" y="202"/>
                </a:lnTo>
                <a:lnTo>
                  <a:pt x="99" y="198"/>
                </a:lnTo>
                <a:lnTo>
                  <a:pt x="101" y="195"/>
                </a:lnTo>
                <a:lnTo>
                  <a:pt x="103" y="191"/>
                </a:lnTo>
                <a:lnTo>
                  <a:pt x="106" y="186"/>
                </a:lnTo>
                <a:lnTo>
                  <a:pt x="109" y="174"/>
                </a:lnTo>
                <a:lnTo>
                  <a:pt x="111" y="160"/>
                </a:lnTo>
                <a:lnTo>
                  <a:pt x="112" y="142"/>
                </a:lnTo>
                <a:lnTo>
                  <a:pt x="112" y="121"/>
                </a:lnTo>
                <a:lnTo>
                  <a:pt x="112" y="121"/>
                </a:lnTo>
                <a:lnTo>
                  <a:pt x="112" y="98"/>
                </a:lnTo>
                <a:lnTo>
                  <a:pt x="111" y="80"/>
                </a:lnTo>
                <a:lnTo>
                  <a:pt x="109" y="66"/>
                </a:lnTo>
                <a:lnTo>
                  <a:pt x="106" y="54"/>
                </a:lnTo>
                <a:lnTo>
                  <a:pt x="103" y="49"/>
                </a:lnTo>
                <a:lnTo>
                  <a:pt x="101" y="45"/>
                </a:lnTo>
                <a:lnTo>
                  <a:pt x="99" y="42"/>
                </a:lnTo>
                <a:lnTo>
                  <a:pt x="96" y="38"/>
                </a:lnTo>
                <a:lnTo>
                  <a:pt x="92" y="36"/>
                </a:lnTo>
                <a:lnTo>
                  <a:pt x="88" y="35"/>
                </a:lnTo>
                <a:lnTo>
                  <a:pt x="84" y="34"/>
                </a:lnTo>
                <a:lnTo>
                  <a:pt x="79" y="34"/>
                </a:lnTo>
                <a:lnTo>
                  <a:pt x="79" y="34"/>
                </a:lnTo>
                <a:lnTo>
                  <a:pt x="74" y="34"/>
                </a:lnTo>
                <a:lnTo>
                  <a:pt x="70" y="35"/>
                </a:lnTo>
                <a:lnTo>
                  <a:pt x="66" y="36"/>
                </a:lnTo>
                <a:lnTo>
                  <a:pt x="63" y="38"/>
                </a:lnTo>
                <a:lnTo>
                  <a:pt x="60" y="42"/>
                </a:lnTo>
                <a:lnTo>
                  <a:pt x="57" y="45"/>
                </a:lnTo>
                <a:lnTo>
                  <a:pt x="55" y="49"/>
                </a:lnTo>
                <a:lnTo>
                  <a:pt x="53" y="54"/>
                </a:lnTo>
                <a:lnTo>
                  <a:pt x="50" y="66"/>
                </a:lnTo>
                <a:lnTo>
                  <a:pt x="49" y="80"/>
                </a:lnTo>
                <a:lnTo>
                  <a:pt x="48" y="98"/>
                </a:lnTo>
                <a:lnTo>
                  <a:pt x="48" y="121"/>
                </a:lnTo>
                <a:lnTo>
                  <a:pt x="48" y="121"/>
                </a:lnTo>
                <a:lnTo>
                  <a:pt x="48" y="142"/>
                </a:lnTo>
                <a:lnTo>
                  <a:pt x="49" y="160"/>
                </a:lnTo>
                <a:lnTo>
                  <a:pt x="50" y="174"/>
                </a:lnTo>
                <a:lnTo>
                  <a:pt x="53" y="186"/>
                </a:lnTo>
                <a:lnTo>
                  <a:pt x="55" y="191"/>
                </a:lnTo>
                <a:lnTo>
                  <a:pt x="57" y="195"/>
                </a:lnTo>
                <a:lnTo>
                  <a:pt x="60" y="198"/>
                </a:lnTo>
                <a:lnTo>
                  <a:pt x="63" y="202"/>
                </a:lnTo>
                <a:lnTo>
                  <a:pt x="66" y="204"/>
                </a:lnTo>
                <a:lnTo>
                  <a:pt x="70" y="205"/>
                </a:lnTo>
                <a:lnTo>
                  <a:pt x="74" y="206"/>
                </a:lnTo>
                <a:lnTo>
                  <a:pt x="79" y="206"/>
                </a:lnTo>
                <a:lnTo>
                  <a:pt x="79" y="206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57" name="Freeform 8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>
            <a:spLocks/>
          </xdr:cNvSpPr>
        </xdr:nvSpPr>
        <xdr:spPr bwMode="auto">
          <a:xfrm>
            <a:off x="8002588" y="4805363"/>
            <a:ext cx="77788" cy="125413"/>
          </a:xfrm>
          <a:custGeom>
            <a:avLst/>
            <a:gdLst>
              <a:gd name="T0" fmla="*/ 47 w 148"/>
              <a:gd name="T1" fmla="*/ 0 h 236"/>
              <a:gd name="T2" fmla="*/ 47 w 148"/>
              <a:gd name="T3" fmla="*/ 162 h 236"/>
              <a:gd name="T4" fmla="*/ 47 w 148"/>
              <a:gd name="T5" fmla="*/ 162 h 236"/>
              <a:gd name="T6" fmla="*/ 47 w 148"/>
              <a:gd name="T7" fmla="*/ 170 h 236"/>
              <a:gd name="T8" fmla="*/ 48 w 148"/>
              <a:gd name="T9" fmla="*/ 178 h 236"/>
              <a:gd name="T10" fmla="*/ 50 w 148"/>
              <a:gd name="T11" fmla="*/ 184 h 236"/>
              <a:gd name="T12" fmla="*/ 52 w 148"/>
              <a:gd name="T13" fmla="*/ 190 h 236"/>
              <a:gd name="T14" fmla="*/ 56 w 148"/>
              <a:gd name="T15" fmla="*/ 195 h 236"/>
              <a:gd name="T16" fmla="*/ 60 w 148"/>
              <a:gd name="T17" fmla="*/ 199 h 236"/>
              <a:gd name="T18" fmla="*/ 66 w 148"/>
              <a:gd name="T19" fmla="*/ 202 h 236"/>
              <a:gd name="T20" fmla="*/ 74 w 148"/>
              <a:gd name="T21" fmla="*/ 202 h 236"/>
              <a:gd name="T22" fmla="*/ 74 w 148"/>
              <a:gd name="T23" fmla="*/ 202 h 236"/>
              <a:gd name="T24" fmla="*/ 81 w 148"/>
              <a:gd name="T25" fmla="*/ 202 h 236"/>
              <a:gd name="T26" fmla="*/ 87 w 148"/>
              <a:gd name="T27" fmla="*/ 199 h 236"/>
              <a:gd name="T28" fmla="*/ 93 w 148"/>
              <a:gd name="T29" fmla="*/ 195 h 236"/>
              <a:gd name="T30" fmla="*/ 96 w 148"/>
              <a:gd name="T31" fmla="*/ 190 h 236"/>
              <a:gd name="T32" fmla="*/ 99 w 148"/>
              <a:gd name="T33" fmla="*/ 184 h 236"/>
              <a:gd name="T34" fmla="*/ 100 w 148"/>
              <a:gd name="T35" fmla="*/ 178 h 236"/>
              <a:gd name="T36" fmla="*/ 101 w 148"/>
              <a:gd name="T37" fmla="*/ 170 h 236"/>
              <a:gd name="T38" fmla="*/ 102 w 148"/>
              <a:gd name="T39" fmla="*/ 162 h 236"/>
              <a:gd name="T40" fmla="*/ 102 w 148"/>
              <a:gd name="T41" fmla="*/ 0 h 236"/>
              <a:gd name="T42" fmla="*/ 148 w 148"/>
              <a:gd name="T43" fmla="*/ 0 h 236"/>
              <a:gd name="T44" fmla="*/ 148 w 148"/>
              <a:gd name="T45" fmla="*/ 162 h 236"/>
              <a:gd name="T46" fmla="*/ 148 w 148"/>
              <a:gd name="T47" fmla="*/ 162 h 236"/>
              <a:gd name="T48" fmla="*/ 147 w 148"/>
              <a:gd name="T49" fmla="*/ 172 h 236"/>
              <a:gd name="T50" fmla="*/ 146 w 148"/>
              <a:gd name="T51" fmla="*/ 182 h 236"/>
              <a:gd name="T52" fmla="*/ 144 w 148"/>
              <a:gd name="T53" fmla="*/ 190 h 236"/>
              <a:gd name="T54" fmla="*/ 142 w 148"/>
              <a:gd name="T55" fmla="*/ 199 h 236"/>
              <a:gd name="T56" fmla="*/ 138 w 148"/>
              <a:gd name="T57" fmla="*/ 206 h 236"/>
              <a:gd name="T58" fmla="*/ 135 w 148"/>
              <a:gd name="T59" fmla="*/ 212 h 236"/>
              <a:gd name="T60" fmla="*/ 130 w 148"/>
              <a:gd name="T61" fmla="*/ 217 h 236"/>
              <a:gd name="T62" fmla="*/ 125 w 148"/>
              <a:gd name="T63" fmla="*/ 221 h 236"/>
              <a:gd name="T64" fmla="*/ 120 w 148"/>
              <a:gd name="T65" fmla="*/ 225 h 236"/>
              <a:gd name="T66" fmla="*/ 114 w 148"/>
              <a:gd name="T67" fmla="*/ 228 h 236"/>
              <a:gd name="T68" fmla="*/ 108 w 148"/>
              <a:gd name="T69" fmla="*/ 231 h 236"/>
              <a:gd name="T70" fmla="*/ 102 w 148"/>
              <a:gd name="T71" fmla="*/ 233 h 236"/>
              <a:gd name="T72" fmla="*/ 89 w 148"/>
              <a:gd name="T73" fmla="*/ 236 h 236"/>
              <a:gd name="T74" fmla="*/ 74 w 148"/>
              <a:gd name="T75" fmla="*/ 236 h 236"/>
              <a:gd name="T76" fmla="*/ 74 w 148"/>
              <a:gd name="T77" fmla="*/ 236 h 236"/>
              <a:gd name="T78" fmla="*/ 60 w 148"/>
              <a:gd name="T79" fmla="*/ 236 h 236"/>
              <a:gd name="T80" fmla="*/ 46 w 148"/>
              <a:gd name="T81" fmla="*/ 234 h 236"/>
              <a:gd name="T82" fmla="*/ 40 w 148"/>
              <a:gd name="T83" fmla="*/ 232 h 236"/>
              <a:gd name="T84" fmla="*/ 34 w 148"/>
              <a:gd name="T85" fmla="*/ 229 h 236"/>
              <a:gd name="T86" fmla="*/ 28 w 148"/>
              <a:gd name="T87" fmla="*/ 226 h 236"/>
              <a:gd name="T88" fmla="*/ 23 w 148"/>
              <a:gd name="T89" fmla="*/ 223 h 236"/>
              <a:gd name="T90" fmla="*/ 18 w 148"/>
              <a:gd name="T91" fmla="*/ 218 h 236"/>
              <a:gd name="T92" fmla="*/ 14 w 148"/>
              <a:gd name="T93" fmla="*/ 213 h 236"/>
              <a:gd name="T94" fmla="*/ 10 w 148"/>
              <a:gd name="T95" fmla="*/ 207 h 236"/>
              <a:gd name="T96" fmla="*/ 7 w 148"/>
              <a:gd name="T97" fmla="*/ 200 h 236"/>
              <a:gd name="T98" fmla="*/ 4 w 148"/>
              <a:gd name="T99" fmla="*/ 191 h 236"/>
              <a:gd name="T100" fmla="*/ 1 w 148"/>
              <a:gd name="T101" fmla="*/ 182 h 236"/>
              <a:gd name="T102" fmla="*/ 0 w 148"/>
              <a:gd name="T103" fmla="*/ 173 h 236"/>
              <a:gd name="T104" fmla="*/ 0 w 148"/>
              <a:gd name="T105" fmla="*/ 162 h 236"/>
              <a:gd name="T106" fmla="*/ 0 w 148"/>
              <a:gd name="T107" fmla="*/ 0 h 236"/>
              <a:gd name="T108" fmla="*/ 47 w 148"/>
              <a:gd name="T109" fmla="*/ 0 h 2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48" h="236">
                <a:moveTo>
                  <a:pt x="47" y="0"/>
                </a:moveTo>
                <a:lnTo>
                  <a:pt x="47" y="162"/>
                </a:lnTo>
                <a:lnTo>
                  <a:pt x="47" y="162"/>
                </a:lnTo>
                <a:lnTo>
                  <a:pt x="47" y="170"/>
                </a:lnTo>
                <a:lnTo>
                  <a:pt x="48" y="178"/>
                </a:lnTo>
                <a:lnTo>
                  <a:pt x="50" y="184"/>
                </a:lnTo>
                <a:lnTo>
                  <a:pt x="52" y="190"/>
                </a:lnTo>
                <a:lnTo>
                  <a:pt x="56" y="195"/>
                </a:lnTo>
                <a:lnTo>
                  <a:pt x="60" y="199"/>
                </a:lnTo>
                <a:lnTo>
                  <a:pt x="66" y="202"/>
                </a:lnTo>
                <a:lnTo>
                  <a:pt x="74" y="202"/>
                </a:lnTo>
                <a:lnTo>
                  <a:pt x="74" y="202"/>
                </a:lnTo>
                <a:lnTo>
                  <a:pt x="81" y="202"/>
                </a:lnTo>
                <a:lnTo>
                  <a:pt x="87" y="199"/>
                </a:lnTo>
                <a:lnTo>
                  <a:pt x="93" y="195"/>
                </a:lnTo>
                <a:lnTo>
                  <a:pt x="96" y="190"/>
                </a:lnTo>
                <a:lnTo>
                  <a:pt x="99" y="184"/>
                </a:lnTo>
                <a:lnTo>
                  <a:pt x="100" y="178"/>
                </a:lnTo>
                <a:lnTo>
                  <a:pt x="101" y="170"/>
                </a:lnTo>
                <a:lnTo>
                  <a:pt x="102" y="162"/>
                </a:lnTo>
                <a:lnTo>
                  <a:pt x="102" y="0"/>
                </a:lnTo>
                <a:lnTo>
                  <a:pt x="148" y="0"/>
                </a:lnTo>
                <a:lnTo>
                  <a:pt x="148" y="162"/>
                </a:lnTo>
                <a:lnTo>
                  <a:pt x="148" y="162"/>
                </a:lnTo>
                <a:lnTo>
                  <a:pt x="147" y="172"/>
                </a:lnTo>
                <a:lnTo>
                  <a:pt x="146" y="182"/>
                </a:lnTo>
                <a:lnTo>
                  <a:pt x="144" y="190"/>
                </a:lnTo>
                <a:lnTo>
                  <a:pt x="142" y="199"/>
                </a:lnTo>
                <a:lnTo>
                  <a:pt x="138" y="206"/>
                </a:lnTo>
                <a:lnTo>
                  <a:pt x="135" y="212"/>
                </a:lnTo>
                <a:lnTo>
                  <a:pt x="130" y="217"/>
                </a:lnTo>
                <a:lnTo>
                  <a:pt x="125" y="221"/>
                </a:lnTo>
                <a:lnTo>
                  <a:pt x="120" y="225"/>
                </a:lnTo>
                <a:lnTo>
                  <a:pt x="114" y="228"/>
                </a:lnTo>
                <a:lnTo>
                  <a:pt x="108" y="231"/>
                </a:lnTo>
                <a:lnTo>
                  <a:pt x="102" y="233"/>
                </a:lnTo>
                <a:lnTo>
                  <a:pt x="89" y="236"/>
                </a:lnTo>
                <a:lnTo>
                  <a:pt x="74" y="236"/>
                </a:lnTo>
                <a:lnTo>
                  <a:pt x="74" y="236"/>
                </a:lnTo>
                <a:lnTo>
                  <a:pt x="60" y="236"/>
                </a:lnTo>
                <a:lnTo>
                  <a:pt x="46" y="234"/>
                </a:lnTo>
                <a:lnTo>
                  <a:pt x="40" y="232"/>
                </a:lnTo>
                <a:lnTo>
                  <a:pt x="34" y="229"/>
                </a:lnTo>
                <a:lnTo>
                  <a:pt x="28" y="226"/>
                </a:lnTo>
                <a:lnTo>
                  <a:pt x="23" y="223"/>
                </a:lnTo>
                <a:lnTo>
                  <a:pt x="18" y="218"/>
                </a:lnTo>
                <a:lnTo>
                  <a:pt x="14" y="213"/>
                </a:lnTo>
                <a:lnTo>
                  <a:pt x="10" y="207"/>
                </a:lnTo>
                <a:lnTo>
                  <a:pt x="7" y="200"/>
                </a:lnTo>
                <a:lnTo>
                  <a:pt x="4" y="191"/>
                </a:lnTo>
                <a:lnTo>
                  <a:pt x="1" y="182"/>
                </a:lnTo>
                <a:lnTo>
                  <a:pt x="0" y="173"/>
                </a:lnTo>
                <a:lnTo>
                  <a:pt x="0" y="162"/>
                </a:lnTo>
                <a:lnTo>
                  <a:pt x="0" y="0"/>
                </a:lnTo>
                <a:lnTo>
                  <a:pt x="47" y="0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58" name="Freeform 9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>
            <a:spLocks noEditPoints="1"/>
          </xdr:cNvSpPr>
        </xdr:nvSpPr>
        <xdr:spPr bwMode="auto">
          <a:xfrm>
            <a:off x="8101013" y="4805363"/>
            <a:ext cx="76200" cy="123825"/>
          </a:xfrm>
          <a:custGeom>
            <a:avLst/>
            <a:gdLst>
              <a:gd name="T0" fmla="*/ 0 w 144"/>
              <a:gd name="T1" fmla="*/ 0 h 232"/>
              <a:gd name="T2" fmla="*/ 82 w 144"/>
              <a:gd name="T3" fmla="*/ 0 h 232"/>
              <a:gd name="T4" fmla="*/ 82 w 144"/>
              <a:gd name="T5" fmla="*/ 0 h 232"/>
              <a:gd name="T6" fmla="*/ 90 w 144"/>
              <a:gd name="T7" fmla="*/ 1 h 232"/>
              <a:gd name="T8" fmla="*/ 98 w 144"/>
              <a:gd name="T9" fmla="*/ 2 h 232"/>
              <a:gd name="T10" fmla="*/ 105 w 144"/>
              <a:gd name="T11" fmla="*/ 4 h 232"/>
              <a:gd name="T12" fmla="*/ 111 w 144"/>
              <a:gd name="T13" fmla="*/ 6 h 232"/>
              <a:gd name="T14" fmla="*/ 117 w 144"/>
              <a:gd name="T15" fmla="*/ 9 h 232"/>
              <a:gd name="T16" fmla="*/ 122 w 144"/>
              <a:gd name="T17" fmla="*/ 13 h 232"/>
              <a:gd name="T18" fmla="*/ 127 w 144"/>
              <a:gd name="T19" fmla="*/ 17 h 232"/>
              <a:gd name="T20" fmla="*/ 131 w 144"/>
              <a:gd name="T21" fmla="*/ 22 h 232"/>
              <a:gd name="T22" fmla="*/ 134 w 144"/>
              <a:gd name="T23" fmla="*/ 27 h 232"/>
              <a:gd name="T24" fmla="*/ 137 w 144"/>
              <a:gd name="T25" fmla="*/ 32 h 232"/>
              <a:gd name="T26" fmla="*/ 141 w 144"/>
              <a:gd name="T27" fmla="*/ 45 h 232"/>
              <a:gd name="T28" fmla="*/ 144 w 144"/>
              <a:gd name="T29" fmla="*/ 57 h 232"/>
              <a:gd name="T30" fmla="*/ 144 w 144"/>
              <a:gd name="T31" fmla="*/ 70 h 232"/>
              <a:gd name="T32" fmla="*/ 144 w 144"/>
              <a:gd name="T33" fmla="*/ 70 h 232"/>
              <a:gd name="T34" fmla="*/ 144 w 144"/>
              <a:gd name="T35" fmla="*/ 78 h 232"/>
              <a:gd name="T36" fmla="*/ 143 w 144"/>
              <a:gd name="T37" fmla="*/ 86 h 232"/>
              <a:gd name="T38" fmla="*/ 141 w 144"/>
              <a:gd name="T39" fmla="*/ 94 h 232"/>
              <a:gd name="T40" fmla="*/ 139 w 144"/>
              <a:gd name="T41" fmla="*/ 101 h 232"/>
              <a:gd name="T42" fmla="*/ 136 w 144"/>
              <a:gd name="T43" fmla="*/ 107 h 232"/>
              <a:gd name="T44" fmla="*/ 133 w 144"/>
              <a:gd name="T45" fmla="*/ 112 h 232"/>
              <a:gd name="T46" fmla="*/ 129 w 144"/>
              <a:gd name="T47" fmla="*/ 118 h 232"/>
              <a:gd name="T48" fmla="*/ 124 w 144"/>
              <a:gd name="T49" fmla="*/ 123 h 232"/>
              <a:gd name="T50" fmla="*/ 119 w 144"/>
              <a:gd name="T51" fmla="*/ 127 h 232"/>
              <a:gd name="T52" fmla="*/ 114 w 144"/>
              <a:gd name="T53" fmla="*/ 130 h 232"/>
              <a:gd name="T54" fmla="*/ 108 w 144"/>
              <a:gd name="T55" fmla="*/ 133 h 232"/>
              <a:gd name="T56" fmla="*/ 101 w 144"/>
              <a:gd name="T57" fmla="*/ 136 h 232"/>
              <a:gd name="T58" fmla="*/ 95 w 144"/>
              <a:gd name="T59" fmla="*/ 137 h 232"/>
              <a:gd name="T60" fmla="*/ 87 w 144"/>
              <a:gd name="T61" fmla="*/ 139 h 232"/>
              <a:gd name="T62" fmla="*/ 71 w 144"/>
              <a:gd name="T63" fmla="*/ 140 h 232"/>
              <a:gd name="T64" fmla="*/ 46 w 144"/>
              <a:gd name="T65" fmla="*/ 140 h 232"/>
              <a:gd name="T66" fmla="*/ 46 w 144"/>
              <a:gd name="T67" fmla="*/ 232 h 232"/>
              <a:gd name="T68" fmla="*/ 0 w 144"/>
              <a:gd name="T69" fmla="*/ 232 h 232"/>
              <a:gd name="T70" fmla="*/ 0 w 144"/>
              <a:gd name="T71" fmla="*/ 0 h 232"/>
              <a:gd name="T72" fmla="*/ 46 w 144"/>
              <a:gd name="T73" fmla="*/ 105 h 232"/>
              <a:gd name="T74" fmla="*/ 67 w 144"/>
              <a:gd name="T75" fmla="*/ 105 h 232"/>
              <a:gd name="T76" fmla="*/ 67 w 144"/>
              <a:gd name="T77" fmla="*/ 105 h 232"/>
              <a:gd name="T78" fmla="*/ 74 w 144"/>
              <a:gd name="T79" fmla="*/ 104 h 232"/>
              <a:gd name="T80" fmla="*/ 80 w 144"/>
              <a:gd name="T81" fmla="*/ 103 h 232"/>
              <a:gd name="T82" fmla="*/ 85 w 144"/>
              <a:gd name="T83" fmla="*/ 100 h 232"/>
              <a:gd name="T84" fmla="*/ 90 w 144"/>
              <a:gd name="T85" fmla="*/ 96 h 232"/>
              <a:gd name="T86" fmla="*/ 93 w 144"/>
              <a:gd name="T87" fmla="*/ 92 h 232"/>
              <a:gd name="T88" fmla="*/ 96 w 144"/>
              <a:gd name="T89" fmla="*/ 86 h 232"/>
              <a:gd name="T90" fmla="*/ 98 w 144"/>
              <a:gd name="T91" fmla="*/ 79 h 232"/>
              <a:gd name="T92" fmla="*/ 98 w 144"/>
              <a:gd name="T93" fmla="*/ 70 h 232"/>
              <a:gd name="T94" fmla="*/ 98 w 144"/>
              <a:gd name="T95" fmla="*/ 70 h 232"/>
              <a:gd name="T96" fmla="*/ 98 w 144"/>
              <a:gd name="T97" fmla="*/ 62 h 232"/>
              <a:gd name="T98" fmla="*/ 97 w 144"/>
              <a:gd name="T99" fmla="*/ 55 h 232"/>
              <a:gd name="T100" fmla="*/ 94 w 144"/>
              <a:gd name="T101" fmla="*/ 49 h 232"/>
              <a:gd name="T102" fmla="*/ 91 w 144"/>
              <a:gd name="T103" fmla="*/ 44 h 232"/>
              <a:gd name="T104" fmla="*/ 87 w 144"/>
              <a:gd name="T105" fmla="*/ 40 h 232"/>
              <a:gd name="T106" fmla="*/ 81 w 144"/>
              <a:gd name="T107" fmla="*/ 37 h 232"/>
              <a:gd name="T108" fmla="*/ 74 w 144"/>
              <a:gd name="T109" fmla="*/ 35 h 232"/>
              <a:gd name="T110" fmla="*/ 65 w 144"/>
              <a:gd name="T111" fmla="*/ 34 h 232"/>
              <a:gd name="T112" fmla="*/ 46 w 144"/>
              <a:gd name="T113" fmla="*/ 34 h 232"/>
              <a:gd name="T114" fmla="*/ 46 w 144"/>
              <a:gd name="T115" fmla="*/ 105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44" h="232">
                <a:moveTo>
                  <a:pt x="0" y="0"/>
                </a:moveTo>
                <a:lnTo>
                  <a:pt x="82" y="0"/>
                </a:lnTo>
                <a:lnTo>
                  <a:pt x="82" y="0"/>
                </a:lnTo>
                <a:lnTo>
                  <a:pt x="90" y="1"/>
                </a:lnTo>
                <a:lnTo>
                  <a:pt x="98" y="2"/>
                </a:lnTo>
                <a:lnTo>
                  <a:pt x="105" y="4"/>
                </a:lnTo>
                <a:lnTo>
                  <a:pt x="111" y="6"/>
                </a:lnTo>
                <a:lnTo>
                  <a:pt x="117" y="9"/>
                </a:lnTo>
                <a:lnTo>
                  <a:pt x="122" y="13"/>
                </a:lnTo>
                <a:lnTo>
                  <a:pt x="127" y="17"/>
                </a:lnTo>
                <a:lnTo>
                  <a:pt x="131" y="22"/>
                </a:lnTo>
                <a:lnTo>
                  <a:pt x="134" y="27"/>
                </a:lnTo>
                <a:lnTo>
                  <a:pt x="137" y="32"/>
                </a:lnTo>
                <a:lnTo>
                  <a:pt x="141" y="45"/>
                </a:lnTo>
                <a:lnTo>
                  <a:pt x="144" y="57"/>
                </a:lnTo>
                <a:lnTo>
                  <a:pt x="144" y="70"/>
                </a:lnTo>
                <a:lnTo>
                  <a:pt x="144" y="70"/>
                </a:lnTo>
                <a:lnTo>
                  <a:pt x="144" y="78"/>
                </a:lnTo>
                <a:lnTo>
                  <a:pt x="143" y="86"/>
                </a:lnTo>
                <a:lnTo>
                  <a:pt x="141" y="94"/>
                </a:lnTo>
                <a:lnTo>
                  <a:pt x="139" y="101"/>
                </a:lnTo>
                <a:lnTo>
                  <a:pt x="136" y="107"/>
                </a:lnTo>
                <a:lnTo>
                  <a:pt x="133" y="112"/>
                </a:lnTo>
                <a:lnTo>
                  <a:pt x="129" y="118"/>
                </a:lnTo>
                <a:lnTo>
                  <a:pt x="124" y="123"/>
                </a:lnTo>
                <a:lnTo>
                  <a:pt x="119" y="127"/>
                </a:lnTo>
                <a:lnTo>
                  <a:pt x="114" y="130"/>
                </a:lnTo>
                <a:lnTo>
                  <a:pt x="108" y="133"/>
                </a:lnTo>
                <a:lnTo>
                  <a:pt x="101" y="136"/>
                </a:lnTo>
                <a:lnTo>
                  <a:pt x="95" y="137"/>
                </a:lnTo>
                <a:lnTo>
                  <a:pt x="87" y="139"/>
                </a:lnTo>
                <a:lnTo>
                  <a:pt x="71" y="140"/>
                </a:lnTo>
                <a:lnTo>
                  <a:pt x="46" y="140"/>
                </a:lnTo>
                <a:lnTo>
                  <a:pt x="46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6" y="105"/>
                </a:moveTo>
                <a:lnTo>
                  <a:pt x="67" y="105"/>
                </a:lnTo>
                <a:lnTo>
                  <a:pt x="67" y="105"/>
                </a:lnTo>
                <a:lnTo>
                  <a:pt x="74" y="104"/>
                </a:lnTo>
                <a:lnTo>
                  <a:pt x="80" y="103"/>
                </a:lnTo>
                <a:lnTo>
                  <a:pt x="85" y="100"/>
                </a:lnTo>
                <a:lnTo>
                  <a:pt x="90" y="96"/>
                </a:lnTo>
                <a:lnTo>
                  <a:pt x="93" y="92"/>
                </a:lnTo>
                <a:lnTo>
                  <a:pt x="96" y="86"/>
                </a:lnTo>
                <a:lnTo>
                  <a:pt x="98" y="79"/>
                </a:lnTo>
                <a:lnTo>
                  <a:pt x="98" y="70"/>
                </a:lnTo>
                <a:lnTo>
                  <a:pt x="98" y="70"/>
                </a:lnTo>
                <a:lnTo>
                  <a:pt x="98" y="62"/>
                </a:lnTo>
                <a:lnTo>
                  <a:pt x="97" y="55"/>
                </a:lnTo>
                <a:lnTo>
                  <a:pt x="94" y="49"/>
                </a:lnTo>
                <a:lnTo>
                  <a:pt x="91" y="44"/>
                </a:lnTo>
                <a:lnTo>
                  <a:pt x="87" y="40"/>
                </a:lnTo>
                <a:lnTo>
                  <a:pt x="81" y="37"/>
                </a:lnTo>
                <a:lnTo>
                  <a:pt x="74" y="35"/>
                </a:lnTo>
                <a:lnTo>
                  <a:pt x="65" y="34"/>
                </a:lnTo>
                <a:lnTo>
                  <a:pt x="46" y="34"/>
                </a:lnTo>
                <a:lnTo>
                  <a:pt x="46" y="105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59" name="Freeform 10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>
            <a:spLocks/>
          </xdr:cNvSpPr>
        </xdr:nvSpPr>
        <xdr:spPr bwMode="auto">
          <a:xfrm>
            <a:off x="8188325" y="4805363"/>
            <a:ext cx="69850" cy="123825"/>
          </a:xfrm>
          <a:custGeom>
            <a:avLst/>
            <a:gdLst>
              <a:gd name="T0" fmla="*/ 129 w 132"/>
              <a:gd name="T1" fmla="*/ 0 h 232"/>
              <a:gd name="T2" fmla="*/ 129 w 132"/>
              <a:gd name="T3" fmla="*/ 39 h 232"/>
              <a:gd name="T4" fmla="*/ 46 w 132"/>
              <a:gd name="T5" fmla="*/ 39 h 232"/>
              <a:gd name="T6" fmla="*/ 46 w 132"/>
              <a:gd name="T7" fmla="*/ 93 h 232"/>
              <a:gd name="T8" fmla="*/ 124 w 132"/>
              <a:gd name="T9" fmla="*/ 93 h 232"/>
              <a:gd name="T10" fmla="*/ 124 w 132"/>
              <a:gd name="T11" fmla="*/ 132 h 232"/>
              <a:gd name="T12" fmla="*/ 46 w 132"/>
              <a:gd name="T13" fmla="*/ 132 h 232"/>
              <a:gd name="T14" fmla="*/ 46 w 132"/>
              <a:gd name="T15" fmla="*/ 193 h 232"/>
              <a:gd name="T16" fmla="*/ 132 w 132"/>
              <a:gd name="T17" fmla="*/ 193 h 232"/>
              <a:gd name="T18" fmla="*/ 132 w 132"/>
              <a:gd name="T19" fmla="*/ 232 h 232"/>
              <a:gd name="T20" fmla="*/ 0 w 132"/>
              <a:gd name="T21" fmla="*/ 232 h 232"/>
              <a:gd name="T22" fmla="*/ 0 w 132"/>
              <a:gd name="T23" fmla="*/ 0 h 232"/>
              <a:gd name="T24" fmla="*/ 129 w 132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32" h="232">
                <a:moveTo>
                  <a:pt x="129" y="0"/>
                </a:moveTo>
                <a:lnTo>
                  <a:pt x="129" y="39"/>
                </a:lnTo>
                <a:lnTo>
                  <a:pt x="46" y="39"/>
                </a:lnTo>
                <a:lnTo>
                  <a:pt x="46" y="93"/>
                </a:lnTo>
                <a:lnTo>
                  <a:pt x="124" y="93"/>
                </a:lnTo>
                <a:lnTo>
                  <a:pt x="124" y="132"/>
                </a:lnTo>
                <a:lnTo>
                  <a:pt x="46" y="132"/>
                </a:lnTo>
                <a:lnTo>
                  <a:pt x="46" y="193"/>
                </a:lnTo>
                <a:lnTo>
                  <a:pt x="132" y="193"/>
                </a:lnTo>
                <a:lnTo>
                  <a:pt x="132" y="232"/>
                </a:lnTo>
                <a:lnTo>
                  <a:pt x="0" y="232"/>
                </a:lnTo>
                <a:lnTo>
                  <a:pt x="0" y="0"/>
                </a:lnTo>
                <a:lnTo>
                  <a:pt x="129" y="0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60" name="Freeform 11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>
            <a:spLocks noEditPoints="1"/>
          </xdr:cNvSpPr>
        </xdr:nvSpPr>
        <xdr:spPr bwMode="auto">
          <a:xfrm>
            <a:off x="8315325" y="4805363"/>
            <a:ext cx="82550" cy="123825"/>
          </a:xfrm>
          <a:custGeom>
            <a:avLst/>
            <a:gdLst>
              <a:gd name="T0" fmla="*/ 87 w 157"/>
              <a:gd name="T1" fmla="*/ 0 h 232"/>
              <a:gd name="T2" fmla="*/ 101 w 157"/>
              <a:gd name="T3" fmla="*/ 1 h 232"/>
              <a:gd name="T4" fmla="*/ 124 w 157"/>
              <a:gd name="T5" fmla="*/ 9 h 232"/>
              <a:gd name="T6" fmla="*/ 132 w 157"/>
              <a:gd name="T7" fmla="*/ 15 h 232"/>
              <a:gd name="T8" fmla="*/ 139 w 157"/>
              <a:gd name="T9" fmla="*/ 23 h 232"/>
              <a:gd name="T10" fmla="*/ 144 w 157"/>
              <a:gd name="T11" fmla="*/ 33 h 232"/>
              <a:gd name="T12" fmla="*/ 147 w 157"/>
              <a:gd name="T13" fmla="*/ 46 h 232"/>
              <a:gd name="T14" fmla="*/ 149 w 157"/>
              <a:gd name="T15" fmla="*/ 60 h 232"/>
              <a:gd name="T16" fmla="*/ 146 w 157"/>
              <a:gd name="T17" fmla="*/ 81 h 232"/>
              <a:gd name="T18" fmla="*/ 139 w 157"/>
              <a:gd name="T19" fmla="*/ 98 h 232"/>
              <a:gd name="T20" fmla="*/ 127 w 157"/>
              <a:gd name="T21" fmla="*/ 110 h 232"/>
              <a:gd name="T22" fmla="*/ 110 w 157"/>
              <a:gd name="T23" fmla="*/ 118 h 232"/>
              <a:gd name="T24" fmla="*/ 110 w 157"/>
              <a:gd name="T25" fmla="*/ 118 h 232"/>
              <a:gd name="T26" fmla="*/ 129 w 157"/>
              <a:gd name="T27" fmla="*/ 124 h 232"/>
              <a:gd name="T28" fmla="*/ 136 w 157"/>
              <a:gd name="T29" fmla="*/ 129 h 232"/>
              <a:gd name="T30" fmla="*/ 140 w 157"/>
              <a:gd name="T31" fmla="*/ 137 h 232"/>
              <a:gd name="T32" fmla="*/ 146 w 157"/>
              <a:gd name="T33" fmla="*/ 157 h 232"/>
              <a:gd name="T34" fmla="*/ 147 w 157"/>
              <a:gd name="T35" fmla="*/ 188 h 232"/>
              <a:gd name="T36" fmla="*/ 148 w 157"/>
              <a:gd name="T37" fmla="*/ 205 h 232"/>
              <a:gd name="T38" fmla="*/ 151 w 157"/>
              <a:gd name="T39" fmla="*/ 221 h 232"/>
              <a:gd name="T40" fmla="*/ 155 w 157"/>
              <a:gd name="T41" fmla="*/ 228 h 232"/>
              <a:gd name="T42" fmla="*/ 157 w 157"/>
              <a:gd name="T43" fmla="*/ 232 h 232"/>
              <a:gd name="T44" fmla="*/ 108 w 157"/>
              <a:gd name="T45" fmla="*/ 232 h 232"/>
              <a:gd name="T46" fmla="*/ 103 w 157"/>
              <a:gd name="T47" fmla="*/ 221 h 232"/>
              <a:gd name="T48" fmla="*/ 102 w 157"/>
              <a:gd name="T49" fmla="*/ 208 h 232"/>
              <a:gd name="T50" fmla="*/ 100 w 157"/>
              <a:gd name="T51" fmla="*/ 163 h 232"/>
              <a:gd name="T52" fmla="*/ 99 w 157"/>
              <a:gd name="T53" fmla="*/ 151 h 232"/>
              <a:gd name="T54" fmla="*/ 94 w 157"/>
              <a:gd name="T55" fmla="*/ 142 h 232"/>
              <a:gd name="T56" fmla="*/ 84 w 157"/>
              <a:gd name="T57" fmla="*/ 136 h 232"/>
              <a:gd name="T58" fmla="*/ 72 w 157"/>
              <a:gd name="T59" fmla="*/ 134 h 232"/>
              <a:gd name="T60" fmla="*/ 48 w 157"/>
              <a:gd name="T61" fmla="*/ 232 h 232"/>
              <a:gd name="T62" fmla="*/ 0 w 157"/>
              <a:gd name="T63" fmla="*/ 0 h 232"/>
              <a:gd name="T64" fmla="*/ 67 w 157"/>
              <a:gd name="T65" fmla="*/ 101 h 232"/>
              <a:gd name="T66" fmla="*/ 75 w 157"/>
              <a:gd name="T67" fmla="*/ 101 h 232"/>
              <a:gd name="T68" fmla="*/ 87 w 157"/>
              <a:gd name="T69" fmla="*/ 97 h 232"/>
              <a:gd name="T70" fmla="*/ 97 w 157"/>
              <a:gd name="T71" fmla="*/ 89 h 232"/>
              <a:gd name="T72" fmla="*/ 102 w 157"/>
              <a:gd name="T73" fmla="*/ 75 h 232"/>
              <a:gd name="T74" fmla="*/ 102 w 157"/>
              <a:gd name="T75" fmla="*/ 67 h 232"/>
              <a:gd name="T76" fmla="*/ 100 w 157"/>
              <a:gd name="T77" fmla="*/ 53 h 232"/>
              <a:gd name="T78" fmla="*/ 94 w 157"/>
              <a:gd name="T79" fmla="*/ 43 h 232"/>
              <a:gd name="T80" fmla="*/ 83 w 157"/>
              <a:gd name="T81" fmla="*/ 37 h 232"/>
              <a:gd name="T82" fmla="*/ 69 w 157"/>
              <a:gd name="T83" fmla="*/ 34 h 232"/>
              <a:gd name="T84" fmla="*/ 48 w 157"/>
              <a:gd name="T85" fmla="*/ 101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57" h="232">
                <a:moveTo>
                  <a:pt x="0" y="0"/>
                </a:moveTo>
                <a:lnTo>
                  <a:pt x="87" y="0"/>
                </a:lnTo>
                <a:lnTo>
                  <a:pt x="87" y="0"/>
                </a:lnTo>
                <a:lnTo>
                  <a:pt x="101" y="1"/>
                </a:lnTo>
                <a:lnTo>
                  <a:pt x="113" y="4"/>
                </a:lnTo>
                <a:lnTo>
                  <a:pt x="124" y="9"/>
                </a:lnTo>
                <a:lnTo>
                  <a:pt x="128" y="12"/>
                </a:lnTo>
                <a:lnTo>
                  <a:pt x="132" y="15"/>
                </a:lnTo>
                <a:lnTo>
                  <a:pt x="136" y="19"/>
                </a:lnTo>
                <a:lnTo>
                  <a:pt x="139" y="23"/>
                </a:lnTo>
                <a:lnTo>
                  <a:pt x="142" y="28"/>
                </a:lnTo>
                <a:lnTo>
                  <a:pt x="144" y="33"/>
                </a:lnTo>
                <a:lnTo>
                  <a:pt x="146" y="40"/>
                </a:lnTo>
                <a:lnTo>
                  <a:pt x="147" y="46"/>
                </a:lnTo>
                <a:lnTo>
                  <a:pt x="149" y="60"/>
                </a:lnTo>
                <a:lnTo>
                  <a:pt x="149" y="60"/>
                </a:lnTo>
                <a:lnTo>
                  <a:pt x="148" y="71"/>
                </a:lnTo>
                <a:lnTo>
                  <a:pt x="146" y="81"/>
                </a:lnTo>
                <a:lnTo>
                  <a:pt x="143" y="90"/>
                </a:lnTo>
                <a:lnTo>
                  <a:pt x="139" y="98"/>
                </a:lnTo>
                <a:lnTo>
                  <a:pt x="134" y="104"/>
                </a:lnTo>
                <a:lnTo>
                  <a:pt x="127" y="110"/>
                </a:lnTo>
                <a:lnTo>
                  <a:pt x="119" y="114"/>
                </a:lnTo>
                <a:lnTo>
                  <a:pt x="110" y="118"/>
                </a:lnTo>
                <a:lnTo>
                  <a:pt x="110" y="118"/>
                </a:lnTo>
                <a:lnTo>
                  <a:pt x="110" y="118"/>
                </a:lnTo>
                <a:lnTo>
                  <a:pt x="121" y="120"/>
                </a:lnTo>
                <a:lnTo>
                  <a:pt x="129" y="124"/>
                </a:lnTo>
                <a:lnTo>
                  <a:pt x="133" y="126"/>
                </a:lnTo>
                <a:lnTo>
                  <a:pt x="136" y="129"/>
                </a:lnTo>
                <a:lnTo>
                  <a:pt x="138" y="133"/>
                </a:lnTo>
                <a:lnTo>
                  <a:pt x="140" y="137"/>
                </a:lnTo>
                <a:lnTo>
                  <a:pt x="144" y="146"/>
                </a:lnTo>
                <a:lnTo>
                  <a:pt x="146" y="157"/>
                </a:lnTo>
                <a:lnTo>
                  <a:pt x="147" y="171"/>
                </a:lnTo>
                <a:lnTo>
                  <a:pt x="147" y="188"/>
                </a:lnTo>
                <a:lnTo>
                  <a:pt x="147" y="188"/>
                </a:lnTo>
                <a:lnTo>
                  <a:pt x="148" y="205"/>
                </a:lnTo>
                <a:lnTo>
                  <a:pt x="149" y="217"/>
                </a:lnTo>
                <a:lnTo>
                  <a:pt x="151" y="221"/>
                </a:lnTo>
                <a:lnTo>
                  <a:pt x="152" y="225"/>
                </a:lnTo>
                <a:lnTo>
                  <a:pt x="155" y="228"/>
                </a:lnTo>
                <a:lnTo>
                  <a:pt x="157" y="230"/>
                </a:lnTo>
                <a:lnTo>
                  <a:pt x="157" y="232"/>
                </a:lnTo>
                <a:lnTo>
                  <a:pt x="108" y="232"/>
                </a:lnTo>
                <a:lnTo>
                  <a:pt x="108" y="232"/>
                </a:lnTo>
                <a:lnTo>
                  <a:pt x="105" y="227"/>
                </a:lnTo>
                <a:lnTo>
                  <a:pt x="103" y="221"/>
                </a:lnTo>
                <a:lnTo>
                  <a:pt x="102" y="215"/>
                </a:lnTo>
                <a:lnTo>
                  <a:pt x="102" y="208"/>
                </a:lnTo>
                <a:lnTo>
                  <a:pt x="100" y="163"/>
                </a:lnTo>
                <a:lnTo>
                  <a:pt x="100" y="163"/>
                </a:lnTo>
                <a:lnTo>
                  <a:pt x="100" y="157"/>
                </a:lnTo>
                <a:lnTo>
                  <a:pt x="99" y="151"/>
                </a:lnTo>
                <a:lnTo>
                  <a:pt x="96" y="146"/>
                </a:lnTo>
                <a:lnTo>
                  <a:pt x="94" y="142"/>
                </a:lnTo>
                <a:lnTo>
                  <a:pt x="89" y="139"/>
                </a:lnTo>
                <a:lnTo>
                  <a:pt x="84" y="136"/>
                </a:lnTo>
                <a:lnTo>
                  <a:pt x="79" y="135"/>
                </a:lnTo>
                <a:lnTo>
                  <a:pt x="72" y="134"/>
                </a:lnTo>
                <a:lnTo>
                  <a:pt x="48" y="134"/>
                </a:lnTo>
                <a:lnTo>
                  <a:pt x="48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8" y="101"/>
                </a:moveTo>
                <a:lnTo>
                  <a:pt x="67" y="101"/>
                </a:lnTo>
                <a:lnTo>
                  <a:pt x="67" y="101"/>
                </a:lnTo>
                <a:lnTo>
                  <a:pt x="75" y="101"/>
                </a:lnTo>
                <a:lnTo>
                  <a:pt x="82" y="99"/>
                </a:lnTo>
                <a:lnTo>
                  <a:pt x="87" y="97"/>
                </a:lnTo>
                <a:lnTo>
                  <a:pt x="92" y="93"/>
                </a:lnTo>
                <a:lnTo>
                  <a:pt x="97" y="89"/>
                </a:lnTo>
                <a:lnTo>
                  <a:pt x="100" y="83"/>
                </a:lnTo>
                <a:lnTo>
                  <a:pt x="102" y="75"/>
                </a:lnTo>
                <a:lnTo>
                  <a:pt x="102" y="67"/>
                </a:lnTo>
                <a:lnTo>
                  <a:pt x="102" y="67"/>
                </a:lnTo>
                <a:lnTo>
                  <a:pt x="102" y="59"/>
                </a:lnTo>
                <a:lnTo>
                  <a:pt x="100" y="53"/>
                </a:lnTo>
                <a:lnTo>
                  <a:pt x="98" y="48"/>
                </a:lnTo>
                <a:lnTo>
                  <a:pt x="94" y="43"/>
                </a:lnTo>
                <a:lnTo>
                  <a:pt x="89" y="40"/>
                </a:lnTo>
                <a:lnTo>
                  <a:pt x="83" y="37"/>
                </a:lnTo>
                <a:lnTo>
                  <a:pt x="77" y="35"/>
                </a:lnTo>
                <a:lnTo>
                  <a:pt x="69" y="34"/>
                </a:lnTo>
                <a:lnTo>
                  <a:pt x="48" y="34"/>
                </a:lnTo>
                <a:lnTo>
                  <a:pt x="48" y="101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61" name="Freeform 1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>
            <a:spLocks/>
          </xdr:cNvSpPr>
        </xdr:nvSpPr>
        <xdr:spPr bwMode="auto">
          <a:xfrm>
            <a:off x="8413750" y="4805363"/>
            <a:ext cx="69850" cy="123825"/>
          </a:xfrm>
          <a:custGeom>
            <a:avLst/>
            <a:gdLst>
              <a:gd name="T0" fmla="*/ 129 w 132"/>
              <a:gd name="T1" fmla="*/ 0 h 232"/>
              <a:gd name="T2" fmla="*/ 129 w 132"/>
              <a:gd name="T3" fmla="*/ 39 h 232"/>
              <a:gd name="T4" fmla="*/ 46 w 132"/>
              <a:gd name="T5" fmla="*/ 39 h 232"/>
              <a:gd name="T6" fmla="*/ 46 w 132"/>
              <a:gd name="T7" fmla="*/ 93 h 232"/>
              <a:gd name="T8" fmla="*/ 124 w 132"/>
              <a:gd name="T9" fmla="*/ 93 h 232"/>
              <a:gd name="T10" fmla="*/ 124 w 132"/>
              <a:gd name="T11" fmla="*/ 132 h 232"/>
              <a:gd name="T12" fmla="*/ 46 w 132"/>
              <a:gd name="T13" fmla="*/ 132 h 232"/>
              <a:gd name="T14" fmla="*/ 46 w 132"/>
              <a:gd name="T15" fmla="*/ 193 h 232"/>
              <a:gd name="T16" fmla="*/ 132 w 132"/>
              <a:gd name="T17" fmla="*/ 193 h 232"/>
              <a:gd name="T18" fmla="*/ 132 w 132"/>
              <a:gd name="T19" fmla="*/ 232 h 232"/>
              <a:gd name="T20" fmla="*/ 0 w 132"/>
              <a:gd name="T21" fmla="*/ 232 h 232"/>
              <a:gd name="T22" fmla="*/ 0 w 132"/>
              <a:gd name="T23" fmla="*/ 0 h 232"/>
              <a:gd name="T24" fmla="*/ 129 w 132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32" h="232">
                <a:moveTo>
                  <a:pt x="129" y="0"/>
                </a:moveTo>
                <a:lnTo>
                  <a:pt x="129" y="39"/>
                </a:lnTo>
                <a:lnTo>
                  <a:pt x="46" y="39"/>
                </a:lnTo>
                <a:lnTo>
                  <a:pt x="46" y="93"/>
                </a:lnTo>
                <a:lnTo>
                  <a:pt x="124" y="93"/>
                </a:lnTo>
                <a:lnTo>
                  <a:pt x="124" y="132"/>
                </a:lnTo>
                <a:lnTo>
                  <a:pt x="46" y="132"/>
                </a:lnTo>
                <a:lnTo>
                  <a:pt x="46" y="193"/>
                </a:lnTo>
                <a:lnTo>
                  <a:pt x="132" y="193"/>
                </a:lnTo>
                <a:lnTo>
                  <a:pt x="132" y="232"/>
                </a:lnTo>
                <a:lnTo>
                  <a:pt x="0" y="232"/>
                </a:lnTo>
                <a:lnTo>
                  <a:pt x="0" y="0"/>
                </a:lnTo>
                <a:lnTo>
                  <a:pt x="129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62" name="Freeform 13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>
            <a:spLocks/>
          </xdr:cNvSpPr>
        </xdr:nvSpPr>
        <xdr:spPr bwMode="auto">
          <a:xfrm>
            <a:off x="8497888" y="4805363"/>
            <a:ext cx="80963" cy="123825"/>
          </a:xfrm>
          <a:custGeom>
            <a:avLst/>
            <a:gdLst>
              <a:gd name="T0" fmla="*/ 54 w 154"/>
              <a:gd name="T1" fmla="*/ 0 h 232"/>
              <a:gd name="T2" fmla="*/ 111 w 154"/>
              <a:gd name="T3" fmla="*/ 159 h 232"/>
              <a:gd name="T4" fmla="*/ 112 w 154"/>
              <a:gd name="T5" fmla="*/ 159 h 232"/>
              <a:gd name="T6" fmla="*/ 112 w 154"/>
              <a:gd name="T7" fmla="*/ 0 h 232"/>
              <a:gd name="T8" fmla="*/ 154 w 154"/>
              <a:gd name="T9" fmla="*/ 0 h 232"/>
              <a:gd name="T10" fmla="*/ 154 w 154"/>
              <a:gd name="T11" fmla="*/ 232 h 232"/>
              <a:gd name="T12" fmla="*/ 102 w 154"/>
              <a:gd name="T13" fmla="*/ 232 h 232"/>
              <a:gd name="T14" fmla="*/ 44 w 154"/>
              <a:gd name="T15" fmla="*/ 70 h 232"/>
              <a:gd name="T16" fmla="*/ 44 w 154"/>
              <a:gd name="T17" fmla="*/ 70 h 232"/>
              <a:gd name="T18" fmla="*/ 44 w 154"/>
              <a:gd name="T19" fmla="*/ 232 h 232"/>
              <a:gd name="T20" fmla="*/ 0 w 154"/>
              <a:gd name="T21" fmla="*/ 232 h 232"/>
              <a:gd name="T22" fmla="*/ 0 w 154"/>
              <a:gd name="T23" fmla="*/ 0 h 232"/>
              <a:gd name="T24" fmla="*/ 54 w 154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54" h="232">
                <a:moveTo>
                  <a:pt x="54" y="0"/>
                </a:moveTo>
                <a:lnTo>
                  <a:pt x="111" y="159"/>
                </a:lnTo>
                <a:lnTo>
                  <a:pt x="112" y="159"/>
                </a:lnTo>
                <a:lnTo>
                  <a:pt x="112" y="0"/>
                </a:lnTo>
                <a:lnTo>
                  <a:pt x="154" y="0"/>
                </a:lnTo>
                <a:lnTo>
                  <a:pt x="154" y="232"/>
                </a:lnTo>
                <a:lnTo>
                  <a:pt x="102" y="232"/>
                </a:lnTo>
                <a:lnTo>
                  <a:pt x="44" y="70"/>
                </a:lnTo>
                <a:lnTo>
                  <a:pt x="44" y="70"/>
                </a:lnTo>
                <a:lnTo>
                  <a:pt x="44" y="232"/>
                </a:lnTo>
                <a:lnTo>
                  <a:pt x="0" y="232"/>
                </a:lnTo>
                <a:lnTo>
                  <a:pt x="0" y="0"/>
                </a:lnTo>
                <a:lnTo>
                  <a:pt x="54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63" name="Freeform 14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>
            <a:spLocks noEditPoints="1"/>
          </xdr:cNvSpPr>
        </xdr:nvSpPr>
        <xdr:spPr bwMode="auto">
          <a:xfrm>
            <a:off x="8589963" y="4805363"/>
            <a:ext cx="95250" cy="123825"/>
          </a:xfrm>
          <a:custGeom>
            <a:avLst/>
            <a:gdLst>
              <a:gd name="T0" fmla="*/ 61 w 180"/>
              <a:gd name="T1" fmla="*/ 0 h 232"/>
              <a:gd name="T2" fmla="*/ 119 w 180"/>
              <a:gd name="T3" fmla="*/ 0 h 232"/>
              <a:gd name="T4" fmla="*/ 180 w 180"/>
              <a:gd name="T5" fmla="*/ 232 h 232"/>
              <a:gd name="T6" fmla="*/ 131 w 180"/>
              <a:gd name="T7" fmla="*/ 232 h 232"/>
              <a:gd name="T8" fmla="*/ 121 w 180"/>
              <a:gd name="T9" fmla="*/ 183 h 232"/>
              <a:gd name="T10" fmla="*/ 59 w 180"/>
              <a:gd name="T11" fmla="*/ 183 h 232"/>
              <a:gd name="T12" fmla="*/ 48 w 180"/>
              <a:gd name="T13" fmla="*/ 232 h 232"/>
              <a:gd name="T14" fmla="*/ 0 w 180"/>
              <a:gd name="T15" fmla="*/ 232 h 232"/>
              <a:gd name="T16" fmla="*/ 61 w 180"/>
              <a:gd name="T17" fmla="*/ 0 h 232"/>
              <a:gd name="T18" fmla="*/ 67 w 180"/>
              <a:gd name="T19" fmla="*/ 145 h 232"/>
              <a:gd name="T20" fmla="*/ 113 w 180"/>
              <a:gd name="T21" fmla="*/ 145 h 232"/>
              <a:gd name="T22" fmla="*/ 90 w 180"/>
              <a:gd name="T23" fmla="*/ 41 h 232"/>
              <a:gd name="T24" fmla="*/ 90 w 180"/>
              <a:gd name="T25" fmla="*/ 41 h 232"/>
              <a:gd name="T26" fmla="*/ 67 w 180"/>
              <a:gd name="T27" fmla="*/ 145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80" h="232">
                <a:moveTo>
                  <a:pt x="61" y="0"/>
                </a:moveTo>
                <a:lnTo>
                  <a:pt x="119" y="0"/>
                </a:lnTo>
                <a:lnTo>
                  <a:pt x="180" y="232"/>
                </a:lnTo>
                <a:lnTo>
                  <a:pt x="131" y="232"/>
                </a:lnTo>
                <a:lnTo>
                  <a:pt x="121" y="183"/>
                </a:lnTo>
                <a:lnTo>
                  <a:pt x="59" y="183"/>
                </a:lnTo>
                <a:lnTo>
                  <a:pt x="48" y="232"/>
                </a:lnTo>
                <a:lnTo>
                  <a:pt x="0" y="232"/>
                </a:lnTo>
                <a:lnTo>
                  <a:pt x="61" y="0"/>
                </a:lnTo>
                <a:close/>
                <a:moveTo>
                  <a:pt x="67" y="145"/>
                </a:moveTo>
                <a:lnTo>
                  <a:pt x="113" y="145"/>
                </a:lnTo>
                <a:lnTo>
                  <a:pt x="90" y="41"/>
                </a:lnTo>
                <a:lnTo>
                  <a:pt x="90" y="41"/>
                </a:lnTo>
                <a:lnTo>
                  <a:pt x="67" y="145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64" name="Freeform 15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>
            <a:spLocks/>
          </xdr:cNvSpPr>
        </xdr:nvSpPr>
        <xdr:spPr bwMode="auto">
          <a:xfrm>
            <a:off x="8691563" y="4805363"/>
            <a:ext cx="77788" cy="125413"/>
          </a:xfrm>
          <a:custGeom>
            <a:avLst/>
            <a:gdLst>
              <a:gd name="T0" fmla="*/ 46 w 148"/>
              <a:gd name="T1" fmla="*/ 0 h 236"/>
              <a:gd name="T2" fmla="*/ 46 w 148"/>
              <a:gd name="T3" fmla="*/ 162 h 236"/>
              <a:gd name="T4" fmla="*/ 46 w 148"/>
              <a:gd name="T5" fmla="*/ 162 h 236"/>
              <a:gd name="T6" fmla="*/ 47 w 148"/>
              <a:gd name="T7" fmla="*/ 170 h 236"/>
              <a:gd name="T8" fmla="*/ 48 w 148"/>
              <a:gd name="T9" fmla="*/ 178 h 236"/>
              <a:gd name="T10" fmla="*/ 49 w 148"/>
              <a:gd name="T11" fmla="*/ 184 h 236"/>
              <a:gd name="T12" fmla="*/ 52 w 148"/>
              <a:gd name="T13" fmla="*/ 190 h 236"/>
              <a:gd name="T14" fmla="*/ 55 w 148"/>
              <a:gd name="T15" fmla="*/ 195 h 236"/>
              <a:gd name="T16" fmla="*/ 60 w 148"/>
              <a:gd name="T17" fmla="*/ 199 h 236"/>
              <a:gd name="T18" fmla="*/ 67 w 148"/>
              <a:gd name="T19" fmla="*/ 202 h 236"/>
              <a:gd name="T20" fmla="*/ 74 w 148"/>
              <a:gd name="T21" fmla="*/ 202 h 236"/>
              <a:gd name="T22" fmla="*/ 74 w 148"/>
              <a:gd name="T23" fmla="*/ 202 h 236"/>
              <a:gd name="T24" fmla="*/ 82 w 148"/>
              <a:gd name="T25" fmla="*/ 202 h 236"/>
              <a:gd name="T26" fmla="*/ 88 w 148"/>
              <a:gd name="T27" fmla="*/ 199 h 236"/>
              <a:gd name="T28" fmla="*/ 92 w 148"/>
              <a:gd name="T29" fmla="*/ 195 h 236"/>
              <a:gd name="T30" fmla="*/ 96 w 148"/>
              <a:gd name="T31" fmla="*/ 190 h 236"/>
              <a:gd name="T32" fmla="*/ 98 w 148"/>
              <a:gd name="T33" fmla="*/ 184 h 236"/>
              <a:gd name="T34" fmla="*/ 100 w 148"/>
              <a:gd name="T35" fmla="*/ 178 h 236"/>
              <a:gd name="T36" fmla="*/ 101 w 148"/>
              <a:gd name="T37" fmla="*/ 170 h 236"/>
              <a:gd name="T38" fmla="*/ 101 w 148"/>
              <a:gd name="T39" fmla="*/ 162 h 236"/>
              <a:gd name="T40" fmla="*/ 101 w 148"/>
              <a:gd name="T41" fmla="*/ 0 h 236"/>
              <a:gd name="T42" fmla="*/ 148 w 148"/>
              <a:gd name="T43" fmla="*/ 0 h 236"/>
              <a:gd name="T44" fmla="*/ 148 w 148"/>
              <a:gd name="T45" fmla="*/ 162 h 236"/>
              <a:gd name="T46" fmla="*/ 148 w 148"/>
              <a:gd name="T47" fmla="*/ 162 h 236"/>
              <a:gd name="T48" fmla="*/ 148 w 148"/>
              <a:gd name="T49" fmla="*/ 172 h 236"/>
              <a:gd name="T50" fmla="*/ 147 w 148"/>
              <a:gd name="T51" fmla="*/ 182 h 236"/>
              <a:gd name="T52" fmla="*/ 144 w 148"/>
              <a:gd name="T53" fmla="*/ 190 h 236"/>
              <a:gd name="T54" fmla="*/ 141 w 148"/>
              <a:gd name="T55" fmla="*/ 199 h 236"/>
              <a:gd name="T56" fmla="*/ 138 w 148"/>
              <a:gd name="T57" fmla="*/ 206 h 236"/>
              <a:gd name="T58" fmla="*/ 134 w 148"/>
              <a:gd name="T59" fmla="*/ 212 h 236"/>
              <a:gd name="T60" fmla="*/ 130 w 148"/>
              <a:gd name="T61" fmla="*/ 217 h 236"/>
              <a:gd name="T62" fmla="*/ 125 w 148"/>
              <a:gd name="T63" fmla="*/ 221 h 236"/>
              <a:gd name="T64" fmla="*/ 120 w 148"/>
              <a:gd name="T65" fmla="*/ 225 h 236"/>
              <a:gd name="T66" fmla="*/ 114 w 148"/>
              <a:gd name="T67" fmla="*/ 228 h 236"/>
              <a:gd name="T68" fmla="*/ 108 w 148"/>
              <a:gd name="T69" fmla="*/ 231 h 236"/>
              <a:gd name="T70" fmla="*/ 102 w 148"/>
              <a:gd name="T71" fmla="*/ 233 h 236"/>
              <a:gd name="T72" fmla="*/ 88 w 148"/>
              <a:gd name="T73" fmla="*/ 236 h 236"/>
              <a:gd name="T74" fmla="*/ 74 w 148"/>
              <a:gd name="T75" fmla="*/ 236 h 236"/>
              <a:gd name="T76" fmla="*/ 74 w 148"/>
              <a:gd name="T77" fmla="*/ 236 h 236"/>
              <a:gd name="T78" fmla="*/ 59 w 148"/>
              <a:gd name="T79" fmla="*/ 236 h 236"/>
              <a:gd name="T80" fmla="*/ 46 w 148"/>
              <a:gd name="T81" fmla="*/ 234 h 236"/>
              <a:gd name="T82" fmla="*/ 40 w 148"/>
              <a:gd name="T83" fmla="*/ 232 h 236"/>
              <a:gd name="T84" fmla="*/ 34 w 148"/>
              <a:gd name="T85" fmla="*/ 229 h 236"/>
              <a:gd name="T86" fmla="*/ 28 w 148"/>
              <a:gd name="T87" fmla="*/ 226 h 236"/>
              <a:gd name="T88" fmla="*/ 23 w 148"/>
              <a:gd name="T89" fmla="*/ 223 h 236"/>
              <a:gd name="T90" fmla="*/ 18 w 148"/>
              <a:gd name="T91" fmla="*/ 218 h 236"/>
              <a:gd name="T92" fmla="*/ 14 w 148"/>
              <a:gd name="T93" fmla="*/ 213 h 236"/>
              <a:gd name="T94" fmla="*/ 10 w 148"/>
              <a:gd name="T95" fmla="*/ 207 h 236"/>
              <a:gd name="T96" fmla="*/ 6 w 148"/>
              <a:gd name="T97" fmla="*/ 200 h 236"/>
              <a:gd name="T98" fmla="*/ 4 w 148"/>
              <a:gd name="T99" fmla="*/ 191 h 236"/>
              <a:gd name="T100" fmla="*/ 2 w 148"/>
              <a:gd name="T101" fmla="*/ 182 h 236"/>
              <a:gd name="T102" fmla="*/ 1 w 148"/>
              <a:gd name="T103" fmla="*/ 173 h 236"/>
              <a:gd name="T104" fmla="*/ 0 w 148"/>
              <a:gd name="T105" fmla="*/ 162 h 236"/>
              <a:gd name="T106" fmla="*/ 0 w 148"/>
              <a:gd name="T107" fmla="*/ 0 h 236"/>
              <a:gd name="T108" fmla="*/ 46 w 148"/>
              <a:gd name="T109" fmla="*/ 0 h 2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48" h="236">
                <a:moveTo>
                  <a:pt x="46" y="0"/>
                </a:moveTo>
                <a:lnTo>
                  <a:pt x="46" y="162"/>
                </a:lnTo>
                <a:lnTo>
                  <a:pt x="46" y="162"/>
                </a:lnTo>
                <a:lnTo>
                  <a:pt x="47" y="170"/>
                </a:lnTo>
                <a:lnTo>
                  <a:pt x="48" y="178"/>
                </a:lnTo>
                <a:lnTo>
                  <a:pt x="49" y="184"/>
                </a:lnTo>
                <a:lnTo>
                  <a:pt x="52" y="190"/>
                </a:lnTo>
                <a:lnTo>
                  <a:pt x="55" y="195"/>
                </a:lnTo>
                <a:lnTo>
                  <a:pt x="60" y="199"/>
                </a:lnTo>
                <a:lnTo>
                  <a:pt x="67" y="202"/>
                </a:lnTo>
                <a:lnTo>
                  <a:pt x="74" y="202"/>
                </a:lnTo>
                <a:lnTo>
                  <a:pt x="74" y="202"/>
                </a:lnTo>
                <a:lnTo>
                  <a:pt x="82" y="202"/>
                </a:lnTo>
                <a:lnTo>
                  <a:pt x="88" y="199"/>
                </a:lnTo>
                <a:lnTo>
                  <a:pt x="92" y="195"/>
                </a:lnTo>
                <a:lnTo>
                  <a:pt x="96" y="190"/>
                </a:lnTo>
                <a:lnTo>
                  <a:pt x="98" y="184"/>
                </a:lnTo>
                <a:lnTo>
                  <a:pt x="100" y="178"/>
                </a:lnTo>
                <a:lnTo>
                  <a:pt x="101" y="170"/>
                </a:lnTo>
                <a:lnTo>
                  <a:pt x="101" y="162"/>
                </a:lnTo>
                <a:lnTo>
                  <a:pt x="101" y="0"/>
                </a:lnTo>
                <a:lnTo>
                  <a:pt x="148" y="0"/>
                </a:lnTo>
                <a:lnTo>
                  <a:pt x="148" y="162"/>
                </a:lnTo>
                <a:lnTo>
                  <a:pt x="148" y="162"/>
                </a:lnTo>
                <a:lnTo>
                  <a:pt x="148" y="172"/>
                </a:lnTo>
                <a:lnTo>
                  <a:pt x="147" y="182"/>
                </a:lnTo>
                <a:lnTo>
                  <a:pt x="144" y="190"/>
                </a:lnTo>
                <a:lnTo>
                  <a:pt x="141" y="199"/>
                </a:lnTo>
                <a:lnTo>
                  <a:pt x="138" y="206"/>
                </a:lnTo>
                <a:lnTo>
                  <a:pt x="134" y="212"/>
                </a:lnTo>
                <a:lnTo>
                  <a:pt x="130" y="217"/>
                </a:lnTo>
                <a:lnTo>
                  <a:pt x="125" y="221"/>
                </a:lnTo>
                <a:lnTo>
                  <a:pt x="120" y="225"/>
                </a:lnTo>
                <a:lnTo>
                  <a:pt x="114" y="228"/>
                </a:lnTo>
                <a:lnTo>
                  <a:pt x="108" y="231"/>
                </a:lnTo>
                <a:lnTo>
                  <a:pt x="102" y="233"/>
                </a:lnTo>
                <a:lnTo>
                  <a:pt x="88" y="236"/>
                </a:lnTo>
                <a:lnTo>
                  <a:pt x="74" y="236"/>
                </a:lnTo>
                <a:lnTo>
                  <a:pt x="74" y="236"/>
                </a:lnTo>
                <a:lnTo>
                  <a:pt x="59" y="236"/>
                </a:lnTo>
                <a:lnTo>
                  <a:pt x="46" y="234"/>
                </a:lnTo>
                <a:lnTo>
                  <a:pt x="40" y="232"/>
                </a:lnTo>
                <a:lnTo>
                  <a:pt x="34" y="229"/>
                </a:lnTo>
                <a:lnTo>
                  <a:pt x="28" y="226"/>
                </a:lnTo>
                <a:lnTo>
                  <a:pt x="23" y="223"/>
                </a:lnTo>
                <a:lnTo>
                  <a:pt x="18" y="218"/>
                </a:lnTo>
                <a:lnTo>
                  <a:pt x="14" y="213"/>
                </a:lnTo>
                <a:lnTo>
                  <a:pt x="10" y="207"/>
                </a:lnTo>
                <a:lnTo>
                  <a:pt x="6" y="200"/>
                </a:lnTo>
                <a:lnTo>
                  <a:pt x="4" y="191"/>
                </a:lnTo>
                <a:lnTo>
                  <a:pt x="2" y="182"/>
                </a:lnTo>
                <a:lnTo>
                  <a:pt x="1" y="173"/>
                </a:lnTo>
                <a:lnTo>
                  <a:pt x="0" y="162"/>
                </a:lnTo>
                <a:lnTo>
                  <a:pt x="0" y="0"/>
                </a:lnTo>
                <a:lnTo>
                  <a:pt x="46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65" name="Freeform 16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>
            <a:spLocks/>
          </xdr:cNvSpPr>
        </xdr:nvSpPr>
        <xdr:spPr bwMode="auto">
          <a:xfrm>
            <a:off x="8789988" y="4805363"/>
            <a:ext cx="69850" cy="123825"/>
          </a:xfrm>
          <a:custGeom>
            <a:avLst/>
            <a:gdLst>
              <a:gd name="T0" fmla="*/ 0 w 130"/>
              <a:gd name="T1" fmla="*/ 232 h 232"/>
              <a:gd name="T2" fmla="*/ 0 w 130"/>
              <a:gd name="T3" fmla="*/ 0 h 232"/>
              <a:gd name="T4" fmla="*/ 47 w 130"/>
              <a:gd name="T5" fmla="*/ 0 h 232"/>
              <a:gd name="T6" fmla="*/ 47 w 130"/>
              <a:gd name="T7" fmla="*/ 193 h 232"/>
              <a:gd name="T8" fmla="*/ 130 w 130"/>
              <a:gd name="T9" fmla="*/ 193 h 232"/>
              <a:gd name="T10" fmla="*/ 130 w 130"/>
              <a:gd name="T11" fmla="*/ 232 h 232"/>
              <a:gd name="T12" fmla="*/ 0 w 130"/>
              <a:gd name="T13" fmla="*/ 232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30" h="232">
                <a:moveTo>
                  <a:pt x="0" y="232"/>
                </a:moveTo>
                <a:lnTo>
                  <a:pt x="0" y="0"/>
                </a:lnTo>
                <a:lnTo>
                  <a:pt x="47" y="0"/>
                </a:lnTo>
                <a:lnTo>
                  <a:pt x="47" y="193"/>
                </a:lnTo>
                <a:lnTo>
                  <a:pt x="130" y="193"/>
                </a:lnTo>
                <a:lnTo>
                  <a:pt x="130" y="232"/>
                </a:lnTo>
                <a:lnTo>
                  <a:pt x="0" y="232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66" name="Freeform 17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>
            <a:spLocks/>
          </xdr:cNvSpPr>
        </xdr:nvSpPr>
        <xdr:spPr bwMode="auto">
          <a:xfrm>
            <a:off x="8848725" y="4805363"/>
            <a:ext cx="77788" cy="123825"/>
          </a:xfrm>
          <a:custGeom>
            <a:avLst/>
            <a:gdLst>
              <a:gd name="T0" fmla="*/ 148 w 148"/>
              <a:gd name="T1" fmla="*/ 0 h 232"/>
              <a:gd name="T2" fmla="*/ 148 w 148"/>
              <a:gd name="T3" fmla="*/ 39 h 232"/>
              <a:gd name="T4" fmla="*/ 97 w 148"/>
              <a:gd name="T5" fmla="*/ 39 h 232"/>
              <a:gd name="T6" fmla="*/ 97 w 148"/>
              <a:gd name="T7" fmla="*/ 232 h 232"/>
              <a:gd name="T8" fmla="*/ 51 w 148"/>
              <a:gd name="T9" fmla="*/ 232 h 232"/>
              <a:gd name="T10" fmla="*/ 51 w 148"/>
              <a:gd name="T11" fmla="*/ 39 h 232"/>
              <a:gd name="T12" fmla="*/ 0 w 148"/>
              <a:gd name="T13" fmla="*/ 39 h 232"/>
              <a:gd name="T14" fmla="*/ 0 w 148"/>
              <a:gd name="T15" fmla="*/ 0 h 232"/>
              <a:gd name="T16" fmla="*/ 148 w 148"/>
              <a:gd name="T17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8" h="232">
                <a:moveTo>
                  <a:pt x="148" y="0"/>
                </a:moveTo>
                <a:lnTo>
                  <a:pt x="148" y="39"/>
                </a:lnTo>
                <a:lnTo>
                  <a:pt x="97" y="39"/>
                </a:lnTo>
                <a:lnTo>
                  <a:pt x="97" y="232"/>
                </a:lnTo>
                <a:lnTo>
                  <a:pt x="51" y="232"/>
                </a:lnTo>
                <a:lnTo>
                  <a:pt x="51" y="39"/>
                </a:lnTo>
                <a:lnTo>
                  <a:pt x="0" y="39"/>
                </a:lnTo>
                <a:lnTo>
                  <a:pt x="0" y="0"/>
                </a:lnTo>
                <a:lnTo>
                  <a:pt x="148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31</xdr:row>
      <xdr:rowOff>171918</xdr:rowOff>
    </xdr:from>
    <xdr:to>
      <xdr:col>5</xdr:col>
      <xdr:colOff>470244</xdr:colOff>
      <xdr:row>32</xdr:row>
      <xdr:rowOff>147018</xdr:rowOff>
    </xdr:to>
    <xdr:sp macro="" textlink="">
      <xdr:nvSpPr>
        <xdr:cNvPr id="48" name="Text Box 23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0" y="4553418"/>
          <a:ext cx="3539411" cy="165600"/>
        </a:xfrm>
        <a:prstGeom prst="rect">
          <a:avLst/>
        </a:prstGeom>
        <a:noFill/>
        <a:ln>
          <a:noFill/>
        </a:ln>
      </xdr:spPr>
      <xdr:txBody>
        <a:bodyPr wrap="square" lIns="0" tIns="0" rIns="0" bIns="0" anchor="b" anchorCtr="0">
          <a:noAutofit/>
        </a:bodyPr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1pPr>
          <a:lvl2pPr marL="3429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2pPr>
          <a:lvl3pPr marL="6858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3pPr>
          <a:lvl4pPr marL="10287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4pPr>
          <a:lvl5pPr marL="13716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5pPr>
          <a:lvl6pPr marL="17145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6pPr>
          <a:lvl7pPr marL="20574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7pPr>
          <a:lvl8pPr marL="24003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8pPr>
          <a:lvl9pPr marL="27432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9pPr>
        </a:lstStyle>
        <a:p>
          <a:pPr eaLnBrk="1" hangingPunct="1">
            <a:buClr>
              <a:srgbClr val="F7B100"/>
            </a:buClr>
            <a:buFont typeface="Wingdings" pitchFamily="2" charset="2"/>
            <a:buNone/>
            <a:defRPr/>
          </a:pPr>
          <a:r>
            <a:rPr lang="fr-FR" sz="450" b="0" cap="all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DQSC-MF  DIRECTION QUALITE DES FABRICATIONS</a:t>
          </a:r>
        </a:p>
      </xdr:txBody>
    </xdr:sp>
    <xdr:clientData/>
  </xdr:twoCellAnchor>
  <xdr:twoCellAnchor>
    <xdr:from>
      <xdr:col>2</xdr:col>
      <xdr:colOff>381555</xdr:colOff>
      <xdr:row>31</xdr:row>
      <xdr:rowOff>171918</xdr:rowOff>
    </xdr:from>
    <xdr:to>
      <xdr:col>2</xdr:col>
      <xdr:colOff>381555</xdr:colOff>
      <xdr:row>32</xdr:row>
      <xdr:rowOff>147018</xdr:rowOff>
    </xdr:to>
    <xdr:cxnSp macro="">
      <xdr:nvCxnSpPr>
        <xdr:cNvPr id="49" name="Connecteur droit 55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1609222" y="45534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-64295</xdr:colOff>
      <xdr:row>31</xdr:row>
      <xdr:rowOff>171918</xdr:rowOff>
    </xdr:from>
    <xdr:to>
      <xdr:col>0</xdr:col>
      <xdr:colOff>-64295</xdr:colOff>
      <xdr:row>32</xdr:row>
      <xdr:rowOff>147018</xdr:rowOff>
    </xdr:to>
    <xdr:cxnSp macro="">
      <xdr:nvCxnSpPr>
        <xdr:cNvPr id="51" name="Connecteur droit 57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-64295" y="45534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436951</xdr:colOff>
      <xdr:row>31</xdr:row>
      <xdr:rowOff>171918</xdr:rowOff>
    </xdr:from>
    <xdr:to>
      <xdr:col>11</xdr:col>
      <xdr:colOff>436951</xdr:colOff>
      <xdr:row>32</xdr:row>
      <xdr:rowOff>147018</xdr:rowOff>
    </xdr:to>
    <xdr:cxnSp macro="">
      <xdr:nvCxnSpPr>
        <xdr:cNvPr id="52" name="Connecteur droit 58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7072701" y="53154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298519</xdr:colOff>
      <xdr:row>31</xdr:row>
      <xdr:rowOff>171918</xdr:rowOff>
    </xdr:from>
    <xdr:to>
      <xdr:col>7</xdr:col>
      <xdr:colOff>298519</xdr:colOff>
      <xdr:row>32</xdr:row>
      <xdr:rowOff>147018</xdr:rowOff>
    </xdr:to>
    <xdr:cxnSp macro="">
      <xdr:nvCxnSpPr>
        <xdr:cNvPr id="53" name="Connecteur droit 59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4595352" y="45534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370111</xdr:colOff>
      <xdr:row>66</xdr:row>
      <xdr:rowOff>54209</xdr:rowOff>
    </xdr:from>
    <xdr:to>
      <xdr:col>9</xdr:col>
      <xdr:colOff>252763</xdr:colOff>
      <xdr:row>67</xdr:row>
      <xdr:rowOff>10727</xdr:rowOff>
    </xdr:to>
    <xdr:sp macro="" textlink="">
      <xdr:nvSpPr>
        <xdr:cNvPr id="89" name="Text Box 23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4592861" y="12627209"/>
          <a:ext cx="1089152" cy="147018"/>
        </a:xfrm>
        <a:prstGeom prst="rect">
          <a:avLst/>
        </a:prstGeom>
        <a:noFill/>
        <a:ln>
          <a:solidFill>
            <a:schemeClr val="tx1"/>
          </a:solidFill>
        </a:ln>
      </xdr:spPr>
      <xdr:txBody>
        <a:bodyPr wrap="square" lIns="40500" tIns="27000" rIns="27000" bIns="27000" anchor="ctr" anchorCtr="0">
          <a:noAutofit/>
        </a:bodyPr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1pPr>
          <a:lvl2pPr marL="3429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2pPr>
          <a:lvl3pPr marL="6858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3pPr>
          <a:lvl4pPr marL="10287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4pPr>
          <a:lvl5pPr marL="13716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5pPr>
          <a:lvl6pPr marL="17145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6pPr>
          <a:lvl7pPr marL="20574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7pPr>
          <a:lvl8pPr marL="24003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8pPr>
          <a:lvl9pPr marL="27432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9pPr>
        </a:lstStyle>
        <a:p>
          <a:pPr eaLnBrk="1" hangingPunct="1">
            <a:buClr>
              <a:srgbClr val="F7B100"/>
            </a:buClr>
            <a:buFont typeface="Wingdings" pitchFamily="2" charset="2"/>
            <a:buNone/>
            <a:defRPr/>
          </a:pPr>
          <a:r>
            <a:rPr lang="fr-FR" sz="450" b="0" cap="all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RENAULT CONFIDENTIAL C</a:t>
          </a:r>
        </a:p>
      </xdr:txBody>
    </xdr:sp>
    <xdr:clientData/>
  </xdr:twoCellAnchor>
  <xdr:twoCellAnchor>
    <xdr:from>
      <xdr:col>11</xdr:col>
      <xdr:colOff>507119</xdr:colOff>
      <xdr:row>66</xdr:row>
      <xdr:rowOff>71247</xdr:rowOff>
    </xdr:from>
    <xdr:to>
      <xdr:col>13</xdr:col>
      <xdr:colOff>359447</xdr:colOff>
      <xdr:row>66</xdr:row>
      <xdr:rowOff>184189</xdr:rowOff>
    </xdr:to>
    <xdr:grpSp>
      <xdr:nvGrpSpPr>
        <xdr:cNvPr id="90" name="Groupe 4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pSpPr>
          <a:grpSpLocks noChangeAspect="1"/>
        </xdr:cNvGrpSpPr>
      </xdr:nvGrpSpPr>
      <xdr:grpSpPr>
        <a:xfrm>
          <a:off x="7163413" y="12644247"/>
          <a:ext cx="1062563" cy="112942"/>
          <a:chOff x="7712075" y="4803775"/>
          <a:chExt cx="1214438" cy="127001"/>
        </a:xfrm>
      </xdr:grpSpPr>
      <xdr:sp macro="" textlink="">
        <xdr:nvSpPr>
          <xdr:cNvPr id="91" name="Freeform 5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>
            <a:spLocks/>
          </xdr:cNvSpPr>
        </xdr:nvSpPr>
        <xdr:spPr bwMode="auto">
          <a:xfrm>
            <a:off x="7712075" y="4803775"/>
            <a:ext cx="80963" cy="127000"/>
          </a:xfrm>
          <a:custGeom>
            <a:avLst/>
            <a:gdLst>
              <a:gd name="T0" fmla="*/ 105 w 153"/>
              <a:gd name="T1" fmla="*/ 73 h 240"/>
              <a:gd name="T2" fmla="*/ 103 w 153"/>
              <a:gd name="T3" fmla="*/ 60 h 240"/>
              <a:gd name="T4" fmla="*/ 99 w 153"/>
              <a:gd name="T5" fmla="*/ 48 h 240"/>
              <a:gd name="T6" fmla="*/ 90 w 153"/>
              <a:gd name="T7" fmla="*/ 37 h 240"/>
              <a:gd name="T8" fmla="*/ 78 w 153"/>
              <a:gd name="T9" fmla="*/ 34 h 240"/>
              <a:gd name="T10" fmla="*/ 71 w 153"/>
              <a:gd name="T11" fmla="*/ 35 h 240"/>
              <a:gd name="T12" fmla="*/ 64 w 153"/>
              <a:gd name="T13" fmla="*/ 38 h 240"/>
              <a:gd name="T14" fmla="*/ 59 w 153"/>
              <a:gd name="T15" fmla="*/ 45 h 240"/>
              <a:gd name="T16" fmla="*/ 51 w 153"/>
              <a:gd name="T17" fmla="*/ 64 h 240"/>
              <a:gd name="T18" fmla="*/ 47 w 153"/>
              <a:gd name="T19" fmla="*/ 95 h 240"/>
              <a:gd name="T20" fmla="*/ 47 w 153"/>
              <a:gd name="T21" fmla="*/ 115 h 240"/>
              <a:gd name="T22" fmla="*/ 48 w 153"/>
              <a:gd name="T23" fmla="*/ 153 h 240"/>
              <a:gd name="T24" fmla="*/ 53 w 153"/>
              <a:gd name="T25" fmla="*/ 181 h 240"/>
              <a:gd name="T26" fmla="*/ 60 w 153"/>
              <a:gd name="T27" fmla="*/ 196 h 240"/>
              <a:gd name="T28" fmla="*/ 66 w 153"/>
              <a:gd name="T29" fmla="*/ 203 h 240"/>
              <a:gd name="T30" fmla="*/ 74 w 153"/>
              <a:gd name="T31" fmla="*/ 206 h 240"/>
              <a:gd name="T32" fmla="*/ 79 w 153"/>
              <a:gd name="T33" fmla="*/ 206 h 240"/>
              <a:gd name="T34" fmla="*/ 88 w 153"/>
              <a:gd name="T35" fmla="*/ 204 h 240"/>
              <a:gd name="T36" fmla="*/ 97 w 153"/>
              <a:gd name="T37" fmla="*/ 196 h 240"/>
              <a:gd name="T38" fmla="*/ 104 w 153"/>
              <a:gd name="T39" fmla="*/ 185 h 240"/>
              <a:gd name="T40" fmla="*/ 107 w 153"/>
              <a:gd name="T41" fmla="*/ 169 h 240"/>
              <a:gd name="T42" fmla="*/ 77 w 153"/>
              <a:gd name="T43" fmla="*/ 146 h 240"/>
              <a:gd name="T44" fmla="*/ 153 w 153"/>
              <a:gd name="T45" fmla="*/ 111 h 240"/>
              <a:gd name="T46" fmla="*/ 118 w 153"/>
              <a:gd name="T47" fmla="*/ 236 h 240"/>
              <a:gd name="T48" fmla="*/ 117 w 153"/>
              <a:gd name="T49" fmla="*/ 215 h 240"/>
              <a:gd name="T50" fmla="*/ 113 w 153"/>
              <a:gd name="T51" fmla="*/ 221 h 240"/>
              <a:gd name="T52" fmla="*/ 103 w 153"/>
              <a:gd name="T53" fmla="*/ 231 h 240"/>
              <a:gd name="T54" fmla="*/ 91 w 153"/>
              <a:gd name="T55" fmla="*/ 237 h 240"/>
              <a:gd name="T56" fmla="*/ 77 w 153"/>
              <a:gd name="T57" fmla="*/ 240 h 240"/>
              <a:gd name="T58" fmla="*/ 69 w 153"/>
              <a:gd name="T59" fmla="*/ 240 h 240"/>
              <a:gd name="T60" fmla="*/ 50 w 153"/>
              <a:gd name="T61" fmla="*/ 238 h 240"/>
              <a:gd name="T62" fmla="*/ 33 w 153"/>
              <a:gd name="T63" fmla="*/ 233 h 240"/>
              <a:gd name="T64" fmla="*/ 21 w 153"/>
              <a:gd name="T65" fmla="*/ 223 h 240"/>
              <a:gd name="T66" fmla="*/ 13 w 153"/>
              <a:gd name="T67" fmla="*/ 209 h 240"/>
              <a:gd name="T68" fmla="*/ 6 w 153"/>
              <a:gd name="T69" fmla="*/ 191 h 240"/>
              <a:gd name="T70" fmla="*/ 3 w 153"/>
              <a:gd name="T71" fmla="*/ 170 h 240"/>
              <a:gd name="T72" fmla="*/ 0 w 153"/>
              <a:gd name="T73" fmla="*/ 117 h 240"/>
              <a:gd name="T74" fmla="*/ 1 w 153"/>
              <a:gd name="T75" fmla="*/ 90 h 240"/>
              <a:gd name="T76" fmla="*/ 4 w 153"/>
              <a:gd name="T77" fmla="*/ 66 h 240"/>
              <a:gd name="T78" fmla="*/ 9 w 153"/>
              <a:gd name="T79" fmla="*/ 46 h 240"/>
              <a:gd name="T80" fmla="*/ 16 w 153"/>
              <a:gd name="T81" fmla="*/ 29 h 240"/>
              <a:gd name="T82" fmla="*/ 27 w 153"/>
              <a:gd name="T83" fmla="*/ 16 h 240"/>
              <a:gd name="T84" fmla="*/ 40 w 153"/>
              <a:gd name="T85" fmla="*/ 7 h 240"/>
              <a:gd name="T86" fmla="*/ 58 w 153"/>
              <a:gd name="T87" fmla="*/ 2 h 240"/>
              <a:gd name="T88" fmla="*/ 78 w 153"/>
              <a:gd name="T89" fmla="*/ 0 h 240"/>
              <a:gd name="T90" fmla="*/ 87 w 153"/>
              <a:gd name="T91" fmla="*/ 0 h 240"/>
              <a:gd name="T92" fmla="*/ 103 w 153"/>
              <a:gd name="T93" fmla="*/ 2 h 240"/>
              <a:gd name="T94" fmla="*/ 117 w 153"/>
              <a:gd name="T95" fmla="*/ 7 h 240"/>
              <a:gd name="T96" fmla="*/ 129 w 153"/>
              <a:gd name="T97" fmla="*/ 14 h 240"/>
              <a:gd name="T98" fmla="*/ 137 w 153"/>
              <a:gd name="T99" fmla="*/ 23 h 240"/>
              <a:gd name="T100" fmla="*/ 144 w 153"/>
              <a:gd name="T101" fmla="*/ 35 h 240"/>
              <a:gd name="T102" fmla="*/ 148 w 153"/>
              <a:gd name="T103" fmla="*/ 49 h 240"/>
              <a:gd name="T104" fmla="*/ 150 w 153"/>
              <a:gd name="T105" fmla="*/ 73 h 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153" h="240">
                <a:moveTo>
                  <a:pt x="105" y="73"/>
                </a:moveTo>
                <a:lnTo>
                  <a:pt x="105" y="73"/>
                </a:lnTo>
                <a:lnTo>
                  <a:pt x="104" y="67"/>
                </a:lnTo>
                <a:lnTo>
                  <a:pt x="103" y="60"/>
                </a:lnTo>
                <a:lnTo>
                  <a:pt x="101" y="53"/>
                </a:lnTo>
                <a:lnTo>
                  <a:pt x="99" y="48"/>
                </a:lnTo>
                <a:lnTo>
                  <a:pt x="95" y="42"/>
                </a:lnTo>
                <a:lnTo>
                  <a:pt x="90" y="37"/>
                </a:lnTo>
                <a:lnTo>
                  <a:pt x="85" y="35"/>
                </a:lnTo>
                <a:lnTo>
                  <a:pt x="78" y="34"/>
                </a:lnTo>
                <a:lnTo>
                  <a:pt x="78" y="34"/>
                </a:lnTo>
                <a:lnTo>
                  <a:pt x="71" y="35"/>
                </a:lnTo>
                <a:lnTo>
                  <a:pt x="67" y="36"/>
                </a:lnTo>
                <a:lnTo>
                  <a:pt x="64" y="38"/>
                </a:lnTo>
                <a:lnTo>
                  <a:pt x="61" y="42"/>
                </a:lnTo>
                <a:lnTo>
                  <a:pt x="59" y="45"/>
                </a:lnTo>
                <a:lnTo>
                  <a:pt x="54" y="53"/>
                </a:lnTo>
                <a:lnTo>
                  <a:pt x="51" y="64"/>
                </a:lnTo>
                <a:lnTo>
                  <a:pt x="49" y="78"/>
                </a:lnTo>
                <a:lnTo>
                  <a:pt x="47" y="95"/>
                </a:lnTo>
                <a:lnTo>
                  <a:pt x="47" y="115"/>
                </a:lnTo>
                <a:lnTo>
                  <a:pt x="47" y="115"/>
                </a:lnTo>
                <a:lnTo>
                  <a:pt x="47" y="135"/>
                </a:lnTo>
                <a:lnTo>
                  <a:pt x="48" y="153"/>
                </a:lnTo>
                <a:lnTo>
                  <a:pt x="50" y="168"/>
                </a:lnTo>
                <a:lnTo>
                  <a:pt x="53" y="181"/>
                </a:lnTo>
                <a:lnTo>
                  <a:pt x="57" y="192"/>
                </a:lnTo>
                <a:lnTo>
                  <a:pt x="60" y="196"/>
                </a:lnTo>
                <a:lnTo>
                  <a:pt x="63" y="199"/>
                </a:lnTo>
                <a:lnTo>
                  <a:pt x="66" y="203"/>
                </a:lnTo>
                <a:lnTo>
                  <a:pt x="70" y="205"/>
                </a:lnTo>
                <a:lnTo>
                  <a:pt x="74" y="206"/>
                </a:lnTo>
                <a:lnTo>
                  <a:pt x="79" y="206"/>
                </a:lnTo>
                <a:lnTo>
                  <a:pt x="79" y="206"/>
                </a:lnTo>
                <a:lnTo>
                  <a:pt x="83" y="206"/>
                </a:lnTo>
                <a:lnTo>
                  <a:pt x="88" y="204"/>
                </a:lnTo>
                <a:lnTo>
                  <a:pt x="93" y="201"/>
                </a:lnTo>
                <a:lnTo>
                  <a:pt x="97" y="196"/>
                </a:lnTo>
                <a:lnTo>
                  <a:pt x="101" y="191"/>
                </a:lnTo>
                <a:lnTo>
                  <a:pt x="104" y="185"/>
                </a:lnTo>
                <a:lnTo>
                  <a:pt x="107" y="178"/>
                </a:lnTo>
                <a:lnTo>
                  <a:pt x="107" y="169"/>
                </a:lnTo>
                <a:lnTo>
                  <a:pt x="107" y="146"/>
                </a:lnTo>
                <a:lnTo>
                  <a:pt x="77" y="146"/>
                </a:lnTo>
                <a:lnTo>
                  <a:pt x="77" y="111"/>
                </a:lnTo>
                <a:lnTo>
                  <a:pt x="153" y="111"/>
                </a:lnTo>
                <a:lnTo>
                  <a:pt x="153" y="236"/>
                </a:lnTo>
                <a:lnTo>
                  <a:pt x="118" y="236"/>
                </a:lnTo>
                <a:lnTo>
                  <a:pt x="118" y="215"/>
                </a:lnTo>
                <a:lnTo>
                  <a:pt x="117" y="215"/>
                </a:lnTo>
                <a:lnTo>
                  <a:pt x="117" y="215"/>
                </a:lnTo>
                <a:lnTo>
                  <a:pt x="113" y="221"/>
                </a:lnTo>
                <a:lnTo>
                  <a:pt x="108" y="226"/>
                </a:lnTo>
                <a:lnTo>
                  <a:pt x="103" y="231"/>
                </a:lnTo>
                <a:lnTo>
                  <a:pt x="97" y="234"/>
                </a:lnTo>
                <a:lnTo>
                  <a:pt x="91" y="237"/>
                </a:lnTo>
                <a:lnTo>
                  <a:pt x="84" y="239"/>
                </a:lnTo>
                <a:lnTo>
                  <a:pt x="77" y="240"/>
                </a:lnTo>
                <a:lnTo>
                  <a:pt x="69" y="240"/>
                </a:lnTo>
                <a:lnTo>
                  <a:pt x="69" y="240"/>
                </a:lnTo>
                <a:lnTo>
                  <a:pt x="59" y="240"/>
                </a:lnTo>
                <a:lnTo>
                  <a:pt x="50" y="238"/>
                </a:lnTo>
                <a:lnTo>
                  <a:pt x="41" y="236"/>
                </a:lnTo>
                <a:lnTo>
                  <a:pt x="33" y="233"/>
                </a:lnTo>
                <a:lnTo>
                  <a:pt x="27" y="228"/>
                </a:lnTo>
                <a:lnTo>
                  <a:pt x="21" y="223"/>
                </a:lnTo>
                <a:lnTo>
                  <a:pt x="17" y="217"/>
                </a:lnTo>
                <a:lnTo>
                  <a:pt x="13" y="209"/>
                </a:lnTo>
                <a:lnTo>
                  <a:pt x="9" y="201"/>
                </a:lnTo>
                <a:lnTo>
                  <a:pt x="6" y="191"/>
                </a:lnTo>
                <a:lnTo>
                  <a:pt x="4" y="181"/>
                </a:lnTo>
                <a:lnTo>
                  <a:pt x="3" y="170"/>
                </a:lnTo>
                <a:lnTo>
                  <a:pt x="1" y="146"/>
                </a:lnTo>
                <a:lnTo>
                  <a:pt x="0" y="117"/>
                </a:lnTo>
                <a:lnTo>
                  <a:pt x="0" y="117"/>
                </a:lnTo>
                <a:lnTo>
                  <a:pt x="1" y="90"/>
                </a:lnTo>
                <a:lnTo>
                  <a:pt x="2" y="78"/>
                </a:lnTo>
                <a:lnTo>
                  <a:pt x="4" y="66"/>
                </a:lnTo>
                <a:lnTo>
                  <a:pt x="6" y="56"/>
                </a:lnTo>
                <a:lnTo>
                  <a:pt x="9" y="46"/>
                </a:lnTo>
                <a:lnTo>
                  <a:pt x="12" y="37"/>
                </a:lnTo>
                <a:lnTo>
                  <a:pt x="16" y="29"/>
                </a:lnTo>
                <a:lnTo>
                  <a:pt x="21" y="22"/>
                </a:lnTo>
                <a:lnTo>
                  <a:pt x="27" y="16"/>
                </a:lnTo>
                <a:lnTo>
                  <a:pt x="33" y="11"/>
                </a:lnTo>
                <a:lnTo>
                  <a:pt x="40" y="7"/>
                </a:lnTo>
                <a:lnTo>
                  <a:pt x="49" y="4"/>
                </a:lnTo>
                <a:lnTo>
                  <a:pt x="58" y="2"/>
                </a:lnTo>
                <a:lnTo>
                  <a:pt x="67" y="0"/>
                </a:lnTo>
                <a:lnTo>
                  <a:pt x="78" y="0"/>
                </a:lnTo>
                <a:lnTo>
                  <a:pt x="78" y="0"/>
                </a:lnTo>
                <a:lnTo>
                  <a:pt x="87" y="0"/>
                </a:lnTo>
                <a:lnTo>
                  <a:pt x="95" y="1"/>
                </a:lnTo>
                <a:lnTo>
                  <a:pt x="103" y="2"/>
                </a:lnTo>
                <a:lnTo>
                  <a:pt x="110" y="4"/>
                </a:lnTo>
                <a:lnTo>
                  <a:pt x="117" y="7"/>
                </a:lnTo>
                <a:lnTo>
                  <a:pt x="123" y="10"/>
                </a:lnTo>
                <a:lnTo>
                  <a:pt x="129" y="14"/>
                </a:lnTo>
                <a:lnTo>
                  <a:pt x="133" y="18"/>
                </a:lnTo>
                <a:lnTo>
                  <a:pt x="137" y="23"/>
                </a:lnTo>
                <a:lnTo>
                  <a:pt x="141" y="29"/>
                </a:lnTo>
                <a:lnTo>
                  <a:pt x="144" y="35"/>
                </a:lnTo>
                <a:lnTo>
                  <a:pt x="146" y="42"/>
                </a:lnTo>
                <a:lnTo>
                  <a:pt x="148" y="49"/>
                </a:lnTo>
                <a:lnTo>
                  <a:pt x="149" y="57"/>
                </a:lnTo>
                <a:lnTo>
                  <a:pt x="150" y="73"/>
                </a:lnTo>
                <a:lnTo>
                  <a:pt x="105" y="73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2" name="Freeform 6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>
            <a:spLocks noEditPoints="1"/>
          </xdr:cNvSpPr>
        </xdr:nvSpPr>
        <xdr:spPr bwMode="auto">
          <a:xfrm>
            <a:off x="7810500" y="4805363"/>
            <a:ext cx="82550" cy="123825"/>
          </a:xfrm>
          <a:custGeom>
            <a:avLst/>
            <a:gdLst>
              <a:gd name="T0" fmla="*/ 86 w 157"/>
              <a:gd name="T1" fmla="*/ 0 h 232"/>
              <a:gd name="T2" fmla="*/ 99 w 157"/>
              <a:gd name="T3" fmla="*/ 1 h 232"/>
              <a:gd name="T4" fmla="*/ 123 w 157"/>
              <a:gd name="T5" fmla="*/ 9 h 232"/>
              <a:gd name="T6" fmla="*/ 131 w 157"/>
              <a:gd name="T7" fmla="*/ 15 h 232"/>
              <a:gd name="T8" fmla="*/ 138 w 157"/>
              <a:gd name="T9" fmla="*/ 23 h 232"/>
              <a:gd name="T10" fmla="*/ 143 w 157"/>
              <a:gd name="T11" fmla="*/ 33 h 232"/>
              <a:gd name="T12" fmla="*/ 147 w 157"/>
              <a:gd name="T13" fmla="*/ 46 h 232"/>
              <a:gd name="T14" fmla="*/ 148 w 157"/>
              <a:gd name="T15" fmla="*/ 60 h 232"/>
              <a:gd name="T16" fmla="*/ 145 w 157"/>
              <a:gd name="T17" fmla="*/ 81 h 232"/>
              <a:gd name="T18" fmla="*/ 138 w 157"/>
              <a:gd name="T19" fmla="*/ 98 h 232"/>
              <a:gd name="T20" fmla="*/ 126 w 157"/>
              <a:gd name="T21" fmla="*/ 110 h 232"/>
              <a:gd name="T22" fmla="*/ 108 w 157"/>
              <a:gd name="T23" fmla="*/ 118 h 232"/>
              <a:gd name="T24" fmla="*/ 108 w 157"/>
              <a:gd name="T25" fmla="*/ 118 h 232"/>
              <a:gd name="T26" fmla="*/ 128 w 157"/>
              <a:gd name="T27" fmla="*/ 124 h 232"/>
              <a:gd name="T28" fmla="*/ 135 w 157"/>
              <a:gd name="T29" fmla="*/ 129 h 232"/>
              <a:gd name="T30" fmla="*/ 139 w 157"/>
              <a:gd name="T31" fmla="*/ 137 h 232"/>
              <a:gd name="T32" fmla="*/ 145 w 157"/>
              <a:gd name="T33" fmla="*/ 157 h 232"/>
              <a:gd name="T34" fmla="*/ 146 w 157"/>
              <a:gd name="T35" fmla="*/ 188 h 232"/>
              <a:gd name="T36" fmla="*/ 147 w 157"/>
              <a:gd name="T37" fmla="*/ 205 h 232"/>
              <a:gd name="T38" fmla="*/ 150 w 157"/>
              <a:gd name="T39" fmla="*/ 221 h 232"/>
              <a:gd name="T40" fmla="*/ 154 w 157"/>
              <a:gd name="T41" fmla="*/ 228 h 232"/>
              <a:gd name="T42" fmla="*/ 157 w 157"/>
              <a:gd name="T43" fmla="*/ 232 h 232"/>
              <a:gd name="T44" fmla="*/ 106 w 157"/>
              <a:gd name="T45" fmla="*/ 232 h 232"/>
              <a:gd name="T46" fmla="*/ 101 w 157"/>
              <a:gd name="T47" fmla="*/ 221 h 232"/>
              <a:gd name="T48" fmla="*/ 100 w 157"/>
              <a:gd name="T49" fmla="*/ 208 h 232"/>
              <a:gd name="T50" fmla="*/ 99 w 157"/>
              <a:gd name="T51" fmla="*/ 163 h 232"/>
              <a:gd name="T52" fmla="*/ 97 w 157"/>
              <a:gd name="T53" fmla="*/ 151 h 232"/>
              <a:gd name="T54" fmla="*/ 92 w 157"/>
              <a:gd name="T55" fmla="*/ 142 h 232"/>
              <a:gd name="T56" fmla="*/ 83 w 157"/>
              <a:gd name="T57" fmla="*/ 136 h 232"/>
              <a:gd name="T58" fmla="*/ 71 w 157"/>
              <a:gd name="T59" fmla="*/ 134 h 232"/>
              <a:gd name="T60" fmla="*/ 47 w 157"/>
              <a:gd name="T61" fmla="*/ 232 h 232"/>
              <a:gd name="T62" fmla="*/ 0 w 157"/>
              <a:gd name="T63" fmla="*/ 0 h 232"/>
              <a:gd name="T64" fmla="*/ 66 w 157"/>
              <a:gd name="T65" fmla="*/ 101 h 232"/>
              <a:gd name="T66" fmla="*/ 74 w 157"/>
              <a:gd name="T67" fmla="*/ 101 h 232"/>
              <a:gd name="T68" fmla="*/ 87 w 157"/>
              <a:gd name="T69" fmla="*/ 97 h 232"/>
              <a:gd name="T70" fmla="*/ 95 w 157"/>
              <a:gd name="T71" fmla="*/ 89 h 232"/>
              <a:gd name="T72" fmla="*/ 100 w 157"/>
              <a:gd name="T73" fmla="*/ 75 h 232"/>
              <a:gd name="T74" fmla="*/ 100 w 157"/>
              <a:gd name="T75" fmla="*/ 67 h 232"/>
              <a:gd name="T76" fmla="*/ 98 w 157"/>
              <a:gd name="T77" fmla="*/ 53 h 232"/>
              <a:gd name="T78" fmla="*/ 92 w 157"/>
              <a:gd name="T79" fmla="*/ 43 h 232"/>
              <a:gd name="T80" fmla="*/ 82 w 157"/>
              <a:gd name="T81" fmla="*/ 37 h 232"/>
              <a:gd name="T82" fmla="*/ 68 w 157"/>
              <a:gd name="T83" fmla="*/ 34 h 232"/>
              <a:gd name="T84" fmla="*/ 47 w 157"/>
              <a:gd name="T85" fmla="*/ 101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57" h="232">
                <a:moveTo>
                  <a:pt x="0" y="0"/>
                </a:moveTo>
                <a:lnTo>
                  <a:pt x="86" y="0"/>
                </a:lnTo>
                <a:lnTo>
                  <a:pt x="86" y="0"/>
                </a:lnTo>
                <a:lnTo>
                  <a:pt x="99" y="1"/>
                </a:lnTo>
                <a:lnTo>
                  <a:pt x="112" y="4"/>
                </a:lnTo>
                <a:lnTo>
                  <a:pt x="123" y="9"/>
                </a:lnTo>
                <a:lnTo>
                  <a:pt x="127" y="12"/>
                </a:lnTo>
                <a:lnTo>
                  <a:pt x="131" y="15"/>
                </a:lnTo>
                <a:lnTo>
                  <a:pt x="135" y="19"/>
                </a:lnTo>
                <a:lnTo>
                  <a:pt x="138" y="23"/>
                </a:lnTo>
                <a:lnTo>
                  <a:pt x="141" y="28"/>
                </a:lnTo>
                <a:lnTo>
                  <a:pt x="143" y="33"/>
                </a:lnTo>
                <a:lnTo>
                  <a:pt x="145" y="40"/>
                </a:lnTo>
                <a:lnTo>
                  <a:pt x="147" y="46"/>
                </a:lnTo>
                <a:lnTo>
                  <a:pt x="148" y="60"/>
                </a:lnTo>
                <a:lnTo>
                  <a:pt x="148" y="60"/>
                </a:lnTo>
                <a:lnTo>
                  <a:pt x="147" y="71"/>
                </a:lnTo>
                <a:lnTo>
                  <a:pt x="145" y="81"/>
                </a:lnTo>
                <a:lnTo>
                  <a:pt x="142" y="90"/>
                </a:lnTo>
                <a:lnTo>
                  <a:pt x="138" y="98"/>
                </a:lnTo>
                <a:lnTo>
                  <a:pt x="133" y="104"/>
                </a:lnTo>
                <a:lnTo>
                  <a:pt x="126" y="110"/>
                </a:lnTo>
                <a:lnTo>
                  <a:pt x="119" y="114"/>
                </a:lnTo>
                <a:lnTo>
                  <a:pt x="108" y="118"/>
                </a:lnTo>
                <a:lnTo>
                  <a:pt x="108" y="118"/>
                </a:lnTo>
                <a:lnTo>
                  <a:pt x="108" y="118"/>
                </a:lnTo>
                <a:lnTo>
                  <a:pt x="120" y="120"/>
                </a:lnTo>
                <a:lnTo>
                  <a:pt x="128" y="124"/>
                </a:lnTo>
                <a:lnTo>
                  <a:pt x="132" y="126"/>
                </a:lnTo>
                <a:lnTo>
                  <a:pt x="135" y="129"/>
                </a:lnTo>
                <a:lnTo>
                  <a:pt x="137" y="133"/>
                </a:lnTo>
                <a:lnTo>
                  <a:pt x="139" y="137"/>
                </a:lnTo>
                <a:lnTo>
                  <a:pt x="143" y="146"/>
                </a:lnTo>
                <a:lnTo>
                  <a:pt x="145" y="157"/>
                </a:lnTo>
                <a:lnTo>
                  <a:pt x="146" y="171"/>
                </a:lnTo>
                <a:lnTo>
                  <a:pt x="146" y="188"/>
                </a:lnTo>
                <a:lnTo>
                  <a:pt x="146" y="188"/>
                </a:lnTo>
                <a:lnTo>
                  <a:pt x="147" y="205"/>
                </a:lnTo>
                <a:lnTo>
                  <a:pt x="148" y="217"/>
                </a:lnTo>
                <a:lnTo>
                  <a:pt x="150" y="221"/>
                </a:lnTo>
                <a:lnTo>
                  <a:pt x="151" y="225"/>
                </a:lnTo>
                <a:lnTo>
                  <a:pt x="154" y="228"/>
                </a:lnTo>
                <a:lnTo>
                  <a:pt x="157" y="230"/>
                </a:lnTo>
                <a:lnTo>
                  <a:pt x="157" y="232"/>
                </a:lnTo>
                <a:lnTo>
                  <a:pt x="106" y="232"/>
                </a:lnTo>
                <a:lnTo>
                  <a:pt x="106" y="232"/>
                </a:lnTo>
                <a:lnTo>
                  <a:pt x="103" y="227"/>
                </a:lnTo>
                <a:lnTo>
                  <a:pt x="101" y="221"/>
                </a:lnTo>
                <a:lnTo>
                  <a:pt x="100" y="215"/>
                </a:lnTo>
                <a:lnTo>
                  <a:pt x="100" y="208"/>
                </a:lnTo>
                <a:lnTo>
                  <a:pt x="99" y="163"/>
                </a:lnTo>
                <a:lnTo>
                  <a:pt x="99" y="163"/>
                </a:lnTo>
                <a:lnTo>
                  <a:pt x="98" y="157"/>
                </a:lnTo>
                <a:lnTo>
                  <a:pt x="97" y="151"/>
                </a:lnTo>
                <a:lnTo>
                  <a:pt x="95" y="146"/>
                </a:lnTo>
                <a:lnTo>
                  <a:pt x="92" y="142"/>
                </a:lnTo>
                <a:lnTo>
                  <a:pt x="88" y="139"/>
                </a:lnTo>
                <a:lnTo>
                  <a:pt x="83" y="136"/>
                </a:lnTo>
                <a:lnTo>
                  <a:pt x="78" y="135"/>
                </a:lnTo>
                <a:lnTo>
                  <a:pt x="71" y="134"/>
                </a:lnTo>
                <a:lnTo>
                  <a:pt x="47" y="134"/>
                </a:lnTo>
                <a:lnTo>
                  <a:pt x="47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7" y="101"/>
                </a:moveTo>
                <a:lnTo>
                  <a:pt x="66" y="101"/>
                </a:lnTo>
                <a:lnTo>
                  <a:pt x="66" y="101"/>
                </a:lnTo>
                <a:lnTo>
                  <a:pt x="74" y="101"/>
                </a:lnTo>
                <a:lnTo>
                  <a:pt x="81" y="99"/>
                </a:lnTo>
                <a:lnTo>
                  <a:pt x="87" y="97"/>
                </a:lnTo>
                <a:lnTo>
                  <a:pt x="91" y="93"/>
                </a:lnTo>
                <a:lnTo>
                  <a:pt x="95" y="89"/>
                </a:lnTo>
                <a:lnTo>
                  <a:pt x="98" y="83"/>
                </a:lnTo>
                <a:lnTo>
                  <a:pt x="100" y="75"/>
                </a:lnTo>
                <a:lnTo>
                  <a:pt x="100" y="67"/>
                </a:lnTo>
                <a:lnTo>
                  <a:pt x="100" y="67"/>
                </a:lnTo>
                <a:lnTo>
                  <a:pt x="100" y="59"/>
                </a:lnTo>
                <a:lnTo>
                  <a:pt x="98" y="53"/>
                </a:lnTo>
                <a:lnTo>
                  <a:pt x="96" y="48"/>
                </a:lnTo>
                <a:lnTo>
                  <a:pt x="92" y="43"/>
                </a:lnTo>
                <a:lnTo>
                  <a:pt x="88" y="40"/>
                </a:lnTo>
                <a:lnTo>
                  <a:pt x="82" y="37"/>
                </a:lnTo>
                <a:lnTo>
                  <a:pt x="76" y="35"/>
                </a:lnTo>
                <a:lnTo>
                  <a:pt x="68" y="34"/>
                </a:lnTo>
                <a:lnTo>
                  <a:pt x="47" y="34"/>
                </a:lnTo>
                <a:lnTo>
                  <a:pt x="47" y="101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3" name="Freeform 7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>
            <a:spLocks noEditPoints="1"/>
          </xdr:cNvSpPr>
        </xdr:nvSpPr>
        <xdr:spPr bwMode="auto">
          <a:xfrm>
            <a:off x="7904163" y="4803775"/>
            <a:ext cx="84138" cy="127000"/>
          </a:xfrm>
          <a:custGeom>
            <a:avLst/>
            <a:gdLst>
              <a:gd name="T0" fmla="*/ 79 w 158"/>
              <a:gd name="T1" fmla="*/ 0 h 240"/>
              <a:gd name="T2" fmla="*/ 102 w 158"/>
              <a:gd name="T3" fmla="*/ 2 h 240"/>
              <a:gd name="T4" fmla="*/ 122 w 158"/>
              <a:gd name="T5" fmla="*/ 8 h 240"/>
              <a:gd name="T6" fmla="*/ 135 w 158"/>
              <a:gd name="T7" fmla="*/ 19 h 240"/>
              <a:gd name="T8" fmla="*/ 145 w 158"/>
              <a:gd name="T9" fmla="*/ 33 h 240"/>
              <a:gd name="T10" fmla="*/ 152 w 158"/>
              <a:gd name="T11" fmla="*/ 51 h 240"/>
              <a:gd name="T12" fmla="*/ 156 w 158"/>
              <a:gd name="T13" fmla="*/ 72 h 240"/>
              <a:gd name="T14" fmla="*/ 158 w 158"/>
              <a:gd name="T15" fmla="*/ 121 h 240"/>
              <a:gd name="T16" fmla="*/ 158 w 158"/>
              <a:gd name="T17" fmla="*/ 146 h 240"/>
              <a:gd name="T18" fmla="*/ 154 w 158"/>
              <a:gd name="T19" fmla="*/ 179 h 240"/>
              <a:gd name="T20" fmla="*/ 149 w 158"/>
              <a:gd name="T21" fmla="*/ 198 h 240"/>
              <a:gd name="T22" fmla="*/ 141 w 158"/>
              <a:gd name="T23" fmla="*/ 215 h 240"/>
              <a:gd name="T24" fmla="*/ 129 w 158"/>
              <a:gd name="T25" fmla="*/ 227 h 240"/>
              <a:gd name="T26" fmla="*/ 113 w 158"/>
              <a:gd name="T27" fmla="*/ 235 h 240"/>
              <a:gd name="T28" fmla="*/ 92 w 158"/>
              <a:gd name="T29" fmla="*/ 240 h 240"/>
              <a:gd name="T30" fmla="*/ 79 w 158"/>
              <a:gd name="T31" fmla="*/ 240 h 240"/>
              <a:gd name="T32" fmla="*/ 56 w 158"/>
              <a:gd name="T33" fmla="*/ 238 h 240"/>
              <a:gd name="T34" fmla="*/ 38 w 158"/>
              <a:gd name="T35" fmla="*/ 232 h 240"/>
              <a:gd name="T36" fmla="*/ 24 w 158"/>
              <a:gd name="T37" fmla="*/ 221 h 240"/>
              <a:gd name="T38" fmla="*/ 13 w 158"/>
              <a:gd name="T39" fmla="*/ 207 h 240"/>
              <a:gd name="T40" fmla="*/ 7 w 158"/>
              <a:gd name="T41" fmla="*/ 189 h 240"/>
              <a:gd name="T42" fmla="*/ 3 w 158"/>
              <a:gd name="T43" fmla="*/ 168 h 240"/>
              <a:gd name="T44" fmla="*/ 0 w 158"/>
              <a:gd name="T45" fmla="*/ 121 h 240"/>
              <a:gd name="T46" fmla="*/ 1 w 158"/>
              <a:gd name="T47" fmla="*/ 94 h 240"/>
              <a:gd name="T48" fmla="*/ 5 w 158"/>
              <a:gd name="T49" fmla="*/ 61 h 240"/>
              <a:gd name="T50" fmla="*/ 10 w 158"/>
              <a:gd name="T51" fmla="*/ 42 h 240"/>
              <a:gd name="T52" fmla="*/ 18 w 158"/>
              <a:gd name="T53" fmla="*/ 26 h 240"/>
              <a:gd name="T54" fmla="*/ 31 w 158"/>
              <a:gd name="T55" fmla="*/ 13 h 240"/>
              <a:gd name="T56" fmla="*/ 46 w 158"/>
              <a:gd name="T57" fmla="*/ 5 h 240"/>
              <a:gd name="T58" fmla="*/ 67 w 158"/>
              <a:gd name="T59" fmla="*/ 0 h 240"/>
              <a:gd name="T60" fmla="*/ 79 w 158"/>
              <a:gd name="T61" fmla="*/ 0 h 240"/>
              <a:gd name="T62" fmla="*/ 79 w 158"/>
              <a:gd name="T63" fmla="*/ 206 h 240"/>
              <a:gd name="T64" fmla="*/ 88 w 158"/>
              <a:gd name="T65" fmla="*/ 205 h 240"/>
              <a:gd name="T66" fmla="*/ 96 w 158"/>
              <a:gd name="T67" fmla="*/ 202 h 240"/>
              <a:gd name="T68" fmla="*/ 101 w 158"/>
              <a:gd name="T69" fmla="*/ 195 h 240"/>
              <a:gd name="T70" fmla="*/ 106 w 158"/>
              <a:gd name="T71" fmla="*/ 186 h 240"/>
              <a:gd name="T72" fmla="*/ 111 w 158"/>
              <a:gd name="T73" fmla="*/ 160 h 240"/>
              <a:gd name="T74" fmla="*/ 112 w 158"/>
              <a:gd name="T75" fmla="*/ 121 h 240"/>
              <a:gd name="T76" fmla="*/ 112 w 158"/>
              <a:gd name="T77" fmla="*/ 98 h 240"/>
              <a:gd name="T78" fmla="*/ 109 w 158"/>
              <a:gd name="T79" fmla="*/ 66 h 240"/>
              <a:gd name="T80" fmla="*/ 103 w 158"/>
              <a:gd name="T81" fmla="*/ 49 h 240"/>
              <a:gd name="T82" fmla="*/ 99 w 158"/>
              <a:gd name="T83" fmla="*/ 42 h 240"/>
              <a:gd name="T84" fmla="*/ 92 w 158"/>
              <a:gd name="T85" fmla="*/ 36 h 240"/>
              <a:gd name="T86" fmla="*/ 84 w 158"/>
              <a:gd name="T87" fmla="*/ 34 h 240"/>
              <a:gd name="T88" fmla="*/ 79 w 158"/>
              <a:gd name="T89" fmla="*/ 34 h 240"/>
              <a:gd name="T90" fmla="*/ 70 w 158"/>
              <a:gd name="T91" fmla="*/ 35 h 240"/>
              <a:gd name="T92" fmla="*/ 63 w 158"/>
              <a:gd name="T93" fmla="*/ 38 h 240"/>
              <a:gd name="T94" fmla="*/ 57 w 158"/>
              <a:gd name="T95" fmla="*/ 45 h 240"/>
              <a:gd name="T96" fmla="*/ 53 w 158"/>
              <a:gd name="T97" fmla="*/ 54 h 240"/>
              <a:gd name="T98" fmla="*/ 49 w 158"/>
              <a:gd name="T99" fmla="*/ 80 h 240"/>
              <a:gd name="T100" fmla="*/ 48 w 158"/>
              <a:gd name="T101" fmla="*/ 121 h 240"/>
              <a:gd name="T102" fmla="*/ 48 w 158"/>
              <a:gd name="T103" fmla="*/ 142 h 240"/>
              <a:gd name="T104" fmla="*/ 50 w 158"/>
              <a:gd name="T105" fmla="*/ 174 h 240"/>
              <a:gd name="T106" fmla="*/ 55 w 158"/>
              <a:gd name="T107" fmla="*/ 191 h 240"/>
              <a:gd name="T108" fmla="*/ 60 w 158"/>
              <a:gd name="T109" fmla="*/ 198 h 240"/>
              <a:gd name="T110" fmla="*/ 66 w 158"/>
              <a:gd name="T111" fmla="*/ 204 h 240"/>
              <a:gd name="T112" fmla="*/ 74 w 158"/>
              <a:gd name="T113" fmla="*/ 206 h 240"/>
              <a:gd name="T114" fmla="*/ 79 w 158"/>
              <a:gd name="T115" fmla="*/ 206 h 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58" h="240">
                <a:moveTo>
                  <a:pt x="79" y="0"/>
                </a:moveTo>
                <a:lnTo>
                  <a:pt x="79" y="0"/>
                </a:lnTo>
                <a:lnTo>
                  <a:pt x="92" y="0"/>
                </a:lnTo>
                <a:lnTo>
                  <a:pt x="102" y="2"/>
                </a:lnTo>
                <a:lnTo>
                  <a:pt x="113" y="5"/>
                </a:lnTo>
                <a:lnTo>
                  <a:pt x="122" y="8"/>
                </a:lnTo>
                <a:lnTo>
                  <a:pt x="129" y="13"/>
                </a:lnTo>
                <a:lnTo>
                  <a:pt x="135" y="19"/>
                </a:lnTo>
                <a:lnTo>
                  <a:pt x="141" y="26"/>
                </a:lnTo>
                <a:lnTo>
                  <a:pt x="145" y="33"/>
                </a:lnTo>
                <a:lnTo>
                  <a:pt x="149" y="42"/>
                </a:lnTo>
                <a:lnTo>
                  <a:pt x="152" y="51"/>
                </a:lnTo>
                <a:lnTo>
                  <a:pt x="154" y="61"/>
                </a:lnTo>
                <a:lnTo>
                  <a:pt x="156" y="72"/>
                </a:lnTo>
                <a:lnTo>
                  <a:pt x="158" y="94"/>
                </a:lnTo>
                <a:lnTo>
                  <a:pt x="158" y="121"/>
                </a:lnTo>
                <a:lnTo>
                  <a:pt x="158" y="121"/>
                </a:lnTo>
                <a:lnTo>
                  <a:pt x="158" y="146"/>
                </a:lnTo>
                <a:lnTo>
                  <a:pt x="156" y="168"/>
                </a:lnTo>
                <a:lnTo>
                  <a:pt x="154" y="179"/>
                </a:lnTo>
                <a:lnTo>
                  <a:pt x="152" y="189"/>
                </a:lnTo>
                <a:lnTo>
                  <a:pt x="149" y="198"/>
                </a:lnTo>
                <a:lnTo>
                  <a:pt x="145" y="207"/>
                </a:lnTo>
                <a:lnTo>
                  <a:pt x="141" y="215"/>
                </a:lnTo>
                <a:lnTo>
                  <a:pt x="135" y="221"/>
                </a:lnTo>
                <a:lnTo>
                  <a:pt x="129" y="227"/>
                </a:lnTo>
                <a:lnTo>
                  <a:pt x="122" y="232"/>
                </a:lnTo>
                <a:lnTo>
                  <a:pt x="113" y="235"/>
                </a:lnTo>
                <a:lnTo>
                  <a:pt x="102" y="238"/>
                </a:lnTo>
                <a:lnTo>
                  <a:pt x="92" y="240"/>
                </a:lnTo>
                <a:lnTo>
                  <a:pt x="79" y="240"/>
                </a:lnTo>
                <a:lnTo>
                  <a:pt x="79" y="240"/>
                </a:lnTo>
                <a:lnTo>
                  <a:pt x="67" y="240"/>
                </a:lnTo>
                <a:lnTo>
                  <a:pt x="56" y="238"/>
                </a:lnTo>
                <a:lnTo>
                  <a:pt x="46" y="235"/>
                </a:lnTo>
                <a:lnTo>
                  <a:pt x="38" y="232"/>
                </a:lnTo>
                <a:lnTo>
                  <a:pt x="31" y="227"/>
                </a:lnTo>
                <a:lnTo>
                  <a:pt x="24" y="221"/>
                </a:lnTo>
                <a:lnTo>
                  <a:pt x="18" y="215"/>
                </a:lnTo>
                <a:lnTo>
                  <a:pt x="13" y="207"/>
                </a:lnTo>
                <a:lnTo>
                  <a:pt x="10" y="198"/>
                </a:lnTo>
                <a:lnTo>
                  <a:pt x="7" y="189"/>
                </a:lnTo>
                <a:lnTo>
                  <a:pt x="5" y="179"/>
                </a:lnTo>
                <a:lnTo>
                  <a:pt x="3" y="168"/>
                </a:lnTo>
                <a:lnTo>
                  <a:pt x="1" y="146"/>
                </a:lnTo>
                <a:lnTo>
                  <a:pt x="0" y="121"/>
                </a:lnTo>
                <a:lnTo>
                  <a:pt x="0" y="121"/>
                </a:lnTo>
                <a:lnTo>
                  <a:pt x="1" y="94"/>
                </a:lnTo>
                <a:lnTo>
                  <a:pt x="3" y="72"/>
                </a:lnTo>
                <a:lnTo>
                  <a:pt x="5" y="61"/>
                </a:lnTo>
                <a:lnTo>
                  <a:pt x="7" y="51"/>
                </a:lnTo>
                <a:lnTo>
                  <a:pt x="10" y="42"/>
                </a:lnTo>
                <a:lnTo>
                  <a:pt x="13" y="33"/>
                </a:lnTo>
                <a:lnTo>
                  <a:pt x="18" y="26"/>
                </a:lnTo>
                <a:lnTo>
                  <a:pt x="24" y="19"/>
                </a:lnTo>
                <a:lnTo>
                  <a:pt x="31" y="13"/>
                </a:lnTo>
                <a:lnTo>
                  <a:pt x="38" y="8"/>
                </a:lnTo>
                <a:lnTo>
                  <a:pt x="46" y="5"/>
                </a:lnTo>
                <a:lnTo>
                  <a:pt x="56" y="2"/>
                </a:lnTo>
                <a:lnTo>
                  <a:pt x="67" y="0"/>
                </a:lnTo>
                <a:lnTo>
                  <a:pt x="79" y="0"/>
                </a:lnTo>
                <a:lnTo>
                  <a:pt x="79" y="0"/>
                </a:lnTo>
                <a:close/>
                <a:moveTo>
                  <a:pt x="79" y="206"/>
                </a:moveTo>
                <a:lnTo>
                  <a:pt x="79" y="206"/>
                </a:lnTo>
                <a:lnTo>
                  <a:pt x="84" y="206"/>
                </a:lnTo>
                <a:lnTo>
                  <a:pt x="88" y="205"/>
                </a:lnTo>
                <a:lnTo>
                  <a:pt x="92" y="204"/>
                </a:lnTo>
                <a:lnTo>
                  <a:pt x="96" y="202"/>
                </a:lnTo>
                <a:lnTo>
                  <a:pt x="99" y="198"/>
                </a:lnTo>
                <a:lnTo>
                  <a:pt x="101" y="195"/>
                </a:lnTo>
                <a:lnTo>
                  <a:pt x="103" y="191"/>
                </a:lnTo>
                <a:lnTo>
                  <a:pt x="106" y="186"/>
                </a:lnTo>
                <a:lnTo>
                  <a:pt x="109" y="174"/>
                </a:lnTo>
                <a:lnTo>
                  <a:pt x="111" y="160"/>
                </a:lnTo>
                <a:lnTo>
                  <a:pt x="112" y="142"/>
                </a:lnTo>
                <a:lnTo>
                  <a:pt x="112" y="121"/>
                </a:lnTo>
                <a:lnTo>
                  <a:pt x="112" y="121"/>
                </a:lnTo>
                <a:lnTo>
                  <a:pt x="112" y="98"/>
                </a:lnTo>
                <a:lnTo>
                  <a:pt x="111" y="80"/>
                </a:lnTo>
                <a:lnTo>
                  <a:pt x="109" y="66"/>
                </a:lnTo>
                <a:lnTo>
                  <a:pt x="106" y="54"/>
                </a:lnTo>
                <a:lnTo>
                  <a:pt x="103" y="49"/>
                </a:lnTo>
                <a:lnTo>
                  <a:pt x="101" y="45"/>
                </a:lnTo>
                <a:lnTo>
                  <a:pt x="99" y="42"/>
                </a:lnTo>
                <a:lnTo>
                  <a:pt x="96" y="38"/>
                </a:lnTo>
                <a:lnTo>
                  <a:pt x="92" y="36"/>
                </a:lnTo>
                <a:lnTo>
                  <a:pt x="88" y="35"/>
                </a:lnTo>
                <a:lnTo>
                  <a:pt x="84" y="34"/>
                </a:lnTo>
                <a:lnTo>
                  <a:pt x="79" y="34"/>
                </a:lnTo>
                <a:lnTo>
                  <a:pt x="79" y="34"/>
                </a:lnTo>
                <a:lnTo>
                  <a:pt x="74" y="34"/>
                </a:lnTo>
                <a:lnTo>
                  <a:pt x="70" y="35"/>
                </a:lnTo>
                <a:lnTo>
                  <a:pt x="66" y="36"/>
                </a:lnTo>
                <a:lnTo>
                  <a:pt x="63" y="38"/>
                </a:lnTo>
                <a:lnTo>
                  <a:pt x="60" y="42"/>
                </a:lnTo>
                <a:lnTo>
                  <a:pt x="57" y="45"/>
                </a:lnTo>
                <a:lnTo>
                  <a:pt x="55" y="49"/>
                </a:lnTo>
                <a:lnTo>
                  <a:pt x="53" y="54"/>
                </a:lnTo>
                <a:lnTo>
                  <a:pt x="50" y="66"/>
                </a:lnTo>
                <a:lnTo>
                  <a:pt x="49" y="80"/>
                </a:lnTo>
                <a:lnTo>
                  <a:pt x="48" y="98"/>
                </a:lnTo>
                <a:lnTo>
                  <a:pt x="48" y="121"/>
                </a:lnTo>
                <a:lnTo>
                  <a:pt x="48" y="121"/>
                </a:lnTo>
                <a:lnTo>
                  <a:pt x="48" y="142"/>
                </a:lnTo>
                <a:lnTo>
                  <a:pt x="49" y="160"/>
                </a:lnTo>
                <a:lnTo>
                  <a:pt x="50" y="174"/>
                </a:lnTo>
                <a:lnTo>
                  <a:pt x="53" y="186"/>
                </a:lnTo>
                <a:lnTo>
                  <a:pt x="55" y="191"/>
                </a:lnTo>
                <a:lnTo>
                  <a:pt x="57" y="195"/>
                </a:lnTo>
                <a:lnTo>
                  <a:pt x="60" y="198"/>
                </a:lnTo>
                <a:lnTo>
                  <a:pt x="63" y="202"/>
                </a:lnTo>
                <a:lnTo>
                  <a:pt x="66" y="204"/>
                </a:lnTo>
                <a:lnTo>
                  <a:pt x="70" y="205"/>
                </a:lnTo>
                <a:lnTo>
                  <a:pt x="74" y="206"/>
                </a:lnTo>
                <a:lnTo>
                  <a:pt x="79" y="206"/>
                </a:lnTo>
                <a:lnTo>
                  <a:pt x="79" y="206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4" name="Freeform 8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>
            <a:spLocks/>
          </xdr:cNvSpPr>
        </xdr:nvSpPr>
        <xdr:spPr bwMode="auto">
          <a:xfrm>
            <a:off x="8002588" y="4805363"/>
            <a:ext cx="77788" cy="125413"/>
          </a:xfrm>
          <a:custGeom>
            <a:avLst/>
            <a:gdLst>
              <a:gd name="T0" fmla="*/ 47 w 148"/>
              <a:gd name="T1" fmla="*/ 0 h 236"/>
              <a:gd name="T2" fmla="*/ 47 w 148"/>
              <a:gd name="T3" fmla="*/ 162 h 236"/>
              <a:gd name="T4" fmla="*/ 47 w 148"/>
              <a:gd name="T5" fmla="*/ 162 h 236"/>
              <a:gd name="T6" fmla="*/ 47 w 148"/>
              <a:gd name="T7" fmla="*/ 170 h 236"/>
              <a:gd name="T8" fmla="*/ 48 w 148"/>
              <a:gd name="T9" fmla="*/ 178 h 236"/>
              <a:gd name="T10" fmla="*/ 50 w 148"/>
              <a:gd name="T11" fmla="*/ 184 h 236"/>
              <a:gd name="T12" fmla="*/ 52 w 148"/>
              <a:gd name="T13" fmla="*/ 190 h 236"/>
              <a:gd name="T14" fmla="*/ 56 w 148"/>
              <a:gd name="T15" fmla="*/ 195 h 236"/>
              <a:gd name="T16" fmla="*/ 60 w 148"/>
              <a:gd name="T17" fmla="*/ 199 h 236"/>
              <a:gd name="T18" fmla="*/ 66 w 148"/>
              <a:gd name="T19" fmla="*/ 202 h 236"/>
              <a:gd name="T20" fmla="*/ 74 w 148"/>
              <a:gd name="T21" fmla="*/ 202 h 236"/>
              <a:gd name="T22" fmla="*/ 74 w 148"/>
              <a:gd name="T23" fmla="*/ 202 h 236"/>
              <a:gd name="T24" fmla="*/ 81 w 148"/>
              <a:gd name="T25" fmla="*/ 202 h 236"/>
              <a:gd name="T26" fmla="*/ 87 w 148"/>
              <a:gd name="T27" fmla="*/ 199 h 236"/>
              <a:gd name="T28" fmla="*/ 93 w 148"/>
              <a:gd name="T29" fmla="*/ 195 h 236"/>
              <a:gd name="T30" fmla="*/ 96 w 148"/>
              <a:gd name="T31" fmla="*/ 190 h 236"/>
              <a:gd name="T32" fmla="*/ 99 w 148"/>
              <a:gd name="T33" fmla="*/ 184 h 236"/>
              <a:gd name="T34" fmla="*/ 100 w 148"/>
              <a:gd name="T35" fmla="*/ 178 h 236"/>
              <a:gd name="T36" fmla="*/ 101 w 148"/>
              <a:gd name="T37" fmla="*/ 170 h 236"/>
              <a:gd name="T38" fmla="*/ 102 w 148"/>
              <a:gd name="T39" fmla="*/ 162 h 236"/>
              <a:gd name="T40" fmla="*/ 102 w 148"/>
              <a:gd name="T41" fmla="*/ 0 h 236"/>
              <a:gd name="T42" fmla="*/ 148 w 148"/>
              <a:gd name="T43" fmla="*/ 0 h 236"/>
              <a:gd name="T44" fmla="*/ 148 w 148"/>
              <a:gd name="T45" fmla="*/ 162 h 236"/>
              <a:gd name="T46" fmla="*/ 148 w 148"/>
              <a:gd name="T47" fmla="*/ 162 h 236"/>
              <a:gd name="T48" fmla="*/ 147 w 148"/>
              <a:gd name="T49" fmla="*/ 172 h 236"/>
              <a:gd name="T50" fmla="*/ 146 w 148"/>
              <a:gd name="T51" fmla="*/ 182 h 236"/>
              <a:gd name="T52" fmla="*/ 144 w 148"/>
              <a:gd name="T53" fmla="*/ 190 h 236"/>
              <a:gd name="T54" fmla="*/ 142 w 148"/>
              <a:gd name="T55" fmla="*/ 199 h 236"/>
              <a:gd name="T56" fmla="*/ 138 w 148"/>
              <a:gd name="T57" fmla="*/ 206 h 236"/>
              <a:gd name="T58" fmla="*/ 135 w 148"/>
              <a:gd name="T59" fmla="*/ 212 h 236"/>
              <a:gd name="T60" fmla="*/ 130 w 148"/>
              <a:gd name="T61" fmla="*/ 217 h 236"/>
              <a:gd name="T62" fmla="*/ 125 w 148"/>
              <a:gd name="T63" fmla="*/ 221 h 236"/>
              <a:gd name="T64" fmla="*/ 120 w 148"/>
              <a:gd name="T65" fmla="*/ 225 h 236"/>
              <a:gd name="T66" fmla="*/ 114 w 148"/>
              <a:gd name="T67" fmla="*/ 228 h 236"/>
              <a:gd name="T68" fmla="*/ 108 w 148"/>
              <a:gd name="T69" fmla="*/ 231 h 236"/>
              <a:gd name="T70" fmla="*/ 102 w 148"/>
              <a:gd name="T71" fmla="*/ 233 h 236"/>
              <a:gd name="T72" fmla="*/ 89 w 148"/>
              <a:gd name="T73" fmla="*/ 236 h 236"/>
              <a:gd name="T74" fmla="*/ 74 w 148"/>
              <a:gd name="T75" fmla="*/ 236 h 236"/>
              <a:gd name="T76" fmla="*/ 74 w 148"/>
              <a:gd name="T77" fmla="*/ 236 h 236"/>
              <a:gd name="T78" fmla="*/ 60 w 148"/>
              <a:gd name="T79" fmla="*/ 236 h 236"/>
              <a:gd name="T80" fmla="*/ 46 w 148"/>
              <a:gd name="T81" fmla="*/ 234 h 236"/>
              <a:gd name="T82" fmla="*/ 40 w 148"/>
              <a:gd name="T83" fmla="*/ 232 h 236"/>
              <a:gd name="T84" fmla="*/ 34 w 148"/>
              <a:gd name="T85" fmla="*/ 229 h 236"/>
              <a:gd name="T86" fmla="*/ 28 w 148"/>
              <a:gd name="T87" fmla="*/ 226 h 236"/>
              <a:gd name="T88" fmla="*/ 23 w 148"/>
              <a:gd name="T89" fmla="*/ 223 h 236"/>
              <a:gd name="T90" fmla="*/ 18 w 148"/>
              <a:gd name="T91" fmla="*/ 218 h 236"/>
              <a:gd name="T92" fmla="*/ 14 w 148"/>
              <a:gd name="T93" fmla="*/ 213 h 236"/>
              <a:gd name="T94" fmla="*/ 10 w 148"/>
              <a:gd name="T95" fmla="*/ 207 h 236"/>
              <a:gd name="T96" fmla="*/ 7 w 148"/>
              <a:gd name="T97" fmla="*/ 200 h 236"/>
              <a:gd name="T98" fmla="*/ 4 w 148"/>
              <a:gd name="T99" fmla="*/ 191 h 236"/>
              <a:gd name="T100" fmla="*/ 1 w 148"/>
              <a:gd name="T101" fmla="*/ 182 h 236"/>
              <a:gd name="T102" fmla="*/ 0 w 148"/>
              <a:gd name="T103" fmla="*/ 173 h 236"/>
              <a:gd name="T104" fmla="*/ 0 w 148"/>
              <a:gd name="T105" fmla="*/ 162 h 236"/>
              <a:gd name="T106" fmla="*/ 0 w 148"/>
              <a:gd name="T107" fmla="*/ 0 h 236"/>
              <a:gd name="T108" fmla="*/ 47 w 148"/>
              <a:gd name="T109" fmla="*/ 0 h 2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48" h="236">
                <a:moveTo>
                  <a:pt x="47" y="0"/>
                </a:moveTo>
                <a:lnTo>
                  <a:pt x="47" y="162"/>
                </a:lnTo>
                <a:lnTo>
                  <a:pt x="47" y="162"/>
                </a:lnTo>
                <a:lnTo>
                  <a:pt x="47" y="170"/>
                </a:lnTo>
                <a:lnTo>
                  <a:pt x="48" y="178"/>
                </a:lnTo>
                <a:lnTo>
                  <a:pt x="50" y="184"/>
                </a:lnTo>
                <a:lnTo>
                  <a:pt x="52" y="190"/>
                </a:lnTo>
                <a:lnTo>
                  <a:pt x="56" y="195"/>
                </a:lnTo>
                <a:lnTo>
                  <a:pt x="60" y="199"/>
                </a:lnTo>
                <a:lnTo>
                  <a:pt x="66" y="202"/>
                </a:lnTo>
                <a:lnTo>
                  <a:pt x="74" y="202"/>
                </a:lnTo>
                <a:lnTo>
                  <a:pt x="74" y="202"/>
                </a:lnTo>
                <a:lnTo>
                  <a:pt x="81" y="202"/>
                </a:lnTo>
                <a:lnTo>
                  <a:pt x="87" y="199"/>
                </a:lnTo>
                <a:lnTo>
                  <a:pt x="93" y="195"/>
                </a:lnTo>
                <a:lnTo>
                  <a:pt x="96" y="190"/>
                </a:lnTo>
                <a:lnTo>
                  <a:pt x="99" y="184"/>
                </a:lnTo>
                <a:lnTo>
                  <a:pt x="100" y="178"/>
                </a:lnTo>
                <a:lnTo>
                  <a:pt x="101" y="170"/>
                </a:lnTo>
                <a:lnTo>
                  <a:pt x="102" y="162"/>
                </a:lnTo>
                <a:lnTo>
                  <a:pt x="102" y="0"/>
                </a:lnTo>
                <a:lnTo>
                  <a:pt x="148" y="0"/>
                </a:lnTo>
                <a:lnTo>
                  <a:pt x="148" y="162"/>
                </a:lnTo>
                <a:lnTo>
                  <a:pt x="148" y="162"/>
                </a:lnTo>
                <a:lnTo>
                  <a:pt x="147" y="172"/>
                </a:lnTo>
                <a:lnTo>
                  <a:pt x="146" y="182"/>
                </a:lnTo>
                <a:lnTo>
                  <a:pt x="144" y="190"/>
                </a:lnTo>
                <a:lnTo>
                  <a:pt x="142" y="199"/>
                </a:lnTo>
                <a:lnTo>
                  <a:pt x="138" y="206"/>
                </a:lnTo>
                <a:lnTo>
                  <a:pt x="135" y="212"/>
                </a:lnTo>
                <a:lnTo>
                  <a:pt x="130" y="217"/>
                </a:lnTo>
                <a:lnTo>
                  <a:pt x="125" y="221"/>
                </a:lnTo>
                <a:lnTo>
                  <a:pt x="120" y="225"/>
                </a:lnTo>
                <a:lnTo>
                  <a:pt x="114" y="228"/>
                </a:lnTo>
                <a:lnTo>
                  <a:pt x="108" y="231"/>
                </a:lnTo>
                <a:lnTo>
                  <a:pt x="102" y="233"/>
                </a:lnTo>
                <a:lnTo>
                  <a:pt x="89" y="236"/>
                </a:lnTo>
                <a:lnTo>
                  <a:pt x="74" y="236"/>
                </a:lnTo>
                <a:lnTo>
                  <a:pt x="74" y="236"/>
                </a:lnTo>
                <a:lnTo>
                  <a:pt x="60" y="236"/>
                </a:lnTo>
                <a:lnTo>
                  <a:pt x="46" y="234"/>
                </a:lnTo>
                <a:lnTo>
                  <a:pt x="40" y="232"/>
                </a:lnTo>
                <a:lnTo>
                  <a:pt x="34" y="229"/>
                </a:lnTo>
                <a:lnTo>
                  <a:pt x="28" y="226"/>
                </a:lnTo>
                <a:lnTo>
                  <a:pt x="23" y="223"/>
                </a:lnTo>
                <a:lnTo>
                  <a:pt x="18" y="218"/>
                </a:lnTo>
                <a:lnTo>
                  <a:pt x="14" y="213"/>
                </a:lnTo>
                <a:lnTo>
                  <a:pt x="10" y="207"/>
                </a:lnTo>
                <a:lnTo>
                  <a:pt x="7" y="200"/>
                </a:lnTo>
                <a:lnTo>
                  <a:pt x="4" y="191"/>
                </a:lnTo>
                <a:lnTo>
                  <a:pt x="1" y="182"/>
                </a:lnTo>
                <a:lnTo>
                  <a:pt x="0" y="173"/>
                </a:lnTo>
                <a:lnTo>
                  <a:pt x="0" y="162"/>
                </a:lnTo>
                <a:lnTo>
                  <a:pt x="0" y="0"/>
                </a:lnTo>
                <a:lnTo>
                  <a:pt x="47" y="0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5" name="Freeform 9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>
            <a:spLocks noEditPoints="1"/>
          </xdr:cNvSpPr>
        </xdr:nvSpPr>
        <xdr:spPr bwMode="auto">
          <a:xfrm>
            <a:off x="8101013" y="4805363"/>
            <a:ext cx="76200" cy="123825"/>
          </a:xfrm>
          <a:custGeom>
            <a:avLst/>
            <a:gdLst>
              <a:gd name="T0" fmla="*/ 0 w 144"/>
              <a:gd name="T1" fmla="*/ 0 h 232"/>
              <a:gd name="T2" fmla="*/ 82 w 144"/>
              <a:gd name="T3" fmla="*/ 0 h 232"/>
              <a:gd name="T4" fmla="*/ 82 w 144"/>
              <a:gd name="T5" fmla="*/ 0 h 232"/>
              <a:gd name="T6" fmla="*/ 90 w 144"/>
              <a:gd name="T7" fmla="*/ 1 h 232"/>
              <a:gd name="T8" fmla="*/ 98 w 144"/>
              <a:gd name="T9" fmla="*/ 2 h 232"/>
              <a:gd name="T10" fmla="*/ 105 w 144"/>
              <a:gd name="T11" fmla="*/ 4 h 232"/>
              <a:gd name="T12" fmla="*/ 111 w 144"/>
              <a:gd name="T13" fmla="*/ 6 h 232"/>
              <a:gd name="T14" fmla="*/ 117 w 144"/>
              <a:gd name="T15" fmla="*/ 9 h 232"/>
              <a:gd name="T16" fmla="*/ 122 w 144"/>
              <a:gd name="T17" fmla="*/ 13 h 232"/>
              <a:gd name="T18" fmla="*/ 127 w 144"/>
              <a:gd name="T19" fmla="*/ 17 h 232"/>
              <a:gd name="T20" fmla="*/ 131 w 144"/>
              <a:gd name="T21" fmla="*/ 22 h 232"/>
              <a:gd name="T22" fmla="*/ 134 w 144"/>
              <a:gd name="T23" fmla="*/ 27 h 232"/>
              <a:gd name="T24" fmla="*/ 137 w 144"/>
              <a:gd name="T25" fmla="*/ 32 h 232"/>
              <a:gd name="T26" fmla="*/ 141 w 144"/>
              <a:gd name="T27" fmla="*/ 45 h 232"/>
              <a:gd name="T28" fmla="*/ 144 w 144"/>
              <a:gd name="T29" fmla="*/ 57 h 232"/>
              <a:gd name="T30" fmla="*/ 144 w 144"/>
              <a:gd name="T31" fmla="*/ 70 h 232"/>
              <a:gd name="T32" fmla="*/ 144 w 144"/>
              <a:gd name="T33" fmla="*/ 70 h 232"/>
              <a:gd name="T34" fmla="*/ 144 w 144"/>
              <a:gd name="T35" fmla="*/ 78 h 232"/>
              <a:gd name="T36" fmla="*/ 143 w 144"/>
              <a:gd name="T37" fmla="*/ 86 h 232"/>
              <a:gd name="T38" fmla="*/ 141 w 144"/>
              <a:gd name="T39" fmla="*/ 94 h 232"/>
              <a:gd name="T40" fmla="*/ 139 w 144"/>
              <a:gd name="T41" fmla="*/ 101 h 232"/>
              <a:gd name="T42" fmla="*/ 136 w 144"/>
              <a:gd name="T43" fmla="*/ 107 h 232"/>
              <a:gd name="T44" fmla="*/ 133 w 144"/>
              <a:gd name="T45" fmla="*/ 112 h 232"/>
              <a:gd name="T46" fmla="*/ 129 w 144"/>
              <a:gd name="T47" fmla="*/ 118 h 232"/>
              <a:gd name="T48" fmla="*/ 124 w 144"/>
              <a:gd name="T49" fmla="*/ 123 h 232"/>
              <a:gd name="T50" fmla="*/ 119 w 144"/>
              <a:gd name="T51" fmla="*/ 127 h 232"/>
              <a:gd name="T52" fmla="*/ 114 w 144"/>
              <a:gd name="T53" fmla="*/ 130 h 232"/>
              <a:gd name="T54" fmla="*/ 108 w 144"/>
              <a:gd name="T55" fmla="*/ 133 h 232"/>
              <a:gd name="T56" fmla="*/ 101 w 144"/>
              <a:gd name="T57" fmla="*/ 136 h 232"/>
              <a:gd name="T58" fmla="*/ 95 w 144"/>
              <a:gd name="T59" fmla="*/ 137 h 232"/>
              <a:gd name="T60" fmla="*/ 87 w 144"/>
              <a:gd name="T61" fmla="*/ 139 h 232"/>
              <a:gd name="T62" fmla="*/ 71 w 144"/>
              <a:gd name="T63" fmla="*/ 140 h 232"/>
              <a:gd name="T64" fmla="*/ 46 w 144"/>
              <a:gd name="T65" fmla="*/ 140 h 232"/>
              <a:gd name="T66" fmla="*/ 46 w 144"/>
              <a:gd name="T67" fmla="*/ 232 h 232"/>
              <a:gd name="T68" fmla="*/ 0 w 144"/>
              <a:gd name="T69" fmla="*/ 232 h 232"/>
              <a:gd name="T70" fmla="*/ 0 w 144"/>
              <a:gd name="T71" fmla="*/ 0 h 232"/>
              <a:gd name="T72" fmla="*/ 46 w 144"/>
              <a:gd name="T73" fmla="*/ 105 h 232"/>
              <a:gd name="T74" fmla="*/ 67 w 144"/>
              <a:gd name="T75" fmla="*/ 105 h 232"/>
              <a:gd name="T76" fmla="*/ 67 w 144"/>
              <a:gd name="T77" fmla="*/ 105 h 232"/>
              <a:gd name="T78" fmla="*/ 74 w 144"/>
              <a:gd name="T79" fmla="*/ 104 h 232"/>
              <a:gd name="T80" fmla="*/ 80 w 144"/>
              <a:gd name="T81" fmla="*/ 103 h 232"/>
              <a:gd name="T82" fmla="*/ 85 w 144"/>
              <a:gd name="T83" fmla="*/ 100 h 232"/>
              <a:gd name="T84" fmla="*/ 90 w 144"/>
              <a:gd name="T85" fmla="*/ 96 h 232"/>
              <a:gd name="T86" fmla="*/ 93 w 144"/>
              <a:gd name="T87" fmla="*/ 92 h 232"/>
              <a:gd name="T88" fmla="*/ 96 w 144"/>
              <a:gd name="T89" fmla="*/ 86 h 232"/>
              <a:gd name="T90" fmla="*/ 98 w 144"/>
              <a:gd name="T91" fmla="*/ 79 h 232"/>
              <a:gd name="T92" fmla="*/ 98 w 144"/>
              <a:gd name="T93" fmla="*/ 70 h 232"/>
              <a:gd name="T94" fmla="*/ 98 w 144"/>
              <a:gd name="T95" fmla="*/ 70 h 232"/>
              <a:gd name="T96" fmla="*/ 98 w 144"/>
              <a:gd name="T97" fmla="*/ 62 h 232"/>
              <a:gd name="T98" fmla="*/ 97 w 144"/>
              <a:gd name="T99" fmla="*/ 55 h 232"/>
              <a:gd name="T100" fmla="*/ 94 w 144"/>
              <a:gd name="T101" fmla="*/ 49 h 232"/>
              <a:gd name="T102" fmla="*/ 91 w 144"/>
              <a:gd name="T103" fmla="*/ 44 h 232"/>
              <a:gd name="T104" fmla="*/ 87 w 144"/>
              <a:gd name="T105" fmla="*/ 40 h 232"/>
              <a:gd name="T106" fmla="*/ 81 w 144"/>
              <a:gd name="T107" fmla="*/ 37 h 232"/>
              <a:gd name="T108" fmla="*/ 74 w 144"/>
              <a:gd name="T109" fmla="*/ 35 h 232"/>
              <a:gd name="T110" fmla="*/ 65 w 144"/>
              <a:gd name="T111" fmla="*/ 34 h 232"/>
              <a:gd name="T112" fmla="*/ 46 w 144"/>
              <a:gd name="T113" fmla="*/ 34 h 232"/>
              <a:gd name="T114" fmla="*/ 46 w 144"/>
              <a:gd name="T115" fmla="*/ 105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44" h="232">
                <a:moveTo>
                  <a:pt x="0" y="0"/>
                </a:moveTo>
                <a:lnTo>
                  <a:pt x="82" y="0"/>
                </a:lnTo>
                <a:lnTo>
                  <a:pt x="82" y="0"/>
                </a:lnTo>
                <a:lnTo>
                  <a:pt x="90" y="1"/>
                </a:lnTo>
                <a:lnTo>
                  <a:pt x="98" y="2"/>
                </a:lnTo>
                <a:lnTo>
                  <a:pt x="105" y="4"/>
                </a:lnTo>
                <a:lnTo>
                  <a:pt x="111" y="6"/>
                </a:lnTo>
                <a:lnTo>
                  <a:pt x="117" y="9"/>
                </a:lnTo>
                <a:lnTo>
                  <a:pt x="122" y="13"/>
                </a:lnTo>
                <a:lnTo>
                  <a:pt x="127" y="17"/>
                </a:lnTo>
                <a:lnTo>
                  <a:pt x="131" y="22"/>
                </a:lnTo>
                <a:lnTo>
                  <a:pt x="134" y="27"/>
                </a:lnTo>
                <a:lnTo>
                  <a:pt x="137" y="32"/>
                </a:lnTo>
                <a:lnTo>
                  <a:pt x="141" y="45"/>
                </a:lnTo>
                <a:lnTo>
                  <a:pt x="144" y="57"/>
                </a:lnTo>
                <a:lnTo>
                  <a:pt x="144" y="70"/>
                </a:lnTo>
                <a:lnTo>
                  <a:pt x="144" y="70"/>
                </a:lnTo>
                <a:lnTo>
                  <a:pt x="144" y="78"/>
                </a:lnTo>
                <a:lnTo>
                  <a:pt x="143" y="86"/>
                </a:lnTo>
                <a:lnTo>
                  <a:pt x="141" y="94"/>
                </a:lnTo>
                <a:lnTo>
                  <a:pt x="139" y="101"/>
                </a:lnTo>
                <a:lnTo>
                  <a:pt x="136" y="107"/>
                </a:lnTo>
                <a:lnTo>
                  <a:pt x="133" y="112"/>
                </a:lnTo>
                <a:lnTo>
                  <a:pt x="129" y="118"/>
                </a:lnTo>
                <a:lnTo>
                  <a:pt x="124" y="123"/>
                </a:lnTo>
                <a:lnTo>
                  <a:pt x="119" y="127"/>
                </a:lnTo>
                <a:lnTo>
                  <a:pt x="114" y="130"/>
                </a:lnTo>
                <a:lnTo>
                  <a:pt x="108" y="133"/>
                </a:lnTo>
                <a:lnTo>
                  <a:pt x="101" y="136"/>
                </a:lnTo>
                <a:lnTo>
                  <a:pt x="95" y="137"/>
                </a:lnTo>
                <a:lnTo>
                  <a:pt x="87" y="139"/>
                </a:lnTo>
                <a:lnTo>
                  <a:pt x="71" y="140"/>
                </a:lnTo>
                <a:lnTo>
                  <a:pt x="46" y="140"/>
                </a:lnTo>
                <a:lnTo>
                  <a:pt x="46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6" y="105"/>
                </a:moveTo>
                <a:lnTo>
                  <a:pt x="67" y="105"/>
                </a:lnTo>
                <a:lnTo>
                  <a:pt x="67" y="105"/>
                </a:lnTo>
                <a:lnTo>
                  <a:pt x="74" y="104"/>
                </a:lnTo>
                <a:lnTo>
                  <a:pt x="80" y="103"/>
                </a:lnTo>
                <a:lnTo>
                  <a:pt x="85" y="100"/>
                </a:lnTo>
                <a:lnTo>
                  <a:pt x="90" y="96"/>
                </a:lnTo>
                <a:lnTo>
                  <a:pt x="93" y="92"/>
                </a:lnTo>
                <a:lnTo>
                  <a:pt x="96" y="86"/>
                </a:lnTo>
                <a:lnTo>
                  <a:pt x="98" y="79"/>
                </a:lnTo>
                <a:lnTo>
                  <a:pt x="98" y="70"/>
                </a:lnTo>
                <a:lnTo>
                  <a:pt x="98" y="70"/>
                </a:lnTo>
                <a:lnTo>
                  <a:pt x="98" y="62"/>
                </a:lnTo>
                <a:lnTo>
                  <a:pt x="97" y="55"/>
                </a:lnTo>
                <a:lnTo>
                  <a:pt x="94" y="49"/>
                </a:lnTo>
                <a:lnTo>
                  <a:pt x="91" y="44"/>
                </a:lnTo>
                <a:lnTo>
                  <a:pt x="87" y="40"/>
                </a:lnTo>
                <a:lnTo>
                  <a:pt x="81" y="37"/>
                </a:lnTo>
                <a:lnTo>
                  <a:pt x="74" y="35"/>
                </a:lnTo>
                <a:lnTo>
                  <a:pt x="65" y="34"/>
                </a:lnTo>
                <a:lnTo>
                  <a:pt x="46" y="34"/>
                </a:lnTo>
                <a:lnTo>
                  <a:pt x="46" y="105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6" name="Freeform 10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>
            <a:spLocks/>
          </xdr:cNvSpPr>
        </xdr:nvSpPr>
        <xdr:spPr bwMode="auto">
          <a:xfrm>
            <a:off x="8188325" y="4805363"/>
            <a:ext cx="69850" cy="123825"/>
          </a:xfrm>
          <a:custGeom>
            <a:avLst/>
            <a:gdLst>
              <a:gd name="T0" fmla="*/ 129 w 132"/>
              <a:gd name="T1" fmla="*/ 0 h 232"/>
              <a:gd name="T2" fmla="*/ 129 w 132"/>
              <a:gd name="T3" fmla="*/ 39 h 232"/>
              <a:gd name="T4" fmla="*/ 46 w 132"/>
              <a:gd name="T5" fmla="*/ 39 h 232"/>
              <a:gd name="T6" fmla="*/ 46 w 132"/>
              <a:gd name="T7" fmla="*/ 93 h 232"/>
              <a:gd name="T8" fmla="*/ 124 w 132"/>
              <a:gd name="T9" fmla="*/ 93 h 232"/>
              <a:gd name="T10" fmla="*/ 124 w 132"/>
              <a:gd name="T11" fmla="*/ 132 h 232"/>
              <a:gd name="T12" fmla="*/ 46 w 132"/>
              <a:gd name="T13" fmla="*/ 132 h 232"/>
              <a:gd name="T14" fmla="*/ 46 w 132"/>
              <a:gd name="T15" fmla="*/ 193 h 232"/>
              <a:gd name="T16" fmla="*/ 132 w 132"/>
              <a:gd name="T17" fmla="*/ 193 h 232"/>
              <a:gd name="T18" fmla="*/ 132 w 132"/>
              <a:gd name="T19" fmla="*/ 232 h 232"/>
              <a:gd name="T20" fmla="*/ 0 w 132"/>
              <a:gd name="T21" fmla="*/ 232 h 232"/>
              <a:gd name="T22" fmla="*/ 0 w 132"/>
              <a:gd name="T23" fmla="*/ 0 h 232"/>
              <a:gd name="T24" fmla="*/ 129 w 132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32" h="232">
                <a:moveTo>
                  <a:pt x="129" y="0"/>
                </a:moveTo>
                <a:lnTo>
                  <a:pt x="129" y="39"/>
                </a:lnTo>
                <a:lnTo>
                  <a:pt x="46" y="39"/>
                </a:lnTo>
                <a:lnTo>
                  <a:pt x="46" y="93"/>
                </a:lnTo>
                <a:lnTo>
                  <a:pt x="124" y="93"/>
                </a:lnTo>
                <a:lnTo>
                  <a:pt x="124" y="132"/>
                </a:lnTo>
                <a:lnTo>
                  <a:pt x="46" y="132"/>
                </a:lnTo>
                <a:lnTo>
                  <a:pt x="46" y="193"/>
                </a:lnTo>
                <a:lnTo>
                  <a:pt x="132" y="193"/>
                </a:lnTo>
                <a:lnTo>
                  <a:pt x="132" y="232"/>
                </a:lnTo>
                <a:lnTo>
                  <a:pt x="0" y="232"/>
                </a:lnTo>
                <a:lnTo>
                  <a:pt x="0" y="0"/>
                </a:lnTo>
                <a:lnTo>
                  <a:pt x="129" y="0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7" name="Freeform 11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>
            <a:spLocks noEditPoints="1"/>
          </xdr:cNvSpPr>
        </xdr:nvSpPr>
        <xdr:spPr bwMode="auto">
          <a:xfrm>
            <a:off x="8315325" y="4805363"/>
            <a:ext cx="82550" cy="123825"/>
          </a:xfrm>
          <a:custGeom>
            <a:avLst/>
            <a:gdLst>
              <a:gd name="T0" fmla="*/ 87 w 157"/>
              <a:gd name="T1" fmla="*/ 0 h 232"/>
              <a:gd name="T2" fmla="*/ 101 w 157"/>
              <a:gd name="T3" fmla="*/ 1 h 232"/>
              <a:gd name="T4" fmla="*/ 124 w 157"/>
              <a:gd name="T5" fmla="*/ 9 h 232"/>
              <a:gd name="T6" fmla="*/ 132 w 157"/>
              <a:gd name="T7" fmla="*/ 15 h 232"/>
              <a:gd name="T8" fmla="*/ 139 w 157"/>
              <a:gd name="T9" fmla="*/ 23 h 232"/>
              <a:gd name="T10" fmla="*/ 144 w 157"/>
              <a:gd name="T11" fmla="*/ 33 h 232"/>
              <a:gd name="T12" fmla="*/ 147 w 157"/>
              <a:gd name="T13" fmla="*/ 46 h 232"/>
              <a:gd name="T14" fmla="*/ 149 w 157"/>
              <a:gd name="T15" fmla="*/ 60 h 232"/>
              <a:gd name="T16" fmla="*/ 146 w 157"/>
              <a:gd name="T17" fmla="*/ 81 h 232"/>
              <a:gd name="T18" fmla="*/ 139 w 157"/>
              <a:gd name="T19" fmla="*/ 98 h 232"/>
              <a:gd name="T20" fmla="*/ 127 w 157"/>
              <a:gd name="T21" fmla="*/ 110 h 232"/>
              <a:gd name="T22" fmla="*/ 110 w 157"/>
              <a:gd name="T23" fmla="*/ 118 h 232"/>
              <a:gd name="T24" fmla="*/ 110 w 157"/>
              <a:gd name="T25" fmla="*/ 118 h 232"/>
              <a:gd name="T26" fmla="*/ 129 w 157"/>
              <a:gd name="T27" fmla="*/ 124 h 232"/>
              <a:gd name="T28" fmla="*/ 136 w 157"/>
              <a:gd name="T29" fmla="*/ 129 h 232"/>
              <a:gd name="T30" fmla="*/ 140 w 157"/>
              <a:gd name="T31" fmla="*/ 137 h 232"/>
              <a:gd name="T32" fmla="*/ 146 w 157"/>
              <a:gd name="T33" fmla="*/ 157 h 232"/>
              <a:gd name="T34" fmla="*/ 147 w 157"/>
              <a:gd name="T35" fmla="*/ 188 h 232"/>
              <a:gd name="T36" fmla="*/ 148 w 157"/>
              <a:gd name="T37" fmla="*/ 205 h 232"/>
              <a:gd name="T38" fmla="*/ 151 w 157"/>
              <a:gd name="T39" fmla="*/ 221 h 232"/>
              <a:gd name="T40" fmla="*/ 155 w 157"/>
              <a:gd name="T41" fmla="*/ 228 h 232"/>
              <a:gd name="T42" fmla="*/ 157 w 157"/>
              <a:gd name="T43" fmla="*/ 232 h 232"/>
              <a:gd name="T44" fmla="*/ 108 w 157"/>
              <a:gd name="T45" fmla="*/ 232 h 232"/>
              <a:gd name="T46" fmla="*/ 103 w 157"/>
              <a:gd name="T47" fmla="*/ 221 h 232"/>
              <a:gd name="T48" fmla="*/ 102 w 157"/>
              <a:gd name="T49" fmla="*/ 208 h 232"/>
              <a:gd name="T50" fmla="*/ 100 w 157"/>
              <a:gd name="T51" fmla="*/ 163 h 232"/>
              <a:gd name="T52" fmla="*/ 99 w 157"/>
              <a:gd name="T53" fmla="*/ 151 h 232"/>
              <a:gd name="T54" fmla="*/ 94 w 157"/>
              <a:gd name="T55" fmla="*/ 142 h 232"/>
              <a:gd name="T56" fmla="*/ 84 w 157"/>
              <a:gd name="T57" fmla="*/ 136 h 232"/>
              <a:gd name="T58" fmla="*/ 72 w 157"/>
              <a:gd name="T59" fmla="*/ 134 h 232"/>
              <a:gd name="T60" fmla="*/ 48 w 157"/>
              <a:gd name="T61" fmla="*/ 232 h 232"/>
              <a:gd name="T62" fmla="*/ 0 w 157"/>
              <a:gd name="T63" fmla="*/ 0 h 232"/>
              <a:gd name="T64" fmla="*/ 67 w 157"/>
              <a:gd name="T65" fmla="*/ 101 h 232"/>
              <a:gd name="T66" fmla="*/ 75 w 157"/>
              <a:gd name="T67" fmla="*/ 101 h 232"/>
              <a:gd name="T68" fmla="*/ 87 w 157"/>
              <a:gd name="T69" fmla="*/ 97 h 232"/>
              <a:gd name="T70" fmla="*/ 97 w 157"/>
              <a:gd name="T71" fmla="*/ 89 h 232"/>
              <a:gd name="T72" fmla="*/ 102 w 157"/>
              <a:gd name="T73" fmla="*/ 75 h 232"/>
              <a:gd name="T74" fmla="*/ 102 w 157"/>
              <a:gd name="T75" fmla="*/ 67 h 232"/>
              <a:gd name="T76" fmla="*/ 100 w 157"/>
              <a:gd name="T77" fmla="*/ 53 h 232"/>
              <a:gd name="T78" fmla="*/ 94 w 157"/>
              <a:gd name="T79" fmla="*/ 43 h 232"/>
              <a:gd name="T80" fmla="*/ 83 w 157"/>
              <a:gd name="T81" fmla="*/ 37 h 232"/>
              <a:gd name="T82" fmla="*/ 69 w 157"/>
              <a:gd name="T83" fmla="*/ 34 h 232"/>
              <a:gd name="T84" fmla="*/ 48 w 157"/>
              <a:gd name="T85" fmla="*/ 101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57" h="232">
                <a:moveTo>
                  <a:pt x="0" y="0"/>
                </a:moveTo>
                <a:lnTo>
                  <a:pt x="87" y="0"/>
                </a:lnTo>
                <a:lnTo>
                  <a:pt x="87" y="0"/>
                </a:lnTo>
                <a:lnTo>
                  <a:pt x="101" y="1"/>
                </a:lnTo>
                <a:lnTo>
                  <a:pt x="113" y="4"/>
                </a:lnTo>
                <a:lnTo>
                  <a:pt x="124" y="9"/>
                </a:lnTo>
                <a:lnTo>
                  <a:pt x="128" y="12"/>
                </a:lnTo>
                <a:lnTo>
                  <a:pt x="132" y="15"/>
                </a:lnTo>
                <a:lnTo>
                  <a:pt x="136" y="19"/>
                </a:lnTo>
                <a:lnTo>
                  <a:pt x="139" y="23"/>
                </a:lnTo>
                <a:lnTo>
                  <a:pt x="142" y="28"/>
                </a:lnTo>
                <a:lnTo>
                  <a:pt x="144" y="33"/>
                </a:lnTo>
                <a:lnTo>
                  <a:pt x="146" y="40"/>
                </a:lnTo>
                <a:lnTo>
                  <a:pt x="147" y="46"/>
                </a:lnTo>
                <a:lnTo>
                  <a:pt x="149" y="60"/>
                </a:lnTo>
                <a:lnTo>
                  <a:pt x="149" y="60"/>
                </a:lnTo>
                <a:lnTo>
                  <a:pt x="148" y="71"/>
                </a:lnTo>
                <a:lnTo>
                  <a:pt x="146" y="81"/>
                </a:lnTo>
                <a:lnTo>
                  <a:pt x="143" y="90"/>
                </a:lnTo>
                <a:lnTo>
                  <a:pt x="139" y="98"/>
                </a:lnTo>
                <a:lnTo>
                  <a:pt x="134" y="104"/>
                </a:lnTo>
                <a:lnTo>
                  <a:pt x="127" y="110"/>
                </a:lnTo>
                <a:lnTo>
                  <a:pt x="119" y="114"/>
                </a:lnTo>
                <a:lnTo>
                  <a:pt x="110" y="118"/>
                </a:lnTo>
                <a:lnTo>
                  <a:pt x="110" y="118"/>
                </a:lnTo>
                <a:lnTo>
                  <a:pt x="110" y="118"/>
                </a:lnTo>
                <a:lnTo>
                  <a:pt x="121" y="120"/>
                </a:lnTo>
                <a:lnTo>
                  <a:pt x="129" y="124"/>
                </a:lnTo>
                <a:lnTo>
                  <a:pt x="133" y="126"/>
                </a:lnTo>
                <a:lnTo>
                  <a:pt x="136" y="129"/>
                </a:lnTo>
                <a:lnTo>
                  <a:pt x="138" y="133"/>
                </a:lnTo>
                <a:lnTo>
                  <a:pt x="140" y="137"/>
                </a:lnTo>
                <a:lnTo>
                  <a:pt x="144" y="146"/>
                </a:lnTo>
                <a:lnTo>
                  <a:pt x="146" y="157"/>
                </a:lnTo>
                <a:lnTo>
                  <a:pt x="147" y="171"/>
                </a:lnTo>
                <a:lnTo>
                  <a:pt x="147" y="188"/>
                </a:lnTo>
                <a:lnTo>
                  <a:pt x="147" y="188"/>
                </a:lnTo>
                <a:lnTo>
                  <a:pt x="148" y="205"/>
                </a:lnTo>
                <a:lnTo>
                  <a:pt x="149" y="217"/>
                </a:lnTo>
                <a:lnTo>
                  <a:pt x="151" y="221"/>
                </a:lnTo>
                <a:lnTo>
                  <a:pt x="152" y="225"/>
                </a:lnTo>
                <a:lnTo>
                  <a:pt x="155" y="228"/>
                </a:lnTo>
                <a:lnTo>
                  <a:pt x="157" y="230"/>
                </a:lnTo>
                <a:lnTo>
                  <a:pt x="157" y="232"/>
                </a:lnTo>
                <a:lnTo>
                  <a:pt x="108" y="232"/>
                </a:lnTo>
                <a:lnTo>
                  <a:pt x="108" y="232"/>
                </a:lnTo>
                <a:lnTo>
                  <a:pt x="105" y="227"/>
                </a:lnTo>
                <a:lnTo>
                  <a:pt x="103" y="221"/>
                </a:lnTo>
                <a:lnTo>
                  <a:pt x="102" y="215"/>
                </a:lnTo>
                <a:lnTo>
                  <a:pt x="102" y="208"/>
                </a:lnTo>
                <a:lnTo>
                  <a:pt x="100" y="163"/>
                </a:lnTo>
                <a:lnTo>
                  <a:pt x="100" y="163"/>
                </a:lnTo>
                <a:lnTo>
                  <a:pt x="100" y="157"/>
                </a:lnTo>
                <a:lnTo>
                  <a:pt x="99" y="151"/>
                </a:lnTo>
                <a:lnTo>
                  <a:pt x="96" y="146"/>
                </a:lnTo>
                <a:lnTo>
                  <a:pt x="94" y="142"/>
                </a:lnTo>
                <a:lnTo>
                  <a:pt x="89" y="139"/>
                </a:lnTo>
                <a:lnTo>
                  <a:pt x="84" y="136"/>
                </a:lnTo>
                <a:lnTo>
                  <a:pt x="79" y="135"/>
                </a:lnTo>
                <a:lnTo>
                  <a:pt x="72" y="134"/>
                </a:lnTo>
                <a:lnTo>
                  <a:pt x="48" y="134"/>
                </a:lnTo>
                <a:lnTo>
                  <a:pt x="48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8" y="101"/>
                </a:moveTo>
                <a:lnTo>
                  <a:pt x="67" y="101"/>
                </a:lnTo>
                <a:lnTo>
                  <a:pt x="67" y="101"/>
                </a:lnTo>
                <a:lnTo>
                  <a:pt x="75" y="101"/>
                </a:lnTo>
                <a:lnTo>
                  <a:pt x="82" y="99"/>
                </a:lnTo>
                <a:lnTo>
                  <a:pt x="87" y="97"/>
                </a:lnTo>
                <a:lnTo>
                  <a:pt x="92" y="93"/>
                </a:lnTo>
                <a:lnTo>
                  <a:pt x="97" y="89"/>
                </a:lnTo>
                <a:lnTo>
                  <a:pt x="100" y="83"/>
                </a:lnTo>
                <a:lnTo>
                  <a:pt x="102" y="75"/>
                </a:lnTo>
                <a:lnTo>
                  <a:pt x="102" y="67"/>
                </a:lnTo>
                <a:lnTo>
                  <a:pt x="102" y="67"/>
                </a:lnTo>
                <a:lnTo>
                  <a:pt x="102" y="59"/>
                </a:lnTo>
                <a:lnTo>
                  <a:pt x="100" y="53"/>
                </a:lnTo>
                <a:lnTo>
                  <a:pt x="98" y="48"/>
                </a:lnTo>
                <a:lnTo>
                  <a:pt x="94" y="43"/>
                </a:lnTo>
                <a:lnTo>
                  <a:pt x="89" y="40"/>
                </a:lnTo>
                <a:lnTo>
                  <a:pt x="83" y="37"/>
                </a:lnTo>
                <a:lnTo>
                  <a:pt x="77" y="35"/>
                </a:lnTo>
                <a:lnTo>
                  <a:pt x="69" y="34"/>
                </a:lnTo>
                <a:lnTo>
                  <a:pt x="48" y="34"/>
                </a:lnTo>
                <a:lnTo>
                  <a:pt x="48" y="101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8" name="Freeform 12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8413750" y="4805363"/>
            <a:ext cx="69850" cy="123825"/>
          </a:xfrm>
          <a:custGeom>
            <a:avLst/>
            <a:gdLst>
              <a:gd name="T0" fmla="*/ 129 w 132"/>
              <a:gd name="T1" fmla="*/ 0 h 232"/>
              <a:gd name="T2" fmla="*/ 129 w 132"/>
              <a:gd name="T3" fmla="*/ 39 h 232"/>
              <a:gd name="T4" fmla="*/ 46 w 132"/>
              <a:gd name="T5" fmla="*/ 39 h 232"/>
              <a:gd name="T6" fmla="*/ 46 w 132"/>
              <a:gd name="T7" fmla="*/ 93 h 232"/>
              <a:gd name="T8" fmla="*/ 124 w 132"/>
              <a:gd name="T9" fmla="*/ 93 h 232"/>
              <a:gd name="T10" fmla="*/ 124 w 132"/>
              <a:gd name="T11" fmla="*/ 132 h 232"/>
              <a:gd name="T12" fmla="*/ 46 w 132"/>
              <a:gd name="T13" fmla="*/ 132 h 232"/>
              <a:gd name="T14" fmla="*/ 46 w 132"/>
              <a:gd name="T15" fmla="*/ 193 h 232"/>
              <a:gd name="T16" fmla="*/ 132 w 132"/>
              <a:gd name="T17" fmla="*/ 193 h 232"/>
              <a:gd name="T18" fmla="*/ 132 w 132"/>
              <a:gd name="T19" fmla="*/ 232 h 232"/>
              <a:gd name="T20" fmla="*/ 0 w 132"/>
              <a:gd name="T21" fmla="*/ 232 h 232"/>
              <a:gd name="T22" fmla="*/ 0 w 132"/>
              <a:gd name="T23" fmla="*/ 0 h 232"/>
              <a:gd name="T24" fmla="*/ 129 w 132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32" h="232">
                <a:moveTo>
                  <a:pt x="129" y="0"/>
                </a:moveTo>
                <a:lnTo>
                  <a:pt x="129" y="39"/>
                </a:lnTo>
                <a:lnTo>
                  <a:pt x="46" y="39"/>
                </a:lnTo>
                <a:lnTo>
                  <a:pt x="46" y="93"/>
                </a:lnTo>
                <a:lnTo>
                  <a:pt x="124" y="93"/>
                </a:lnTo>
                <a:lnTo>
                  <a:pt x="124" y="132"/>
                </a:lnTo>
                <a:lnTo>
                  <a:pt x="46" y="132"/>
                </a:lnTo>
                <a:lnTo>
                  <a:pt x="46" y="193"/>
                </a:lnTo>
                <a:lnTo>
                  <a:pt x="132" y="193"/>
                </a:lnTo>
                <a:lnTo>
                  <a:pt x="132" y="232"/>
                </a:lnTo>
                <a:lnTo>
                  <a:pt x="0" y="232"/>
                </a:lnTo>
                <a:lnTo>
                  <a:pt x="0" y="0"/>
                </a:lnTo>
                <a:lnTo>
                  <a:pt x="129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99" name="Freeform 13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8497888" y="4805363"/>
            <a:ext cx="80963" cy="123825"/>
          </a:xfrm>
          <a:custGeom>
            <a:avLst/>
            <a:gdLst>
              <a:gd name="T0" fmla="*/ 54 w 154"/>
              <a:gd name="T1" fmla="*/ 0 h 232"/>
              <a:gd name="T2" fmla="*/ 111 w 154"/>
              <a:gd name="T3" fmla="*/ 159 h 232"/>
              <a:gd name="T4" fmla="*/ 112 w 154"/>
              <a:gd name="T5" fmla="*/ 159 h 232"/>
              <a:gd name="T6" fmla="*/ 112 w 154"/>
              <a:gd name="T7" fmla="*/ 0 h 232"/>
              <a:gd name="T8" fmla="*/ 154 w 154"/>
              <a:gd name="T9" fmla="*/ 0 h 232"/>
              <a:gd name="T10" fmla="*/ 154 w 154"/>
              <a:gd name="T11" fmla="*/ 232 h 232"/>
              <a:gd name="T12" fmla="*/ 102 w 154"/>
              <a:gd name="T13" fmla="*/ 232 h 232"/>
              <a:gd name="T14" fmla="*/ 44 w 154"/>
              <a:gd name="T15" fmla="*/ 70 h 232"/>
              <a:gd name="T16" fmla="*/ 44 w 154"/>
              <a:gd name="T17" fmla="*/ 70 h 232"/>
              <a:gd name="T18" fmla="*/ 44 w 154"/>
              <a:gd name="T19" fmla="*/ 232 h 232"/>
              <a:gd name="T20" fmla="*/ 0 w 154"/>
              <a:gd name="T21" fmla="*/ 232 h 232"/>
              <a:gd name="T22" fmla="*/ 0 w 154"/>
              <a:gd name="T23" fmla="*/ 0 h 232"/>
              <a:gd name="T24" fmla="*/ 54 w 154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54" h="232">
                <a:moveTo>
                  <a:pt x="54" y="0"/>
                </a:moveTo>
                <a:lnTo>
                  <a:pt x="111" y="159"/>
                </a:lnTo>
                <a:lnTo>
                  <a:pt x="112" y="159"/>
                </a:lnTo>
                <a:lnTo>
                  <a:pt x="112" y="0"/>
                </a:lnTo>
                <a:lnTo>
                  <a:pt x="154" y="0"/>
                </a:lnTo>
                <a:lnTo>
                  <a:pt x="154" y="232"/>
                </a:lnTo>
                <a:lnTo>
                  <a:pt x="102" y="232"/>
                </a:lnTo>
                <a:lnTo>
                  <a:pt x="44" y="70"/>
                </a:lnTo>
                <a:lnTo>
                  <a:pt x="44" y="70"/>
                </a:lnTo>
                <a:lnTo>
                  <a:pt x="44" y="232"/>
                </a:lnTo>
                <a:lnTo>
                  <a:pt x="0" y="232"/>
                </a:lnTo>
                <a:lnTo>
                  <a:pt x="0" y="0"/>
                </a:lnTo>
                <a:lnTo>
                  <a:pt x="54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00" name="Freeform 14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EditPoints="1"/>
          </xdr:cNvSpPr>
        </xdr:nvSpPr>
        <xdr:spPr bwMode="auto">
          <a:xfrm>
            <a:off x="8589963" y="4805363"/>
            <a:ext cx="95250" cy="123825"/>
          </a:xfrm>
          <a:custGeom>
            <a:avLst/>
            <a:gdLst>
              <a:gd name="T0" fmla="*/ 61 w 180"/>
              <a:gd name="T1" fmla="*/ 0 h 232"/>
              <a:gd name="T2" fmla="*/ 119 w 180"/>
              <a:gd name="T3" fmla="*/ 0 h 232"/>
              <a:gd name="T4" fmla="*/ 180 w 180"/>
              <a:gd name="T5" fmla="*/ 232 h 232"/>
              <a:gd name="T6" fmla="*/ 131 w 180"/>
              <a:gd name="T7" fmla="*/ 232 h 232"/>
              <a:gd name="T8" fmla="*/ 121 w 180"/>
              <a:gd name="T9" fmla="*/ 183 h 232"/>
              <a:gd name="T10" fmla="*/ 59 w 180"/>
              <a:gd name="T11" fmla="*/ 183 h 232"/>
              <a:gd name="T12" fmla="*/ 48 w 180"/>
              <a:gd name="T13" fmla="*/ 232 h 232"/>
              <a:gd name="T14" fmla="*/ 0 w 180"/>
              <a:gd name="T15" fmla="*/ 232 h 232"/>
              <a:gd name="T16" fmla="*/ 61 w 180"/>
              <a:gd name="T17" fmla="*/ 0 h 232"/>
              <a:gd name="T18" fmla="*/ 67 w 180"/>
              <a:gd name="T19" fmla="*/ 145 h 232"/>
              <a:gd name="T20" fmla="*/ 113 w 180"/>
              <a:gd name="T21" fmla="*/ 145 h 232"/>
              <a:gd name="T22" fmla="*/ 90 w 180"/>
              <a:gd name="T23" fmla="*/ 41 h 232"/>
              <a:gd name="T24" fmla="*/ 90 w 180"/>
              <a:gd name="T25" fmla="*/ 41 h 232"/>
              <a:gd name="T26" fmla="*/ 67 w 180"/>
              <a:gd name="T27" fmla="*/ 145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80" h="232">
                <a:moveTo>
                  <a:pt x="61" y="0"/>
                </a:moveTo>
                <a:lnTo>
                  <a:pt x="119" y="0"/>
                </a:lnTo>
                <a:lnTo>
                  <a:pt x="180" y="232"/>
                </a:lnTo>
                <a:lnTo>
                  <a:pt x="131" y="232"/>
                </a:lnTo>
                <a:lnTo>
                  <a:pt x="121" y="183"/>
                </a:lnTo>
                <a:lnTo>
                  <a:pt x="59" y="183"/>
                </a:lnTo>
                <a:lnTo>
                  <a:pt x="48" y="232"/>
                </a:lnTo>
                <a:lnTo>
                  <a:pt x="0" y="232"/>
                </a:lnTo>
                <a:lnTo>
                  <a:pt x="61" y="0"/>
                </a:lnTo>
                <a:close/>
                <a:moveTo>
                  <a:pt x="67" y="145"/>
                </a:moveTo>
                <a:lnTo>
                  <a:pt x="113" y="145"/>
                </a:lnTo>
                <a:lnTo>
                  <a:pt x="90" y="41"/>
                </a:lnTo>
                <a:lnTo>
                  <a:pt x="90" y="41"/>
                </a:lnTo>
                <a:lnTo>
                  <a:pt x="67" y="145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01" name="Freeform 15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/>
          </xdr:cNvSpPr>
        </xdr:nvSpPr>
        <xdr:spPr bwMode="auto">
          <a:xfrm>
            <a:off x="8691563" y="4805363"/>
            <a:ext cx="77788" cy="125413"/>
          </a:xfrm>
          <a:custGeom>
            <a:avLst/>
            <a:gdLst>
              <a:gd name="T0" fmla="*/ 46 w 148"/>
              <a:gd name="T1" fmla="*/ 0 h 236"/>
              <a:gd name="T2" fmla="*/ 46 w 148"/>
              <a:gd name="T3" fmla="*/ 162 h 236"/>
              <a:gd name="T4" fmla="*/ 46 w 148"/>
              <a:gd name="T5" fmla="*/ 162 h 236"/>
              <a:gd name="T6" fmla="*/ 47 w 148"/>
              <a:gd name="T7" fmla="*/ 170 h 236"/>
              <a:gd name="T8" fmla="*/ 48 w 148"/>
              <a:gd name="T9" fmla="*/ 178 h 236"/>
              <a:gd name="T10" fmla="*/ 49 w 148"/>
              <a:gd name="T11" fmla="*/ 184 h 236"/>
              <a:gd name="T12" fmla="*/ 52 w 148"/>
              <a:gd name="T13" fmla="*/ 190 h 236"/>
              <a:gd name="T14" fmla="*/ 55 w 148"/>
              <a:gd name="T15" fmla="*/ 195 h 236"/>
              <a:gd name="T16" fmla="*/ 60 w 148"/>
              <a:gd name="T17" fmla="*/ 199 h 236"/>
              <a:gd name="T18" fmla="*/ 67 w 148"/>
              <a:gd name="T19" fmla="*/ 202 h 236"/>
              <a:gd name="T20" fmla="*/ 74 w 148"/>
              <a:gd name="T21" fmla="*/ 202 h 236"/>
              <a:gd name="T22" fmla="*/ 74 w 148"/>
              <a:gd name="T23" fmla="*/ 202 h 236"/>
              <a:gd name="T24" fmla="*/ 82 w 148"/>
              <a:gd name="T25" fmla="*/ 202 h 236"/>
              <a:gd name="T26" fmla="*/ 88 w 148"/>
              <a:gd name="T27" fmla="*/ 199 h 236"/>
              <a:gd name="T28" fmla="*/ 92 w 148"/>
              <a:gd name="T29" fmla="*/ 195 h 236"/>
              <a:gd name="T30" fmla="*/ 96 w 148"/>
              <a:gd name="T31" fmla="*/ 190 h 236"/>
              <a:gd name="T32" fmla="*/ 98 w 148"/>
              <a:gd name="T33" fmla="*/ 184 h 236"/>
              <a:gd name="T34" fmla="*/ 100 w 148"/>
              <a:gd name="T35" fmla="*/ 178 h 236"/>
              <a:gd name="T36" fmla="*/ 101 w 148"/>
              <a:gd name="T37" fmla="*/ 170 h 236"/>
              <a:gd name="T38" fmla="*/ 101 w 148"/>
              <a:gd name="T39" fmla="*/ 162 h 236"/>
              <a:gd name="T40" fmla="*/ 101 w 148"/>
              <a:gd name="T41" fmla="*/ 0 h 236"/>
              <a:gd name="T42" fmla="*/ 148 w 148"/>
              <a:gd name="T43" fmla="*/ 0 h 236"/>
              <a:gd name="T44" fmla="*/ 148 w 148"/>
              <a:gd name="T45" fmla="*/ 162 h 236"/>
              <a:gd name="T46" fmla="*/ 148 w 148"/>
              <a:gd name="T47" fmla="*/ 162 h 236"/>
              <a:gd name="T48" fmla="*/ 148 w 148"/>
              <a:gd name="T49" fmla="*/ 172 h 236"/>
              <a:gd name="T50" fmla="*/ 147 w 148"/>
              <a:gd name="T51" fmla="*/ 182 h 236"/>
              <a:gd name="T52" fmla="*/ 144 w 148"/>
              <a:gd name="T53" fmla="*/ 190 h 236"/>
              <a:gd name="T54" fmla="*/ 141 w 148"/>
              <a:gd name="T55" fmla="*/ 199 h 236"/>
              <a:gd name="T56" fmla="*/ 138 w 148"/>
              <a:gd name="T57" fmla="*/ 206 h 236"/>
              <a:gd name="T58" fmla="*/ 134 w 148"/>
              <a:gd name="T59" fmla="*/ 212 h 236"/>
              <a:gd name="T60" fmla="*/ 130 w 148"/>
              <a:gd name="T61" fmla="*/ 217 h 236"/>
              <a:gd name="T62" fmla="*/ 125 w 148"/>
              <a:gd name="T63" fmla="*/ 221 h 236"/>
              <a:gd name="T64" fmla="*/ 120 w 148"/>
              <a:gd name="T65" fmla="*/ 225 h 236"/>
              <a:gd name="T66" fmla="*/ 114 w 148"/>
              <a:gd name="T67" fmla="*/ 228 h 236"/>
              <a:gd name="T68" fmla="*/ 108 w 148"/>
              <a:gd name="T69" fmla="*/ 231 h 236"/>
              <a:gd name="T70" fmla="*/ 102 w 148"/>
              <a:gd name="T71" fmla="*/ 233 h 236"/>
              <a:gd name="T72" fmla="*/ 88 w 148"/>
              <a:gd name="T73" fmla="*/ 236 h 236"/>
              <a:gd name="T74" fmla="*/ 74 w 148"/>
              <a:gd name="T75" fmla="*/ 236 h 236"/>
              <a:gd name="T76" fmla="*/ 74 w 148"/>
              <a:gd name="T77" fmla="*/ 236 h 236"/>
              <a:gd name="T78" fmla="*/ 59 w 148"/>
              <a:gd name="T79" fmla="*/ 236 h 236"/>
              <a:gd name="T80" fmla="*/ 46 w 148"/>
              <a:gd name="T81" fmla="*/ 234 h 236"/>
              <a:gd name="T82" fmla="*/ 40 w 148"/>
              <a:gd name="T83" fmla="*/ 232 h 236"/>
              <a:gd name="T84" fmla="*/ 34 w 148"/>
              <a:gd name="T85" fmla="*/ 229 h 236"/>
              <a:gd name="T86" fmla="*/ 28 w 148"/>
              <a:gd name="T87" fmla="*/ 226 h 236"/>
              <a:gd name="T88" fmla="*/ 23 w 148"/>
              <a:gd name="T89" fmla="*/ 223 h 236"/>
              <a:gd name="T90" fmla="*/ 18 w 148"/>
              <a:gd name="T91" fmla="*/ 218 h 236"/>
              <a:gd name="T92" fmla="*/ 14 w 148"/>
              <a:gd name="T93" fmla="*/ 213 h 236"/>
              <a:gd name="T94" fmla="*/ 10 w 148"/>
              <a:gd name="T95" fmla="*/ 207 h 236"/>
              <a:gd name="T96" fmla="*/ 6 w 148"/>
              <a:gd name="T97" fmla="*/ 200 h 236"/>
              <a:gd name="T98" fmla="*/ 4 w 148"/>
              <a:gd name="T99" fmla="*/ 191 h 236"/>
              <a:gd name="T100" fmla="*/ 2 w 148"/>
              <a:gd name="T101" fmla="*/ 182 h 236"/>
              <a:gd name="T102" fmla="*/ 1 w 148"/>
              <a:gd name="T103" fmla="*/ 173 h 236"/>
              <a:gd name="T104" fmla="*/ 0 w 148"/>
              <a:gd name="T105" fmla="*/ 162 h 236"/>
              <a:gd name="T106" fmla="*/ 0 w 148"/>
              <a:gd name="T107" fmla="*/ 0 h 236"/>
              <a:gd name="T108" fmla="*/ 46 w 148"/>
              <a:gd name="T109" fmla="*/ 0 h 2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48" h="236">
                <a:moveTo>
                  <a:pt x="46" y="0"/>
                </a:moveTo>
                <a:lnTo>
                  <a:pt x="46" y="162"/>
                </a:lnTo>
                <a:lnTo>
                  <a:pt x="46" y="162"/>
                </a:lnTo>
                <a:lnTo>
                  <a:pt x="47" y="170"/>
                </a:lnTo>
                <a:lnTo>
                  <a:pt x="48" y="178"/>
                </a:lnTo>
                <a:lnTo>
                  <a:pt x="49" y="184"/>
                </a:lnTo>
                <a:lnTo>
                  <a:pt x="52" y="190"/>
                </a:lnTo>
                <a:lnTo>
                  <a:pt x="55" y="195"/>
                </a:lnTo>
                <a:lnTo>
                  <a:pt x="60" y="199"/>
                </a:lnTo>
                <a:lnTo>
                  <a:pt x="67" y="202"/>
                </a:lnTo>
                <a:lnTo>
                  <a:pt x="74" y="202"/>
                </a:lnTo>
                <a:lnTo>
                  <a:pt x="74" y="202"/>
                </a:lnTo>
                <a:lnTo>
                  <a:pt x="82" y="202"/>
                </a:lnTo>
                <a:lnTo>
                  <a:pt x="88" y="199"/>
                </a:lnTo>
                <a:lnTo>
                  <a:pt x="92" y="195"/>
                </a:lnTo>
                <a:lnTo>
                  <a:pt x="96" y="190"/>
                </a:lnTo>
                <a:lnTo>
                  <a:pt x="98" y="184"/>
                </a:lnTo>
                <a:lnTo>
                  <a:pt x="100" y="178"/>
                </a:lnTo>
                <a:lnTo>
                  <a:pt x="101" y="170"/>
                </a:lnTo>
                <a:lnTo>
                  <a:pt x="101" y="162"/>
                </a:lnTo>
                <a:lnTo>
                  <a:pt x="101" y="0"/>
                </a:lnTo>
                <a:lnTo>
                  <a:pt x="148" y="0"/>
                </a:lnTo>
                <a:lnTo>
                  <a:pt x="148" y="162"/>
                </a:lnTo>
                <a:lnTo>
                  <a:pt x="148" y="162"/>
                </a:lnTo>
                <a:lnTo>
                  <a:pt x="148" y="172"/>
                </a:lnTo>
                <a:lnTo>
                  <a:pt x="147" y="182"/>
                </a:lnTo>
                <a:lnTo>
                  <a:pt x="144" y="190"/>
                </a:lnTo>
                <a:lnTo>
                  <a:pt x="141" y="199"/>
                </a:lnTo>
                <a:lnTo>
                  <a:pt x="138" y="206"/>
                </a:lnTo>
                <a:lnTo>
                  <a:pt x="134" y="212"/>
                </a:lnTo>
                <a:lnTo>
                  <a:pt x="130" y="217"/>
                </a:lnTo>
                <a:lnTo>
                  <a:pt x="125" y="221"/>
                </a:lnTo>
                <a:lnTo>
                  <a:pt x="120" y="225"/>
                </a:lnTo>
                <a:lnTo>
                  <a:pt x="114" y="228"/>
                </a:lnTo>
                <a:lnTo>
                  <a:pt x="108" y="231"/>
                </a:lnTo>
                <a:lnTo>
                  <a:pt x="102" y="233"/>
                </a:lnTo>
                <a:lnTo>
                  <a:pt x="88" y="236"/>
                </a:lnTo>
                <a:lnTo>
                  <a:pt x="74" y="236"/>
                </a:lnTo>
                <a:lnTo>
                  <a:pt x="74" y="236"/>
                </a:lnTo>
                <a:lnTo>
                  <a:pt x="59" y="236"/>
                </a:lnTo>
                <a:lnTo>
                  <a:pt x="46" y="234"/>
                </a:lnTo>
                <a:lnTo>
                  <a:pt x="40" y="232"/>
                </a:lnTo>
                <a:lnTo>
                  <a:pt x="34" y="229"/>
                </a:lnTo>
                <a:lnTo>
                  <a:pt x="28" y="226"/>
                </a:lnTo>
                <a:lnTo>
                  <a:pt x="23" y="223"/>
                </a:lnTo>
                <a:lnTo>
                  <a:pt x="18" y="218"/>
                </a:lnTo>
                <a:lnTo>
                  <a:pt x="14" y="213"/>
                </a:lnTo>
                <a:lnTo>
                  <a:pt x="10" y="207"/>
                </a:lnTo>
                <a:lnTo>
                  <a:pt x="6" y="200"/>
                </a:lnTo>
                <a:lnTo>
                  <a:pt x="4" y="191"/>
                </a:lnTo>
                <a:lnTo>
                  <a:pt x="2" y="182"/>
                </a:lnTo>
                <a:lnTo>
                  <a:pt x="1" y="173"/>
                </a:lnTo>
                <a:lnTo>
                  <a:pt x="0" y="162"/>
                </a:lnTo>
                <a:lnTo>
                  <a:pt x="0" y="0"/>
                </a:lnTo>
                <a:lnTo>
                  <a:pt x="46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02" name="Freeform 16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/>
          </xdr:cNvSpPr>
        </xdr:nvSpPr>
        <xdr:spPr bwMode="auto">
          <a:xfrm>
            <a:off x="8789988" y="4805363"/>
            <a:ext cx="69850" cy="123825"/>
          </a:xfrm>
          <a:custGeom>
            <a:avLst/>
            <a:gdLst>
              <a:gd name="T0" fmla="*/ 0 w 130"/>
              <a:gd name="T1" fmla="*/ 232 h 232"/>
              <a:gd name="T2" fmla="*/ 0 w 130"/>
              <a:gd name="T3" fmla="*/ 0 h 232"/>
              <a:gd name="T4" fmla="*/ 47 w 130"/>
              <a:gd name="T5" fmla="*/ 0 h 232"/>
              <a:gd name="T6" fmla="*/ 47 w 130"/>
              <a:gd name="T7" fmla="*/ 193 h 232"/>
              <a:gd name="T8" fmla="*/ 130 w 130"/>
              <a:gd name="T9" fmla="*/ 193 h 232"/>
              <a:gd name="T10" fmla="*/ 130 w 130"/>
              <a:gd name="T11" fmla="*/ 232 h 232"/>
              <a:gd name="T12" fmla="*/ 0 w 130"/>
              <a:gd name="T13" fmla="*/ 232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30" h="232">
                <a:moveTo>
                  <a:pt x="0" y="232"/>
                </a:moveTo>
                <a:lnTo>
                  <a:pt x="0" y="0"/>
                </a:lnTo>
                <a:lnTo>
                  <a:pt x="47" y="0"/>
                </a:lnTo>
                <a:lnTo>
                  <a:pt x="47" y="193"/>
                </a:lnTo>
                <a:lnTo>
                  <a:pt x="130" y="193"/>
                </a:lnTo>
                <a:lnTo>
                  <a:pt x="130" y="232"/>
                </a:lnTo>
                <a:lnTo>
                  <a:pt x="0" y="232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03" name="Freeform 17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8848725" y="4805363"/>
            <a:ext cx="77788" cy="123825"/>
          </a:xfrm>
          <a:custGeom>
            <a:avLst/>
            <a:gdLst>
              <a:gd name="T0" fmla="*/ 148 w 148"/>
              <a:gd name="T1" fmla="*/ 0 h 232"/>
              <a:gd name="T2" fmla="*/ 148 w 148"/>
              <a:gd name="T3" fmla="*/ 39 h 232"/>
              <a:gd name="T4" fmla="*/ 97 w 148"/>
              <a:gd name="T5" fmla="*/ 39 h 232"/>
              <a:gd name="T6" fmla="*/ 97 w 148"/>
              <a:gd name="T7" fmla="*/ 232 h 232"/>
              <a:gd name="T8" fmla="*/ 51 w 148"/>
              <a:gd name="T9" fmla="*/ 232 h 232"/>
              <a:gd name="T10" fmla="*/ 51 w 148"/>
              <a:gd name="T11" fmla="*/ 39 h 232"/>
              <a:gd name="T12" fmla="*/ 0 w 148"/>
              <a:gd name="T13" fmla="*/ 39 h 232"/>
              <a:gd name="T14" fmla="*/ 0 w 148"/>
              <a:gd name="T15" fmla="*/ 0 h 232"/>
              <a:gd name="T16" fmla="*/ 148 w 148"/>
              <a:gd name="T17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8" h="232">
                <a:moveTo>
                  <a:pt x="148" y="0"/>
                </a:moveTo>
                <a:lnTo>
                  <a:pt x="148" y="39"/>
                </a:lnTo>
                <a:lnTo>
                  <a:pt x="97" y="39"/>
                </a:lnTo>
                <a:lnTo>
                  <a:pt x="97" y="232"/>
                </a:lnTo>
                <a:lnTo>
                  <a:pt x="51" y="232"/>
                </a:lnTo>
                <a:lnTo>
                  <a:pt x="51" y="39"/>
                </a:lnTo>
                <a:lnTo>
                  <a:pt x="0" y="39"/>
                </a:lnTo>
                <a:lnTo>
                  <a:pt x="0" y="0"/>
                </a:lnTo>
                <a:lnTo>
                  <a:pt x="148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66</xdr:row>
      <xdr:rowOff>44918</xdr:rowOff>
    </xdr:from>
    <xdr:to>
      <xdr:col>5</xdr:col>
      <xdr:colOff>470244</xdr:colOff>
      <xdr:row>67</xdr:row>
      <xdr:rowOff>20018</xdr:rowOff>
    </xdr:to>
    <xdr:sp macro="" textlink="">
      <xdr:nvSpPr>
        <xdr:cNvPr id="104" name="Text Box 2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0" y="12617918"/>
          <a:ext cx="3486494" cy="165600"/>
        </a:xfrm>
        <a:prstGeom prst="rect">
          <a:avLst/>
        </a:prstGeom>
        <a:noFill/>
        <a:ln>
          <a:noFill/>
        </a:ln>
      </xdr:spPr>
      <xdr:txBody>
        <a:bodyPr wrap="square" lIns="0" tIns="0" rIns="0" bIns="0" anchor="b" anchorCtr="0">
          <a:noAutofit/>
        </a:bodyPr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1pPr>
          <a:lvl2pPr marL="3429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2pPr>
          <a:lvl3pPr marL="6858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3pPr>
          <a:lvl4pPr marL="10287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4pPr>
          <a:lvl5pPr marL="13716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5pPr>
          <a:lvl6pPr marL="17145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6pPr>
          <a:lvl7pPr marL="20574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7pPr>
          <a:lvl8pPr marL="24003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8pPr>
          <a:lvl9pPr marL="27432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9pPr>
        </a:lstStyle>
        <a:p>
          <a:pPr eaLnBrk="1" hangingPunct="1">
            <a:buClr>
              <a:srgbClr val="F7B100"/>
            </a:buClr>
            <a:buFont typeface="Wingdings" pitchFamily="2" charset="2"/>
            <a:buNone/>
            <a:defRPr/>
          </a:pPr>
          <a:r>
            <a:rPr lang="fr-FR" sz="450" b="0" cap="all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DQSC-MF  DIRECTION QUALITE DES FABRICATIONS</a:t>
          </a:r>
        </a:p>
      </xdr:txBody>
    </xdr:sp>
    <xdr:clientData/>
  </xdr:twoCellAnchor>
  <xdr:twoCellAnchor>
    <xdr:from>
      <xdr:col>2</xdr:col>
      <xdr:colOff>381555</xdr:colOff>
      <xdr:row>66</xdr:row>
      <xdr:rowOff>44918</xdr:rowOff>
    </xdr:from>
    <xdr:to>
      <xdr:col>2</xdr:col>
      <xdr:colOff>381555</xdr:colOff>
      <xdr:row>67</xdr:row>
      <xdr:rowOff>20018</xdr:rowOff>
    </xdr:to>
    <xdr:cxnSp macro="">
      <xdr:nvCxnSpPr>
        <xdr:cNvPr id="105" name="Connecteur droit 55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CxnSpPr/>
      </xdr:nvCxnSpPr>
      <xdr:spPr>
        <a:xfrm>
          <a:off x="1588055" y="126179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66</xdr:row>
      <xdr:rowOff>44918</xdr:rowOff>
    </xdr:from>
    <xdr:to>
      <xdr:col>0</xdr:col>
      <xdr:colOff>0</xdr:colOff>
      <xdr:row>67</xdr:row>
      <xdr:rowOff>20018</xdr:rowOff>
    </xdr:to>
    <xdr:cxnSp macro="">
      <xdr:nvCxnSpPr>
        <xdr:cNvPr id="106" name="Connecteur droit 57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CxnSpPr/>
      </xdr:nvCxnSpPr>
      <xdr:spPr>
        <a:xfrm>
          <a:off x="0" y="126179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436951</xdr:colOff>
      <xdr:row>66</xdr:row>
      <xdr:rowOff>44918</xdr:rowOff>
    </xdr:from>
    <xdr:to>
      <xdr:col>11</xdr:col>
      <xdr:colOff>436951</xdr:colOff>
      <xdr:row>67</xdr:row>
      <xdr:rowOff>20018</xdr:rowOff>
    </xdr:to>
    <xdr:cxnSp macro="">
      <xdr:nvCxnSpPr>
        <xdr:cNvPr id="107" name="Connecteur droit 58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>
          <a:off x="7072701" y="126179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298519</xdr:colOff>
      <xdr:row>66</xdr:row>
      <xdr:rowOff>44918</xdr:rowOff>
    </xdr:from>
    <xdr:to>
      <xdr:col>7</xdr:col>
      <xdr:colOff>298519</xdr:colOff>
      <xdr:row>67</xdr:row>
      <xdr:rowOff>20018</xdr:rowOff>
    </xdr:to>
    <xdr:cxnSp macro="">
      <xdr:nvCxnSpPr>
        <xdr:cNvPr id="108" name="Connecteur droit 59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CxnSpPr/>
      </xdr:nvCxnSpPr>
      <xdr:spPr>
        <a:xfrm>
          <a:off x="4521269" y="12617918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434406</xdr:colOff>
      <xdr:row>99</xdr:row>
      <xdr:rowOff>183916</xdr:rowOff>
    </xdr:from>
    <xdr:to>
      <xdr:col>9</xdr:col>
      <xdr:colOff>317058</xdr:colOff>
      <xdr:row>100</xdr:row>
      <xdr:rowOff>140434</xdr:rowOff>
    </xdr:to>
    <xdr:sp macro="" textlink="">
      <xdr:nvSpPr>
        <xdr:cNvPr id="109" name="Text Box 23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>
          <a:spLocks noChangeArrowheads="1"/>
        </xdr:cNvSpPr>
      </xdr:nvSpPr>
      <xdr:spPr bwMode="auto">
        <a:xfrm>
          <a:off x="4657156" y="19043416"/>
          <a:ext cx="1089152" cy="147018"/>
        </a:xfrm>
        <a:prstGeom prst="rect">
          <a:avLst/>
        </a:prstGeom>
        <a:noFill/>
        <a:ln>
          <a:solidFill>
            <a:schemeClr val="tx1"/>
          </a:solidFill>
        </a:ln>
      </xdr:spPr>
      <xdr:txBody>
        <a:bodyPr wrap="square" lIns="40500" tIns="27000" rIns="27000" bIns="27000" anchor="ctr" anchorCtr="0">
          <a:noAutofit/>
        </a:bodyPr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1pPr>
          <a:lvl2pPr marL="3429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2pPr>
          <a:lvl3pPr marL="6858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3pPr>
          <a:lvl4pPr marL="10287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4pPr>
          <a:lvl5pPr marL="13716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5pPr>
          <a:lvl6pPr marL="17145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6pPr>
          <a:lvl7pPr marL="20574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7pPr>
          <a:lvl8pPr marL="24003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8pPr>
          <a:lvl9pPr marL="27432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9pPr>
        </a:lstStyle>
        <a:p>
          <a:pPr eaLnBrk="1" hangingPunct="1">
            <a:buClr>
              <a:srgbClr val="F7B100"/>
            </a:buClr>
            <a:buFont typeface="Wingdings" pitchFamily="2" charset="2"/>
            <a:buNone/>
            <a:defRPr/>
          </a:pPr>
          <a:r>
            <a:rPr lang="fr-FR" sz="450" b="0" cap="all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RENAULT CONFIDENTIAL C</a:t>
          </a:r>
        </a:p>
      </xdr:txBody>
    </xdr:sp>
    <xdr:clientData/>
  </xdr:twoCellAnchor>
  <xdr:twoCellAnchor>
    <xdr:from>
      <xdr:col>11</xdr:col>
      <xdr:colOff>571414</xdr:colOff>
      <xdr:row>100</xdr:row>
      <xdr:rowOff>10454</xdr:rowOff>
    </xdr:from>
    <xdr:to>
      <xdr:col>13</xdr:col>
      <xdr:colOff>423742</xdr:colOff>
      <xdr:row>100</xdr:row>
      <xdr:rowOff>123396</xdr:rowOff>
    </xdr:to>
    <xdr:grpSp>
      <xdr:nvGrpSpPr>
        <xdr:cNvPr id="110" name="Groupe 40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GrpSpPr>
          <a:grpSpLocks noChangeAspect="1"/>
        </xdr:cNvGrpSpPr>
      </xdr:nvGrpSpPr>
      <xdr:grpSpPr>
        <a:xfrm>
          <a:off x="7227708" y="19060454"/>
          <a:ext cx="1062563" cy="112942"/>
          <a:chOff x="7712075" y="4803775"/>
          <a:chExt cx="1214438" cy="127001"/>
        </a:xfrm>
      </xdr:grpSpPr>
      <xdr:sp macro="" textlink="">
        <xdr:nvSpPr>
          <xdr:cNvPr id="111" name="Freeform 5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>
            <a:spLocks/>
          </xdr:cNvSpPr>
        </xdr:nvSpPr>
        <xdr:spPr bwMode="auto">
          <a:xfrm>
            <a:off x="7712075" y="4803775"/>
            <a:ext cx="80963" cy="127000"/>
          </a:xfrm>
          <a:custGeom>
            <a:avLst/>
            <a:gdLst>
              <a:gd name="T0" fmla="*/ 105 w 153"/>
              <a:gd name="T1" fmla="*/ 73 h 240"/>
              <a:gd name="T2" fmla="*/ 103 w 153"/>
              <a:gd name="T3" fmla="*/ 60 h 240"/>
              <a:gd name="T4" fmla="*/ 99 w 153"/>
              <a:gd name="T5" fmla="*/ 48 h 240"/>
              <a:gd name="T6" fmla="*/ 90 w 153"/>
              <a:gd name="T7" fmla="*/ 37 h 240"/>
              <a:gd name="T8" fmla="*/ 78 w 153"/>
              <a:gd name="T9" fmla="*/ 34 h 240"/>
              <a:gd name="T10" fmla="*/ 71 w 153"/>
              <a:gd name="T11" fmla="*/ 35 h 240"/>
              <a:gd name="T12" fmla="*/ 64 w 153"/>
              <a:gd name="T13" fmla="*/ 38 h 240"/>
              <a:gd name="T14" fmla="*/ 59 w 153"/>
              <a:gd name="T15" fmla="*/ 45 h 240"/>
              <a:gd name="T16" fmla="*/ 51 w 153"/>
              <a:gd name="T17" fmla="*/ 64 h 240"/>
              <a:gd name="T18" fmla="*/ 47 w 153"/>
              <a:gd name="T19" fmla="*/ 95 h 240"/>
              <a:gd name="T20" fmla="*/ 47 w 153"/>
              <a:gd name="T21" fmla="*/ 115 h 240"/>
              <a:gd name="T22" fmla="*/ 48 w 153"/>
              <a:gd name="T23" fmla="*/ 153 h 240"/>
              <a:gd name="T24" fmla="*/ 53 w 153"/>
              <a:gd name="T25" fmla="*/ 181 h 240"/>
              <a:gd name="T26" fmla="*/ 60 w 153"/>
              <a:gd name="T27" fmla="*/ 196 h 240"/>
              <a:gd name="T28" fmla="*/ 66 w 153"/>
              <a:gd name="T29" fmla="*/ 203 h 240"/>
              <a:gd name="T30" fmla="*/ 74 w 153"/>
              <a:gd name="T31" fmla="*/ 206 h 240"/>
              <a:gd name="T32" fmla="*/ 79 w 153"/>
              <a:gd name="T33" fmla="*/ 206 h 240"/>
              <a:gd name="T34" fmla="*/ 88 w 153"/>
              <a:gd name="T35" fmla="*/ 204 h 240"/>
              <a:gd name="T36" fmla="*/ 97 w 153"/>
              <a:gd name="T37" fmla="*/ 196 h 240"/>
              <a:gd name="T38" fmla="*/ 104 w 153"/>
              <a:gd name="T39" fmla="*/ 185 h 240"/>
              <a:gd name="T40" fmla="*/ 107 w 153"/>
              <a:gd name="T41" fmla="*/ 169 h 240"/>
              <a:gd name="T42" fmla="*/ 77 w 153"/>
              <a:gd name="T43" fmla="*/ 146 h 240"/>
              <a:gd name="T44" fmla="*/ 153 w 153"/>
              <a:gd name="T45" fmla="*/ 111 h 240"/>
              <a:gd name="T46" fmla="*/ 118 w 153"/>
              <a:gd name="T47" fmla="*/ 236 h 240"/>
              <a:gd name="T48" fmla="*/ 117 w 153"/>
              <a:gd name="T49" fmla="*/ 215 h 240"/>
              <a:gd name="T50" fmla="*/ 113 w 153"/>
              <a:gd name="T51" fmla="*/ 221 h 240"/>
              <a:gd name="T52" fmla="*/ 103 w 153"/>
              <a:gd name="T53" fmla="*/ 231 h 240"/>
              <a:gd name="T54" fmla="*/ 91 w 153"/>
              <a:gd name="T55" fmla="*/ 237 h 240"/>
              <a:gd name="T56" fmla="*/ 77 w 153"/>
              <a:gd name="T57" fmla="*/ 240 h 240"/>
              <a:gd name="T58" fmla="*/ 69 w 153"/>
              <a:gd name="T59" fmla="*/ 240 h 240"/>
              <a:gd name="T60" fmla="*/ 50 w 153"/>
              <a:gd name="T61" fmla="*/ 238 h 240"/>
              <a:gd name="T62" fmla="*/ 33 w 153"/>
              <a:gd name="T63" fmla="*/ 233 h 240"/>
              <a:gd name="T64" fmla="*/ 21 w 153"/>
              <a:gd name="T65" fmla="*/ 223 h 240"/>
              <a:gd name="T66" fmla="*/ 13 w 153"/>
              <a:gd name="T67" fmla="*/ 209 h 240"/>
              <a:gd name="T68" fmla="*/ 6 w 153"/>
              <a:gd name="T69" fmla="*/ 191 h 240"/>
              <a:gd name="T70" fmla="*/ 3 w 153"/>
              <a:gd name="T71" fmla="*/ 170 h 240"/>
              <a:gd name="T72" fmla="*/ 0 w 153"/>
              <a:gd name="T73" fmla="*/ 117 h 240"/>
              <a:gd name="T74" fmla="*/ 1 w 153"/>
              <a:gd name="T75" fmla="*/ 90 h 240"/>
              <a:gd name="T76" fmla="*/ 4 w 153"/>
              <a:gd name="T77" fmla="*/ 66 h 240"/>
              <a:gd name="T78" fmla="*/ 9 w 153"/>
              <a:gd name="T79" fmla="*/ 46 h 240"/>
              <a:gd name="T80" fmla="*/ 16 w 153"/>
              <a:gd name="T81" fmla="*/ 29 h 240"/>
              <a:gd name="T82" fmla="*/ 27 w 153"/>
              <a:gd name="T83" fmla="*/ 16 h 240"/>
              <a:gd name="T84" fmla="*/ 40 w 153"/>
              <a:gd name="T85" fmla="*/ 7 h 240"/>
              <a:gd name="T86" fmla="*/ 58 w 153"/>
              <a:gd name="T87" fmla="*/ 2 h 240"/>
              <a:gd name="T88" fmla="*/ 78 w 153"/>
              <a:gd name="T89" fmla="*/ 0 h 240"/>
              <a:gd name="T90" fmla="*/ 87 w 153"/>
              <a:gd name="T91" fmla="*/ 0 h 240"/>
              <a:gd name="T92" fmla="*/ 103 w 153"/>
              <a:gd name="T93" fmla="*/ 2 h 240"/>
              <a:gd name="T94" fmla="*/ 117 w 153"/>
              <a:gd name="T95" fmla="*/ 7 h 240"/>
              <a:gd name="T96" fmla="*/ 129 w 153"/>
              <a:gd name="T97" fmla="*/ 14 h 240"/>
              <a:gd name="T98" fmla="*/ 137 w 153"/>
              <a:gd name="T99" fmla="*/ 23 h 240"/>
              <a:gd name="T100" fmla="*/ 144 w 153"/>
              <a:gd name="T101" fmla="*/ 35 h 240"/>
              <a:gd name="T102" fmla="*/ 148 w 153"/>
              <a:gd name="T103" fmla="*/ 49 h 240"/>
              <a:gd name="T104" fmla="*/ 150 w 153"/>
              <a:gd name="T105" fmla="*/ 73 h 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153" h="240">
                <a:moveTo>
                  <a:pt x="105" y="73"/>
                </a:moveTo>
                <a:lnTo>
                  <a:pt x="105" y="73"/>
                </a:lnTo>
                <a:lnTo>
                  <a:pt x="104" y="67"/>
                </a:lnTo>
                <a:lnTo>
                  <a:pt x="103" y="60"/>
                </a:lnTo>
                <a:lnTo>
                  <a:pt x="101" y="53"/>
                </a:lnTo>
                <a:lnTo>
                  <a:pt x="99" y="48"/>
                </a:lnTo>
                <a:lnTo>
                  <a:pt x="95" y="42"/>
                </a:lnTo>
                <a:lnTo>
                  <a:pt x="90" y="37"/>
                </a:lnTo>
                <a:lnTo>
                  <a:pt x="85" y="35"/>
                </a:lnTo>
                <a:lnTo>
                  <a:pt x="78" y="34"/>
                </a:lnTo>
                <a:lnTo>
                  <a:pt x="78" y="34"/>
                </a:lnTo>
                <a:lnTo>
                  <a:pt x="71" y="35"/>
                </a:lnTo>
                <a:lnTo>
                  <a:pt x="67" y="36"/>
                </a:lnTo>
                <a:lnTo>
                  <a:pt x="64" y="38"/>
                </a:lnTo>
                <a:lnTo>
                  <a:pt x="61" y="42"/>
                </a:lnTo>
                <a:lnTo>
                  <a:pt x="59" y="45"/>
                </a:lnTo>
                <a:lnTo>
                  <a:pt x="54" y="53"/>
                </a:lnTo>
                <a:lnTo>
                  <a:pt x="51" y="64"/>
                </a:lnTo>
                <a:lnTo>
                  <a:pt x="49" y="78"/>
                </a:lnTo>
                <a:lnTo>
                  <a:pt x="47" y="95"/>
                </a:lnTo>
                <a:lnTo>
                  <a:pt x="47" y="115"/>
                </a:lnTo>
                <a:lnTo>
                  <a:pt x="47" y="115"/>
                </a:lnTo>
                <a:lnTo>
                  <a:pt x="47" y="135"/>
                </a:lnTo>
                <a:lnTo>
                  <a:pt x="48" y="153"/>
                </a:lnTo>
                <a:lnTo>
                  <a:pt x="50" y="168"/>
                </a:lnTo>
                <a:lnTo>
                  <a:pt x="53" y="181"/>
                </a:lnTo>
                <a:lnTo>
                  <a:pt x="57" y="192"/>
                </a:lnTo>
                <a:lnTo>
                  <a:pt x="60" y="196"/>
                </a:lnTo>
                <a:lnTo>
                  <a:pt x="63" y="199"/>
                </a:lnTo>
                <a:lnTo>
                  <a:pt x="66" y="203"/>
                </a:lnTo>
                <a:lnTo>
                  <a:pt x="70" y="205"/>
                </a:lnTo>
                <a:lnTo>
                  <a:pt x="74" y="206"/>
                </a:lnTo>
                <a:lnTo>
                  <a:pt x="79" y="206"/>
                </a:lnTo>
                <a:lnTo>
                  <a:pt x="79" y="206"/>
                </a:lnTo>
                <a:lnTo>
                  <a:pt x="83" y="206"/>
                </a:lnTo>
                <a:lnTo>
                  <a:pt x="88" y="204"/>
                </a:lnTo>
                <a:lnTo>
                  <a:pt x="93" y="201"/>
                </a:lnTo>
                <a:lnTo>
                  <a:pt x="97" y="196"/>
                </a:lnTo>
                <a:lnTo>
                  <a:pt x="101" y="191"/>
                </a:lnTo>
                <a:lnTo>
                  <a:pt x="104" y="185"/>
                </a:lnTo>
                <a:lnTo>
                  <a:pt x="107" y="178"/>
                </a:lnTo>
                <a:lnTo>
                  <a:pt x="107" y="169"/>
                </a:lnTo>
                <a:lnTo>
                  <a:pt x="107" y="146"/>
                </a:lnTo>
                <a:lnTo>
                  <a:pt x="77" y="146"/>
                </a:lnTo>
                <a:lnTo>
                  <a:pt x="77" y="111"/>
                </a:lnTo>
                <a:lnTo>
                  <a:pt x="153" y="111"/>
                </a:lnTo>
                <a:lnTo>
                  <a:pt x="153" y="236"/>
                </a:lnTo>
                <a:lnTo>
                  <a:pt x="118" y="236"/>
                </a:lnTo>
                <a:lnTo>
                  <a:pt x="118" y="215"/>
                </a:lnTo>
                <a:lnTo>
                  <a:pt x="117" y="215"/>
                </a:lnTo>
                <a:lnTo>
                  <a:pt x="117" y="215"/>
                </a:lnTo>
                <a:lnTo>
                  <a:pt x="113" y="221"/>
                </a:lnTo>
                <a:lnTo>
                  <a:pt x="108" y="226"/>
                </a:lnTo>
                <a:lnTo>
                  <a:pt x="103" y="231"/>
                </a:lnTo>
                <a:lnTo>
                  <a:pt x="97" y="234"/>
                </a:lnTo>
                <a:lnTo>
                  <a:pt x="91" y="237"/>
                </a:lnTo>
                <a:lnTo>
                  <a:pt x="84" y="239"/>
                </a:lnTo>
                <a:lnTo>
                  <a:pt x="77" y="240"/>
                </a:lnTo>
                <a:lnTo>
                  <a:pt x="69" y="240"/>
                </a:lnTo>
                <a:lnTo>
                  <a:pt x="69" y="240"/>
                </a:lnTo>
                <a:lnTo>
                  <a:pt x="59" y="240"/>
                </a:lnTo>
                <a:lnTo>
                  <a:pt x="50" y="238"/>
                </a:lnTo>
                <a:lnTo>
                  <a:pt x="41" y="236"/>
                </a:lnTo>
                <a:lnTo>
                  <a:pt x="33" y="233"/>
                </a:lnTo>
                <a:lnTo>
                  <a:pt x="27" y="228"/>
                </a:lnTo>
                <a:lnTo>
                  <a:pt x="21" y="223"/>
                </a:lnTo>
                <a:lnTo>
                  <a:pt x="17" y="217"/>
                </a:lnTo>
                <a:lnTo>
                  <a:pt x="13" y="209"/>
                </a:lnTo>
                <a:lnTo>
                  <a:pt x="9" y="201"/>
                </a:lnTo>
                <a:lnTo>
                  <a:pt x="6" y="191"/>
                </a:lnTo>
                <a:lnTo>
                  <a:pt x="4" y="181"/>
                </a:lnTo>
                <a:lnTo>
                  <a:pt x="3" y="170"/>
                </a:lnTo>
                <a:lnTo>
                  <a:pt x="1" y="146"/>
                </a:lnTo>
                <a:lnTo>
                  <a:pt x="0" y="117"/>
                </a:lnTo>
                <a:lnTo>
                  <a:pt x="0" y="117"/>
                </a:lnTo>
                <a:lnTo>
                  <a:pt x="1" y="90"/>
                </a:lnTo>
                <a:lnTo>
                  <a:pt x="2" y="78"/>
                </a:lnTo>
                <a:lnTo>
                  <a:pt x="4" y="66"/>
                </a:lnTo>
                <a:lnTo>
                  <a:pt x="6" y="56"/>
                </a:lnTo>
                <a:lnTo>
                  <a:pt x="9" y="46"/>
                </a:lnTo>
                <a:lnTo>
                  <a:pt x="12" y="37"/>
                </a:lnTo>
                <a:lnTo>
                  <a:pt x="16" y="29"/>
                </a:lnTo>
                <a:lnTo>
                  <a:pt x="21" y="22"/>
                </a:lnTo>
                <a:lnTo>
                  <a:pt x="27" y="16"/>
                </a:lnTo>
                <a:lnTo>
                  <a:pt x="33" y="11"/>
                </a:lnTo>
                <a:lnTo>
                  <a:pt x="40" y="7"/>
                </a:lnTo>
                <a:lnTo>
                  <a:pt x="49" y="4"/>
                </a:lnTo>
                <a:lnTo>
                  <a:pt x="58" y="2"/>
                </a:lnTo>
                <a:lnTo>
                  <a:pt x="67" y="0"/>
                </a:lnTo>
                <a:lnTo>
                  <a:pt x="78" y="0"/>
                </a:lnTo>
                <a:lnTo>
                  <a:pt x="78" y="0"/>
                </a:lnTo>
                <a:lnTo>
                  <a:pt x="87" y="0"/>
                </a:lnTo>
                <a:lnTo>
                  <a:pt x="95" y="1"/>
                </a:lnTo>
                <a:lnTo>
                  <a:pt x="103" y="2"/>
                </a:lnTo>
                <a:lnTo>
                  <a:pt x="110" y="4"/>
                </a:lnTo>
                <a:lnTo>
                  <a:pt x="117" y="7"/>
                </a:lnTo>
                <a:lnTo>
                  <a:pt x="123" y="10"/>
                </a:lnTo>
                <a:lnTo>
                  <a:pt x="129" y="14"/>
                </a:lnTo>
                <a:lnTo>
                  <a:pt x="133" y="18"/>
                </a:lnTo>
                <a:lnTo>
                  <a:pt x="137" y="23"/>
                </a:lnTo>
                <a:lnTo>
                  <a:pt x="141" y="29"/>
                </a:lnTo>
                <a:lnTo>
                  <a:pt x="144" y="35"/>
                </a:lnTo>
                <a:lnTo>
                  <a:pt x="146" y="42"/>
                </a:lnTo>
                <a:lnTo>
                  <a:pt x="148" y="49"/>
                </a:lnTo>
                <a:lnTo>
                  <a:pt x="149" y="57"/>
                </a:lnTo>
                <a:lnTo>
                  <a:pt x="150" y="73"/>
                </a:lnTo>
                <a:lnTo>
                  <a:pt x="105" y="73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2" name="Freeform 6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>
            <a:spLocks noEditPoints="1"/>
          </xdr:cNvSpPr>
        </xdr:nvSpPr>
        <xdr:spPr bwMode="auto">
          <a:xfrm>
            <a:off x="7810500" y="4805363"/>
            <a:ext cx="82550" cy="123825"/>
          </a:xfrm>
          <a:custGeom>
            <a:avLst/>
            <a:gdLst>
              <a:gd name="T0" fmla="*/ 86 w 157"/>
              <a:gd name="T1" fmla="*/ 0 h 232"/>
              <a:gd name="T2" fmla="*/ 99 w 157"/>
              <a:gd name="T3" fmla="*/ 1 h 232"/>
              <a:gd name="T4" fmla="*/ 123 w 157"/>
              <a:gd name="T5" fmla="*/ 9 h 232"/>
              <a:gd name="T6" fmla="*/ 131 w 157"/>
              <a:gd name="T7" fmla="*/ 15 h 232"/>
              <a:gd name="T8" fmla="*/ 138 w 157"/>
              <a:gd name="T9" fmla="*/ 23 h 232"/>
              <a:gd name="T10" fmla="*/ 143 w 157"/>
              <a:gd name="T11" fmla="*/ 33 h 232"/>
              <a:gd name="T12" fmla="*/ 147 w 157"/>
              <a:gd name="T13" fmla="*/ 46 h 232"/>
              <a:gd name="T14" fmla="*/ 148 w 157"/>
              <a:gd name="T15" fmla="*/ 60 h 232"/>
              <a:gd name="T16" fmla="*/ 145 w 157"/>
              <a:gd name="T17" fmla="*/ 81 h 232"/>
              <a:gd name="T18" fmla="*/ 138 w 157"/>
              <a:gd name="T19" fmla="*/ 98 h 232"/>
              <a:gd name="T20" fmla="*/ 126 w 157"/>
              <a:gd name="T21" fmla="*/ 110 h 232"/>
              <a:gd name="T22" fmla="*/ 108 w 157"/>
              <a:gd name="T23" fmla="*/ 118 h 232"/>
              <a:gd name="T24" fmla="*/ 108 w 157"/>
              <a:gd name="T25" fmla="*/ 118 h 232"/>
              <a:gd name="T26" fmla="*/ 128 w 157"/>
              <a:gd name="T27" fmla="*/ 124 h 232"/>
              <a:gd name="T28" fmla="*/ 135 w 157"/>
              <a:gd name="T29" fmla="*/ 129 h 232"/>
              <a:gd name="T30" fmla="*/ 139 w 157"/>
              <a:gd name="T31" fmla="*/ 137 h 232"/>
              <a:gd name="T32" fmla="*/ 145 w 157"/>
              <a:gd name="T33" fmla="*/ 157 h 232"/>
              <a:gd name="T34" fmla="*/ 146 w 157"/>
              <a:gd name="T35" fmla="*/ 188 h 232"/>
              <a:gd name="T36" fmla="*/ 147 w 157"/>
              <a:gd name="T37" fmla="*/ 205 h 232"/>
              <a:gd name="T38" fmla="*/ 150 w 157"/>
              <a:gd name="T39" fmla="*/ 221 h 232"/>
              <a:gd name="T40" fmla="*/ 154 w 157"/>
              <a:gd name="T41" fmla="*/ 228 h 232"/>
              <a:gd name="T42" fmla="*/ 157 w 157"/>
              <a:gd name="T43" fmla="*/ 232 h 232"/>
              <a:gd name="T44" fmla="*/ 106 w 157"/>
              <a:gd name="T45" fmla="*/ 232 h 232"/>
              <a:gd name="T46" fmla="*/ 101 w 157"/>
              <a:gd name="T47" fmla="*/ 221 h 232"/>
              <a:gd name="T48" fmla="*/ 100 w 157"/>
              <a:gd name="T49" fmla="*/ 208 h 232"/>
              <a:gd name="T50" fmla="*/ 99 w 157"/>
              <a:gd name="T51" fmla="*/ 163 h 232"/>
              <a:gd name="T52" fmla="*/ 97 w 157"/>
              <a:gd name="T53" fmla="*/ 151 h 232"/>
              <a:gd name="T54" fmla="*/ 92 w 157"/>
              <a:gd name="T55" fmla="*/ 142 h 232"/>
              <a:gd name="T56" fmla="*/ 83 w 157"/>
              <a:gd name="T57" fmla="*/ 136 h 232"/>
              <a:gd name="T58" fmla="*/ 71 w 157"/>
              <a:gd name="T59" fmla="*/ 134 h 232"/>
              <a:gd name="T60" fmla="*/ 47 w 157"/>
              <a:gd name="T61" fmla="*/ 232 h 232"/>
              <a:gd name="T62" fmla="*/ 0 w 157"/>
              <a:gd name="T63" fmla="*/ 0 h 232"/>
              <a:gd name="T64" fmla="*/ 66 w 157"/>
              <a:gd name="T65" fmla="*/ 101 h 232"/>
              <a:gd name="T66" fmla="*/ 74 w 157"/>
              <a:gd name="T67" fmla="*/ 101 h 232"/>
              <a:gd name="T68" fmla="*/ 87 w 157"/>
              <a:gd name="T69" fmla="*/ 97 h 232"/>
              <a:gd name="T70" fmla="*/ 95 w 157"/>
              <a:gd name="T71" fmla="*/ 89 h 232"/>
              <a:gd name="T72" fmla="*/ 100 w 157"/>
              <a:gd name="T73" fmla="*/ 75 h 232"/>
              <a:gd name="T74" fmla="*/ 100 w 157"/>
              <a:gd name="T75" fmla="*/ 67 h 232"/>
              <a:gd name="T76" fmla="*/ 98 w 157"/>
              <a:gd name="T77" fmla="*/ 53 h 232"/>
              <a:gd name="T78" fmla="*/ 92 w 157"/>
              <a:gd name="T79" fmla="*/ 43 h 232"/>
              <a:gd name="T80" fmla="*/ 82 w 157"/>
              <a:gd name="T81" fmla="*/ 37 h 232"/>
              <a:gd name="T82" fmla="*/ 68 w 157"/>
              <a:gd name="T83" fmla="*/ 34 h 232"/>
              <a:gd name="T84" fmla="*/ 47 w 157"/>
              <a:gd name="T85" fmla="*/ 101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57" h="232">
                <a:moveTo>
                  <a:pt x="0" y="0"/>
                </a:moveTo>
                <a:lnTo>
                  <a:pt x="86" y="0"/>
                </a:lnTo>
                <a:lnTo>
                  <a:pt x="86" y="0"/>
                </a:lnTo>
                <a:lnTo>
                  <a:pt x="99" y="1"/>
                </a:lnTo>
                <a:lnTo>
                  <a:pt x="112" y="4"/>
                </a:lnTo>
                <a:lnTo>
                  <a:pt x="123" y="9"/>
                </a:lnTo>
                <a:lnTo>
                  <a:pt x="127" y="12"/>
                </a:lnTo>
                <a:lnTo>
                  <a:pt x="131" y="15"/>
                </a:lnTo>
                <a:lnTo>
                  <a:pt x="135" y="19"/>
                </a:lnTo>
                <a:lnTo>
                  <a:pt x="138" y="23"/>
                </a:lnTo>
                <a:lnTo>
                  <a:pt x="141" y="28"/>
                </a:lnTo>
                <a:lnTo>
                  <a:pt x="143" y="33"/>
                </a:lnTo>
                <a:lnTo>
                  <a:pt x="145" y="40"/>
                </a:lnTo>
                <a:lnTo>
                  <a:pt x="147" y="46"/>
                </a:lnTo>
                <a:lnTo>
                  <a:pt x="148" y="60"/>
                </a:lnTo>
                <a:lnTo>
                  <a:pt x="148" y="60"/>
                </a:lnTo>
                <a:lnTo>
                  <a:pt x="147" y="71"/>
                </a:lnTo>
                <a:lnTo>
                  <a:pt x="145" y="81"/>
                </a:lnTo>
                <a:lnTo>
                  <a:pt x="142" y="90"/>
                </a:lnTo>
                <a:lnTo>
                  <a:pt x="138" y="98"/>
                </a:lnTo>
                <a:lnTo>
                  <a:pt x="133" y="104"/>
                </a:lnTo>
                <a:lnTo>
                  <a:pt x="126" y="110"/>
                </a:lnTo>
                <a:lnTo>
                  <a:pt x="119" y="114"/>
                </a:lnTo>
                <a:lnTo>
                  <a:pt x="108" y="118"/>
                </a:lnTo>
                <a:lnTo>
                  <a:pt x="108" y="118"/>
                </a:lnTo>
                <a:lnTo>
                  <a:pt x="108" y="118"/>
                </a:lnTo>
                <a:lnTo>
                  <a:pt x="120" y="120"/>
                </a:lnTo>
                <a:lnTo>
                  <a:pt x="128" y="124"/>
                </a:lnTo>
                <a:lnTo>
                  <a:pt x="132" y="126"/>
                </a:lnTo>
                <a:lnTo>
                  <a:pt x="135" y="129"/>
                </a:lnTo>
                <a:lnTo>
                  <a:pt x="137" y="133"/>
                </a:lnTo>
                <a:lnTo>
                  <a:pt x="139" y="137"/>
                </a:lnTo>
                <a:lnTo>
                  <a:pt x="143" y="146"/>
                </a:lnTo>
                <a:lnTo>
                  <a:pt x="145" y="157"/>
                </a:lnTo>
                <a:lnTo>
                  <a:pt x="146" y="171"/>
                </a:lnTo>
                <a:lnTo>
                  <a:pt x="146" y="188"/>
                </a:lnTo>
                <a:lnTo>
                  <a:pt x="146" y="188"/>
                </a:lnTo>
                <a:lnTo>
                  <a:pt x="147" y="205"/>
                </a:lnTo>
                <a:lnTo>
                  <a:pt x="148" y="217"/>
                </a:lnTo>
                <a:lnTo>
                  <a:pt x="150" y="221"/>
                </a:lnTo>
                <a:lnTo>
                  <a:pt x="151" y="225"/>
                </a:lnTo>
                <a:lnTo>
                  <a:pt x="154" y="228"/>
                </a:lnTo>
                <a:lnTo>
                  <a:pt x="157" y="230"/>
                </a:lnTo>
                <a:lnTo>
                  <a:pt x="157" y="232"/>
                </a:lnTo>
                <a:lnTo>
                  <a:pt x="106" y="232"/>
                </a:lnTo>
                <a:lnTo>
                  <a:pt x="106" y="232"/>
                </a:lnTo>
                <a:lnTo>
                  <a:pt x="103" y="227"/>
                </a:lnTo>
                <a:lnTo>
                  <a:pt x="101" y="221"/>
                </a:lnTo>
                <a:lnTo>
                  <a:pt x="100" y="215"/>
                </a:lnTo>
                <a:lnTo>
                  <a:pt x="100" y="208"/>
                </a:lnTo>
                <a:lnTo>
                  <a:pt x="99" y="163"/>
                </a:lnTo>
                <a:lnTo>
                  <a:pt x="99" y="163"/>
                </a:lnTo>
                <a:lnTo>
                  <a:pt x="98" y="157"/>
                </a:lnTo>
                <a:lnTo>
                  <a:pt x="97" y="151"/>
                </a:lnTo>
                <a:lnTo>
                  <a:pt x="95" y="146"/>
                </a:lnTo>
                <a:lnTo>
                  <a:pt x="92" y="142"/>
                </a:lnTo>
                <a:lnTo>
                  <a:pt x="88" y="139"/>
                </a:lnTo>
                <a:lnTo>
                  <a:pt x="83" y="136"/>
                </a:lnTo>
                <a:lnTo>
                  <a:pt x="78" y="135"/>
                </a:lnTo>
                <a:lnTo>
                  <a:pt x="71" y="134"/>
                </a:lnTo>
                <a:lnTo>
                  <a:pt x="47" y="134"/>
                </a:lnTo>
                <a:lnTo>
                  <a:pt x="47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7" y="101"/>
                </a:moveTo>
                <a:lnTo>
                  <a:pt x="66" y="101"/>
                </a:lnTo>
                <a:lnTo>
                  <a:pt x="66" y="101"/>
                </a:lnTo>
                <a:lnTo>
                  <a:pt x="74" y="101"/>
                </a:lnTo>
                <a:lnTo>
                  <a:pt x="81" y="99"/>
                </a:lnTo>
                <a:lnTo>
                  <a:pt x="87" y="97"/>
                </a:lnTo>
                <a:lnTo>
                  <a:pt x="91" y="93"/>
                </a:lnTo>
                <a:lnTo>
                  <a:pt x="95" y="89"/>
                </a:lnTo>
                <a:lnTo>
                  <a:pt x="98" y="83"/>
                </a:lnTo>
                <a:lnTo>
                  <a:pt x="100" y="75"/>
                </a:lnTo>
                <a:lnTo>
                  <a:pt x="100" y="67"/>
                </a:lnTo>
                <a:lnTo>
                  <a:pt x="100" y="67"/>
                </a:lnTo>
                <a:lnTo>
                  <a:pt x="100" y="59"/>
                </a:lnTo>
                <a:lnTo>
                  <a:pt x="98" y="53"/>
                </a:lnTo>
                <a:lnTo>
                  <a:pt x="96" y="48"/>
                </a:lnTo>
                <a:lnTo>
                  <a:pt x="92" y="43"/>
                </a:lnTo>
                <a:lnTo>
                  <a:pt x="88" y="40"/>
                </a:lnTo>
                <a:lnTo>
                  <a:pt x="82" y="37"/>
                </a:lnTo>
                <a:lnTo>
                  <a:pt x="76" y="35"/>
                </a:lnTo>
                <a:lnTo>
                  <a:pt x="68" y="34"/>
                </a:lnTo>
                <a:lnTo>
                  <a:pt x="47" y="34"/>
                </a:lnTo>
                <a:lnTo>
                  <a:pt x="47" y="101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3" name="Freeform 7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>
            <a:spLocks noEditPoints="1"/>
          </xdr:cNvSpPr>
        </xdr:nvSpPr>
        <xdr:spPr bwMode="auto">
          <a:xfrm>
            <a:off x="7904163" y="4803775"/>
            <a:ext cx="84138" cy="127000"/>
          </a:xfrm>
          <a:custGeom>
            <a:avLst/>
            <a:gdLst>
              <a:gd name="T0" fmla="*/ 79 w 158"/>
              <a:gd name="T1" fmla="*/ 0 h 240"/>
              <a:gd name="T2" fmla="*/ 102 w 158"/>
              <a:gd name="T3" fmla="*/ 2 h 240"/>
              <a:gd name="T4" fmla="*/ 122 w 158"/>
              <a:gd name="T5" fmla="*/ 8 h 240"/>
              <a:gd name="T6" fmla="*/ 135 w 158"/>
              <a:gd name="T7" fmla="*/ 19 h 240"/>
              <a:gd name="T8" fmla="*/ 145 w 158"/>
              <a:gd name="T9" fmla="*/ 33 h 240"/>
              <a:gd name="T10" fmla="*/ 152 w 158"/>
              <a:gd name="T11" fmla="*/ 51 h 240"/>
              <a:gd name="T12" fmla="*/ 156 w 158"/>
              <a:gd name="T13" fmla="*/ 72 h 240"/>
              <a:gd name="T14" fmla="*/ 158 w 158"/>
              <a:gd name="T15" fmla="*/ 121 h 240"/>
              <a:gd name="T16" fmla="*/ 158 w 158"/>
              <a:gd name="T17" fmla="*/ 146 h 240"/>
              <a:gd name="T18" fmla="*/ 154 w 158"/>
              <a:gd name="T19" fmla="*/ 179 h 240"/>
              <a:gd name="T20" fmla="*/ 149 w 158"/>
              <a:gd name="T21" fmla="*/ 198 h 240"/>
              <a:gd name="T22" fmla="*/ 141 w 158"/>
              <a:gd name="T23" fmla="*/ 215 h 240"/>
              <a:gd name="T24" fmla="*/ 129 w 158"/>
              <a:gd name="T25" fmla="*/ 227 h 240"/>
              <a:gd name="T26" fmla="*/ 113 w 158"/>
              <a:gd name="T27" fmla="*/ 235 h 240"/>
              <a:gd name="T28" fmla="*/ 92 w 158"/>
              <a:gd name="T29" fmla="*/ 240 h 240"/>
              <a:gd name="T30" fmla="*/ 79 w 158"/>
              <a:gd name="T31" fmla="*/ 240 h 240"/>
              <a:gd name="T32" fmla="*/ 56 w 158"/>
              <a:gd name="T33" fmla="*/ 238 h 240"/>
              <a:gd name="T34" fmla="*/ 38 w 158"/>
              <a:gd name="T35" fmla="*/ 232 h 240"/>
              <a:gd name="T36" fmla="*/ 24 w 158"/>
              <a:gd name="T37" fmla="*/ 221 h 240"/>
              <a:gd name="T38" fmla="*/ 13 w 158"/>
              <a:gd name="T39" fmla="*/ 207 h 240"/>
              <a:gd name="T40" fmla="*/ 7 w 158"/>
              <a:gd name="T41" fmla="*/ 189 h 240"/>
              <a:gd name="T42" fmla="*/ 3 w 158"/>
              <a:gd name="T43" fmla="*/ 168 h 240"/>
              <a:gd name="T44" fmla="*/ 0 w 158"/>
              <a:gd name="T45" fmla="*/ 121 h 240"/>
              <a:gd name="T46" fmla="*/ 1 w 158"/>
              <a:gd name="T47" fmla="*/ 94 h 240"/>
              <a:gd name="T48" fmla="*/ 5 w 158"/>
              <a:gd name="T49" fmla="*/ 61 h 240"/>
              <a:gd name="T50" fmla="*/ 10 w 158"/>
              <a:gd name="T51" fmla="*/ 42 h 240"/>
              <a:gd name="T52" fmla="*/ 18 w 158"/>
              <a:gd name="T53" fmla="*/ 26 h 240"/>
              <a:gd name="T54" fmla="*/ 31 w 158"/>
              <a:gd name="T55" fmla="*/ 13 h 240"/>
              <a:gd name="T56" fmla="*/ 46 w 158"/>
              <a:gd name="T57" fmla="*/ 5 h 240"/>
              <a:gd name="T58" fmla="*/ 67 w 158"/>
              <a:gd name="T59" fmla="*/ 0 h 240"/>
              <a:gd name="T60" fmla="*/ 79 w 158"/>
              <a:gd name="T61" fmla="*/ 0 h 240"/>
              <a:gd name="T62" fmla="*/ 79 w 158"/>
              <a:gd name="T63" fmla="*/ 206 h 240"/>
              <a:gd name="T64" fmla="*/ 88 w 158"/>
              <a:gd name="T65" fmla="*/ 205 h 240"/>
              <a:gd name="T66" fmla="*/ 96 w 158"/>
              <a:gd name="T67" fmla="*/ 202 h 240"/>
              <a:gd name="T68" fmla="*/ 101 w 158"/>
              <a:gd name="T69" fmla="*/ 195 h 240"/>
              <a:gd name="T70" fmla="*/ 106 w 158"/>
              <a:gd name="T71" fmla="*/ 186 h 240"/>
              <a:gd name="T72" fmla="*/ 111 w 158"/>
              <a:gd name="T73" fmla="*/ 160 h 240"/>
              <a:gd name="T74" fmla="*/ 112 w 158"/>
              <a:gd name="T75" fmla="*/ 121 h 240"/>
              <a:gd name="T76" fmla="*/ 112 w 158"/>
              <a:gd name="T77" fmla="*/ 98 h 240"/>
              <a:gd name="T78" fmla="*/ 109 w 158"/>
              <a:gd name="T79" fmla="*/ 66 h 240"/>
              <a:gd name="T80" fmla="*/ 103 w 158"/>
              <a:gd name="T81" fmla="*/ 49 h 240"/>
              <a:gd name="T82" fmla="*/ 99 w 158"/>
              <a:gd name="T83" fmla="*/ 42 h 240"/>
              <a:gd name="T84" fmla="*/ 92 w 158"/>
              <a:gd name="T85" fmla="*/ 36 h 240"/>
              <a:gd name="T86" fmla="*/ 84 w 158"/>
              <a:gd name="T87" fmla="*/ 34 h 240"/>
              <a:gd name="T88" fmla="*/ 79 w 158"/>
              <a:gd name="T89" fmla="*/ 34 h 240"/>
              <a:gd name="T90" fmla="*/ 70 w 158"/>
              <a:gd name="T91" fmla="*/ 35 h 240"/>
              <a:gd name="T92" fmla="*/ 63 w 158"/>
              <a:gd name="T93" fmla="*/ 38 h 240"/>
              <a:gd name="T94" fmla="*/ 57 w 158"/>
              <a:gd name="T95" fmla="*/ 45 h 240"/>
              <a:gd name="T96" fmla="*/ 53 w 158"/>
              <a:gd name="T97" fmla="*/ 54 h 240"/>
              <a:gd name="T98" fmla="*/ 49 w 158"/>
              <a:gd name="T99" fmla="*/ 80 h 240"/>
              <a:gd name="T100" fmla="*/ 48 w 158"/>
              <a:gd name="T101" fmla="*/ 121 h 240"/>
              <a:gd name="T102" fmla="*/ 48 w 158"/>
              <a:gd name="T103" fmla="*/ 142 h 240"/>
              <a:gd name="T104" fmla="*/ 50 w 158"/>
              <a:gd name="T105" fmla="*/ 174 h 240"/>
              <a:gd name="T106" fmla="*/ 55 w 158"/>
              <a:gd name="T107" fmla="*/ 191 h 240"/>
              <a:gd name="T108" fmla="*/ 60 w 158"/>
              <a:gd name="T109" fmla="*/ 198 h 240"/>
              <a:gd name="T110" fmla="*/ 66 w 158"/>
              <a:gd name="T111" fmla="*/ 204 h 240"/>
              <a:gd name="T112" fmla="*/ 74 w 158"/>
              <a:gd name="T113" fmla="*/ 206 h 240"/>
              <a:gd name="T114" fmla="*/ 79 w 158"/>
              <a:gd name="T115" fmla="*/ 206 h 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58" h="240">
                <a:moveTo>
                  <a:pt x="79" y="0"/>
                </a:moveTo>
                <a:lnTo>
                  <a:pt x="79" y="0"/>
                </a:lnTo>
                <a:lnTo>
                  <a:pt x="92" y="0"/>
                </a:lnTo>
                <a:lnTo>
                  <a:pt x="102" y="2"/>
                </a:lnTo>
                <a:lnTo>
                  <a:pt x="113" y="5"/>
                </a:lnTo>
                <a:lnTo>
                  <a:pt x="122" y="8"/>
                </a:lnTo>
                <a:lnTo>
                  <a:pt x="129" y="13"/>
                </a:lnTo>
                <a:lnTo>
                  <a:pt x="135" y="19"/>
                </a:lnTo>
                <a:lnTo>
                  <a:pt x="141" y="26"/>
                </a:lnTo>
                <a:lnTo>
                  <a:pt x="145" y="33"/>
                </a:lnTo>
                <a:lnTo>
                  <a:pt x="149" y="42"/>
                </a:lnTo>
                <a:lnTo>
                  <a:pt x="152" y="51"/>
                </a:lnTo>
                <a:lnTo>
                  <a:pt x="154" y="61"/>
                </a:lnTo>
                <a:lnTo>
                  <a:pt x="156" y="72"/>
                </a:lnTo>
                <a:lnTo>
                  <a:pt x="158" y="94"/>
                </a:lnTo>
                <a:lnTo>
                  <a:pt x="158" y="121"/>
                </a:lnTo>
                <a:lnTo>
                  <a:pt x="158" y="121"/>
                </a:lnTo>
                <a:lnTo>
                  <a:pt x="158" y="146"/>
                </a:lnTo>
                <a:lnTo>
                  <a:pt x="156" y="168"/>
                </a:lnTo>
                <a:lnTo>
                  <a:pt x="154" y="179"/>
                </a:lnTo>
                <a:lnTo>
                  <a:pt x="152" y="189"/>
                </a:lnTo>
                <a:lnTo>
                  <a:pt x="149" y="198"/>
                </a:lnTo>
                <a:lnTo>
                  <a:pt x="145" y="207"/>
                </a:lnTo>
                <a:lnTo>
                  <a:pt x="141" y="215"/>
                </a:lnTo>
                <a:lnTo>
                  <a:pt x="135" y="221"/>
                </a:lnTo>
                <a:lnTo>
                  <a:pt x="129" y="227"/>
                </a:lnTo>
                <a:lnTo>
                  <a:pt x="122" y="232"/>
                </a:lnTo>
                <a:lnTo>
                  <a:pt x="113" y="235"/>
                </a:lnTo>
                <a:lnTo>
                  <a:pt x="102" y="238"/>
                </a:lnTo>
                <a:lnTo>
                  <a:pt x="92" y="240"/>
                </a:lnTo>
                <a:lnTo>
                  <a:pt x="79" y="240"/>
                </a:lnTo>
                <a:lnTo>
                  <a:pt x="79" y="240"/>
                </a:lnTo>
                <a:lnTo>
                  <a:pt x="67" y="240"/>
                </a:lnTo>
                <a:lnTo>
                  <a:pt x="56" y="238"/>
                </a:lnTo>
                <a:lnTo>
                  <a:pt x="46" y="235"/>
                </a:lnTo>
                <a:lnTo>
                  <a:pt x="38" y="232"/>
                </a:lnTo>
                <a:lnTo>
                  <a:pt x="31" y="227"/>
                </a:lnTo>
                <a:lnTo>
                  <a:pt x="24" y="221"/>
                </a:lnTo>
                <a:lnTo>
                  <a:pt x="18" y="215"/>
                </a:lnTo>
                <a:lnTo>
                  <a:pt x="13" y="207"/>
                </a:lnTo>
                <a:lnTo>
                  <a:pt x="10" y="198"/>
                </a:lnTo>
                <a:lnTo>
                  <a:pt x="7" y="189"/>
                </a:lnTo>
                <a:lnTo>
                  <a:pt x="5" y="179"/>
                </a:lnTo>
                <a:lnTo>
                  <a:pt x="3" y="168"/>
                </a:lnTo>
                <a:lnTo>
                  <a:pt x="1" y="146"/>
                </a:lnTo>
                <a:lnTo>
                  <a:pt x="0" y="121"/>
                </a:lnTo>
                <a:lnTo>
                  <a:pt x="0" y="121"/>
                </a:lnTo>
                <a:lnTo>
                  <a:pt x="1" y="94"/>
                </a:lnTo>
                <a:lnTo>
                  <a:pt x="3" y="72"/>
                </a:lnTo>
                <a:lnTo>
                  <a:pt x="5" y="61"/>
                </a:lnTo>
                <a:lnTo>
                  <a:pt x="7" y="51"/>
                </a:lnTo>
                <a:lnTo>
                  <a:pt x="10" y="42"/>
                </a:lnTo>
                <a:lnTo>
                  <a:pt x="13" y="33"/>
                </a:lnTo>
                <a:lnTo>
                  <a:pt x="18" y="26"/>
                </a:lnTo>
                <a:lnTo>
                  <a:pt x="24" y="19"/>
                </a:lnTo>
                <a:lnTo>
                  <a:pt x="31" y="13"/>
                </a:lnTo>
                <a:lnTo>
                  <a:pt x="38" y="8"/>
                </a:lnTo>
                <a:lnTo>
                  <a:pt x="46" y="5"/>
                </a:lnTo>
                <a:lnTo>
                  <a:pt x="56" y="2"/>
                </a:lnTo>
                <a:lnTo>
                  <a:pt x="67" y="0"/>
                </a:lnTo>
                <a:lnTo>
                  <a:pt x="79" y="0"/>
                </a:lnTo>
                <a:lnTo>
                  <a:pt x="79" y="0"/>
                </a:lnTo>
                <a:close/>
                <a:moveTo>
                  <a:pt x="79" y="206"/>
                </a:moveTo>
                <a:lnTo>
                  <a:pt x="79" y="206"/>
                </a:lnTo>
                <a:lnTo>
                  <a:pt x="84" y="206"/>
                </a:lnTo>
                <a:lnTo>
                  <a:pt x="88" y="205"/>
                </a:lnTo>
                <a:lnTo>
                  <a:pt x="92" y="204"/>
                </a:lnTo>
                <a:lnTo>
                  <a:pt x="96" y="202"/>
                </a:lnTo>
                <a:lnTo>
                  <a:pt x="99" y="198"/>
                </a:lnTo>
                <a:lnTo>
                  <a:pt x="101" y="195"/>
                </a:lnTo>
                <a:lnTo>
                  <a:pt x="103" y="191"/>
                </a:lnTo>
                <a:lnTo>
                  <a:pt x="106" y="186"/>
                </a:lnTo>
                <a:lnTo>
                  <a:pt x="109" y="174"/>
                </a:lnTo>
                <a:lnTo>
                  <a:pt x="111" y="160"/>
                </a:lnTo>
                <a:lnTo>
                  <a:pt x="112" y="142"/>
                </a:lnTo>
                <a:lnTo>
                  <a:pt x="112" y="121"/>
                </a:lnTo>
                <a:lnTo>
                  <a:pt x="112" y="121"/>
                </a:lnTo>
                <a:lnTo>
                  <a:pt x="112" y="98"/>
                </a:lnTo>
                <a:lnTo>
                  <a:pt x="111" y="80"/>
                </a:lnTo>
                <a:lnTo>
                  <a:pt x="109" y="66"/>
                </a:lnTo>
                <a:lnTo>
                  <a:pt x="106" y="54"/>
                </a:lnTo>
                <a:lnTo>
                  <a:pt x="103" y="49"/>
                </a:lnTo>
                <a:lnTo>
                  <a:pt x="101" y="45"/>
                </a:lnTo>
                <a:lnTo>
                  <a:pt x="99" y="42"/>
                </a:lnTo>
                <a:lnTo>
                  <a:pt x="96" y="38"/>
                </a:lnTo>
                <a:lnTo>
                  <a:pt x="92" y="36"/>
                </a:lnTo>
                <a:lnTo>
                  <a:pt x="88" y="35"/>
                </a:lnTo>
                <a:lnTo>
                  <a:pt x="84" y="34"/>
                </a:lnTo>
                <a:lnTo>
                  <a:pt x="79" y="34"/>
                </a:lnTo>
                <a:lnTo>
                  <a:pt x="79" y="34"/>
                </a:lnTo>
                <a:lnTo>
                  <a:pt x="74" y="34"/>
                </a:lnTo>
                <a:lnTo>
                  <a:pt x="70" y="35"/>
                </a:lnTo>
                <a:lnTo>
                  <a:pt x="66" y="36"/>
                </a:lnTo>
                <a:lnTo>
                  <a:pt x="63" y="38"/>
                </a:lnTo>
                <a:lnTo>
                  <a:pt x="60" y="42"/>
                </a:lnTo>
                <a:lnTo>
                  <a:pt x="57" y="45"/>
                </a:lnTo>
                <a:lnTo>
                  <a:pt x="55" y="49"/>
                </a:lnTo>
                <a:lnTo>
                  <a:pt x="53" y="54"/>
                </a:lnTo>
                <a:lnTo>
                  <a:pt x="50" y="66"/>
                </a:lnTo>
                <a:lnTo>
                  <a:pt x="49" y="80"/>
                </a:lnTo>
                <a:lnTo>
                  <a:pt x="48" y="98"/>
                </a:lnTo>
                <a:lnTo>
                  <a:pt x="48" y="121"/>
                </a:lnTo>
                <a:lnTo>
                  <a:pt x="48" y="121"/>
                </a:lnTo>
                <a:lnTo>
                  <a:pt x="48" y="142"/>
                </a:lnTo>
                <a:lnTo>
                  <a:pt x="49" y="160"/>
                </a:lnTo>
                <a:lnTo>
                  <a:pt x="50" y="174"/>
                </a:lnTo>
                <a:lnTo>
                  <a:pt x="53" y="186"/>
                </a:lnTo>
                <a:lnTo>
                  <a:pt x="55" y="191"/>
                </a:lnTo>
                <a:lnTo>
                  <a:pt x="57" y="195"/>
                </a:lnTo>
                <a:lnTo>
                  <a:pt x="60" y="198"/>
                </a:lnTo>
                <a:lnTo>
                  <a:pt x="63" y="202"/>
                </a:lnTo>
                <a:lnTo>
                  <a:pt x="66" y="204"/>
                </a:lnTo>
                <a:lnTo>
                  <a:pt x="70" y="205"/>
                </a:lnTo>
                <a:lnTo>
                  <a:pt x="74" y="206"/>
                </a:lnTo>
                <a:lnTo>
                  <a:pt x="79" y="206"/>
                </a:lnTo>
                <a:lnTo>
                  <a:pt x="79" y="206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4" name="Freeform 8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>
            <a:spLocks/>
          </xdr:cNvSpPr>
        </xdr:nvSpPr>
        <xdr:spPr bwMode="auto">
          <a:xfrm>
            <a:off x="8002588" y="4805363"/>
            <a:ext cx="77788" cy="125413"/>
          </a:xfrm>
          <a:custGeom>
            <a:avLst/>
            <a:gdLst>
              <a:gd name="T0" fmla="*/ 47 w 148"/>
              <a:gd name="T1" fmla="*/ 0 h 236"/>
              <a:gd name="T2" fmla="*/ 47 w 148"/>
              <a:gd name="T3" fmla="*/ 162 h 236"/>
              <a:gd name="T4" fmla="*/ 47 w 148"/>
              <a:gd name="T5" fmla="*/ 162 h 236"/>
              <a:gd name="T6" fmla="*/ 47 w 148"/>
              <a:gd name="T7" fmla="*/ 170 h 236"/>
              <a:gd name="T8" fmla="*/ 48 w 148"/>
              <a:gd name="T9" fmla="*/ 178 h 236"/>
              <a:gd name="T10" fmla="*/ 50 w 148"/>
              <a:gd name="T11" fmla="*/ 184 h 236"/>
              <a:gd name="T12" fmla="*/ 52 w 148"/>
              <a:gd name="T13" fmla="*/ 190 h 236"/>
              <a:gd name="T14" fmla="*/ 56 w 148"/>
              <a:gd name="T15" fmla="*/ 195 h 236"/>
              <a:gd name="T16" fmla="*/ 60 w 148"/>
              <a:gd name="T17" fmla="*/ 199 h 236"/>
              <a:gd name="T18" fmla="*/ 66 w 148"/>
              <a:gd name="T19" fmla="*/ 202 h 236"/>
              <a:gd name="T20" fmla="*/ 74 w 148"/>
              <a:gd name="T21" fmla="*/ 202 h 236"/>
              <a:gd name="T22" fmla="*/ 74 w 148"/>
              <a:gd name="T23" fmla="*/ 202 h 236"/>
              <a:gd name="T24" fmla="*/ 81 w 148"/>
              <a:gd name="T25" fmla="*/ 202 h 236"/>
              <a:gd name="T26" fmla="*/ 87 w 148"/>
              <a:gd name="T27" fmla="*/ 199 h 236"/>
              <a:gd name="T28" fmla="*/ 93 w 148"/>
              <a:gd name="T29" fmla="*/ 195 h 236"/>
              <a:gd name="T30" fmla="*/ 96 w 148"/>
              <a:gd name="T31" fmla="*/ 190 h 236"/>
              <a:gd name="T32" fmla="*/ 99 w 148"/>
              <a:gd name="T33" fmla="*/ 184 h 236"/>
              <a:gd name="T34" fmla="*/ 100 w 148"/>
              <a:gd name="T35" fmla="*/ 178 h 236"/>
              <a:gd name="T36" fmla="*/ 101 w 148"/>
              <a:gd name="T37" fmla="*/ 170 h 236"/>
              <a:gd name="T38" fmla="*/ 102 w 148"/>
              <a:gd name="T39" fmla="*/ 162 h 236"/>
              <a:gd name="T40" fmla="*/ 102 w 148"/>
              <a:gd name="T41" fmla="*/ 0 h 236"/>
              <a:gd name="T42" fmla="*/ 148 w 148"/>
              <a:gd name="T43" fmla="*/ 0 h 236"/>
              <a:gd name="T44" fmla="*/ 148 w 148"/>
              <a:gd name="T45" fmla="*/ 162 h 236"/>
              <a:gd name="T46" fmla="*/ 148 w 148"/>
              <a:gd name="T47" fmla="*/ 162 h 236"/>
              <a:gd name="T48" fmla="*/ 147 w 148"/>
              <a:gd name="T49" fmla="*/ 172 h 236"/>
              <a:gd name="T50" fmla="*/ 146 w 148"/>
              <a:gd name="T51" fmla="*/ 182 h 236"/>
              <a:gd name="T52" fmla="*/ 144 w 148"/>
              <a:gd name="T53" fmla="*/ 190 h 236"/>
              <a:gd name="T54" fmla="*/ 142 w 148"/>
              <a:gd name="T55" fmla="*/ 199 h 236"/>
              <a:gd name="T56" fmla="*/ 138 w 148"/>
              <a:gd name="T57" fmla="*/ 206 h 236"/>
              <a:gd name="T58" fmla="*/ 135 w 148"/>
              <a:gd name="T59" fmla="*/ 212 h 236"/>
              <a:gd name="T60" fmla="*/ 130 w 148"/>
              <a:gd name="T61" fmla="*/ 217 h 236"/>
              <a:gd name="T62" fmla="*/ 125 w 148"/>
              <a:gd name="T63" fmla="*/ 221 h 236"/>
              <a:gd name="T64" fmla="*/ 120 w 148"/>
              <a:gd name="T65" fmla="*/ 225 h 236"/>
              <a:gd name="T66" fmla="*/ 114 w 148"/>
              <a:gd name="T67" fmla="*/ 228 h 236"/>
              <a:gd name="T68" fmla="*/ 108 w 148"/>
              <a:gd name="T69" fmla="*/ 231 h 236"/>
              <a:gd name="T70" fmla="*/ 102 w 148"/>
              <a:gd name="T71" fmla="*/ 233 h 236"/>
              <a:gd name="T72" fmla="*/ 89 w 148"/>
              <a:gd name="T73" fmla="*/ 236 h 236"/>
              <a:gd name="T74" fmla="*/ 74 w 148"/>
              <a:gd name="T75" fmla="*/ 236 h 236"/>
              <a:gd name="T76" fmla="*/ 74 w 148"/>
              <a:gd name="T77" fmla="*/ 236 h 236"/>
              <a:gd name="T78" fmla="*/ 60 w 148"/>
              <a:gd name="T79" fmla="*/ 236 h 236"/>
              <a:gd name="T80" fmla="*/ 46 w 148"/>
              <a:gd name="T81" fmla="*/ 234 h 236"/>
              <a:gd name="T82" fmla="*/ 40 w 148"/>
              <a:gd name="T83" fmla="*/ 232 h 236"/>
              <a:gd name="T84" fmla="*/ 34 w 148"/>
              <a:gd name="T85" fmla="*/ 229 h 236"/>
              <a:gd name="T86" fmla="*/ 28 w 148"/>
              <a:gd name="T87" fmla="*/ 226 h 236"/>
              <a:gd name="T88" fmla="*/ 23 w 148"/>
              <a:gd name="T89" fmla="*/ 223 h 236"/>
              <a:gd name="T90" fmla="*/ 18 w 148"/>
              <a:gd name="T91" fmla="*/ 218 h 236"/>
              <a:gd name="T92" fmla="*/ 14 w 148"/>
              <a:gd name="T93" fmla="*/ 213 h 236"/>
              <a:gd name="T94" fmla="*/ 10 w 148"/>
              <a:gd name="T95" fmla="*/ 207 h 236"/>
              <a:gd name="T96" fmla="*/ 7 w 148"/>
              <a:gd name="T97" fmla="*/ 200 h 236"/>
              <a:gd name="T98" fmla="*/ 4 w 148"/>
              <a:gd name="T99" fmla="*/ 191 h 236"/>
              <a:gd name="T100" fmla="*/ 1 w 148"/>
              <a:gd name="T101" fmla="*/ 182 h 236"/>
              <a:gd name="T102" fmla="*/ 0 w 148"/>
              <a:gd name="T103" fmla="*/ 173 h 236"/>
              <a:gd name="T104" fmla="*/ 0 w 148"/>
              <a:gd name="T105" fmla="*/ 162 h 236"/>
              <a:gd name="T106" fmla="*/ 0 w 148"/>
              <a:gd name="T107" fmla="*/ 0 h 236"/>
              <a:gd name="T108" fmla="*/ 47 w 148"/>
              <a:gd name="T109" fmla="*/ 0 h 2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48" h="236">
                <a:moveTo>
                  <a:pt x="47" y="0"/>
                </a:moveTo>
                <a:lnTo>
                  <a:pt x="47" y="162"/>
                </a:lnTo>
                <a:lnTo>
                  <a:pt x="47" y="162"/>
                </a:lnTo>
                <a:lnTo>
                  <a:pt x="47" y="170"/>
                </a:lnTo>
                <a:lnTo>
                  <a:pt x="48" y="178"/>
                </a:lnTo>
                <a:lnTo>
                  <a:pt x="50" y="184"/>
                </a:lnTo>
                <a:lnTo>
                  <a:pt x="52" y="190"/>
                </a:lnTo>
                <a:lnTo>
                  <a:pt x="56" y="195"/>
                </a:lnTo>
                <a:lnTo>
                  <a:pt x="60" y="199"/>
                </a:lnTo>
                <a:lnTo>
                  <a:pt x="66" y="202"/>
                </a:lnTo>
                <a:lnTo>
                  <a:pt x="74" y="202"/>
                </a:lnTo>
                <a:lnTo>
                  <a:pt x="74" y="202"/>
                </a:lnTo>
                <a:lnTo>
                  <a:pt x="81" y="202"/>
                </a:lnTo>
                <a:lnTo>
                  <a:pt x="87" y="199"/>
                </a:lnTo>
                <a:lnTo>
                  <a:pt x="93" y="195"/>
                </a:lnTo>
                <a:lnTo>
                  <a:pt x="96" y="190"/>
                </a:lnTo>
                <a:lnTo>
                  <a:pt x="99" y="184"/>
                </a:lnTo>
                <a:lnTo>
                  <a:pt x="100" y="178"/>
                </a:lnTo>
                <a:lnTo>
                  <a:pt x="101" y="170"/>
                </a:lnTo>
                <a:lnTo>
                  <a:pt x="102" y="162"/>
                </a:lnTo>
                <a:lnTo>
                  <a:pt x="102" y="0"/>
                </a:lnTo>
                <a:lnTo>
                  <a:pt x="148" y="0"/>
                </a:lnTo>
                <a:lnTo>
                  <a:pt x="148" y="162"/>
                </a:lnTo>
                <a:lnTo>
                  <a:pt x="148" y="162"/>
                </a:lnTo>
                <a:lnTo>
                  <a:pt x="147" y="172"/>
                </a:lnTo>
                <a:lnTo>
                  <a:pt x="146" y="182"/>
                </a:lnTo>
                <a:lnTo>
                  <a:pt x="144" y="190"/>
                </a:lnTo>
                <a:lnTo>
                  <a:pt x="142" y="199"/>
                </a:lnTo>
                <a:lnTo>
                  <a:pt x="138" y="206"/>
                </a:lnTo>
                <a:lnTo>
                  <a:pt x="135" y="212"/>
                </a:lnTo>
                <a:lnTo>
                  <a:pt x="130" y="217"/>
                </a:lnTo>
                <a:lnTo>
                  <a:pt x="125" y="221"/>
                </a:lnTo>
                <a:lnTo>
                  <a:pt x="120" y="225"/>
                </a:lnTo>
                <a:lnTo>
                  <a:pt x="114" y="228"/>
                </a:lnTo>
                <a:lnTo>
                  <a:pt x="108" y="231"/>
                </a:lnTo>
                <a:lnTo>
                  <a:pt x="102" y="233"/>
                </a:lnTo>
                <a:lnTo>
                  <a:pt x="89" y="236"/>
                </a:lnTo>
                <a:lnTo>
                  <a:pt x="74" y="236"/>
                </a:lnTo>
                <a:lnTo>
                  <a:pt x="74" y="236"/>
                </a:lnTo>
                <a:lnTo>
                  <a:pt x="60" y="236"/>
                </a:lnTo>
                <a:lnTo>
                  <a:pt x="46" y="234"/>
                </a:lnTo>
                <a:lnTo>
                  <a:pt x="40" y="232"/>
                </a:lnTo>
                <a:lnTo>
                  <a:pt x="34" y="229"/>
                </a:lnTo>
                <a:lnTo>
                  <a:pt x="28" y="226"/>
                </a:lnTo>
                <a:lnTo>
                  <a:pt x="23" y="223"/>
                </a:lnTo>
                <a:lnTo>
                  <a:pt x="18" y="218"/>
                </a:lnTo>
                <a:lnTo>
                  <a:pt x="14" y="213"/>
                </a:lnTo>
                <a:lnTo>
                  <a:pt x="10" y="207"/>
                </a:lnTo>
                <a:lnTo>
                  <a:pt x="7" y="200"/>
                </a:lnTo>
                <a:lnTo>
                  <a:pt x="4" y="191"/>
                </a:lnTo>
                <a:lnTo>
                  <a:pt x="1" y="182"/>
                </a:lnTo>
                <a:lnTo>
                  <a:pt x="0" y="173"/>
                </a:lnTo>
                <a:lnTo>
                  <a:pt x="0" y="162"/>
                </a:lnTo>
                <a:lnTo>
                  <a:pt x="0" y="0"/>
                </a:lnTo>
                <a:lnTo>
                  <a:pt x="47" y="0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5" name="Freeform 9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>
            <a:spLocks noEditPoints="1"/>
          </xdr:cNvSpPr>
        </xdr:nvSpPr>
        <xdr:spPr bwMode="auto">
          <a:xfrm>
            <a:off x="8101013" y="4805363"/>
            <a:ext cx="76200" cy="123825"/>
          </a:xfrm>
          <a:custGeom>
            <a:avLst/>
            <a:gdLst>
              <a:gd name="T0" fmla="*/ 0 w 144"/>
              <a:gd name="T1" fmla="*/ 0 h 232"/>
              <a:gd name="T2" fmla="*/ 82 w 144"/>
              <a:gd name="T3" fmla="*/ 0 h 232"/>
              <a:gd name="T4" fmla="*/ 82 w 144"/>
              <a:gd name="T5" fmla="*/ 0 h 232"/>
              <a:gd name="T6" fmla="*/ 90 w 144"/>
              <a:gd name="T7" fmla="*/ 1 h 232"/>
              <a:gd name="T8" fmla="*/ 98 w 144"/>
              <a:gd name="T9" fmla="*/ 2 h 232"/>
              <a:gd name="T10" fmla="*/ 105 w 144"/>
              <a:gd name="T11" fmla="*/ 4 h 232"/>
              <a:gd name="T12" fmla="*/ 111 w 144"/>
              <a:gd name="T13" fmla="*/ 6 h 232"/>
              <a:gd name="T14" fmla="*/ 117 w 144"/>
              <a:gd name="T15" fmla="*/ 9 h 232"/>
              <a:gd name="T16" fmla="*/ 122 w 144"/>
              <a:gd name="T17" fmla="*/ 13 h 232"/>
              <a:gd name="T18" fmla="*/ 127 w 144"/>
              <a:gd name="T19" fmla="*/ 17 h 232"/>
              <a:gd name="T20" fmla="*/ 131 w 144"/>
              <a:gd name="T21" fmla="*/ 22 h 232"/>
              <a:gd name="T22" fmla="*/ 134 w 144"/>
              <a:gd name="T23" fmla="*/ 27 h 232"/>
              <a:gd name="T24" fmla="*/ 137 w 144"/>
              <a:gd name="T25" fmla="*/ 32 h 232"/>
              <a:gd name="T26" fmla="*/ 141 w 144"/>
              <a:gd name="T27" fmla="*/ 45 h 232"/>
              <a:gd name="T28" fmla="*/ 144 w 144"/>
              <a:gd name="T29" fmla="*/ 57 h 232"/>
              <a:gd name="T30" fmla="*/ 144 w 144"/>
              <a:gd name="T31" fmla="*/ 70 h 232"/>
              <a:gd name="T32" fmla="*/ 144 w 144"/>
              <a:gd name="T33" fmla="*/ 70 h 232"/>
              <a:gd name="T34" fmla="*/ 144 w 144"/>
              <a:gd name="T35" fmla="*/ 78 h 232"/>
              <a:gd name="T36" fmla="*/ 143 w 144"/>
              <a:gd name="T37" fmla="*/ 86 h 232"/>
              <a:gd name="T38" fmla="*/ 141 w 144"/>
              <a:gd name="T39" fmla="*/ 94 h 232"/>
              <a:gd name="T40" fmla="*/ 139 w 144"/>
              <a:gd name="T41" fmla="*/ 101 h 232"/>
              <a:gd name="T42" fmla="*/ 136 w 144"/>
              <a:gd name="T43" fmla="*/ 107 h 232"/>
              <a:gd name="T44" fmla="*/ 133 w 144"/>
              <a:gd name="T45" fmla="*/ 112 h 232"/>
              <a:gd name="T46" fmla="*/ 129 w 144"/>
              <a:gd name="T47" fmla="*/ 118 h 232"/>
              <a:gd name="T48" fmla="*/ 124 w 144"/>
              <a:gd name="T49" fmla="*/ 123 h 232"/>
              <a:gd name="T50" fmla="*/ 119 w 144"/>
              <a:gd name="T51" fmla="*/ 127 h 232"/>
              <a:gd name="T52" fmla="*/ 114 w 144"/>
              <a:gd name="T53" fmla="*/ 130 h 232"/>
              <a:gd name="T54" fmla="*/ 108 w 144"/>
              <a:gd name="T55" fmla="*/ 133 h 232"/>
              <a:gd name="T56" fmla="*/ 101 w 144"/>
              <a:gd name="T57" fmla="*/ 136 h 232"/>
              <a:gd name="T58" fmla="*/ 95 w 144"/>
              <a:gd name="T59" fmla="*/ 137 h 232"/>
              <a:gd name="T60" fmla="*/ 87 w 144"/>
              <a:gd name="T61" fmla="*/ 139 h 232"/>
              <a:gd name="T62" fmla="*/ 71 w 144"/>
              <a:gd name="T63" fmla="*/ 140 h 232"/>
              <a:gd name="T64" fmla="*/ 46 w 144"/>
              <a:gd name="T65" fmla="*/ 140 h 232"/>
              <a:gd name="T66" fmla="*/ 46 w 144"/>
              <a:gd name="T67" fmla="*/ 232 h 232"/>
              <a:gd name="T68" fmla="*/ 0 w 144"/>
              <a:gd name="T69" fmla="*/ 232 h 232"/>
              <a:gd name="T70" fmla="*/ 0 w 144"/>
              <a:gd name="T71" fmla="*/ 0 h 232"/>
              <a:gd name="T72" fmla="*/ 46 w 144"/>
              <a:gd name="T73" fmla="*/ 105 h 232"/>
              <a:gd name="T74" fmla="*/ 67 w 144"/>
              <a:gd name="T75" fmla="*/ 105 h 232"/>
              <a:gd name="T76" fmla="*/ 67 w 144"/>
              <a:gd name="T77" fmla="*/ 105 h 232"/>
              <a:gd name="T78" fmla="*/ 74 w 144"/>
              <a:gd name="T79" fmla="*/ 104 h 232"/>
              <a:gd name="T80" fmla="*/ 80 w 144"/>
              <a:gd name="T81" fmla="*/ 103 h 232"/>
              <a:gd name="T82" fmla="*/ 85 w 144"/>
              <a:gd name="T83" fmla="*/ 100 h 232"/>
              <a:gd name="T84" fmla="*/ 90 w 144"/>
              <a:gd name="T85" fmla="*/ 96 h 232"/>
              <a:gd name="T86" fmla="*/ 93 w 144"/>
              <a:gd name="T87" fmla="*/ 92 h 232"/>
              <a:gd name="T88" fmla="*/ 96 w 144"/>
              <a:gd name="T89" fmla="*/ 86 h 232"/>
              <a:gd name="T90" fmla="*/ 98 w 144"/>
              <a:gd name="T91" fmla="*/ 79 h 232"/>
              <a:gd name="T92" fmla="*/ 98 w 144"/>
              <a:gd name="T93" fmla="*/ 70 h 232"/>
              <a:gd name="T94" fmla="*/ 98 w 144"/>
              <a:gd name="T95" fmla="*/ 70 h 232"/>
              <a:gd name="T96" fmla="*/ 98 w 144"/>
              <a:gd name="T97" fmla="*/ 62 h 232"/>
              <a:gd name="T98" fmla="*/ 97 w 144"/>
              <a:gd name="T99" fmla="*/ 55 h 232"/>
              <a:gd name="T100" fmla="*/ 94 w 144"/>
              <a:gd name="T101" fmla="*/ 49 h 232"/>
              <a:gd name="T102" fmla="*/ 91 w 144"/>
              <a:gd name="T103" fmla="*/ 44 h 232"/>
              <a:gd name="T104" fmla="*/ 87 w 144"/>
              <a:gd name="T105" fmla="*/ 40 h 232"/>
              <a:gd name="T106" fmla="*/ 81 w 144"/>
              <a:gd name="T107" fmla="*/ 37 h 232"/>
              <a:gd name="T108" fmla="*/ 74 w 144"/>
              <a:gd name="T109" fmla="*/ 35 h 232"/>
              <a:gd name="T110" fmla="*/ 65 w 144"/>
              <a:gd name="T111" fmla="*/ 34 h 232"/>
              <a:gd name="T112" fmla="*/ 46 w 144"/>
              <a:gd name="T113" fmla="*/ 34 h 232"/>
              <a:gd name="T114" fmla="*/ 46 w 144"/>
              <a:gd name="T115" fmla="*/ 105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44" h="232">
                <a:moveTo>
                  <a:pt x="0" y="0"/>
                </a:moveTo>
                <a:lnTo>
                  <a:pt x="82" y="0"/>
                </a:lnTo>
                <a:lnTo>
                  <a:pt x="82" y="0"/>
                </a:lnTo>
                <a:lnTo>
                  <a:pt x="90" y="1"/>
                </a:lnTo>
                <a:lnTo>
                  <a:pt x="98" y="2"/>
                </a:lnTo>
                <a:lnTo>
                  <a:pt x="105" y="4"/>
                </a:lnTo>
                <a:lnTo>
                  <a:pt x="111" y="6"/>
                </a:lnTo>
                <a:lnTo>
                  <a:pt x="117" y="9"/>
                </a:lnTo>
                <a:lnTo>
                  <a:pt x="122" y="13"/>
                </a:lnTo>
                <a:lnTo>
                  <a:pt x="127" y="17"/>
                </a:lnTo>
                <a:lnTo>
                  <a:pt x="131" y="22"/>
                </a:lnTo>
                <a:lnTo>
                  <a:pt x="134" y="27"/>
                </a:lnTo>
                <a:lnTo>
                  <a:pt x="137" y="32"/>
                </a:lnTo>
                <a:lnTo>
                  <a:pt x="141" y="45"/>
                </a:lnTo>
                <a:lnTo>
                  <a:pt x="144" y="57"/>
                </a:lnTo>
                <a:lnTo>
                  <a:pt x="144" y="70"/>
                </a:lnTo>
                <a:lnTo>
                  <a:pt x="144" y="70"/>
                </a:lnTo>
                <a:lnTo>
                  <a:pt x="144" y="78"/>
                </a:lnTo>
                <a:lnTo>
                  <a:pt x="143" y="86"/>
                </a:lnTo>
                <a:lnTo>
                  <a:pt x="141" y="94"/>
                </a:lnTo>
                <a:lnTo>
                  <a:pt x="139" y="101"/>
                </a:lnTo>
                <a:lnTo>
                  <a:pt x="136" y="107"/>
                </a:lnTo>
                <a:lnTo>
                  <a:pt x="133" y="112"/>
                </a:lnTo>
                <a:lnTo>
                  <a:pt x="129" y="118"/>
                </a:lnTo>
                <a:lnTo>
                  <a:pt x="124" y="123"/>
                </a:lnTo>
                <a:lnTo>
                  <a:pt x="119" y="127"/>
                </a:lnTo>
                <a:lnTo>
                  <a:pt x="114" y="130"/>
                </a:lnTo>
                <a:lnTo>
                  <a:pt x="108" y="133"/>
                </a:lnTo>
                <a:lnTo>
                  <a:pt x="101" y="136"/>
                </a:lnTo>
                <a:lnTo>
                  <a:pt x="95" y="137"/>
                </a:lnTo>
                <a:lnTo>
                  <a:pt x="87" y="139"/>
                </a:lnTo>
                <a:lnTo>
                  <a:pt x="71" y="140"/>
                </a:lnTo>
                <a:lnTo>
                  <a:pt x="46" y="140"/>
                </a:lnTo>
                <a:lnTo>
                  <a:pt x="46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6" y="105"/>
                </a:moveTo>
                <a:lnTo>
                  <a:pt x="67" y="105"/>
                </a:lnTo>
                <a:lnTo>
                  <a:pt x="67" y="105"/>
                </a:lnTo>
                <a:lnTo>
                  <a:pt x="74" y="104"/>
                </a:lnTo>
                <a:lnTo>
                  <a:pt x="80" y="103"/>
                </a:lnTo>
                <a:lnTo>
                  <a:pt x="85" y="100"/>
                </a:lnTo>
                <a:lnTo>
                  <a:pt x="90" y="96"/>
                </a:lnTo>
                <a:lnTo>
                  <a:pt x="93" y="92"/>
                </a:lnTo>
                <a:lnTo>
                  <a:pt x="96" y="86"/>
                </a:lnTo>
                <a:lnTo>
                  <a:pt x="98" y="79"/>
                </a:lnTo>
                <a:lnTo>
                  <a:pt x="98" y="70"/>
                </a:lnTo>
                <a:lnTo>
                  <a:pt x="98" y="70"/>
                </a:lnTo>
                <a:lnTo>
                  <a:pt x="98" y="62"/>
                </a:lnTo>
                <a:lnTo>
                  <a:pt x="97" y="55"/>
                </a:lnTo>
                <a:lnTo>
                  <a:pt x="94" y="49"/>
                </a:lnTo>
                <a:lnTo>
                  <a:pt x="91" y="44"/>
                </a:lnTo>
                <a:lnTo>
                  <a:pt x="87" y="40"/>
                </a:lnTo>
                <a:lnTo>
                  <a:pt x="81" y="37"/>
                </a:lnTo>
                <a:lnTo>
                  <a:pt x="74" y="35"/>
                </a:lnTo>
                <a:lnTo>
                  <a:pt x="65" y="34"/>
                </a:lnTo>
                <a:lnTo>
                  <a:pt x="46" y="34"/>
                </a:lnTo>
                <a:lnTo>
                  <a:pt x="46" y="105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6" name="Freeform 10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>
            <a:spLocks/>
          </xdr:cNvSpPr>
        </xdr:nvSpPr>
        <xdr:spPr bwMode="auto">
          <a:xfrm>
            <a:off x="8188325" y="4805363"/>
            <a:ext cx="69850" cy="123825"/>
          </a:xfrm>
          <a:custGeom>
            <a:avLst/>
            <a:gdLst>
              <a:gd name="T0" fmla="*/ 129 w 132"/>
              <a:gd name="T1" fmla="*/ 0 h 232"/>
              <a:gd name="T2" fmla="*/ 129 w 132"/>
              <a:gd name="T3" fmla="*/ 39 h 232"/>
              <a:gd name="T4" fmla="*/ 46 w 132"/>
              <a:gd name="T5" fmla="*/ 39 h 232"/>
              <a:gd name="T6" fmla="*/ 46 w 132"/>
              <a:gd name="T7" fmla="*/ 93 h 232"/>
              <a:gd name="T8" fmla="*/ 124 w 132"/>
              <a:gd name="T9" fmla="*/ 93 h 232"/>
              <a:gd name="T10" fmla="*/ 124 w 132"/>
              <a:gd name="T11" fmla="*/ 132 h 232"/>
              <a:gd name="T12" fmla="*/ 46 w 132"/>
              <a:gd name="T13" fmla="*/ 132 h 232"/>
              <a:gd name="T14" fmla="*/ 46 w 132"/>
              <a:gd name="T15" fmla="*/ 193 h 232"/>
              <a:gd name="T16" fmla="*/ 132 w 132"/>
              <a:gd name="T17" fmla="*/ 193 h 232"/>
              <a:gd name="T18" fmla="*/ 132 w 132"/>
              <a:gd name="T19" fmla="*/ 232 h 232"/>
              <a:gd name="T20" fmla="*/ 0 w 132"/>
              <a:gd name="T21" fmla="*/ 232 h 232"/>
              <a:gd name="T22" fmla="*/ 0 w 132"/>
              <a:gd name="T23" fmla="*/ 0 h 232"/>
              <a:gd name="T24" fmla="*/ 129 w 132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32" h="232">
                <a:moveTo>
                  <a:pt x="129" y="0"/>
                </a:moveTo>
                <a:lnTo>
                  <a:pt x="129" y="39"/>
                </a:lnTo>
                <a:lnTo>
                  <a:pt x="46" y="39"/>
                </a:lnTo>
                <a:lnTo>
                  <a:pt x="46" y="93"/>
                </a:lnTo>
                <a:lnTo>
                  <a:pt x="124" y="93"/>
                </a:lnTo>
                <a:lnTo>
                  <a:pt x="124" y="132"/>
                </a:lnTo>
                <a:lnTo>
                  <a:pt x="46" y="132"/>
                </a:lnTo>
                <a:lnTo>
                  <a:pt x="46" y="193"/>
                </a:lnTo>
                <a:lnTo>
                  <a:pt x="132" y="193"/>
                </a:lnTo>
                <a:lnTo>
                  <a:pt x="132" y="232"/>
                </a:lnTo>
                <a:lnTo>
                  <a:pt x="0" y="232"/>
                </a:lnTo>
                <a:lnTo>
                  <a:pt x="0" y="0"/>
                </a:lnTo>
                <a:lnTo>
                  <a:pt x="129" y="0"/>
                </a:lnTo>
                <a:close/>
              </a:path>
            </a:pathLst>
          </a:custGeom>
          <a:solidFill>
            <a:srgbClr val="FFCC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7" name="Freeform 11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>
            <a:spLocks noEditPoints="1"/>
          </xdr:cNvSpPr>
        </xdr:nvSpPr>
        <xdr:spPr bwMode="auto">
          <a:xfrm>
            <a:off x="8315325" y="4805363"/>
            <a:ext cx="82550" cy="123825"/>
          </a:xfrm>
          <a:custGeom>
            <a:avLst/>
            <a:gdLst>
              <a:gd name="T0" fmla="*/ 87 w 157"/>
              <a:gd name="T1" fmla="*/ 0 h 232"/>
              <a:gd name="T2" fmla="*/ 101 w 157"/>
              <a:gd name="T3" fmla="*/ 1 h 232"/>
              <a:gd name="T4" fmla="*/ 124 w 157"/>
              <a:gd name="T5" fmla="*/ 9 h 232"/>
              <a:gd name="T6" fmla="*/ 132 w 157"/>
              <a:gd name="T7" fmla="*/ 15 h 232"/>
              <a:gd name="T8" fmla="*/ 139 w 157"/>
              <a:gd name="T9" fmla="*/ 23 h 232"/>
              <a:gd name="T10" fmla="*/ 144 w 157"/>
              <a:gd name="T11" fmla="*/ 33 h 232"/>
              <a:gd name="T12" fmla="*/ 147 w 157"/>
              <a:gd name="T13" fmla="*/ 46 h 232"/>
              <a:gd name="T14" fmla="*/ 149 w 157"/>
              <a:gd name="T15" fmla="*/ 60 h 232"/>
              <a:gd name="T16" fmla="*/ 146 w 157"/>
              <a:gd name="T17" fmla="*/ 81 h 232"/>
              <a:gd name="T18" fmla="*/ 139 w 157"/>
              <a:gd name="T19" fmla="*/ 98 h 232"/>
              <a:gd name="T20" fmla="*/ 127 w 157"/>
              <a:gd name="T21" fmla="*/ 110 h 232"/>
              <a:gd name="T22" fmla="*/ 110 w 157"/>
              <a:gd name="T23" fmla="*/ 118 h 232"/>
              <a:gd name="T24" fmla="*/ 110 w 157"/>
              <a:gd name="T25" fmla="*/ 118 h 232"/>
              <a:gd name="T26" fmla="*/ 129 w 157"/>
              <a:gd name="T27" fmla="*/ 124 h 232"/>
              <a:gd name="T28" fmla="*/ 136 w 157"/>
              <a:gd name="T29" fmla="*/ 129 h 232"/>
              <a:gd name="T30" fmla="*/ 140 w 157"/>
              <a:gd name="T31" fmla="*/ 137 h 232"/>
              <a:gd name="T32" fmla="*/ 146 w 157"/>
              <a:gd name="T33" fmla="*/ 157 h 232"/>
              <a:gd name="T34" fmla="*/ 147 w 157"/>
              <a:gd name="T35" fmla="*/ 188 h 232"/>
              <a:gd name="T36" fmla="*/ 148 w 157"/>
              <a:gd name="T37" fmla="*/ 205 h 232"/>
              <a:gd name="T38" fmla="*/ 151 w 157"/>
              <a:gd name="T39" fmla="*/ 221 h 232"/>
              <a:gd name="T40" fmla="*/ 155 w 157"/>
              <a:gd name="T41" fmla="*/ 228 h 232"/>
              <a:gd name="T42" fmla="*/ 157 w 157"/>
              <a:gd name="T43" fmla="*/ 232 h 232"/>
              <a:gd name="T44" fmla="*/ 108 w 157"/>
              <a:gd name="T45" fmla="*/ 232 h 232"/>
              <a:gd name="T46" fmla="*/ 103 w 157"/>
              <a:gd name="T47" fmla="*/ 221 h 232"/>
              <a:gd name="T48" fmla="*/ 102 w 157"/>
              <a:gd name="T49" fmla="*/ 208 h 232"/>
              <a:gd name="T50" fmla="*/ 100 w 157"/>
              <a:gd name="T51" fmla="*/ 163 h 232"/>
              <a:gd name="T52" fmla="*/ 99 w 157"/>
              <a:gd name="T53" fmla="*/ 151 h 232"/>
              <a:gd name="T54" fmla="*/ 94 w 157"/>
              <a:gd name="T55" fmla="*/ 142 h 232"/>
              <a:gd name="T56" fmla="*/ 84 w 157"/>
              <a:gd name="T57" fmla="*/ 136 h 232"/>
              <a:gd name="T58" fmla="*/ 72 w 157"/>
              <a:gd name="T59" fmla="*/ 134 h 232"/>
              <a:gd name="T60" fmla="*/ 48 w 157"/>
              <a:gd name="T61" fmla="*/ 232 h 232"/>
              <a:gd name="T62" fmla="*/ 0 w 157"/>
              <a:gd name="T63" fmla="*/ 0 h 232"/>
              <a:gd name="T64" fmla="*/ 67 w 157"/>
              <a:gd name="T65" fmla="*/ 101 h 232"/>
              <a:gd name="T66" fmla="*/ 75 w 157"/>
              <a:gd name="T67" fmla="*/ 101 h 232"/>
              <a:gd name="T68" fmla="*/ 87 w 157"/>
              <a:gd name="T69" fmla="*/ 97 h 232"/>
              <a:gd name="T70" fmla="*/ 97 w 157"/>
              <a:gd name="T71" fmla="*/ 89 h 232"/>
              <a:gd name="T72" fmla="*/ 102 w 157"/>
              <a:gd name="T73" fmla="*/ 75 h 232"/>
              <a:gd name="T74" fmla="*/ 102 w 157"/>
              <a:gd name="T75" fmla="*/ 67 h 232"/>
              <a:gd name="T76" fmla="*/ 100 w 157"/>
              <a:gd name="T77" fmla="*/ 53 h 232"/>
              <a:gd name="T78" fmla="*/ 94 w 157"/>
              <a:gd name="T79" fmla="*/ 43 h 232"/>
              <a:gd name="T80" fmla="*/ 83 w 157"/>
              <a:gd name="T81" fmla="*/ 37 h 232"/>
              <a:gd name="T82" fmla="*/ 69 w 157"/>
              <a:gd name="T83" fmla="*/ 34 h 232"/>
              <a:gd name="T84" fmla="*/ 48 w 157"/>
              <a:gd name="T85" fmla="*/ 101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57" h="232">
                <a:moveTo>
                  <a:pt x="0" y="0"/>
                </a:moveTo>
                <a:lnTo>
                  <a:pt x="87" y="0"/>
                </a:lnTo>
                <a:lnTo>
                  <a:pt x="87" y="0"/>
                </a:lnTo>
                <a:lnTo>
                  <a:pt x="101" y="1"/>
                </a:lnTo>
                <a:lnTo>
                  <a:pt x="113" y="4"/>
                </a:lnTo>
                <a:lnTo>
                  <a:pt x="124" y="9"/>
                </a:lnTo>
                <a:lnTo>
                  <a:pt x="128" y="12"/>
                </a:lnTo>
                <a:lnTo>
                  <a:pt x="132" y="15"/>
                </a:lnTo>
                <a:lnTo>
                  <a:pt x="136" y="19"/>
                </a:lnTo>
                <a:lnTo>
                  <a:pt x="139" y="23"/>
                </a:lnTo>
                <a:lnTo>
                  <a:pt x="142" y="28"/>
                </a:lnTo>
                <a:lnTo>
                  <a:pt x="144" y="33"/>
                </a:lnTo>
                <a:lnTo>
                  <a:pt x="146" y="40"/>
                </a:lnTo>
                <a:lnTo>
                  <a:pt x="147" y="46"/>
                </a:lnTo>
                <a:lnTo>
                  <a:pt x="149" y="60"/>
                </a:lnTo>
                <a:lnTo>
                  <a:pt x="149" y="60"/>
                </a:lnTo>
                <a:lnTo>
                  <a:pt x="148" y="71"/>
                </a:lnTo>
                <a:lnTo>
                  <a:pt x="146" y="81"/>
                </a:lnTo>
                <a:lnTo>
                  <a:pt x="143" y="90"/>
                </a:lnTo>
                <a:lnTo>
                  <a:pt x="139" y="98"/>
                </a:lnTo>
                <a:lnTo>
                  <a:pt x="134" y="104"/>
                </a:lnTo>
                <a:lnTo>
                  <a:pt x="127" y="110"/>
                </a:lnTo>
                <a:lnTo>
                  <a:pt x="119" y="114"/>
                </a:lnTo>
                <a:lnTo>
                  <a:pt x="110" y="118"/>
                </a:lnTo>
                <a:lnTo>
                  <a:pt x="110" y="118"/>
                </a:lnTo>
                <a:lnTo>
                  <a:pt x="110" y="118"/>
                </a:lnTo>
                <a:lnTo>
                  <a:pt x="121" y="120"/>
                </a:lnTo>
                <a:lnTo>
                  <a:pt x="129" y="124"/>
                </a:lnTo>
                <a:lnTo>
                  <a:pt x="133" y="126"/>
                </a:lnTo>
                <a:lnTo>
                  <a:pt x="136" y="129"/>
                </a:lnTo>
                <a:lnTo>
                  <a:pt x="138" y="133"/>
                </a:lnTo>
                <a:lnTo>
                  <a:pt x="140" y="137"/>
                </a:lnTo>
                <a:lnTo>
                  <a:pt x="144" y="146"/>
                </a:lnTo>
                <a:lnTo>
                  <a:pt x="146" y="157"/>
                </a:lnTo>
                <a:lnTo>
                  <a:pt x="147" y="171"/>
                </a:lnTo>
                <a:lnTo>
                  <a:pt x="147" y="188"/>
                </a:lnTo>
                <a:lnTo>
                  <a:pt x="147" y="188"/>
                </a:lnTo>
                <a:lnTo>
                  <a:pt x="148" y="205"/>
                </a:lnTo>
                <a:lnTo>
                  <a:pt x="149" y="217"/>
                </a:lnTo>
                <a:lnTo>
                  <a:pt x="151" y="221"/>
                </a:lnTo>
                <a:lnTo>
                  <a:pt x="152" y="225"/>
                </a:lnTo>
                <a:lnTo>
                  <a:pt x="155" y="228"/>
                </a:lnTo>
                <a:lnTo>
                  <a:pt x="157" y="230"/>
                </a:lnTo>
                <a:lnTo>
                  <a:pt x="157" y="232"/>
                </a:lnTo>
                <a:lnTo>
                  <a:pt x="108" y="232"/>
                </a:lnTo>
                <a:lnTo>
                  <a:pt x="108" y="232"/>
                </a:lnTo>
                <a:lnTo>
                  <a:pt x="105" y="227"/>
                </a:lnTo>
                <a:lnTo>
                  <a:pt x="103" y="221"/>
                </a:lnTo>
                <a:lnTo>
                  <a:pt x="102" y="215"/>
                </a:lnTo>
                <a:lnTo>
                  <a:pt x="102" y="208"/>
                </a:lnTo>
                <a:lnTo>
                  <a:pt x="100" y="163"/>
                </a:lnTo>
                <a:lnTo>
                  <a:pt x="100" y="163"/>
                </a:lnTo>
                <a:lnTo>
                  <a:pt x="100" y="157"/>
                </a:lnTo>
                <a:lnTo>
                  <a:pt x="99" y="151"/>
                </a:lnTo>
                <a:lnTo>
                  <a:pt x="96" y="146"/>
                </a:lnTo>
                <a:lnTo>
                  <a:pt x="94" y="142"/>
                </a:lnTo>
                <a:lnTo>
                  <a:pt x="89" y="139"/>
                </a:lnTo>
                <a:lnTo>
                  <a:pt x="84" y="136"/>
                </a:lnTo>
                <a:lnTo>
                  <a:pt x="79" y="135"/>
                </a:lnTo>
                <a:lnTo>
                  <a:pt x="72" y="134"/>
                </a:lnTo>
                <a:lnTo>
                  <a:pt x="48" y="134"/>
                </a:lnTo>
                <a:lnTo>
                  <a:pt x="48" y="232"/>
                </a:lnTo>
                <a:lnTo>
                  <a:pt x="0" y="232"/>
                </a:lnTo>
                <a:lnTo>
                  <a:pt x="0" y="0"/>
                </a:lnTo>
                <a:close/>
                <a:moveTo>
                  <a:pt x="48" y="101"/>
                </a:moveTo>
                <a:lnTo>
                  <a:pt x="67" y="101"/>
                </a:lnTo>
                <a:lnTo>
                  <a:pt x="67" y="101"/>
                </a:lnTo>
                <a:lnTo>
                  <a:pt x="75" y="101"/>
                </a:lnTo>
                <a:lnTo>
                  <a:pt x="82" y="99"/>
                </a:lnTo>
                <a:lnTo>
                  <a:pt x="87" y="97"/>
                </a:lnTo>
                <a:lnTo>
                  <a:pt x="92" y="93"/>
                </a:lnTo>
                <a:lnTo>
                  <a:pt x="97" y="89"/>
                </a:lnTo>
                <a:lnTo>
                  <a:pt x="100" y="83"/>
                </a:lnTo>
                <a:lnTo>
                  <a:pt x="102" y="75"/>
                </a:lnTo>
                <a:lnTo>
                  <a:pt x="102" y="67"/>
                </a:lnTo>
                <a:lnTo>
                  <a:pt x="102" y="67"/>
                </a:lnTo>
                <a:lnTo>
                  <a:pt x="102" y="59"/>
                </a:lnTo>
                <a:lnTo>
                  <a:pt x="100" y="53"/>
                </a:lnTo>
                <a:lnTo>
                  <a:pt x="98" y="48"/>
                </a:lnTo>
                <a:lnTo>
                  <a:pt x="94" y="43"/>
                </a:lnTo>
                <a:lnTo>
                  <a:pt x="89" y="40"/>
                </a:lnTo>
                <a:lnTo>
                  <a:pt x="83" y="37"/>
                </a:lnTo>
                <a:lnTo>
                  <a:pt x="77" y="35"/>
                </a:lnTo>
                <a:lnTo>
                  <a:pt x="69" y="34"/>
                </a:lnTo>
                <a:lnTo>
                  <a:pt x="48" y="34"/>
                </a:lnTo>
                <a:lnTo>
                  <a:pt x="48" y="101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8" name="Freeform 12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>
            <a:spLocks/>
          </xdr:cNvSpPr>
        </xdr:nvSpPr>
        <xdr:spPr bwMode="auto">
          <a:xfrm>
            <a:off x="8413750" y="4805363"/>
            <a:ext cx="69850" cy="123825"/>
          </a:xfrm>
          <a:custGeom>
            <a:avLst/>
            <a:gdLst>
              <a:gd name="T0" fmla="*/ 129 w 132"/>
              <a:gd name="T1" fmla="*/ 0 h 232"/>
              <a:gd name="T2" fmla="*/ 129 w 132"/>
              <a:gd name="T3" fmla="*/ 39 h 232"/>
              <a:gd name="T4" fmla="*/ 46 w 132"/>
              <a:gd name="T5" fmla="*/ 39 h 232"/>
              <a:gd name="T6" fmla="*/ 46 w 132"/>
              <a:gd name="T7" fmla="*/ 93 h 232"/>
              <a:gd name="T8" fmla="*/ 124 w 132"/>
              <a:gd name="T9" fmla="*/ 93 h 232"/>
              <a:gd name="T10" fmla="*/ 124 w 132"/>
              <a:gd name="T11" fmla="*/ 132 h 232"/>
              <a:gd name="T12" fmla="*/ 46 w 132"/>
              <a:gd name="T13" fmla="*/ 132 h 232"/>
              <a:gd name="T14" fmla="*/ 46 w 132"/>
              <a:gd name="T15" fmla="*/ 193 h 232"/>
              <a:gd name="T16" fmla="*/ 132 w 132"/>
              <a:gd name="T17" fmla="*/ 193 h 232"/>
              <a:gd name="T18" fmla="*/ 132 w 132"/>
              <a:gd name="T19" fmla="*/ 232 h 232"/>
              <a:gd name="T20" fmla="*/ 0 w 132"/>
              <a:gd name="T21" fmla="*/ 232 h 232"/>
              <a:gd name="T22" fmla="*/ 0 w 132"/>
              <a:gd name="T23" fmla="*/ 0 h 232"/>
              <a:gd name="T24" fmla="*/ 129 w 132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32" h="232">
                <a:moveTo>
                  <a:pt x="129" y="0"/>
                </a:moveTo>
                <a:lnTo>
                  <a:pt x="129" y="39"/>
                </a:lnTo>
                <a:lnTo>
                  <a:pt x="46" y="39"/>
                </a:lnTo>
                <a:lnTo>
                  <a:pt x="46" y="93"/>
                </a:lnTo>
                <a:lnTo>
                  <a:pt x="124" y="93"/>
                </a:lnTo>
                <a:lnTo>
                  <a:pt x="124" y="132"/>
                </a:lnTo>
                <a:lnTo>
                  <a:pt x="46" y="132"/>
                </a:lnTo>
                <a:lnTo>
                  <a:pt x="46" y="193"/>
                </a:lnTo>
                <a:lnTo>
                  <a:pt x="132" y="193"/>
                </a:lnTo>
                <a:lnTo>
                  <a:pt x="132" y="232"/>
                </a:lnTo>
                <a:lnTo>
                  <a:pt x="0" y="232"/>
                </a:lnTo>
                <a:lnTo>
                  <a:pt x="0" y="0"/>
                </a:lnTo>
                <a:lnTo>
                  <a:pt x="129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19" name="Freeform 13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>
            <a:spLocks/>
          </xdr:cNvSpPr>
        </xdr:nvSpPr>
        <xdr:spPr bwMode="auto">
          <a:xfrm>
            <a:off x="8497888" y="4805363"/>
            <a:ext cx="80963" cy="123825"/>
          </a:xfrm>
          <a:custGeom>
            <a:avLst/>
            <a:gdLst>
              <a:gd name="T0" fmla="*/ 54 w 154"/>
              <a:gd name="T1" fmla="*/ 0 h 232"/>
              <a:gd name="T2" fmla="*/ 111 w 154"/>
              <a:gd name="T3" fmla="*/ 159 h 232"/>
              <a:gd name="T4" fmla="*/ 112 w 154"/>
              <a:gd name="T5" fmla="*/ 159 h 232"/>
              <a:gd name="T6" fmla="*/ 112 w 154"/>
              <a:gd name="T7" fmla="*/ 0 h 232"/>
              <a:gd name="T8" fmla="*/ 154 w 154"/>
              <a:gd name="T9" fmla="*/ 0 h 232"/>
              <a:gd name="T10" fmla="*/ 154 w 154"/>
              <a:gd name="T11" fmla="*/ 232 h 232"/>
              <a:gd name="T12" fmla="*/ 102 w 154"/>
              <a:gd name="T13" fmla="*/ 232 h 232"/>
              <a:gd name="T14" fmla="*/ 44 w 154"/>
              <a:gd name="T15" fmla="*/ 70 h 232"/>
              <a:gd name="T16" fmla="*/ 44 w 154"/>
              <a:gd name="T17" fmla="*/ 70 h 232"/>
              <a:gd name="T18" fmla="*/ 44 w 154"/>
              <a:gd name="T19" fmla="*/ 232 h 232"/>
              <a:gd name="T20" fmla="*/ 0 w 154"/>
              <a:gd name="T21" fmla="*/ 232 h 232"/>
              <a:gd name="T22" fmla="*/ 0 w 154"/>
              <a:gd name="T23" fmla="*/ 0 h 232"/>
              <a:gd name="T24" fmla="*/ 54 w 154"/>
              <a:gd name="T25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54" h="232">
                <a:moveTo>
                  <a:pt x="54" y="0"/>
                </a:moveTo>
                <a:lnTo>
                  <a:pt x="111" y="159"/>
                </a:lnTo>
                <a:lnTo>
                  <a:pt x="112" y="159"/>
                </a:lnTo>
                <a:lnTo>
                  <a:pt x="112" y="0"/>
                </a:lnTo>
                <a:lnTo>
                  <a:pt x="154" y="0"/>
                </a:lnTo>
                <a:lnTo>
                  <a:pt x="154" y="232"/>
                </a:lnTo>
                <a:lnTo>
                  <a:pt x="102" y="232"/>
                </a:lnTo>
                <a:lnTo>
                  <a:pt x="44" y="70"/>
                </a:lnTo>
                <a:lnTo>
                  <a:pt x="44" y="70"/>
                </a:lnTo>
                <a:lnTo>
                  <a:pt x="44" y="232"/>
                </a:lnTo>
                <a:lnTo>
                  <a:pt x="0" y="232"/>
                </a:lnTo>
                <a:lnTo>
                  <a:pt x="0" y="0"/>
                </a:lnTo>
                <a:lnTo>
                  <a:pt x="54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20" name="Freeform 14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>
            <a:spLocks noEditPoints="1"/>
          </xdr:cNvSpPr>
        </xdr:nvSpPr>
        <xdr:spPr bwMode="auto">
          <a:xfrm>
            <a:off x="8589963" y="4805363"/>
            <a:ext cx="95250" cy="123825"/>
          </a:xfrm>
          <a:custGeom>
            <a:avLst/>
            <a:gdLst>
              <a:gd name="T0" fmla="*/ 61 w 180"/>
              <a:gd name="T1" fmla="*/ 0 h 232"/>
              <a:gd name="T2" fmla="*/ 119 w 180"/>
              <a:gd name="T3" fmla="*/ 0 h 232"/>
              <a:gd name="T4" fmla="*/ 180 w 180"/>
              <a:gd name="T5" fmla="*/ 232 h 232"/>
              <a:gd name="T6" fmla="*/ 131 w 180"/>
              <a:gd name="T7" fmla="*/ 232 h 232"/>
              <a:gd name="T8" fmla="*/ 121 w 180"/>
              <a:gd name="T9" fmla="*/ 183 h 232"/>
              <a:gd name="T10" fmla="*/ 59 w 180"/>
              <a:gd name="T11" fmla="*/ 183 h 232"/>
              <a:gd name="T12" fmla="*/ 48 w 180"/>
              <a:gd name="T13" fmla="*/ 232 h 232"/>
              <a:gd name="T14" fmla="*/ 0 w 180"/>
              <a:gd name="T15" fmla="*/ 232 h 232"/>
              <a:gd name="T16" fmla="*/ 61 w 180"/>
              <a:gd name="T17" fmla="*/ 0 h 232"/>
              <a:gd name="T18" fmla="*/ 67 w 180"/>
              <a:gd name="T19" fmla="*/ 145 h 232"/>
              <a:gd name="T20" fmla="*/ 113 w 180"/>
              <a:gd name="T21" fmla="*/ 145 h 232"/>
              <a:gd name="T22" fmla="*/ 90 w 180"/>
              <a:gd name="T23" fmla="*/ 41 h 232"/>
              <a:gd name="T24" fmla="*/ 90 w 180"/>
              <a:gd name="T25" fmla="*/ 41 h 232"/>
              <a:gd name="T26" fmla="*/ 67 w 180"/>
              <a:gd name="T27" fmla="*/ 145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80" h="232">
                <a:moveTo>
                  <a:pt x="61" y="0"/>
                </a:moveTo>
                <a:lnTo>
                  <a:pt x="119" y="0"/>
                </a:lnTo>
                <a:lnTo>
                  <a:pt x="180" y="232"/>
                </a:lnTo>
                <a:lnTo>
                  <a:pt x="131" y="232"/>
                </a:lnTo>
                <a:lnTo>
                  <a:pt x="121" y="183"/>
                </a:lnTo>
                <a:lnTo>
                  <a:pt x="59" y="183"/>
                </a:lnTo>
                <a:lnTo>
                  <a:pt x="48" y="232"/>
                </a:lnTo>
                <a:lnTo>
                  <a:pt x="0" y="232"/>
                </a:lnTo>
                <a:lnTo>
                  <a:pt x="61" y="0"/>
                </a:lnTo>
                <a:close/>
                <a:moveTo>
                  <a:pt x="67" y="145"/>
                </a:moveTo>
                <a:lnTo>
                  <a:pt x="113" y="145"/>
                </a:lnTo>
                <a:lnTo>
                  <a:pt x="90" y="41"/>
                </a:lnTo>
                <a:lnTo>
                  <a:pt x="90" y="41"/>
                </a:lnTo>
                <a:lnTo>
                  <a:pt x="67" y="145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21" name="Freeform 15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>
            <a:spLocks/>
          </xdr:cNvSpPr>
        </xdr:nvSpPr>
        <xdr:spPr bwMode="auto">
          <a:xfrm>
            <a:off x="8691563" y="4805363"/>
            <a:ext cx="77788" cy="125413"/>
          </a:xfrm>
          <a:custGeom>
            <a:avLst/>
            <a:gdLst>
              <a:gd name="T0" fmla="*/ 46 w 148"/>
              <a:gd name="T1" fmla="*/ 0 h 236"/>
              <a:gd name="T2" fmla="*/ 46 w 148"/>
              <a:gd name="T3" fmla="*/ 162 h 236"/>
              <a:gd name="T4" fmla="*/ 46 w 148"/>
              <a:gd name="T5" fmla="*/ 162 h 236"/>
              <a:gd name="T6" fmla="*/ 47 w 148"/>
              <a:gd name="T7" fmla="*/ 170 h 236"/>
              <a:gd name="T8" fmla="*/ 48 w 148"/>
              <a:gd name="T9" fmla="*/ 178 h 236"/>
              <a:gd name="T10" fmla="*/ 49 w 148"/>
              <a:gd name="T11" fmla="*/ 184 h 236"/>
              <a:gd name="T12" fmla="*/ 52 w 148"/>
              <a:gd name="T13" fmla="*/ 190 h 236"/>
              <a:gd name="T14" fmla="*/ 55 w 148"/>
              <a:gd name="T15" fmla="*/ 195 h 236"/>
              <a:gd name="T16" fmla="*/ 60 w 148"/>
              <a:gd name="T17" fmla="*/ 199 h 236"/>
              <a:gd name="T18" fmla="*/ 67 w 148"/>
              <a:gd name="T19" fmla="*/ 202 h 236"/>
              <a:gd name="T20" fmla="*/ 74 w 148"/>
              <a:gd name="T21" fmla="*/ 202 h 236"/>
              <a:gd name="T22" fmla="*/ 74 w 148"/>
              <a:gd name="T23" fmla="*/ 202 h 236"/>
              <a:gd name="T24" fmla="*/ 82 w 148"/>
              <a:gd name="T25" fmla="*/ 202 h 236"/>
              <a:gd name="T26" fmla="*/ 88 w 148"/>
              <a:gd name="T27" fmla="*/ 199 h 236"/>
              <a:gd name="T28" fmla="*/ 92 w 148"/>
              <a:gd name="T29" fmla="*/ 195 h 236"/>
              <a:gd name="T30" fmla="*/ 96 w 148"/>
              <a:gd name="T31" fmla="*/ 190 h 236"/>
              <a:gd name="T32" fmla="*/ 98 w 148"/>
              <a:gd name="T33" fmla="*/ 184 h 236"/>
              <a:gd name="T34" fmla="*/ 100 w 148"/>
              <a:gd name="T35" fmla="*/ 178 h 236"/>
              <a:gd name="T36" fmla="*/ 101 w 148"/>
              <a:gd name="T37" fmla="*/ 170 h 236"/>
              <a:gd name="T38" fmla="*/ 101 w 148"/>
              <a:gd name="T39" fmla="*/ 162 h 236"/>
              <a:gd name="T40" fmla="*/ 101 w 148"/>
              <a:gd name="T41" fmla="*/ 0 h 236"/>
              <a:gd name="T42" fmla="*/ 148 w 148"/>
              <a:gd name="T43" fmla="*/ 0 h 236"/>
              <a:gd name="T44" fmla="*/ 148 w 148"/>
              <a:gd name="T45" fmla="*/ 162 h 236"/>
              <a:gd name="T46" fmla="*/ 148 w 148"/>
              <a:gd name="T47" fmla="*/ 162 h 236"/>
              <a:gd name="T48" fmla="*/ 148 w 148"/>
              <a:gd name="T49" fmla="*/ 172 h 236"/>
              <a:gd name="T50" fmla="*/ 147 w 148"/>
              <a:gd name="T51" fmla="*/ 182 h 236"/>
              <a:gd name="T52" fmla="*/ 144 w 148"/>
              <a:gd name="T53" fmla="*/ 190 h 236"/>
              <a:gd name="T54" fmla="*/ 141 w 148"/>
              <a:gd name="T55" fmla="*/ 199 h 236"/>
              <a:gd name="T56" fmla="*/ 138 w 148"/>
              <a:gd name="T57" fmla="*/ 206 h 236"/>
              <a:gd name="T58" fmla="*/ 134 w 148"/>
              <a:gd name="T59" fmla="*/ 212 h 236"/>
              <a:gd name="T60" fmla="*/ 130 w 148"/>
              <a:gd name="T61" fmla="*/ 217 h 236"/>
              <a:gd name="T62" fmla="*/ 125 w 148"/>
              <a:gd name="T63" fmla="*/ 221 h 236"/>
              <a:gd name="T64" fmla="*/ 120 w 148"/>
              <a:gd name="T65" fmla="*/ 225 h 236"/>
              <a:gd name="T66" fmla="*/ 114 w 148"/>
              <a:gd name="T67" fmla="*/ 228 h 236"/>
              <a:gd name="T68" fmla="*/ 108 w 148"/>
              <a:gd name="T69" fmla="*/ 231 h 236"/>
              <a:gd name="T70" fmla="*/ 102 w 148"/>
              <a:gd name="T71" fmla="*/ 233 h 236"/>
              <a:gd name="T72" fmla="*/ 88 w 148"/>
              <a:gd name="T73" fmla="*/ 236 h 236"/>
              <a:gd name="T74" fmla="*/ 74 w 148"/>
              <a:gd name="T75" fmla="*/ 236 h 236"/>
              <a:gd name="T76" fmla="*/ 74 w 148"/>
              <a:gd name="T77" fmla="*/ 236 h 236"/>
              <a:gd name="T78" fmla="*/ 59 w 148"/>
              <a:gd name="T79" fmla="*/ 236 h 236"/>
              <a:gd name="T80" fmla="*/ 46 w 148"/>
              <a:gd name="T81" fmla="*/ 234 h 236"/>
              <a:gd name="T82" fmla="*/ 40 w 148"/>
              <a:gd name="T83" fmla="*/ 232 h 236"/>
              <a:gd name="T84" fmla="*/ 34 w 148"/>
              <a:gd name="T85" fmla="*/ 229 h 236"/>
              <a:gd name="T86" fmla="*/ 28 w 148"/>
              <a:gd name="T87" fmla="*/ 226 h 236"/>
              <a:gd name="T88" fmla="*/ 23 w 148"/>
              <a:gd name="T89" fmla="*/ 223 h 236"/>
              <a:gd name="T90" fmla="*/ 18 w 148"/>
              <a:gd name="T91" fmla="*/ 218 h 236"/>
              <a:gd name="T92" fmla="*/ 14 w 148"/>
              <a:gd name="T93" fmla="*/ 213 h 236"/>
              <a:gd name="T94" fmla="*/ 10 w 148"/>
              <a:gd name="T95" fmla="*/ 207 h 236"/>
              <a:gd name="T96" fmla="*/ 6 w 148"/>
              <a:gd name="T97" fmla="*/ 200 h 236"/>
              <a:gd name="T98" fmla="*/ 4 w 148"/>
              <a:gd name="T99" fmla="*/ 191 h 236"/>
              <a:gd name="T100" fmla="*/ 2 w 148"/>
              <a:gd name="T101" fmla="*/ 182 h 236"/>
              <a:gd name="T102" fmla="*/ 1 w 148"/>
              <a:gd name="T103" fmla="*/ 173 h 236"/>
              <a:gd name="T104" fmla="*/ 0 w 148"/>
              <a:gd name="T105" fmla="*/ 162 h 236"/>
              <a:gd name="T106" fmla="*/ 0 w 148"/>
              <a:gd name="T107" fmla="*/ 0 h 236"/>
              <a:gd name="T108" fmla="*/ 46 w 148"/>
              <a:gd name="T109" fmla="*/ 0 h 2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48" h="236">
                <a:moveTo>
                  <a:pt x="46" y="0"/>
                </a:moveTo>
                <a:lnTo>
                  <a:pt x="46" y="162"/>
                </a:lnTo>
                <a:lnTo>
                  <a:pt x="46" y="162"/>
                </a:lnTo>
                <a:lnTo>
                  <a:pt x="47" y="170"/>
                </a:lnTo>
                <a:lnTo>
                  <a:pt x="48" y="178"/>
                </a:lnTo>
                <a:lnTo>
                  <a:pt x="49" y="184"/>
                </a:lnTo>
                <a:lnTo>
                  <a:pt x="52" y="190"/>
                </a:lnTo>
                <a:lnTo>
                  <a:pt x="55" y="195"/>
                </a:lnTo>
                <a:lnTo>
                  <a:pt x="60" y="199"/>
                </a:lnTo>
                <a:lnTo>
                  <a:pt x="67" y="202"/>
                </a:lnTo>
                <a:lnTo>
                  <a:pt x="74" y="202"/>
                </a:lnTo>
                <a:lnTo>
                  <a:pt x="74" y="202"/>
                </a:lnTo>
                <a:lnTo>
                  <a:pt x="82" y="202"/>
                </a:lnTo>
                <a:lnTo>
                  <a:pt x="88" y="199"/>
                </a:lnTo>
                <a:lnTo>
                  <a:pt x="92" y="195"/>
                </a:lnTo>
                <a:lnTo>
                  <a:pt x="96" y="190"/>
                </a:lnTo>
                <a:lnTo>
                  <a:pt x="98" y="184"/>
                </a:lnTo>
                <a:lnTo>
                  <a:pt x="100" y="178"/>
                </a:lnTo>
                <a:lnTo>
                  <a:pt x="101" y="170"/>
                </a:lnTo>
                <a:lnTo>
                  <a:pt x="101" y="162"/>
                </a:lnTo>
                <a:lnTo>
                  <a:pt x="101" y="0"/>
                </a:lnTo>
                <a:lnTo>
                  <a:pt x="148" y="0"/>
                </a:lnTo>
                <a:lnTo>
                  <a:pt x="148" y="162"/>
                </a:lnTo>
                <a:lnTo>
                  <a:pt x="148" y="162"/>
                </a:lnTo>
                <a:lnTo>
                  <a:pt x="148" y="172"/>
                </a:lnTo>
                <a:lnTo>
                  <a:pt x="147" y="182"/>
                </a:lnTo>
                <a:lnTo>
                  <a:pt x="144" y="190"/>
                </a:lnTo>
                <a:lnTo>
                  <a:pt x="141" y="199"/>
                </a:lnTo>
                <a:lnTo>
                  <a:pt x="138" y="206"/>
                </a:lnTo>
                <a:lnTo>
                  <a:pt x="134" y="212"/>
                </a:lnTo>
                <a:lnTo>
                  <a:pt x="130" y="217"/>
                </a:lnTo>
                <a:lnTo>
                  <a:pt x="125" y="221"/>
                </a:lnTo>
                <a:lnTo>
                  <a:pt x="120" y="225"/>
                </a:lnTo>
                <a:lnTo>
                  <a:pt x="114" y="228"/>
                </a:lnTo>
                <a:lnTo>
                  <a:pt x="108" y="231"/>
                </a:lnTo>
                <a:lnTo>
                  <a:pt x="102" y="233"/>
                </a:lnTo>
                <a:lnTo>
                  <a:pt x="88" y="236"/>
                </a:lnTo>
                <a:lnTo>
                  <a:pt x="74" y="236"/>
                </a:lnTo>
                <a:lnTo>
                  <a:pt x="74" y="236"/>
                </a:lnTo>
                <a:lnTo>
                  <a:pt x="59" y="236"/>
                </a:lnTo>
                <a:lnTo>
                  <a:pt x="46" y="234"/>
                </a:lnTo>
                <a:lnTo>
                  <a:pt x="40" y="232"/>
                </a:lnTo>
                <a:lnTo>
                  <a:pt x="34" y="229"/>
                </a:lnTo>
                <a:lnTo>
                  <a:pt x="28" y="226"/>
                </a:lnTo>
                <a:lnTo>
                  <a:pt x="23" y="223"/>
                </a:lnTo>
                <a:lnTo>
                  <a:pt x="18" y="218"/>
                </a:lnTo>
                <a:lnTo>
                  <a:pt x="14" y="213"/>
                </a:lnTo>
                <a:lnTo>
                  <a:pt x="10" y="207"/>
                </a:lnTo>
                <a:lnTo>
                  <a:pt x="6" y="200"/>
                </a:lnTo>
                <a:lnTo>
                  <a:pt x="4" y="191"/>
                </a:lnTo>
                <a:lnTo>
                  <a:pt x="2" y="182"/>
                </a:lnTo>
                <a:lnTo>
                  <a:pt x="1" y="173"/>
                </a:lnTo>
                <a:lnTo>
                  <a:pt x="0" y="162"/>
                </a:lnTo>
                <a:lnTo>
                  <a:pt x="0" y="0"/>
                </a:lnTo>
                <a:lnTo>
                  <a:pt x="46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22" name="Freeform 16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>
            <a:spLocks/>
          </xdr:cNvSpPr>
        </xdr:nvSpPr>
        <xdr:spPr bwMode="auto">
          <a:xfrm>
            <a:off x="8789988" y="4805363"/>
            <a:ext cx="69850" cy="123825"/>
          </a:xfrm>
          <a:custGeom>
            <a:avLst/>
            <a:gdLst>
              <a:gd name="T0" fmla="*/ 0 w 130"/>
              <a:gd name="T1" fmla="*/ 232 h 232"/>
              <a:gd name="T2" fmla="*/ 0 w 130"/>
              <a:gd name="T3" fmla="*/ 0 h 232"/>
              <a:gd name="T4" fmla="*/ 47 w 130"/>
              <a:gd name="T5" fmla="*/ 0 h 232"/>
              <a:gd name="T6" fmla="*/ 47 w 130"/>
              <a:gd name="T7" fmla="*/ 193 h 232"/>
              <a:gd name="T8" fmla="*/ 130 w 130"/>
              <a:gd name="T9" fmla="*/ 193 h 232"/>
              <a:gd name="T10" fmla="*/ 130 w 130"/>
              <a:gd name="T11" fmla="*/ 232 h 232"/>
              <a:gd name="T12" fmla="*/ 0 w 130"/>
              <a:gd name="T13" fmla="*/ 232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30" h="232">
                <a:moveTo>
                  <a:pt x="0" y="232"/>
                </a:moveTo>
                <a:lnTo>
                  <a:pt x="0" y="0"/>
                </a:lnTo>
                <a:lnTo>
                  <a:pt x="47" y="0"/>
                </a:lnTo>
                <a:lnTo>
                  <a:pt x="47" y="193"/>
                </a:lnTo>
                <a:lnTo>
                  <a:pt x="130" y="193"/>
                </a:lnTo>
                <a:lnTo>
                  <a:pt x="130" y="232"/>
                </a:lnTo>
                <a:lnTo>
                  <a:pt x="0" y="232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  <xdr:sp macro="" textlink="">
        <xdr:nvSpPr>
          <xdr:cNvPr id="123" name="Freeform 17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SpPr>
            <a:spLocks/>
          </xdr:cNvSpPr>
        </xdr:nvSpPr>
        <xdr:spPr bwMode="auto">
          <a:xfrm>
            <a:off x="8848725" y="4805363"/>
            <a:ext cx="77788" cy="123825"/>
          </a:xfrm>
          <a:custGeom>
            <a:avLst/>
            <a:gdLst>
              <a:gd name="T0" fmla="*/ 148 w 148"/>
              <a:gd name="T1" fmla="*/ 0 h 232"/>
              <a:gd name="T2" fmla="*/ 148 w 148"/>
              <a:gd name="T3" fmla="*/ 39 h 232"/>
              <a:gd name="T4" fmla="*/ 97 w 148"/>
              <a:gd name="T5" fmla="*/ 39 h 232"/>
              <a:gd name="T6" fmla="*/ 97 w 148"/>
              <a:gd name="T7" fmla="*/ 232 h 232"/>
              <a:gd name="T8" fmla="*/ 51 w 148"/>
              <a:gd name="T9" fmla="*/ 232 h 232"/>
              <a:gd name="T10" fmla="*/ 51 w 148"/>
              <a:gd name="T11" fmla="*/ 39 h 232"/>
              <a:gd name="T12" fmla="*/ 0 w 148"/>
              <a:gd name="T13" fmla="*/ 39 h 232"/>
              <a:gd name="T14" fmla="*/ 0 w 148"/>
              <a:gd name="T15" fmla="*/ 0 h 232"/>
              <a:gd name="T16" fmla="*/ 148 w 148"/>
              <a:gd name="T17" fmla="*/ 0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8" h="232">
                <a:moveTo>
                  <a:pt x="148" y="0"/>
                </a:moveTo>
                <a:lnTo>
                  <a:pt x="148" y="39"/>
                </a:lnTo>
                <a:lnTo>
                  <a:pt x="97" y="39"/>
                </a:lnTo>
                <a:lnTo>
                  <a:pt x="97" y="232"/>
                </a:lnTo>
                <a:lnTo>
                  <a:pt x="51" y="232"/>
                </a:lnTo>
                <a:lnTo>
                  <a:pt x="51" y="39"/>
                </a:lnTo>
                <a:lnTo>
                  <a:pt x="0" y="39"/>
                </a:lnTo>
                <a:lnTo>
                  <a:pt x="0" y="0"/>
                </a:lnTo>
                <a:lnTo>
                  <a:pt x="148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1pPr>
            <a:lvl2pPr marL="3429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2pPr>
            <a:lvl3pPr marL="6858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3pPr>
            <a:lvl4pPr marL="10287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4pPr>
            <a:lvl5pPr marL="1371600" algn="l" rtl="0" fontAlgn="base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5pPr>
            <a:lvl6pPr marL="17145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6pPr>
            <a:lvl7pPr marL="20574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7pPr>
            <a:lvl8pPr marL="24003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8pPr>
            <a:lvl9pPr marL="2743200" algn="l" defTabSz="685800" rtl="0" eaLnBrk="1" latinLnBrk="0" hangingPunct="1">
              <a:defRPr sz="1200" b="1" kern="1200">
                <a:solidFill>
                  <a:schemeClr val="accent1"/>
                </a:solidFill>
                <a:latin typeface="Arial" charset="0"/>
                <a:ea typeface="MS PGothic" pitchFamily="34" charset="-128"/>
                <a:cs typeface="Arial" charset="0"/>
              </a:defRPr>
            </a:lvl9pPr>
          </a:lstStyle>
          <a:p>
            <a:endParaRPr lang="fr-FR" sz="900">
              <a:solidFill>
                <a:srgbClr val="FFCC33"/>
              </a:solidFill>
            </a:endParaRPr>
          </a:p>
        </xdr:txBody>
      </xdr:sp>
    </xdr:grpSp>
    <xdr:clientData/>
  </xdr:twoCellAnchor>
  <xdr:twoCellAnchor>
    <xdr:from>
      <xdr:col>0</xdr:col>
      <xdr:colOff>64295</xdr:colOff>
      <xdr:row>99</xdr:row>
      <xdr:rowOff>174625</xdr:rowOff>
    </xdr:from>
    <xdr:to>
      <xdr:col>5</xdr:col>
      <xdr:colOff>534539</xdr:colOff>
      <xdr:row>100</xdr:row>
      <xdr:rowOff>149725</xdr:rowOff>
    </xdr:to>
    <xdr:sp macro="" textlink="">
      <xdr:nvSpPr>
        <xdr:cNvPr id="124" name="Text Box 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>
          <a:spLocks noChangeArrowheads="1"/>
        </xdr:cNvSpPr>
      </xdr:nvSpPr>
      <xdr:spPr bwMode="auto">
        <a:xfrm>
          <a:off x="64295" y="19034125"/>
          <a:ext cx="3486494" cy="165600"/>
        </a:xfrm>
        <a:prstGeom prst="rect">
          <a:avLst/>
        </a:prstGeom>
        <a:noFill/>
        <a:ln>
          <a:noFill/>
        </a:ln>
      </xdr:spPr>
      <xdr:txBody>
        <a:bodyPr wrap="square" lIns="0" tIns="0" rIns="0" bIns="0" anchor="b" anchorCtr="0">
          <a:noAutofit/>
        </a:bodyPr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1pPr>
          <a:lvl2pPr marL="3429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2pPr>
          <a:lvl3pPr marL="6858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3pPr>
          <a:lvl4pPr marL="10287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4pPr>
          <a:lvl5pPr marL="1371600" algn="l" rtl="0" fontAlgn="base">
            <a:spcBef>
              <a:spcPct val="0"/>
            </a:spcBef>
            <a:spcAft>
              <a:spcPct val="0"/>
            </a:spcAft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5pPr>
          <a:lvl6pPr marL="17145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6pPr>
          <a:lvl7pPr marL="20574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7pPr>
          <a:lvl8pPr marL="24003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8pPr>
          <a:lvl9pPr marL="2743200" algn="l" defTabSz="685800" rtl="0" eaLnBrk="1" latinLnBrk="0" hangingPunct="1">
            <a:defRPr sz="1200" b="1" kern="1200">
              <a:solidFill>
                <a:schemeClr val="accent1"/>
              </a:solidFill>
              <a:latin typeface="Arial" charset="0"/>
              <a:ea typeface="MS PGothic" pitchFamily="34" charset="-128"/>
              <a:cs typeface="Arial" charset="0"/>
            </a:defRPr>
          </a:lvl9pPr>
        </a:lstStyle>
        <a:p>
          <a:pPr eaLnBrk="1" hangingPunct="1">
            <a:buClr>
              <a:srgbClr val="F7B100"/>
            </a:buClr>
            <a:buFont typeface="Wingdings" pitchFamily="2" charset="2"/>
            <a:buNone/>
            <a:defRPr/>
          </a:pPr>
          <a:r>
            <a:rPr lang="fr-FR" sz="450" b="0" cap="all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DQSC-MF  DIRECTION QUALITE DES FABRICATIONS</a:t>
          </a:r>
        </a:p>
      </xdr:txBody>
    </xdr:sp>
    <xdr:clientData/>
  </xdr:twoCellAnchor>
  <xdr:twoCellAnchor>
    <xdr:from>
      <xdr:col>2</xdr:col>
      <xdr:colOff>445850</xdr:colOff>
      <xdr:row>99</xdr:row>
      <xdr:rowOff>174625</xdr:rowOff>
    </xdr:from>
    <xdr:to>
      <xdr:col>2</xdr:col>
      <xdr:colOff>445850</xdr:colOff>
      <xdr:row>100</xdr:row>
      <xdr:rowOff>149725</xdr:rowOff>
    </xdr:to>
    <xdr:cxnSp macro="">
      <xdr:nvCxnSpPr>
        <xdr:cNvPr id="125" name="Connecteur droit 55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CxnSpPr/>
      </xdr:nvCxnSpPr>
      <xdr:spPr>
        <a:xfrm>
          <a:off x="1652350" y="19034125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99</xdr:row>
      <xdr:rowOff>174625</xdr:rowOff>
    </xdr:from>
    <xdr:to>
      <xdr:col>0</xdr:col>
      <xdr:colOff>0</xdr:colOff>
      <xdr:row>100</xdr:row>
      <xdr:rowOff>149725</xdr:rowOff>
    </xdr:to>
    <xdr:cxnSp macro="">
      <xdr:nvCxnSpPr>
        <xdr:cNvPr id="126" name="Connecteur droit 57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CxnSpPr/>
      </xdr:nvCxnSpPr>
      <xdr:spPr>
        <a:xfrm>
          <a:off x="0" y="19034125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501246</xdr:colOff>
      <xdr:row>99</xdr:row>
      <xdr:rowOff>174625</xdr:rowOff>
    </xdr:from>
    <xdr:to>
      <xdr:col>11</xdr:col>
      <xdr:colOff>501246</xdr:colOff>
      <xdr:row>100</xdr:row>
      <xdr:rowOff>149725</xdr:rowOff>
    </xdr:to>
    <xdr:cxnSp macro="">
      <xdr:nvCxnSpPr>
        <xdr:cNvPr id="127" name="Connecteur droit 58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7136996" y="19034125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362814</xdr:colOff>
      <xdr:row>99</xdr:row>
      <xdr:rowOff>174625</xdr:rowOff>
    </xdr:from>
    <xdr:to>
      <xdr:col>7</xdr:col>
      <xdr:colOff>362814</xdr:colOff>
      <xdr:row>100</xdr:row>
      <xdr:rowOff>149725</xdr:rowOff>
    </xdr:to>
    <xdr:cxnSp macro="">
      <xdr:nvCxnSpPr>
        <xdr:cNvPr id="128" name="Connecteur droit 59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4585564" y="19034125"/>
          <a:ext cx="0" cy="165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345784</xdr:colOff>
      <xdr:row>0</xdr:row>
      <xdr:rowOff>38421</xdr:rowOff>
    </xdr:from>
    <xdr:to>
      <xdr:col>14</xdr:col>
      <xdr:colOff>94450</xdr:colOff>
      <xdr:row>3</xdr:row>
      <xdr:rowOff>75987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7196" y="38421"/>
          <a:ext cx="958901" cy="609066"/>
        </a:xfrm>
        <a:prstGeom prst="rect">
          <a:avLst/>
        </a:prstGeom>
      </xdr:spPr>
    </xdr:pic>
    <xdr:clientData/>
  </xdr:twoCellAnchor>
  <xdr:twoCellAnchor editAs="oneCell">
    <xdr:from>
      <xdr:col>9</xdr:col>
      <xdr:colOff>152403</xdr:colOff>
      <xdr:row>34</xdr:row>
      <xdr:rowOff>84364</xdr:rowOff>
    </xdr:from>
    <xdr:to>
      <xdr:col>10</xdr:col>
      <xdr:colOff>506187</xdr:colOff>
      <xdr:row>37</xdr:row>
      <xdr:rowOff>121930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3296" y="6561364"/>
          <a:ext cx="966105" cy="609066"/>
        </a:xfrm>
        <a:prstGeom prst="rect">
          <a:avLst/>
        </a:prstGeom>
      </xdr:spPr>
    </xdr:pic>
    <xdr:clientData/>
  </xdr:twoCellAnchor>
  <xdr:twoCellAnchor editAs="oneCell">
    <xdr:from>
      <xdr:col>11</xdr:col>
      <xdr:colOff>217714</xdr:colOff>
      <xdr:row>34</xdr:row>
      <xdr:rowOff>176893</xdr:rowOff>
    </xdr:from>
    <xdr:to>
      <xdr:col>13</xdr:col>
      <xdr:colOff>27213</xdr:colOff>
      <xdr:row>37</xdr:row>
      <xdr:rowOff>94951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6653893"/>
          <a:ext cx="1034142" cy="489558"/>
        </a:xfrm>
        <a:prstGeom prst="rect">
          <a:avLst/>
        </a:prstGeom>
      </xdr:spPr>
    </xdr:pic>
    <xdr:clientData/>
  </xdr:twoCellAnchor>
  <xdr:twoCellAnchor editAs="oneCell">
    <xdr:from>
      <xdr:col>11</xdr:col>
      <xdr:colOff>244928</xdr:colOff>
      <xdr:row>68</xdr:row>
      <xdr:rowOff>149679</xdr:rowOff>
    </xdr:from>
    <xdr:to>
      <xdr:col>13</xdr:col>
      <xdr:colOff>108853</xdr:colOff>
      <xdr:row>71</xdr:row>
      <xdr:rowOff>167937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0464" y="13103679"/>
          <a:ext cx="1088568" cy="589758"/>
        </a:xfrm>
        <a:prstGeom prst="rect">
          <a:avLst/>
        </a:prstGeom>
      </xdr:spPr>
    </xdr:pic>
    <xdr:clientData/>
  </xdr:twoCellAnchor>
  <xdr:twoCellAnchor>
    <xdr:from>
      <xdr:col>0</xdr:col>
      <xdr:colOff>33618</xdr:colOff>
      <xdr:row>16</xdr:row>
      <xdr:rowOff>130467</xdr:rowOff>
    </xdr:from>
    <xdr:to>
      <xdr:col>14</xdr:col>
      <xdr:colOff>347383</xdr:colOff>
      <xdr:row>29</xdr:row>
      <xdr:rowOff>173967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</xdr:row>
      <xdr:rowOff>89646</xdr:rowOff>
    </xdr:from>
    <xdr:to>
      <xdr:col>14</xdr:col>
      <xdr:colOff>369793</xdr:colOff>
      <xdr:row>16</xdr:row>
      <xdr:rowOff>133146</xdr:rowOff>
    </xdr:to>
    <xdr:graphicFrame macro="">
      <xdr:nvGraphicFramePr>
        <xdr:cNvPr id="83" name="Gráfico 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0.93187</cdr:x>
      <cdr:y>0.43346</cdr:y>
    </cdr:from>
    <cdr:to>
      <cdr:x>1</cdr:x>
      <cdr:y>0.56807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7715884" y="1092327"/>
          <a:ext cx="564116" cy="3392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700" b="1">
              <a:solidFill>
                <a:schemeClr val="accent5"/>
              </a:solidFill>
            </a:rPr>
            <a:t>OBJ:</a:t>
          </a:r>
          <a:r>
            <a:rPr lang="en-US" sz="700" b="1" baseline="0">
              <a:solidFill>
                <a:schemeClr val="accent5"/>
              </a:solidFill>
            </a:rPr>
            <a:t> 2</a:t>
          </a:r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0.927</cdr:x>
      <cdr:y>0.09637</cdr:y>
    </cdr:from>
    <cdr:to>
      <cdr:x>0.99513</cdr:x>
      <cdr:y>0.23098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046203" y="250040"/>
          <a:ext cx="444366" cy="3492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385915</xdr:colOff>
      <xdr:row>18</xdr:row>
      <xdr:rowOff>10583</xdr:rowOff>
    </xdr:from>
    <xdr:to>
      <xdr:col>21</xdr:col>
      <xdr:colOff>42333</xdr:colOff>
      <xdr:row>31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13829</xdr:rowOff>
    </xdr:from>
    <xdr:to>
      <xdr:col>10</xdr:col>
      <xdr:colOff>384000</xdr:colOff>
      <xdr:row>31</xdr:row>
      <xdr:rowOff>131975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518583</xdr:colOff>
      <xdr:row>33</xdr:row>
      <xdr:rowOff>179917</xdr:rowOff>
    </xdr:from>
    <xdr:to>
      <xdr:col>21</xdr:col>
      <xdr:colOff>74083</xdr:colOff>
      <xdr:row>47</xdr:row>
      <xdr:rowOff>100363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34</xdr:row>
      <xdr:rowOff>3247</xdr:rowOff>
    </xdr:from>
    <xdr:to>
      <xdr:col>10</xdr:col>
      <xdr:colOff>465667</xdr:colOff>
      <xdr:row>47</xdr:row>
      <xdr:rowOff>121393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</xdr:row>
      <xdr:rowOff>3246</xdr:rowOff>
    </xdr:from>
    <xdr:to>
      <xdr:col>10</xdr:col>
      <xdr:colOff>384000</xdr:colOff>
      <xdr:row>15</xdr:row>
      <xdr:rowOff>121392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385915</xdr:colOff>
      <xdr:row>2</xdr:row>
      <xdr:rowOff>0</xdr:rowOff>
    </xdr:from>
    <xdr:to>
      <xdr:col>21</xdr:col>
      <xdr:colOff>42333</xdr:colOff>
      <xdr:row>15</xdr:row>
      <xdr:rowOff>84667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0.93187</cdr:x>
      <cdr:y>0.14531</cdr:y>
    </cdr:from>
    <cdr:to>
      <cdr:x>1</cdr:x>
      <cdr:y>0.27992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077966" y="377029"/>
          <a:ext cx="444367" cy="3492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700" b="1">
              <a:solidFill>
                <a:schemeClr val="accent5"/>
              </a:solidFill>
            </a:rPr>
            <a:t>OBJ:</a:t>
          </a:r>
          <a:r>
            <a:rPr lang="en-US" sz="700" b="1" baseline="0">
              <a:solidFill>
                <a:schemeClr val="accent5"/>
              </a:solidFill>
            </a:rPr>
            <a:t> 5</a:t>
          </a:r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0.927</cdr:x>
      <cdr:y>0.09637</cdr:y>
    </cdr:from>
    <cdr:to>
      <cdr:x>0.99513</cdr:x>
      <cdr:y>0.23098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046203" y="250040"/>
          <a:ext cx="444366" cy="3492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700" b="1">
              <a:solidFill>
                <a:schemeClr val="accent5"/>
              </a:solidFill>
            </a:rPr>
            <a:t>OBJ:</a:t>
          </a:r>
          <a:r>
            <a:rPr lang="en-US" sz="700" b="1" baseline="0">
              <a:solidFill>
                <a:schemeClr val="accent5"/>
              </a:solidFill>
            </a:rPr>
            <a:t> 5</a:t>
          </a:r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104775</xdr:rowOff>
    </xdr:from>
    <xdr:to>
      <xdr:col>1</xdr:col>
      <xdr:colOff>3171825</xdr:colOff>
      <xdr:row>14</xdr:row>
      <xdr:rowOff>228600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3350" y="2466975"/>
          <a:ext cx="3105150" cy="1552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15</xdr:row>
      <xdr:rowOff>38100</xdr:rowOff>
    </xdr:from>
    <xdr:to>
      <xdr:col>1</xdr:col>
      <xdr:colOff>3171825</xdr:colOff>
      <xdr:row>20</xdr:row>
      <xdr:rowOff>219075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2875" y="4095750"/>
          <a:ext cx="3095625" cy="15144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V1+V2 X ZONA</a:t>
          </a:r>
          <a:r>
            <a:rPr lang="en-US" sz="1100" baseline="0"/>
            <a:t> VEHICULO</a:t>
          </a:r>
          <a:r>
            <a:rPr lang="en-US" sz="1100"/>
            <a:t> (COLUMNAS APILADAS)</a:t>
          </a:r>
        </a:p>
      </xdr:txBody>
    </xdr:sp>
    <xdr:clientData/>
  </xdr:twoCellAnchor>
  <xdr:oneCellAnchor>
    <xdr:from>
      <xdr:col>7</xdr:col>
      <xdr:colOff>119903</xdr:colOff>
      <xdr:row>0</xdr:row>
      <xdr:rowOff>93517</xdr:rowOff>
    </xdr:from>
    <xdr:ext cx="1248273" cy="254425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8328" y="93517"/>
          <a:ext cx="1248273" cy="254425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2</xdr:col>
      <xdr:colOff>32302</xdr:colOff>
      <xdr:row>11</xdr:row>
      <xdr:rowOff>26090</xdr:rowOff>
    </xdr:from>
    <xdr:to>
      <xdr:col>2</xdr:col>
      <xdr:colOff>3089827</xdr:colOff>
      <xdr:row>11</xdr:row>
      <xdr:rowOff>245165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280327" y="2902640"/>
          <a:ext cx="3057525" cy="219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V1 X DEPARTAMENTO</a:t>
          </a:r>
        </a:p>
      </xdr:txBody>
    </xdr:sp>
    <xdr:clientData/>
  </xdr:twoCellAnchor>
  <xdr:twoCellAnchor>
    <xdr:from>
      <xdr:col>1</xdr:col>
      <xdr:colOff>66675</xdr:colOff>
      <xdr:row>11</xdr:row>
      <xdr:rowOff>9525</xdr:rowOff>
    </xdr:from>
    <xdr:to>
      <xdr:col>1</xdr:col>
      <xdr:colOff>3124200</xdr:colOff>
      <xdr:row>11</xdr:row>
      <xdr:rowOff>228600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33350" y="2886075"/>
          <a:ext cx="3057525" cy="219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MEDIA V1+V2 X DEPARTAMENTO</a:t>
          </a:r>
        </a:p>
      </xdr:txBody>
    </xdr:sp>
    <xdr:clientData/>
  </xdr:twoCellAnchor>
  <xdr:twoCellAnchor>
    <xdr:from>
      <xdr:col>1</xdr:col>
      <xdr:colOff>66675</xdr:colOff>
      <xdr:row>19</xdr:row>
      <xdr:rowOff>19050</xdr:rowOff>
    </xdr:from>
    <xdr:to>
      <xdr:col>1</xdr:col>
      <xdr:colOff>3124200</xdr:colOff>
      <xdr:row>19</xdr:row>
      <xdr:rowOff>257175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33350" y="5143500"/>
          <a:ext cx="30575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MEDIA V1+V2 X AGRUPACIÓN</a:t>
          </a:r>
        </a:p>
      </xdr:txBody>
    </xdr:sp>
    <xdr:clientData/>
  </xdr:twoCellAnchor>
  <xdr:twoCellAnchor>
    <xdr:from>
      <xdr:col>1</xdr:col>
      <xdr:colOff>57150</xdr:colOff>
      <xdr:row>27</xdr:row>
      <xdr:rowOff>76200</xdr:rowOff>
    </xdr:from>
    <xdr:to>
      <xdr:col>1</xdr:col>
      <xdr:colOff>3114675</xdr:colOff>
      <xdr:row>28</xdr:row>
      <xdr:rowOff>66675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23825" y="7096125"/>
          <a:ext cx="30575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MEDIA V1+V2 X ZONA</a:t>
          </a:r>
        </a:p>
      </xdr:txBody>
    </xdr:sp>
    <xdr:clientData/>
  </xdr:twoCellAnchor>
  <xdr:twoCellAnchor>
    <xdr:from>
      <xdr:col>1</xdr:col>
      <xdr:colOff>21677</xdr:colOff>
      <xdr:row>37</xdr:row>
      <xdr:rowOff>0</xdr:rowOff>
    </xdr:from>
    <xdr:to>
      <xdr:col>1</xdr:col>
      <xdr:colOff>3079202</xdr:colOff>
      <xdr:row>37</xdr:row>
      <xdr:rowOff>220389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8352" y="9353550"/>
          <a:ext cx="3057525" cy="2203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MEDIA V1+V2 X NO</a:t>
          </a:r>
          <a:r>
            <a:rPr lang="en-US" sz="1100" b="1" i="1" baseline="0">
              <a:solidFill>
                <a:schemeClr val="bg1">
                  <a:lumMod val="50000"/>
                </a:schemeClr>
              </a:solidFill>
            </a:rPr>
            <a:t> DETECCIÓN/NO REPARACIÓN</a:t>
          </a:r>
          <a:endParaRPr lang="en-US" sz="11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22991</xdr:colOff>
      <xdr:row>37</xdr:row>
      <xdr:rowOff>14452</xdr:rowOff>
    </xdr:from>
    <xdr:to>
      <xdr:col>2</xdr:col>
      <xdr:colOff>3080516</xdr:colOff>
      <xdr:row>38</xdr:row>
      <xdr:rowOff>4927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271016" y="9368002"/>
          <a:ext cx="3057525" cy="219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V1s X NO</a:t>
          </a:r>
          <a:r>
            <a:rPr lang="en-US" sz="1100" b="1" i="1" baseline="0">
              <a:solidFill>
                <a:schemeClr val="bg1">
                  <a:lumMod val="50000"/>
                </a:schemeClr>
              </a:solidFill>
            </a:rPr>
            <a:t> DETECCIÓN/NO REPARACIÓN</a:t>
          </a:r>
          <a:endParaRPr lang="en-US" sz="11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15</xdr:col>
      <xdr:colOff>133350</xdr:colOff>
      <xdr:row>27</xdr:row>
      <xdr:rowOff>39782</xdr:rowOff>
    </xdr:from>
    <xdr:to>
      <xdr:col>16</xdr:col>
      <xdr:colOff>123825</xdr:colOff>
      <xdr:row>27</xdr:row>
      <xdr:rowOff>230282</xdr:rowOff>
    </xdr:to>
    <xdr:sp macro="" textlink="">
      <xdr:nvSpPr>
        <xdr:cNvPr id="14" name="Flecha derecha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2125325" y="7059707"/>
          <a:ext cx="257175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131669</xdr:colOff>
      <xdr:row>29</xdr:row>
      <xdr:rowOff>28575</xdr:rowOff>
    </xdr:from>
    <xdr:to>
      <xdr:col>16</xdr:col>
      <xdr:colOff>122144</xdr:colOff>
      <xdr:row>29</xdr:row>
      <xdr:rowOff>219075</xdr:rowOff>
    </xdr:to>
    <xdr:sp macro="" textlink="">
      <xdr:nvSpPr>
        <xdr:cNvPr id="15" name="Flecha derech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2123644" y="7543800"/>
          <a:ext cx="257175" cy="190500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490257</xdr:colOff>
      <xdr:row>25</xdr:row>
      <xdr:rowOff>161366</xdr:rowOff>
    </xdr:from>
    <xdr:to>
      <xdr:col>18</xdr:col>
      <xdr:colOff>749674</xdr:colOff>
      <xdr:row>26</xdr:row>
      <xdr:rowOff>105337</xdr:rowOff>
    </xdr:to>
    <xdr:sp macro="" textlink="">
      <xdr:nvSpPr>
        <xdr:cNvPr id="16" name="Flecha derecha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3120407" y="6685991"/>
          <a:ext cx="259417" cy="191621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512669</xdr:colOff>
      <xdr:row>28</xdr:row>
      <xdr:rowOff>172572</xdr:rowOff>
    </xdr:from>
    <xdr:to>
      <xdr:col>19</xdr:col>
      <xdr:colOff>10086</xdr:colOff>
      <xdr:row>29</xdr:row>
      <xdr:rowOff>116543</xdr:rowOff>
    </xdr:to>
    <xdr:sp macro="" textlink="">
      <xdr:nvSpPr>
        <xdr:cNvPr id="17" name="Flecha derecha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3142819" y="7440147"/>
          <a:ext cx="259417" cy="191621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30</xdr:row>
      <xdr:rowOff>38100</xdr:rowOff>
    </xdr:from>
    <xdr:to>
      <xdr:col>16</xdr:col>
      <xdr:colOff>133350</xdr:colOff>
      <xdr:row>30</xdr:row>
      <xdr:rowOff>228600</xdr:rowOff>
    </xdr:to>
    <xdr:sp macro="" textlink="">
      <xdr:nvSpPr>
        <xdr:cNvPr id="18" name="Flecha derecha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2134850" y="7800975"/>
          <a:ext cx="257175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154081</xdr:colOff>
      <xdr:row>31</xdr:row>
      <xdr:rowOff>28576</xdr:rowOff>
    </xdr:from>
    <xdr:to>
      <xdr:col>16</xdr:col>
      <xdr:colOff>144556</xdr:colOff>
      <xdr:row>31</xdr:row>
      <xdr:rowOff>219076</xdr:rowOff>
    </xdr:to>
    <xdr:sp macro="" textlink="">
      <xdr:nvSpPr>
        <xdr:cNvPr id="19" name="Flecha derecha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2146056" y="8039101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32</xdr:row>
      <xdr:rowOff>28576</xdr:rowOff>
    </xdr:from>
    <xdr:to>
      <xdr:col>16</xdr:col>
      <xdr:colOff>133350</xdr:colOff>
      <xdr:row>32</xdr:row>
      <xdr:rowOff>219076</xdr:rowOff>
    </xdr:to>
    <xdr:sp macro="" textlink="">
      <xdr:nvSpPr>
        <xdr:cNvPr id="20" name="Flecha derecha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2134850" y="8286751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152400</xdr:colOff>
      <xdr:row>33</xdr:row>
      <xdr:rowOff>28575</xdr:rowOff>
    </xdr:from>
    <xdr:to>
      <xdr:col>16</xdr:col>
      <xdr:colOff>142875</xdr:colOff>
      <xdr:row>33</xdr:row>
      <xdr:rowOff>219075</xdr:rowOff>
    </xdr:to>
    <xdr:sp macro="" textlink="">
      <xdr:nvSpPr>
        <xdr:cNvPr id="21" name="Flecha derecha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2144375" y="8534400"/>
          <a:ext cx="257175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152400</xdr:colOff>
      <xdr:row>34</xdr:row>
      <xdr:rowOff>17370</xdr:rowOff>
    </xdr:from>
    <xdr:to>
      <xdr:col>16</xdr:col>
      <xdr:colOff>142875</xdr:colOff>
      <xdr:row>34</xdr:row>
      <xdr:rowOff>207870</xdr:rowOff>
    </xdr:to>
    <xdr:sp macro="" textlink="">
      <xdr:nvSpPr>
        <xdr:cNvPr id="22" name="Flecha derecha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2144375" y="8770845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165653</xdr:colOff>
      <xdr:row>10</xdr:row>
      <xdr:rowOff>16565</xdr:rowOff>
    </xdr:from>
    <xdr:to>
      <xdr:col>16</xdr:col>
      <xdr:colOff>156129</xdr:colOff>
      <xdr:row>10</xdr:row>
      <xdr:rowOff>207065</xdr:rowOff>
    </xdr:to>
    <xdr:sp macro="" textlink="">
      <xdr:nvSpPr>
        <xdr:cNvPr id="23" name="Flecha derech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2157628" y="2635940"/>
          <a:ext cx="257176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431938</xdr:colOff>
      <xdr:row>4</xdr:row>
      <xdr:rowOff>248478</xdr:rowOff>
    </xdr:from>
    <xdr:to>
      <xdr:col>18</xdr:col>
      <xdr:colOff>687457</xdr:colOff>
      <xdr:row>5</xdr:row>
      <xdr:rowOff>182217</xdr:rowOff>
    </xdr:to>
    <xdr:sp macro="" textlink="">
      <xdr:nvSpPr>
        <xdr:cNvPr id="24" name="Flecha derecha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3062088" y="1248603"/>
          <a:ext cx="255519" cy="190914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572742</xdr:colOff>
      <xdr:row>3</xdr:row>
      <xdr:rowOff>200025</xdr:rowOff>
    </xdr:from>
    <xdr:to>
      <xdr:col>19</xdr:col>
      <xdr:colOff>66260</xdr:colOff>
      <xdr:row>4</xdr:row>
      <xdr:rowOff>84068</xdr:rowOff>
    </xdr:to>
    <xdr:sp macro="" textlink="">
      <xdr:nvSpPr>
        <xdr:cNvPr id="25" name="Flecha derecha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3202892" y="895350"/>
          <a:ext cx="255518" cy="188843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145359</xdr:colOff>
      <xdr:row>5</xdr:row>
      <xdr:rowOff>29403</xdr:rowOff>
    </xdr:from>
    <xdr:to>
      <xdr:col>16</xdr:col>
      <xdr:colOff>135834</xdr:colOff>
      <xdr:row>5</xdr:row>
      <xdr:rowOff>219903</xdr:rowOff>
    </xdr:to>
    <xdr:sp macro="" textlink="">
      <xdr:nvSpPr>
        <xdr:cNvPr id="26" name="Flecha derech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2137334" y="1286703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156953</xdr:colOff>
      <xdr:row>6</xdr:row>
      <xdr:rowOff>32719</xdr:rowOff>
    </xdr:from>
    <xdr:to>
      <xdr:col>16</xdr:col>
      <xdr:colOff>147428</xdr:colOff>
      <xdr:row>6</xdr:row>
      <xdr:rowOff>223219</xdr:rowOff>
    </xdr:to>
    <xdr:sp macro="" textlink="">
      <xdr:nvSpPr>
        <xdr:cNvPr id="27" name="Flecha derecha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2148928" y="1547194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176829</xdr:colOff>
      <xdr:row>7</xdr:row>
      <xdr:rowOff>27752</xdr:rowOff>
    </xdr:from>
    <xdr:to>
      <xdr:col>16</xdr:col>
      <xdr:colOff>167304</xdr:colOff>
      <xdr:row>7</xdr:row>
      <xdr:rowOff>218252</xdr:rowOff>
    </xdr:to>
    <xdr:sp macro="" textlink="">
      <xdr:nvSpPr>
        <xdr:cNvPr id="28" name="Flecha derecha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2168804" y="1799402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171860</xdr:colOff>
      <xdr:row>8</xdr:row>
      <xdr:rowOff>39350</xdr:rowOff>
    </xdr:from>
    <xdr:to>
      <xdr:col>16</xdr:col>
      <xdr:colOff>162335</xdr:colOff>
      <xdr:row>8</xdr:row>
      <xdr:rowOff>229850</xdr:rowOff>
    </xdr:to>
    <xdr:sp macro="" textlink="">
      <xdr:nvSpPr>
        <xdr:cNvPr id="29" name="Flecha derecha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2163835" y="2068175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171860</xdr:colOff>
      <xdr:row>9</xdr:row>
      <xdr:rowOff>39350</xdr:rowOff>
    </xdr:from>
    <xdr:to>
      <xdr:col>16</xdr:col>
      <xdr:colOff>162335</xdr:colOff>
      <xdr:row>9</xdr:row>
      <xdr:rowOff>229850</xdr:rowOff>
    </xdr:to>
    <xdr:sp macro="" textlink="">
      <xdr:nvSpPr>
        <xdr:cNvPr id="30" name="Flecha derecha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2163835" y="2401550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144118</xdr:colOff>
      <xdr:row>4</xdr:row>
      <xdr:rowOff>28161</xdr:rowOff>
    </xdr:from>
    <xdr:to>
      <xdr:col>16</xdr:col>
      <xdr:colOff>134594</xdr:colOff>
      <xdr:row>4</xdr:row>
      <xdr:rowOff>218661</xdr:rowOff>
    </xdr:to>
    <xdr:sp macro="" textlink="">
      <xdr:nvSpPr>
        <xdr:cNvPr id="31" name="Flecha derecha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36093" y="1028286"/>
          <a:ext cx="257176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171860</xdr:colOff>
      <xdr:row>11</xdr:row>
      <xdr:rowOff>39350</xdr:rowOff>
    </xdr:from>
    <xdr:to>
      <xdr:col>16</xdr:col>
      <xdr:colOff>162335</xdr:colOff>
      <xdr:row>11</xdr:row>
      <xdr:rowOff>229850</xdr:rowOff>
    </xdr:to>
    <xdr:sp macro="" textlink="">
      <xdr:nvSpPr>
        <xdr:cNvPr id="33" name="Flecha derecha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2163835" y="2915900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163579</xdr:colOff>
      <xdr:row>12</xdr:row>
      <xdr:rowOff>31067</xdr:rowOff>
    </xdr:from>
    <xdr:to>
      <xdr:col>16</xdr:col>
      <xdr:colOff>154054</xdr:colOff>
      <xdr:row>12</xdr:row>
      <xdr:rowOff>221567</xdr:rowOff>
    </xdr:to>
    <xdr:sp macro="" textlink="">
      <xdr:nvSpPr>
        <xdr:cNvPr id="34" name="Flecha derecha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2155554" y="3164792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151280</xdr:colOff>
      <xdr:row>28</xdr:row>
      <xdr:rowOff>46504</xdr:rowOff>
    </xdr:from>
    <xdr:to>
      <xdr:col>16</xdr:col>
      <xdr:colOff>141755</xdr:colOff>
      <xdr:row>28</xdr:row>
      <xdr:rowOff>237004</xdr:rowOff>
    </xdr:to>
    <xdr:sp macro="" textlink="">
      <xdr:nvSpPr>
        <xdr:cNvPr id="35" name="Flecha derecha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2143255" y="7314079"/>
          <a:ext cx="257175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135592</xdr:colOff>
      <xdr:row>26</xdr:row>
      <xdr:rowOff>30816</xdr:rowOff>
    </xdr:from>
    <xdr:to>
      <xdr:col>16</xdr:col>
      <xdr:colOff>126067</xdr:colOff>
      <xdr:row>26</xdr:row>
      <xdr:rowOff>221316</xdr:rowOff>
    </xdr:to>
    <xdr:sp macro="" textlink="">
      <xdr:nvSpPr>
        <xdr:cNvPr id="36" name="Flecha derecha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12127567" y="6803091"/>
          <a:ext cx="257175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135592</xdr:colOff>
      <xdr:row>33</xdr:row>
      <xdr:rowOff>30816</xdr:rowOff>
    </xdr:from>
    <xdr:to>
      <xdr:col>16</xdr:col>
      <xdr:colOff>126067</xdr:colOff>
      <xdr:row>33</xdr:row>
      <xdr:rowOff>221316</xdr:rowOff>
    </xdr:to>
    <xdr:sp macro="" textlink="">
      <xdr:nvSpPr>
        <xdr:cNvPr id="37" name="Flecha derecha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2127567" y="8536641"/>
          <a:ext cx="257175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170330</xdr:colOff>
      <xdr:row>35</xdr:row>
      <xdr:rowOff>24093</xdr:rowOff>
    </xdr:from>
    <xdr:to>
      <xdr:col>16</xdr:col>
      <xdr:colOff>160805</xdr:colOff>
      <xdr:row>35</xdr:row>
      <xdr:rowOff>214593</xdr:rowOff>
    </xdr:to>
    <xdr:sp macro="" textlink="">
      <xdr:nvSpPr>
        <xdr:cNvPr id="38" name="Flecha derecha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2162305" y="9025218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89647</xdr:colOff>
      <xdr:row>16</xdr:row>
      <xdr:rowOff>56029</xdr:rowOff>
    </xdr:from>
    <xdr:to>
      <xdr:col>22</xdr:col>
      <xdr:colOff>392206</xdr:colOff>
      <xdr:row>33</xdr:row>
      <xdr:rowOff>33617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8564" t="31408" r="5681" b="11599"/>
        <a:stretch/>
      </xdr:blipFill>
      <xdr:spPr>
        <a:xfrm>
          <a:off x="12719797" y="4380379"/>
          <a:ext cx="3350559" cy="4159063"/>
        </a:xfrm>
        <a:prstGeom prst="rect">
          <a:avLst/>
        </a:prstGeom>
      </xdr:spPr>
    </xdr:pic>
    <xdr:clientData/>
  </xdr:twoCellAnchor>
  <xdr:twoCellAnchor>
    <xdr:from>
      <xdr:col>2</xdr:col>
      <xdr:colOff>11207</xdr:colOff>
      <xdr:row>3</xdr:row>
      <xdr:rowOff>33619</xdr:rowOff>
    </xdr:from>
    <xdr:to>
      <xdr:col>2</xdr:col>
      <xdr:colOff>3193677</xdr:colOff>
      <xdr:row>9</xdr:row>
      <xdr:rowOff>179295</xdr:rowOff>
    </xdr:to>
    <xdr:graphicFrame macro="">
      <xdr:nvGraphicFramePr>
        <xdr:cNvPr id="40" name="Gráfico 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22411</xdr:colOff>
      <xdr:row>12</xdr:row>
      <xdr:rowOff>22411</xdr:rowOff>
    </xdr:from>
    <xdr:to>
      <xdr:col>1</xdr:col>
      <xdr:colOff>3126441</xdr:colOff>
      <xdr:row>18</xdr:row>
      <xdr:rowOff>212912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33618</xdr:colOff>
      <xdr:row>19</xdr:row>
      <xdr:rowOff>258855</xdr:rowOff>
    </xdr:from>
    <xdr:to>
      <xdr:col>1</xdr:col>
      <xdr:colOff>3115236</xdr:colOff>
      <xdr:row>26</xdr:row>
      <xdr:rowOff>224117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47625</xdr:colOff>
      <xdr:row>38</xdr:row>
      <xdr:rowOff>19050</xdr:rowOff>
    </xdr:from>
    <xdr:to>
      <xdr:col>1</xdr:col>
      <xdr:colOff>3143250</xdr:colOff>
      <xdr:row>45</xdr:row>
      <xdr:rowOff>47625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66675</xdr:colOff>
      <xdr:row>18</xdr:row>
      <xdr:rowOff>238125</xdr:rowOff>
    </xdr:from>
    <xdr:to>
      <xdr:col>2</xdr:col>
      <xdr:colOff>3178175</xdr:colOff>
      <xdr:row>36</xdr:row>
      <xdr:rowOff>66675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28575</xdr:rowOff>
        </xdr:from>
        <xdr:to>
          <xdr:col>1</xdr:col>
          <xdr:colOff>1666875</xdr:colOff>
          <xdr:row>0</xdr:row>
          <xdr:rowOff>371475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Publicar en la Web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38100</xdr:colOff>
      <xdr:row>38</xdr:row>
      <xdr:rowOff>19050</xdr:rowOff>
    </xdr:from>
    <xdr:to>
      <xdr:col>2</xdr:col>
      <xdr:colOff>3152775</xdr:colOff>
      <xdr:row>45</xdr:row>
      <xdr:rowOff>47625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9525</xdr:colOff>
      <xdr:row>19</xdr:row>
      <xdr:rowOff>38100</xdr:rowOff>
    </xdr:from>
    <xdr:to>
      <xdr:col>2</xdr:col>
      <xdr:colOff>3171825</xdr:colOff>
      <xdr:row>36</xdr:row>
      <xdr:rowOff>57150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28575</xdr:colOff>
      <xdr:row>11</xdr:row>
      <xdr:rowOff>247649</xdr:rowOff>
    </xdr:from>
    <xdr:to>
      <xdr:col>2</xdr:col>
      <xdr:colOff>3200400</xdr:colOff>
      <xdr:row>18</xdr:row>
      <xdr:rowOff>219074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392206</xdr:colOff>
      <xdr:row>8</xdr:row>
      <xdr:rowOff>313764</xdr:rowOff>
    </xdr:from>
    <xdr:to>
      <xdr:col>18</xdr:col>
      <xdr:colOff>651623</xdr:colOff>
      <xdr:row>9</xdr:row>
      <xdr:rowOff>168088</xdr:rowOff>
    </xdr:to>
    <xdr:sp macro="" textlink="">
      <xdr:nvSpPr>
        <xdr:cNvPr id="50" name="Flecha derecha 22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13054853" y="2342029"/>
          <a:ext cx="259417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38100</xdr:colOff>
      <xdr:row>3</xdr:row>
      <xdr:rowOff>33337</xdr:rowOff>
    </xdr:from>
    <xdr:to>
      <xdr:col>1</xdr:col>
      <xdr:colOff>3134100</xdr:colOff>
      <xdr:row>9</xdr:row>
      <xdr:rowOff>220462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0.927</cdr:x>
      <cdr:y>0.09637</cdr:y>
    </cdr:from>
    <cdr:to>
      <cdr:x>0.99513</cdr:x>
      <cdr:y>0.23098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046203" y="250040"/>
          <a:ext cx="444366" cy="3492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18</xdr:row>
      <xdr:rowOff>63500</xdr:rowOff>
    </xdr:from>
    <xdr:to>
      <xdr:col>18</xdr:col>
      <xdr:colOff>0</xdr:colOff>
      <xdr:row>30</xdr:row>
      <xdr:rowOff>264584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44824</xdr:colOff>
      <xdr:row>10</xdr:row>
      <xdr:rowOff>44824</xdr:rowOff>
    </xdr:from>
    <xdr:to>
      <xdr:col>12</xdr:col>
      <xdr:colOff>333375</xdr:colOff>
      <xdr:row>11</xdr:row>
      <xdr:rowOff>47624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1499" y="2673724"/>
          <a:ext cx="4479551" cy="279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MEDIA V1+V2 X NO</a:t>
          </a:r>
          <a:r>
            <a:rPr lang="en-US" sz="1100" b="1" i="1" baseline="0">
              <a:solidFill>
                <a:schemeClr val="bg1">
                  <a:lumMod val="50000"/>
                </a:schemeClr>
              </a:solidFill>
            </a:rPr>
            <a:t> DETECCIÓN/NO REPARACIÓN</a:t>
          </a:r>
          <a:endParaRPr lang="en-US" sz="11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0</xdr:colOff>
      <xdr:row>34</xdr:row>
      <xdr:rowOff>188342</xdr:rowOff>
    </xdr:from>
    <xdr:to>
      <xdr:col>18</xdr:col>
      <xdr:colOff>0</xdr:colOff>
      <xdr:row>35</xdr:row>
      <xdr:rowOff>183152</xdr:rowOff>
    </xdr:to>
    <xdr:sp macro="" textlink="">
      <xdr:nvSpPr>
        <xdr:cNvPr id="13" name="Flecha derecha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20488945">
          <a:off x="3610656" y="10865867"/>
          <a:ext cx="336327" cy="223410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1841377</xdr:colOff>
      <xdr:row>33</xdr:row>
      <xdr:rowOff>141443</xdr:rowOff>
    </xdr:from>
    <xdr:to>
      <xdr:col>1</xdr:col>
      <xdr:colOff>2043083</xdr:colOff>
      <xdr:row>34</xdr:row>
      <xdr:rowOff>94379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908052" y="10590368"/>
          <a:ext cx="201706" cy="181536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H</a:t>
          </a:r>
        </a:p>
      </xdr:txBody>
    </xdr:sp>
    <xdr:clientData/>
  </xdr:twoCellAnchor>
  <xdr:twoCellAnchor>
    <xdr:from>
      <xdr:col>18</xdr:col>
      <xdr:colOff>0</xdr:colOff>
      <xdr:row>35</xdr:row>
      <xdr:rowOff>149973</xdr:rowOff>
    </xdr:from>
    <xdr:to>
      <xdr:col>18</xdr:col>
      <xdr:colOff>0</xdr:colOff>
      <xdr:row>36</xdr:row>
      <xdr:rowOff>97751</xdr:rowOff>
    </xdr:to>
    <xdr:sp macro="" textlink="">
      <xdr:nvSpPr>
        <xdr:cNvPr id="19" name="Flecha derecha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 rot="1639581">
          <a:off x="4130826" y="11056098"/>
          <a:ext cx="381045" cy="176378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2304615</xdr:colOff>
      <xdr:row>33</xdr:row>
      <xdr:rowOff>148166</xdr:rowOff>
    </xdr:from>
    <xdr:to>
      <xdr:col>1</xdr:col>
      <xdr:colOff>2497667</xdr:colOff>
      <xdr:row>34</xdr:row>
      <xdr:rowOff>116416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371290" y="10597091"/>
          <a:ext cx="193052" cy="19685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>
    <xdr:from>
      <xdr:col>1</xdr:col>
      <xdr:colOff>2070725</xdr:colOff>
      <xdr:row>33</xdr:row>
      <xdr:rowOff>126066</xdr:rowOff>
    </xdr:from>
    <xdr:to>
      <xdr:col>1</xdr:col>
      <xdr:colOff>2275417</xdr:colOff>
      <xdr:row>34</xdr:row>
      <xdr:rowOff>95250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2137400" y="10574991"/>
          <a:ext cx="204692" cy="197784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oneCell">
    <xdr:from>
      <xdr:col>27</xdr:col>
      <xdr:colOff>257175</xdr:colOff>
      <xdr:row>0</xdr:row>
      <xdr:rowOff>21167</xdr:rowOff>
    </xdr:from>
    <xdr:to>
      <xdr:col>31</xdr:col>
      <xdr:colOff>222096</xdr:colOff>
      <xdr:row>0</xdr:row>
      <xdr:rowOff>383365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172950" y="21167"/>
          <a:ext cx="574521" cy="362198"/>
        </a:xfrm>
        <a:prstGeom prst="rect">
          <a:avLst/>
        </a:prstGeom>
      </xdr:spPr>
    </xdr:pic>
    <xdr:clientData/>
  </xdr:twoCellAnchor>
  <xdr:twoCellAnchor>
    <xdr:from>
      <xdr:col>13</xdr:col>
      <xdr:colOff>9526</xdr:colOff>
      <xdr:row>3</xdr:row>
      <xdr:rowOff>66674</xdr:rowOff>
    </xdr:from>
    <xdr:to>
      <xdr:col>17</xdr:col>
      <xdr:colOff>247650</xdr:colOff>
      <xdr:row>8</xdr:row>
      <xdr:rowOff>219074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152399</xdr:colOff>
      <xdr:row>11</xdr:row>
      <xdr:rowOff>19050</xdr:rowOff>
    </xdr:from>
    <xdr:to>
      <xdr:col>17</xdr:col>
      <xdr:colOff>276224</xdr:colOff>
      <xdr:row>17</xdr:row>
      <xdr:rowOff>228600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47624</xdr:colOff>
      <xdr:row>11</xdr:row>
      <xdr:rowOff>28575</xdr:rowOff>
    </xdr:from>
    <xdr:to>
      <xdr:col>8</xdr:col>
      <xdr:colOff>272142</xdr:colOff>
      <xdr:row>17</xdr:row>
      <xdr:rowOff>218515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104775</xdr:colOff>
      <xdr:row>22</xdr:row>
      <xdr:rowOff>57150</xdr:rowOff>
    </xdr:from>
    <xdr:to>
      <xdr:col>31</xdr:col>
      <xdr:colOff>93594</xdr:colOff>
      <xdr:row>22</xdr:row>
      <xdr:rowOff>239367</xdr:rowOff>
    </xdr:to>
    <xdr:sp macro="" textlink="">
      <xdr:nvSpPr>
        <xdr:cNvPr id="40" name="Flecha derecha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2363450" y="5934075"/>
          <a:ext cx="255519" cy="182217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104775</xdr:colOff>
      <xdr:row>20</xdr:row>
      <xdr:rowOff>51564</xdr:rowOff>
    </xdr:from>
    <xdr:to>
      <xdr:col>31</xdr:col>
      <xdr:colOff>95250</xdr:colOff>
      <xdr:row>20</xdr:row>
      <xdr:rowOff>242064</xdr:rowOff>
    </xdr:to>
    <xdr:sp macro="" textlink="">
      <xdr:nvSpPr>
        <xdr:cNvPr id="42" name="Flecha derecha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12363450" y="5356989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104775</xdr:colOff>
      <xdr:row>21</xdr:row>
      <xdr:rowOff>57150</xdr:rowOff>
    </xdr:from>
    <xdr:to>
      <xdr:col>31</xdr:col>
      <xdr:colOff>95250</xdr:colOff>
      <xdr:row>21</xdr:row>
      <xdr:rowOff>247650</xdr:rowOff>
    </xdr:to>
    <xdr:sp macro="" textlink="">
      <xdr:nvSpPr>
        <xdr:cNvPr id="43" name="Flecha derecha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12363450" y="5648325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10</xdr:row>
      <xdr:rowOff>28575</xdr:rowOff>
    </xdr:from>
    <xdr:to>
      <xdr:col>19</xdr:col>
      <xdr:colOff>190500</xdr:colOff>
      <xdr:row>10</xdr:row>
      <xdr:rowOff>243168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3724275" y="2657475"/>
          <a:ext cx="3057525" cy="2145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V1s X NO</a:t>
          </a:r>
          <a:r>
            <a:rPr lang="en-US" sz="1100" b="1" i="1" baseline="0">
              <a:solidFill>
                <a:schemeClr val="bg1">
                  <a:lumMod val="50000"/>
                </a:schemeClr>
              </a:solidFill>
            </a:rPr>
            <a:t> DETECCIÓN/NO REPARACIÓN</a:t>
          </a:r>
          <a:endParaRPr lang="en-US" sz="11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19</xdr:col>
      <xdr:colOff>76200</xdr:colOff>
      <xdr:row>4</xdr:row>
      <xdr:rowOff>123824</xdr:rowOff>
    </xdr:from>
    <xdr:to>
      <xdr:col>20</xdr:col>
      <xdr:colOff>2619375</xdr:colOff>
      <xdr:row>17</xdr:row>
      <xdr:rowOff>142874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19050</xdr:colOff>
      <xdr:row>3</xdr:row>
      <xdr:rowOff>38099</xdr:rowOff>
    </xdr:from>
    <xdr:to>
      <xdr:col>12</xdr:col>
      <xdr:colOff>352425</xdr:colOff>
      <xdr:row>8</xdr:row>
      <xdr:rowOff>228599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43</xdr:col>
      <xdr:colOff>16719</xdr:colOff>
      <xdr:row>20</xdr:row>
      <xdr:rowOff>144819</xdr:rowOff>
    </xdr:from>
    <xdr:to>
      <xdr:col>55</xdr:col>
      <xdr:colOff>87474</xdr:colOff>
      <xdr:row>30</xdr:row>
      <xdr:rowOff>126449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2750587</xdr:colOff>
      <xdr:row>4</xdr:row>
      <xdr:rowOff>136072</xdr:rowOff>
    </xdr:from>
    <xdr:to>
      <xdr:col>31</xdr:col>
      <xdr:colOff>165229</xdr:colOff>
      <xdr:row>17</xdr:row>
      <xdr:rowOff>193221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30</xdr:col>
      <xdr:colOff>104775</xdr:colOff>
      <xdr:row>32</xdr:row>
      <xdr:rowOff>28575</xdr:rowOff>
    </xdr:from>
    <xdr:to>
      <xdr:col>31</xdr:col>
      <xdr:colOff>95250</xdr:colOff>
      <xdr:row>32</xdr:row>
      <xdr:rowOff>219075</xdr:rowOff>
    </xdr:to>
    <xdr:sp macro="" textlink="">
      <xdr:nvSpPr>
        <xdr:cNvPr id="25" name="Flecha derecha 42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2363450" y="8572500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104775</xdr:colOff>
      <xdr:row>30</xdr:row>
      <xdr:rowOff>57150</xdr:rowOff>
    </xdr:from>
    <xdr:to>
      <xdr:col>31</xdr:col>
      <xdr:colOff>95250</xdr:colOff>
      <xdr:row>30</xdr:row>
      <xdr:rowOff>247650</xdr:rowOff>
    </xdr:to>
    <xdr:sp macro="" textlink="">
      <xdr:nvSpPr>
        <xdr:cNvPr id="26" name="Flecha derecha 42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2363450" y="8029575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104775</xdr:colOff>
      <xdr:row>31</xdr:row>
      <xdr:rowOff>38100</xdr:rowOff>
    </xdr:from>
    <xdr:to>
      <xdr:col>31</xdr:col>
      <xdr:colOff>95250</xdr:colOff>
      <xdr:row>31</xdr:row>
      <xdr:rowOff>228600</xdr:rowOff>
    </xdr:to>
    <xdr:sp macro="" textlink="">
      <xdr:nvSpPr>
        <xdr:cNvPr id="27" name="Flecha derecha 42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12363450" y="8296275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104775</xdr:colOff>
      <xdr:row>26</xdr:row>
      <xdr:rowOff>57150</xdr:rowOff>
    </xdr:from>
    <xdr:to>
      <xdr:col>31</xdr:col>
      <xdr:colOff>95250</xdr:colOff>
      <xdr:row>26</xdr:row>
      <xdr:rowOff>247650</xdr:rowOff>
    </xdr:to>
    <xdr:sp macro="" textlink="">
      <xdr:nvSpPr>
        <xdr:cNvPr id="28" name="Flecha derecha 42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2363450" y="6981825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104775</xdr:colOff>
      <xdr:row>23</xdr:row>
      <xdr:rowOff>28575</xdr:rowOff>
    </xdr:from>
    <xdr:to>
      <xdr:col>31</xdr:col>
      <xdr:colOff>95250</xdr:colOff>
      <xdr:row>23</xdr:row>
      <xdr:rowOff>219075</xdr:rowOff>
    </xdr:to>
    <xdr:sp macro="" textlink="">
      <xdr:nvSpPr>
        <xdr:cNvPr id="32" name="Flecha derecha 4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363450" y="6191250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104775</xdr:colOff>
      <xdr:row>19</xdr:row>
      <xdr:rowOff>38100</xdr:rowOff>
    </xdr:from>
    <xdr:to>
      <xdr:col>31</xdr:col>
      <xdr:colOff>95250</xdr:colOff>
      <xdr:row>19</xdr:row>
      <xdr:rowOff>228600</xdr:rowOff>
    </xdr:to>
    <xdr:sp macro="" textlink="">
      <xdr:nvSpPr>
        <xdr:cNvPr id="33" name="Flecha derecha 4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2363450" y="5067300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0.90597</cdr:x>
      <cdr:y>0.35353</cdr:y>
    </cdr:from>
    <cdr:to>
      <cdr:x>0.99158</cdr:x>
      <cdr:y>0.50909</cdr:y>
    </cdr:to>
    <cdr:sp macro="" textlink="">
      <cdr:nvSpPr>
        <cdr:cNvPr id="2" name="CuadroTexto 2">
          <a:extLst xmlns:a="http://schemas.openxmlformats.org/drawingml/2006/main">
            <a:ext uri="{FF2B5EF4-FFF2-40B4-BE49-F238E27FC236}">
              <a16:creationId xmlns:a16="http://schemas.microsoft.com/office/drawing/2014/main" id="{41738A0A-3026-4414-9FD7-5F9C3DA5E4B2}"/>
            </a:ext>
          </a:extLst>
        </cdr:cNvPr>
        <cdr:cNvSpPr txBox="1"/>
      </cdr:nvSpPr>
      <cdr:spPr>
        <a:xfrm xmlns:a="http://schemas.openxmlformats.org/drawingml/2006/main">
          <a:off x="4098929" y="555618"/>
          <a:ext cx="387332" cy="2444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800" b="1"/>
            <a:t>92%</a:t>
          </a:r>
        </a:p>
      </cdr:txBody>
    </cdr:sp>
  </cdr:relSizeAnchor>
  <cdr:relSizeAnchor xmlns:cdr="http://schemas.openxmlformats.org/drawingml/2006/chartDrawing">
    <cdr:from>
      <cdr:x>0.67071</cdr:x>
      <cdr:y>0.35939</cdr:y>
    </cdr:from>
    <cdr:to>
      <cdr:x>0.75632</cdr:x>
      <cdr:y>0.51495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2782899-00E6-4F29-A82E-313D7008C562}"/>
            </a:ext>
          </a:extLst>
        </cdr:cNvPr>
        <cdr:cNvSpPr txBox="1"/>
      </cdr:nvSpPr>
      <cdr:spPr>
        <a:xfrm xmlns:a="http://schemas.openxmlformats.org/drawingml/2006/main">
          <a:off x="3034532" y="564826"/>
          <a:ext cx="387331" cy="2444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800" b="1"/>
            <a:t>92%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0.85809</cdr:x>
      <cdr:y>0.2244</cdr:y>
    </cdr:from>
    <cdr:to>
      <cdr:x>0.9901</cdr:x>
      <cdr:y>0.28928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C8700B7-2840-416E-AB15-60FB2D68C7BB}"/>
            </a:ext>
          </a:extLst>
        </cdr:cNvPr>
        <cdr:cNvSpPr txBox="1"/>
      </cdr:nvSpPr>
      <cdr:spPr>
        <a:xfrm xmlns:a="http://schemas.openxmlformats.org/drawingml/2006/main">
          <a:off x="2527040" y="806709"/>
          <a:ext cx="388776" cy="2332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AR" sz="800"/>
            <a:t>92%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18</xdr:row>
      <xdr:rowOff>63500</xdr:rowOff>
    </xdr:from>
    <xdr:to>
      <xdr:col>2</xdr:col>
      <xdr:colOff>3175000</xdr:colOff>
      <xdr:row>30</xdr:row>
      <xdr:rowOff>264584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67234</xdr:colOff>
      <xdr:row>32</xdr:row>
      <xdr:rowOff>9525</xdr:rowOff>
    </xdr:from>
    <xdr:to>
      <xdr:col>1</xdr:col>
      <xdr:colOff>3124759</xdr:colOff>
      <xdr:row>33</xdr:row>
      <xdr:rowOff>4482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0734" y="8455025"/>
          <a:ext cx="3057525" cy="22779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FUGAS X PUESTO V1+V2</a:t>
          </a:r>
        </a:p>
      </xdr:txBody>
    </xdr:sp>
    <xdr:clientData/>
  </xdr:twoCellAnchor>
  <xdr:twoCellAnchor>
    <xdr:from>
      <xdr:col>1</xdr:col>
      <xdr:colOff>5324</xdr:colOff>
      <xdr:row>25</xdr:row>
      <xdr:rowOff>145676</xdr:rowOff>
    </xdr:from>
    <xdr:to>
      <xdr:col>1</xdr:col>
      <xdr:colOff>275946</xdr:colOff>
      <xdr:row>30</xdr:row>
      <xdr:rowOff>255214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 rot="16200000">
          <a:off x="-561834" y="8094709"/>
          <a:ext cx="1538288" cy="2706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FUGAS V1+V2 X ZONA</a:t>
          </a:r>
        </a:p>
      </xdr:txBody>
    </xdr:sp>
    <xdr:clientData/>
  </xdr:twoCellAnchor>
  <xdr:twoCellAnchor>
    <xdr:from>
      <xdr:col>1</xdr:col>
      <xdr:colOff>44824</xdr:colOff>
      <xdr:row>10</xdr:row>
      <xdr:rowOff>44825</xdr:rowOff>
    </xdr:from>
    <xdr:to>
      <xdr:col>1</xdr:col>
      <xdr:colOff>3102349</xdr:colOff>
      <xdr:row>10</xdr:row>
      <xdr:rowOff>255689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11499" y="3007100"/>
          <a:ext cx="3057525" cy="2108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MEDIA V1+V2 X NO</a:t>
          </a:r>
          <a:r>
            <a:rPr lang="en-US" sz="1100" b="1" i="1" baseline="0">
              <a:solidFill>
                <a:schemeClr val="bg1">
                  <a:lumMod val="50000"/>
                </a:schemeClr>
              </a:solidFill>
            </a:rPr>
            <a:t> DETECCIÓN/NO REPARACIÓN</a:t>
          </a:r>
          <a:endParaRPr lang="en-US" sz="11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40340</xdr:colOff>
      <xdr:row>29</xdr:row>
      <xdr:rowOff>17369</xdr:rowOff>
    </xdr:from>
    <xdr:to>
      <xdr:col>18</xdr:col>
      <xdr:colOff>299757</xdr:colOff>
      <xdr:row>29</xdr:row>
      <xdr:rowOff>207869</xdr:rowOff>
    </xdr:to>
    <xdr:sp macro="" textlink="">
      <xdr:nvSpPr>
        <xdr:cNvPr id="10" name="Flecha derecha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870515" y="8475569"/>
          <a:ext cx="259417" cy="190500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40340</xdr:colOff>
      <xdr:row>30</xdr:row>
      <xdr:rowOff>17369</xdr:rowOff>
    </xdr:from>
    <xdr:to>
      <xdr:col>18</xdr:col>
      <xdr:colOff>299757</xdr:colOff>
      <xdr:row>30</xdr:row>
      <xdr:rowOff>207869</xdr:rowOff>
    </xdr:to>
    <xdr:sp macro="" textlink="">
      <xdr:nvSpPr>
        <xdr:cNvPr id="11" name="Flecha derecha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2870515" y="8761319"/>
          <a:ext cx="259417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108088</xdr:colOff>
      <xdr:row>7</xdr:row>
      <xdr:rowOff>57150</xdr:rowOff>
    </xdr:from>
    <xdr:to>
      <xdr:col>16</xdr:col>
      <xdr:colOff>96907</xdr:colOff>
      <xdr:row>7</xdr:row>
      <xdr:rowOff>239367</xdr:rowOff>
    </xdr:to>
    <xdr:sp macro="" textlink="">
      <xdr:nvSpPr>
        <xdr:cNvPr id="12" name="Flecha derecha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2300088" y="1857375"/>
          <a:ext cx="255519" cy="182217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34932</xdr:colOff>
      <xdr:row>10</xdr:row>
      <xdr:rowOff>36865</xdr:rowOff>
    </xdr:from>
    <xdr:to>
      <xdr:col>2</xdr:col>
      <xdr:colOff>3092457</xdr:colOff>
      <xdr:row>10</xdr:row>
      <xdr:rowOff>251458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3282957" y="2999140"/>
          <a:ext cx="3057525" cy="2145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V1s X NO</a:t>
          </a:r>
          <a:r>
            <a:rPr lang="en-US" sz="1100" b="1" i="1" baseline="0">
              <a:solidFill>
                <a:schemeClr val="bg1">
                  <a:lumMod val="50000"/>
                </a:schemeClr>
              </a:solidFill>
            </a:rPr>
            <a:t> DETECCIÓN/NO REPARACIÓN</a:t>
          </a:r>
          <a:endParaRPr lang="en-US" sz="11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21</xdr:col>
      <xdr:colOff>467782</xdr:colOff>
      <xdr:row>21</xdr:row>
      <xdr:rowOff>88900</xdr:rowOff>
    </xdr:from>
    <xdr:to>
      <xdr:col>21</xdr:col>
      <xdr:colOff>633130</xdr:colOff>
      <xdr:row>21</xdr:row>
      <xdr:rowOff>247835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583957" y="6261100"/>
          <a:ext cx="165348" cy="15893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0</xdr:col>
      <xdr:colOff>64434</xdr:colOff>
      <xdr:row>16</xdr:row>
      <xdr:rowOff>201705</xdr:rowOff>
    </xdr:from>
    <xdr:to>
      <xdr:col>1</xdr:col>
      <xdr:colOff>246530</xdr:colOff>
      <xdr:row>24</xdr:row>
      <xdr:rowOff>176491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 rot="16200000">
          <a:off x="-860611" y="6032125"/>
          <a:ext cx="2098861" cy="2487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FG/ND</a:t>
          </a:r>
          <a:r>
            <a:rPr lang="en-US" sz="1100" b="1" i="1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en-US" sz="1100" b="1" i="1">
              <a:solidFill>
                <a:schemeClr val="bg1">
                  <a:lumMod val="50000"/>
                </a:schemeClr>
              </a:solidFill>
            </a:rPr>
            <a:t> V1+V2 X FAMILIA</a:t>
          </a:r>
        </a:p>
      </xdr:txBody>
    </xdr:sp>
    <xdr:clientData/>
  </xdr:twoCellAnchor>
  <xdr:twoCellAnchor>
    <xdr:from>
      <xdr:col>1</xdr:col>
      <xdr:colOff>3041801</xdr:colOff>
      <xdr:row>43</xdr:row>
      <xdr:rowOff>61072</xdr:rowOff>
    </xdr:from>
    <xdr:to>
      <xdr:col>2</xdr:col>
      <xdr:colOff>237263</xdr:colOff>
      <xdr:row>44</xdr:row>
      <xdr:rowOff>8851</xdr:rowOff>
    </xdr:to>
    <xdr:sp macro="" textlink="">
      <xdr:nvSpPr>
        <xdr:cNvPr id="20" name="Flecha derecha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 rot="1639581">
          <a:off x="3108476" y="11548222"/>
          <a:ext cx="376812" cy="176379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362631</xdr:colOff>
      <xdr:row>42</xdr:row>
      <xdr:rowOff>188342</xdr:rowOff>
    </xdr:from>
    <xdr:to>
      <xdr:col>2</xdr:col>
      <xdr:colOff>698958</xdr:colOff>
      <xdr:row>43</xdr:row>
      <xdr:rowOff>183152</xdr:rowOff>
    </xdr:to>
    <xdr:sp macro="" textlink="">
      <xdr:nvSpPr>
        <xdr:cNvPr id="21" name="Flecha derecha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 rot="20488945">
          <a:off x="3610656" y="11446892"/>
          <a:ext cx="336327" cy="223410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1841377</xdr:colOff>
      <xdr:row>41</xdr:row>
      <xdr:rowOff>141443</xdr:rowOff>
    </xdr:from>
    <xdr:to>
      <xdr:col>1</xdr:col>
      <xdr:colOff>2043083</xdr:colOff>
      <xdr:row>42</xdr:row>
      <xdr:rowOff>94379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908052" y="11171393"/>
          <a:ext cx="201706" cy="181536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H</a:t>
          </a:r>
        </a:p>
      </xdr:txBody>
    </xdr:sp>
    <xdr:clientData/>
  </xdr:twoCellAnchor>
  <xdr:twoCellAnchor>
    <xdr:from>
      <xdr:col>2</xdr:col>
      <xdr:colOff>1264359</xdr:colOff>
      <xdr:row>42</xdr:row>
      <xdr:rowOff>165724</xdr:rowOff>
    </xdr:from>
    <xdr:to>
      <xdr:col>2</xdr:col>
      <xdr:colOff>1645404</xdr:colOff>
      <xdr:row>43</xdr:row>
      <xdr:rowOff>123026</xdr:rowOff>
    </xdr:to>
    <xdr:sp macro="" textlink="">
      <xdr:nvSpPr>
        <xdr:cNvPr id="23" name="Flecha derecha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4512384" y="11424274"/>
          <a:ext cx="381045" cy="185902"/>
        </a:xfrm>
        <a:prstGeom prst="righ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1023597</xdr:colOff>
      <xdr:row>41</xdr:row>
      <xdr:rowOff>133413</xdr:rowOff>
    </xdr:from>
    <xdr:to>
      <xdr:col>1</xdr:col>
      <xdr:colOff>1740773</xdr:colOff>
      <xdr:row>42</xdr:row>
      <xdr:rowOff>72030</xdr:rowOff>
    </xdr:to>
    <xdr:sp macro="" textlink="">
      <xdr:nvSpPr>
        <xdr:cNvPr id="24" name="Llamada con línea 2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090272" y="11163363"/>
          <a:ext cx="717176" cy="167217"/>
        </a:xfrm>
        <a:prstGeom prst="borderCallout2">
          <a:avLst>
            <a:gd name="adj1" fmla="val 118750"/>
            <a:gd name="adj2" fmla="val 363"/>
            <a:gd name="adj3" fmla="val 118750"/>
            <a:gd name="adj4" fmla="val 54347"/>
            <a:gd name="adj5" fmla="val 300501"/>
            <a:gd name="adj6" fmla="val 31926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1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S46= 1 V1</a:t>
          </a:r>
        </a:p>
      </xdr:txBody>
    </xdr:sp>
    <xdr:clientData/>
  </xdr:twoCellAnchor>
  <xdr:twoCellAnchor>
    <xdr:from>
      <xdr:col>21</xdr:col>
      <xdr:colOff>290608</xdr:colOff>
      <xdr:row>22</xdr:row>
      <xdr:rowOff>79500</xdr:rowOff>
    </xdr:from>
    <xdr:to>
      <xdr:col>21</xdr:col>
      <xdr:colOff>456454</xdr:colOff>
      <xdr:row>22</xdr:row>
      <xdr:rowOff>262154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5406783" y="6537450"/>
          <a:ext cx="165846" cy="182654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H</a:t>
          </a:r>
        </a:p>
      </xdr:txBody>
    </xdr:sp>
    <xdr:clientData/>
  </xdr:twoCellAnchor>
  <xdr:twoCellAnchor>
    <xdr:from>
      <xdr:col>18</xdr:col>
      <xdr:colOff>406403</xdr:colOff>
      <xdr:row>26</xdr:row>
      <xdr:rowOff>170393</xdr:rowOff>
    </xdr:from>
    <xdr:to>
      <xdr:col>18</xdr:col>
      <xdr:colOff>577853</xdr:colOff>
      <xdr:row>27</xdr:row>
      <xdr:rowOff>75143</xdr:rowOff>
    </xdr:to>
    <xdr:sp macro="" textlink="">
      <xdr:nvSpPr>
        <xdr:cNvPr id="29" name="Flecha derecha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 rot="16200000">
          <a:off x="13227053" y="7780868"/>
          <a:ext cx="190500" cy="17145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882801</xdr:colOff>
      <xdr:row>43</xdr:row>
      <xdr:rowOff>149973</xdr:rowOff>
    </xdr:from>
    <xdr:to>
      <xdr:col>2</xdr:col>
      <xdr:colOff>1263846</xdr:colOff>
      <xdr:row>44</xdr:row>
      <xdr:rowOff>97751</xdr:rowOff>
    </xdr:to>
    <xdr:sp macro="" textlink="">
      <xdr:nvSpPr>
        <xdr:cNvPr id="31" name="Flecha derecha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 rot="1639581">
          <a:off x="4130826" y="11637123"/>
          <a:ext cx="381045" cy="176378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223498</xdr:colOff>
      <xdr:row>41</xdr:row>
      <xdr:rowOff>139763</xdr:rowOff>
    </xdr:from>
    <xdr:to>
      <xdr:col>1</xdr:col>
      <xdr:colOff>940674</xdr:colOff>
      <xdr:row>42</xdr:row>
      <xdr:rowOff>82613</xdr:rowOff>
    </xdr:to>
    <xdr:sp macro="" textlink="">
      <xdr:nvSpPr>
        <xdr:cNvPr id="32" name="Llamada con línea 2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90173" y="11169713"/>
          <a:ext cx="717176" cy="171450"/>
        </a:xfrm>
        <a:prstGeom prst="borderCallout2">
          <a:avLst>
            <a:gd name="adj1" fmla="val 118750"/>
            <a:gd name="adj2" fmla="val 363"/>
            <a:gd name="adj3" fmla="val 118750"/>
            <a:gd name="adj4" fmla="val 54347"/>
            <a:gd name="adj5" fmla="val 183834"/>
            <a:gd name="adj6" fmla="val -14558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1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S46= 1 V1</a:t>
          </a:r>
        </a:p>
      </xdr:txBody>
    </xdr:sp>
    <xdr:clientData/>
  </xdr:twoCellAnchor>
  <xdr:twoCellAnchor>
    <xdr:from>
      <xdr:col>1</xdr:col>
      <xdr:colOff>2304615</xdr:colOff>
      <xdr:row>41</xdr:row>
      <xdr:rowOff>148166</xdr:rowOff>
    </xdr:from>
    <xdr:to>
      <xdr:col>1</xdr:col>
      <xdr:colOff>2497667</xdr:colOff>
      <xdr:row>42</xdr:row>
      <xdr:rowOff>116416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2371290" y="11178116"/>
          <a:ext cx="193052" cy="19685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>
    <xdr:from>
      <xdr:col>1</xdr:col>
      <xdr:colOff>2070725</xdr:colOff>
      <xdr:row>41</xdr:row>
      <xdr:rowOff>126066</xdr:rowOff>
    </xdr:from>
    <xdr:to>
      <xdr:col>1</xdr:col>
      <xdr:colOff>2275417</xdr:colOff>
      <xdr:row>42</xdr:row>
      <xdr:rowOff>95250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137400" y="11156016"/>
          <a:ext cx="204692" cy="197784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>
    <xdr:from>
      <xdr:col>21</xdr:col>
      <xdr:colOff>283557</xdr:colOff>
      <xdr:row>21</xdr:row>
      <xdr:rowOff>77306</xdr:rowOff>
    </xdr:from>
    <xdr:to>
      <xdr:col>21</xdr:col>
      <xdr:colOff>449403</xdr:colOff>
      <xdr:row>21</xdr:row>
      <xdr:rowOff>249876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15399732" y="6249506"/>
          <a:ext cx="165846" cy="17257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H</a:t>
          </a:r>
        </a:p>
      </xdr:txBody>
    </xdr:sp>
    <xdr:clientData/>
  </xdr:twoCellAnchor>
  <xdr:twoCellAnchor>
    <xdr:from>
      <xdr:col>18</xdr:col>
      <xdr:colOff>423334</xdr:colOff>
      <xdr:row>21</xdr:row>
      <xdr:rowOff>148166</xdr:rowOff>
    </xdr:from>
    <xdr:to>
      <xdr:col>18</xdr:col>
      <xdr:colOff>624417</xdr:colOff>
      <xdr:row>25</xdr:row>
      <xdr:rowOff>253999</xdr:rowOff>
    </xdr:to>
    <xdr:sp macro="" textlink="">
      <xdr:nvSpPr>
        <xdr:cNvPr id="37" name="Cerrar llav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3253509" y="6320366"/>
          <a:ext cx="201083" cy="1248833"/>
        </a:xfrm>
        <a:prstGeom prst="rightBrac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281515</xdr:colOff>
      <xdr:row>23</xdr:row>
      <xdr:rowOff>93133</xdr:rowOff>
    </xdr:from>
    <xdr:to>
      <xdr:col>21</xdr:col>
      <xdr:colOff>446863</xdr:colOff>
      <xdr:row>23</xdr:row>
      <xdr:rowOff>252068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5397690" y="6836833"/>
          <a:ext cx="165348" cy="15893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18</xdr:col>
      <xdr:colOff>153491</xdr:colOff>
      <xdr:row>19</xdr:row>
      <xdr:rowOff>167408</xdr:rowOff>
    </xdr:from>
    <xdr:to>
      <xdr:col>18</xdr:col>
      <xdr:colOff>328302</xdr:colOff>
      <xdr:row>20</xdr:row>
      <xdr:rowOff>63755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983666" y="5768108"/>
          <a:ext cx="174811" cy="182097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18</xdr:col>
      <xdr:colOff>136558</xdr:colOff>
      <xdr:row>21</xdr:row>
      <xdr:rowOff>23476</xdr:rowOff>
    </xdr:from>
    <xdr:to>
      <xdr:col>18</xdr:col>
      <xdr:colOff>311369</xdr:colOff>
      <xdr:row>21</xdr:row>
      <xdr:rowOff>205573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2966733" y="6195676"/>
          <a:ext cx="174811" cy="182097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15</xdr:col>
      <xdr:colOff>105834</xdr:colOff>
      <xdr:row>4</xdr:row>
      <xdr:rowOff>45743</xdr:rowOff>
    </xdr:from>
    <xdr:to>
      <xdr:col>16</xdr:col>
      <xdr:colOff>96309</xdr:colOff>
      <xdr:row>4</xdr:row>
      <xdr:rowOff>236243</xdr:rowOff>
    </xdr:to>
    <xdr:sp macro="" textlink="">
      <xdr:nvSpPr>
        <xdr:cNvPr id="42" name="Flecha derecha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297834" y="1064918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2476500</xdr:colOff>
      <xdr:row>0</xdr:row>
      <xdr:rowOff>21167</xdr:rowOff>
    </xdr:from>
    <xdr:to>
      <xdr:col>5</xdr:col>
      <xdr:colOff>3051021</xdr:colOff>
      <xdr:row>0</xdr:row>
      <xdr:rowOff>383365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398000" y="21167"/>
          <a:ext cx="574521" cy="362198"/>
        </a:xfrm>
        <a:prstGeom prst="rect">
          <a:avLst/>
        </a:prstGeom>
      </xdr:spPr>
    </xdr:pic>
    <xdr:clientData/>
  </xdr:twoCellAnchor>
  <xdr:twoCellAnchor>
    <xdr:from>
      <xdr:col>2</xdr:col>
      <xdr:colOff>1419226</xdr:colOff>
      <xdr:row>3</xdr:row>
      <xdr:rowOff>28574</xdr:rowOff>
    </xdr:from>
    <xdr:to>
      <xdr:col>2</xdr:col>
      <xdr:colOff>3181350</xdr:colOff>
      <xdr:row>8</xdr:row>
      <xdr:rowOff>180974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28574</xdr:colOff>
      <xdr:row>11</xdr:row>
      <xdr:rowOff>9525</xdr:rowOff>
    </xdr:from>
    <xdr:to>
      <xdr:col>2</xdr:col>
      <xdr:colOff>3200399</xdr:colOff>
      <xdr:row>17</xdr:row>
      <xdr:rowOff>219075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266700</xdr:colOff>
      <xdr:row>18</xdr:row>
      <xdr:rowOff>66674</xdr:rowOff>
    </xdr:from>
    <xdr:to>
      <xdr:col>1</xdr:col>
      <xdr:colOff>3114675</xdr:colOff>
      <xdr:row>24</xdr:row>
      <xdr:rowOff>219074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28575</xdr:colOff>
      <xdr:row>18</xdr:row>
      <xdr:rowOff>38100</xdr:rowOff>
    </xdr:from>
    <xdr:to>
      <xdr:col>2</xdr:col>
      <xdr:colOff>3181350</xdr:colOff>
      <xdr:row>31</xdr:row>
      <xdr:rowOff>66675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47627</xdr:colOff>
      <xdr:row>32</xdr:row>
      <xdr:rowOff>206376</xdr:rowOff>
    </xdr:from>
    <xdr:to>
      <xdr:col>2</xdr:col>
      <xdr:colOff>3057525</xdr:colOff>
      <xdr:row>40</xdr:row>
      <xdr:rowOff>15876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105833</xdr:colOff>
      <xdr:row>5</xdr:row>
      <xdr:rowOff>51564</xdr:rowOff>
    </xdr:from>
    <xdr:to>
      <xdr:col>16</xdr:col>
      <xdr:colOff>96308</xdr:colOff>
      <xdr:row>5</xdr:row>
      <xdr:rowOff>242064</xdr:rowOff>
    </xdr:to>
    <xdr:sp macro="" textlink="">
      <xdr:nvSpPr>
        <xdr:cNvPr id="48" name="Flecha derecha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12289896" y="1297752"/>
          <a:ext cx="260350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104775</xdr:colOff>
      <xdr:row>6</xdr:row>
      <xdr:rowOff>57150</xdr:rowOff>
    </xdr:from>
    <xdr:to>
      <xdr:col>16</xdr:col>
      <xdr:colOff>95250</xdr:colOff>
      <xdr:row>6</xdr:row>
      <xdr:rowOff>247650</xdr:rowOff>
    </xdr:to>
    <xdr:sp macro="" textlink="">
      <xdr:nvSpPr>
        <xdr:cNvPr id="39" name="Flecha derecha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12296775" y="1581150"/>
          <a:ext cx="257175" cy="190500"/>
        </a:xfrm>
        <a:prstGeom prst="right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47625</xdr:colOff>
      <xdr:row>11</xdr:row>
      <xdr:rowOff>76200</xdr:rowOff>
    </xdr:from>
    <xdr:to>
      <xdr:col>1</xdr:col>
      <xdr:colOff>3127699</xdr:colOff>
      <xdr:row>17</xdr:row>
      <xdr:rowOff>241648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28575</xdr:colOff>
      <xdr:row>3</xdr:row>
      <xdr:rowOff>28575</xdr:rowOff>
    </xdr:from>
    <xdr:to>
      <xdr:col>2</xdr:col>
      <xdr:colOff>1371600</xdr:colOff>
      <xdr:row>8</xdr:row>
      <xdr:rowOff>219075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28574</xdr:colOff>
      <xdr:row>25</xdr:row>
      <xdr:rowOff>47625</xdr:rowOff>
    </xdr:from>
    <xdr:to>
      <xdr:col>1</xdr:col>
      <xdr:colOff>3143249</xdr:colOff>
      <xdr:row>31</xdr:row>
      <xdr:rowOff>76200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0.90597</cdr:x>
      <cdr:y>0.35353</cdr:y>
    </cdr:from>
    <cdr:to>
      <cdr:x>0.99158</cdr:x>
      <cdr:y>0.50909</cdr:y>
    </cdr:to>
    <cdr:sp macro="" textlink="">
      <cdr:nvSpPr>
        <cdr:cNvPr id="2" name="CuadroTexto 2">
          <a:extLst xmlns:a="http://schemas.openxmlformats.org/drawingml/2006/main">
            <a:ext uri="{FF2B5EF4-FFF2-40B4-BE49-F238E27FC236}">
              <a16:creationId xmlns:a16="http://schemas.microsoft.com/office/drawing/2014/main" id="{41738A0A-3026-4414-9FD7-5F9C3DA5E4B2}"/>
            </a:ext>
          </a:extLst>
        </cdr:cNvPr>
        <cdr:cNvSpPr txBox="1"/>
      </cdr:nvSpPr>
      <cdr:spPr>
        <a:xfrm xmlns:a="http://schemas.openxmlformats.org/drawingml/2006/main">
          <a:off x="4098929" y="555618"/>
          <a:ext cx="387332" cy="2444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800" b="1"/>
            <a:t>92%</a:t>
          </a:r>
        </a:p>
      </cdr:txBody>
    </cdr:sp>
  </cdr:relSizeAnchor>
  <cdr:relSizeAnchor xmlns:cdr="http://schemas.openxmlformats.org/drawingml/2006/chartDrawing">
    <cdr:from>
      <cdr:x>0.67071</cdr:x>
      <cdr:y>0.35333</cdr:y>
    </cdr:from>
    <cdr:to>
      <cdr:x>0.75632</cdr:x>
      <cdr:y>0.50889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2782899-00E6-4F29-A82E-313D7008C562}"/>
            </a:ext>
          </a:extLst>
        </cdr:cNvPr>
        <cdr:cNvSpPr txBox="1"/>
      </cdr:nvSpPr>
      <cdr:spPr>
        <a:xfrm xmlns:a="http://schemas.openxmlformats.org/drawingml/2006/main">
          <a:off x="3034532" y="555301"/>
          <a:ext cx="387331" cy="2444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800" b="1"/>
            <a:t>92%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0.84892</cdr:x>
      <cdr:y>0.32823</cdr:y>
    </cdr:from>
    <cdr:to>
      <cdr:x>0.98093</cdr:x>
      <cdr:y>0.46995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C8700B7-2840-416E-AB15-60FB2D68C7BB}"/>
            </a:ext>
          </a:extLst>
        </cdr:cNvPr>
        <cdr:cNvSpPr txBox="1"/>
      </cdr:nvSpPr>
      <cdr:spPr>
        <a:xfrm xmlns:a="http://schemas.openxmlformats.org/drawingml/2006/main">
          <a:off x="2644096" y="572121"/>
          <a:ext cx="411169" cy="247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AR" sz="800"/>
            <a:t>92%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95250</xdr:rowOff>
    </xdr:from>
    <xdr:to>
      <xdr:col>2</xdr:col>
      <xdr:colOff>1085850</xdr:colOff>
      <xdr:row>26</xdr:row>
      <xdr:rowOff>119062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581025</xdr:colOff>
      <xdr:row>27</xdr:row>
      <xdr:rowOff>61912</xdr:rowOff>
    </xdr:from>
    <xdr:to>
      <xdr:col>9</xdr:col>
      <xdr:colOff>238125</xdr:colOff>
      <xdr:row>41</xdr:row>
      <xdr:rowOff>138112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190500</xdr:colOff>
      <xdr:row>11</xdr:row>
      <xdr:rowOff>47625</xdr:rowOff>
    </xdr:from>
    <xdr:to>
      <xdr:col>13</xdr:col>
      <xdr:colOff>561975</xdr:colOff>
      <xdr:row>21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676275</xdr:colOff>
      <xdr:row>25</xdr:row>
      <xdr:rowOff>100011</xdr:rowOff>
    </xdr:from>
    <xdr:to>
      <xdr:col>15</xdr:col>
      <xdr:colOff>3724275</xdr:colOff>
      <xdr:row>45</xdr:row>
      <xdr:rowOff>28575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247650</xdr:colOff>
      <xdr:row>10</xdr:row>
      <xdr:rowOff>114299</xdr:rowOff>
    </xdr:from>
    <xdr:to>
      <xdr:col>34</xdr:col>
      <xdr:colOff>361950</xdr:colOff>
      <xdr:row>20</xdr:row>
      <xdr:rowOff>185736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9525</xdr:colOff>
      <xdr:row>13</xdr:row>
      <xdr:rowOff>100012</xdr:rowOff>
    </xdr:from>
    <xdr:to>
      <xdr:col>28</xdr:col>
      <xdr:colOff>228600</xdr:colOff>
      <xdr:row>27</xdr:row>
      <xdr:rowOff>176212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562896</xdr:colOff>
      <xdr:row>8</xdr:row>
      <xdr:rowOff>51720</xdr:rowOff>
    </xdr:from>
    <xdr:ext cx="2160732" cy="3207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9974010" y="1915307"/>
              <a:ext cx="2160732" cy="3207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100" b="0" i="1">
                        <a:latin typeface="Cambria Math" panose="02040503050406030204" pitchFamily="18" charset="0"/>
                      </a:rPr>
                      <m:t>𝐼𝐶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𝐶𝑆𝐶</m:t>
                        </m:r>
                      </m:num>
                      <m:den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𝐶𝑆𝐶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𝐴𝑉𝐸𝑆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 −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𝑀𝑅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9974010" y="1915307"/>
              <a:ext cx="2160732" cy="3207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AR" sz="1100" b="0" i="0">
                  <a:latin typeface="Cambria Math" panose="02040503050406030204" pitchFamily="18" charset="0"/>
                </a:rPr>
                <a:t>𝐼𝐶</a:t>
              </a:r>
              <a:r>
                <a:rPr lang="en-US" sz="1100" i="0">
                  <a:latin typeface="Cambria Math" panose="02040503050406030204" pitchFamily="18" charset="0"/>
                </a:rPr>
                <a:t>=</a:t>
              </a:r>
              <a:r>
                <a:rPr lang="es-AR" sz="1100" b="0" i="0">
                  <a:latin typeface="Cambria Math" panose="02040503050406030204" pitchFamily="18" charset="0"/>
                </a:rPr>
                <a:t>𝐶𝑆𝐶</a:t>
              </a:r>
              <a:r>
                <a:rPr lang="en-US" sz="1100" b="0" i="0">
                  <a:latin typeface="Cambria Math" panose="02040503050406030204" pitchFamily="18" charset="0"/>
                </a:rPr>
                <a:t>/(</a:t>
              </a:r>
              <a:r>
                <a:rPr lang="es-AR" sz="1100" b="0" i="0">
                  <a:latin typeface="Cambria Math" panose="02040503050406030204" pitchFamily="18" charset="0"/>
                </a:rPr>
                <a:t>𝐶𝑆𝐶+𝐴𝑉𝐸𝑆 −𝑀𝑅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304498</xdr:colOff>
      <xdr:row>5</xdr:row>
      <xdr:rowOff>42333</xdr:rowOff>
    </xdr:from>
    <xdr:ext cx="1058367" cy="318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10324798" y="1328208"/>
              <a:ext cx="1058367" cy="318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100" b="0" i="1">
                        <a:latin typeface="Cambria Math" panose="02040503050406030204" pitchFamily="18" charset="0"/>
                      </a:rPr>
                      <m:t>𝑅𝐶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𝐶𝑆𝐶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 −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𝑀𝑅</m:t>
                        </m:r>
                      </m:num>
                      <m:den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𝐶𝑆𝐶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10324798" y="1328208"/>
              <a:ext cx="1058367" cy="318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AR" sz="1100" b="0" i="0">
                  <a:latin typeface="Cambria Math" panose="02040503050406030204" pitchFamily="18" charset="0"/>
                </a:rPr>
                <a:t>𝑅𝐶</a:t>
              </a:r>
              <a:r>
                <a:rPr lang="en-US" sz="1100" i="0">
                  <a:latin typeface="Cambria Math" panose="02040503050406030204" pitchFamily="18" charset="0"/>
                </a:rPr>
                <a:t>=(</a:t>
              </a:r>
              <a:r>
                <a:rPr lang="es-AR" sz="1100" b="0" i="0">
                  <a:latin typeface="Cambria Math" panose="02040503050406030204" pitchFamily="18" charset="0"/>
                </a:rPr>
                <a:t>𝐶𝑆𝐶 −𝑀𝑅</a:t>
              </a:r>
              <a:r>
                <a:rPr lang="en-US" sz="1100" b="0" i="0">
                  <a:latin typeface="Cambria Math" panose="02040503050406030204" pitchFamily="18" charset="0"/>
                </a:rPr>
                <a:t>)/</a:t>
              </a:r>
              <a:r>
                <a:rPr lang="es-AR" sz="1100" b="0" i="0">
                  <a:latin typeface="Cambria Math" panose="02040503050406030204" pitchFamily="18" charset="0"/>
                </a:rPr>
                <a:t>𝐶𝑆𝐶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263021</xdr:colOff>
      <xdr:row>16</xdr:row>
      <xdr:rowOff>54427</xdr:rowOff>
    </xdr:from>
    <xdr:to>
      <xdr:col>20</xdr:col>
      <xdr:colOff>59021</xdr:colOff>
      <xdr:row>30</xdr:row>
      <xdr:rowOff>22627</xdr:rowOff>
    </xdr:to>
    <xdr:graphicFrame macro="">
      <xdr:nvGraphicFramePr>
        <xdr:cNvPr id="24" name="Gráfico 9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79375</xdr:colOff>
      <xdr:row>1</xdr:row>
      <xdr:rowOff>0</xdr:rowOff>
    </xdr:from>
    <xdr:to>
      <xdr:col>27</xdr:col>
      <xdr:colOff>603250</xdr:colOff>
      <xdr:row>20</xdr:row>
      <xdr:rowOff>178594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117475</xdr:colOff>
      <xdr:row>25</xdr:row>
      <xdr:rowOff>155575</xdr:rowOff>
    </xdr:from>
    <xdr:to>
      <xdr:col>27</xdr:col>
      <xdr:colOff>620525</xdr:colOff>
      <xdr:row>45</xdr:row>
      <xdr:rowOff>134144</xdr:rowOff>
    </xdr:to>
    <xdr:graphicFrame macro="">
      <xdr:nvGraphicFramePr>
        <xdr:cNvPr id="7" name="Gráfico 2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127001</xdr:colOff>
      <xdr:row>1</xdr:row>
      <xdr:rowOff>15875</xdr:rowOff>
    </xdr:from>
    <xdr:to>
      <xdr:col>35</xdr:col>
      <xdr:colOff>416745</xdr:colOff>
      <xdr:row>21</xdr:row>
      <xdr:rowOff>3969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180975</xdr:colOff>
      <xdr:row>25</xdr:row>
      <xdr:rowOff>107950</xdr:rowOff>
    </xdr:from>
    <xdr:to>
      <xdr:col>35</xdr:col>
      <xdr:colOff>450850</xdr:colOff>
      <xdr:row>45</xdr:row>
      <xdr:rowOff>86519</xdr:rowOff>
    </xdr:to>
    <xdr:graphicFrame macro="">
      <xdr:nvGraphicFramePr>
        <xdr:cNvPr id="13" name="Gráfico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127001</xdr:colOff>
      <xdr:row>1</xdr:row>
      <xdr:rowOff>15875</xdr:rowOff>
    </xdr:from>
    <xdr:to>
      <xdr:col>43</xdr:col>
      <xdr:colOff>412751</xdr:colOff>
      <xdr:row>21</xdr:row>
      <xdr:rowOff>3969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149225</xdr:colOff>
      <xdr:row>25</xdr:row>
      <xdr:rowOff>76200</xdr:rowOff>
    </xdr:from>
    <xdr:to>
      <xdr:col>43</xdr:col>
      <xdr:colOff>415123</xdr:colOff>
      <xdr:row>45</xdr:row>
      <xdr:rowOff>54769</xdr:rowOff>
    </xdr:to>
    <xdr:graphicFrame macro="">
      <xdr:nvGraphicFramePr>
        <xdr:cNvPr id="15" name="Gráfico 2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45</xdr:col>
      <xdr:colOff>174625</xdr:colOff>
      <xdr:row>1</xdr:row>
      <xdr:rowOff>0</xdr:rowOff>
    </xdr:from>
    <xdr:to>
      <xdr:col>51</xdr:col>
      <xdr:colOff>381000</xdr:colOff>
      <xdr:row>20</xdr:row>
      <xdr:rowOff>178594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45</xdr:col>
      <xdr:colOff>196850</xdr:colOff>
      <xdr:row>25</xdr:row>
      <xdr:rowOff>44450</xdr:rowOff>
    </xdr:from>
    <xdr:to>
      <xdr:col>51</xdr:col>
      <xdr:colOff>383697</xdr:colOff>
      <xdr:row>45</xdr:row>
      <xdr:rowOff>23019</xdr:rowOff>
    </xdr:to>
    <xdr:graphicFrame macro="">
      <xdr:nvGraphicFramePr>
        <xdr:cNvPr id="17" name="Gráfico 2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53</xdr:col>
      <xdr:colOff>47625</xdr:colOff>
      <xdr:row>0</xdr:row>
      <xdr:rowOff>174625</xdr:rowOff>
    </xdr:from>
    <xdr:to>
      <xdr:col>59</xdr:col>
      <xdr:colOff>381000</xdr:colOff>
      <xdr:row>20</xdr:row>
      <xdr:rowOff>162719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53</xdr:col>
      <xdr:colOff>111125</xdr:colOff>
      <xdr:row>25</xdr:row>
      <xdr:rowOff>6350</xdr:rowOff>
    </xdr:from>
    <xdr:to>
      <xdr:col>59</xdr:col>
      <xdr:colOff>424453</xdr:colOff>
      <xdr:row>44</xdr:row>
      <xdr:rowOff>175419</xdr:rowOff>
    </xdr:to>
    <xdr:graphicFrame macro="">
      <xdr:nvGraphicFramePr>
        <xdr:cNvPr id="19" name="Gráfico 2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61</xdr:col>
      <xdr:colOff>174626</xdr:colOff>
      <xdr:row>0</xdr:row>
      <xdr:rowOff>15875</xdr:rowOff>
    </xdr:from>
    <xdr:to>
      <xdr:col>67</xdr:col>
      <xdr:colOff>560010</xdr:colOff>
      <xdr:row>20</xdr:row>
      <xdr:rowOff>3969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61</xdr:col>
      <xdr:colOff>196850</xdr:colOff>
      <xdr:row>24</xdr:row>
      <xdr:rowOff>92075</xdr:rowOff>
    </xdr:from>
    <xdr:to>
      <xdr:col>67</xdr:col>
      <xdr:colOff>561975</xdr:colOff>
      <xdr:row>44</xdr:row>
      <xdr:rowOff>70644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1190</xdr:colOff>
      <xdr:row>0</xdr:row>
      <xdr:rowOff>0</xdr:rowOff>
    </xdr:from>
    <xdr:to>
      <xdr:col>6</xdr:col>
      <xdr:colOff>721190</xdr:colOff>
      <xdr:row>13</xdr:row>
      <xdr:rowOff>180300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14</xdr:row>
      <xdr:rowOff>185738</xdr:rowOff>
    </xdr:from>
    <xdr:to>
      <xdr:col>6</xdr:col>
      <xdr:colOff>720000</xdr:colOff>
      <xdr:row>28</xdr:row>
      <xdr:rowOff>175538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247650</xdr:colOff>
      <xdr:row>1</xdr:row>
      <xdr:rowOff>38100</xdr:rowOff>
    </xdr:from>
    <xdr:to>
      <xdr:col>20</xdr:col>
      <xdr:colOff>43650</xdr:colOff>
      <xdr:row>15</xdr:row>
      <xdr:rowOff>6300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180974</xdr:colOff>
      <xdr:row>20</xdr:row>
      <xdr:rowOff>9525</xdr:rowOff>
    </xdr:from>
    <xdr:to>
      <xdr:col>6</xdr:col>
      <xdr:colOff>704849</xdr:colOff>
      <xdr:row>21</xdr:row>
      <xdr:rowOff>171450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4752974" y="3819525"/>
          <a:ext cx="52387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400" b="1"/>
            <a:t>98%</a:t>
          </a:r>
        </a:p>
      </xdr:txBody>
    </xdr:sp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0.89497</cdr:x>
      <cdr:y>0.02908</cdr:y>
    </cdr:from>
    <cdr:to>
      <cdr:x>0.98161</cdr:x>
      <cdr:y>0.11287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F304B663-B4B8-498D-B335-1474C6CC922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4936" y="110441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0.88893</cdr:x>
      <cdr:y>0.01969</cdr:y>
    </cdr:from>
    <cdr:to>
      <cdr:x>0.97593</cdr:x>
      <cdr:y>0.1037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CF81C82A-7A4D-4AE5-8B3A-D39EB430550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58581" y="74612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0.89552</cdr:x>
      <cdr:y>0.03218</cdr:y>
    </cdr:from>
    <cdr:to>
      <cdr:x>0.98216</cdr:x>
      <cdr:y>0.11598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74341423-83BE-48E5-B4A1-F80626CD97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8113" y="122237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0.89714</cdr:x>
      <cdr:y>0.03226</cdr:y>
    </cdr:from>
    <cdr:to>
      <cdr:x>0.98413</cdr:x>
      <cdr:y>0.11627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DC4FB87D-E86A-46B7-8027-0CC2E3AC25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06206" y="122237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0.89347</cdr:x>
      <cdr:y>0.01651</cdr:y>
    </cdr:from>
    <cdr:to>
      <cdr:x>0.98011</cdr:x>
      <cdr:y>0.1003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5A4082CC-9B42-4DF8-A69F-8170B155397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06205" y="62706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0.90124</cdr:x>
      <cdr:y>0.01655</cdr:y>
    </cdr:from>
    <cdr:to>
      <cdr:x>0.98824</cdr:x>
      <cdr:y>0.10056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C0CCC5F1-9C4F-43B2-8B86-2488792EC3C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30018" y="62706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0.89756</cdr:x>
      <cdr:y>0.01338</cdr:y>
    </cdr:from>
    <cdr:to>
      <cdr:x>0.9842</cdr:x>
      <cdr:y>0.09717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D56FAB21-72CF-4D4C-852F-CA1F70D9396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30019" y="50800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0.89919</cdr:x>
      <cdr:y>0.02284</cdr:y>
    </cdr:from>
    <cdr:to>
      <cdr:x>0.98619</cdr:x>
      <cdr:y>0.10684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6586C4D3-6AA7-4611-9B24-10D3A613FE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8113" y="86519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0.90573</cdr:x>
      <cdr:y>0.01338</cdr:y>
    </cdr:from>
    <cdr:to>
      <cdr:x>0.99237</cdr:x>
      <cdr:y>0.09717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644416DB-E938-457B-B08C-F80B814B8E7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77644" y="50800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0.89714</cdr:x>
      <cdr:y>0.01655</cdr:y>
    </cdr:from>
    <cdr:to>
      <cdr:x>0.98413</cdr:x>
      <cdr:y>0.10056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6C876842-A40C-44E2-863C-F5135BD01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06207" y="62707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0.89552</cdr:x>
      <cdr:y>0.01964</cdr:y>
    </cdr:from>
    <cdr:to>
      <cdr:x>0.98215</cdr:x>
      <cdr:y>0.10344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814E08BB-2D4E-494A-8EDB-8921165826E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8112" y="74613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0.9074</cdr:x>
      <cdr:y>0.01027</cdr:y>
    </cdr:from>
    <cdr:to>
      <cdr:x>0.99439</cdr:x>
      <cdr:y>0.09427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33A8FC07-D26C-47D6-AADB-E83EF681BFB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65737" y="38894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0.901</cdr:x>
      <cdr:y>0.38481</cdr:y>
    </cdr:from>
    <cdr:to>
      <cdr:x>1</cdr:x>
      <cdr:y>0.51746</cdr:y>
    </cdr:to>
    <cdr:sp macro="" textlink="">
      <cdr:nvSpPr>
        <cdr:cNvPr id="2" name="CuadroTexto 2">
          <a:extLst xmlns:a="http://schemas.openxmlformats.org/drawingml/2006/main">
            <a:ext uri="{FF2B5EF4-FFF2-40B4-BE49-F238E27FC236}">
              <a16:creationId xmlns:a16="http://schemas.microsoft.com/office/drawing/2014/main" id="{2698F3A0-7D24-4ABD-B3F1-89A738648AE8}"/>
            </a:ext>
          </a:extLst>
        </cdr:cNvPr>
        <cdr:cNvSpPr txBox="1"/>
      </cdr:nvSpPr>
      <cdr:spPr>
        <a:xfrm xmlns:a="http://schemas.openxmlformats.org/drawingml/2006/main">
          <a:off x="4768092" y="1022353"/>
          <a:ext cx="523908" cy="3524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1400" b="1"/>
            <a:t>92%</a:t>
          </a:r>
        </a:p>
      </cdr:txBody>
    </cdr:sp>
  </cdr:relSizeAnchor>
  <cdr:relSizeAnchor xmlns:cdr="http://schemas.openxmlformats.org/drawingml/2006/chartDrawing">
    <cdr:from>
      <cdr:x>0.65412</cdr:x>
      <cdr:y>0.38122</cdr:y>
    </cdr:from>
    <cdr:to>
      <cdr:x>0.75312</cdr:x>
      <cdr:y>0.51387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8D757B0-610C-447B-A3B1-3DA614894E0E}"/>
            </a:ext>
          </a:extLst>
        </cdr:cNvPr>
        <cdr:cNvSpPr txBox="1"/>
      </cdr:nvSpPr>
      <cdr:spPr>
        <a:xfrm xmlns:a="http://schemas.openxmlformats.org/drawingml/2006/main">
          <a:off x="3461616" y="1012825"/>
          <a:ext cx="523908" cy="3524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1400" b="1"/>
            <a:t>92%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0.65985</cdr:x>
      <cdr:y>0.35319</cdr:y>
    </cdr:from>
    <cdr:to>
      <cdr:x>0.75884</cdr:x>
      <cdr:y>0.48584</cdr:y>
    </cdr:to>
    <cdr:sp macro="" textlink="">
      <cdr:nvSpPr>
        <cdr:cNvPr id="2" name="CuadroTexto 2">
          <a:extLst xmlns:a="http://schemas.openxmlformats.org/drawingml/2006/main">
            <a:ext uri="{FF2B5EF4-FFF2-40B4-BE49-F238E27FC236}">
              <a16:creationId xmlns:a16="http://schemas.microsoft.com/office/drawing/2014/main" id="{00000000-0008-0000-0700-000003000000}"/>
            </a:ext>
          </a:extLst>
        </cdr:cNvPr>
        <cdr:cNvSpPr txBox="1"/>
      </cdr:nvSpPr>
      <cdr:spPr>
        <a:xfrm xmlns:a="http://schemas.openxmlformats.org/drawingml/2006/main">
          <a:off x="3491927" y="938359"/>
          <a:ext cx="523855" cy="3524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1400" b="1"/>
            <a:t>98%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0.927</cdr:x>
      <cdr:y>0.09637</cdr:y>
    </cdr:from>
    <cdr:to>
      <cdr:x>0.99513</cdr:x>
      <cdr:y>0.23098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046203" y="250040"/>
          <a:ext cx="444366" cy="3492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113108</xdr:colOff>
      <xdr:row>9</xdr:row>
      <xdr:rowOff>152402</xdr:rowOff>
    </xdr:from>
    <xdr:to>
      <xdr:col>44</xdr:col>
      <xdr:colOff>559593</xdr:colOff>
      <xdr:row>24</xdr:row>
      <xdr:rowOff>120152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154781</xdr:colOff>
      <xdr:row>33</xdr:row>
      <xdr:rowOff>188118</xdr:rowOff>
    </xdr:from>
    <xdr:to>
      <xdr:col>46</xdr:col>
      <xdr:colOff>250030</xdr:colOff>
      <xdr:row>52</xdr:row>
      <xdr:rowOff>60618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5</xdr:col>
      <xdr:colOff>19050</xdr:colOff>
      <xdr:row>1</xdr:row>
      <xdr:rowOff>123825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200150" y="9525"/>
          <a:ext cx="3143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A</a:t>
          </a:r>
        </a:p>
      </xdr:txBody>
    </xdr:sp>
    <xdr:clientData/>
  </xdr:twoCellAnchor>
  <xdr:twoCellAnchor>
    <xdr:from>
      <xdr:col>9</xdr:col>
      <xdr:colOff>1</xdr:colOff>
      <xdr:row>0</xdr:row>
      <xdr:rowOff>0</xdr:rowOff>
    </xdr:from>
    <xdr:to>
      <xdr:col>9</xdr:col>
      <xdr:colOff>285751</xdr:colOff>
      <xdr:row>1</xdr:row>
      <xdr:rowOff>114300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2733676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B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19050</xdr:colOff>
      <xdr:row>1</xdr:row>
      <xdr:rowOff>114300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4200525" y="0"/>
          <a:ext cx="2667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C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276225</xdr:colOff>
      <xdr:row>1</xdr:row>
      <xdr:rowOff>114300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60293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D</a:t>
          </a:r>
        </a:p>
      </xdr:txBody>
    </xdr:sp>
    <xdr:clientData/>
  </xdr:twoCellAnchor>
  <xdr:twoCellAnchor>
    <xdr:from>
      <xdr:col>24</xdr:col>
      <xdr:colOff>1</xdr:colOff>
      <xdr:row>0</xdr:row>
      <xdr:rowOff>0</xdr:rowOff>
    </xdr:from>
    <xdr:to>
      <xdr:col>24</xdr:col>
      <xdr:colOff>266701</xdr:colOff>
      <xdr:row>1</xdr:row>
      <xdr:rowOff>114300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7639051" y="0"/>
          <a:ext cx="2667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E</a:t>
          </a:r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38100</xdr:colOff>
      <xdr:row>1</xdr:row>
      <xdr:rowOff>114300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7381875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F</a:t>
          </a:r>
        </a:p>
      </xdr:txBody>
    </xdr:sp>
    <xdr:clientData/>
  </xdr:twoCellAnchor>
  <xdr:twoCellAnchor>
    <xdr:from>
      <xdr:col>33</xdr:col>
      <xdr:colOff>371474</xdr:colOff>
      <xdr:row>0</xdr:row>
      <xdr:rowOff>0</xdr:rowOff>
    </xdr:from>
    <xdr:to>
      <xdr:col>35</xdr:col>
      <xdr:colOff>47624</xdr:colOff>
      <xdr:row>1</xdr:row>
      <xdr:rowOff>114300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10144124" y="0"/>
          <a:ext cx="2952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G</a:t>
          </a:r>
        </a:p>
      </xdr:txBody>
    </xdr:sp>
    <xdr:clientData/>
  </xdr:twoCellAnchor>
  <xdr:twoCellAnchor>
    <xdr:from>
      <xdr:col>39</xdr:col>
      <xdr:colOff>0</xdr:colOff>
      <xdr:row>0</xdr:row>
      <xdr:rowOff>0</xdr:rowOff>
    </xdr:from>
    <xdr:to>
      <xdr:col>40</xdr:col>
      <xdr:colOff>38100</xdr:colOff>
      <xdr:row>1</xdr:row>
      <xdr:rowOff>114300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8620125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H</a:t>
          </a:r>
        </a:p>
      </xdr:txBody>
    </xdr:sp>
    <xdr:clientData/>
  </xdr:twoCellAnchor>
  <xdr:twoCellAnchor>
    <xdr:from>
      <xdr:col>44</xdr:col>
      <xdr:colOff>0</xdr:colOff>
      <xdr:row>0</xdr:row>
      <xdr:rowOff>0</xdr:rowOff>
    </xdr:from>
    <xdr:to>
      <xdr:col>45</xdr:col>
      <xdr:colOff>38100</xdr:colOff>
      <xdr:row>1</xdr:row>
      <xdr:rowOff>114300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8620125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I</a:t>
          </a:r>
        </a:p>
      </xdr:txBody>
    </xdr:sp>
    <xdr:clientData/>
  </xdr:twoCellAnchor>
  <xdr:twoCellAnchor>
    <xdr:from>
      <xdr:col>49</xdr:col>
      <xdr:colOff>0</xdr:colOff>
      <xdr:row>0</xdr:row>
      <xdr:rowOff>0</xdr:rowOff>
    </xdr:from>
    <xdr:to>
      <xdr:col>50</xdr:col>
      <xdr:colOff>38100</xdr:colOff>
      <xdr:row>1</xdr:row>
      <xdr:rowOff>114300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11096625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J</a:t>
          </a:r>
        </a:p>
      </xdr:txBody>
    </xdr:sp>
    <xdr:clientData/>
  </xdr:twoCellAnchor>
  <xdr:twoCellAnchor>
    <xdr:from>
      <xdr:col>54</xdr:col>
      <xdr:colOff>0</xdr:colOff>
      <xdr:row>0</xdr:row>
      <xdr:rowOff>0</xdr:rowOff>
    </xdr:from>
    <xdr:to>
      <xdr:col>55</xdr:col>
      <xdr:colOff>38100</xdr:colOff>
      <xdr:row>1</xdr:row>
      <xdr:rowOff>114300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12334875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K</a:t>
          </a:r>
        </a:p>
      </xdr:txBody>
    </xdr:sp>
    <xdr:clientData/>
  </xdr:twoCellAnchor>
  <xdr:twoCellAnchor>
    <xdr:from>
      <xdr:col>59</xdr:col>
      <xdr:colOff>0</xdr:colOff>
      <xdr:row>0</xdr:row>
      <xdr:rowOff>0</xdr:rowOff>
    </xdr:from>
    <xdr:to>
      <xdr:col>60</xdr:col>
      <xdr:colOff>38100</xdr:colOff>
      <xdr:row>1</xdr:row>
      <xdr:rowOff>114300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13611225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L</a:t>
          </a:r>
        </a:p>
      </xdr:txBody>
    </xdr:sp>
    <xdr:clientData/>
  </xdr:twoCellAnchor>
  <xdr:twoCellAnchor>
    <xdr:from>
      <xdr:col>69</xdr:col>
      <xdr:colOff>0</xdr:colOff>
      <xdr:row>0</xdr:row>
      <xdr:rowOff>0</xdr:rowOff>
    </xdr:from>
    <xdr:to>
      <xdr:col>70</xdr:col>
      <xdr:colOff>28575</xdr:colOff>
      <xdr:row>1</xdr:row>
      <xdr:rowOff>114300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N</a:t>
          </a:r>
        </a:p>
      </xdr:txBody>
    </xdr:sp>
    <xdr:clientData/>
  </xdr:twoCellAnchor>
  <xdr:twoCellAnchor>
    <xdr:from>
      <xdr:col>74</xdr:col>
      <xdr:colOff>0</xdr:colOff>
      <xdr:row>0</xdr:row>
      <xdr:rowOff>0</xdr:rowOff>
    </xdr:from>
    <xdr:to>
      <xdr:col>75</xdr:col>
      <xdr:colOff>28575</xdr:colOff>
      <xdr:row>1</xdr:row>
      <xdr:rowOff>114300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O</a:t>
          </a:r>
        </a:p>
      </xdr:txBody>
    </xdr:sp>
    <xdr:clientData/>
  </xdr:twoCellAnchor>
  <xdr:twoCellAnchor>
    <xdr:from>
      <xdr:col>79</xdr:col>
      <xdr:colOff>0</xdr:colOff>
      <xdr:row>0</xdr:row>
      <xdr:rowOff>0</xdr:rowOff>
    </xdr:from>
    <xdr:to>
      <xdr:col>80</xdr:col>
      <xdr:colOff>28575</xdr:colOff>
      <xdr:row>1</xdr:row>
      <xdr:rowOff>114300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84</xdr:col>
      <xdr:colOff>0</xdr:colOff>
      <xdr:row>0</xdr:row>
      <xdr:rowOff>0</xdr:rowOff>
    </xdr:from>
    <xdr:to>
      <xdr:col>85</xdr:col>
      <xdr:colOff>28575</xdr:colOff>
      <xdr:row>1</xdr:row>
      <xdr:rowOff>114300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Q</a:t>
          </a:r>
        </a:p>
      </xdr:txBody>
    </xdr:sp>
    <xdr:clientData/>
  </xdr:twoCellAnchor>
  <xdr:twoCellAnchor>
    <xdr:from>
      <xdr:col>89</xdr:col>
      <xdr:colOff>0</xdr:colOff>
      <xdr:row>0</xdr:row>
      <xdr:rowOff>0</xdr:rowOff>
    </xdr:from>
    <xdr:to>
      <xdr:col>90</xdr:col>
      <xdr:colOff>28575</xdr:colOff>
      <xdr:row>1</xdr:row>
      <xdr:rowOff>114300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R</a:t>
          </a:r>
        </a:p>
      </xdr:txBody>
    </xdr:sp>
    <xdr:clientData/>
  </xdr:twoCellAnchor>
  <xdr:twoCellAnchor>
    <xdr:from>
      <xdr:col>94</xdr:col>
      <xdr:colOff>0</xdr:colOff>
      <xdr:row>0</xdr:row>
      <xdr:rowOff>0</xdr:rowOff>
    </xdr:from>
    <xdr:to>
      <xdr:col>95</xdr:col>
      <xdr:colOff>28575</xdr:colOff>
      <xdr:row>1</xdr:row>
      <xdr:rowOff>114300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S</a:t>
          </a:r>
        </a:p>
      </xdr:txBody>
    </xdr:sp>
    <xdr:clientData/>
  </xdr:twoCellAnchor>
  <xdr:twoCellAnchor>
    <xdr:from>
      <xdr:col>99</xdr:col>
      <xdr:colOff>0</xdr:colOff>
      <xdr:row>0</xdr:row>
      <xdr:rowOff>0</xdr:rowOff>
    </xdr:from>
    <xdr:to>
      <xdr:col>100</xdr:col>
      <xdr:colOff>28575</xdr:colOff>
      <xdr:row>1</xdr:row>
      <xdr:rowOff>114300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T</a:t>
          </a:r>
        </a:p>
      </xdr:txBody>
    </xdr:sp>
    <xdr:clientData/>
  </xdr:twoCellAnchor>
  <xdr:twoCellAnchor>
    <xdr:from>
      <xdr:col>104</xdr:col>
      <xdr:colOff>0</xdr:colOff>
      <xdr:row>0</xdr:row>
      <xdr:rowOff>0</xdr:rowOff>
    </xdr:from>
    <xdr:to>
      <xdr:col>105</xdr:col>
      <xdr:colOff>28575</xdr:colOff>
      <xdr:row>1</xdr:row>
      <xdr:rowOff>114300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U</a:t>
          </a:r>
        </a:p>
      </xdr:txBody>
    </xdr:sp>
    <xdr:clientData/>
  </xdr:twoCellAnchor>
  <xdr:twoCellAnchor>
    <xdr:from>
      <xdr:col>109</xdr:col>
      <xdr:colOff>0</xdr:colOff>
      <xdr:row>0</xdr:row>
      <xdr:rowOff>0</xdr:rowOff>
    </xdr:from>
    <xdr:to>
      <xdr:col>110</xdr:col>
      <xdr:colOff>28575</xdr:colOff>
      <xdr:row>1</xdr:row>
      <xdr:rowOff>114300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190595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V</a:t>
          </a:r>
        </a:p>
      </xdr:txBody>
    </xdr:sp>
    <xdr:clientData/>
  </xdr:twoCellAnchor>
  <xdr:twoCellAnchor>
    <xdr:from>
      <xdr:col>64</xdr:col>
      <xdr:colOff>0</xdr:colOff>
      <xdr:row>0</xdr:row>
      <xdr:rowOff>0</xdr:rowOff>
    </xdr:from>
    <xdr:to>
      <xdr:col>65</xdr:col>
      <xdr:colOff>38100</xdr:colOff>
      <xdr:row>1</xdr:row>
      <xdr:rowOff>114300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17573625" y="0"/>
          <a:ext cx="2857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M</a:t>
          </a:r>
        </a:p>
      </xdr:txBody>
    </xdr:sp>
    <xdr:clientData/>
  </xdr:twoCellAnchor>
  <xdr:twoCellAnchor>
    <xdr:from>
      <xdr:col>64</xdr:col>
      <xdr:colOff>0</xdr:colOff>
      <xdr:row>0</xdr:row>
      <xdr:rowOff>0</xdr:rowOff>
    </xdr:from>
    <xdr:to>
      <xdr:col>65</xdr:col>
      <xdr:colOff>28575</xdr:colOff>
      <xdr:row>1</xdr:row>
      <xdr:rowOff>114300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20545425" y="0"/>
          <a:ext cx="2762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>
              <a:ln w="3175">
                <a:solidFill>
                  <a:schemeClr val="tx1"/>
                </a:solidFill>
              </a:ln>
              <a:solidFill>
                <a:schemeClr val="bg1"/>
              </a:solidFill>
            </a:rPr>
            <a:t>M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7</xdr:col>
      <xdr:colOff>492919</xdr:colOff>
      <xdr:row>40</xdr:row>
      <xdr:rowOff>178594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469106</xdr:colOff>
      <xdr:row>40</xdr:row>
      <xdr:rowOff>169069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7</xdr:col>
      <xdr:colOff>492919</xdr:colOff>
      <xdr:row>62</xdr:row>
      <xdr:rowOff>178594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15</xdr:col>
      <xdr:colOff>469106</xdr:colOff>
      <xdr:row>62</xdr:row>
      <xdr:rowOff>169069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64</xdr:row>
      <xdr:rowOff>0</xdr:rowOff>
    </xdr:from>
    <xdr:to>
      <xdr:col>7</xdr:col>
      <xdr:colOff>492919</xdr:colOff>
      <xdr:row>83</xdr:row>
      <xdr:rowOff>178594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64</xdr:row>
      <xdr:rowOff>0</xdr:rowOff>
    </xdr:from>
    <xdr:to>
      <xdr:col>15</xdr:col>
      <xdr:colOff>469106</xdr:colOff>
      <xdr:row>83</xdr:row>
      <xdr:rowOff>169069</xdr:rowOff>
    </xdr:to>
    <xdr:graphicFrame macro="">
      <xdr:nvGraphicFramePr>
        <xdr:cNvPr id="8" name="Gráfico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7</xdr:col>
      <xdr:colOff>492919</xdr:colOff>
      <xdr:row>104</xdr:row>
      <xdr:rowOff>178594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85</xdr:row>
      <xdr:rowOff>0</xdr:rowOff>
    </xdr:from>
    <xdr:to>
      <xdr:col>15</xdr:col>
      <xdr:colOff>469106</xdr:colOff>
      <xdr:row>104</xdr:row>
      <xdr:rowOff>169069</xdr:rowOff>
    </xdr:to>
    <xdr:graphicFrame macro="">
      <xdr:nvGraphicFramePr>
        <xdr:cNvPr id="10" name="Gráfico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106</xdr:row>
      <xdr:rowOff>0</xdr:rowOff>
    </xdr:from>
    <xdr:to>
      <xdr:col>7</xdr:col>
      <xdr:colOff>492919</xdr:colOff>
      <xdr:row>125</xdr:row>
      <xdr:rowOff>178594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106</xdr:row>
      <xdr:rowOff>0</xdr:rowOff>
    </xdr:from>
    <xdr:to>
      <xdr:col>15</xdr:col>
      <xdr:colOff>469106</xdr:colOff>
      <xdr:row>125</xdr:row>
      <xdr:rowOff>169069</xdr:rowOff>
    </xdr:to>
    <xdr:graphicFrame macro="">
      <xdr:nvGraphicFramePr>
        <xdr:cNvPr id="12" name="Gráfico 2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7</xdr:col>
      <xdr:colOff>492919</xdr:colOff>
      <xdr:row>146</xdr:row>
      <xdr:rowOff>178594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127</xdr:row>
      <xdr:rowOff>0</xdr:rowOff>
    </xdr:from>
    <xdr:to>
      <xdr:col>15</xdr:col>
      <xdr:colOff>469106</xdr:colOff>
      <xdr:row>146</xdr:row>
      <xdr:rowOff>169069</xdr:rowOff>
    </xdr:to>
    <xdr:graphicFrame macro="">
      <xdr:nvGraphicFramePr>
        <xdr:cNvPr id="14" name="Gráfico 2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595312</xdr:colOff>
      <xdr:row>19</xdr:row>
      <xdr:rowOff>9526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0.89497</cdr:x>
      <cdr:y>0.02908</cdr:y>
    </cdr:from>
    <cdr:to>
      <cdr:x>0.98161</cdr:x>
      <cdr:y>0.11287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3B84D7C9-E320-44DB-BEE2-9CF9C702D57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4936" y="110441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0.88893</cdr:x>
      <cdr:y>0.01969</cdr:y>
    </cdr:from>
    <cdr:to>
      <cdr:x>0.97593</cdr:x>
      <cdr:y>0.1037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353B2F17-3BB2-4EE9-A5F5-003512EB6EE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58581" y="74612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0.89552</cdr:x>
      <cdr:y>0.03218</cdr:y>
    </cdr:from>
    <cdr:to>
      <cdr:x>0.98216</cdr:x>
      <cdr:y>0.11598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5B24965C-8F08-4BBF-9730-0EBFE9B22D6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8113" y="122237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0.89714</cdr:x>
      <cdr:y>0.03226</cdr:y>
    </cdr:from>
    <cdr:to>
      <cdr:x>0.98413</cdr:x>
      <cdr:y>0.11627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D96496B3-F45B-4BB1-A45A-274B050A056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06206" y="122237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0.89347</cdr:x>
      <cdr:y>0.01651</cdr:y>
    </cdr:from>
    <cdr:to>
      <cdr:x>0.98011</cdr:x>
      <cdr:y>0.1003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4F60CF94-0F2A-4634-B98F-8A8AE92AF3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06205" y="62706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0.90124</cdr:x>
      <cdr:y>0.01655</cdr:y>
    </cdr:from>
    <cdr:to>
      <cdr:x>0.98824</cdr:x>
      <cdr:y>0.10056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66FC2A76-59B0-4323-A1EE-4E275A5C052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30018" y="62706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0.89756</cdr:x>
      <cdr:y>0.01338</cdr:y>
    </cdr:from>
    <cdr:to>
      <cdr:x>0.9842</cdr:x>
      <cdr:y>0.09717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BF47620C-AC84-4B38-8553-AD6EB363F5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30019" y="50800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0.89919</cdr:x>
      <cdr:y>0.02284</cdr:y>
    </cdr:from>
    <cdr:to>
      <cdr:x>0.98619</cdr:x>
      <cdr:y>0.10684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B8896E45-0C6D-45D1-9AC1-DCDDC53A3FB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8113" y="86519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0.90573</cdr:x>
      <cdr:y>0.01338</cdr:y>
    </cdr:from>
    <cdr:to>
      <cdr:x>0.99237</cdr:x>
      <cdr:y>0.09717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F6EEE9B6-4541-4C1C-A3C4-7D07A1A63EB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77644" y="50800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0.89714</cdr:x>
      <cdr:y>0.01655</cdr:y>
    </cdr:from>
    <cdr:to>
      <cdr:x>0.98413</cdr:x>
      <cdr:y>0.10056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9BE38BF3-831E-4AC4-9D77-F365F375A9D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06207" y="62707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0.89552</cdr:x>
      <cdr:y>0.01964</cdr:y>
    </cdr:from>
    <cdr:to>
      <cdr:x>0.98215</cdr:x>
      <cdr:y>0.10344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BC318E2A-77BC-432F-8CED-BA032BF0F3D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8112" y="74613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0.9074</cdr:x>
      <cdr:y>0.01027</cdr:y>
    </cdr:from>
    <cdr:to>
      <cdr:x>0.99439</cdr:x>
      <cdr:y>0.09427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73B747CC-C0DE-4609-8D09-1E42E51700B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65737" y="38894"/>
          <a:ext cx="504825" cy="318259"/>
        </a:xfrm>
        <a:prstGeom xmlns:a="http://schemas.openxmlformats.org/drawingml/2006/main" prst="rect">
          <a:avLst/>
        </a:prstGeom>
      </cdr:spPr>
    </cdr:pic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257175</xdr:colOff>
      <xdr:row>82</xdr:row>
      <xdr:rowOff>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5943600" y="18716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32</xdr:col>
      <xdr:colOff>568097</xdr:colOff>
      <xdr:row>298</xdr:row>
      <xdr:rowOff>40820</xdr:rowOff>
    </xdr:from>
    <xdr:to>
      <xdr:col>39</xdr:col>
      <xdr:colOff>244927</xdr:colOff>
      <xdr:row>311</xdr:row>
      <xdr:rowOff>176889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29071660" y="57309883"/>
          <a:ext cx="5439455" cy="2636381"/>
          <a:chOff x="29020633" y="52414713"/>
          <a:chExt cx="5446259" cy="2626177"/>
        </a:xfrm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GrpSpPr/>
        </xdr:nvGrpSpPr>
        <xdr:grpSpPr>
          <a:xfrm>
            <a:off x="29020633" y="52414713"/>
            <a:ext cx="5446259" cy="2626177"/>
            <a:chOff x="27539156" y="26991469"/>
            <a:chExt cx="4273501" cy="1862273"/>
          </a:xfrm>
        </xdr:grpSpPr>
        <xdr:pic>
          <xdr:nvPicPr>
            <xdr:cNvPr id="6" name="Imagen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539156" y="26991469"/>
              <a:ext cx="4273501" cy="1862273"/>
            </a:xfrm>
            <a:prstGeom prst="rect">
              <a:avLst/>
            </a:prstGeom>
          </xdr:spPr>
        </xdr:pic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 txBox="1"/>
          </xdr:nvSpPr>
          <xdr:spPr>
            <a:xfrm>
              <a:off x="29241750" y="27729656"/>
              <a:ext cx="988218" cy="30956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400" b="1"/>
                <a:t>PTO 1</a:t>
              </a:r>
            </a:p>
          </xdr:txBody>
        </xdr:sp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 txBox="1"/>
          </xdr:nvSpPr>
          <xdr:spPr>
            <a:xfrm>
              <a:off x="27608212" y="28524993"/>
              <a:ext cx="609600" cy="309563"/>
            </a:xfrm>
            <a:prstGeom prst="rect">
              <a:avLst/>
            </a:prstGeom>
            <a:solidFill>
              <a:srgbClr val="C00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/>
                <a:t>PTO 3</a:t>
              </a:r>
            </a:p>
          </xdr:txBody>
        </xdr:sp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 txBox="1"/>
          </xdr:nvSpPr>
          <xdr:spPr>
            <a:xfrm>
              <a:off x="31130082" y="27010519"/>
              <a:ext cx="623887" cy="219075"/>
            </a:xfrm>
            <a:prstGeom prst="rect">
              <a:avLst/>
            </a:prstGeom>
            <a:solidFill>
              <a:srgbClr val="FFFF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/>
                <a:t>PTO 2</a:t>
              </a:r>
            </a:p>
          </xdr:txBody>
        </xdr:sp>
      </xdr:grpSp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31201178" y="54632678"/>
            <a:ext cx="2490108" cy="353785"/>
          </a:xfrm>
          <a:prstGeom prst="rect">
            <a:avLst/>
          </a:prstGeom>
          <a:solidFill>
            <a:srgbClr val="C00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AR" sz="1600" b="1"/>
              <a:t>+ENC</a:t>
            </a:r>
            <a:r>
              <a:rPr lang="es-AR" sz="1600" b="1" baseline="0"/>
              <a:t> DE PUERTA</a:t>
            </a:r>
            <a:endParaRPr lang="es-AR" sz="1600" b="1"/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 txBox="1"/>
        </xdr:nvSpPr>
        <xdr:spPr>
          <a:xfrm>
            <a:off x="31078714" y="52469143"/>
            <a:ext cx="2272394" cy="299355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AR" sz="1600" b="1"/>
              <a:t>+ENC</a:t>
            </a:r>
            <a:r>
              <a:rPr lang="es-AR" sz="1600" b="1" baseline="0"/>
              <a:t> DE PUERTA</a:t>
            </a:r>
            <a:endParaRPr lang="es-AR" sz="1600" b="1"/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42958</xdr:colOff>
      <xdr:row>14</xdr:row>
      <xdr:rowOff>21442</xdr:rowOff>
    </xdr:from>
    <xdr:to>
      <xdr:col>7</xdr:col>
      <xdr:colOff>720958</xdr:colOff>
      <xdr:row>24</xdr:row>
      <xdr:rowOff>168442</xdr:rowOff>
    </xdr:to>
    <xdr:graphicFrame macro="">
      <xdr:nvGraphicFramePr>
        <xdr:cNvPr id="12" name="Gráfico 9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42334</xdr:colOff>
      <xdr:row>2</xdr:row>
      <xdr:rowOff>31747</xdr:rowOff>
    </xdr:from>
    <xdr:to>
      <xdr:col>7</xdr:col>
      <xdr:colOff>720334</xdr:colOff>
      <xdr:row>12</xdr:row>
      <xdr:rowOff>178747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85725</xdr:rowOff>
        </xdr:from>
        <xdr:to>
          <xdr:col>11</xdr:col>
          <xdr:colOff>9525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50</xdr:row>
      <xdr:rowOff>148166</xdr:rowOff>
    </xdr:from>
    <xdr:to>
      <xdr:col>7</xdr:col>
      <xdr:colOff>529167</xdr:colOff>
      <xdr:row>70</xdr:row>
      <xdr:rowOff>179916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201083" y="9821333"/>
          <a:ext cx="5662084" cy="384175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75275</xdr:colOff>
      <xdr:row>25</xdr:row>
      <xdr:rowOff>137583</xdr:rowOff>
    </xdr:from>
    <xdr:to>
      <xdr:col>7</xdr:col>
      <xdr:colOff>681275</xdr:colOff>
      <xdr:row>37</xdr:row>
      <xdr:rowOff>11583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84666</xdr:colOff>
      <xdr:row>37</xdr:row>
      <xdr:rowOff>143406</xdr:rowOff>
    </xdr:from>
    <xdr:to>
      <xdr:col>7</xdr:col>
      <xdr:colOff>690666</xdr:colOff>
      <xdr:row>49</xdr:row>
      <xdr:rowOff>6823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603250</xdr:colOff>
      <xdr:row>60</xdr:row>
      <xdr:rowOff>0</xdr:rowOff>
    </xdr:from>
    <xdr:to>
      <xdr:col>14</xdr:col>
      <xdr:colOff>63500</xdr:colOff>
      <xdr:row>64</xdr:row>
      <xdr:rowOff>158750</xdr:rowOff>
    </xdr:to>
    <xdr:sp macro="" textlink="">
      <xdr:nvSpPr>
        <xdr:cNvPr id="5" name="Flecha: hacia la izquierda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8223250" y="11578167"/>
          <a:ext cx="1344083" cy="920750"/>
        </a:xfrm>
        <a:prstGeom prst="leftArrow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oneCell">
    <xdr:from>
      <xdr:col>0</xdr:col>
      <xdr:colOff>645581</xdr:colOff>
      <xdr:row>53</xdr:row>
      <xdr:rowOff>74085</xdr:rowOff>
    </xdr:from>
    <xdr:to>
      <xdr:col>7</xdr:col>
      <xdr:colOff>93130</xdr:colOff>
      <xdr:row>70</xdr:row>
      <xdr:rowOff>84671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08" r="34429"/>
        <a:stretch/>
      </xdr:blipFill>
      <xdr:spPr>
        <a:xfrm rot="5400000">
          <a:off x="1411813" y="9552520"/>
          <a:ext cx="3249086" cy="4781549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61</xdr:row>
      <xdr:rowOff>170390</xdr:rowOff>
    </xdr:from>
    <xdr:to>
      <xdr:col>4</xdr:col>
      <xdr:colOff>63501</xdr:colOff>
      <xdr:row>65</xdr:row>
      <xdr:rowOff>126999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2381251" y="11939057"/>
          <a:ext cx="730250" cy="718609"/>
        </a:xfrm>
        <a:prstGeom prst="ellipse">
          <a:avLst/>
        </a:prstGeom>
        <a:noFill/>
        <a:ln w="317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0.927</cdr:x>
      <cdr:y>0.09637</cdr:y>
    </cdr:from>
    <cdr:to>
      <cdr:x>0.99513</cdr:x>
      <cdr:y>0.23098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046203" y="250040"/>
          <a:ext cx="444366" cy="3492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0.91704</cdr:x>
      <cdr:y>0.30581</cdr:y>
    </cdr:from>
    <cdr:to>
      <cdr:x>0.9833</cdr:x>
      <cdr:y>0.43846</cdr:y>
    </cdr:to>
    <cdr:sp macro="" textlink="">
      <cdr:nvSpPr>
        <cdr:cNvPr id="2" name="CuadroTexto 2">
          <a:extLst xmlns:a="http://schemas.openxmlformats.org/drawingml/2006/main">
            <a:ext uri="{FF2B5EF4-FFF2-40B4-BE49-F238E27FC236}">
              <a16:creationId xmlns:a16="http://schemas.microsoft.com/office/drawing/2014/main" id="{2698F3A0-7D24-4ABD-B3F1-89A738648AE8}"/>
            </a:ext>
          </a:extLst>
        </cdr:cNvPr>
        <cdr:cNvSpPr txBox="1"/>
      </cdr:nvSpPr>
      <cdr:spPr>
        <a:xfrm xmlns:a="http://schemas.openxmlformats.org/drawingml/2006/main">
          <a:off x="5447190" y="660557"/>
          <a:ext cx="393619" cy="2865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900" b="1"/>
            <a:t>92%</a:t>
          </a:r>
        </a:p>
      </cdr:txBody>
    </cdr:sp>
  </cdr:relSizeAnchor>
  <cdr:relSizeAnchor xmlns:cdr="http://schemas.openxmlformats.org/drawingml/2006/chartDrawing">
    <cdr:from>
      <cdr:x>0.66957</cdr:x>
      <cdr:y>0.3175</cdr:y>
    </cdr:from>
    <cdr:to>
      <cdr:x>0.73583</cdr:x>
      <cdr:y>0.45015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8CF18FD-5BCA-442B-9B74-E99197C682FB}"/>
            </a:ext>
          </a:extLst>
        </cdr:cNvPr>
        <cdr:cNvSpPr txBox="1"/>
      </cdr:nvSpPr>
      <cdr:spPr>
        <a:xfrm xmlns:a="http://schemas.openxmlformats.org/drawingml/2006/main">
          <a:off x="3977217" y="685800"/>
          <a:ext cx="393584" cy="2865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900" b="1"/>
            <a:t>92%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0.91544</cdr:x>
      <cdr:y>0.293</cdr:y>
    </cdr:from>
    <cdr:to>
      <cdr:x>0.98171</cdr:x>
      <cdr:y>0.42565</cdr:y>
    </cdr:to>
    <cdr:sp macro="" textlink="">
      <cdr:nvSpPr>
        <cdr:cNvPr id="2" name="CuadroTexto 2">
          <a:extLst xmlns:a="http://schemas.openxmlformats.org/drawingml/2006/main">
            <a:ext uri="{FF2B5EF4-FFF2-40B4-BE49-F238E27FC236}">
              <a16:creationId xmlns:a16="http://schemas.microsoft.com/office/drawing/2014/main" id="{2D4A4E26-971C-419E-8827-A8448B873CAF}"/>
            </a:ext>
          </a:extLst>
        </cdr:cNvPr>
        <cdr:cNvSpPr txBox="1"/>
      </cdr:nvSpPr>
      <cdr:spPr>
        <a:xfrm xmlns:a="http://schemas.openxmlformats.org/drawingml/2006/main">
          <a:off x="5437715" y="632880"/>
          <a:ext cx="393644" cy="2865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900" b="1"/>
            <a:t>98%</a:t>
          </a:r>
        </a:p>
      </cdr:txBody>
    </cdr:sp>
  </cdr:relSizeAnchor>
  <cdr:relSizeAnchor xmlns:cdr="http://schemas.openxmlformats.org/drawingml/2006/chartDrawing">
    <cdr:from>
      <cdr:x>0.666</cdr:x>
      <cdr:y>0.2979</cdr:y>
    </cdr:from>
    <cdr:to>
      <cdr:x>0.73227</cdr:x>
      <cdr:y>0.43055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D24186C-9D49-4AE1-91EA-AB11A898CCEF}"/>
            </a:ext>
          </a:extLst>
        </cdr:cNvPr>
        <cdr:cNvSpPr txBox="1"/>
      </cdr:nvSpPr>
      <cdr:spPr>
        <a:xfrm xmlns:a="http://schemas.openxmlformats.org/drawingml/2006/main">
          <a:off x="3956031" y="643464"/>
          <a:ext cx="393643" cy="2865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AR" sz="900" b="1"/>
            <a:t>98%</a:t>
          </a: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17</xdr:row>
      <xdr:rowOff>47625</xdr:rowOff>
    </xdr:from>
    <xdr:to>
      <xdr:col>40</xdr:col>
      <xdr:colOff>469900</xdr:colOff>
      <xdr:row>17</xdr:row>
      <xdr:rowOff>50801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CxnSpPr/>
      </xdr:nvCxnSpPr>
      <xdr:spPr>
        <a:xfrm flipH="1" flipV="1">
          <a:off x="30480000" y="4095750"/>
          <a:ext cx="469900" cy="3176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6</xdr:row>
      <xdr:rowOff>0</xdr:rowOff>
    </xdr:from>
    <xdr:to>
      <xdr:col>3</xdr:col>
      <xdr:colOff>438150</xdr:colOff>
      <xdr:row>6</xdr:row>
      <xdr:rowOff>9525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>
        <a:xfrm>
          <a:off x="1438275" y="1590675"/>
          <a:ext cx="438150" cy="9525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</xdr:row>
      <xdr:rowOff>104775</xdr:rowOff>
    </xdr:from>
    <xdr:to>
      <xdr:col>3</xdr:col>
      <xdr:colOff>438150</xdr:colOff>
      <xdr:row>10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CxnSpPr/>
      </xdr:nvCxnSpPr>
      <xdr:spPr>
        <a:xfrm>
          <a:off x="1438275" y="2695575"/>
          <a:ext cx="438150" cy="9525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14</xdr:row>
      <xdr:rowOff>114300</xdr:rowOff>
    </xdr:from>
    <xdr:to>
      <xdr:col>3</xdr:col>
      <xdr:colOff>438150</xdr:colOff>
      <xdr:row>14</xdr:row>
      <xdr:rowOff>123825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CxnSpPr/>
      </xdr:nvCxnSpPr>
      <xdr:spPr>
        <a:xfrm>
          <a:off x="1438275" y="3705225"/>
          <a:ext cx="438150" cy="9525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428625</xdr:colOff>
      <xdr:row>6</xdr:row>
      <xdr:rowOff>9525</xdr:rowOff>
    </xdr:from>
    <xdr:to>
      <xdr:col>3</xdr:col>
      <xdr:colOff>428625</xdr:colOff>
      <xdr:row>14</xdr:row>
      <xdr:rowOff>123825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>
        <a:xfrm>
          <a:off x="1866900" y="1600200"/>
          <a:ext cx="0" cy="21145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9</xdr:row>
      <xdr:rowOff>28575</xdr:rowOff>
    </xdr:from>
    <xdr:to>
      <xdr:col>5</xdr:col>
      <xdr:colOff>9525</xdr:colOff>
      <xdr:row>9</xdr:row>
      <xdr:rowOff>28575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CxnSpPr/>
      </xdr:nvCxnSpPr>
      <xdr:spPr>
        <a:xfrm>
          <a:off x="1876425" y="2428875"/>
          <a:ext cx="50482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657225</xdr:colOff>
      <xdr:row>8</xdr:row>
      <xdr:rowOff>190500</xdr:rowOff>
    </xdr:from>
    <xdr:to>
      <xdr:col>11</xdr:col>
      <xdr:colOff>533400</xdr:colOff>
      <xdr:row>9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CxnSpPr/>
      </xdr:nvCxnSpPr>
      <xdr:spPr>
        <a:xfrm>
          <a:off x="4552950" y="2390775"/>
          <a:ext cx="2057400" cy="95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657225</xdr:colOff>
      <xdr:row>8</xdr:row>
      <xdr:rowOff>0</xdr:rowOff>
    </xdr:from>
    <xdr:to>
      <xdr:col>7</xdr:col>
      <xdr:colOff>666750</xdr:colOff>
      <xdr:row>8</xdr:row>
      <xdr:rowOff>190500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CxnSpPr/>
      </xdr:nvCxnSpPr>
      <xdr:spPr>
        <a:xfrm flipH="1">
          <a:off x="4552950" y="2200275"/>
          <a:ext cx="9525" cy="19050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361950</xdr:colOff>
      <xdr:row>8</xdr:row>
      <xdr:rowOff>9525</xdr:rowOff>
    </xdr:from>
    <xdr:to>
      <xdr:col>9</xdr:col>
      <xdr:colOff>371475</xdr:colOff>
      <xdr:row>9</xdr:row>
      <xdr:rowOff>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CxnSpPr/>
      </xdr:nvCxnSpPr>
      <xdr:spPr>
        <a:xfrm flipH="1">
          <a:off x="5391150" y="2209800"/>
          <a:ext cx="9525" cy="19050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523875</xdr:colOff>
      <xdr:row>8</xdr:row>
      <xdr:rowOff>0</xdr:rowOff>
    </xdr:from>
    <xdr:to>
      <xdr:col>11</xdr:col>
      <xdr:colOff>523876</xdr:colOff>
      <xdr:row>9</xdr:row>
      <xdr:rowOff>9525</xdr:rowOff>
    </xdr:to>
    <xdr:cxnSp macro="">
      <xdr:nvCxnSpPr>
        <xdr:cNvPr id="10" name="Conector recto de flecha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CxnSpPr/>
      </xdr:nvCxnSpPr>
      <xdr:spPr>
        <a:xfrm>
          <a:off x="6600825" y="2200275"/>
          <a:ext cx="1" cy="20955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9</xdr:row>
      <xdr:rowOff>0</xdr:rowOff>
    </xdr:from>
    <xdr:to>
      <xdr:col>9</xdr:col>
      <xdr:colOff>590550</xdr:colOff>
      <xdr:row>9</xdr:row>
      <xdr:rowOff>180975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CxnSpPr/>
      </xdr:nvCxnSpPr>
      <xdr:spPr>
        <a:xfrm>
          <a:off x="5619750" y="2400300"/>
          <a:ext cx="0" cy="180975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400050</xdr:colOff>
      <xdr:row>13</xdr:row>
      <xdr:rowOff>47625</xdr:rowOff>
    </xdr:from>
    <xdr:to>
      <xdr:col>11</xdr:col>
      <xdr:colOff>409575</xdr:colOff>
      <xdr:row>13</xdr:row>
      <xdr:rowOff>57150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CxnSpPr/>
      </xdr:nvCxnSpPr>
      <xdr:spPr>
        <a:xfrm>
          <a:off x="4295775" y="3438525"/>
          <a:ext cx="2190750" cy="95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13</xdr:row>
      <xdr:rowOff>47625</xdr:rowOff>
    </xdr:from>
    <xdr:to>
      <xdr:col>7</xdr:col>
      <xdr:colOff>409577</xdr:colOff>
      <xdr:row>14</xdr:row>
      <xdr:rowOff>0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CxnSpPr/>
      </xdr:nvCxnSpPr>
      <xdr:spPr>
        <a:xfrm flipH="1" flipV="1">
          <a:off x="4305300" y="3438525"/>
          <a:ext cx="2" cy="15240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352425</xdr:colOff>
      <xdr:row>13</xdr:row>
      <xdr:rowOff>47625</xdr:rowOff>
    </xdr:from>
    <xdr:to>
      <xdr:col>9</xdr:col>
      <xdr:colOff>352427</xdr:colOff>
      <xdr:row>14</xdr:row>
      <xdr:rowOff>0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CxnSpPr/>
      </xdr:nvCxnSpPr>
      <xdr:spPr>
        <a:xfrm flipH="1" flipV="1">
          <a:off x="5381625" y="3438525"/>
          <a:ext cx="2" cy="15240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390525</xdr:colOff>
      <xdr:row>13</xdr:row>
      <xdr:rowOff>47625</xdr:rowOff>
    </xdr:from>
    <xdr:to>
      <xdr:col>11</xdr:col>
      <xdr:colOff>390527</xdr:colOff>
      <xdr:row>14</xdr:row>
      <xdr:rowOff>0</xdr:rowOff>
    </xdr:to>
    <xdr:cxnSp macro="">
      <xdr:nvCxnSpPr>
        <xdr:cNvPr id="15" name="Conector recto de flecha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CxnSpPr/>
      </xdr:nvCxnSpPr>
      <xdr:spPr>
        <a:xfrm flipH="1" flipV="1">
          <a:off x="6467475" y="3438525"/>
          <a:ext cx="2" cy="15240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276225</xdr:colOff>
      <xdr:row>11</xdr:row>
      <xdr:rowOff>76200</xdr:rowOff>
    </xdr:from>
    <xdr:to>
      <xdr:col>11</xdr:col>
      <xdr:colOff>209550</xdr:colOff>
      <xdr:row>11</xdr:row>
      <xdr:rowOff>76200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CxnSpPr/>
      </xdr:nvCxnSpPr>
      <xdr:spPr>
        <a:xfrm flipH="1">
          <a:off x="6067425" y="3009900"/>
          <a:ext cx="2190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200025</xdr:colOff>
      <xdr:row>11</xdr:row>
      <xdr:rowOff>76200</xdr:rowOff>
    </xdr:from>
    <xdr:to>
      <xdr:col>11</xdr:col>
      <xdr:colOff>200025</xdr:colOff>
      <xdr:row>13</xdr:row>
      <xdr:rowOff>66675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CxnSpPr/>
      </xdr:nvCxnSpPr>
      <xdr:spPr>
        <a:xfrm>
          <a:off x="6276975" y="3009900"/>
          <a:ext cx="0" cy="4476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9526</xdr:colOff>
      <xdr:row>11</xdr:row>
      <xdr:rowOff>104775</xdr:rowOff>
    </xdr:from>
    <xdr:to>
      <xdr:col>7</xdr:col>
      <xdr:colOff>0</xdr:colOff>
      <xdr:row>11</xdr:row>
      <xdr:rowOff>104775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CxnSpPr/>
      </xdr:nvCxnSpPr>
      <xdr:spPr>
        <a:xfrm flipH="1">
          <a:off x="3143251" y="3038475"/>
          <a:ext cx="752474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400050</xdr:colOff>
      <xdr:row>26</xdr:row>
      <xdr:rowOff>0</xdr:rowOff>
    </xdr:from>
    <xdr:to>
      <xdr:col>11</xdr:col>
      <xdr:colOff>219075</xdr:colOff>
      <xdr:row>26</xdr:row>
      <xdr:rowOff>9525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CxnSpPr/>
      </xdr:nvCxnSpPr>
      <xdr:spPr>
        <a:xfrm flipV="1">
          <a:off x="2771775" y="6267450"/>
          <a:ext cx="3524250" cy="9525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409575</xdr:colOff>
      <xdr:row>24</xdr:row>
      <xdr:rowOff>19050</xdr:rowOff>
    </xdr:from>
    <xdr:to>
      <xdr:col>5</xdr:col>
      <xdr:colOff>409575</xdr:colOff>
      <xdr:row>26</xdr:row>
      <xdr:rowOff>19050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CxnSpPr/>
      </xdr:nvCxnSpPr>
      <xdr:spPr>
        <a:xfrm>
          <a:off x="2781300" y="5895975"/>
          <a:ext cx="0" cy="3905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95250</xdr:colOff>
      <xdr:row>25</xdr:row>
      <xdr:rowOff>9525</xdr:rowOff>
    </xdr:from>
    <xdr:to>
      <xdr:col>11</xdr:col>
      <xdr:colOff>209550</xdr:colOff>
      <xdr:row>25</xdr:row>
      <xdr:rowOff>9526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CxnSpPr/>
      </xdr:nvCxnSpPr>
      <xdr:spPr>
        <a:xfrm flipV="1">
          <a:off x="4838700" y="6086475"/>
          <a:ext cx="1447800" cy="1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24</xdr:row>
      <xdr:rowOff>19050</xdr:rowOff>
    </xdr:from>
    <xdr:to>
      <xdr:col>8</xdr:col>
      <xdr:colOff>104775</xdr:colOff>
      <xdr:row>25</xdr:row>
      <xdr:rowOff>9525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CxnSpPr/>
      </xdr:nvCxnSpPr>
      <xdr:spPr>
        <a:xfrm>
          <a:off x="4848225" y="5895975"/>
          <a:ext cx="0" cy="19050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361950</xdr:colOff>
      <xdr:row>9</xdr:row>
      <xdr:rowOff>19050</xdr:rowOff>
    </xdr:from>
    <xdr:to>
      <xdr:col>15</xdr:col>
      <xdr:colOff>361950</xdr:colOff>
      <xdr:row>11</xdr:row>
      <xdr:rowOff>0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CxnSpPr/>
      </xdr:nvCxnSpPr>
      <xdr:spPr>
        <a:xfrm>
          <a:off x="8096250" y="2419350"/>
          <a:ext cx="0" cy="51435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9526</xdr:colOff>
      <xdr:row>27</xdr:row>
      <xdr:rowOff>111125</xdr:rowOff>
    </xdr:from>
    <xdr:to>
      <xdr:col>7</xdr:col>
      <xdr:colOff>47625</xdr:colOff>
      <xdr:row>27</xdr:row>
      <xdr:rowOff>111125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CxnSpPr/>
      </xdr:nvCxnSpPr>
      <xdr:spPr>
        <a:xfrm>
          <a:off x="2381251" y="6654800"/>
          <a:ext cx="1562099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22</xdr:row>
      <xdr:rowOff>0</xdr:rowOff>
    </xdr:from>
    <xdr:to>
      <xdr:col>21</xdr:col>
      <xdr:colOff>542925</xdr:colOff>
      <xdr:row>22</xdr:row>
      <xdr:rowOff>0</xdr:rowOff>
    </xdr:to>
    <xdr:cxnSp macro="">
      <xdr:nvCxnSpPr>
        <xdr:cNvPr id="25" name="Conector rect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CxnSpPr/>
      </xdr:nvCxnSpPr>
      <xdr:spPr>
        <a:xfrm>
          <a:off x="12315825" y="5400675"/>
          <a:ext cx="5334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533400</xdr:colOff>
      <xdr:row>15</xdr:row>
      <xdr:rowOff>190500</xdr:rowOff>
    </xdr:from>
    <xdr:to>
      <xdr:col>21</xdr:col>
      <xdr:colOff>533400</xdr:colOff>
      <xdr:row>22</xdr:row>
      <xdr:rowOff>9525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CxnSpPr/>
      </xdr:nvCxnSpPr>
      <xdr:spPr>
        <a:xfrm>
          <a:off x="12839700" y="3981450"/>
          <a:ext cx="0" cy="14287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419100</xdr:colOff>
      <xdr:row>16</xdr:row>
      <xdr:rowOff>0</xdr:rowOff>
    </xdr:from>
    <xdr:to>
      <xdr:col>17</xdr:col>
      <xdr:colOff>9525</xdr:colOff>
      <xdr:row>16</xdr:row>
      <xdr:rowOff>0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CxnSpPr/>
      </xdr:nvCxnSpPr>
      <xdr:spPr>
        <a:xfrm>
          <a:off x="8915400" y="4067175"/>
          <a:ext cx="352425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428625</xdr:colOff>
      <xdr:row>6</xdr:row>
      <xdr:rowOff>161925</xdr:rowOff>
    </xdr:from>
    <xdr:to>
      <xdr:col>16</xdr:col>
      <xdr:colOff>438150</xdr:colOff>
      <xdr:row>16</xdr:row>
      <xdr:rowOff>0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CxnSpPr/>
      </xdr:nvCxnSpPr>
      <xdr:spPr>
        <a:xfrm flipH="1">
          <a:off x="8924925" y="1752600"/>
          <a:ext cx="9525" cy="23145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9526</xdr:colOff>
      <xdr:row>15</xdr:row>
      <xdr:rowOff>190500</xdr:rowOff>
    </xdr:from>
    <xdr:to>
      <xdr:col>21</xdr:col>
      <xdr:colOff>533400</xdr:colOff>
      <xdr:row>15</xdr:row>
      <xdr:rowOff>190500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CxnSpPr/>
      </xdr:nvCxnSpPr>
      <xdr:spPr>
        <a:xfrm flipH="1">
          <a:off x="12315826" y="3981450"/>
          <a:ext cx="523874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447675</xdr:colOff>
      <xdr:row>6</xdr:row>
      <xdr:rowOff>171452</xdr:rowOff>
    </xdr:from>
    <xdr:to>
      <xdr:col>17</xdr:col>
      <xdr:colOff>9525</xdr:colOff>
      <xdr:row>6</xdr:row>
      <xdr:rowOff>180975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CxnSpPr/>
      </xdr:nvCxnSpPr>
      <xdr:spPr>
        <a:xfrm>
          <a:off x="8943975" y="1762127"/>
          <a:ext cx="323850" cy="9523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7</xdr:row>
      <xdr:rowOff>0</xdr:rowOff>
    </xdr:from>
    <xdr:to>
      <xdr:col>19</xdr:col>
      <xdr:colOff>542925</xdr:colOff>
      <xdr:row>7</xdr:row>
      <xdr:rowOff>0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CxnSpPr/>
      </xdr:nvCxnSpPr>
      <xdr:spPr>
        <a:xfrm>
          <a:off x="10791825" y="1962150"/>
          <a:ext cx="5334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542925</xdr:colOff>
      <xdr:row>7</xdr:row>
      <xdr:rowOff>0</xdr:rowOff>
    </xdr:from>
    <xdr:to>
      <xdr:col>19</xdr:col>
      <xdr:colOff>542925</xdr:colOff>
      <xdr:row>8</xdr:row>
      <xdr:rowOff>85725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CxnSpPr/>
      </xdr:nvCxnSpPr>
      <xdr:spPr>
        <a:xfrm>
          <a:off x="11325225" y="1962150"/>
          <a:ext cx="0" cy="3238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542925</xdr:colOff>
      <xdr:row>8</xdr:row>
      <xdr:rowOff>76200</xdr:rowOff>
    </xdr:from>
    <xdr:to>
      <xdr:col>19</xdr:col>
      <xdr:colOff>552450</xdr:colOff>
      <xdr:row>8</xdr:row>
      <xdr:rowOff>85725</xdr:rowOff>
    </xdr:to>
    <xdr:cxnSp macro="">
      <xdr:nvCxnSpPr>
        <xdr:cNvPr id="33" name="Conector recto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CxnSpPr/>
      </xdr:nvCxnSpPr>
      <xdr:spPr>
        <a:xfrm>
          <a:off x="9039225" y="2276475"/>
          <a:ext cx="2295525" cy="95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542925</xdr:colOff>
      <xdr:row>8</xdr:row>
      <xdr:rowOff>66675</xdr:rowOff>
    </xdr:from>
    <xdr:to>
      <xdr:col>16</xdr:col>
      <xdr:colOff>542925</xdr:colOff>
      <xdr:row>10</xdr:row>
      <xdr:rowOff>95250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CxnSpPr/>
      </xdr:nvCxnSpPr>
      <xdr:spPr>
        <a:xfrm>
          <a:off x="9039225" y="2266950"/>
          <a:ext cx="0" cy="41910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542925</xdr:colOff>
      <xdr:row>10</xdr:row>
      <xdr:rowOff>95250</xdr:rowOff>
    </xdr:from>
    <xdr:to>
      <xdr:col>17</xdr:col>
      <xdr:colOff>9525</xdr:colOff>
      <xdr:row>10</xdr:row>
      <xdr:rowOff>95252</xdr:rowOff>
    </xdr:to>
    <xdr:cxnSp macro="">
      <xdr:nvCxnSpPr>
        <xdr:cNvPr id="35" name="Conector recto de flecha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CxnSpPr/>
      </xdr:nvCxnSpPr>
      <xdr:spPr>
        <a:xfrm flipV="1">
          <a:off x="9039225" y="2686050"/>
          <a:ext cx="228600" cy="2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755650</xdr:colOff>
      <xdr:row>10</xdr:row>
      <xdr:rowOff>95252</xdr:rowOff>
    </xdr:from>
    <xdr:to>
      <xdr:col>21</xdr:col>
      <xdr:colOff>746125</xdr:colOff>
      <xdr:row>10</xdr:row>
      <xdr:rowOff>111125</xdr:rowOff>
    </xdr:to>
    <xdr:cxnSp macro="">
      <xdr:nvCxnSpPr>
        <xdr:cNvPr id="36" name="Conector recto de flecha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CxnSpPr/>
      </xdr:nvCxnSpPr>
      <xdr:spPr>
        <a:xfrm>
          <a:off x="12299950" y="2686052"/>
          <a:ext cx="752475" cy="15873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26</xdr:row>
      <xdr:rowOff>104777</xdr:rowOff>
    </xdr:from>
    <xdr:to>
      <xdr:col>21</xdr:col>
      <xdr:colOff>682625</xdr:colOff>
      <xdr:row>26</xdr:row>
      <xdr:rowOff>142875</xdr:rowOff>
    </xdr:to>
    <xdr:cxnSp macro="">
      <xdr:nvCxnSpPr>
        <xdr:cNvPr id="37" name="Conector recto de flecha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CxnSpPr/>
      </xdr:nvCxnSpPr>
      <xdr:spPr>
        <a:xfrm>
          <a:off x="10782300" y="6372227"/>
          <a:ext cx="2206625" cy="38098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635000</xdr:colOff>
      <xdr:row>3</xdr:row>
      <xdr:rowOff>171450</xdr:rowOff>
    </xdr:from>
    <xdr:to>
      <xdr:col>47</xdr:col>
      <xdr:colOff>495300</xdr:colOff>
      <xdr:row>44</xdr:row>
      <xdr:rowOff>114300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SpPr/>
      </xdr:nvSpPr>
      <xdr:spPr>
        <a:xfrm>
          <a:off x="18923000" y="917575"/>
          <a:ext cx="16910050" cy="8832850"/>
        </a:xfrm>
        <a:prstGeom prst="rect">
          <a:avLst/>
        </a:prstGeom>
        <a:noFill/>
        <a:ln w="6985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1pPr>
          <a:lvl2pPr marL="537667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2pPr>
          <a:lvl3pPr marL="1075334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3pPr>
          <a:lvl4pPr marL="1613002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4pPr>
          <a:lvl5pPr marL="2150669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5pPr>
          <a:lvl6pPr marL="2688336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6pPr>
          <a:lvl7pPr marL="3226003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7pPr>
          <a:lvl8pPr marL="3763670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8pPr>
          <a:lvl9pPr marL="4301338" algn="l" defTabSz="1075334" rtl="0" eaLnBrk="1" latinLnBrk="0" hangingPunct="1">
            <a:defRPr sz="2117" kern="1200">
              <a:solidFill>
                <a:sysClr val="window" lastClr="FFFFFF"/>
              </a:solidFill>
              <a:latin typeface="Calibri" panose="020F0502020204030204"/>
            </a:defRPr>
          </a:lvl9pPr>
        </a:lstStyle>
        <a:p>
          <a:pPr algn="ctr"/>
          <a:endParaRPr lang="en-US" sz="3000"/>
        </a:p>
      </xdr:txBody>
    </xdr:sp>
    <xdr:clientData/>
  </xdr:twoCellAnchor>
  <xdr:twoCellAnchor>
    <xdr:from>
      <xdr:col>25</xdr:col>
      <xdr:colOff>190500</xdr:colOff>
      <xdr:row>5</xdr:row>
      <xdr:rowOff>95253</xdr:rowOff>
    </xdr:from>
    <xdr:to>
      <xdr:col>27</xdr:col>
      <xdr:colOff>31751</xdr:colOff>
      <xdr:row>15</xdr:row>
      <xdr:rowOff>63503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SpPr/>
      </xdr:nvSpPr>
      <xdr:spPr>
        <a:xfrm>
          <a:off x="19240500" y="1397003"/>
          <a:ext cx="889001" cy="2174875"/>
        </a:xfrm>
        <a:prstGeom prst="rect">
          <a:avLst/>
        </a:prstGeom>
        <a:solidFill>
          <a:schemeClr val="bg2">
            <a:lumMod val="90000"/>
          </a:schemeClr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="vert270" wrap="square" rtlCol="0" anchor="ctr"/>
        <a:lstStyle>
          <a:defPPr>
            <a:defRPr lang="en-US"/>
          </a:defPPr>
          <a:lvl1pPr marL="0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1pPr>
          <a:lvl2pPr marL="537667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2pPr>
          <a:lvl3pPr marL="1075334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3pPr>
          <a:lvl4pPr marL="1613002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4pPr>
          <a:lvl5pPr marL="2150669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5pPr>
          <a:lvl6pPr marL="2688336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6pPr>
          <a:lvl7pPr marL="3226003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7pPr>
          <a:lvl8pPr marL="3763670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8pPr>
          <a:lvl9pPr marL="4301338" algn="l" defTabSz="1075334" rtl="0" eaLnBrk="1" latinLnBrk="0" hangingPunct="1">
            <a:defRPr sz="2117" kern="1200">
              <a:solidFill>
                <a:sysClr val="windowText" lastClr="000000"/>
              </a:solidFill>
              <a:latin typeface="Calibri" panose="020F0502020204030204"/>
            </a:defRPr>
          </a:lvl9pPr>
        </a:lstStyle>
        <a:p>
          <a:pPr algn="ctr"/>
          <a:r>
            <a:rPr lang="en-US" sz="1800" b="1"/>
            <a:t>RECEPCION</a:t>
          </a:r>
          <a:r>
            <a:rPr lang="en-US" sz="1800" b="1" baseline="0"/>
            <a:t> DE PIEZAS</a:t>
          </a:r>
          <a:endParaRPr lang="en-US" sz="1800" b="1"/>
        </a:p>
      </xdr:txBody>
    </xdr:sp>
    <xdr:clientData/>
  </xdr:twoCellAnchor>
  <xdr:twoCellAnchor>
    <xdr:from>
      <xdr:col>27</xdr:col>
      <xdr:colOff>349250</xdr:colOff>
      <xdr:row>25</xdr:row>
      <xdr:rowOff>111125</xdr:rowOff>
    </xdr:from>
    <xdr:to>
      <xdr:col>29</xdr:col>
      <xdr:colOff>15875</xdr:colOff>
      <xdr:row>25</xdr:row>
      <xdr:rowOff>119067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CxnSpPr/>
      </xdr:nvCxnSpPr>
      <xdr:spPr>
        <a:xfrm>
          <a:off x="20923250" y="5889625"/>
          <a:ext cx="1190625" cy="7942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514350</xdr:colOff>
      <xdr:row>23</xdr:row>
      <xdr:rowOff>141514</xdr:rowOff>
    </xdr:from>
    <xdr:to>
      <xdr:col>46</xdr:col>
      <xdr:colOff>0</xdr:colOff>
      <xdr:row>23</xdr:row>
      <xdr:rowOff>152400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CxnSpPr/>
      </xdr:nvCxnSpPr>
      <xdr:spPr>
        <a:xfrm flipH="1" flipV="1">
          <a:off x="13468350" y="5666014"/>
          <a:ext cx="2533650" cy="10886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514350</xdr:colOff>
      <xdr:row>23</xdr:row>
      <xdr:rowOff>95250</xdr:rowOff>
    </xdr:from>
    <xdr:to>
      <xdr:col>42</xdr:col>
      <xdr:colOff>514350</xdr:colOff>
      <xdr:row>32</xdr:row>
      <xdr:rowOff>152400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CxnSpPr/>
      </xdr:nvCxnSpPr>
      <xdr:spPr>
        <a:xfrm flipV="1">
          <a:off x="13468350" y="5619750"/>
          <a:ext cx="0" cy="1771650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476250</xdr:colOff>
      <xdr:row>32</xdr:row>
      <xdr:rowOff>158750</xdr:rowOff>
    </xdr:from>
    <xdr:to>
      <xdr:col>43</xdr:col>
      <xdr:colOff>334736</xdr:colOff>
      <xdr:row>32</xdr:row>
      <xdr:rowOff>164193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CxnSpPr/>
      </xdr:nvCxnSpPr>
      <xdr:spPr>
        <a:xfrm flipH="1" flipV="1">
          <a:off x="13430250" y="7397750"/>
          <a:ext cx="620486" cy="5443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283029</xdr:colOff>
      <xdr:row>27</xdr:row>
      <xdr:rowOff>182336</xdr:rowOff>
    </xdr:from>
    <xdr:to>
      <xdr:col>43</xdr:col>
      <xdr:colOff>296636</xdr:colOff>
      <xdr:row>32</xdr:row>
      <xdr:rowOff>127907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CxnSpPr/>
      </xdr:nvCxnSpPr>
      <xdr:spPr>
        <a:xfrm flipH="1">
          <a:off x="13999029" y="6468836"/>
          <a:ext cx="13607" cy="898071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260350</xdr:colOff>
      <xdr:row>27</xdr:row>
      <xdr:rowOff>184150</xdr:rowOff>
    </xdr:from>
    <xdr:to>
      <xdr:col>43</xdr:col>
      <xdr:colOff>654050</xdr:colOff>
      <xdr:row>27</xdr:row>
      <xdr:rowOff>184150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CxnSpPr/>
      </xdr:nvCxnSpPr>
      <xdr:spPr>
        <a:xfrm flipH="1">
          <a:off x="13976350" y="6470650"/>
          <a:ext cx="393700" cy="0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635000</xdr:colOff>
      <xdr:row>27</xdr:row>
      <xdr:rowOff>163288</xdr:rowOff>
    </xdr:from>
    <xdr:to>
      <xdr:col>43</xdr:col>
      <xdr:colOff>636816</xdr:colOff>
      <xdr:row>31</xdr:row>
      <xdr:rowOff>50800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CxnSpPr/>
      </xdr:nvCxnSpPr>
      <xdr:spPr>
        <a:xfrm flipV="1">
          <a:off x="14351000" y="6449788"/>
          <a:ext cx="1816" cy="649512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634092</xdr:colOff>
      <xdr:row>31</xdr:row>
      <xdr:rowOff>16329</xdr:rowOff>
    </xdr:from>
    <xdr:to>
      <xdr:col>44</xdr:col>
      <xdr:colOff>321129</xdr:colOff>
      <xdr:row>31</xdr:row>
      <xdr:rowOff>16329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CxnSpPr/>
      </xdr:nvCxnSpPr>
      <xdr:spPr>
        <a:xfrm flipH="1">
          <a:off x="14350092" y="7064829"/>
          <a:ext cx="449037" cy="0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351063</xdr:colOff>
      <xdr:row>26</xdr:row>
      <xdr:rowOff>21771</xdr:rowOff>
    </xdr:from>
    <xdr:to>
      <xdr:col>44</xdr:col>
      <xdr:colOff>351065</xdr:colOff>
      <xdr:row>31</xdr:row>
      <xdr:rowOff>62593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CxnSpPr/>
      </xdr:nvCxnSpPr>
      <xdr:spPr>
        <a:xfrm flipH="1">
          <a:off x="14829063" y="6117771"/>
          <a:ext cx="2" cy="993322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310241</xdr:colOff>
      <xdr:row>26</xdr:row>
      <xdr:rowOff>54429</xdr:rowOff>
    </xdr:from>
    <xdr:to>
      <xdr:col>45</xdr:col>
      <xdr:colOff>718457</xdr:colOff>
      <xdr:row>26</xdr:row>
      <xdr:rowOff>54429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CxnSpPr/>
      </xdr:nvCxnSpPr>
      <xdr:spPr>
        <a:xfrm flipH="1">
          <a:off x="14788241" y="6150429"/>
          <a:ext cx="1170216" cy="0"/>
        </a:xfrm>
        <a:prstGeom prst="straightConnector1">
          <a:avLst/>
        </a:prstGeom>
        <a:noFill/>
        <a:ln w="76200" cap="flat" cmpd="sng" algn="ctr">
          <a:solidFill>
            <a:schemeClr val="tx1">
              <a:lumMod val="95000"/>
              <a:lumOff val="5000"/>
            </a:schemeClr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372385</xdr:colOff>
      <xdr:row>25</xdr:row>
      <xdr:rowOff>142875</xdr:rowOff>
    </xdr:from>
    <xdr:to>
      <xdr:col>27</xdr:col>
      <xdr:colOff>381000</xdr:colOff>
      <xdr:row>27</xdr:row>
      <xdr:rowOff>262165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CxnSpPr/>
      </xdr:nvCxnSpPr>
      <xdr:spPr>
        <a:xfrm flipV="1">
          <a:off x="20946385" y="5921375"/>
          <a:ext cx="8615" cy="53204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13154</xdr:colOff>
      <xdr:row>29</xdr:row>
      <xdr:rowOff>56698</xdr:rowOff>
    </xdr:from>
    <xdr:to>
      <xdr:col>40</xdr:col>
      <xdr:colOff>464911</xdr:colOff>
      <xdr:row>29</xdr:row>
      <xdr:rowOff>67582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CxnSpPr/>
      </xdr:nvCxnSpPr>
      <xdr:spPr>
        <a:xfrm flipH="1">
          <a:off x="30493154" y="6724198"/>
          <a:ext cx="451757" cy="10884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63500</xdr:colOff>
      <xdr:row>17</xdr:row>
      <xdr:rowOff>99646</xdr:rowOff>
    </xdr:from>
    <xdr:to>
      <xdr:col>46</xdr:col>
      <xdr:colOff>742950</xdr:colOff>
      <xdr:row>17</xdr:row>
      <xdr:rowOff>111125</xdr:rowOff>
    </xdr:to>
    <xdr:cxnSp macro="">
      <xdr:nvCxnSpPr>
        <xdr:cNvPr id="69" name="Conector recto de flecha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CxnSpPr/>
      </xdr:nvCxnSpPr>
      <xdr:spPr>
        <a:xfrm flipH="1">
          <a:off x="34845625" y="4100146"/>
          <a:ext cx="2203450" cy="11479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479425</xdr:colOff>
      <xdr:row>25</xdr:row>
      <xdr:rowOff>104775</xdr:rowOff>
    </xdr:from>
    <xdr:to>
      <xdr:col>40</xdr:col>
      <xdr:colOff>479425</xdr:colOff>
      <xdr:row>29</xdr:row>
      <xdr:rowOff>79376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CxnSpPr/>
      </xdr:nvCxnSpPr>
      <xdr:spPr>
        <a:xfrm flipV="1">
          <a:off x="30959425" y="5883275"/>
          <a:ext cx="0" cy="863601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142875</xdr:colOff>
      <xdr:row>29</xdr:row>
      <xdr:rowOff>47626</xdr:rowOff>
    </xdr:from>
    <xdr:to>
      <xdr:col>30</xdr:col>
      <xdr:colOff>149225</xdr:colOff>
      <xdr:row>36</xdr:row>
      <xdr:rowOff>174625</xdr:rowOff>
    </xdr:to>
    <xdr:cxnSp macro="">
      <xdr:nvCxnSpPr>
        <xdr:cNvPr id="71" name="Conector recto de flecha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CxnSpPr/>
      </xdr:nvCxnSpPr>
      <xdr:spPr>
        <a:xfrm flipV="1">
          <a:off x="23002875" y="6715126"/>
          <a:ext cx="6350" cy="1492249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136525</xdr:colOff>
      <xdr:row>36</xdr:row>
      <xdr:rowOff>158750</xdr:rowOff>
    </xdr:from>
    <xdr:to>
      <xdr:col>31</xdr:col>
      <xdr:colOff>31750</xdr:colOff>
      <xdr:row>36</xdr:row>
      <xdr:rowOff>165101</xdr:rowOff>
    </xdr:to>
    <xdr:cxnSp macro="">
      <xdr:nvCxnSpPr>
        <xdr:cNvPr id="72" name="Conector recto de flecha 71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CxnSpPr/>
      </xdr:nvCxnSpPr>
      <xdr:spPr>
        <a:xfrm flipV="1">
          <a:off x="22996525" y="8191500"/>
          <a:ext cx="657225" cy="6351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742952</xdr:colOff>
      <xdr:row>26</xdr:row>
      <xdr:rowOff>47626</xdr:rowOff>
    </xdr:from>
    <xdr:to>
      <xdr:col>46</xdr:col>
      <xdr:colOff>533818</xdr:colOff>
      <xdr:row>26</xdr:row>
      <xdr:rowOff>52335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CxnSpPr/>
      </xdr:nvCxnSpPr>
      <xdr:spPr>
        <a:xfrm flipH="1" flipV="1">
          <a:off x="15982952" y="6143626"/>
          <a:ext cx="552866" cy="4709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ysDot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120651</xdr:colOff>
      <xdr:row>29</xdr:row>
      <xdr:rowOff>76202</xdr:rowOff>
    </xdr:from>
    <xdr:to>
      <xdr:col>30</xdr:col>
      <xdr:colOff>755650</xdr:colOff>
      <xdr:row>29</xdr:row>
      <xdr:rowOff>83672</xdr:rowOff>
    </xdr:to>
    <xdr:cxnSp macro="">
      <xdr:nvCxnSpPr>
        <xdr:cNvPr id="74" name="Conector recto de flecha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CxnSpPr/>
      </xdr:nvCxnSpPr>
      <xdr:spPr>
        <a:xfrm flipH="1" flipV="1">
          <a:off x="22980651" y="6743702"/>
          <a:ext cx="634999" cy="747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11393</xdr:colOff>
      <xdr:row>25</xdr:row>
      <xdr:rowOff>123825</xdr:rowOff>
    </xdr:from>
    <xdr:to>
      <xdr:col>40</xdr:col>
      <xdr:colOff>510054</xdr:colOff>
      <xdr:row>25</xdr:row>
      <xdr:rowOff>123825</xdr:rowOff>
    </xdr:to>
    <xdr:cxnSp macro="">
      <xdr:nvCxnSpPr>
        <xdr:cNvPr id="75" name="Conector recto de flecha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CxnSpPr/>
      </xdr:nvCxnSpPr>
      <xdr:spPr>
        <a:xfrm>
          <a:off x="30491393" y="5902325"/>
          <a:ext cx="498661" cy="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15874</xdr:colOff>
      <xdr:row>36</xdr:row>
      <xdr:rowOff>69851</xdr:rowOff>
    </xdr:from>
    <xdr:to>
      <xdr:col>40</xdr:col>
      <xdr:colOff>733425</xdr:colOff>
      <xdr:row>36</xdr:row>
      <xdr:rowOff>69854</xdr:rowOff>
    </xdr:to>
    <xdr:cxnSp macro="">
      <xdr:nvCxnSpPr>
        <xdr:cNvPr id="76" name="Conector recto de flecha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CxnSpPr/>
      </xdr:nvCxnSpPr>
      <xdr:spPr>
        <a:xfrm flipV="1">
          <a:off x="29733874" y="8102601"/>
          <a:ext cx="1479551" cy="3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19050</xdr:colOff>
      <xdr:row>36</xdr:row>
      <xdr:rowOff>60325</xdr:rowOff>
    </xdr:from>
    <xdr:to>
      <xdr:col>46</xdr:col>
      <xdr:colOff>460375</xdr:colOff>
      <xdr:row>36</xdr:row>
      <xdr:rowOff>79375</xdr:rowOff>
    </xdr:to>
    <xdr:cxnSp macro="">
      <xdr:nvCxnSpPr>
        <xdr:cNvPr id="77" name="Conector recto de flecha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CxnSpPr/>
      </xdr:nvCxnSpPr>
      <xdr:spPr>
        <a:xfrm>
          <a:off x="31261050" y="8093075"/>
          <a:ext cx="4251325" cy="190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ysDot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533818</xdr:colOff>
      <xdr:row>26</xdr:row>
      <xdr:rowOff>73269</xdr:rowOff>
    </xdr:from>
    <xdr:to>
      <xdr:col>46</xdr:col>
      <xdr:colOff>555625</xdr:colOff>
      <xdr:row>36</xdr:row>
      <xdr:rowOff>142875</xdr:rowOff>
    </xdr:to>
    <xdr:cxnSp macro="">
      <xdr:nvCxnSpPr>
        <xdr:cNvPr id="78" name="Conector recto de flecha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CxnSpPr/>
      </xdr:nvCxnSpPr>
      <xdr:spPr>
        <a:xfrm>
          <a:off x="35585818" y="6058144"/>
          <a:ext cx="21807" cy="2117481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ysDot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28575</xdr:colOff>
      <xdr:row>23</xdr:row>
      <xdr:rowOff>134083</xdr:rowOff>
    </xdr:from>
    <xdr:to>
      <xdr:col>46</xdr:col>
      <xdr:colOff>704850</xdr:colOff>
      <xdr:row>23</xdr:row>
      <xdr:rowOff>134085</xdr:rowOff>
    </xdr:to>
    <xdr:cxnSp macro="">
      <xdr:nvCxnSpPr>
        <xdr:cNvPr id="79" name="Conector recto de flecha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CxnSpPr/>
      </xdr:nvCxnSpPr>
      <xdr:spPr>
        <a:xfrm flipV="1">
          <a:off x="16030575" y="5658583"/>
          <a:ext cx="676275" cy="2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723901</xdr:colOff>
      <xdr:row>17</xdr:row>
      <xdr:rowOff>84992</xdr:rowOff>
    </xdr:from>
    <xdr:to>
      <xdr:col>46</xdr:col>
      <xdr:colOff>732692</xdr:colOff>
      <xdr:row>23</xdr:row>
      <xdr:rowOff>152400</xdr:rowOff>
    </xdr:to>
    <xdr:cxnSp macro="">
      <xdr:nvCxnSpPr>
        <xdr:cNvPr id="80" name="Conector recto de flecha 79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CxnSpPr/>
      </xdr:nvCxnSpPr>
      <xdr:spPr>
        <a:xfrm flipH="1">
          <a:off x="16725901" y="4466492"/>
          <a:ext cx="8791" cy="1210408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228599</xdr:colOff>
      <xdr:row>6</xdr:row>
      <xdr:rowOff>171450</xdr:rowOff>
    </xdr:from>
    <xdr:to>
      <xdr:col>46</xdr:col>
      <xdr:colOff>16328</xdr:colOff>
      <xdr:row>9</xdr:row>
      <xdr:rowOff>152400</xdr:rowOff>
    </xdr:to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SpPr txBox="1"/>
      </xdr:nvSpPr>
      <xdr:spPr>
        <a:xfrm>
          <a:off x="13182599" y="2457450"/>
          <a:ext cx="2835729" cy="552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 u="sng"/>
            <a:t>TRIM &amp;</a:t>
          </a:r>
          <a:r>
            <a:rPr lang="en-US" sz="3200" b="1" u="sng" baseline="0"/>
            <a:t> CHASIS</a:t>
          </a:r>
          <a:endParaRPr lang="en-US" sz="3200" b="1" u="sng"/>
        </a:p>
      </xdr:txBody>
    </xdr:sp>
    <xdr:clientData/>
  </xdr:twoCellAnchor>
  <xdr:twoCellAnchor>
    <xdr:from>
      <xdr:col>42</xdr:col>
      <xdr:colOff>690563</xdr:colOff>
      <xdr:row>24</xdr:row>
      <xdr:rowOff>64294</xdr:rowOff>
    </xdr:from>
    <xdr:to>
      <xdr:col>44</xdr:col>
      <xdr:colOff>145676</xdr:colOff>
      <xdr:row>27</xdr:row>
      <xdr:rowOff>31376</xdr:rowOff>
    </xdr:to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SpPr txBox="1"/>
      </xdr:nvSpPr>
      <xdr:spPr>
        <a:xfrm>
          <a:off x="13644563" y="5779294"/>
          <a:ext cx="979113" cy="5385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MINI</a:t>
          </a:r>
          <a:r>
            <a:rPr lang="en-US" sz="1400" b="1" baseline="0"/>
            <a:t> TEST TRACK</a:t>
          </a:r>
          <a:endParaRPr lang="en-US" sz="1400" b="1"/>
        </a:p>
      </xdr:txBody>
    </xdr:sp>
    <xdr:clientData/>
  </xdr:twoCellAnchor>
  <xdr:twoCellAnchor>
    <xdr:from>
      <xdr:col>40</xdr:col>
      <xdr:colOff>57150</xdr:colOff>
      <xdr:row>13</xdr:row>
      <xdr:rowOff>98425</xdr:rowOff>
    </xdr:from>
    <xdr:to>
      <xdr:col>41</xdr:col>
      <xdr:colOff>590550</xdr:colOff>
      <xdr:row>13</xdr:row>
      <xdr:rowOff>110676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CxnSpPr/>
      </xdr:nvCxnSpPr>
      <xdr:spPr>
        <a:xfrm flipH="1">
          <a:off x="30537150" y="3194050"/>
          <a:ext cx="1295400" cy="12251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730250</xdr:colOff>
      <xdr:row>17</xdr:row>
      <xdr:rowOff>108408</xdr:rowOff>
    </xdr:from>
    <xdr:to>
      <xdr:col>29</xdr:col>
      <xdr:colOff>0</xdr:colOff>
      <xdr:row>17</xdr:row>
      <xdr:rowOff>127000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CxnSpPr/>
      </xdr:nvCxnSpPr>
      <xdr:spPr>
        <a:xfrm flipV="1">
          <a:off x="21304250" y="4156533"/>
          <a:ext cx="793750" cy="18592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746125</xdr:colOff>
      <xdr:row>13</xdr:row>
      <xdr:rowOff>127000</xdr:rowOff>
    </xdr:from>
    <xdr:to>
      <xdr:col>27</xdr:col>
      <xdr:colOff>746126</xdr:colOff>
      <xdr:row>17</xdr:row>
      <xdr:rowOff>142875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CxnSpPr/>
      </xdr:nvCxnSpPr>
      <xdr:spPr>
        <a:xfrm flipV="1">
          <a:off x="21320125" y="3222625"/>
          <a:ext cx="1" cy="968375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714375</xdr:colOff>
      <xdr:row>13</xdr:row>
      <xdr:rowOff>95250</xdr:rowOff>
    </xdr:from>
    <xdr:to>
      <xdr:col>28</xdr:col>
      <xdr:colOff>746125</xdr:colOff>
      <xdr:row>13</xdr:row>
      <xdr:rowOff>111125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CxnSpPr/>
      </xdr:nvCxnSpPr>
      <xdr:spPr>
        <a:xfrm flipH="1">
          <a:off x="21288375" y="3190875"/>
          <a:ext cx="793750" cy="15875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441512</xdr:colOff>
      <xdr:row>17</xdr:row>
      <xdr:rowOff>44077</xdr:rowOff>
    </xdr:from>
    <xdr:to>
      <xdr:col>40</xdr:col>
      <xdr:colOff>441512</xdr:colOff>
      <xdr:row>19</xdr:row>
      <xdr:rowOff>128121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CxnSpPr/>
      </xdr:nvCxnSpPr>
      <xdr:spPr>
        <a:xfrm flipV="1">
          <a:off x="11871512" y="4425577"/>
          <a:ext cx="0" cy="465044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622301</xdr:colOff>
      <xdr:row>19</xdr:row>
      <xdr:rowOff>101600</xdr:rowOff>
    </xdr:from>
    <xdr:to>
      <xdr:col>40</xdr:col>
      <xdr:colOff>444500</xdr:colOff>
      <xdr:row>19</xdr:row>
      <xdr:rowOff>101601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CxnSpPr/>
      </xdr:nvCxnSpPr>
      <xdr:spPr>
        <a:xfrm flipH="1">
          <a:off x="7480301" y="4864100"/>
          <a:ext cx="4394199" cy="1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650875</xdr:colOff>
      <xdr:row>19</xdr:row>
      <xdr:rowOff>127000</xdr:rowOff>
    </xdr:from>
    <xdr:to>
      <xdr:col>34</xdr:col>
      <xdr:colOff>655241</xdr:colOff>
      <xdr:row>20</xdr:row>
      <xdr:rowOff>178595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CxnSpPr/>
      </xdr:nvCxnSpPr>
      <xdr:spPr>
        <a:xfrm>
          <a:off x="26558875" y="4603750"/>
          <a:ext cx="4366" cy="25797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296956</xdr:colOff>
      <xdr:row>22</xdr:row>
      <xdr:rowOff>145678</xdr:rowOff>
    </xdr:from>
    <xdr:to>
      <xdr:col>32</xdr:col>
      <xdr:colOff>712932</xdr:colOff>
      <xdr:row>22</xdr:row>
      <xdr:rowOff>151280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CxnSpPr/>
      </xdr:nvCxnSpPr>
      <xdr:spPr>
        <a:xfrm flipV="1">
          <a:off x="5630956" y="5479678"/>
          <a:ext cx="415976" cy="5602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703873</xdr:colOff>
      <xdr:row>13</xdr:row>
      <xdr:rowOff>90610</xdr:rowOff>
    </xdr:from>
    <xdr:to>
      <xdr:col>47</xdr:col>
      <xdr:colOff>271585</xdr:colOff>
      <xdr:row>13</xdr:row>
      <xdr:rowOff>105263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CxnSpPr/>
      </xdr:nvCxnSpPr>
      <xdr:spPr>
        <a:xfrm>
          <a:off x="31945873" y="3186235"/>
          <a:ext cx="4139712" cy="14653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ysDot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40</xdr:col>
      <xdr:colOff>346006</xdr:colOff>
      <xdr:row>11</xdr:row>
      <xdr:rowOff>181638</xdr:rowOff>
    </xdr:from>
    <xdr:ext cx="785984" cy="311496"/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SpPr txBox="1"/>
      </xdr:nvSpPr>
      <xdr:spPr>
        <a:xfrm>
          <a:off x="30826006" y="2785138"/>
          <a:ext cx="7859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FF0000"/>
              </a:solidFill>
            </a:rPr>
            <a:t>TRIM IN</a:t>
          </a:r>
        </a:p>
      </xdr:txBody>
    </xdr:sp>
    <xdr:clientData/>
  </xdr:oneCellAnchor>
  <xdr:twoCellAnchor>
    <xdr:from>
      <xdr:col>46</xdr:col>
      <xdr:colOff>62802</xdr:colOff>
      <xdr:row>11</xdr:row>
      <xdr:rowOff>31401</xdr:rowOff>
    </xdr:from>
    <xdr:to>
      <xdr:col>47</xdr:col>
      <xdr:colOff>127977</xdr:colOff>
      <xdr:row>12</xdr:row>
      <xdr:rowOff>114789</xdr:rowOff>
    </xdr:to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SpPr txBox="1"/>
      </xdr:nvSpPr>
      <xdr:spPr>
        <a:xfrm>
          <a:off x="16064802" y="3269901"/>
          <a:ext cx="827175" cy="2738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rgbClr val="FF0000"/>
              </a:solidFill>
            </a:rPr>
            <a:t>PAINT</a:t>
          </a:r>
        </a:p>
      </xdr:txBody>
    </xdr:sp>
    <xdr:clientData/>
  </xdr:twoCellAnchor>
  <xdr:twoCellAnchor>
    <xdr:from>
      <xdr:col>27</xdr:col>
      <xdr:colOff>382814</xdr:colOff>
      <xdr:row>36</xdr:row>
      <xdr:rowOff>21325</xdr:rowOff>
    </xdr:from>
    <xdr:to>
      <xdr:col>27</xdr:col>
      <xdr:colOff>384175</xdr:colOff>
      <xdr:row>38</xdr:row>
      <xdr:rowOff>15876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CxnSpPr/>
      </xdr:nvCxnSpPr>
      <xdr:spPr>
        <a:xfrm flipH="1" flipV="1">
          <a:off x="20480564" y="8069950"/>
          <a:ext cx="1361" cy="391426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triangl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19957</xdr:colOff>
      <xdr:row>38</xdr:row>
      <xdr:rowOff>32203</xdr:rowOff>
    </xdr:from>
    <xdr:to>
      <xdr:col>27</xdr:col>
      <xdr:colOff>410482</xdr:colOff>
      <xdr:row>38</xdr:row>
      <xdr:rowOff>38553</xdr:rowOff>
    </xdr:to>
    <xdr:cxnSp macro="">
      <xdr:nvCxnSpPr>
        <xdr:cNvPr id="101" name="Conector recto de flecha 100"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CxnSpPr/>
      </xdr:nvCxnSpPr>
      <xdr:spPr>
        <a:xfrm>
          <a:off x="21260707" y="8414203"/>
          <a:ext cx="676275" cy="63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tailEnd type="none"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111</xdr:col>
      <xdr:colOff>163285</xdr:colOff>
      <xdr:row>54</xdr:row>
      <xdr:rowOff>95250</xdr:rowOff>
    </xdr:from>
    <xdr:to>
      <xdr:col>124</xdr:col>
      <xdr:colOff>408213</xdr:colOff>
      <xdr:row>61</xdr:row>
      <xdr:rowOff>80963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381001</xdr:colOff>
      <xdr:row>38</xdr:row>
      <xdr:rowOff>27215</xdr:rowOff>
    </xdr:from>
    <xdr:to>
      <xdr:col>88</xdr:col>
      <xdr:colOff>625929</xdr:colOff>
      <xdr:row>54</xdr:row>
      <xdr:rowOff>40821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81</xdr:col>
      <xdr:colOff>421821</xdr:colOff>
      <xdr:row>54</xdr:row>
      <xdr:rowOff>81643</xdr:rowOff>
    </xdr:from>
    <xdr:to>
      <xdr:col>88</xdr:col>
      <xdr:colOff>666749</xdr:colOff>
      <xdr:row>69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81</xdr:col>
      <xdr:colOff>353786</xdr:colOff>
      <xdr:row>70</xdr:row>
      <xdr:rowOff>27214</xdr:rowOff>
    </xdr:from>
    <xdr:to>
      <xdr:col>88</xdr:col>
      <xdr:colOff>598714</xdr:colOff>
      <xdr:row>86</xdr:row>
      <xdr:rowOff>13607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3582</xdr:colOff>
      <xdr:row>1</xdr:row>
      <xdr:rowOff>3795</xdr:rowOff>
    </xdr:from>
    <xdr:to>
      <xdr:col>0</xdr:col>
      <xdr:colOff>311359</xdr:colOff>
      <xdr:row>11</xdr:row>
      <xdr:rowOff>37500</xdr:rowOff>
    </xdr:to>
    <xdr:sp macro="" textlink="">
      <xdr:nvSpPr>
        <xdr:cNvPr id="7" name="CaixaDeTexto 68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 rot="16200000">
          <a:off x="-526132" y="724009"/>
          <a:ext cx="1367205" cy="307777"/>
        </a:xfrm>
        <a:prstGeom prst="rect">
          <a:avLst/>
        </a:prstGeom>
        <a:solidFill>
          <a:srgbClr val="FFC000"/>
        </a:solidFill>
        <a:ln>
          <a:solidFill>
            <a:schemeClr val="bg2">
              <a:lumMod val="65000"/>
            </a:schemeClr>
          </a:solidFill>
        </a:ln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latin typeface="Arial Narrow"/>
              <a:ea typeface="MS PGothic"/>
            </a:rPr>
            <a:t>SAVES </a:t>
          </a:r>
          <a:r>
            <a:rPr lang="pt-BR" sz="800" b="1">
              <a:latin typeface="Arial Narrow"/>
              <a:ea typeface="MS PGothic"/>
            </a:rPr>
            <a:t>(Obj: 30)</a:t>
          </a:r>
        </a:p>
      </xdr:txBody>
    </xdr:sp>
    <xdr:clientData/>
  </xdr:twoCellAnchor>
  <xdr:twoCellAnchor>
    <xdr:from>
      <xdr:col>7</xdr:col>
      <xdr:colOff>83545</xdr:colOff>
      <xdr:row>1</xdr:row>
      <xdr:rowOff>0</xdr:rowOff>
    </xdr:from>
    <xdr:to>
      <xdr:col>7</xdr:col>
      <xdr:colOff>391322</xdr:colOff>
      <xdr:row>11</xdr:row>
      <xdr:rowOff>33705</xdr:rowOff>
    </xdr:to>
    <xdr:sp macro="" textlink="">
      <xdr:nvSpPr>
        <xdr:cNvPr id="8" name="CaixaDeTexto 68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 txBox="1"/>
      </xdr:nvSpPr>
      <xdr:spPr>
        <a:xfrm rot="16200000">
          <a:off x="4030581" y="720214"/>
          <a:ext cx="1367205" cy="307777"/>
        </a:xfrm>
        <a:prstGeom prst="rect">
          <a:avLst/>
        </a:prstGeom>
        <a:solidFill>
          <a:srgbClr val="FFC000"/>
        </a:solidFill>
        <a:ln>
          <a:solidFill>
            <a:schemeClr val="bg2">
              <a:lumMod val="65000"/>
            </a:schemeClr>
          </a:solidFill>
        </a:ln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latin typeface="Arial Narrow"/>
            </a:rPr>
            <a:t>SAVES </a:t>
          </a:r>
          <a:r>
            <a:rPr lang="pt-BR" sz="800" b="1">
              <a:latin typeface="Arial Narrow"/>
            </a:rPr>
            <a:t>(Obj: 1,5)</a:t>
          </a:r>
          <a:endParaRPr lang="pt-BR" sz="800" b="1">
            <a:latin typeface="Arial Narrow"/>
            <a:ea typeface="MS PGothic"/>
          </a:endParaRPr>
        </a:p>
      </xdr:txBody>
    </xdr:sp>
    <xdr:clientData/>
  </xdr:twoCellAnchor>
  <xdr:twoCellAnchor>
    <xdr:from>
      <xdr:col>7</xdr:col>
      <xdr:colOff>139387</xdr:colOff>
      <xdr:row>24</xdr:row>
      <xdr:rowOff>67305</xdr:rowOff>
    </xdr:from>
    <xdr:to>
      <xdr:col>7</xdr:col>
      <xdr:colOff>447164</xdr:colOff>
      <xdr:row>32</xdr:row>
      <xdr:rowOff>23355</xdr:rowOff>
    </xdr:to>
    <xdr:sp macro="" textlink="">
      <xdr:nvSpPr>
        <xdr:cNvPr id="9" name="CaixaDeTexto 6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 rot="16200000">
          <a:off x="4230026" y="3844316"/>
          <a:ext cx="1080000" cy="307777"/>
        </a:xfrm>
        <a:prstGeom prst="rect">
          <a:avLst/>
        </a:prstGeom>
        <a:solidFill>
          <a:srgbClr val="FFC000"/>
        </a:solidFill>
        <a:ln>
          <a:solidFill>
            <a:schemeClr val="bg2">
              <a:lumMod val="65000"/>
            </a:schemeClr>
          </a:solidFill>
        </a:ln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latin typeface="Arial Narrow"/>
              <a:ea typeface="MS PGothic"/>
            </a:rPr>
            <a:t>IC </a:t>
          </a:r>
          <a:r>
            <a:rPr lang="pt-BR" sz="800" b="1">
              <a:latin typeface="Arial Narrow"/>
              <a:ea typeface="MS PGothic"/>
            </a:rPr>
            <a:t>(Obj: 92%)</a:t>
          </a:r>
        </a:p>
      </xdr:txBody>
    </xdr:sp>
    <xdr:clientData/>
  </xdr:twoCellAnchor>
  <xdr:twoCellAnchor>
    <xdr:from>
      <xdr:col>0</xdr:col>
      <xdr:colOff>0</xdr:colOff>
      <xdr:row>14</xdr:row>
      <xdr:rowOff>75646</xdr:rowOff>
    </xdr:from>
    <xdr:to>
      <xdr:col>0</xdr:col>
      <xdr:colOff>307777</xdr:colOff>
      <xdr:row>27</xdr:row>
      <xdr:rowOff>23596</xdr:rowOff>
    </xdr:to>
    <xdr:sp macro="" textlink="">
      <xdr:nvSpPr>
        <xdr:cNvPr id="10" name="CaixaDeTexto 68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 rot="16200000">
          <a:off x="-782111" y="2781807"/>
          <a:ext cx="1872000" cy="307777"/>
        </a:xfrm>
        <a:prstGeom prst="rect">
          <a:avLst/>
        </a:prstGeom>
        <a:solidFill>
          <a:srgbClr val="FFC000"/>
        </a:solidFill>
        <a:ln>
          <a:solidFill>
            <a:schemeClr val="bg2">
              <a:lumMod val="65000"/>
            </a:schemeClr>
          </a:solidFill>
        </a:ln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latin typeface="Arial Narrow"/>
              <a:ea typeface="MS PGothic"/>
            </a:rPr>
            <a:t>TOP 10 V1+V2</a:t>
          </a:r>
        </a:p>
      </xdr:txBody>
    </xdr:sp>
    <xdr:clientData/>
  </xdr:twoCellAnchor>
  <xdr:twoCellAnchor>
    <xdr:from>
      <xdr:col>7</xdr:col>
      <xdr:colOff>140038</xdr:colOff>
      <xdr:row>14</xdr:row>
      <xdr:rowOff>94580</xdr:rowOff>
    </xdr:from>
    <xdr:to>
      <xdr:col>7</xdr:col>
      <xdr:colOff>447815</xdr:colOff>
      <xdr:row>23</xdr:row>
      <xdr:rowOff>148130</xdr:rowOff>
    </xdr:to>
    <xdr:sp macro="" textlink="">
      <xdr:nvSpPr>
        <xdr:cNvPr id="11" name="CaixaDeTexto 68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 txBox="1"/>
      </xdr:nvSpPr>
      <xdr:spPr>
        <a:xfrm rot="16200000">
          <a:off x="4086677" y="2548741"/>
          <a:ext cx="1368000" cy="307777"/>
        </a:xfrm>
        <a:prstGeom prst="rect">
          <a:avLst/>
        </a:prstGeom>
        <a:solidFill>
          <a:srgbClr val="FFC000"/>
        </a:solidFill>
        <a:ln>
          <a:solidFill>
            <a:schemeClr val="bg2">
              <a:lumMod val="65000"/>
            </a:schemeClr>
          </a:solidFill>
        </a:ln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latin typeface="Arial Narrow"/>
              <a:ea typeface="MS PGothic"/>
            </a:rPr>
            <a:t>Motivo de fuga</a:t>
          </a:r>
        </a:p>
      </xdr:txBody>
    </xdr:sp>
    <xdr:clientData/>
  </xdr:twoCellAnchor>
  <xdr:twoCellAnchor>
    <xdr:from>
      <xdr:col>0</xdr:col>
      <xdr:colOff>1</xdr:colOff>
      <xdr:row>27</xdr:row>
      <xdr:rowOff>95605</xdr:rowOff>
    </xdr:from>
    <xdr:to>
      <xdr:col>0</xdr:col>
      <xdr:colOff>307778</xdr:colOff>
      <xdr:row>40</xdr:row>
      <xdr:rowOff>54055</xdr:rowOff>
    </xdr:to>
    <xdr:sp macro="" textlink="">
      <xdr:nvSpPr>
        <xdr:cNvPr id="12" name="CaixaDeTexto 68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 rot="16200000">
          <a:off x="-692110" y="4635816"/>
          <a:ext cx="1692000" cy="307777"/>
        </a:xfrm>
        <a:prstGeom prst="rect">
          <a:avLst/>
        </a:prstGeom>
        <a:solidFill>
          <a:srgbClr val="FFC000"/>
        </a:solidFill>
        <a:ln>
          <a:solidFill>
            <a:schemeClr val="bg2">
              <a:lumMod val="65000"/>
            </a:schemeClr>
          </a:solidFill>
        </a:ln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latin typeface="Arial Narrow"/>
              <a:ea typeface="MS PGothic"/>
            </a:rPr>
            <a:t>Imputación</a:t>
          </a:r>
        </a:p>
      </xdr:txBody>
    </xdr:sp>
    <xdr:clientData/>
  </xdr:twoCellAnchor>
  <xdr:twoCellAnchor>
    <xdr:from>
      <xdr:col>0</xdr:col>
      <xdr:colOff>352425</xdr:colOff>
      <xdr:row>1</xdr:row>
      <xdr:rowOff>47626</xdr:rowOff>
    </xdr:from>
    <xdr:to>
      <xdr:col>6</xdr:col>
      <xdr:colOff>428625</xdr:colOff>
      <xdr:row>10</xdr:row>
      <xdr:rowOff>87474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451884</xdr:colOff>
      <xdr:row>1</xdr:row>
      <xdr:rowOff>28575</xdr:rowOff>
    </xdr:from>
    <xdr:to>
      <xdr:col>13</xdr:col>
      <xdr:colOff>409575</xdr:colOff>
      <xdr:row>10</xdr:row>
      <xdr:rowOff>123825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552450</xdr:colOff>
      <xdr:row>15</xdr:row>
      <xdr:rowOff>9524</xdr:rowOff>
    </xdr:from>
    <xdr:to>
      <xdr:col>13</xdr:col>
      <xdr:colOff>400050</xdr:colOff>
      <xdr:row>23</xdr:row>
      <xdr:rowOff>123825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552450</xdr:colOff>
      <xdr:row>24</xdr:row>
      <xdr:rowOff>66675</xdr:rowOff>
    </xdr:from>
    <xdr:to>
      <xdr:col>13</xdr:col>
      <xdr:colOff>390526</xdr:colOff>
      <xdr:row>32</xdr:row>
      <xdr:rowOff>9525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7</xdr:col>
      <xdr:colOff>5007</xdr:colOff>
      <xdr:row>40</xdr:row>
      <xdr:rowOff>58160</xdr:rowOff>
    </xdr:to>
    <xdr:graphicFrame macro="">
      <xdr:nvGraphicFramePr>
        <xdr:cNvPr id="18" name="Gráfico 2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0.93187</cdr:x>
      <cdr:y>0.43346</cdr:y>
    </cdr:from>
    <cdr:to>
      <cdr:x>1</cdr:x>
      <cdr:y>0.56807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7715884" y="1092327"/>
          <a:ext cx="564116" cy="3392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700" b="1">
              <a:solidFill>
                <a:schemeClr val="accent5"/>
              </a:solidFill>
            </a:rPr>
            <a:t>OBJ:</a:t>
          </a:r>
          <a:r>
            <a:rPr lang="en-US" sz="700" b="1" baseline="0">
              <a:solidFill>
                <a:schemeClr val="accent5"/>
              </a:solidFill>
            </a:rPr>
            <a:t> 2</a:t>
          </a:r>
          <a:endParaRPr lang="en-US" sz="1100" b="1">
            <a:solidFill>
              <a:schemeClr val="accent5"/>
            </a:solidFill>
          </a:endParaRPr>
        </a:p>
      </cdr:txBody>
    </cdr:sp>
  </cdr:relSizeAnchor>
</c:userShapes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16</xdr:row>
      <xdr:rowOff>66675</xdr:rowOff>
    </xdr:from>
    <xdr:to>
      <xdr:col>6</xdr:col>
      <xdr:colOff>400050</xdr:colOff>
      <xdr:row>30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200025</xdr:colOff>
      <xdr:row>21</xdr:row>
      <xdr:rowOff>47625</xdr:rowOff>
    </xdr:from>
    <xdr:to>
      <xdr:col>12</xdr:col>
      <xdr:colOff>495300</xdr:colOff>
      <xdr:row>35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X0A3001\&#12464;&#12523;&#12540;&#12503;\&#20225;&#30011;&#65319;\&#20225;&#30011;&#29677;\FY01BP\FY01&#65374;BP\&#65326;&#65330;&#65328;&#23455;&#32318;&#25226;&#25569;\NRP&#35506;&#38988;&#35299;&#27770;\&#20225;&#30011;PIA&#23566;&#20837;\&#20225;&#30011;PIA&#22522;&#26412;&#27083;&#2481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TEMP\Formato%20Gr&#225;fico%20PAP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-KHERTY\home4$\la00073\MyDocs\12-DPU\DPU%20OFF%20s2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WXBRE015\DONNEES2\qualidade%20mercosul\enquetes\dados%20enqu%2020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la69910\Desktop\Backup\Mis%20Documentos%20G\Mis%20Documentos\Proyectos\L38\Montage\TdB\TDB_Maintenance_MONOFLUX_CB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R_CALIDAD\CALIDAD\CALIDADSN\734\21)%20Mailleur\VARIOS\INDICADOR%20RANKING%20-%202016%20Ultima%20versi&#243;n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-KHERTY\Myshared2$\COR_CALIDAD\CALIDAD\CALIDADSN\734\21)%20Mailleur\VARIOS\INDICADOR%20RANKING%20-%202016%20Ultima%20versi&#243;n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OR_CALIDAD/CALIDAD/CALIDADSN/78%20-%20Calidad%20Cliente/02-%20CONVERGENCIA%20INDICADORES/8-SAVES%20V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要件"/>
      <sheetName val="車会集約"/>
      <sheetName val="#REF"/>
      <sheetName val="Menu"/>
      <sheetName val="fa2"/>
      <sheetName val="ГРАФИК "/>
      <sheetName val="Preferences"/>
      <sheetName val="Embutición"/>
      <sheetName val="RF1"/>
      <sheetName val="veri"/>
      <sheetName val="Pasta"/>
      <sheetName val="Menu (2)"/>
      <sheetName val="Complementary costs"/>
      <sheetName val="Review"/>
      <sheetName val="BOS STR MES"/>
      <sheetName val="BS"/>
      <sheetName val="MONT"/>
      <sheetName val="PSC Outubro"/>
      <sheetName val="Plan1"/>
      <sheetName val="Datos Sectorial"/>
      <sheetName val="Sheet1"/>
      <sheetName val="Liste Produit"/>
      <sheetName val="Feuil9"/>
      <sheetName val="Graphique"/>
      <sheetName val="Feuil1"/>
      <sheetName val="Дата"/>
      <sheetName val="Ranking"/>
      <sheetName val="B20toRegion"/>
      <sheetName val="Sayfa2"/>
      <sheetName val="BÖLGE"/>
      <sheetName val="PPM nedene göre 2015"/>
      <sheetName val="Endikatörler "/>
      <sheetName val="popping up"/>
      <sheetName val="3-4.6"/>
      <sheetName val="Liste"/>
      <sheetName val="Parameters"/>
      <sheetName val="Back up"/>
      <sheetName val="Data"/>
      <sheetName val="Indicator"/>
      <sheetName val="Legend"/>
      <sheetName val="6"/>
      <sheetName val="Simbologí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 Gráfico PAP"/>
      <sheetName val="GRAF IC CSC"/>
      <sheetName val="BOS"/>
    </sheetNames>
    <definedNames>
      <definedName name="cmd"/>
      <definedName name="indi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22 todos MODELOS"/>
      <sheetName val="Hoja3"/>
      <sheetName val="Hoja4"/>
      <sheetName val="Punto captaje"/>
    </sheetNames>
    <sheetDataSet>
      <sheetData sheetId="0">
        <row r="2">
          <cell r="A2" t="str">
            <v>Sem</v>
          </cell>
          <cell r="B2" t="str">
            <v>Famille(Defectos Generados)</v>
          </cell>
          <cell r="C2" t="str">
            <v>Libellé département imputé(Defectos Generados)</v>
          </cell>
          <cell r="D2" t="str">
            <v>Code UET imputée(Defectos Generados)</v>
          </cell>
          <cell r="E2" t="str">
            <v>Libellé élément(Defectos Generados)</v>
          </cell>
          <cell r="F2" t="str">
            <v>Libellé incident(Defectos Generados)</v>
          </cell>
          <cell r="G2" t="str">
            <v>Elem+incid</v>
          </cell>
          <cell r="H2" t="str">
            <v>Famille(Defectos Generados)2</v>
          </cell>
          <cell r="I2" t="str">
            <v>Point de captage de retouche(Defectos Generados)</v>
          </cell>
          <cell r="J2" t="str">
            <v>Quantité(Defectos Generados)</v>
          </cell>
          <cell r="K2" t="str">
            <v>Libellé du ponce(Defectos Generados)</v>
          </cell>
          <cell r="L2" t="str">
            <v>Point de déclaration(Defectos Generados)</v>
          </cell>
        </row>
        <row r="3">
          <cell r="A3">
            <v>22</v>
          </cell>
          <cell r="B3" t="str">
            <v>X65</v>
          </cell>
          <cell r="C3" t="str">
            <v>DEPARTAMENTO  CHAPA</v>
          </cell>
          <cell r="D3" t="str">
            <v>431</v>
          </cell>
          <cell r="E3" t="str">
            <v>ENCUADRAMIENTO DE PUERTA ARD.</v>
          </cell>
          <cell r="F3" t="str">
            <v>SOLDADURA ESTALLADA</v>
          </cell>
          <cell r="G3" t="str">
            <v>ENCUADRAMIENTO DE PUERTA ARD.SOLDADURA ESTALLADA</v>
          </cell>
          <cell r="H3" t="str">
            <v>X65</v>
          </cell>
          <cell r="I3" t="str">
            <v>STO1</v>
          </cell>
          <cell r="J3">
            <v>1007</v>
          </cell>
          <cell r="K3" t="str">
            <v>QUINTEROS, EDUARDO</v>
          </cell>
          <cell r="L3" t="str">
            <v>STO1</v>
          </cell>
        </row>
        <row r="4">
          <cell r="A4">
            <v>22</v>
          </cell>
          <cell r="B4" t="str">
            <v>X65</v>
          </cell>
          <cell r="C4" t="str">
            <v>DEPARTAMENTO  CHAPA</v>
          </cell>
          <cell r="D4" t="str">
            <v>431</v>
          </cell>
          <cell r="E4" t="str">
            <v>ENCUADRAMIENTO DE PUERTA ARD.</v>
          </cell>
          <cell r="F4" t="str">
            <v>SOLDADURA ESTALLADA</v>
          </cell>
          <cell r="G4" t="str">
            <v>ENCUADRAMIENTO DE PUERTA ARD.SOLDADURA ESTALLADA</v>
          </cell>
          <cell r="H4" t="str">
            <v>X65</v>
          </cell>
          <cell r="I4" t="str">
            <v>STO1</v>
          </cell>
          <cell r="J4">
            <v>848</v>
          </cell>
          <cell r="K4" t="str">
            <v>CORREA, ALBERTO</v>
          </cell>
          <cell r="L4" t="str">
            <v>STO1</v>
          </cell>
        </row>
        <row r="5">
          <cell r="A5">
            <v>22</v>
          </cell>
          <cell r="B5" t="str">
            <v>X65</v>
          </cell>
          <cell r="C5" t="str">
            <v>DEPARTAMENTO  CHAPA</v>
          </cell>
          <cell r="D5" t="str">
            <v>431</v>
          </cell>
          <cell r="E5" t="str">
            <v>ENCUADRAMIENTO DE PUERTA ARI.</v>
          </cell>
          <cell r="F5" t="str">
            <v>SOLDADURA ESTALLADA</v>
          </cell>
          <cell r="G5" t="str">
            <v>ENCUADRAMIENTO DE PUERTA ARI.SOLDADURA ESTALLADA</v>
          </cell>
          <cell r="H5" t="str">
            <v>X65</v>
          </cell>
          <cell r="I5" t="str">
            <v>STO1</v>
          </cell>
          <cell r="J5">
            <v>829</v>
          </cell>
          <cell r="K5" t="str">
            <v>CORREA, ALBERTO</v>
          </cell>
          <cell r="L5" t="str">
            <v>STO1</v>
          </cell>
        </row>
        <row r="6">
          <cell r="A6">
            <v>22</v>
          </cell>
          <cell r="B6" t="str">
            <v>X65</v>
          </cell>
          <cell r="C6" t="str">
            <v>DEPARTAMENTO  CHAPA</v>
          </cell>
          <cell r="D6" t="str">
            <v>421</v>
          </cell>
          <cell r="E6" t="str">
            <v>ENCUADRAMIENTO DE PUERTA AVD.</v>
          </cell>
          <cell r="F6" t="str">
            <v>SOLDADURA ESTALLADA</v>
          </cell>
          <cell r="G6" t="str">
            <v>ENCUADRAMIENTO DE PUERTA AVD.SOLDADURA ESTALLADA</v>
          </cell>
          <cell r="H6" t="str">
            <v>X65</v>
          </cell>
          <cell r="I6" t="str">
            <v>STO1</v>
          </cell>
          <cell r="J6">
            <v>814</v>
          </cell>
          <cell r="K6" t="str">
            <v>CORREA, ALBERTO</v>
          </cell>
          <cell r="L6" t="str">
            <v>STO1</v>
          </cell>
        </row>
        <row r="7">
          <cell r="A7">
            <v>22</v>
          </cell>
          <cell r="B7" t="str">
            <v>X65</v>
          </cell>
          <cell r="C7" t="str">
            <v>DEPARTAMENTO  CHAPA</v>
          </cell>
          <cell r="D7" t="str">
            <v>421</v>
          </cell>
          <cell r="E7" t="str">
            <v>ENCUADRAMIENTO DE PUERTA AVD.</v>
          </cell>
          <cell r="F7" t="str">
            <v>SOLDADURA ESTALLADA</v>
          </cell>
          <cell r="G7" t="str">
            <v>ENCUADRAMIENTO DE PUERTA AVD.SOLDADURA ESTALLADA</v>
          </cell>
          <cell r="H7" t="str">
            <v>X65</v>
          </cell>
          <cell r="I7" t="str">
            <v>STO1</v>
          </cell>
          <cell r="J7">
            <v>813</v>
          </cell>
          <cell r="K7" t="str">
            <v>QUINTEROS, EDUARDO</v>
          </cell>
          <cell r="L7" t="str">
            <v>STO1</v>
          </cell>
        </row>
        <row r="8">
          <cell r="A8">
            <v>22</v>
          </cell>
          <cell r="B8" t="str">
            <v>X65</v>
          </cell>
          <cell r="C8" t="str">
            <v>DEPARTAMENTO  CHAPA</v>
          </cell>
          <cell r="D8" t="str">
            <v>431</v>
          </cell>
          <cell r="E8" t="str">
            <v>ENCUADRAMIENTO DE PUERTA ARI.</v>
          </cell>
          <cell r="F8" t="str">
            <v>SOLDADURA ESTALLADA</v>
          </cell>
          <cell r="G8" t="str">
            <v>ENCUADRAMIENTO DE PUERTA ARI.SOLDADURA ESTALLADA</v>
          </cell>
          <cell r="H8" t="str">
            <v>X65</v>
          </cell>
          <cell r="I8" t="str">
            <v>STO1</v>
          </cell>
          <cell r="J8">
            <v>783</v>
          </cell>
          <cell r="K8" t="str">
            <v>QUINTEROS, EDUARDO</v>
          </cell>
          <cell r="L8" t="str">
            <v>STO1</v>
          </cell>
        </row>
        <row r="9">
          <cell r="A9">
            <v>22</v>
          </cell>
          <cell r="B9" t="str">
            <v>X65</v>
          </cell>
          <cell r="C9" t="str">
            <v>DEPARTAMENTO  CHAPA</v>
          </cell>
          <cell r="D9" t="str">
            <v>432</v>
          </cell>
          <cell r="E9" t="str">
            <v>ENCUADRAMIENTO DE PUERTA AVI.</v>
          </cell>
          <cell r="F9" t="str">
            <v>SOLDADURA ESTALLADA</v>
          </cell>
          <cell r="G9" t="str">
            <v>ENCUADRAMIENTO DE PUERTA AVI.SOLDADURA ESTALLADA</v>
          </cell>
          <cell r="H9" t="str">
            <v>X65</v>
          </cell>
          <cell r="I9" t="str">
            <v>STO1</v>
          </cell>
          <cell r="J9">
            <v>762</v>
          </cell>
          <cell r="K9" t="str">
            <v>CORREA, ALBERTO</v>
          </cell>
          <cell r="L9" t="str">
            <v>STO1</v>
          </cell>
        </row>
        <row r="10">
          <cell r="A10">
            <v>22</v>
          </cell>
          <cell r="B10" t="str">
            <v>X65</v>
          </cell>
          <cell r="C10" t="str">
            <v>DEPARTAMENTO  CHAPA</v>
          </cell>
          <cell r="D10" t="str">
            <v>432</v>
          </cell>
          <cell r="E10" t="str">
            <v>ENCUADRAMIENTO DE PUERTA AVI.</v>
          </cell>
          <cell r="F10" t="str">
            <v>SOLDADURA ESTALLADA</v>
          </cell>
          <cell r="G10" t="str">
            <v>ENCUADRAMIENTO DE PUERTA AVI.SOLDADURA ESTALLADA</v>
          </cell>
          <cell r="H10" t="str">
            <v>X65</v>
          </cell>
          <cell r="I10" t="str">
            <v>STO1</v>
          </cell>
          <cell r="J10">
            <v>755</v>
          </cell>
          <cell r="K10" t="str">
            <v>QUINTEROS, EDUARDO</v>
          </cell>
          <cell r="L10" t="str">
            <v>STO1</v>
          </cell>
        </row>
        <row r="11">
          <cell r="A11">
            <v>22</v>
          </cell>
          <cell r="B11" t="str">
            <v>X65</v>
          </cell>
          <cell r="C11" t="str">
            <v>DEPARTAMENTO MONTAJE</v>
          </cell>
          <cell r="D11" t="str">
            <v>139</v>
          </cell>
          <cell r="E11" t="str">
            <v>FLEXIBLE FREIN ARG / PORTE FUSEE G</v>
          </cell>
          <cell r="F11" t="str">
            <v>NO APRETADO</v>
          </cell>
          <cell r="G11" t="str">
            <v>FLEXIBLE FREIN ARG / PORTE FUSEE GNO APRETADO</v>
          </cell>
          <cell r="H11" t="str">
            <v>X65</v>
          </cell>
          <cell r="I11" t="str">
            <v>TCMU</v>
          </cell>
          <cell r="J11">
            <v>625</v>
          </cell>
          <cell r="K11" t="str">
            <v>PONCE SAON</v>
          </cell>
          <cell r="L11" t="str">
            <v>GSM1</v>
          </cell>
        </row>
        <row r="12">
          <cell r="A12">
            <v>22</v>
          </cell>
          <cell r="B12" t="str">
            <v>X65</v>
          </cell>
          <cell r="C12" t="str">
            <v>DEPARTAMENTO  CHAPA</v>
          </cell>
          <cell r="D12" t="str">
            <v>421</v>
          </cell>
          <cell r="E12" t="str">
            <v>PARACHOQUES AV.</v>
          </cell>
          <cell r="F12" t="str">
            <v>MAL POSICIONADO</v>
          </cell>
          <cell r="G12" t="str">
            <v>PARACHOQUES AV.MAL POSICIONADO</v>
          </cell>
          <cell r="H12" t="str">
            <v>X65</v>
          </cell>
          <cell r="I12" t="str">
            <v>TCMU</v>
          </cell>
          <cell r="J12">
            <v>591</v>
          </cell>
          <cell r="K12" t="str">
            <v>FUENTE FEDER GREGOR</v>
          </cell>
          <cell r="L12" t="str">
            <v>GUNI</v>
          </cell>
        </row>
        <row r="13">
          <cell r="A13">
            <v>22</v>
          </cell>
          <cell r="B13" t="str">
            <v>X65</v>
          </cell>
          <cell r="C13" t="str">
            <v>DEPARTAMENTO  CHAPA</v>
          </cell>
          <cell r="D13" t="str">
            <v>431</v>
          </cell>
          <cell r="E13" t="str">
            <v>PIE MEDIO I./ LARGUERO DE TECHO SUP. I.</v>
          </cell>
          <cell r="F13" t="str">
            <v>SOLDADURA ESTALLADA</v>
          </cell>
          <cell r="G13" t="str">
            <v>PIE MEDIO I./ LARGUERO DE TECHO SUP. I.SOLDADURA ESTALLADA</v>
          </cell>
          <cell r="H13" t="str">
            <v>X65</v>
          </cell>
          <cell r="I13" t="str">
            <v>STO1</v>
          </cell>
          <cell r="J13">
            <v>562</v>
          </cell>
          <cell r="K13" t="str">
            <v>QUINTEROS, EDUARDO</v>
          </cell>
          <cell r="L13" t="str">
            <v>STO1</v>
          </cell>
        </row>
        <row r="14">
          <cell r="A14">
            <v>22</v>
          </cell>
          <cell r="B14" t="str">
            <v>X65</v>
          </cell>
          <cell r="C14" t="str">
            <v>DEPARTAMENTO PINTURA</v>
          </cell>
          <cell r="D14" t="str">
            <v>484</v>
          </cell>
          <cell r="E14" t="str">
            <v>PAÑO DE PUERTA  AVD / ALETA  AVD</v>
          </cell>
          <cell r="F14" t="str">
            <v>SOBRESALE</v>
          </cell>
          <cell r="G14" t="str">
            <v>PAÑO DE PUERTA  AVD / ALETA  AVDSOBRESALE</v>
          </cell>
          <cell r="H14" t="str">
            <v>X65</v>
          </cell>
          <cell r="I14" t="str">
            <v>TCMU</v>
          </cell>
          <cell r="J14">
            <v>487</v>
          </cell>
          <cell r="K14" t="str">
            <v>RUSEK CHRISTIAN ADRI</v>
          </cell>
          <cell r="L14" t="str">
            <v>GUNI</v>
          </cell>
        </row>
        <row r="15">
          <cell r="A15">
            <v>22</v>
          </cell>
          <cell r="B15" t="str">
            <v>X65</v>
          </cell>
          <cell r="C15" t="str">
            <v>DEPARTAMENTO PINTURA</v>
          </cell>
          <cell r="D15" t="str">
            <v>484</v>
          </cell>
          <cell r="E15" t="str">
            <v>PAÑO DE PUERTA  AVD / ALETA  AVD</v>
          </cell>
          <cell r="F15" t="str">
            <v>SOBRESALE</v>
          </cell>
          <cell r="G15" t="str">
            <v>PAÑO DE PUERTA  AVD / ALETA  AVDSOBRESALE</v>
          </cell>
          <cell r="H15" t="str">
            <v>X65</v>
          </cell>
          <cell r="I15" t="str">
            <v>TCMU</v>
          </cell>
          <cell r="J15">
            <v>470</v>
          </cell>
          <cell r="K15" t="str">
            <v>FIGUEROA MIGUEL ANGE</v>
          </cell>
          <cell r="L15" t="str">
            <v>GUNI</v>
          </cell>
        </row>
        <row r="16">
          <cell r="A16">
            <v>22</v>
          </cell>
          <cell r="B16" t="str">
            <v>X65</v>
          </cell>
          <cell r="C16" t="str">
            <v>DEPARTAMENTO PINTURA</v>
          </cell>
          <cell r="D16" t="str">
            <v>484</v>
          </cell>
          <cell r="E16" t="str">
            <v>PAÑO DE PUERTA  AVD / ALETA  AVD</v>
          </cell>
          <cell r="F16" t="str">
            <v>SOBRESALE</v>
          </cell>
          <cell r="G16" t="str">
            <v>PAÑO DE PUERTA  AVD / ALETA  AVDSOBRESALE</v>
          </cell>
          <cell r="H16" t="str">
            <v>X65</v>
          </cell>
          <cell r="I16" t="str">
            <v>TCMU</v>
          </cell>
          <cell r="J16">
            <v>435</v>
          </cell>
          <cell r="K16" t="str">
            <v>GAUNA MARIA EUGENIA</v>
          </cell>
          <cell r="L16" t="str">
            <v>GUNI</v>
          </cell>
        </row>
        <row r="17">
          <cell r="A17">
            <v>22</v>
          </cell>
          <cell r="B17" t="str">
            <v>X65</v>
          </cell>
          <cell r="C17" t="str">
            <v>DEPARTAMENTO PINTURA</v>
          </cell>
          <cell r="D17" t="str">
            <v>484</v>
          </cell>
          <cell r="E17" t="str">
            <v>PORTON (CONJUNTO)</v>
          </cell>
          <cell r="F17" t="str">
            <v>BOLLOS</v>
          </cell>
          <cell r="G17" t="str">
            <v>PORTON (CONJUNTO)BOLLOS</v>
          </cell>
          <cell r="H17" t="str">
            <v>X65</v>
          </cell>
          <cell r="I17" t="str">
            <v>STO1</v>
          </cell>
          <cell r="J17">
            <v>425</v>
          </cell>
          <cell r="K17" t="str">
            <v>QUINTEROS, EDUARDO</v>
          </cell>
          <cell r="L17" t="str">
            <v>STO1</v>
          </cell>
        </row>
        <row r="18">
          <cell r="A18">
            <v>22</v>
          </cell>
          <cell r="B18" t="str">
            <v>X65</v>
          </cell>
          <cell r="C18" t="str">
            <v>DEPARTAMENTO  CHAPA</v>
          </cell>
          <cell r="D18" t="str">
            <v>432</v>
          </cell>
          <cell r="E18" t="str">
            <v>PUERTA AVD.</v>
          </cell>
          <cell r="F18" t="str">
            <v>JUEGO MAL REPARTIDO</v>
          </cell>
          <cell r="G18" t="str">
            <v>PUERTA AVD.JUEGO MAL REPARTIDO</v>
          </cell>
          <cell r="H18" t="str">
            <v>X65</v>
          </cell>
          <cell r="I18" t="str">
            <v>TCMU</v>
          </cell>
          <cell r="J18">
            <v>416</v>
          </cell>
          <cell r="K18" t="str">
            <v>MANZANELLI RICARDO O</v>
          </cell>
          <cell r="L18" t="str">
            <v>GUNI</v>
          </cell>
        </row>
        <row r="19">
          <cell r="A19">
            <v>22</v>
          </cell>
          <cell r="B19" t="str">
            <v>X65</v>
          </cell>
          <cell r="C19" t="str">
            <v>DEPARTAMENTO PINTURA</v>
          </cell>
          <cell r="D19" t="str">
            <v>484</v>
          </cell>
          <cell r="E19" t="str">
            <v>PAÑO DE PUERTA  AVI / ALETA  AVI</v>
          </cell>
          <cell r="F19" t="str">
            <v>SOBRESALE</v>
          </cell>
          <cell r="G19" t="str">
            <v>PAÑO DE PUERTA  AVI / ALETA  AVISOBRESALE</v>
          </cell>
          <cell r="H19" t="str">
            <v>X65</v>
          </cell>
          <cell r="I19" t="str">
            <v>TCMU</v>
          </cell>
          <cell r="J19">
            <v>402</v>
          </cell>
          <cell r="K19" t="str">
            <v>RUSEK CHRISTIAN ADRI</v>
          </cell>
          <cell r="L19" t="str">
            <v>GUNI</v>
          </cell>
        </row>
        <row r="20">
          <cell r="A20">
            <v>22</v>
          </cell>
          <cell r="B20" t="str">
            <v>X65</v>
          </cell>
          <cell r="C20" t="str">
            <v>DEPARTAMENTO  CHAPA</v>
          </cell>
          <cell r="D20" t="str">
            <v>421</v>
          </cell>
          <cell r="E20" t="str">
            <v>PARACHOQUES AV.</v>
          </cell>
          <cell r="F20" t="str">
            <v>MAL POSICIONADO</v>
          </cell>
          <cell r="G20" t="str">
            <v>PARACHOQUES AV.MAL POSICIONADO</v>
          </cell>
          <cell r="H20" t="str">
            <v>X65</v>
          </cell>
          <cell r="I20" t="str">
            <v>TCMU</v>
          </cell>
          <cell r="J20">
            <v>400</v>
          </cell>
          <cell r="K20" t="str">
            <v>MANZANELLI RICARDO O</v>
          </cell>
          <cell r="L20" t="str">
            <v>GUNI</v>
          </cell>
        </row>
        <row r="21">
          <cell r="A21">
            <v>22</v>
          </cell>
          <cell r="B21" t="str">
            <v>X65</v>
          </cell>
          <cell r="C21" t="str">
            <v>DEPARTAMENTO PINTURA</v>
          </cell>
          <cell r="D21" t="str">
            <v>484</v>
          </cell>
          <cell r="E21" t="str">
            <v>PAÑO DE PUERTA  AVD / ALETA  AVD</v>
          </cell>
          <cell r="F21" t="str">
            <v>SOBRESALE</v>
          </cell>
          <cell r="G21" t="str">
            <v>PAÑO DE PUERTA  AVD / ALETA  AVDSOBRESALE</v>
          </cell>
          <cell r="H21" t="str">
            <v>X65</v>
          </cell>
          <cell r="I21" t="str">
            <v>TCMU</v>
          </cell>
          <cell r="J21">
            <v>388</v>
          </cell>
          <cell r="K21" t="str">
            <v>GUTIERREZ VERONICA</v>
          </cell>
          <cell r="L21" t="str">
            <v>GUNI</v>
          </cell>
        </row>
        <row r="22">
          <cell r="A22">
            <v>22</v>
          </cell>
          <cell r="B22" t="str">
            <v>X65</v>
          </cell>
          <cell r="C22" t="str">
            <v>DEPARTAMENTO PINTURA</v>
          </cell>
          <cell r="D22" t="str">
            <v>484</v>
          </cell>
          <cell r="E22" t="str">
            <v>PAÑO DE PUERTA  AVI / ALETA  AVI</v>
          </cell>
          <cell r="F22" t="str">
            <v>SOBRESALE</v>
          </cell>
          <cell r="G22" t="str">
            <v>PAÑO DE PUERTA  AVI / ALETA  AVISOBRESALE</v>
          </cell>
          <cell r="H22" t="str">
            <v>X65</v>
          </cell>
          <cell r="I22" t="str">
            <v>TCMU</v>
          </cell>
          <cell r="J22">
            <v>379</v>
          </cell>
          <cell r="K22" t="str">
            <v>RAMIREZ RICAR DANIEL</v>
          </cell>
          <cell r="L22" t="str">
            <v>GUNI</v>
          </cell>
        </row>
        <row r="23">
          <cell r="A23">
            <v>22</v>
          </cell>
          <cell r="B23" t="str">
            <v>X65</v>
          </cell>
          <cell r="C23" t="str">
            <v>DEPARTAMENTO PINTURA</v>
          </cell>
          <cell r="D23" t="str">
            <v>484</v>
          </cell>
          <cell r="E23" t="str">
            <v>PAÑO DE PUERTA  AVD / ALETA  AVD</v>
          </cell>
          <cell r="F23" t="str">
            <v>SOBRESALE</v>
          </cell>
          <cell r="G23" t="str">
            <v>PAÑO DE PUERTA  AVD / ALETA  AVDSOBRESALE</v>
          </cell>
          <cell r="H23" t="str">
            <v>X65</v>
          </cell>
          <cell r="I23" t="str">
            <v>TCMU</v>
          </cell>
          <cell r="J23">
            <v>368</v>
          </cell>
          <cell r="K23" t="str">
            <v>RAMIREZ RICAR DANIEL</v>
          </cell>
          <cell r="L23" t="str">
            <v>GUNI</v>
          </cell>
        </row>
        <row r="24">
          <cell r="A24">
            <v>22</v>
          </cell>
          <cell r="B24" t="str">
            <v>X65</v>
          </cell>
          <cell r="C24" t="str">
            <v>DEPARTAMENTO  CHAPA</v>
          </cell>
          <cell r="D24" t="str">
            <v>421</v>
          </cell>
          <cell r="E24" t="str">
            <v>PARACHOQUES AV.</v>
          </cell>
          <cell r="F24" t="str">
            <v>SOBRESALE</v>
          </cell>
          <cell r="G24" t="str">
            <v>PARACHOQUES AV.SOBRESALE</v>
          </cell>
          <cell r="H24" t="str">
            <v>X65</v>
          </cell>
          <cell r="I24" t="str">
            <v>TCMU</v>
          </cell>
          <cell r="J24">
            <v>367</v>
          </cell>
          <cell r="K24" t="str">
            <v>FIGUEROA MIGUEL ANGE</v>
          </cell>
          <cell r="L24" t="str">
            <v>GUNI</v>
          </cell>
        </row>
        <row r="25">
          <cell r="A25">
            <v>22</v>
          </cell>
          <cell r="B25" t="str">
            <v>X65</v>
          </cell>
          <cell r="C25" t="str">
            <v>DEPARTAMENTO  CHAPA</v>
          </cell>
          <cell r="D25" t="str">
            <v>432</v>
          </cell>
          <cell r="E25" t="str">
            <v>PORTON (CONJUNTO)</v>
          </cell>
          <cell r="F25" t="str">
            <v>JUEGO MAL REPARTIDO</v>
          </cell>
          <cell r="G25" t="str">
            <v>PORTON (CONJUNTO)JUEGO MAL REPARTIDO</v>
          </cell>
          <cell r="H25" t="str">
            <v>X65</v>
          </cell>
          <cell r="I25" t="str">
            <v>TCMU</v>
          </cell>
          <cell r="J25">
            <v>367</v>
          </cell>
          <cell r="K25" t="str">
            <v>RUSEK CHRISTIAN ADRI</v>
          </cell>
          <cell r="L25" t="str">
            <v>GUNI</v>
          </cell>
        </row>
        <row r="26">
          <cell r="A26">
            <v>22</v>
          </cell>
          <cell r="B26" t="str">
            <v>X65</v>
          </cell>
          <cell r="C26" t="str">
            <v>DEPARTAMENTO PINTURA</v>
          </cell>
          <cell r="D26" t="str">
            <v>484</v>
          </cell>
          <cell r="E26" t="str">
            <v>PAÑO DE PUERTA  AVD / ALETA  AVD</v>
          </cell>
          <cell r="F26" t="str">
            <v>SOBRESALE</v>
          </cell>
          <cell r="G26" t="str">
            <v>PAÑO DE PUERTA  AVD / ALETA  AVDSOBRESALE</v>
          </cell>
          <cell r="H26" t="str">
            <v>X65</v>
          </cell>
          <cell r="I26" t="str">
            <v>TCMU</v>
          </cell>
          <cell r="J26">
            <v>350</v>
          </cell>
          <cell r="K26" t="str">
            <v>VAZQUEZ RENE ALBERTO</v>
          </cell>
          <cell r="L26" t="str">
            <v>GUNI</v>
          </cell>
        </row>
        <row r="27">
          <cell r="A27">
            <v>22</v>
          </cell>
          <cell r="B27" t="str">
            <v>X65</v>
          </cell>
          <cell r="C27" t="str">
            <v>DEPARTAMENTO PINTURA</v>
          </cell>
          <cell r="D27" t="str">
            <v>484</v>
          </cell>
          <cell r="E27" t="str">
            <v>PAÑO DE PUERTA  AVI / ALETA  AVI</v>
          </cell>
          <cell r="F27" t="str">
            <v>SOBRESALE</v>
          </cell>
          <cell r="G27" t="str">
            <v>PAÑO DE PUERTA  AVI / ALETA  AVISOBRESALE</v>
          </cell>
          <cell r="H27" t="str">
            <v>X65</v>
          </cell>
          <cell r="I27" t="str">
            <v>TCMU</v>
          </cell>
          <cell r="J27">
            <v>333</v>
          </cell>
          <cell r="K27" t="str">
            <v>GAUNA MARIA EUGENIA</v>
          </cell>
          <cell r="L27" t="str">
            <v>GUNI</v>
          </cell>
        </row>
        <row r="28">
          <cell r="A28">
            <v>22</v>
          </cell>
          <cell r="B28" t="str">
            <v>X65</v>
          </cell>
          <cell r="C28" t="str">
            <v>DEPARTAMENTO  CHAPA</v>
          </cell>
          <cell r="D28" t="str">
            <v>432</v>
          </cell>
          <cell r="E28" t="str">
            <v>PORTON (CONJUNTO)</v>
          </cell>
          <cell r="F28" t="str">
            <v>JUEGO MAL REPARTIDO</v>
          </cell>
          <cell r="G28" t="str">
            <v>PORTON (CONJUNTO)JUEGO MAL REPARTIDO</v>
          </cell>
          <cell r="H28" t="str">
            <v>X65</v>
          </cell>
          <cell r="I28" t="str">
            <v>TCMU</v>
          </cell>
          <cell r="J28">
            <v>331</v>
          </cell>
          <cell r="K28" t="str">
            <v>RAMIREZ RICAR DANIEL</v>
          </cell>
          <cell r="L28" t="str">
            <v>GUNI</v>
          </cell>
        </row>
        <row r="29">
          <cell r="A29">
            <v>22</v>
          </cell>
          <cell r="B29" t="str">
            <v>X65</v>
          </cell>
          <cell r="C29" t="str">
            <v>DEPARTAMENTO PINTURA</v>
          </cell>
          <cell r="D29" t="str">
            <v>484</v>
          </cell>
          <cell r="E29" t="str">
            <v>PAÑO DE PUERTA  AVI / ALETA  AVI</v>
          </cell>
          <cell r="F29" t="str">
            <v>SOBRESALE</v>
          </cell>
          <cell r="G29" t="str">
            <v>PAÑO DE PUERTA  AVI / ALETA  AVISOBRESALE</v>
          </cell>
          <cell r="H29" t="str">
            <v>X65</v>
          </cell>
          <cell r="I29" t="str">
            <v>TCMU</v>
          </cell>
          <cell r="J29">
            <v>322</v>
          </cell>
          <cell r="K29" t="str">
            <v>GUTIERREZ VERONICA</v>
          </cell>
          <cell r="L29" t="str">
            <v>GUNI</v>
          </cell>
        </row>
        <row r="30">
          <cell r="A30">
            <v>22</v>
          </cell>
          <cell r="B30" t="str">
            <v>X76</v>
          </cell>
          <cell r="C30" t="str">
            <v>DEPARTAMENTO  CHAPA</v>
          </cell>
          <cell r="D30" t="str">
            <v>426</v>
          </cell>
          <cell r="E30" t="str">
            <v>ENCUADRAMIENTO DE PUERTA ARD.</v>
          </cell>
          <cell r="F30" t="str">
            <v>SOLDADURA ESTALLADA</v>
          </cell>
          <cell r="G30" t="str">
            <v>ENCUADRAMIENTO DE PUERTA ARD.SOLDADURA ESTALLADA</v>
          </cell>
          <cell r="H30" t="str">
            <v>X76</v>
          </cell>
          <cell r="I30" t="str">
            <v>STO1</v>
          </cell>
          <cell r="J30">
            <v>308</v>
          </cell>
          <cell r="K30" t="str">
            <v>CORREA, ALBERTO</v>
          </cell>
          <cell r="L30" t="str">
            <v>STO1</v>
          </cell>
        </row>
        <row r="31">
          <cell r="A31">
            <v>22</v>
          </cell>
          <cell r="B31" t="str">
            <v>X65</v>
          </cell>
          <cell r="C31" t="str">
            <v>DEPARTAMENTO  CHAPA</v>
          </cell>
          <cell r="D31" t="str">
            <v>421</v>
          </cell>
          <cell r="E31" t="str">
            <v>PARACHOQUES AV.</v>
          </cell>
          <cell r="F31" t="str">
            <v>MAL POSICIONADO</v>
          </cell>
          <cell r="G31" t="str">
            <v>PARACHOQUES AV.MAL POSICIONADO</v>
          </cell>
          <cell r="H31" t="str">
            <v>X65</v>
          </cell>
          <cell r="I31" t="str">
            <v>TCMU</v>
          </cell>
          <cell r="J31">
            <v>302</v>
          </cell>
          <cell r="K31" t="str">
            <v>VAZQUEZ RENE ALBERTO</v>
          </cell>
          <cell r="L31" t="str">
            <v>GUNI</v>
          </cell>
        </row>
        <row r="32">
          <cell r="A32">
            <v>22</v>
          </cell>
          <cell r="B32" t="str">
            <v>X65</v>
          </cell>
          <cell r="C32" t="str">
            <v>DEPARTAMENTO  CHAPA</v>
          </cell>
          <cell r="D32" t="str">
            <v>421</v>
          </cell>
          <cell r="E32" t="str">
            <v>PARACHOQUES AV.</v>
          </cell>
          <cell r="F32" t="str">
            <v>MAL POSICIONADO</v>
          </cell>
          <cell r="G32" t="str">
            <v>PARACHOQUES AV.MAL POSICIONADO</v>
          </cell>
          <cell r="H32" t="str">
            <v>X65</v>
          </cell>
          <cell r="I32" t="str">
            <v>TCMU</v>
          </cell>
          <cell r="J32">
            <v>296</v>
          </cell>
          <cell r="K32" t="str">
            <v>ZELAYA GONZA MA CRUZ</v>
          </cell>
          <cell r="L32" t="str">
            <v>GUNI</v>
          </cell>
        </row>
        <row r="33">
          <cell r="A33">
            <v>22</v>
          </cell>
          <cell r="B33" t="str">
            <v>X65</v>
          </cell>
          <cell r="C33" t="str">
            <v>DEPARTAMENTO  CHAPA</v>
          </cell>
          <cell r="D33" t="str">
            <v>431</v>
          </cell>
          <cell r="E33" t="str">
            <v>CAPOT / FARO I.</v>
          </cell>
          <cell r="F33" t="str">
            <v>JUEGO IRREGULAR</v>
          </cell>
          <cell r="G33" t="str">
            <v>CAPOT / FARO I.JUEGO IRREGULAR</v>
          </cell>
          <cell r="H33" t="str">
            <v>X65</v>
          </cell>
          <cell r="I33" t="str">
            <v>TCMU</v>
          </cell>
          <cell r="J33">
            <v>290</v>
          </cell>
          <cell r="K33" t="str">
            <v>RAMIREZ RICAR DANIEL</v>
          </cell>
          <cell r="L33" t="str">
            <v>GUNI</v>
          </cell>
        </row>
        <row r="34">
          <cell r="A34">
            <v>22</v>
          </cell>
          <cell r="B34" t="str">
            <v>X65</v>
          </cell>
          <cell r="C34" t="str">
            <v>DEPARTAMENTO PINTURA</v>
          </cell>
          <cell r="D34" t="str">
            <v>484</v>
          </cell>
          <cell r="E34" t="str">
            <v>PAÑO DE PUERTA  AVD / ALETA  AVD</v>
          </cell>
          <cell r="F34" t="str">
            <v>SOBRESALE</v>
          </cell>
          <cell r="G34" t="str">
            <v>PAÑO DE PUERTA  AVD / ALETA  AVDSOBRESALE</v>
          </cell>
          <cell r="H34" t="str">
            <v>X65</v>
          </cell>
          <cell r="I34" t="str">
            <v>TCMU</v>
          </cell>
          <cell r="J34">
            <v>284</v>
          </cell>
          <cell r="K34" t="str">
            <v>ZELAYA GONZA MA CRUZ</v>
          </cell>
          <cell r="L34" t="str">
            <v>GUNI</v>
          </cell>
        </row>
        <row r="35">
          <cell r="A35">
            <v>22</v>
          </cell>
          <cell r="B35" t="str">
            <v>X65</v>
          </cell>
          <cell r="C35" t="str">
            <v>DEPARTAMENTO  CHAPA</v>
          </cell>
          <cell r="D35" t="str">
            <v>432</v>
          </cell>
          <cell r="E35" t="str">
            <v>PORTON (CONJUNTO)</v>
          </cell>
          <cell r="F35" t="str">
            <v>OXIDACION</v>
          </cell>
          <cell r="G35" t="str">
            <v>PORTON (CONJUNTO)OXIDACION</v>
          </cell>
          <cell r="H35" t="str">
            <v>X65</v>
          </cell>
          <cell r="I35" t="str">
            <v>STO1</v>
          </cell>
          <cell r="J35">
            <v>280</v>
          </cell>
          <cell r="K35" t="str">
            <v>QUINTEROS, EDUARDO</v>
          </cell>
          <cell r="L35" t="str">
            <v>STO1</v>
          </cell>
        </row>
        <row r="36">
          <cell r="A36">
            <v>22</v>
          </cell>
          <cell r="B36" t="str">
            <v>X65</v>
          </cell>
          <cell r="C36" t="str">
            <v>DEPARTAMENTO  CHAPA</v>
          </cell>
          <cell r="D36" t="str">
            <v>431</v>
          </cell>
          <cell r="E36" t="str">
            <v>TECHO</v>
          </cell>
          <cell r="F36" t="str">
            <v>PICO</v>
          </cell>
          <cell r="G36" t="str">
            <v>TECHOPICO</v>
          </cell>
          <cell r="H36" t="str">
            <v>X65</v>
          </cell>
          <cell r="I36" t="str">
            <v>STO1</v>
          </cell>
          <cell r="J36">
            <v>275</v>
          </cell>
          <cell r="K36" t="str">
            <v>CORREA, ALBERTO</v>
          </cell>
          <cell r="L36" t="str">
            <v>STO1</v>
          </cell>
        </row>
        <row r="37">
          <cell r="A37">
            <v>22</v>
          </cell>
          <cell r="B37" t="str">
            <v>X65</v>
          </cell>
          <cell r="C37" t="str">
            <v>DEPARTAMENTO  CHAPA</v>
          </cell>
          <cell r="D37" t="str">
            <v>431</v>
          </cell>
          <cell r="E37" t="str">
            <v>ENCUADRAMIENTO DE PUERTA ARI.</v>
          </cell>
          <cell r="F37" t="str">
            <v>SOLDADURA ESTALLADA</v>
          </cell>
          <cell r="G37" t="str">
            <v>ENCUADRAMIENTO DE PUERTA ARI.SOLDADURA ESTALLADA</v>
          </cell>
          <cell r="H37" t="str">
            <v>X65</v>
          </cell>
          <cell r="I37" t="str">
            <v>STO1</v>
          </cell>
          <cell r="J37">
            <v>274</v>
          </cell>
          <cell r="K37" t="str">
            <v>DIAZ, VALENTIN</v>
          </cell>
          <cell r="L37" t="str">
            <v>STO1</v>
          </cell>
        </row>
        <row r="38">
          <cell r="A38">
            <v>22</v>
          </cell>
          <cell r="B38" t="str">
            <v>X65</v>
          </cell>
          <cell r="C38" t="str">
            <v>DEPARTAMENTO  CHAPA</v>
          </cell>
          <cell r="D38" t="str">
            <v>421</v>
          </cell>
          <cell r="E38" t="str">
            <v>ALETA ARD.</v>
          </cell>
          <cell r="F38" t="str">
            <v>BOLLOS</v>
          </cell>
          <cell r="G38" t="str">
            <v>ALETA ARD.BOLLOS</v>
          </cell>
          <cell r="H38" t="str">
            <v>X65</v>
          </cell>
          <cell r="I38" t="str">
            <v>STO1</v>
          </cell>
          <cell r="J38">
            <v>267</v>
          </cell>
          <cell r="K38" t="str">
            <v>QUINTEROS, EDUARDO</v>
          </cell>
          <cell r="L38" t="str">
            <v>STO1</v>
          </cell>
        </row>
        <row r="39">
          <cell r="A39">
            <v>22</v>
          </cell>
          <cell r="B39" t="str">
            <v>X65</v>
          </cell>
          <cell r="C39" t="str">
            <v>DEPARTAMENTO MONTAJE</v>
          </cell>
          <cell r="D39" t="str">
            <v>144</v>
          </cell>
          <cell r="E39" t="str">
            <v>TUBO DE FRENO INFERIOR TUNEL</v>
          </cell>
          <cell r="F39" t="str">
            <v>NO APRETADO</v>
          </cell>
          <cell r="G39" t="str">
            <v>TUBO DE FRENO INFERIOR TUNELNO APRETADO</v>
          </cell>
          <cell r="H39" t="str">
            <v>X65</v>
          </cell>
          <cell r="I39" t="str">
            <v>TCMU</v>
          </cell>
          <cell r="J39">
            <v>259</v>
          </cell>
          <cell r="K39" t="str">
            <v>PONCE SAON</v>
          </cell>
          <cell r="L39" t="str">
            <v>GSM1</v>
          </cell>
        </row>
        <row r="40">
          <cell r="A40">
            <v>22</v>
          </cell>
          <cell r="B40" t="str">
            <v>X65</v>
          </cell>
          <cell r="C40" t="str">
            <v>DEPARTAMENTO  CHAPA</v>
          </cell>
          <cell r="D40" t="str">
            <v>431</v>
          </cell>
          <cell r="E40" t="str">
            <v>PIE MEDIO D./ LARGUERO DE TECHO SUP.D.</v>
          </cell>
          <cell r="F40" t="str">
            <v>SOLDADURA ESTALLADA</v>
          </cell>
          <cell r="G40" t="str">
            <v>PIE MEDIO D./ LARGUERO DE TECHO SUP.D.SOLDADURA ESTALLADA</v>
          </cell>
          <cell r="H40" t="str">
            <v>X65</v>
          </cell>
          <cell r="I40" t="str">
            <v>STO1</v>
          </cell>
          <cell r="J40">
            <v>248</v>
          </cell>
          <cell r="K40" t="str">
            <v>CORREA, ALBERTO</v>
          </cell>
          <cell r="L40" t="str">
            <v>STO1</v>
          </cell>
        </row>
        <row r="41">
          <cell r="A41">
            <v>22</v>
          </cell>
          <cell r="B41" t="str">
            <v>X65</v>
          </cell>
          <cell r="C41" t="str">
            <v>DEPARTAMENTO  CHAPA</v>
          </cell>
          <cell r="D41" t="str">
            <v>431</v>
          </cell>
          <cell r="E41" t="str">
            <v>ENCUADRAMIENTO DE PUERTA ARD.</v>
          </cell>
          <cell r="F41" t="str">
            <v>SOLDADURA ESTALLADA</v>
          </cell>
          <cell r="G41" t="str">
            <v>ENCUADRAMIENTO DE PUERTA ARD.SOLDADURA ESTALLADA</v>
          </cell>
          <cell r="H41" t="str">
            <v>X65</v>
          </cell>
          <cell r="I41" t="str">
            <v>STO1</v>
          </cell>
          <cell r="J41">
            <v>245</v>
          </cell>
          <cell r="K41" t="str">
            <v>DIAZ, VALENTIN</v>
          </cell>
          <cell r="L41" t="str">
            <v>STO1</v>
          </cell>
        </row>
        <row r="42">
          <cell r="A42">
            <v>22</v>
          </cell>
          <cell r="B42" t="str">
            <v>X65</v>
          </cell>
          <cell r="C42" t="str">
            <v>DEPARTAMENTO  CHAPA</v>
          </cell>
          <cell r="D42" t="str">
            <v>432</v>
          </cell>
          <cell r="E42" t="str">
            <v>PORTON (CONJUNTO)</v>
          </cell>
          <cell r="F42" t="str">
            <v>JUEGO MAL REPARTIDO</v>
          </cell>
          <cell r="G42" t="str">
            <v>PORTON (CONJUNTO)JUEGO MAL REPARTIDO</v>
          </cell>
          <cell r="H42" t="str">
            <v>X65</v>
          </cell>
          <cell r="I42" t="str">
            <v>TCMU</v>
          </cell>
          <cell r="J42">
            <v>240</v>
          </cell>
          <cell r="K42" t="str">
            <v>GUTIERREZ VERONICA</v>
          </cell>
          <cell r="L42" t="str">
            <v>GUNI</v>
          </cell>
        </row>
        <row r="43">
          <cell r="A43">
            <v>22</v>
          </cell>
          <cell r="B43" t="str">
            <v>X65</v>
          </cell>
          <cell r="C43" t="str">
            <v>DEPARTAMENTO  CHAPA</v>
          </cell>
          <cell r="D43" t="str">
            <v>432</v>
          </cell>
          <cell r="E43" t="str">
            <v>PORTON (CONJUNTO)</v>
          </cell>
          <cell r="F43" t="str">
            <v>JUEGO MAL REPARTIDO</v>
          </cell>
          <cell r="G43" t="str">
            <v>PORTON (CONJUNTO)JUEGO MAL REPARTIDO</v>
          </cell>
          <cell r="H43" t="str">
            <v>X65</v>
          </cell>
          <cell r="I43" t="str">
            <v>TCMU</v>
          </cell>
          <cell r="J43">
            <v>235</v>
          </cell>
          <cell r="K43" t="str">
            <v>GAUNA MARIA EUGENIA</v>
          </cell>
          <cell r="L43" t="str">
            <v>GUNI</v>
          </cell>
        </row>
        <row r="44">
          <cell r="A44">
            <v>22</v>
          </cell>
          <cell r="B44" t="str">
            <v>X76</v>
          </cell>
          <cell r="C44" t="str">
            <v>DEPARTAMENTO  CHAPA</v>
          </cell>
          <cell r="D44" t="str">
            <v>431</v>
          </cell>
          <cell r="E44" t="str">
            <v>CAPOT AV./ ALETA  AVI.</v>
          </cell>
          <cell r="F44" t="str">
            <v>SOBRESALE</v>
          </cell>
          <cell r="G44" t="str">
            <v>CAPOT AV./ ALETA  AVI.SOBRESALE</v>
          </cell>
          <cell r="H44" t="str">
            <v>X76</v>
          </cell>
          <cell r="I44" t="str">
            <v>TCMU</v>
          </cell>
          <cell r="J44">
            <v>232</v>
          </cell>
          <cell r="K44" t="str">
            <v>RUSEK CHRISTIAN ADRI</v>
          </cell>
          <cell r="L44" t="str">
            <v>GUNI</v>
          </cell>
        </row>
        <row r="45">
          <cell r="A45">
            <v>22</v>
          </cell>
          <cell r="B45" t="str">
            <v>X65</v>
          </cell>
          <cell r="C45" t="str">
            <v>DEPARTAMENTO  CHAPA</v>
          </cell>
          <cell r="D45" t="str">
            <v>431</v>
          </cell>
          <cell r="E45" t="str">
            <v>TECHO</v>
          </cell>
          <cell r="F45" t="str">
            <v>PICO</v>
          </cell>
          <cell r="G45" t="str">
            <v>TECHOPICO</v>
          </cell>
          <cell r="H45" t="str">
            <v>X65</v>
          </cell>
          <cell r="I45" t="str">
            <v>STO1</v>
          </cell>
          <cell r="J45">
            <v>230</v>
          </cell>
          <cell r="K45" t="str">
            <v>QUINTEROS, EDUARDO</v>
          </cell>
          <cell r="L45" t="str">
            <v>STO1</v>
          </cell>
        </row>
        <row r="46">
          <cell r="A46">
            <v>22</v>
          </cell>
          <cell r="B46" t="str">
            <v>X65</v>
          </cell>
          <cell r="C46" t="str">
            <v>DEPARTAMENTO  CHAPA</v>
          </cell>
          <cell r="D46" t="str">
            <v>432</v>
          </cell>
          <cell r="E46" t="str">
            <v>ENCUADRAMIENTO DE PUERTA AVI.</v>
          </cell>
          <cell r="F46" t="str">
            <v>DEFORMACION</v>
          </cell>
          <cell r="G46" t="str">
            <v>ENCUADRAMIENTO DE PUERTA AVI.DEFORMACION</v>
          </cell>
          <cell r="H46" t="str">
            <v>X65</v>
          </cell>
          <cell r="I46" t="str">
            <v>STO1</v>
          </cell>
          <cell r="J46">
            <v>225</v>
          </cell>
          <cell r="K46" t="str">
            <v>QUINTEROS, EDUARDO</v>
          </cell>
          <cell r="L46" t="str">
            <v>STO1</v>
          </cell>
        </row>
        <row r="47">
          <cell r="A47">
            <v>22</v>
          </cell>
          <cell r="B47" t="str">
            <v>X65</v>
          </cell>
          <cell r="C47" t="str">
            <v>DEPARTAMENTO PINTURA</v>
          </cell>
          <cell r="D47" t="str">
            <v>486</v>
          </cell>
          <cell r="E47" t="str">
            <v>PORTON (CONJUNTO)</v>
          </cell>
          <cell r="F47" t="str">
            <v>GRANO</v>
          </cell>
          <cell r="G47" t="str">
            <v>PORTON (CONJUNTO)GRANO</v>
          </cell>
          <cell r="H47" t="str">
            <v>X65</v>
          </cell>
          <cell r="I47" t="str">
            <v>TCMU</v>
          </cell>
          <cell r="J47">
            <v>220</v>
          </cell>
          <cell r="K47" t="str">
            <v>MANZANELLI RICARDO O</v>
          </cell>
          <cell r="L47" t="str">
            <v>GUNI</v>
          </cell>
        </row>
        <row r="48">
          <cell r="A48">
            <v>22</v>
          </cell>
          <cell r="B48" t="str">
            <v>X65</v>
          </cell>
          <cell r="C48" t="str">
            <v>DEPARTAMENTO  CHAPA</v>
          </cell>
          <cell r="D48" t="str">
            <v>431</v>
          </cell>
          <cell r="E48" t="str">
            <v>PIE MEDIO D./ LARGUERO DE TECHO SUP.D.</v>
          </cell>
          <cell r="F48" t="str">
            <v>SOLDADURA ESTALLADA</v>
          </cell>
          <cell r="G48" t="str">
            <v>PIE MEDIO D./ LARGUERO DE TECHO SUP.D.SOLDADURA ESTALLADA</v>
          </cell>
          <cell r="H48" t="str">
            <v>X65</v>
          </cell>
          <cell r="I48" t="str">
            <v>STO1</v>
          </cell>
          <cell r="J48">
            <v>213</v>
          </cell>
          <cell r="K48" t="str">
            <v>QUINTEROS, EDUARDO</v>
          </cell>
          <cell r="L48" t="str">
            <v>STO1</v>
          </cell>
        </row>
        <row r="49">
          <cell r="A49">
            <v>22</v>
          </cell>
          <cell r="B49" t="str">
            <v>X38</v>
          </cell>
          <cell r="C49" t="str">
            <v>DEPARTAMENTO MONTAJE</v>
          </cell>
          <cell r="D49" t="str">
            <v>144</v>
          </cell>
          <cell r="E49" t="str">
            <v>TUBO DE FRENO</v>
          </cell>
          <cell r="F49" t="str">
            <v>NO APRETADO</v>
          </cell>
          <cell r="G49" t="str">
            <v>TUBO DE FRENONO APRETADO</v>
          </cell>
          <cell r="H49" t="str">
            <v>X38</v>
          </cell>
          <cell r="I49" t="str">
            <v>TCMU</v>
          </cell>
          <cell r="J49">
            <v>209</v>
          </cell>
          <cell r="K49" t="str">
            <v>PONCE SAON</v>
          </cell>
          <cell r="L49" t="str">
            <v>GSM1</v>
          </cell>
        </row>
        <row r="50">
          <cell r="A50">
            <v>22</v>
          </cell>
          <cell r="B50" t="str">
            <v>X65</v>
          </cell>
          <cell r="C50" t="str">
            <v>DEPARTAMENTO PINTURA</v>
          </cell>
          <cell r="D50" t="str">
            <v>486</v>
          </cell>
          <cell r="E50" t="str">
            <v>TECHO</v>
          </cell>
          <cell r="F50" t="str">
            <v>GRANO</v>
          </cell>
          <cell r="G50" t="str">
            <v>TECHOGRANO</v>
          </cell>
          <cell r="H50" t="str">
            <v>X65</v>
          </cell>
          <cell r="I50" t="str">
            <v>SBOX</v>
          </cell>
          <cell r="J50">
            <v>208</v>
          </cell>
          <cell r="K50" t="str">
            <v>ALBORNOZ CARLOS</v>
          </cell>
          <cell r="L50" t="str">
            <v>SPIN</v>
          </cell>
        </row>
        <row r="51">
          <cell r="A51">
            <v>22</v>
          </cell>
          <cell r="B51" t="str">
            <v>X76</v>
          </cell>
          <cell r="C51" t="str">
            <v>DEPARTAMENTO MONTAJE</v>
          </cell>
          <cell r="D51" t="str">
            <v>???</v>
          </cell>
          <cell r="E51" t="str">
            <v>FLEXIBLE FREIN ARG / PORTE FUSEE G</v>
          </cell>
          <cell r="F51" t="str">
            <v>NO APRETADO</v>
          </cell>
          <cell r="G51" t="str">
            <v>FLEXIBLE FREIN ARG / PORTE FUSEE GNO APRETADO</v>
          </cell>
          <cell r="H51" t="str">
            <v>X76</v>
          </cell>
          <cell r="I51" t="str">
            <v>TCMU</v>
          </cell>
          <cell r="J51">
            <v>207</v>
          </cell>
          <cell r="K51" t="str">
            <v>PONCE SAON</v>
          </cell>
          <cell r="L51" t="str">
            <v>GSM1</v>
          </cell>
        </row>
        <row r="52">
          <cell r="A52">
            <v>22</v>
          </cell>
          <cell r="B52" t="str">
            <v>X65</v>
          </cell>
          <cell r="C52" t="str">
            <v>DEPARTAMENTO PINTURA</v>
          </cell>
          <cell r="D52" t="str">
            <v>484</v>
          </cell>
          <cell r="E52" t="str">
            <v>PORTON (CONJUNTO)</v>
          </cell>
          <cell r="F52" t="str">
            <v>COLOR NO CONJUNTADO</v>
          </cell>
          <cell r="G52" t="str">
            <v>PORTON (CONJUNTO)COLOR NO CONJUNTADO</v>
          </cell>
          <cell r="H52" t="str">
            <v>X65</v>
          </cell>
          <cell r="I52" t="str">
            <v>TCMU</v>
          </cell>
          <cell r="J52">
            <v>206</v>
          </cell>
          <cell r="K52" t="str">
            <v>RUSEK CHRISTIAN ADRI</v>
          </cell>
          <cell r="L52" t="str">
            <v>GUNI</v>
          </cell>
        </row>
        <row r="53">
          <cell r="A53">
            <v>22</v>
          </cell>
          <cell r="B53" t="str">
            <v>X76</v>
          </cell>
          <cell r="C53" t="str">
            <v>DEPARTAMENTO  CHAPA</v>
          </cell>
          <cell r="D53" t="str">
            <v>427</v>
          </cell>
          <cell r="E53" t="str">
            <v>ENCUADRAMIENTO DE PUERTA AVD.</v>
          </cell>
          <cell r="F53" t="str">
            <v>SOLDADURA ESTALLADA</v>
          </cell>
          <cell r="G53" t="str">
            <v>ENCUADRAMIENTO DE PUERTA AVD.SOLDADURA ESTALLADA</v>
          </cell>
          <cell r="H53" t="str">
            <v>X76</v>
          </cell>
          <cell r="I53" t="str">
            <v>STO1</v>
          </cell>
          <cell r="J53">
            <v>200</v>
          </cell>
          <cell r="K53" t="str">
            <v>CORREA, ALBERTO</v>
          </cell>
          <cell r="L53" t="str">
            <v>STO1</v>
          </cell>
        </row>
        <row r="54">
          <cell r="A54">
            <v>22</v>
          </cell>
          <cell r="B54" t="str">
            <v>X65</v>
          </cell>
          <cell r="C54" t="str">
            <v>DEPARTAMENTO  CHAPA</v>
          </cell>
          <cell r="D54" t="str">
            <v>431</v>
          </cell>
          <cell r="E54" t="str">
            <v>PIE MEDIO I./ LARGUERO DE TECHO SUP. I.</v>
          </cell>
          <cell r="F54" t="str">
            <v>SOLDADURA ESTALLADA</v>
          </cell>
          <cell r="G54" t="str">
            <v>PIE MEDIO I./ LARGUERO DE TECHO SUP. I.SOLDADURA ESTALLADA</v>
          </cell>
          <cell r="H54" t="str">
            <v>X65</v>
          </cell>
          <cell r="I54" t="str">
            <v>STO1</v>
          </cell>
          <cell r="J54">
            <v>195</v>
          </cell>
          <cell r="K54" t="str">
            <v>CORREA, ALBERTO</v>
          </cell>
          <cell r="L54" t="str">
            <v>STO1</v>
          </cell>
        </row>
        <row r="55">
          <cell r="A55">
            <v>22</v>
          </cell>
          <cell r="B55" t="str">
            <v>X65</v>
          </cell>
          <cell r="C55" t="str">
            <v>DEPARTAMENTO  CHAPA</v>
          </cell>
          <cell r="D55" t="str">
            <v>421</v>
          </cell>
          <cell r="E55" t="str">
            <v>PIE MEDIO I./ LARGUERO DE TECHO SUP. I.</v>
          </cell>
          <cell r="F55" t="str">
            <v>BOLLOS</v>
          </cell>
          <cell r="G55" t="str">
            <v>PIE MEDIO I./ LARGUERO DE TECHO SUP. I.BOLLOS</v>
          </cell>
          <cell r="H55" t="str">
            <v>X65</v>
          </cell>
          <cell r="I55" t="str">
            <v>STO1</v>
          </cell>
          <cell r="J55">
            <v>193</v>
          </cell>
          <cell r="K55" t="str">
            <v>QUINTEROS, EDUARDO</v>
          </cell>
          <cell r="L55" t="str">
            <v>STO1</v>
          </cell>
        </row>
        <row r="56">
          <cell r="A56">
            <v>22</v>
          </cell>
          <cell r="B56" t="str">
            <v>X65</v>
          </cell>
          <cell r="C56" t="str">
            <v>DEPARTAMENTO  CHAPA</v>
          </cell>
          <cell r="D56" t="str">
            <v>431</v>
          </cell>
          <cell r="E56" t="str">
            <v>PAÑO DE PUERTA  AVD / ALETA  AVD</v>
          </cell>
          <cell r="F56" t="str">
            <v>JUEGO IRREGULAR</v>
          </cell>
          <cell r="G56" t="str">
            <v>PAÑO DE PUERTA  AVD / ALETA  AVDJUEGO IRREGULAR</v>
          </cell>
          <cell r="H56" t="str">
            <v>X65</v>
          </cell>
          <cell r="I56" t="str">
            <v>TCMU</v>
          </cell>
          <cell r="J56">
            <v>190</v>
          </cell>
          <cell r="K56" t="str">
            <v>RAMIREZ RICAR DANIEL</v>
          </cell>
          <cell r="L56" t="str">
            <v>GUNI</v>
          </cell>
        </row>
        <row r="57">
          <cell r="A57">
            <v>22</v>
          </cell>
          <cell r="B57" t="str">
            <v>X65</v>
          </cell>
          <cell r="C57" t="str">
            <v>DEPARTAMENTO  CHAPA</v>
          </cell>
          <cell r="D57" t="str">
            <v>432</v>
          </cell>
          <cell r="E57" t="str">
            <v>ENCUADRAMIENTO DE PUERTA AVI.</v>
          </cell>
          <cell r="F57" t="str">
            <v>SOLDADURA ESTALLADA</v>
          </cell>
          <cell r="G57" t="str">
            <v>ENCUADRAMIENTO DE PUERTA AVI.SOLDADURA ESTALLADA</v>
          </cell>
          <cell r="H57" t="str">
            <v>X65</v>
          </cell>
          <cell r="I57" t="str">
            <v>STO1</v>
          </cell>
          <cell r="J57">
            <v>182</v>
          </cell>
          <cell r="K57" t="str">
            <v>DIAZ, VALENTIN</v>
          </cell>
          <cell r="L57" t="str">
            <v>STO1</v>
          </cell>
        </row>
        <row r="58">
          <cell r="A58">
            <v>22</v>
          </cell>
          <cell r="B58" t="str">
            <v>X65</v>
          </cell>
          <cell r="C58" t="str">
            <v>DEPARTAMENTO  CHAPA</v>
          </cell>
          <cell r="D58" t="str">
            <v>432</v>
          </cell>
          <cell r="E58" t="str">
            <v>PUERTA AVD.</v>
          </cell>
          <cell r="F58" t="str">
            <v>MAL ALINEADO</v>
          </cell>
          <cell r="G58" t="str">
            <v>PUERTA AVD.MAL ALINEADO</v>
          </cell>
          <cell r="H58" t="str">
            <v>X65</v>
          </cell>
          <cell r="I58" t="str">
            <v>TCMU</v>
          </cell>
          <cell r="J58">
            <v>182</v>
          </cell>
          <cell r="K58" t="str">
            <v>RUSEK CHRISTIAN ADRI</v>
          </cell>
          <cell r="L58" t="str">
            <v>GUNI</v>
          </cell>
        </row>
        <row r="59">
          <cell r="A59">
            <v>22</v>
          </cell>
          <cell r="B59" t="str">
            <v>X76</v>
          </cell>
          <cell r="C59" t="str">
            <v>DEPARTAMENTO  CHAPA</v>
          </cell>
          <cell r="D59" t="str">
            <v>424</v>
          </cell>
          <cell r="E59" t="str">
            <v>PIE MEDIO I./ LARGUERO DE TECHO SUP. I.</v>
          </cell>
          <cell r="F59" t="str">
            <v>SOLDADURA ESTALLADA</v>
          </cell>
          <cell r="G59" t="str">
            <v>PIE MEDIO I./ LARGUERO DE TECHO SUP. I.SOLDADURA ESTALLADA</v>
          </cell>
          <cell r="H59" t="str">
            <v>X76</v>
          </cell>
          <cell r="I59" t="str">
            <v>STO1</v>
          </cell>
          <cell r="J59">
            <v>182</v>
          </cell>
          <cell r="K59" t="str">
            <v>QUINTEROS, EDUARDO</v>
          </cell>
          <cell r="L59" t="str">
            <v>STO1</v>
          </cell>
        </row>
        <row r="60">
          <cell r="A60">
            <v>22</v>
          </cell>
          <cell r="B60" t="str">
            <v>X65</v>
          </cell>
          <cell r="C60" t="str">
            <v>DEPARTAMENTO  CHAPA</v>
          </cell>
          <cell r="D60" t="str">
            <v>421</v>
          </cell>
          <cell r="E60" t="str">
            <v>CAPOT AV.</v>
          </cell>
          <cell r="F60" t="str">
            <v>BOLLOS</v>
          </cell>
          <cell r="G60" t="str">
            <v>CAPOT AV.BOLLOS</v>
          </cell>
          <cell r="H60" t="str">
            <v>X65</v>
          </cell>
          <cell r="I60" t="str">
            <v>STO1</v>
          </cell>
          <cell r="J60">
            <v>181</v>
          </cell>
          <cell r="K60" t="str">
            <v>CORREA, ALBERTO</v>
          </cell>
          <cell r="L60" t="str">
            <v>STO1</v>
          </cell>
        </row>
        <row r="61">
          <cell r="A61">
            <v>22</v>
          </cell>
          <cell r="B61" t="str">
            <v>X76</v>
          </cell>
          <cell r="C61" t="str">
            <v>DEPARTAMENTO  CHAPA</v>
          </cell>
          <cell r="D61" t="str">
            <v>432</v>
          </cell>
          <cell r="E61" t="str">
            <v>CAPOT AV.</v>
          </cell>
          <cell r="F61" t="str">
            <v>JUEGO IRREGULAR</v>
          </cell>
          <cell r="G61" t="str">
            <v>CAPOT AV.JUEGO IRREGULAR</v>
          </cell>
          <cell r="H61" t="str">
            <v>X76</v>
          </cell>
          <cell r="I61" t="str">
            <v>TCMU</v>
          </cell>
          <cell r="J61">
            <v>181</v>
          </cell>
          <cell r="K61" t="str">
            <v>MANZANELLI RICARDO O</v>
          </cell>
          <cell r="L61" t="str">
            <v>GUNI</v>
          </cell>
        </row>
        <row r="62">
          <cell r="A62">
            <v>22</v>
          </cell>
          <cell r="B62" t="str">
            <v>X65</v>
          </cell>
          <cell r="C62" t="str">
            <v>DEPARTAMENTO  CHAPA</v>
          </cell>
          <cell r="D62" t="str">
            <v>432</v>
          </cell>
          <cell r="E62" t="str">
            <v>MARCO DE PUERTA  AVD</v>
          </cell>
          <cell r="F62" t="str">
            <v>JUEGO EXCESIVO</v>
          </cell>
          <cell r="G62" t="str">
            <v>MARCO DE PUERTA  AVDJUEGO EXCESIVO</v>
          </cell>
          <cell r="H62" t="str">
            <v>X65</v>
          </cell>
          <cell r="I62" t="str">
            <v>TCMU</v>
          </cell>
          <cell r="J62">
            <v>179</v>
          </cell>
          <cell r="K62" t="str">
            <v>VAZQUEZ RENE ALBERTO</v>
          </cell>
          <cell r="L62" t="str">
            <v>GUNI</v>
          </cell>
        </row>
        <row r="63">
          <cell r="A63">
            <v>22</v>
          </cell>
          <cell r="B63" t="str">
            <v>X76</v>
          </cell>
          <cell r="C63" t="str">
            <v>DEPARTAMENTO  CHAPA</v>
          </cell>
          <cell r="D63" t="str">
            <v>427</v>
          </cell>
          <cell r="E63" t="str">
            <v>ENCUADRAMIENTO DE PUERTA AVI.</v>
          </cell>
          <cell r="F63" t="str">
            <v>SOLDADURA ESTALLADA</v>
          </cell>
          <cell r="G63" t="str">
            <v>ENCUADRAMIENTO DE PUERTA AVI.SOLDADURA ESTALLADA</v>
          </cell>
          <cell r="H63" t="str">
            <v>X76</v>
          </cell>
          <cell r="I63" t="str">
            <v>STO1</v>
          </cell>
          <cell r="J63">
            <v>176</v>
          </cell>
          <cell r="K63" t="str">
            <v>CORREA, ALBERTO</v>
          </cell>
          <cell r="L63" t="str">
            <v>STO1</v>
          </cell>
        </row>
        <row r="64">
          <cell r="A64">
            <v>22</v>
          </cell>
          <cell r="B64" t="str">
            <v>X65</v>
          </cell>
          <cell r="C64" t="str">
            <v>DEPARTAMENTO  CHAPA</v>
          </cell>
          <cell r="D64" t="str">
            <v>432</v>
          </cell>
          <cell r="E64" t="str">
            <v>CAPOT AV.</v>
          </cell>
          <cell r="F64" t="str">
            <v>JUEGO MAL REPARTIDO</v>
          </cell>
          <cell r="G64" t="str">
            <v>CAPOT AV.JUEGO MAL REPARTIDO</v>
          </cell>
          <cell r="H64" t="str">
            <v>X65</v>
          </cell>
          <cell r="I64" t="str">
            <v>TCMU</v>
          </cell>
          <cell r="J64">
            <v>175</v>
          </cell>
          <cell r="K64" t="str">
            <v>GUTIERREZ VERONICA</v>
          </cell>
          <cell r="L64" t="str">
            <v>GUNI</v>
          </cell>
        </row>
        <row r="65">
          <cell r="A65">
            <v>22</v>
          </cell>
          <cell r="B65" t="str">
            <v>X65</v>
          </cell>
          <cell r="C65" t="str">
            <v>DEPARTAMENTO  CHAPA</v>
          </cell>
          <cell r="D65" t="str">
            <v>431</v>
          </cell>
          <cell r="E65" t="str">
            <v>CAPOT / FARO I.</v>
          </cell>
          <cell r="F65" t="str">
            <v>SOBRESALE</v>
          </cell>
          <cell r="G65" t="str">
            <v>CAPOT / FARO I.SOBRESALE</v>
          </cell>
          <cell r="H65" t="str">
            <v>X65</v>
          </cell>
          <cell r="I65" t="str">
            <v>TCMU</v>
          </cell>
          <cell r="J65">
            <v>174</v>
          </cell>
          <cell r="K65" t="str">
            <v>GAUNA MARIA EUGENIA</v>
          </cell>
          <cell r="L65" t="str">
            <v>GUNI</v>
          </cell>
        </row>
        <row r="66">
          <cell r="A66">
            <v>22</v>
          </cell>
          <cell r="B66" t="str">
            <v>X65</v>
          </cell>
          <cell r="C66" t="str">
            <v>DEPARTAMENTO  CHAPA</v>
          </cell>
          <cell r="D66" t="str">
            <v>432</v>
          </cell>
          <cell r="E66" t="str">
            <v>PUERTA AVI.</v>
          </cell>
          <cell r="F66" t="str">
            <v>JUEGO MAL REPARTIDO</v>
          </cell>
          <cell r="G66" t="str">
            <v>PUERTA AVI.JUEGO MAL REPARTIDO</v>
          </cell>
          <cell r="H66" t="str">
            <v>X65</v>
          </cell>
          <cell r="I66" t="str">
            <v>TCMU</v>
          </cell>
          <cell r="J66">
            <v>168</v>
          </cell>
          <cell r="K66" t="str">
            <v>MANZANELLI RICARDO O</v>
          </cell>
          <cell r="L66" t="str">
            <v>GUNI</v>
          </cell>
        </row>
        <row r="67">
          <cell r="A67">
            <v>22</v>
          </cell>
          <cell r="B67" t="str">
            <v>X65</v>
          </cell>
          <cell r="C67" t="str">
            <v>DEPARTAMENTO MONTAJE</v>
          </cell>
          <cell r="D67" t="str">
            <v>148</v>
          </cell>
          <cell r="E67" t="str">
            <v>ALFOMBRA DE MALETERO</v>
          </cell>
          <cell r="F67" t="str">
            <v>PRESENCIA DE AGUA (ORIGEN INDETERMINADO)</v>
          </cell>
          <cell r="G67" t="str">
            <v>ALFOMBRA DE MALETEROPRESENCIA DE AGUA (ORIGEN INDETERMINADO)</v>
          </cell>
          <cell r="H67" t="str">
            <v>X65</v>
          </cell>
          <cell r="I67" t="str">
            <v>BOUT</v>
          </cell>
          <cell r="J67">
            <v>154</v>
          </cell>
          <cell r="K67" t="str">
            <v>DI GREGORIO RAUL</v>
          </cell>
          <cell r="L67" t="str">
            <v>GKAN</v>
          </cell>
        </row>
        <row r="68">
          <cell r="A68">
            <v>22</v>
          </cell>
          <cell r="B68" t="str">
            <v>X65</v>
          </cell>
          <cell r="C68" t="str">
            <v>DEPARTAMENTO MONTAJE</v>
          </cell>
          <cell r="D68" t="str">
            <v>137</v>
          </cell>
          <cell r="E68" t="str">
            <v>ALFOMBRA DE MALETERO</v>
          </cell>
          <cell r="F68" t="str">
            <v>PRESENCIA DE AGUA (ORIGEN INDETERMINADO)</v>
          </cell>
          <cell r="G68" t="str">
            <v>ALFOMBRA DE MALETEROPRESENCIA DE AGUA (ORIGEN INDETERMINADO)</v>
          </cell>
          <cell r="H68" t="str">
            <v>X65</v>
          </cell>
          <cell r="I68" t="str">
            <v>BOUT</v>
          </cell>
          <cell r="J68">
            <v>7</v>
          </cell>
          <cell r="K68" t="str">
            <v>DI GREGORIO RAUL</v>
          </cell>
          <cell r="L68" t="str">
            <v>GKAN</v>
          </cell>
        </row>
        <row r="69">
          <cell r="A69">
            <v>22</v>
          </cell>
          <cell r="B69" t="str">
            <v>X65</v>
          </cell>
          <cell r="C69" t="str">
            <v>DEPARTAMENTO MONTAJE</v>
          </cell>
          <cell r="D69" t="str">
            <v>144</v>
          </cell>
          <cell r="E69" t="str">
            <v>ALFOMBRA DE MALETERO</v>
          </cell>
          <cell r="F69" t="str">
            <v>PRESENCIA DE AGUA (ORIGEN INDETERMINADO)</v>
          </cell>
          <cell r="G69" t="str">
            <v>ALFOMBRA DE MALETEROPRESENCIA DE AGUA (ORIGEN INDETERMINADO)</v>
          </cell>
          <cell r="H69" t="str">
            <v>X65</v>
          </cell>
          <cell r="I69" t="str">
            <v>BOUT</v>
          </cell>
          <cell r="J69">
            <v>7</v>
          </cell>
          <cell r="K69" t="str">
            <v>DI GREGORIO RAUL</v>
          </cell>
          <cell r="L69" t="str">
            <v>GKAN</v>
          </cell>
        </row>
        <row r="70">
          <cell r="A70">
            <v>22</v>
          </cell>
          <cell r="B70" t="str">
            <v>X65</v>
          </cell>
          <cell r="C70" t="str">
            <v>DEPARTAMENTO  CHAPA</v>
          </cell>
          <cell r="D70" t="str">
            <v>421</v>
          </cell>
          <cell r="E70" t="str">
            <v>CAPOT AV.</v>
          </cell>
          <cell r="F70" t="str">
            <v>BOLLOS</v>
          </cell>
          <cell r="G70" t="str">
            <v>CAPOT AV.BOLLOS</v>
          </cell>
          <cell r="H70" t="str">
            <v>X65</v>
          </cell>
          <cell r="I70" t="str">
            <v>STO1</v>
          </cell>
          <cell r="J70">
            <v>166</v>
          </cell>
          <cell r="K70" t="str">
            <v>QUINTEROS, EDUARDO</v>
          </cell>
          <cell r="L70" t="str">
            <v>STO1</v>
          </cell>
        </row>
        <row r="71">
          <cell r="A71">
            <v>22</v>
          </cell>
          <cell r="B71" t="str">
            <v>X76</v>
          </cell>
          <cell r="C71" t="str">
            <v>DEPARTAMENTO  CHAPA</v>
          </cell>
          <cell r="D71" t="str">
            <v>431</v>
          </cell>
          <cell r="E71" t="str">
            <v>CAPOT AV./ ALETA  AVI.</v>
          </cell>
          <cell r="F71" t="str">
            <v>SOBRESALE</v>
          </cell>
          <cell r="G71" t="str">
            <v>CAPOT AV./ ALETA  AVI.SOBRESALE</v>
          </cell>
          <cell r="H71" t="str">
            <v>X76</v>
          </cell>
          <cell r="I71" t="str">
            <v>TCMU</v>
          </cell>
          <cell r="J71">
            <v>165</v>
          </cell>
          <cell r="K71" t="str">
            <v>ZELAYA GONZA MA CRUZ</v>
          </cell>
          <cell r="L71" t="str">
            <v>GUNI</v>
          </cell>
        </row>
        <row r="72">
          <cell r="A72">
            <v>22</v>
          </cell>
          <cell r="B72" t="str">
            <v>X65</v>
          </cell>
          <cell r="C72" t="str">
            <v>DEPARTAMENTO  CHAPA</v>
          </cell>
          <cell r="D72" t="str">
            <v>421</v>
          </cell>
          <cell r="E72" t="str">
            <v>PARACHOQUES AV.</v>
          </cell>
          <cell r="F72" t="str">
            <v>MAL POSICIONADO</v>
          </cell>
          <cell r="G72" t="str">
            <v>PARACHOQUES AV.MAL POSICIONADO</v>
          </cell>
          <cell r="H72" t="str">
            <v>X65</v>
          </cell>
          <cell r="I72" t="str">
            <v>TCMU</v>
          </cell>
          <cell r="J72">
            <v>162</v>
          </cell>
          <cell r="K72" t="str">
            <v>FIGUEROA MIGUEL ANGE</v>
          </cell>
          <cell r="L72" t="str">
            <v>GUNI</v>
          </cell>
        </row>
        <row r="73">
          <cell r="A73">
            <v>22</v>
          </cell>
          <cell r="B73" t="str">
            <v>X76</v>
          </cell>
          <cell r="C73" t="str">
            <v>DEPARTAMENTO  CHAPA</v>
          </cell>
          <cell r="D73" t="str">
            <v>432</v>
          </cell>
          <cell r="E73" t="str">
            <v>CAPOT AV.</v>
          </cell>
          <cell r="F73" t="str">
            <v>JUEGO MAL REPARTIDO</v>
          </cell>
          <cell r="G73" t="str">
            <v>CAPOT AV.JUEGO MAL REPARTIDO</v>
          </cell>
          <cell r="H73" t="str">
            <v>X76</v>
          </cell>
          <cell r="I73" t="str">
            <v>TCMU</v>
          </cell>
          <cell r="J73">
            <v>162</v>
          </cell>
          <cell r="K73" t="str">
            <v>RAMIREZ RICAR DANIEL</v>
          </cell>
          <cell r="L73" t="str">
            <v>GUNI</v>
          </cell>
        </row>
        <row r="74">
          <cell r="A74">
            <v>22</v>
          </cell>
          <cell r="B74" t="str">
            <v>X65</v>
          </cell>
          <cell r="C74" t="str">
            <v>DEPARTAMENTO PINTURA</v>
          </cell>
          <cell r="D74" t="str">
            <v>484</v>
          </cell>
          <cell r="E74" t="str">
            <v>PAÑO DE PUERTA  AVI / ALETA  AVI</v>
          </cell>
          <cell r="F74" t="str">
            <v>SOBRESALE</v>
          </cell>
          <cell r="G74" t="str">
            <v>PAÑO DE PUERTA  AVI / ALETA  AVISOBRESALE</v>
          </cell>
          <cell r="H74" t="str">
            <v>X65</v>
          </cell>
          <cell r="I74" t="str">
            <v>TCMU</v>
          </cell>
          <cell r="J74">
            <v>160</v>
          </cell>
          <cell r="K74" t="str">
            <v>ZELAYA GONZA MA CRUZ</v>
          </cell>
          <cell r="L74" t="str">
            <v>GUNI</v>
          </cell>
        </row>
        <row r="75">
          <cell r="A75">
            <v>22</v>
          </cell>
          <cell r="B75" t="str">
            <v>X65</v>
          </cell>
          <cell r="C75" t="str">
            <v>DEPARTAMENTO  CHAPA</v>
          </cell>
          <cell r="D75" t="str">
            <v>431</v>
          </cell>
          <cell r="E75" t="str">
            <v>PUERTA AVI.</v>
          </cell>
          <cell r="F75" t="str">
            <v>BOLLOS</v>
          </cell>
          <cell r="G75" t="str">
            <v>PUERTA AVI.BOLLOS</v>
          </cell>
          <cell r="H75" t="str">
            <v>X65</v>
          </cell>
          <cell r="I75" t="str">
            <v>TCMU</v>
          </cell>
          <cell r="J75">
            <v>159</v>
          </cell>
          <cell r="K75" t="str">
            <v>FIGUEROA MIGUEL ANGE</v>
          </cell>
          <cell r="L75" t="str">
            <v>GUNI</v>
          </cell>
        </row>
        <row r="76">
          <cell r="A76">
            <v>22</v>
          </cell>
          <cell r="B76" t="str">
            <v>X76</v>
          </cell>
          <cell r="C76" t="str">
            <v>DEPARTAMENTO  CHAPA</v>
          </cell>
          <cell r="D76" t="str">
            <v>424</v>
          </cell>
          <cell r="E76" t="str">
            <v>PAÑO LATERAL ARD</v>
          </cell>
          <cell r="F76" t="str">
            <v>PICO</v>
          </cell>
          <cell r="G76" t="str">
            <v>PAÑO LATERAL ARDPICO</v>
          </cell>
          <cell r="H76" t="str">
            <v>X76</v>
          </cell>
          <cell r="I76" t="str">
            <v>STO1</v>
          </cell>
          <cell r="J76">
            <v>159</v>
          </cell>
          <cell r="K76" t="str">
            <v>QUINTEROS, EDUARDO</v>
          </cell>
          <cell r="L76" t="str">
            <v>STO1</v>
          </cell>
        </row>
        <row r="77">
          <cell r="A77">
            <v>22</v>
          </cell>
          <cell r="B77" t="str">
            <v>X65</v>
          </cell>
          <cell r="C77" t="str">
            <v>DEPARTAMENTO  CHAPA</v>
          </cell>
          <cell r="D77" t="str">
            <v>431</v>
          </cell>
          <cell r="E77" t="str">
            <v>CAPOT / FARO I.</v>
          </cell>
          <cell r="F77" t="str">
            <v>JUEGO IRREGULAR</v>
          </cell>
          <cell r="G77" t="str">
            <v>CAPOT / FARO I.JUEGO IRREGULAR</v>
          </cell>
          <cell r="H77" t="str">
            <v>X65</v>
          </cell>
          <cell r="I77" t="str">
            <v>TCMU</v>
          </cell>
          <cell r="J77">
            <v>155</v>
          </cell>
          <cell r="K77" t="str">
            <v>RUSEK CHRISTIAN ADRI</v>
          </cell>
          <cell r="L77" t="str">
            <v>GUNI</v>
          </cell>
        </row>
        <row r="78">
          <cell r="A78">
            <v>22</v>
          </cell>
          <cell r="B78" t="str">
            <v>X76</v>
          </cell>
          <cell r="C78" t="str">
            <v>DEPARTAMENTO  CHAPA</v>
          </cell>
          <cell r="D78" t="str">
            <v>431</v>
          </cell>
          <cell r="E78" t="str">
            <v>CAPOT AV./ ALETA  AVI.</v>
          </cell>
          <cell r="F78" t="str">
            <v>SOBRESALE</v>
          </cell>
          <cell r="G78" t="str">
            <v>CAPOT AV./ ALETA  AVI.SOBRESALE</v>
          </cell>
          <cell r="H78" t="str">
            <v>X76</v>
          </cell>
          <cell r="I78" t="str">
            <v>TCMU</v>
          </cell>
          <cell r="J78">
            <v>155</v>
          </cell>
          <cell r="K78" t="str">
            <v>RAMIREZ RICAR DANIEL</v>
          </cell>
          <cell r="L78" t="str">
            <v>GUNI</v>
          </cell>
        </row>
        <row r="79">
          <cell r="A79">
            <v>22</v>
          </cell>
          <cell r="B79" t="str">
            <v>X76</v>
          </cell>
          <cell r="C79" t="str">
            <v>DEPARTAMENTO PINTURA</v>
          </cell>
          <cell r="D79" t="str">
            <v>484</v>
          </cell>
          <cell r="E79" t="str">
            <v>PAÑO DE PUERTA  AVD / ALETA  AVD</v>
          </cell>
          <cell r="F79" t="str">
            <v>SOBRESALE</v>
          </cell>
          <cell r="G79" t="str">
            <v>PAÑO DE PUERTA  AVD / ALETA  AVDSOBRESALE</v>
          </cell>
          <cell r="H79" t="str">
            <v>X76</v>
          </cell>
          <cell r="I79" t="str">
            <v>TCMU</v>
          </cell>
          <cell r="J79">
            <v>149</v>
          </cell>
          <cell r="K79" t="str">
            <v>RUSEK CHRISTIAN ADRI</v>
          </cell>
          <cell r="L79" t="str">
            <v>GUNI</v>
          </cell>
        </row>
        <row r="80">
          <cell r="A80">
            <v>22</v>
          </cell>
          <cell r="B80" t="str">
            <v>X65</v>
          </cell>
          <cell r="C80" t="str">
            <v>DEPARTAMENTO  CHAPA</v>
          </cell>
          <cell r="D80" t="str">
            <v>421</v>
          </cell>
          <cell r="E80" t="str">
            <v>ENCUADRAMIENTO DE PUERTA AVD.</v>
          </cell>
          <cell r="F80" t="str">
            <v>SOLDADURA ESTALLADA</v>
          </cell>
          <cell r="G80" t="str">
            <v>ENCUADRAMIENTO DE PUERTA AVD.SOLDADURA ESTALLADA</v>
          </cell>
          <cell r="H80" t="str">
            <v>X65</v>
          </cell>
          <cell r="I80" t="str">
            <v>STO1</v>
          </cell>
          <cell r="J80">
            <v>145</v>
          </cell>
          <cell r="K80" t="str">
            <v>DIAZ, VALENTIN</v>
          </cell>
          <cell r="L80" t="str">
            <v>STO1</v>
          </cell>
        </row>
        <row r="81">
          <cell r="A81">
            <v>22</v>
          </cell>
          <cell r="B81" t="str">
            <v>X65</v>
          </cell>
          <cell r="C81" t="str">
            <v>DEPARTAMENTO  CHAPA</v>
          </cell>
          <cell r="D81" t="str">
            <v>432</v>
          </cell>
          <cell r="E81" t="str">
            <v>MARCO DE PUERTA  AVD</v>
          </cell>
          <cell r="F81" t="str">
            <v>JUEGO EXCESIVO</v>
          </cell>
          <cell r="G81" t="str">
            <v>MARCO DE PUERTA  AVDJUEGO EXCESIVO</v>
          </cell>
          <cell r="H81" t="str">
            <v>X65</v>
          </cell>
          <cell r="I81" t="str">
            <v>TCMU</v>
          </cell>
          <cell r="J81">
            <v>145</v>
          </cell>
          <cell r="K81" t="str">
            <v>FIGUEROA MIGUEL ANGE</v>
          </cell>
          <cell r="L81" t="str">
            <v>GUNI</v>
          </cell>
        </row>
        <row r="82">
          <cell r="A82">
            <v>22</v>
          </cell>
          <cell r="B82" t="str">
            <v>X65</v>
          </cell>
          <cell r="C82" t="str">
            <v>DEPARTAMENTO  CHAPA</v>
          </cell>
          <cell r="D82" t="str">
            <v>431</v>
          </cell>
          <cell r="E82" t="str">
            <v>PUERTA AVD.</v>
          </cell>
          <cell r="F82" t="str">
            <v>BOLLOS</v>
          </cell>
          <cell r="G82" t="str">
            <v>PUERTA AVD.BOLLOS</v>
          </cell>
          <cell r="H82" t="str">
            <v>X65</v>
          </cell>
          <cell r="I82" t="str">
            <v>STO1</v>
          </cell>
          <cell r="J82">
            <v>137</v>
          </cell>
          <cell r="K82" t="str">
            <v>QUINTEROS, EDUARDO</v>
          </cell>
          <cell r="L82" t="str">
            <v>STO1</v>
          </cell>
        </row>
        <row r="83">
          <cell r="A83">
            <v>22</v>
          </cell>
          <cell r="B83" t="str">
            <v>X76</v>
          </cell>
          <cell r="C83" t="str">
            <v>DEPARTAMENTO  CHAPA</v>
          </cell>
          <cell r="D83" t="str">
            <v>431</v>
          </cell>
          <cell r="E83" t="str">
            <v>CAPOT AV./ ALETA  AVI.</v>
          </cell>
          <cell r="F83" t="str">
            <v>SOBRESALE</v>
          </cell>
          <cell r="G83" t="str">
            <v>CAPOT AV./ ALETA  AVI.SOBRESALE</v>
          </cell>
          <cell r="H83" t="str">
            <v>X76</v>
          </cell>
          <cell r="I83" t="str">
            <v>TCMU</v>
          </cell>
          <cell r="J83">
            <v>137</v>
          </cell>
          <cell r="K83" t="str">
            <v>GUTIERREZ VERONICA</v>
          </cell>
          <cell r="L83" t="str">
            <v>GUNI</v>
          </cell>
        </row>
        <row r="84">
          <cell r="A84">
            <v>22</v>
          </cell>
          <cell r="B84" t="str">
            <v>X65</v>
          </cell>
          <cell r="C84" t="str">
            <v>DEPARTAMENTO  CHAPA</v>
          </cell>
          <cell r="D84" t="str">
            <v>431</v>
          </cell>
          <cell r="E84" t="str">
            <v>PUERTA AVI.</v>
          </cell>
          <cell r="F84" t="str">
            <v>BOLLOS</v>
          </cell>
          <cell r="G84" t="str">
            <v>PUERTA AVI.BOLLOS</v>
          </cell>
          <cell r="H84" t="str">
            <v>X65</v>
          </cell>
          <cell r="I84" t="str">
            <v>STO1</v>
          </cell>
          <cell r="J84">
            <v>136</v>
          </cell>
          <cell r="K84" t="str">
            <v>QUINTEROS, EDUARDO</v>
          </cell>
          <cell r="L84" t="str">
            <v>STO1</v>
          </cell>
        </row>
        <row r="85">
          <cell r="A85">
            <v>22</v>
          </cell>
          <cell r="B85" t="str">
            <v>X76</v>
          </cell>
          <cell r="C85" t="str">
            <v>DEPARTAMENTO  CHAPA</v>
          </cell>
          <cell r="D85" t="str">
            <v>431</v>
          </cell>
          <cell r="E85" t="str">
            <v>CAPOT AV./ ALETA  AVI.</v>
          </cell>
          <cell r="F85" t="str">
            <v>SOBRESALE</v>
          </cell>
          <cell r="G85" t="str">
            <v>CAPOT AV./ ALETA  AVI.SOBRESALE</v>
          </cell>
          <cell r="H85" t="str">
            <v>X76</v>
          </cell>
          <cell r="I85" t="str">
            <v>TCMU</v>
          </cell>
          <cell r="J85">
            <v>136</v>
          </cell>
          <cell r="K85" t="str">
            <v>VAZQUEZ RENE ALBERTO</v>
          </cell>
          <cell r="L85" t="str">
            <v>GUNI</v>
          </cell>
        </row>
        <row r="86">
          <cell r="A86">
            <v>22</v>
          </cell>
          <cell r="B86" t="str">
            <v>X76</v>
          </cell>
          <cell r="C86" t="str">
            <v>DEPARTAMENTO  CHAPA</v>
          </cell>
          <cell r="D86" t="str">
            <v>432</v>
          </cell>
          <cell r="E86" t="str">
            <v>CAPOT AV.</v>
          </cell>
          <cell r="F86" t="str">
            <v>JUEGO MAL REPARTIDO</v>
          </cell>
          <cell r="G86" t="str">
            <v>CAPOT AV.JUEGO MAL REPARTIDO</v>
          </cell>
          <cell r="H86" t="str">
            <v>X76</v>
          </cell>
          <cell r="I86" t="str">
            <v>TCMU</v>
          </cell>
          <cell r="J86">
            <v>136</v>
          </cell>
          <cell r="K86" t="str">
            <v>GUTIERREZ VERONICA</v>
          </cell>
          <cell r="L86" t="str">
            <v>GUNI</v>
          </cell>
        </row>
        <row r="87">
          <cell r="A87">
            <v>22</v>
          </cell>
          <cell r="B87" t="str">
            <v>X65</v>
          </cell>
          <cell r="C87" t="str">
            <v>DEPARTAMENTO  CHAPA</v>
          </cell>
          <cell r="D87" t="str">
            <v>431</v>
          </cell>
          <cell r="E87" t="str">
            <v>PUERTA AVI.</v>
          </cell>
          <cell r="F87" t="str">
            <v>BOLLOS</v>
          </cell>
          <cell r="G87" t="str">
            <v>PUERTA AVI.BOLLOS</v>
          </cell>
          <cell r="H87" t="str">
            <v>X65</v>
          </cell>
          <cell r="I87" t="str">
            <v>TCMU</v>
          </cell>
          <cell r="J87">
            <v>135</v>
          </cell>
          <cell r="K87" t="str">
            <v>FUENTE FEDER GREGOR</v>
          </cell>
          <cell r="L87" t="str">
            <v>GUNI</v>
          </cell>
        </row>
        <row r="88">
          <cell r="A88">
            <v>22</v>
          </cell>
          <cell r="B88" t="str">
            <v>X65</v>
          </cell>
          <cell r="C88" t="str">
            <v>DEPARTAMENTO  CHAPA</v>
          </cell>
          <cell r="D88" t="str">
            <v>431</v>
          </cell>
          <cell r="E88" t="str">
            <v>PAÑO DE PUERTA  AVD / ALETA  AVD</v>
          </cell>
          <cell r="F88" t="str">
            <v>JUEGO IRREGULAR</v>
          </cell>
          <cell r="G88" t="str">
            <v>PAÑO DE PUERTA  AVD / ALETA  AVDJUEGO IRREGULAR</v>
          </cell>
          <cell r="H88" t="str">
            <v>X65</v>
          </cell>
          <cell r="I88" t="str">
            <v>TCMU</v>
          </cell>
          <cell r="J88">
            <v>134</v>
          </cell>
          <cell r="K88" t="str">
            <v>FUENTE FEDER GREGOR</v>
          </cell>
          <cell r="L88" t="str">
            <v>GUNI</v>
          </cell>
        </row>
        <row r="89">
          <cell r="A89">
            <v>22</v>
          </cell>
          <cell r="B89" t="str">
            <v>X65</v>
          </cell>
          <cell r="C89" t="str">
            <v>DEPARTAMENTO  CHAPA</v>
          </cell>
          <cell r="D89" t="str">
            <v>431</v>
          </cell>
          <cell r="E89" t="str">
            <v>CAPOT / FARO I.</v>
          </cell>
          <cell r="F89" t="str">
            <v>JUEGO IRREGULAR</v>
          </cell>
          <cell r="G89" t="str">
            <v>CAPOT / FARO I.JUEGO IRREGULAR</v>
          </cell>
          <cell r="H89" t="str">
            <v>X65</v>
          </cell>
          <cell r="I89" t="str">
            <v>TCMU</v>
          </cell>
          <cell r="J89">
            <v>133</v>
          </cell>
          <cell r="K89" t="str">
            <v>GUTIERREZ VERONICA</v>
          </cell>
          <cell r="L89" t="str">
            <v>GUNI</v>
          </cell>
        </row>
        <row r="90">
          <cell r="A90">
            <v>22</v>
          </cell>
          <cell r="B90" t="str">
            <v>X65</v>
          </cell>
          <cell r="C90" t="str">
            <v>DEPARTAMENTO  CHAPA</v>
          </cell>
          <cell r="D90" t="str">
            <v>432</v>
          </cell>
          <cell r="E90" t="str">
            <v>CAPOT AV.</v>
          </cell>
          <cell r="F90" t="str">
            <v>JUEGO MAL REPARTIDO</v>
          </cell>
          <cell r="G90" t="str">
            <v>CAPOT AV.JUEGO MAL REPARTIDO</v>
          </cell>
          <cell r="H90" t="str">
            <v>X65</v>
          </cell>
          <cell r="I90" t="str">
            <v>TCMU</v>
          </cell>
          <cell r="J90">
            <v>132</v>
          </cell>
          <cell r="K90" t="str">
            <v>RAMIREZ RICAR DANIEL</v>
          </cell>
          <cell r="L90" t="str">
            <v>GUNI</v>
          </cell>
        </row>
        <row r="91">
          <cell r="A91">
            <v>22</v>
          </cell>
          <cell r="B91" t="str">
            <v>X65</v>
          </cell>
          <cell r="C91" t="str">
            <v>DEPARTAMENTO PINTURA</v>
          </cell>
          <cell r="D91" t="str">
            <v>484</v>
          </cell>
          <cell r="E91" t="str">
            <v>PAÑO DE PUERTA  AVI / ALETA  AVI</v>
          </cell>
          <cell r="F91" t="str">
            <v>SOBRESALE</v>
          </cell>
          <cell r="G91" t="str">
            <v>PAÑO DE PUERTA  AVI / ALETA  AVISOBRESALE</v>
          </cell>
          <cell r="H91" t="str">
            <v>X65</v>
          </cell>
          <cell r="I91" t="str">
            <v>TCMU</v>
          </cell>
          <cell r="J91">
            <v>132</v>
          </cell>
          <cell r="K91" t="str">
            <v>VERA FEDERICO</v>
          </cell>
          <cell r="L91" t="str">
            <v>GUNI</v>
          </cell>
        </row>
        <row r="92">
          <cell r="A92">
            <v>22</v>
          </cell>
          <cell r="B92" t="str">
            <v>X65</v>
          </cell>
          <cell r="C92" t="str">
            <v>DEPARTAMENTO  CHAPA</v>
          </cell>
          <cell r="D92" t="str">
            <v>431</v>
          </cell>
          <cell r="E92" t="str">
            <v>PUERTA AVI.</v>
          </cell>
          <cell r="F92" t="str">
            <v>BOLLOS</v>
          </cell>
          <cell r="G92" t="str">
            <v>PUERTA AVI.BOLLOS</v>
          </cell>
          <cell r="H92" t="str">
            <v>X65</v>
          </cell>
          <cell r="I92" t="str">
            <v>TCMU</v>
          </cell>
          <cell r="J92">
            <v>131</v>
          </cell>
          <cell r="K92" t="str">
            <v>VAZQUEZ RENE ALBERTO</v>
          </cell>
          <cell r="L92" t="str">
            <v>GUNI</v>
          </cell>
        </row>
        <row r="93">
          <cell r="A93">
            <v>22</v>
          </cell>
          <cell r="B93" t="str">
            <v>X65</v>
          </cell>
          <cell r="C93" t="str">
            <v>DEPARTAMENTO  CHAPA</v>
          </cell>
          <cell r="D93" t="str">
            <v>432</v>
          </cell>
          <cell r="E93" t="str">
            <v>ENCUADRAMIENTO DE PUERTA AVI.</v>
          </cell>
          <cell r="F93" t="str">
            <v>PROYECCION DE SOLDADURA</v>
          </cell>
          <cell r="G93" t="str">
            <v>ENCUADRAMIENTO DE PUERTA AVI.PROYECCION DE SOLDADURA</v>
          </cell>
          <cell r="H93" t="str">
            <v>X65</v>
          </cell>
          <cell r="I93" t="str">
            <v>STO1</v>
          </cell>
          <cell r="J93">
            <v>131</v>
          </cell>
          <cell r="K93" t="str">
            <v>QUINTEROS, EDUARDO</v>
          </cell>
          <cell r="L93" t="str">
            <v>STO1</v>
          </cell>
        </row>
        <row r="94">
          <cell r="A94">
            <v>22</v>
          </cell>
          <cell r="B94" t="str">
            <v>X65</v>
          </cell>
          <cell r="C94" t="str">
            <v>DEPARTAMENTO PINTURA</v>
          </cell>
          <cell r="D94" t="str">
            <v>484</v>
          </cell>
          <cell r="E94" t="str">
            <v>PAÑO DE PUERTA  AVI / ALETA  AVI</v>
          </cell>
          <cell r="F94" t="str">
            <v>SOBRESALE</v>
          </cell>
          <cell r="G94" t="str">
            <v>PAÑO DE PUERTA  AVI / ALETA  AVISOBRESALE</v>
          </cell>
          <cell r="H94" t="str">
            <v>X65</v>
          </cell>
          <cell r="I94" t="str">
            <v>TCMU</v>
          </cell>
          <cell r="J94">
            <v>131</v>
          </cell>
          <cell r="K94" t="str">
            <v>VAZQUEZ RENE ALBERTO</v>
          </cell>
          <cell r="L94" t="str">
            <v>GUNI</v>
          </cell>
        </row>
        <row r="95">
          <cell r="A95">
            <v>22</v>
          </cell>
          <cell r="B95" t="str">
            <v>X65</v>
          </cell>
          <cell r="C95" t="str">
            <v>DEPARTAMENTO PINTURA</v>
          </cell>
          <cell r="D95" t="str">
            <v>484</v>
          </cell>
          <cell r="E95" t="str">
            <v>PAÑO DE PUERTA  AVD / ALETA  AVD</v>
          </cell>
          <cell r="F95" t="str">
            <v>SOBRESALE</v>
          </cell>
          <cell r="G95" t="str">
            <v>PAÑO DE PUERTA  AVD / ALETA  AVDSOBRESALE</v>
          </cell>
          <cell r="H95" t="str">
            <v>X65</v>
          </cell>
          <cell r="I95" t="str">
            <v>TCMU</v>
          </cell>
          <cell r="J95">
            <v>126</v>
          </cell>
          <cell r="K95" t="str">
            <v>VERA FEDERICO</v>
          </cell>
          <cell r="L95" t="str">
            <v>GUNI</v>
          </cell>
        </row>
        <row r="96">
          <cell r="A96">
            <v>22</v>
          </cell>
          <cell r="B96" t="str">
            <v>X38</v>
          </cell>
          <cell r="C96" t="str">
            <v>DEPARTAMENTO MONTAJE</v>
          </cell>
          <cell r="D96" t="str">
            <v>148</v>
          </cell>
          <cell r="E96" t="str">
            <v>ALFOMBRA DE MALETERO</v>
          </cell>
          <cell r="F96" t="str">
            <v>PRESENCIA DE AGUA (ORIGEN INDETERMINADO)</v>
          </cell>
          <cell r="G96" t="str">
            <v>ALFOMBRA DE MALETEROPRESENCIA DE AGUA (ORIGEN INDETERMINADO)</v>
          </cell>
          <cell r="H96" t="str">
            <v>X38</v>
          </cell>
          <cell r="I96" t="str">
            <v>BOUT</v>
          </cell>
          <cell r="J96">
            <v>109</v>
          </cell>
          <cell r="K96" t="str">
            <v>DI GREGORIO RAUL</v>
          </cell>
          <cell r="L96" t="str">
            <v>GKAN</v>
          </cell>
        </row>
        <row r="97">
          <cell r="A97">
            <v>22</v>
          </cell>
          <cell r="B97" t="str">
            <v>X38</v>
          </cell>
          <cell r="C97" t="str">
            <v>DEPARTAMENTO MONTAJE</v>
          </cell>
          <cell r="D97" t="str">
            <v>137</v>
          </cell>
          <cell r="E97" t="str">
            <v>ALFOMBRA DE MALETERO</v>
          </cell>
          <cell r="F97" t="str">
            <v>PRESENCIA DE AGUA (ORIGEN INDETERMINADO)</v>
          </cell>
          <cell r="G97" t="str">
            <v>ALFOMBRA DE MALETEROPRESENCIA DE AGUA (ORIGEN INDETERMINADO)</v>
          </cell>
          <cell r="H97" t="str">
            <v>X38</v>
          </cell>
          <cell r="I97" t="str">
            <v>BOUT</v>
          </cell>
          <cell r="J97">
            <v>17</v>
          </cell>
          <cell r="K97" t="str">
            <v>DI GREGORIO RAUL</v>
          </cell>
          <cell r="L97" t="str">
            <v>GKAN</v>
          </cell>
        </row>
        <row r="98">
          <cell r="A98">
            <v>22</v>
          </cell>
          <cell r="B98" t="str">
            <v>X65</v>
          </cell>
          <cell r="C98" t="str">
            <v>DEPARTAMENTO  CHAPA</v>
          </cell>
          <cell r="D98" t="str">
            <v>432</v>
          </cell>
          <cell r="E98" t="str">
            <v>PORTON (CONJUNTO)</v>
          </cell>
          <cell r="F98" t="str">
            <v>JUEGO MAL REPARTIDO</v>
          </cell>
          <cell r="G98" t="str">
            <v>PORTON (CONJUNTO)JUEGO MAL REPARTIDO</v>
          </cell>
          <cell r="H98" t="str">
            <v>X65</v>
          </cell>
          <cell r="I98" t="str">
            <v>TCMU</v>
          </cell>
          <cell r="J98">
            <v>125</v>
          </cell>
          <cell r="K98" t="str">
            <v>VERA FEDERICO</v>
          </cell>
          <cell r="L98" t="str">
            <v>GUNI</v>
          </cell>
        </row>
        <row r="99">
          <cell r="A99">
            <v>22</v>
          </cell>
          <cell r="B99" t="str">
            <v>X65</v>
          </cell>
          <cell r="C99" t="str">
            <v>DEPARTAMENTO  CHAPA</v>
          </cell>
          <cell r="D99" t="str">
            <v>432</v>
          </cell>
          <cell r="E99" t="str">
            <v>PORTON (CONJUNTO)</v>
          </cell>
          <cell r="F99" t="str">
            <v>FALTA</v>
          </cell>
          <cell r="G99" t="str">
            <v>PORTON (CONJUNTO)FALTA</v>
          </cell>
          <cell r="H99" t="str">
            <v>X65</v>
          </cell>
          <cell r="I99" t="str">
            <v>TCMU</v>
          </cell>
          <cell r="J99">
            <v>124</v>
          </cell>
          <cell r="K99" t="str">
            <v>GUTIERREZ VERONICA</v>
          </cell>
          <cell r="L99" t="str">
            <v>GUNI</v>
          </cell>
        </row>
        <row r="100">
          <cell r="A100">
            <v>22</v>
          </cell>
          <cell r="B100" t="str">
            <v>X76</v>
          </cell>
          <cell r="C100" t="str">
            <v>DEPARTAMENTO  CHAPA</v>
          </cell>
          <cell r="D100" t="str">
            <v>431</v>
          </cell>
          <cell r="E100" t="str">
            <v>CAPOT AV./ ALETA  AVI.</v>
          </cell>
          <cell r="F100" t="str">
            <v>SOBRESALE</v>
          </cell>
          <cell r="G100" t="str">
            <v>CAPOT AV./ ALETA  AVI.SOBRESALE</v>
          </cell>
          <cell r="H100" t="str">
            <v>X76</v>
          </cell>
          <cell r="I100" t="str">
            <v>TCMU</v>
          </cell>
          <cell r="J100">
            <v>124</v>
          </cell>
          <cell r="K100" t="str">
            <v>FIGUEROA MIGUEL ANGE</v>
          </cell>
          <cell r="L100" t="str">
            <v>GUNI</v>
          </cell>
        </row>
        <row r="101">
          <cell r="A101">
            <v>22</v>
          </cell>
          <cell r="B101" t="str">
            <v>X76</v>
          </cell>
          <cell r="C101" t="str">
            <v>DEPARTAMENTO  CHAPA</v>
          </cell>
          <cell r="D101" t="str">
            <v>431</v>
          </cell>
          <cell r="E101" t="str">
            <v>PAÑO DE PUERTA  AVI / ALETA  AVI</v>
          </cell>
          <cell r="F101" t="str">
            <v>SOBRESALE</v>
          </cell>
          <cell r="G101" t="str">
            <v>PAÑO DE PUERTA  AVI / ALETA  AVISOBRESALE</v>
          </cell>
          <cell r="H101" t="str">
            <v>X76</v>
          </cell>
          <cell r="I101" t="str">
            <v>TCMU</v>
          </cell>
          <cell r="J101">
            <v>124</v>
          </cell>
          <cell r="K101" t="str">
            <v>GAUNA MARIA EUGENIA</v>
          </cell>
          <cell r="L101" t="str">
            <v>GUNI</v>
          </cell>
        </row>
        <row r="102">
          <cell r="A102">
            <v>22</v>
          </cell>
          <cell r="B102" t="str">
            <v>X65</v>
          </cell>
          <cell r="C102" t="str">
            <v>DEPARTAMENTO PINTURA</v>
          </cell>
          <cell r="D102" t="str">
            <v>484</v>
          </cell>
          <cell r="E102" t="str">
            <v>PAÑO DE PUERTA  AVI / ALETA  AVI</v>
          </cell>
          <cell r="F102" t="str">
            <v>SOBRESALE</v>
          </cell>
          <cell r="G102" t="str">
            <v>PAÑO DE PUERTA  AVI / ALETA  AVISOBRESALE</v>
          </cell>
          <cell r="H102" t="str">
            <v>X65</v>
          </cell>
          <cell r="I102" t="str">
            <v>TCMU</v>
          </cell>
          <cell r="J102">
            <v>122</v>
          </cell>
          <cell r="K102" t="str">
            <v>ACEVEDO CLAUDIO CEFE</v>
          </cell>
          <cell r="L102" t="str">
            <v>GUNI</v>
          </cell>
        </row>
        <row r="103">
          <cell r="A103">
            <v>22</v>
          </cell>
          <cell r="B103" t="str">
            <v>X65</v>
          </cell>
          <cell r="C103" t="str">
            <v>DEPARTAMENTO  CHAPA</v>
          </cell>
          <cell r="D103" t="str">
            <v>421</v>
          </cell>
          <cell r="E103" t="str">
            <v>PARACHOQUES AV.</v>
          </cell>
          <cell r="F103" t="str">
            <v>MAL POSICIONADO</v>
          </cell>
          <cell r="G103" t="str">
            <v>PARACHOQUES AV.MAL POSICIONADO</v>
          </cell>
          <cell r="H103" t="str">
            <v>X65</v>
          </cell>
          <cell r="I103" t="str">
            <v>TCMU</v>
          </cell>
          <cell r="J103">
            <v>121</v>
          </cell>
          <cell r="K103" t="str">
            <v>RUSEK CHRISTIAN ADRI</v>
          </cell>
          <cell r="L103" t="str">
            <v>GUNI</v>
          </cell>
        </row>
        <row r="104">
          <cell r="A104">
            <v>22</v>
          </cell>
          <cell r="B104" t="str">
            <v>X65</v>
          </cell>
          <cell r="C104" t="str">
            <v>DEPARTAMENTO PINTURA</v>
          </cell>
          <cell r="D104" t="str">
            <v>486</v>
          </cell>
          <cell r="E104" t="str">
            <v>PUERTA AVI.</v>
          </cell>
          <cell r="F104" t="str">
            <v>GRANO</v>
          </cell>
          <cell r="G104" t="str">
            <v>PUERTA AVI.GRANO</v>
          </cell>
          <cell r="H104" t="str">
            <v>X65</v>
          </cell>
          <cell r="I104" t="str">
            <v>SBOX</v>
          </cell>
          <cell r="J104">
            <v>121</v>
          </cell>
          <cell r="K104" t="str">
            <v>ALBORNOZ CARLOS</v>
          </cell>
          <cell r="L104" t="str">
            <v>SPIN</v>
          </cell>
        </row>
        <row r="105">
          <cell r="A105">
            <v>22</v>
          </cell>
          <cell r="B105" t="str">
            <v>X76</v>
          </cell>
          <cell r="C105" t="str">
            <v>DEPARTAMENTO  CHAPA</v>
          </cell>
          <cell r="D105" t="str">
            <v>427</v>
          </cell>
          <cell r="E105" t="str">
            <v>PORTON (CONJUNTO)</v>
          </cell>
          <cell r="F105" t="str">
            <v>JUEGO MAL REPARTIDO</v>
          </cell>
          <cell r="G105" t="str">
            <v>PORTON (CONJUNTO)JUEGO MAL REPARTIDO</v>
          </cell>
          <cell r="H105" t="str">
            <v>X76</v>
          </cell>
          <cell r="I105" t="str">
            <v>TCMU</v>
          </cell>
          <cell r="J105">
            <v>120</v>
          </cell>
          <cell r="K105" t="str">
            <v>GAUNA MARIA EUGENIA</v>
          </cell>
          <cell r="L105" t="str">
            <v>GUNI</v>
          </cell>
        </row>
        <row r="106">
          <cell r="A106">
            <v>22</v>
          </cell>
          <cell r="B106" t="str">
            <v>X76</v>
          </cell>
          <cell r="C106" t="str">
            <v>DEPARTAMENTO PINTURA</v>
          </cell>
          <cell r="D106" t="str">
            <v>486</v>
          </cell>
          <cell r="E106" t="str">
            <v>PAÑO LATERAL ARI</v>
          </cell>
          <cell r="F106" t="str">
            <v>DEPOSITO DE PARTICULAS</v>
          </cell>
          <cell r="G106" t="str">
            <v>PAÑO LATERAL ARIDEPOSITO DE PARTICULAS</v>
          </cell>
          <cell r="H106" t="str">
            <v>X76</v>
          </cell>
          <cell r="I106" t="str">
            <v>SBOX</v>
          </cell>
          <cell r="J106">
            <v>119</v>
          </cell>
          <cell r="K106" t="str">
            <v>ALBORNOZ CARLOS</v>
          </cell>
          <cell r="L106" t="str">
            <v>SPIN</v>
          </cell>
        </row>
        <row r="107">
          <cell r="A107">
            <v>22</v>
          </cell>
          <cell r="B107" t="str">
            <v>X38</v>
          </cell>
          <cell r="C107" t="str">
            <v>DEPARTAMENTO MONTAJE</v>
          </cell>
          <cell r="D107" t="str">
            <v>148</v>
          </cell>
          <cell r="E107" t="str">
            <v>ALFOMBRA DE MALETERO</v>
          </cell>
          <cell r="F107" t="str">
            <v>PRESENCIA DE AGUA (ORIGEN INDETERMINADO)</v>
          </cell>
          <cell r="G107" t="str">
            <v>ALFOMBRA DE MALETEROPRESENCIA DE AGUA (ORIGEN INDETERMINADO)</v>
          </cell>
          <cell r="H107" t="str">
            <v>X38</v>
          </cell>
          <cell r="I107" t="str">
            <v>SRE2</v>
          </cell>
          <cell r="J107">
            <v>118</v>
          </cell>
          <cell r="K107" t="str">
            <v>DI GREGORIO RAUL</v>
          </cell>
          <cell r="L107" t="str">
            <v>GKAN</v>
          </cell>
        </row>
        <row r="108">
          <cell r="A108">
            <v>22</v>
          </cell>
          <cell r="B108" t="str">
            <v>X65</v>
          </cell>
          <cell r="C108" t="str">
            <v>DEPARTAMENTO  CHAPA</v>
          </cell>
          <cell r="D108" t="str">
            <v>431</v>
          </cell>
          <cell r="E108" t="str">
            <v>CAPOT / FARO D.</v>
          </cell>
          <cell r="F108" t="str">
            <v>JUEGO MAL REPARTIDO</v>
          </cell>
          <cell r="G108" t="str">
            <v>CAPOT / FARO D.JUEGO MAL REPARTIDO</v>
          </cell>
          <cell r="H108" t="str">
            <v>X65</v>
          </cell>
          <cell r="I108" t="str">
            <v>TCMU</v>
          </cell>
          <cell r="J108">
            <v>118</v>
          </cell>
          <cell r="K108" t="str">
            <v>RUSEK CHRISTIAN ADRI</v>
          </cell>
          <cell r="L108" t="str">
            <v>GUNI</v>
          </cell>
        </row>
        <row r="109">
          <cell r="A109">
            <v>22</v>
          </cell>
          <cell r="B109" t="str">
            <v>X65</v>
          </cell>
          <cell r="C109" t="str">
            <v>DEPARTAMENTO PINTURA</v>
          </cell>
          <cell r="D109" t="str">
            <v>484</v>
          </cell>
          <cell r="E109" t="str">
            <v>PORTON (CONJUNTO)</v>
          </cell>
          <cell r="F109" t="str">
            <v>BOLLOS</v>
          </cell>
          <cell r="G109" t="str">
            <v>PORTON (CONJUNTO)BOLLOS</v>
          </cell>
          <cell r="H109" t="str">
            <v>X65</v>
          </cell>
          <cell r="I109" t="str">
            <v>STO1</v>
          </cell>
          <cell r="J109">
            <v>117</v>
          </cell>
          <cell r="K109" t="str">
            <v>CORREA, ALBERTO</v>
          </cell>
          <cell r="L109" t="str">
            <v>STO1</v>
          </cell>
        </row>
        <row r="110">
          <cell r="A110">
            <v>22</v>
          </cell>
          <cell r="B110" t="str">
            <v>X65</v>
          </cell>
          <cell r="C110" t="str">
            <v>DEPARTAMENTO  CHAPA</v>
          </cell>
          <cell r="D110" t="str">
            <v>431</v>
          </cell>
          <cell r="E110" t="str">
            <v>CAPOT / FARO I.</v>
          </cell>
          <cell r="F110" t="str">
            <v>SOBRESALE</v>
          </cell>
          <cell r="G110" t="str">
            <v>CAPOT / FARO I.SOBRESALE</v>
          </cell>
          <cell r="H110" t="str">
            <v>X65</v>
          </cell>
          <cell r="I110" t="str">
            <v>TCMU</v>
          </cell>
          <cell r="J110">
            <v>116</v>
          </cell>
          <cell r="K110" t="str">
            <v>RAMIREZ RICAR DANIEL</v>
          </cell>
          <cell r="L110" t="str">
            <v>GUNI</v>
          </cell>
        </row>
        <row r="111">
          <cell r="A111">
            <v>22</v>
          </cell>
          <cell r="B111" t="str">
            <v>X65</v>
          </cell>
          <cell r="C111" t="str">
            <v>DEPARTAMENTO  CHAPA</v>
          </cell>
          <cell r="D111" t="str">
            <v>432</v>
          </cell>
          <cell r="E111" t="str">
            <v>MARCO DE PUERTA  AVI</v>
          </cell>
          <cell r="F111" t="str">
            <v>JUEGO IRREGULAR</v>
          </cell>
          <cell r="G111" t="str">
            <v>MARCO DE PUERTA  AVIJUEGO IRREGULAR</v>
          </cell>
          <cell r="H111" t="str">
            <v>X65</v>
          </cell>
          <cell r="I111" t="str">
            <v>TCMU</v>
          </cell>
          <cell r="J111">
            <v>116</v>
          </cell>
          <cell r="K111" t="str">
            <v>ACEVEDO CLAUDIO CEFE</v>
          </cell>
          <cell r="L111" t="str">
            <v>GUNI</v>
          </cell>
        </row>
        <row r="112">
          <cell r="A112">
            <v>22</v>
          </cell>
          <cell r="B112" t="str">
            <v>X65</v>
          </cell>
          <cell r="C112" t="str">
            <v>DEPARTAMENTO  CHAPA</v>
          </cell>
          <cell r="D112" t="str">
            <v>432</v>
          </cell>
          <cell r="E112" t="str">
            <v>PORTON (CONJUNTO)</v>
          </cell>
          <cell r="F112" t="str">
            <v>FALTA</v>
          </cell>
          <cell r="G112" t="str">
            <v>PORTON (CONJUNTO)FALTA</v>
          </cell>
          <cell r="H112" t="str">
            <v>X65</v>
          </cell>
          <cell r="I112" t="str">
            <v>SRET</v>
          </cell>
          <cell r="J112">
            <v>114</v>
          </cell>
          <cell r="K112" t="str">
            <v>QUINTEROS, EDUARDO</v>
          </cell>
          <cell r="L112" t="str">
            <v>STO1</v>
          </cell>
        </row>
        <row r="113">
          <cell r="A113">
            <v>22</v>
          </cell>
          <cell r="B113" t="str">
            <v>X65</v>
          </cell>
          <cell r="C113" t="str">
            <v>DEPARTAMENTO  CHAPA</v>
          </cell>
          <cell r="D113" t="str">
            <v>421</v>
          </cell>
          <cell r="E113" t="str">
            <v>PUERTA ARD.</v>
          </cell>
          <cell r="F113" t="str">
            <v>PICO</v>
          </cell>
          <cell r="G113" t="str">
            <v>PUERTA ARD.PICO</v>
          </cell>
          <cell r="H113" t="str">
            <v>X65</v>
          </cell>
          <cell r="I113" t="str">
            <v>TCMU</v>
          </cell>
          <cell r="J113">
            <v>113</v>
          </cell>
          <cell r="K113" t="str">
            <v>FUENTE FEDER GREGOR</v>
          </cell>
          <cell r="L113" t="str">
            <v>GUNI</v>
          </cell>
        </row>
        <row r="114">
          <cell r="A114">
            <v>22</v>
          </cell>
          <cell r="B114" t="str">
            <v>X65</v>
          </cell>
          <cell r="C114" t="str">
            <v>DEPARTAMENTO  CHAPA</v>
          </cell>
          <cell r="D114" t="str">
            <v>432</v>
          </cell>
          <cell r="E114" t="str">
            <v>ENCUADRAMIENTO DE PUERTA AVD.</v>
          </cell>
          <cell r="F114" t="str">
            <v>PROYECCION DE SOLDADURA</v>
          </cell>
          <cell r="G114" t="str">
            <v>ENCUADRAMIENTO DE PUERTA AVD.PROYECCION DE SOLDADURA</v>
          </cell>
          <cell r="H114" t="str">
            <v>X65</v>
          </cell>
          <cell r="I114" t="str">
            <v>STO1</v>
          </cell>
          <cell r="J114">
            <v>113</v>
          </cell>
          <cell r="K114" t="str">
            <v>CORREA, ALBERTO</v>
          </cell>
          <cell r="L114" t="str">
            <v>STO1</v>
          </cell>
        </row>
        <row r="115">
          <cell r="A115">
            <v>22</v>
          </cell>
          <cell r="B115" t="str">
            <v>X65</v>
          </cell>
          <cell r="C115" t="str">
            <v>DEPARTAMENTO PINTURA</v>
          </cell>
          <cell r="D115" t="str">
            <v>484</v>
          </cell>
          <cell r="E115" t="str">
            <v>PAÑO DE PUERTA  AVI / ALETA  AVI</v>
          </cell>
          <cell r="F115" t="str">
            <v>SOBRESALE</v>
          </cell>
          <cell r="G115" t="str">
            <v>PAÑO DE PUERTA  AVI / ALETA  AVISOBRESALE</v>
          </cell>
          <cell r="H115" t="str">
            <v>X65</v>
          </cell>
          <cell r="I115" t="str">
            <v>TCMU</v>
          </cell>
          <cell r="J115">
            <v>112</v>
          </cell>
          <cell r="K115" t="str">
            <v>FUENTE FEDER GREGOR</v>
          </cell>
          <cell r="L115" t="str">
            <v>GUNI</v>
          </cell>
        </row>
        <row r="116">
          <cell r="A116">
            <v>22</v>
          </cell>
          <cell r="B116" t="str">
            <v>X65</v>
          </cell>
          <cell r="C116" t="str">
            <v>DEPARTAMENTO  CHAPA</v>
          </cell>
          <cell r="D116" t="str">
            <v>421</v>
          </cell>
          <cell r="E116" t="str">
            <v>CAPOT AV.</v>
          </cell>
          <cell r="F116" t="str">
            <v>JUEGO IRREGULAR</v>
          </cell>
          <cell r="G116" t="str">
            <v>CAPOT AV.JUEGO IRREGULAR</v>
          </cell>
          <cell r="H116" t="str">
            <v>X65</v>
          </cell>
          <cell r="I116" t="str">
            <v>TCMU</v>
          </cell>
          <cell r="J116">
            <v>110</v>
          </cell>
          <cell r="K116" t="str">
            <v>MANZANELLI RICARDO O</v>
          </cell>
          <cell r="L116" t="str">
            <v>GUNI</v>
          </cell>
        </row>
        <row r="117">
          <cell r="A117">
            <v>22</v>
          </cell>
          <cell r="B117" t="str">
            <v>X65</v>
          </cell>
          <cell r="C117" t="str">
            <v>DEPARTAMENTO MONTAJE</v>
          </cell>
          <cell r="D117" t="str">
            <v>137</v>
          </cell>
          <cell r="E117" t="str">
            <v>LAMELUNAS EXT. DE PUERTA  AVD.</v>
          </cell>
          <cell r="F117" t="str">
            <v>MAL POSICIONADO</v>
          </cell>
          <cell r="G117" t="str">
            <v>LAMELUNAS EXT. DE PUERTA  AVD.MAL POSICIONADO</v>
          </cell>
          <cell r="H117" t="str">
            <v>X65</v>
          </cell>
          <cell r="I117" t="str">
            <v>TCMU</v>
          </cell>
          <cell r="J117">
            <v>110</v>
          </cell>
          <cell r="K117" t="str">
            <v>MANZANELLI RICARDO O</v>
          </cell>
          <cell r="L117" t="str">
            <v>GUNI</v>
          </cell>
        </row>
        <row r="118">
          <cell r="A118">
            <v>22</v>
          </cell>
          <cell r="B118" t="str">
            <v>X65</v>
          </cell>
          <cell r="C118" t="str">
            <v>DEPARTAMENTO MONTAJE</v>
          </cell>
          <cell r="D118" t="str">
            <v>143</v>
          </cell>
          <cell r="E118" t="str">
            <v>FARO I.</v>
          </cell>
          <cell r="F118" t="str">
            <v>MAL POSICIONADO</v>
          </cell>
          <cell r="G118" t="str">
            <v>FARO I.MAL POSICIONADO</v>
          </cell>
          <cell r="H118" t="str">
            <v>X65</v>
          </cell>
          <cell r="I118" t="str">
            <v>TCMU</v>
          </cell>
          <cell r="J118">
            <v>110</v>
          </cell>
          <cell r="K118" t="str">
            <v>GAUNA MARIA EUGENIA</v>
          </cell>
          <cell r="L118" t="str">
            <v>GUNI</v>
          </cell>
        </row>
        <row r="119">
          <cell r="A119">
            <v>22</v>
          </cell>
          <cell r="B119" t="str">
            <v>X65</v>
          </cell>
          <cell r="C119" t="str">
            <v>DEPARTAMENTO  CHAPA</v>
          </cell>
          <cell r="D119" t="str">
            <v>421</v>
          </cell>
          <cell r="E119" t="str">
            <v>CUSTODIA  D.</v>
          </cell>
          <cell r="F119" t="str">
            <v>PICO</v>
          </cell>
          <cell r="G119" t="str">
            <v>CUSTODIA  D.PICO</v>
          </cell>
          <cell r="H119" t="str">
            <v>X65</v>
          </cell>
          <cell r="I119" t="str">
            <v>TCMU</v>
          </cell>
          <cell r="J119">
            <v>108</v>
          </cell>
          <cell r="K119" t="str">
            <v>GUTIERREZ VERONICA</v>
          </cell>
          <cell r="L119" t="str">
            <v>GUNI</v>
          </cell>
        </row>
        <row r="120">
          <cell r="A120">
            <v>22</v>
          </cell>
          <cell r="B120" t="str">
            <v>X65</v>
          </cell>
          <cell r="C120" t="str">
            <v>DEPARTAMENTO  CHAPA</v>
          </cell>
          <cell r="D120" t="str">
            <v>432</v>
          </cell>
          <cell r="E120" t="str">
            <v>PIE  AVD.</v>
          </cell>
          <cell r="F120" t="str">
            <v>DEFORMACION</v>
          </cell>
          <cell r="G120" t="str">
            <v>PIE  AVD.DEFORMACION</v>
          </cell>
          <cell r="H120" t="str">
            <v>X65</v>
          </cell>
          <cell r="I120" t="str">
            <v>STO1</v>
          </cell>
          <cell r="J120">
            <v>106</v>
          </cell>
          <cell r="K120" t="str">
            <v>CORREA, ALBERTO</v>
          </cell>
          <cell r="L120" t="str">
            <v>STO1</v>
          </cell>
        </row>
        <row r="121">
          <cell r="A121">
            <v>22</v>
          </cell>
          <cell r="B121" t="str">
            <v>X65</v>
          </cell>
          <cell r="C121" t="str">
            <v>DEPARTAMENTO PINTURA</v>
          </cell>
          <cell r="D121" t="str">
            <v>484</v>
          </cell>
          <cell r="E121" t="str">
            <v>PORTON (CONJUNTO)</v>
          </cell>
          <cell r="F121" t="str">
            <v>BOLLOS</v>
          </cell>
          <cell r="G121" t="str">
            <v>PORTON (CONJUNTO)BOLLOS</v>
          </cell>
          <cell r="H121" t="str">
            <v>X65</v>
          </cell>
          <cell r="I121" t="str">
            <v>TCMU</v>
          </cell>
          <cell r="J121">
            <v>106</v>
          </cell>
          <cell r="K121" t="str">
            <v>RUSEK CHRISTIAN ADRI</v>
          </cell>
          <cell r="L121" t="str">
            <v>GUNI</v>
          </cell>
        </row>
        <row r="122">
          <cell r="A122">
            <v>22</v>
          </cell>
          <cell r="B122" t="str">
            <v>X65</v>
          </cell>
          <cell r="C122" t="str">
            <v>DEPARTAMENTO PINTURA</v>
          </cell>
          <cell r="D122" t="str">
            <v>486</v>
          </cell>
          <cell r="E122" t="str">
            <v>PORTON (CONJUNTO)</v>
          </cell>
          <cell r="F122" t="str">
            <v>GRANO</v>
          </cell>
          <cell r="G122" t="str">
            <v>PORTON (CONJUNTO)GRANO</v>
          </cell>
          <cell r="H122" t="str">
            <v>X65</v>
          </cell>
          <cell r="I122" t="str">
            <v>TCMU</v>
          </cell>
          <cell r="J122">
            <v>106</v>
          </cell>
          <cell r="K122" t="str">
            <v>ZELAYA GONZA MA CRUZ</v>
          </cell>
          <cell r="L122" t="str">
            <v>GUNI</v>
          </cell>
        </row>
        <row r="123">
          <cell r="A123">
            <v>22</v>
          </cell>
          <cell r="B123" t="str">
            <v>X65</v>
          </cell>
          <cell r="C123" t="str">
            <v>DEPARTAMENTO  CHAPA</v>
          </cell>
          <cell r="D123" t="str">
            <v>432</v>
          </cell>
          <cell r="E123" t="str">
            <v>ENCUADRAMIENTO DE PUERTA AVI.</v>
          </cell>
          <cell r="F123" t="str">
            <v>PROYECCION DE SOLDADURA</v>
          </cell>
          <cell r="G123" t="str">
            <v>ENCUADRAMIENTO DE PUERTA AVI.PROYECCION DE SOLDADURA</v>
          </cell>
          <cell r="H123" t="str">
            <v>X65</v>
          </cell>
          <cell r="I123" t="str">
            <v>STO1</v>
          </cell>
          <cell r="J123">
            <v>104</v>
          </cell>
          <cell r="K123" t="str">
            <v>CORREA, ALBERTO</v>
          </cell>
          <cell r="L123" t="str">
            <v>STO1</v>
          </cell>
        </row>
        <row r="124">
          <cell r="A124">
            <v>22</v>
          </cell>
          <cell r="B124" t="str">
            <v>X65</v>
          </cell>
          <cell r="C124" t="str">
            <v>DEPARTAMENTO  CHAPA</v>
          </cell>
          <cell r="D124" t="str">
            <v>436</v>
          </cell>
          <cell r="E124" t="str">
            <v>PORTON / TECHO</v>
          </cell>
          <cell r="F124" t="str">
            <v>SOBRESALE</v>
          </cell>
          <cell r="G124" t="str">
            <v>PORTON / TECHOSOBRESALE</v>
          </cell>
          <cell r="H124" t="str">
            <v>X65</v>
          </cell>
          <cell r="I124" t="str">
            <v>TCMU</v>
          </cell>
          <cell r="J124">
            <v>104</v>
          </cell>
          <cell r="K124" t="str">
            <v>FUENTE FEDER GREGOR</v>
          </cell>
          <cell r="L124" t="str">
            <v>GUNI</v>
          </cell>
        </row>
        <row r="125">
          <cell r="A125">
            <v>22</v>
          </cell>
          <cell r="B125" t="str">
            <v>X65</v>
          </cell>
          <cell r="C125" t="str">
            <v>DEPARTAMENTO  CHAPA</v>
          </cell>
          <cell r="D125" t="str">
            <v>432</v>
          </cell>
          <cell r="E125" t="str">
            <v>PUERTA AVI.</v>
          </cell>
          <cell r="F125" t="str">
            <v>MAL ALINEADO</v>
          </cell>
          <cell r="G125" t="str">
            <v>PUERTA AVI.MAL ALINEADO</v>
          </cell>
          <cell r="H125" t="str">
            <v>X65</v>
          </cell>
          <cell r="I125" t="str">
            <v>TCMU</v>
          </cell>
          <cell r="J125">
            <v>103</v>
          </cell>
          <cell r="K125" t="str">
            <v>RUSEK CHRISTIAN ADRI</v>
          </cell>
          <cell r="L125" t="str">
            <v>GUNI</v>
          </cell>
        </row>
        <row r="126">
          <cell r="A126">
            <v>22</v>
          </cell>
          <cell r="B126" t="str">
            <v>X38</v>
          </cell>
          <cell r="C126" t="str">
            <v>DEPARTAMENTO  CHAPA</v>
          </cell>
          <cell r="D126" t="str">
            <v>421</v>
          </cell>
          <cell r="E126" t="str">
            <v>PIE MEDIO  I.</v>
          </cell>
          <cell r="F126" t="str">
            <v>BOLLOS</v>
          </cell>
          <cell r="G126" t="str">
            <v>PIE MEDIO  I.BOLLOS</v>
          </cell>
          <cell r="H126" t="str">
            <v>X38</v>
          </cell>
          <cell r="I126" t="str">
            <v>STO1</v>
          </cell>
          <cell r="J126">
            <v>102</v>
          </cell>
          <cell r="K126" t="str">
            <v>CORREA, ALBERTO</v>
          </cell>
          <cell r="L126" t="str">
            <v>STO1</v>
          </cell>
        </row>
        <row r="127">
          <cell r="A127">
            <v>22</v>
          </cell>
          <cell r="B127" t="str">
            <v>X76</v>
          </cell>
          <cell r="C127" t="str">
            <v>DEPARTAMENTO  CHAPA</v>
          </cell>
          <cell r="D127" t="str">
            <v>427</v>
          </cell>
          <cell r="E127" t="str">
            <v>PUERTA DESLIZANTE LATERAL D.</v>
          </cell>
          <cell r="F127" t="str">
            <v>SOBRESALE</v>
          </cell>
          <cell r="G127" t="str">
            <v>PUERTA DESLIZANTE LATERAL D.SOBRESALE</v>
          </cell>
          <cell r="H127" t="str">
            <v>X76</v>
          </cell>
          <cell r="I127" t="str">
            <v>TCMU</v>
          </cell>
          <cell r="J127">
            <v>102</v>
          </cell>
          <cell r="K127" t="str">
            <v>RUSEK CHRISTIAN ADRI</v>
          </cell>
          <cell r="L127" t="str">
            <v>GUNI</v>
          </cell>
        </row>
        <row r="128">
          <cell r="A128">
            <v>22</v>
          </cell>
          <cell r="B128" t="str">
            <v>X76</v>
          </cell>
          <cell r="C128" t="str">
            <v>DEPARTAMENTO MONTAJE</v>
          </cell>
          <cell r="D128" t="str">
            <v>147</v>
          </cell>
          <cell r="E128" t="str">
            <v>PUERTA BATIENTE ARI.</v>
          </cell>
          <cell r="F128" t="str">
            <v>DESCONCHADO</v>
          </cell>
          <cell r="G128" t="str">
            <v>PUERTA BATIENTE ARI.DESCONCHADO</v>
          </cell>
          <cell r="H128" t="str">
            <v>X76</v>
          </cell>
          <cell r="I128" t="str">
            <v>TCMU</v>
          </cell>
          <cell r="J128">
            <v>102</v>
          </cell>
          <cell r="K128" t="str">
            <v>MANZANELLI RICARDO O</v>
          </cell>
          <cell r="L128" t="str">
            <v>GUNI</v>
          </cell>
        </row>
        <row r="129">
          <cell r="A129">
            <v>22</v>
          </cell>
          <cell r="B129" t="str">
            <v>X76</v>
          </cell>
          <cell r="C129" t="str">
            <v>DEPARTAMENTO  CHAPA</v>
          </cell>
          <cell r="D129" t="str">
            <v>426</v>
          </cell>
          <cell r="E129" t="str">
            <v>ENCUADRAMIENTO DE PUERTA ARD.</v>
          </cell>
          <cell r="F129" t="str">
            <v>SOLDADURA ESTALLADA</v>
          </cell>
          <cell r="G129" t="str">
            <v>ENCUADRAMIENTO DE PUERTA ARD.SOLDADURA ESTALLADA</v>
          </cell>
          <cell r="H129" t="str">
            <v>X76</v>
          </cell>
          <cell r="I129" t="str">
            <v>STO1</v>
          </cell>
          <cell r="J129">
            <v>101</v>
          </cell>
          <cell r="K129" t="str">
            <v>QUINTEROS, EDUARDO</v>
          </cell>
          <cell r="L129" t="str">
            <v>STO1</v>
          </cell>
        </row>
        <row r="130">
          <cell r="A130">
            <v>22</v>
          </cell>
          <cell r="B130" t="str">
            <v>X76</v>
          </cell>
          <cell r="C130" t="str">
            <v>DEPARTAMENTO PINTURA</v>
          </cell>
          <cell r="D130" t="str">
            <v>484</v>
          </cell>
          <cell r="E130" t="str">
            <v>PAÑO DE PUERTA  AVD / ALETA  AVD</v>
          </cell>
          <cell r="F130" t="str">
            <v>SOBRESALE</v>
          </cell>
          <cell r="G130" t="str">
            <v>PAÑO DE PUERTA  AVD / ALETA  AVDSOBRESALE</v>
          </cell>
          <cell r="H130" t="str">
            <v>X76</v>
          </cell>
          <cell r="I130" t="str">
            <v>TCMU</v>
          </cell>
          <cell r="J130">
            <v>101</v>
          </cell>
          <cell r="K130" t="str">
            <v>GAUNA MARIA EUGENIA</v>
          </cell>
          <cell r="L130" t="str">
            <v>GUNI</v>
          </cell>
        </row>
        <row r="131">
          <cell r="A131">
            <v>22</v>
          </cell>
          <cell r="B131" t="str">
            <v>X76</v>
          </cell>
          <cell r="C131" t="str">
            <v>DEPARTAMENTO  CHAPA</v>
          </cell>
          <cell r="D131" t="str">
            <v>427</v>
          </cell>
          <cell r="E131" t="str">
            <v>CAPOT AV.</v>
          </cell>
          <cell r="F131" t="str">
            <v>PICO</v>
          </cell>
          <cell r="G131" t="str">
            <v>CAPOT AV.PICO</v>
          </cell>
          <cell r="H131" t="str">
            <v>X76</v>
          </cell>
          <cell r="I131" t="str">
            <v>TCMU</v>
          </cell>
          <cell r="J131">
            <v>99</v>
          </cell>
          <cell r="K131" t="str">
            <v>RAMIREZ RICAR DANIEL</v>
          </cell>
          <cell r="L131" t="str">
            <v>GUNI</v>
          </cell>
        </row>
        <row r="132">
          <cell r="A132">
            <v>22</v>
          </cell>
          <cell r="B132" t="str">
            <v>X65</v>
          </cell>
          <cell r="C132" t="str">
            <v>DEPARTAMENTO  CHAPA</v>
          </cell>
          <cell r="D132" t="str">
            <v>421</v>
          </cell>
          <cell r="E132" t="str">
            <v>ALETA ARD.</v>
          </cell>
          <cell r="F132" t="str">
            <v>PICO</v>
          </cell>
          <cell r="G132" t="str">
            <v>ALETA ARD.PICO</v>
          </cell>
          <cell r="H132" t="str">
            <v>X65</v>
          </cell>
          <cell r="I132" t="str">
            <v>TCMU</v>
          </cell>
          <cell r="J132">
            <v>98</v>
          </cell>
          <cell r="K132" t="str">
            <v>GAUNA MARIA EUGENIA</v>
          </cell>
          <cell r="L132" t="str">
            <v>GUNI</v>
          </cell>
        </row>
        <row r="133">
          <cell r="A133">
            <v>22</v>
          </cell>
          <cell r="B133" t="str">
            <v>X65</v>
          </cell>
          <cell r="C133" t="str">
            <v>DEPARTAMENTO  CHAPA</v>
          </cell>
          <cell r="D133" t="str">
            <v>421</v>
          </cell>
          <cell r="E133" t="str">
            <v>PARACHOQUES AV.</v>
          </cell>
          <cell r="F133" t="str">
            <v>MAL POSICIONADO</v>
          </cell>
          <cell r="G133" t="str">
            <v>PARACHOQUES AV.MAL POSICIONADO</v>
          </cell>
          <cell r="H133" t="str">
            <v>X65</v>
          </cell>
          <cell r="I133" t="str">
            <v>TCMU</v>
          </cell>
          <cell r="J133">
            <v>98</v>
          </cell>
          <cell r="K133" t="str">
            <v>GUTIERREZ VERONICA</v>
          </cell>
          <cell r="L133" t="str">
            <v>GUNI</v>
          </cell>
        </row>
        <row r="134">
          <cell r="A134">
            <v>22</v>
          </cell>
          <cell r="B134" t="str">
            <v>X65</v>
          </cell>
          <cell r="C134" t="str">
            <v>DEPARTAMENTO MONTAJE</v>
          </cell>
          <cell r="D134" t="str">
            <v>???</v>
          </cell>
          <cell r="E134" t="str">
            <v>BISAGRA SUP.DE PUERTA AVD.</v>
          </cell>
          <cell r="F134" t="str">
            <v>SOLDADURA AGRESIVA</v>
          </cell>
          <cell r="G134" t="str">
            <v>BISAGRA SUP.DE PUERTA AVD.SOLDADURA AGRESIVA</v>
          </cell>
          <cell r="H134" t="str">
            <v>X65</v>
          </cell>
          <cell r="I134" t="str">
            <v>STO1</v>
          </cell>
          <cell r="J134">
            <v>98</v>
          </cell>
          <cell r="K134" t="str">
            <v>CORREA, ALBERTO</v>
          </cell>
          <cell r="L134" t="str">
            <v>STO1</v>
          </cell>
        </row>
        <row r="135">
          <cell r="A135">
            <v>22</v>
          </cell>
          <cell r="B135" t="str">
            <v>X76</v>
          </cell>
          <cell r="C135" t="str">
            <v>DEPARTAMENTO  CHAPA</v>
          </cell>
          <cell r="D135" t="str">
            <v>424</v>
          </cell>
          <cell r="E135" t="str">
            <v>PAÑO LATERAL ARD</v>
          </cell>
          <cell r="F135" t="str">
            <v>BOLLOS</v>
          </cell>
          <cell r="G135" t="str">
            <v>PAÑO LATERAL ARDBOLLOS</v>
          </cell>
          <cell r="H135" t="str">
            <v>X76</v>
          </cell>
          <cell r="I135" t="str">
            <v>STO1</v>
          </cell>
          <cell r="J135">
            <v>98</v>
          </cell>
          <cell r="K135" t="str">
            <v>CORREA, ALBERTO</v>
          </cell>
          <cell r="L135" t="str">
            <v>STO1</v>
          </cell>
        </row>
        <row r="136">
          <cell r="A136">
            <v>22</v>
          </cell>
          <cell r="B136" t="str">
            <v>X65</v>
          </cell>
          <cell r="C136" t="str">
            <v>DEPARTAMENTO  CHAPA</v>
          </cell>
          <cell r="D136" t="str">
            <v>421</v>
          </cell>
          <cell r="E136" t="str">
            <v>PUERTA ARD.</v>
          </cell>
          <cell r="F136" t="str">
            <v>PICO</v>
          </cell>
          <cell r="G136" t="str">
            <v>PUERTA ARD.PICO</v>
          </cell>
          <cell r="H136" t="str">
            <v>X65</v>
          </cell>
          <cell r="I136" t="str">
            <v>TCMU</v>
          </cell>
          <cell r="J136">
            <v>97</v>
          </cell>
          <cell r="K136" t="str">
            <v>RUSEK CHRISTIAN ADRI</v>
          </cell>
          <cell r="L136" t="str">
            <v>GUNI</v>
          </cell>
        </row>
        <row r="137">
          <cell r="A137">
            <v>22</v>
          </cell>
          <cell r="B137" t="str">
            <v>X65</v>
          </cell>
          <cell r="C137" t="str">
            <v>DEPARTAMENTO  CHAPA</v>
          </cell>
          <cell r="D137" t="str">
            <v>431</v>
          </cell>
          <cell r="E137" t="str">
            <v>PUERTA AVD.</v>
          </cell>
          <cell r="F137" t="str">
            <v>BOLLOS</v>
          </cell>
          <cell r="G137" t="str">
            <v>PUERTA AVD.BOLLOS</v>
          </cell>
          <cell r="H137" t="str">
            <v>X65</v>
          </cell>
          <cell r="I137" t="str">
            <v>TCMU</v>
          </cell>
          <cell r="J137">
            <v>97</v>
          </cell>
          <cell r="K137" t="str">
            <v>MANZANELLI RICARDO O</v>
          </cell>
          <cell r="L137" t="str">
            <v>GUNI</v>
          </cell>
        </row>
        <row r="138">
          <cell r="A138">
            <v>22</v>
          </cell>
          <cell r="B138" t="str">
            <v>X65</v>
          </cell>
          <cell r="C138" t="str">
            <v>DEPARTAMENTO  CHAPA</v>
          </cell>
          <cell r="D138" t="str">
            <v>432</v>
          </cell>
          <cell r="E138" t="str">
            <v>PUERTA AVD.</v>
          </cell>
          <cell r="F138" t="str">
            <v>MAL ALINEADO</v>
          </cell>
          <cell r="G138" t="str">
            <v>PUERTA AVD.MAL ALINEADO</v>
          </cell>
          <cell r="H138" t="str">
            <v>X65</v>
          </cell>
          <cell r="I138" t="str">
            <v>TCMU</v>
          </cell>
          <cell r="J138">
            <v>97</v>
          </cell>
          <cell r="K138" t="str">
            <v>MANZANELLI RICARDO O</v>
          </cell>
          <cell r="L138" t="str">
            <v>GUNI</v>
          </cell>
        </row>
        <row r="139">
          <cell r="A139">
            <v>22</v>
          </cell>
          <cell r="B139" t="str">
            <v>X65</v>
          </cell>
          <cell r="C139" t="str">
            <v>DEPARTAMENTO PINTURA</v>
          </cell>
          <cell r="D139" t="str">
            <v>486</v>
          </cell>
          <cell r="E139" t="str">
            <v>PORTON (CONJUNTO)</v>
          </cell>
          <cell r="F139" t="str">
            <v>GRANO</v>
          </cell>
          <cell r="G139" t="str">
            <v>PORTON (CONJUNTO)GRANO</v>
          </cell>
          <cell r="H139" t="str">
            <v>X65</v>
          </cell>
          <cell r="I139" t="str">
            <v>TCMU</v>
          </cell>
          <cell r="J139">
            <v>97</v>
          </cell>
          <cell r="K139" t="str">
            <v>VAZQUEZ RENE ALBERTO</v>
          </cell>
          <cell r="L139" t="str">
            <v>GUNI</v>
          </cell>
        </row>
        <row r="140">
          <cell r="A140">
            <v>22</v>
          </cell>
          <cell r="B140" t="str">
            <v>X65</v>
          </cell>
          <cell r="C140" t="str">
            <v>DEPARTAMENTO  CHAPA</v>
          </cell>
          <cell r="D140" t="str">
            <v>432</v>
          </cell>
          <cell r="E140" t="str">
            <v>PUERTA AVD.</v>
          </cell>
          <cell r="F140" t="str">
            <v>JUEGO MAL REPARTIDO</v>
          </cell>
          <cell r="G140" t="str">
            <v>PUERTA AVD.JUEGO MAL REPARTIDO</v>
          </cell>
          <cell r="H140" t="str">
            <v>X65</v>
          </cell>
          <cell r="I140" t="str">
            <v>TCMU</v>
          </cell>
          <cell r="J140">
            <v>96</v>
          </cell>
          <cell r="K140" t="str">
            <v>ZELAYA GONZA MA CRUZ</v>
          </cell>
          <cell r="L140" t="str">
            <v>GUNI</v>
          </cell>
        </row>
        <row r="141">
          <cell r="A141">
            <v>22</v>
          </cell>
          <cell r="B141" t="str">
            <v>X65</v>
          </cell>
          <cell r="C141" t="str">
            <v>DEPARTAMENTO  CHAPA</v>
          </cell>
          <cell r="D141" t="str">
            <v>436</v>
          </cell>
          <cell r="E141" t="str">
            <v>PORTON / TECHO</v>
          </cell>
          <cell r="F141" t="str">
            <v>SOBRESALE</v>
          </cell>
          <cell r="G141" t="str">
            <v>PORTON / TECHOSOBRESALE</v>
          </cell>
          <cell r="H141" t="str">
            <v>X65</v>
          </cell>
          <cell r="I141" t="str">
            <v>TCMU</v>
          </cell>
          <cell r="J141">
            <v>96</v>
          </cell>
          <cell r="K141" t="str">
            <v>GAUNA MARIA EUGENIA</v>
          </cell>
          <cell r="L141" t="str">
            <v>GUNI</v>
          </cell>
        </row>
        <row r="142">
          <cell r="A142">
            <v>22</v>
          </cell>
          <cell r="B142" t="str">
            <v>X65</v>
          </cell>
          <cell r="C142" t="str">
            <v>DEPARTAMENTO PINTURA</v>
          </cell>
          <cell r="D142" t="str">
            <v>486</v>
          </cell>
          <cell r="E142" t="str">
            <v>PORTON (CONJUNTO)</v>
          </cell>
          <cell r="F142" t="str">
            <v>DEPOSITO DE PARTICULAS</v>
          </cell>
          <cell r="G142" t="str">
            <v>PORTON (CONJUNTO)DEPOSITO DE PARTICULAS</v>
          </cell>
          <cell r="H142" t="str">
            <v>X65</v>
          </cell>
          <cell r="I142" t="str">
            <v>TCMU</v>
          </cell>
          <cell r="J142">
            <v>96</v>
          </cell>
          <cell r="K142" t="str">
            <v>RUSEK CHRISTIAN ADRI</v>
          </cell>
          <cell r="L142" t="str">
            <v>GUNI</v>
          </cell>
        </row>
        <row r="143">
          <cell r="A143">
            <v>22</v>
          </cell>
          <cell r="B143" t="str">
            <v>X76</v>
          </cell>
          <cell r="C143" t="str">
            <v>DEPARTAMENTO  CHAPA</v>
          </cell>
          <cell r="D143" t="str">
            <v>431</v>
          </cell>
          <cell r="E143" t="str">
            <v>CAPOT / FARO D.</v>
          </cell>
          <cell r="F143" t="str">
            <v>JUEGO MAL REPARTIDO</v>
          </cell>
          <cell r="G143" t="str">
            <v>CAPOT / FARO D.JUEGO MAL REPARTIDO</v>
          </cell>
          <cell r="H143" t="str">
            <v>X76</v>
          </cell>
          <cell r="I143" t="str">
            <v>TCMU</v>
          </cell>
          <cell r="J143">
            <v>96</v>
          </cell>
          <cell r="K143" t="str">
            <v>RUSEK CHRISTIAN ADRI</v>
          </cell>
          <cell r="L143" t="str">
            <v>GUNI</v>
          </cell>
        </row>
        <row r="144">
          <cell r="A144">
            <v>22</v>
          </cell>
          <cell r="B144" t="str">
            <v>X76</v>
          </cell>
          <cell r="C144" t="str">
            <v>DEPARTAMENTO PINTURA</v>
          </cell>
          <cell r="D144" t="str">
            <v>484</v>
          </cell>
          <cell r="E144" t="str">
            <v>PAÑO DE PUERTA  AVD / ALETA  AVD</v>
          </cell>
          <cell r="F144" t="str">
            <v>SOBRESALE</v>
          </cell>
          <cell r="G144" t="str">
            <v>PAÑO DE PUERTA  AVD / ALETA  AVDSOBRESALE</v>
          </cell>
          <cell r="H144" t="str">
            <v>X76</v>
          </cell>
          <cell r="I144" t="str">
            <v>TCMU</v>
          </cell>
          <cell r="J144">
            <v>96</v>
          </cell>
          <cell r="K144" t="str">
            <v>GUTIERREZ VERONICA</v>
          </cell>
          <cell r="L144" t="str">
            <v>GUNI</v>
          </cell>
        </row>
        <row r="145">
          <cell r="A145">
            <v>22</v>
          </cell>
          <cell r="B145" t="str">
            <v>X65</v>
          </cell>
          <cell r="C145" t="str">
            <v>DEPARTAMENTO  CHAPA</v>
          </cell>
          <cell r="D145" t="str">
            <v>431</v>
          </cell>
          <cell r="E145" t="str">
            <v>PIE  AVI.</v>
          </cell>
          <cell r="F145" t="str">
            <v>BOLLOS</v>
          </cell>
          <cell r="G145" t="str">
            <v>PIE  AVI.BOLLOS</v>
          </cell>
          <cell r="H145" t="str">
            <v>X65</v>
          </cell>
          <cell r="I145" t="str">
            <v>STO1</v>
          </cell>
          <cell r="J145">
            <v>95</v>
          </cell>
          <cell r="K145" t="str">
            <v>QUINTEROS, EDUARDO</v>
          </cell>
          <cell r="L145" t="str">
            <v>STO1</v>
          </cell>
        </row>
        <row r="146">
          <cell r="A146">
            <v>22</v>
          </cell>
          <cell r="B146" t="str">
            <v>X65</v>
          </cell>
          <cell r="C146" t="str">
            <v>DEPARTAMENTO  CHAPA</v>
          </cell>
          <cell r="D146" t="str">
            <v>431</v>
          </cell>
          <cell r="E146" t="str">
            <v>PUERTA AVI.</v>
          </cell>
          <cell r="F146" t="str">
            <v>BOLLOS</v>
          </cell>
          <cell r="G146" t="str">
            <v>PUERTA AVI.BOLLOS</v>
          </cell>
          <cell r="H146" t="str">
            <v>X65</v>
          </cell>
          <cell r="I146" t="str">
            <v>TCMU</v>
          </cell>
          <cell r="J146">
            <v>94</v>
          </cell>
          <cell r="K146" t="str">
            <v>ZELAYA GONZA MA CRUZ</v>
          </cell>
          <cell r="L146" t="str">
            <v>GUNI</v>
          </cell>
        </row>
        <row r="147">
          <cell r="A147">
            <v>22</v>
          </cell>
          <cell r="B147" t="str">
            <v>X65</v>
          </cell>
          <cell r="C147" t="str">
            <v>DEPARTAMENTO PINTURA</v>
          </cell>
          <cell r="D147" t="str">
            <v>486</v>
          </cell>
          <cell r="E147" t="str">
            <v>PUERTA ARD.</v>
          </cell>
          <cell r="F147" t="str">
            <v>GRANO</v>
          </cell>
          <cell r="G147" t="str">
            <v>PUERTA ARD.GRANO</v>
          </cell>
          <cell r="H147" t="str">
            <v>X65</v>
          </cell>
          <cell r="I147" t="str">
            <v>TCMU</v>
          </cell>
          <cell r="J147">
            <v>94</v>
          </cell>
          <cell r="K147" t="str">
            <v>VAZQUEZ RENE ALBERTO</v>
          </cell>
          <cell r="L147" t="str">
            <v>GUNI</v>
          </cell>
        </row>
        <row r="148">
          <cell r="A148">
            <v>22</v>
          </cell>
          <cell r="B148" t="str">
            <v>X76</v>
          </cell>
          <cell r="C148" t="str">
            <v>DEPARTAMENTO MONTAJE</v>
          </cell>
          <cell r="D148" t="str">
            <v>147</v>
          </cell>
          <cell r="E148" t="str">
            <v>TECHO</v>
          </cell>
          <cell r="F148" t="str">
            <v>DESCONCHADO</v>
          </cell>
          <cell r="G148" t="str">
            <v>TECHODESCONCHADO</v>
          </cell>
          <cell r="H148" t="str">
            <v>X76</v>
          </cell>
          <cell r="I148" t="str">
            <v>TCMU</v>
          </cell>
          <cell r="J148">
            <v>94</v>
          </cell>
          <cell r="K148" t="str">
            <v>FIGUEROA MIGUEL ANGE</v>
          </cell>
          <cell r="L148" t="str">
            <v>GUNI</v>
          </cell>
        </row>
        <row r="149">
          <cell r="A149">
            <v>22</v>
          </cell>
          <cell r="B149" t="str">
            <v>X65</v>
          </cell>
          <cell r="C149" t="str">
            <v>DEPARTAMENTO  CHAPA</v>
          </cell>
          <cell r="D149" t="str">
            <v>431</v>
          </cell>
          <cell r="E149" t="str">
            <v>PIE MEDIO I./ LARGUERO DE TECHO SUP. I.</v>
          </cell>
          <cell r="F149" t="str">
            <v>SOLDADURA ESTALLADA</v>
          </cell>
          <cell r="G149" t="str">
            <v>PIE MEDIO I./ LARGUERO DE TECHO SUP. I.SOLDADURA ESTALLADA</v>
          </cell>
          <cell r="H149" t="str">
            <v>X65</v>
          </cell>
          <cell r="I149" t="str">
            <v>STO1</v>
          </cell>
          <cell r="J149">
            <v>93</v>
          </cell>
          <cell r="K149" t="str">
            <v>DIAZ, VALENTIN</v>
          </cell>
          <cell r="L149" t="str">
            <v>STO1</v>
          </cell>
        </row>
        <row r="150">
          <cell r="A150">
            <v>22</v>
          </cell>
          <cell r="B150" t="str">
            <v>X65</v>
          </cell>
          <cell r="C150" t="str">
            <v>DEPARTAMENTO  CHAPA</v>
          </cell>
          <cell r="D150" t="str">
            <v>432</v>
          </cell>
          <cell r="E150" t="str">
            <v>MARCO DE PUERTA  AVI</v>
          </cell>
          <cell r="F150" t="str">
            <v>JUEGO IRREGULAR</v>
          </cell>
          <cell r="G150" t="str">
            <v>MARCO DE PUERTA  AVIJUEGO IRREGULAR</v>
          </cell>
          <cell r="H150" t="str">
            <v>X65</v>
          </cell>
          <cell r="I150" t="str">
            <v>TCMU</v>
          </cell>
          <cell r="J150">
            <v>93</v>
          </cell>
          <cell r="K150" t="str">
            <v>FIGUEROA MIGUEL ANGE</v>
          </cell>
          <cell r="L150" t="str">
            <v>GUNI</v>
          </cell>
        </row>
        <row r="151">
          <cell r="A151">
            <v>22</v>
          </cell>
          <cell r="B151" t="str">
            <v>X65</v>
          </cell>
          <cell r="C151" t="str">
            <v>DEPARTAMENTO PINTURA</v>
          </cell>
          <cell r="D151" t="str">
            <v>486</v>
          </cell>
          <cell r="E151" t="str">
            <v>CARROCERIA</v>
          </cell>
          <cell r="F151" t="str">
            <v>GRANO</v>
          </cell>
          <cell r="G151" t="str">
            <v>CARROCERIAGRANO</v>
          </cell>
          <cell r="H151" t="str">
            <v>X65</v>
          </cell>
          <cell r="I151" t="str">
            <v>SBOX</v>
          </cell>
          <cell r="J151">
            <v>93</v>
          </cell>
          <cell r="K151" t="str">
            <v>ALBORNOZ CARLOS</v>
          </cell>
          <cell r="L151" t="str">
            <v>SPIN</v>
          </cell>
        </row>
        <row r="152">
          <cell r="A152">
            <v>22</v>
          </cell>
          <cell r="B152" t="str">
            <v>X76</v>
          </cell>
          <cell r="C152" t="str">
            <v>DEPARTAMENTO  CHAPA</v>
          </cell>
          <cell r="D152" t="str">
            <v>431</v>
          </cell>
          <cell r="E152" t="str">
            <v>CAPOT AV./ ALETA  AVD.</v>
          </cell>
          <cell r="F152" t="str">
            <v>JUEGO EXCESIVO</v>
          </cell>
          <cell r="G152" t="str">
            <v>CAPOT AV./ ALETA  AVD.JUEGO EXCESIVO</v>
          </cell>
          <cell r="H152" t="str">
            <v>X76</v>
          </cell>
          <cell r="I152" t="str">
            <v>TCMU</v>
          </cell>
          <cell r="J152">
            <v>93</v>
          </cell>
          <cell r="K152" t="str">
            <v>RUSEK CHRISTIAN ADRI</v>
          </cell>
          <cell r="L152" t="str">
            <v>GUNI</v>
          </cell>
        </row>
        <row r="153">
          <cell r="A153">
            <v>22</v>
          </cell>
          <cell r="B153" t="str">
            <v>X76</v>
          </cell>
          <cell r="C153" t="str">
            <v>DEPARTAMENTO  CHAPA</v>
          </cell>
          <cell r="D153" t="str">
            <v>431</v>
          </cell>
          <cell r="E153" t="str">
            <v>CAPOT AV./ ALETA  AVI.</v>
          </cell>
          <cell r="F153" t="str">
            <v>SOBRESALE</v>
          </cell>
          <cell r="G153" t="str">
            <v>CAPOT AV./ ALETA  AVI.SOBRESALE</v>
          </cell>
          <cell r="H153" t="str">
            <v>X76</v>
          </cell>
          <cell r="I153" t="str">
            <v>TCMU</v>
          </cell>
          <cell r="J153">
            <v>93</v>
          </cell>
          <cell r="K153" t="str">
            <v>FUENTE FEDER GREGOR</v>
          </cell>
          <cell r="L153" t="str">
            <v>GUNI</v>
          </cell>
        </row>
        <row r="154">
          <cell r="A154">
            <v>22</v>
          </cell>
          <cell r="B154" t="str">
            <v>X65</v>
          </cell>
          <cell r="C154" t="str">
            <v>DEPARTAMENTO  CHAPA</v>
          </cell>
          <cell r="D154" t="str">
            <v>421</v>
          </cell>
          <cell r="E154" t="str">
            <v>PARACHOQUES AV.</v>
          </cell>
          <cell r="F154" t="str">
            <v>SOBRESALE</v>
          </cell>
          <cell r="G154" t="str">
            <v>PARACHOQUES AV.SOBRESALE</v>
          </cell>
          <cell r="H154" t="str">
            <v>X65</v>
          </cell>
          <cell r="I154" t="str">
            <v>TCMU</v>
          </cell>
          <cell r="J154">
            <v>92</v>
          </cell>
          <cell r="K154" t="str">
            <v>GAUNA MARIA EUGENIA</v>
          </cell>
          <cell r="L154" t="str">
            <v>GUNI</v>
          </cell>
        </row>
        <row r="155">
          <cell r="A155">
            <v>22</v>
          </cell>
          <cell r="B155" t="str">
            <v>X65</v>
          </cell>
          <cell r="C155" t="str">
            <v>DEPARTAMENTO  CHAPA</v>
          </cell>
          <cell r="D155" t="str">
            <v>431</v>
          </cell>
          <cell r="E155" t="str">
            <v>PAÑO LATERAL ARD</v>
          </cell>
          <cell r="F155" t="str">
            <v>SOLDADURA ESTALLADA</v>
          </cell>
          <cell r="G155" t="str">
            <v>PAÑO LATERAL ARDSOLDADURA ESTALLADA</v>
          </cell>
          <cell r="H155" t="str">
            <v>X65</v>
          </cell>
          <cell r="I155" t="str">
            <v>STO1</v>
          </cell>
          <cell r="J155">
            <v>92</v>
          </cell>
          <cell r="K155" t="str">
            <v>QUINTEROS, EDUARDO</v>
          </cell>
          <cell r="L155" t="str">
            <v>STO1</v>
          </cell>
        </row>
        <row r="156">
          <cell r="A156">
            <v>22</v>
          </cell>
          <cell r="B156" t="str">
            <v>X65</v>
          </cell>
          <cell r="C156" t="str">
            <v>DEPARTAMENTO MONTAJE</v>
          </cell>
          <cell r="D156" t="str">
            <v>???</v>
          </cell>
          <cell r="E156" t="str">
            <v>PAÑO LATERAL ARD</v>
          </cell>
          <cell r="F156" t="str">
            <v>BOLLOS</v>
          </cell>
          <cell r="G156" t="str">
            <v>PAÑO LATERAL ARDBOLLOS</v>
          </cell>
          <cell r="H156" t="str">
            <v>X65</v>
          </cell>
          <cell r="I156" t="str">
            <v>STO1</v>
          </cell>
          <cell r="J156">
            <v>92</v>
          </cell>
          <cell r="K156" t="str">
            <v>QUINTEROS, EDUARDO</v>
          </cell>
          <cell r="L156" t="str">
            <v>STO1</v>
          </cell>
        </row>
        <row r="157">
          <cell r="A157">
            <v>22</v>
          </cell>
          <cell r="B157" t="str">
            <v>X76</v>
          </cell>
          <cell r="C157" t="str">
            <v>DEPARTAMENTO  CHAPA</v>
          </cell>
          <cell r="D157" t="str">
            <v>427</v>
          </cell>
          <cell r="E157" t="str">
            <v>ENCUADRAMIENTO DE PUERTA ARI.</v>
          </cell>
          <cell r="F157" t="str">
            <v>SOLDADURA ESTALLADA</v>
          </cell>
          <cell r="G157" t="str">
            <v>ENCUADRAMIENTO DE PUERTA ARI.SOLDADURA ESTALLADA</v>
          </cell>
          <cell r="H157" t="str">
            <v>X76</v>
          </cell>
          <cell r="I157" t="str">
            <v>STO1</v>
          </cell>
          <cell r="J157">
            <v>92</v>
          </cell>
          <cell r="K157" t="str">
            <v>CORREA, ALBERTO</v>
          </cell>
          <cell r="L157" t="str">
            <v>STO1</v>
          </cell>
        </row>
        <row r="158">
          <cell r="A158">
            <v>22</v>
          </cell>
          <cell r="B158" t="str">
            <v>X65</v>
          </cell>
          <cell r="C158" t="str">
            <v>DEPARTAMENTO MONTAJE</v>
          </cell>
          <cell r="D158" t="str">
            <v>148</v>
          </cell>
          <cell r="E158" t="str">
            <v>ALFOMBRA DE MALETERO</v>
          </cell>
          <cell r="F158" t="str">
            <v>PRESENCIA DE AGUA (ORIGEN INDETERMINADO)</v>
          </cell>
          <cell r="G158" t="str">
            <v>ALFOMBRA DE MALETEROPRESENCIA DE AGUA (ORIGEN INDETERMINADO)</v>
          </cell>
          <cell r="H158" t="str">
            <v>X65</v>
          </cell>
          <cell r="I158" t="str">
            <v>SRE2</v>
          </cell>
          <cell r="J158">
            <v>75</v>
          </cell>
          <cell r="K158" t="str">
            <v>DI GREGORIO RAUL</v>
          </cell>
          <cell r="L158" t="str">
            <v>GKAN</v>
          </cell>
        </row>
        <row r="159">
          <cell r="A159">
            <v>22</v>
          </cell>
          <cell r="B159" t="str">
            <v>X65</v>
          </cell>
          <cell r="C159" t="str">
            <v>DEPARTAMENTO MONTAJE</v>
          </cell>
          <cell r="D159" t="str">
            <v>141</v>
          </cell>
          <cell r="E159" t="str">
            <v>ALFOMBRA DE MALETERO</v>
          </cell>
          <cell r="F159" t="str">
            <v>PRESENCIA DE AGUA (ORIGEN INDETERMINADO)</v>
          </cell>
          <cell r="G159" t="str">
            <v>ALFOMBRA DE MALETEROPRESENCIA DE AGUA (ORIGEN INDETERMINADO)</v>
          </cell>
          <cell r="H159" t="str">
            <v>X65</v>
          </cell>
          <cell r="I159" t="str">
            <v>SRE2</v>
          </cell>
          <cell r="J159">
            <v>9</v>
          </cell>
          <cell r="K159" t="str">
            <v>DI GREGORIO RAUL</v>
          </cell>
          <cell r="L159" t="str">
            <v>GKAN</v>
          </cell>
        </row>
        <row r="160">
          <cell r="A160">
            <v>22</v>
          </cell>
          <cell r="B160" t="str">
            <v>X65</v>
          </cell>
          <cell r="C160" t="str">
            <v>DEPARTAMENTO MONTAJE</v>
          </cell>
          <cell r="D160" t="str">
            <v>142</v>
          </cell>
          <cell r="E160" t="str">
            <v>ALFOMBRA DE MALETERO</v>
          </cell>
          <cell r="F160" t="str">
            <v>PRESENCIA DE AGUA (ORIGEN INDETERMINADO)</v>
          </cell>
          <cell r="G160" t="str">
            <v>ALFOMBRA DE MALETEROPRESENCIA DE AGUA (ORIGEN INDETERMINADO)</v>
          </cell>
          <cell r="H160" t="str">
            <v>X65</v>
          </cell>
          <cell r="I160" t="str">
            <v>SRE2</v>
          </cell>
          <cell r="J160">
            <v>8</v>
          </cell>
          <cell r="K160" t="str">
            <v>DI GREGORIO RAUL</v>
          </cell>
          <cell r="L160" t="str">
            <v>GKAN</v>
          </cell>
        </row>
        <row r="161">
          <cell r="A161">
            <v>22</v>
          </cell>
          <cell r="B161" t="str">
            <v>X65</v>
          </cell>
          <cell r="C161" t="str">
            <v>DEPARTAMENTO MONTAJE</v>
          </cell>
          <cell r="D161" t="str">
            <v>???</v>
          </cell>
          <cell r="E161" t="str">
            <v>BISAGRA SUP.DE PUERTA ARD.</v>
          </cell>
          <cell r="F161" t="str">
            <v>SOLDADURA AGRESIVA</v>
          </cell>
          <cell r="G161" t="str">
            <v>BISAGRA SUP.DE PUERTA ARD.SOLDADURA AGRESIVA</v>
          </cell>
          <cell r="H161" t="str">
            <v>X65</v>
          </cell>
          <cell r="I161" t="str">
            <v>STO1</v>
          </cell>
          <cell r="J161">
            <v>91</v>
          </cell>
          <cell r="K161" t="str">
            <v>CORREA, ALBERTO</v>
          </cell>
          <cell r="L161" t="str">
            <v>STO1</v>
          </cell>
        </row>
        <row r="162">
          <cell r="A162">
            <v>22</v>
          </cell>
          <cell r="B162" t="str">
            <v>X65</v>
          </cell>
          <cell r="C162" t="str">
            <v>DEPARTAMENTO MONTAJE</v>
          </cell>
          <cell r="D162" t="str">
            <v>???</v>
          </cell>
          <cell r="E162" t="str">
            <v>BISAGRA SUP.DE PUERTA ARI.</v>
          </cell>
          <cell r="F162" t="str">
            <v>SOLDADURA AGRESIVA</v>
          </cell>
          <cell r="G162" t="str">
            <v>BISAGRA SUP.DE PUERTA ARI.SOLDADURA AGRESIVA</v>
          </cell>
          <cell r="H162" t="str">
            <v>X65</v>
          </cell>
          <cell r="I162" t="str">
            <v>STO1</v>
          </cell>
          <cell r="J162">
            <v>91</v>
          </cell>
          <cell r="K162" t="str">
            <v>CORREA, ALBERTO</v>
          </cell>
          <cell r="L162" t="str">
            <v>STO1</v>
          </cell>
        </row>
        <row r="163">
          <cell r="A163">
            <v>22</v>
          </cell>
          <cell r="B163" t="str">
            <v>X76</v>
          </cell>
          <cell r="C163" t="str">
            <v>DEPARTAMENTO  CHAPA</v>
          </cell>
          <cell r="D163" t="str">
            <v>427</v>
          </cell>
          <cell r="E163" t="str">
            <v>PUERTA BATIENTE ARD.</v>
          </cell>
          <cell r="F163" t="str">
            <v>JUEGO EXCESIVO</v>
          </cell>
          <cell r="G163" t="str">
            <v>PUERTA BATIENTE ARD.JUEGO EXCESIVO</v>
          </cell>
          <cell r="H163" t="str">
            <v>X76</v>
          </cell>
          <cell r="I163" t="str">
            <v>TCMU</v>
          </cell>
          <cell r="J163">
            <v>90</v>
          </cell>
          <cell r="K163" t="str">
            <v>RUSEK CHRISTIAN ADRI</v>
          </cell>
          <cell r="L163" t="str">
            <v>GUNI</v>
          </cell>
        </row>
        <row r="164">
          <cell r="A164">
            <v>22</v>
          </cell>
          <cell r="B164" t="str">
            <v>X76</v>
          </cell>
          <cell r="C164" t="str">
            <v>DEPARTAMENTO  CHAPA</v>
          </cell>
          <cell r="D164" t="str">
            <v>431</v>
          </cell>
          <cell r="E164" t="str">
            <v>PAÑO DE PUERTA  AVI / ALETA  AVI</v>
          </cell>
          <cell r="F164" t="str">
            <v>SOBRESALE</v>
          </cell>
          <cell r="G164" t="str">
            <v>PAÑO DE PUERTA  AVI / ALETA  AVISOBRESALE</v>
          </cell>
          <cell r="H164" t="str">
            <v>X76</v>
          </cell>
          <cell r="I164" t="str">
            <v>TCMU</v>
          </cell>
          <cell r="J164">
            <v>90</v>
          </cell>
          <cell r="K164" t="str">
            <v>GUTIERREZ VERONICA</v>
          </cell>
          <cell r="L164" t="str">
            <v>GUNI</v>
          </cell>
        </row>
        <row r="165">
          <cell r="A165">
            <v>22</v>
          </cell>
          <cell r="B165" t="str">
            <v>X38</v>
          </cell>
          <cell r="C165" t="str">
            <v>DEPARTAMENTO  CHAPA</v>
          </cell>
          <cell r="D165" t="str">
            <v>426</v>
          </cell>
          <cell r="E165" t="str">
            <v>ENCUADRAMIENTO DE PUERTA ARI.</v>
          </cell>
          <cell r="F165" t="str">
            <v>BOLLOS</v>
          </cell>
          <cell r="G165" t="str">
            <v>ENCUADRAMIENTO DE PUERTA ARI.BOLLOS</v>
          </cell>
          <cell r="H165" t="str">
            <v>X38</v>
          </cell>
          <cell r="I165" t="str">
            <v>STO1</v>
          </cell>
          <cell r="J165">
            <v>89</v>
          </cell>
          <cell r="K165" t="str">
            <v>CORREA, ALBERTO</v>
          </cell>
          <cell r="L165" t="str">
            <v>STO1</v>
          </cell>
        </row>
        <row r="166">
          <cell r="A166">
            <v>22</v>
          </cell>
          <cell r="B166" t="str">
            <v>X65</v>
          </cell>
          <cell r="C166" t="str">
            <v>DEPARTAMENTO  CHAPA</v>
          </cell>
          <cell r="D166" t="str">
            <v>431</v>
          </cell>
          <cell r="E166" t="str">
            <v>TECHO</v>
          </cell>
          <cell r="F166" t="str">
            <v>PICO</v>
          </cell>
          <cell r="G166" t="str">
            <v>TECHOPICO</v>
          </cell>
          <cell r="H166" t="str">
            <v>X65</v>
          </cell>
          <cell r="I166" t="str">
            <v>STO1</v>
          </cell>
          <cell r="J166">
            <v>89</v>
          </cell>
          <cell r="K166" t="str">
            <v>DIAZ, VALENTIN</v>
          </cell>
          <cell r="L166" t="str">
            <v>STO1</v>
          </cell>
        </row>
        <row r="167">
          <cell r="A167">
            <v>22</v>
          </cell>
          <cell r="B167" t="str">
            <v>X76</v>
          </cell>
          <cell r="C167" t="str">
            <v>DEPARTAMENTO  CHAPA</v>
          </cell>
          <cell r="D167" t="str">
            <v>427</v>
          </cell>
          <cell r="E167" t="str">
            <v>PUERTA BATIENTE ARD.</v>
          </cell>
          <cell r="F167" t="str">
            <v>JUEGO EXCESIVO</v>
          </cell>
          <cell r="G167" t="str">
            <v>PUERTA BATIENTE ARD.JUEGO EXCESIVO</v>
          </cell>
          <cell r="H167" t="str">
            <v>X76</v>
          </cell>
          <cell r="I167" t="str">
            <v>TCMU</v>
          </cell>
          <cell r="J167">
            <v>89</v>
          </cell>
          <cell r="K167" t="str">
            <v>RAMIREZ RICAR DANIEL</v>
          </cell>
          <cell r="L167" t="str">
            <v>GUNI</v>
          </cell>
        </row>
        <row r="168">
          <cell r="A168">
            <v>22</v>
          </cell>
          <cell r="B168" t="str">
            <v>X65</v>
          </cell>
          <cell r="C168" t="str">
            <v>DEPARTAMENTO  CHAPA</v>
          </cell>
          <cell r="D168" t="str">
            <v>421</v>
          </cell>
          <cell r="E168" t="str">
            <v>ALETA ARD.</v>
          </cell>
          <cell r="F168" t="str">
            <v>PICO</v>
          </cell>
          <cell r="G168" t="str">
            <v>ALETA ARD.PICO</v>
          </cell>
          <cell r="H168" t="str">
            <v>X65</v>
          </cell>
          <cell r="I168" t="str">
            <v>STO1</v>
          </cell>
          <cell r="J168">
            <v>88</v>
          </cell>
          <cell r="K168" t="str">
            <v>CORREA, ALBERTO</v>
          </cell>
          <cell r="L168" t="str">
            <v>STO1</v>
          </cell>
        </row>
        <row r="169">
          <cell r="A169">
            <v>22</v>
          </cell>
          <cell r="B169" t="str">
            <v>X65</v>
          </cell>
          <cell r="C169" t="str">
            <v>DEPARTAMENTO  CHAPA</v>
          </cell>
          <cell r="D169" t="str">
            <v>431</v>
          </cell>
          <cell r="E169" t="str">
            <v>PUERTA DE COFRE / ALETA  ARI.</v>
          </cell>
          <cell r="F169" t="str">
            <v>SOBRESALE</v>
          </cell>
          <cell r="G169" t="str">
            <v>PUERTA DE COFRE / ALETA  ARI.SOBRESALE</v>
          </cell>
          <cell r="H169" t="str">
            <v>X65</v>
          </cell>
          <cell r="I169" t="str">
            <v>TCMU</v>
          </cell>
          <cell r="J169">
            <v>88</v>
          </cell>
          <cell r="K169" t="str">
            <v>RAMIREZ RICAR DANIEL</v>
          </cell>
          <cell r="L169" t="str">
            <v>GUNI</v>
          </cell>
        </row>
        <row r="170">
          <cell r="A170">
            <v>22</v>
          </cell>
          <cell r="B170" t="str">
            <v>X65</v>
          </cell>
          <cell r="C170" t="str">
            <v>DEPARTAMENTO  CHAPA</v>
          </cell>
          <cell r="D170" t="str">
            <v>432</v>
          </cell>
          <cell r="E170" t="str">
            <v>TECHO</v>
          </cell>
          <cell r="F170" t="str">
            <v>DEMASIADO BAJO</v>
          </cell>
          <cell r="G170" t="str">
            <v>TECHODEMASIADO BAJO</v>
          </cell>
          <cell r="H170" t="str">
            <v>X65</v>
          </cell>
          <cell r="I170" t="str">
            <v>STO1</v>
          </cell>
          <cell r="J170">
            <v>88</v>
          </cell>
          <cell r="K170" t="str">
            <v>QUINTEROS, EDUARDO</v>
          </cell>
          <cell r="L170" t="str">
            <v>STO1</v>
          </cell>
        </row>
        <row r="171">
          <cell r="A171">
            <v>22</v>
          </cell>
          <cell r="B171" t="str">
            <v>X65</v>
          </cell>
          <cell r="C171" t="str">
            <v>DEPARTAMENTO MONTAJE</v>
          </cell>
          <cell r="D171" t="str">
            <v>137</v>
          </cell>
          <cell r="E171" t="str">
            <v>JUNTA DE PUERTA  ARI. (BURLETE)</v>
          </cell>
          <cell r="F171" t="str">
            <v>PRESENCIA DE AGUA (ORIGEN INDETERMINADO)</v>
          </cell>
          <cell r="G171" t="str">
            <v>JUNTA DE PUERTA  ARI. (BURLETE)PRESENCIA DE AGUA (ORIGEN INDETERMINADO)</v>
          </cell>
          <cell r="H171" t="str">
            <v>X65</v>
          </cell>
          <cell r="I171" t="str">
            <v>BOUT</v>
          </cell>
          <cell r="J171">
            <v>88</v>
          </cell>
          <cell r="K171" t="str">
            <v>DI GREGORIO RAUL</v>
          </cell>
          <cell r="L171" t="str">
            <v>GKAN</v>
          </cell>
        </row>
        <row r="172">
          <cell r="A172">
            <v>22</v>
          </cell>
          <cell r="B172" t="str">
            <v>X65</v>
          </cell>
          <cell r="C172" t="str">
            <v>DEPARTAMENTO PINTURA</v>
          </cell>
          <cell r="D172" t="str">
            <v>483</v>
          </cell>
          <cell r="E172" t="str">
            <v>CAPOT AV.</v>
          </cell>
          <cell r="F172" t="str">
            <v>GOTA</v>
          </cell>
          <cell r="G172" t="str">
            <v>CAPOT AV.GOTA</v>
          </cell>
          <cell r="H172" t="str">
            <v>X65</v>
          </cell>
          <cell r="I172" t="str">
            <v>SBOX</v>
          </cell>
          <cell r="J172">
            <v>88</v>
          </cell>
          <cell r="K172" t="str">
            <v>ALBORNOZ CARLOS</v>
          </cell>
          <cell r="L172" t="str">
            <v>SPIN</v>
          </cell>
        </row>
        <row r="173">
          <cell r="A173">
            <v>22</v>
          </cell>
          <cell r="B173" t="str">
            <v>X65</v>
          </cell>
          <cell r="C173" t="str">
            <v>DEPARTAMENTO  CHAPA</v>
          </cell>
          <cell r="D173" t="str">
            <v>421</v>
          </cell>
          <cell r="E173" t="str">
            <v>ALETA ARD.</v>
          </cell>
          <cell r="F173" t="str">
            <v>BOLLOS</v>
          </cell>
          <cell r="G173" t="str">
            <v>ALETA ARD.BOLLOS</v>
          </cell>
          <cell r="H173" t="str">
            <v>X65</v>
          </cell>
          <cell r="I173" t="str">
            <v>STO1</v>
          </cell>
          <cell r="J173">
            <v>87</v>
          </cell>
          <cell r="K173" t="str">
            <v>DIAZ, VALENTIN</v>
          </cell>
          <cell r="L173" t="str">
            <v>STO1</v>
          </cell>
        </row>
        <row r="174">
          <cell r="A174">
            <v>22</v>
          </cell>
          <cell r="B174" t="str">
            <v>X65</v>
          </cell>
          <cell r="C174" t="str">
            <v>DEPARTAMENTO  CHAPA</v>
          </cell>
          <cell r="D174" t="str">
            <v>421</v>
          </cell>
          <cell r="E174" t="str">
            <v>PARACHOQUES AV.</v>
          </cell>
          <cell r="F174" t="str">
            <v>MAL POSICIONADO</v>
          </cell>
          <cell r="G174" t="str">
            <v>PARACHOQUES AV.MAL POSICIONADO</v>
          </cell>
          <cell r="H174" t="str">
            <v>X65</v>
          </cell>
          <cell r="I174" t="str">
            <v>TCMU</v>
          </cell>
          <cell r="J174">
            <v>86</v>
          </cell>
          <cell r="K174" t="str">
            <v>RAMIREZ RICAR DANIEL</v>
          </cell>
          <cell r="L174" t="str">
            <v>GUNI</v>
          </cell>
        </row>
        <row r="175">
          <cell r="A175">
            <v>22</v>
          </cell>
          <cell r="B175" t="str">
            <v>X65</v>
          </cell>
          <cell r="C175" t="str">
            <v>DEPARTAMENTO  CHAPA</v>
          </cell>
          <cell r="D175" t="str">
            <v>432</v>
          </cell>
          <cell r="E175" t="str">
            <v>PUERTA AVI.</v>
          </cell>
          <cell r="F175" t="str">
            <v>PESTAÑA DEFORMADA</v>
          </cell>
          <cell r="G175" t="str">
            <v>PUERTA AVI.PESTAÑA DEFORMADA</v>
          </cell>
          <cell r="H175" t="str">
            <v>X65</v>
          </cell>
          <cell r="I175" t="str">
            <v>STO1</v>
          </cell>
          <cell r="J175">
            <v>85</v>
          </cell>
          <cell r="K175" t="str">
            <v>QUINTEROS, EDUARDO</v>
          </cell>
          <cell r="L175" t="str">
            <v>STO1</v>
          </cell>
        </row>
        <row r="176">
          <cell r="A176">
            <v>22</v>
          </cell>
          <cell r="B176" t="str">
            <v>X76</v>
          </cell>
          <cell r="C176" t="str">
            <v>DEPARTAMENTO MONTAJE</v>
          </cell>
          <cell r="D176" t="str">
            <v>142</v>
          </cell>
          <cell r="E176" t="str">
            <v>ALFOMBRA DE PISO AVI.</v>
          </cell>
          <cell r="F176" t="str">
            <v>PRESENCIA DE AGUA (ORIGEN INDETERMINADO)</v>
          </cell>
          <cell r="G176" t="str">
            <v>ALFOMBRA DE PISO AVI.PRESENCIA DE AGUA (ORIGEN INDETERMINADO)</v>
          </cell>
          <cell r="H176" t="str">
            <v>X76</v>
          </cell>
          <cell r="I176" t="str">
            <v>BOUT</v>
          </cell>
          <cell r="J176">
            <v>77</v>
          </cell>
          <cell r="K176" t="str">
            <v>DI GREGORIO RAUL</v>
          </cell>
          <cell r="L176" t="str">
            <v>GKAN</v>
          </cell>
        </row>
        <row r="177">
          <cell r="A177">
            <v>22</v>
          </cell>
          <cell r="B177" t="str">
            <v>X76</v>
          </cell>
          <cell r="C177" t="str">
            <v>DEPARTAMENTO MONTAJE</v>
          </cell>
          <cell r="D177" t="str">
            <v>137</v>
          </cell>
          <cell r="E177" t="str">
            <v>ALFOMBRA DE PISO AVI.</v>
          </cell>
          <cell r="F177" t="str">
            <v>PRESENCIA DE AGUA (ORIGEN INDETERMINADO)</v>
          </cell>
          <cell r="G177" t="str">
            <v>ALFOMBRA DE PISO AVI.PRESENCIA DE AGUA (ORIGEN INDETERMINADO)</v>
          </cell>
          <cell r="H177" t="str">
            <v>X76</v>
          </cell>
          <cell r="I177" t="str">
            <v>BOUT</v>
          </cell>
          <cell r="J177">
            <v>8</v>
          </cell>
          <cell r="K177" t="str">
            <v>DI GREGORIO RAUL</v>
          </cell>
          <cell r="L177" t="str">
            <v>GKAN</v>
          </cell>
        </row>
        <row r="178">
          <cell r="A178">
            <v>22</v>
          </cell>
          <cell r="B178" t="str">
            <v>X65</v>
          </cell>
          <cell r="C178" t="str">
            <v>DEPARTAMENTO  CHAPA</v>
          </cell>
          <cell r="D178" t="str">
            <v>421</v>
          </cell>
          <cell r="E178" t="str">
            <v>PUERTA ARD.</v>
          </cell>
          <cell r="F178" t="str">
            <v>PICO</v>
          </cell>
          <cell r="G178" t="str">
            <v>PUERTA ARD.PICO</v>
          </cell>
          <cell r="H178" t="str">
            <v>X65</v>
          </cell>
          <cell r="I178" t="str">
            <v>STO1</v>
          </cell>
          <cell r="J178">
            <v>84</v>
          </cell>
          <cell r="K178" t="str">
            <v>QUINTEROS, EDUARDO</v>
          </cell>
          <cell r="L178" t="str">
            <v>STO1</v>
          </cell>
        </row>
        <row r="179">
          <cell r="A179">
            <v>22</v>
          </cell>
          <cell r="B179" t="str">
            <v>X65</v>
          </cell>
          <cell r="C179" t="str">
            <v>DEPARTAMENTO MONTAJE</v>
          </cell>
          <cell r="D179" t="str">
            <v>???</v>
          </cell>
          <cell r="E179" t="str">
            <v>PORTON (CONJUNTO)</v>
          </cell>
          <cell r="F179" t="str">
            <v>MAL ALINEADO</v>
          </cell>
          <cell r="G179" t="str">
            <v>PORTON (CONJUNTO)MAL ALINEADO</v>
          </cell>
          <cell r="H179" t="str">
            <v>X65</v>
          </cell>
          <cell r="I179" t="str">
            <v>TCMU</v>
          </cell>
          <cell r="J179">
            <v>84</v>
          </cell>
          <cell r="K179" t="str">
            <v>VAZQUEZ RENE ALBERTO</v>
          </cell>
          <cell r="L179" t="str">
            <v>GUNI</v>
          </cell>
        </row>
        <row r="180">
          <cell r="A180">
            <v>22</v>
          </cell>
          <cell r="B180" t="str">
            <v>X65</v>
          </cell>
          <cell r="C180" t="str">
            <v>DEPARTAMENTO MONTAJE</v>
          </cell>
          <cell r="D180" t="str">
            <v>145</v>
          </cell>
          <cell r="E180" t="str">
            <v>FLEXIBLE FREIN D / ELEMENT TOURNANT</v>
          </cell>
          <cell r="F180" t="str">
            <v>NO APRETADO</v>
          </cell>
          <cell r="G180" t="str">
            <v>FLEXIBLE FREIN D / ELEMENT TOURNANTNO APRETADO</v>
          </cell>
          <cell r="H180" t="str">
            <v>X65</v>
          </cell>
          <cell r="I180" t="str">
            <v>TCMU</v>
          </cell>
          <cell r="J180">
            <v>84</v>
          </cell>
          <cell r="K180" t="str">
            <v>PONCE SAON</v>
          </cell>
          <cell r="L180" t="str">
            <v>GSM3</v>
          </cell>
        </row>
        <row r="181">
          <cell r="A181">
            <v>22</v>
          </cell>
          <cell r="B181" t="str">
            <v>X65</v>
          </cell>
          <cell r="C181" t="str">
            <v>DEPARTAMENTO MONTAJE</v>
          </cell>
          <cell r="D181" t="str">
            <v>147</v>
          </cell>
          <cell r="E181" t="str">
            <v>CAPOT AV.</v>
          </cell>
          <cell r="F181" t="str">
            <v>DESCONCHADO</v>
          </cell>
          <cell r="G181" t="str">
            <v>CAPOT AV.DESCONCHADO</v>
          </cell>
          <cell r="H181" t="str">
            <v>X65</v>
          </cell>
          <cell r="I181" t="str">
            <v>TCMU</v>
          </cell>
          <cell r="J181">
            <v>84</v>
          </cell>
          <cell r="K181" t="str">
            <v>GUTIERREZ VERONICA</v>
          </cell>
          <cell r="L181" t="str">
            <v>GUNI</v>
          </cell>
        </row>
        <row r="182">
          <cell r="A182">
            <v>22</v>
          </cell>
          <cell r="B182" t="str">
            <v>X65</v>
          </cell>
          <cell r="C182" t="str">
            <v>DEPARTAMENTO  CHAPA</v>
          </cell>
          <cell r="D182" t="str">
            <v>421</v>
          </cell>
          <cell r="E182" t="str">
            <v>ENCUADRAMIENTO DE PUERTA ARI.</v>
          </cell>
          <cell r="F182" t="str">
            <v>BOLLOS</v>
          </cell>
          <cell r="G182" t="str">
            <v>ENCUADRAMIENTO DE PUERTA ARI.BOLLOS</v>
          </cell>
          <cell r="H182" t="str">
            <v>X65</v>
          </cell>
          <cell r="I182" t="str">
            <v>STO1</v>
          </cell>
          <cell r="J182">
            <v>83</v>
          </cell>
          <cell r="K182" t="str">
            <v>QUINTEROS, EDUARDO</v>
          </cell>
          <cell r="L182" t="str">
            <v>STO1</v>
          </cell>
        </row>
        <row r="183">
          <cell r="A183">
            <v>22</v>
          </cell>
          <cell r="B183" t="str">
            <v>X65</v>
          </cell>
          <cell r="C183" t="str">
            <v>DEPARTAMENTO  CHAPA</v>
          </cell>
          <cell r="D183" t="str">
            <v>431</v>
          </cell>
          <cell r="E183" t="str">
            <v>CAPOT / FARO I.</v>
          </cell>
          <cell r="F183" t="str">
            <v>JUEGO IRREGULAR</v>
          </cell>
          <cell r="G183" t="str">
            <v>CAPOT / FARO I.JUEGO IRREGULAR</v>
          </cell>
          <cell r="H183" t="str">
            <v>X65</v>
          </cell>
          <cell r="I183" t="str">
            <v>TCMU</v>
          </cell>
          <cell r="J183">
            <v>83</v>
          </cell>
          <cell r="K183" t="str">
            <v>REYNOSO DAVID WALTER</v>
          </cell>
          <cell r="L183" t="str">
            <v>GUNI</v>
          </cell>
        </row>
        <row r="184">
          <cell r="A184">
            <v>22</v>
          </cell>
          <cell r="B184" t="str">
            <v>X65</v>
          </cell>
          <cell r="C184" t="str">
            <v>DEPARTAMENTO  CHAPA</v>
          </cell>
          <cell r="D184" t="str">
            <v>432</v>
          </cell>
          <cell r="E184" t="str">
            <v>ENCUADRAMIENTO DE PUERTA AVD.</v>
          </cell>
          <cell r="F184" t="str">
            <v>PROYECCION DE SOLDADURA</v>
          </cell>
          <cell r="G184" t="str">
            <v>ENCUADRAMIENTO DE PUERTA AVD.PROYECCION DE SOLDADURA</v>
          </cell>
          <cell r="H184" t="str">
            <v>X65</v>
          </cell>
          <cell r="I184" t="str">
            <v>STO1</v>
          </cell>
          <cell r="J184">
            <v>83</v>
          </cell>
          <cell r="K184" t="str">
            <v>QUINTEROS, EDUARDO</v>
          </cell>
          <cell r="L184" t="str">
            <v>STO1</v>
          </cell>
        </row>
        <row r="185">
          <cell r="A185">
            <v>22</v>
          </cell>
          <cell r="B185" t="str">
            <v>X76</v>
          </cell>
          <cell r="C185" t="str">
            <v>DEPARTAMENTO  CHAPA</v>
          </cell>
          <cell r="D185" t="str">
            <v>426</v>
          </cell>
          <cell r="E185" t="str">
            <v>ALETA  AVD.</v>
          </cell>
          <cell r="F185" t="str">
            <v>PICO</v>
          </cell>
          <cell r="G185" t="str">
            <v>ALETA  AVD.PICO</v>
          </cell>
          <cell r="H185" t="str">
            <v>X76</v>
          </cell>
          <cell r="I185" t="str">
            <v>STO1</v>
          </cell>
          <cell r="J185">
            <v>83</v>
          </cell>
          <cell r="K185" t="str">
            <v>CORREA, ALBERTO</v>
          </cell>
          <cell r="L185" t="str">
            <v>STO1</v>
          </cell>
        </row>
        <row r="186">
          <cell r="A186">
            <v>22</v>
          </cell>
          <cell r="B186" t="str">
            <v>X76</v>
          </cell>
          <cell r="C186" t="str">
            <v>DEPARTAMENTO  CHAPA</v>
          </cell>
          <cell r="D186" t="str">
            <v>427</v>
          </cell>
          <cell r="E186" t="str">
            <v>CAPOT AV.</v>
          </cell>
          <cell r="F186" t="str">
            <v>PICO</v>
          </cell>
          <cell r="G186" t="str">
            <v>CAPOT AV.PICO</v>
          </cell>
          <cell r="H186" t="str">
            <v>X76</v>
          </cell>
          <cell r="I186" t="str">
            <v>TCMU</v>
          </cell>
          <cell r="J186">
            <v>83</v>
          </cell>
          <cell r="K186" t="str">
            <v>GUTIERREZ VERONICA</v>
          </cell>
          <cell r="L186" t="str">
            <v>GUNI</v>
          </cell>
        </row>
        <row r="187">
          <cell r="A187">
            <v>22</v>
          </cell>
          <cell r="B187" t="str">
            <v>X65</v>
          </cell>
          <cell r="C187" t="str">
            <v>DEPARTAMENTO MONTAJE</v>
          </cell>
          <cell r="D187" t="str">
            <v>141</v>
          </cell>
          <cell r="E187" t="str">
            <v>FUNCION APERTURA-CIERRE DE PTAS.</v>
          </cell>
          <cell r="F187" t="str">
            <v>OPERACION MAL REALIZADA</v>
          </cell>
          <cell r="G187" t="str">
            <v>FUNCION APERTURA-CIERRE DE PTAS.OPERACION MAL REALIZADA</v>
          </cell>
          <cell r="H187" t="str">
            <v>X65</v>
          </cell>
          <cell r="I187" t="str">
            <v>SREE</v>
          </cell>
          <cell r="J187">
            <v>55</v>
          </cell>
          <cell r="K187" t="str">
            <v>CONTROL ELECTRICO</v>
          </cell>
          <cell r="L187" t="str">
            <v>ST2A</v>
          </cell>
        </row>
        <row r="188">
          <cell r="A188">
            <v>22</v>
          </cell>
          <cell r="B188" t="str">
            <v>X65</v>
          </cell>
          <cell r="C188" t="str">
            <v>DEPARTAMENTO MONTAJE</v>
          </cell>
          <cell r="D188" t="str">
            <v>140</v>
          </cell>
          <cell r="E188" t="str">
            <v>FUNCION APERTURA-CIERRE DE PTAS.</v>
          </cell>
          <cell r="F188" t="str">
            <v>OPERACION MAL REALIZADA</v>
          </cell>
          <cell r="G188" t="str">
            <v>FUNCION APERTURA-CIERRE DE PTAS.OPERACION MAL REALIZADA</v>
          </cell>
          <cell r="H188" t="str">
            <v>X65</v>
          </cell>
          <cell r="I188" t="str">
            <v>SREE</v>
          </cell>
          <cell r="J188">
            <v>21</v>
          </cell>
          <cell r="K188" t="str">
            <v>CONTROL ELECTRICO</v>
          </cell>
          <cell r="L188" t="str">
            <v>ST2A</v>
          </cell>
        </row>
        <row r="189">
          <cell r="A189">
            <v>22</v>
          </cell>
          <cell r="B189" t="str">
            <v>X65</v>
          </cell>
          <cell r="C189" t="str">
            <v>DEPARTAMENTO MONTAJE</v>
          </cell>
          <cell r="D189" t="str">
            <v>137</v>
          </cell>
          <cell r="E189" t="str">
            <v>FUNCION APERTURA-CIERRE DE PTAS.</v>
          </cell>
          <cell r="F189" t="str">
            <v>OPERACION MAL REALIZADA</v>
          </cell>
          <cell r="G189" t="str">
            <v>FUNCION APERTURA-CIERRE DE PTAS.OPERACION MAL REALIZADA</v>
          </cell>
          <cell r="H189" t="str">
            <v>X65</v>
          </cell>
          <cell r="I189" t="str">
            <v>SREE</v>
          </cell>
          <cell r="J189">
            <v>7</v>
          </cell>
          <cell r="K189" t="str">
            <v>CONTROL ELECTRICO</v>
          </cell>
          <cell r="L189" t="str">
            <v>ST2A</v>
          </cell>
        </row>
        <row r="190">
          <cell r="A190">
            <v>22</v>
          </cell>
          <cell r="B190" t="str">
            <v>X65</v>
          </cell>
          <cell r="C190" t="str">
            <v>DEPARTAMENTO  CHAPA</v>
          </cell>
          <cell r="D190" t="str">
            <v>431</v>
          </cell>
          <cell r="E190" t="str">
            <v>CAPOT / FARO I.</v>
          </cell>
          <cell r="F190" t="str">
            <v>JUEGO IRREGULAR</v>
          </cell>
          <cell r="G190" t="str">
            <v>CAPOT / FARO I.JUEGO IRREGULAR</v>
          </cell>
          <cell r="H190" t="str">
            <v>X65</v>
          </cell>
          <cell r="I190" t="str">
            <v>TCMU</v>
          </cell>
          <cell r="J190">
            <v>82</v>
          </cell>
          <cell r="K190" t="str">
            <v>GAUNA MARIA EUGENIA</v>
          </cell>
          <cell r="L190" t="str">
            <v>GUNI</v>
          </cell>
        </row>
        <row r="191">
          <cell r="A191">
            <v>22</v>
          </cell>
          <cell r="B191" t="str">
            <v>X76</v>
          </cell>
          <cell r="C191" t="str">
            <v>DEPARTAMENTO  CHAPA</v>
          </cell>
          <cell r="D191" t="str">
            <v>431</v>
          </cell>
          <cell r="E191" t="str">
            <v>CAPOT AV./ ALETA  AVD.</v>
          </cell>
          <cell r="F191" t="str">
            <v>SOBRESALE</v>
          </cell>
          <cell r="G191" t="str">
            <v>CAPOT AV./ ALETA  AVD.SOBRESALE</v>
          </cell>
          <cell r="H191" t="str">
            <v>X76</v>
          </cell>
          <cell r="I191" t="str">
            <v>TCMU</v>
          </cell>
          <cell r="J191">
            <v>82</v>
          </cell>
          <cell r="K191" t="str">
            <v>RUSEK CHRISTIAN ADRI</v>
          </cell>
          <cell r="L191" t="str">
            <v>GUNI</v>
          </cell>
        </row>
        <row r="192">
          <cell r="A192">
            <v>22</v>
          </cell>
          <cell r="B192" t="str">
            <v>X65</v>
          </cell>
          <cell r="C192" t="str">
            <v>DEPARTAMENTO MONTAJE</v>
          </cell>
          <cell r="D192" t="str">
            <v>133</v>
          </cell>
          <cell r="E192" t="str">
            <v>FUNCION DE ANTIARRANQUE</v>
          </cell>
          <cell r="F192" t="str">
            <v>OPERACION MAL REALIZADA</v>
          </cell>
          <cell r="G192" t="str">
            <v>FUNCION DE ANTIARRANQUEOPERACION MAL REALIZADA</v>
          </cell>
          <cell r="H192" t="str">
            <v>X65</v>
          </cell>
          <cell r="I192" t="str">
            <v>SREE</v>
          </cell>
          <cell r="J192">
            <v>74</v>
          </cell>
          <cell r="K192" t="str">
            <v>CONTROL ELECTRICO</v>
          </cell>
          <cell r="L192" t="str">
            <v>ST1A</v>
          </cell>
        </row>
        <row r="193">
          <cell r="A193">
            <v>22</v>
          </cell>
          <cell r="B193" t="str">
            <v>X65</v>
          </cell>
          <cell r="C193" t="str">
            <v>DEPARTAMENTO MONTAJE</v>
          </cell>
          <cell r="D193" t="str">
            <v>145</v>
          </cell>
          <cell r="E193" t="str">
            <v>FUNCION DE ANTIARRANQUE</v>
          </cell>
          <cell r="F193" t="str">
            <v>OPERACION MAL REALIZADA</v>
          </cell>
          <cell r="G193" t="str">
            <v>FUNCION DE ANTIARRANQUEOPERACION MAL REALIZADA</v>
          </cell>
          <cell r="H193" t="str">
            <v>X65</v>
          </cell>
          <cell r="I193" t="str">
            <v>SREE</v>
          </cell>
          <cell r="J193">
            <v>8</v>
          </cell>
          <cell r="K193" t="str">
            <v>CONTROL ELECTRICO</v>
          </cell>
          <cell r="L193" t="str">
            <v>ST1A</v>
          </cell>
        </row>
        <row r="194">
          <cell r="A194">
            <v>22</v>
          </cell>
          <cell r="B194" t="str">
            <v>X65</v>
          </cell>
          <cell r="C194" t="str">
            <v>DEPARTAMENTO  CHAPA</v>
          </cell>
          <cell r="D194" t="str">
            <v>421</v>
          </cell>
          <cell r="E194" t="str">
            <v>PUERTA ARD.</v>
          </cell>
          <cell r="F194" t="str">
            <v>PICO</v>
          </cell>
          <cell r="G194" t="str">
            <v>PUERTA ARD.PICO</v>
          </cell>
          <cell r="H194" t="str">
            <v>X65</v>
          </cell>
          <cell r="I194" t="str">
            <v>TCMU</v>
          </cell>
          <cell r="J194">
            <v>81</v>
          </cell>
          <cell r="K194" t="str">
            <v>VAZQUEZ RENE ALBERTO</v>
          </cell>
          <cell r="L194" t="str">
            <v>GUNI</v>
          </cell>
        </row>
        <row r="195">
          <cell r="A195">
            <v>22</v>
          </cell>
          <cell r="B195" t="str">
            <v>X65</v>
          </cell>
          <cell r="C195" t="str">
            <v>DEPARTAMENTO  CHAPA</v>
          </cell>
          <cell r="D195" t="str">
            <v>432</v>
          </cell>
          <cell r="E195" t="str">
            <v>PORTON (CONJUNTO)</v>
          </cell>
          <cell r="F195" t="str">
            <v>JUEGO MAL REPARTIDO</v>
          </cell>
          <cell r="G195" t="str">
            <v>PORTON (CONJUNTO)JUEGO MAL REPARTIDO</v>
          </cell>
          <cell r="H195" t="str">
            <v>X65</v>
          </cell>
          <cell r="I195" t="str">
            <v>TCMU</v>
          </cell>
          <cell r="J195">
            <v>80</v>
          </cell>
          <cell r="K195" t="str">
            <v>MANZANELLI RICARDO O</v>
          </cell>
          <cell r="L195" t="str">
            <v>GUNI</v>
          </cell>
        </row>
        <row r="196">
          <cell r="A196">
            <v>22</v>
          </cell>
          <cell r="B196" t="str">
            <v>X65</v>
          </cell>
          <cell r="C196" t="str">
            <v>DEPARTAMENTO PINTURA</v>
          </cell>
          <cell r="D196" t="str">
            <v>484</v>
          </cell>
          <cell r="E196" t="str">
            <v>PORTON (CONJUNTO)</v>
          </cell>
          <cell r="F196" t="str">
            <v>BOLLOS</v>
          </cell>
          <cell r="G196" t="str">
            <v>PORTON (CONJUNTO)BOLLOS</v>
          </cell>
          <cell r="H196" t="str">
            <v>X65</v>
          </cell>
          <cell r="I196" t="str">
            <v>TCMU</v>
          </cell>
          <cell r="J196">
            <v>80</v>
          </cell>
          <cell r="K196" t="str">
            <v>FIGUEROA MIGUEL ANGE</v>
          </cell>
          <cell r="L196" t="str">
            <v>GUNI</v>
          </cell>
        </row>
        <row r="197">
          <cell r="A197">
            <v>22</v>
          </cell>
          <cell r="B197" t="str">
            <v>X76</v>
          </cell>
          <cell r="C197" t="str">
            <v>DEPARTAMENTO  CHAPA</v>
          </cell>
          <cell r="D197" t="str">
            <v>427</v>
          </cell>
          <cell r="E197" t="str">
            <v>CAPOT AV.</v>
          </cell>
          <cell r="F197" t="str">
            <v>PICO</v>
          </cell>
          <cell r="G197" t="str">
            <v>CAPOT AV.PICO</v>
          </cell>
          <cell r="H197" t="str">
            <v>X76</v>
          </cell>
          <cell r="I197" t="str">
            <v>TCMU</v>
          </cell>
          <cell r="J197">
            <v>80</v>
          </cell>
          <cell r="K197" t="str">
            <v>GAUNA MARIA EUGENIA</v>
          </cell>
          <cell r="L197" t="str">
            <v>GUNI</v>
          </cell>
        </row>
        <row r="198">
          <cell r="A198">
            <v>22</v>
          </cell>
          <cell r="B198" t="str">
            <v>X76</v>
          </cell>
          <cell r="C198" t="str">
            <v>DEPARTAMENTO  CHAPA</v>
          </cell>
          <cell r="D198" t="str">
            <v>427</v>
          </cell>
          <cell r="E198" t="str">
            <v>ENCUADRAMIENTO DE PUERTA AVD.</v>
          </cell>
          <cell r="F198" t="str">
            <v>SOLDADURA ESTALLADA</v>
          </cell>
          <cell r="G198" t="str">
            <v>ENCUADRAMIENTO DE PUERTA AVD.SOLDADURA ESTALLADA</v>
          </cell>
          <cell r="H198" t="str">
            <v>X76</v>
          </cell>
          <cell r="I198" t="str">
            <v>STO1</v>
          </cell>
          <cell r="J198">
            <v>80</v>
          </cell>
          <cell r="K198" t="str">
            <v>QUINTEROS, EDUARDO</v>
          </cell>
          <cell r="L198" t="str">
            <v>STO1</v>
          </cell>
        </row>
        <row r="199">
          <cell r="A199">
            <v>22</v>
          </cell>
          <cell r="B199" t="str">
            <v>X38</v>
          </cell>
          <cell r="C199" t="str">
            <v>DEPARTAMENTO MONTAJE</v>
          </cell>
          <cell r="D199" t="str">
            <v>142</v>
          </cell>
          <cell r="E199" t="str">
            <v>ALFOMBRA DE PISO AVD.</v>
          </cell>
          <cell r="F199" t="str">
            <v>PRESENCIA DE AGUA (ORIGEN INDETERMINADO)</v>
          </cell>
          <cell r="G199" t="str">
            <v>ALFOMBRA DE PISO AVD.PRESENCIA DE AGUA (ORIGEN INDETERMINADO)</v>
          </cell>
          <cell r="H199" t="str">
            <v>X38</v>
          </cell>
          <cell r="I199" t="str">
            <v>SRE2</v>
          </cell>
          <cell r="J199">
            <v>79</v>
          </cell>
          <cell r="K199" t="str">
            <v>DI GREGORIO RAUL</v>
          </cell>
          <cell r="L199" t="str">
            <v>GKAN</v>
          </cell>
        </row>
        <row r="200">
          <cell r="A200">
            <v>22</v>
          </cell>
          <cell r="B200" t="str">
            <v>X38</v>
          </cell>
          <cell r="C200" t="str">
            <v>DEPARTAMENTO MONTAJE</v>
          </cell>
          <cell r="D200" t="str">
            <v>143</v>
          </cell>
          <cell r="E200" t="str">
            <v>TAPA DE CARBURANTE</v>
          </cell>
          <cell r="F200" t="str">
            <v>MAL CENTRADO</v>
          </cell>
          <cell r="G200" t="str">
            <v>TAPA DE CARBURANTEMAL CENTRADO</v>
          </cell>
          <cell r="H200" t="str">
            <v>X38</v>
          </cell>
          <cell r="I200" t="str">
            <v>TCMU</v>
          </cell>
          <cell r="J200">
            <v>78</v>
          </cell>
          <cell r="K200" t="str">
            <v>FUENTE FEDER GREGOR</v>
          </cell>
          <cell r="L200" t="str">
            <v>GUNI</v>
          </cell>
        </row>
        <row r="201">
          <cell r="A201">
            <v>22</v>
          </cell>
          <cell r="B201" t="str">
            <v>X76</v>
          </cell>
          <cell r="C201" t="str">
            <v>DEPARTAMENTO PINTURA</v>
          </cell>
          <cell r="D201" t="str">
            <v>486</v>
          </cell>
          <cell r="E201" t="str">
            <v>PUERTA BATIENTE ARI.</v>
          </cell>
          <cell r="F201" t="str">
            <v>MANCHA</v>
          </cell>
          <cell r="G201" t="str">
            <v>PUERTA BATIENTE ARI.MANCHA</v>
          </cell>
          <cell r="H201" t="str">
            <v>X76</v>
          </cell>
          <cell r="I201" t="str">
            <v>SBOX</v>
          </cell>
          <cell r="J201">
            <v>78</v>
          </cell>
          <cell r="K201" t="str">
            <v>ALBORNOZ CARLOS</v>
          </cell>
          <cell r="L201" t="str">
            <v>SPIN</v>
          </cell>
        </row>
        <row r="202">
          <cell r="A202">
            <v>22</v>
          </cell>
          <cell r="B202" t="str">
            <v>X65</v>
          </cell>
          <cell r="C202" t="str">
            <v>DEPARTAMENTO  CHAPA</v>
          </cell>
          <cell r="D202" t="str">
            <v>421</v>
          </cell>
          <cell r="E202" t="str">
            <v>ENCUADRAMIENTO DE PUERTA ARD.</v>
          </cell>
          <cell r="F202" t="str">
            <v>BOLLOS</v>
          </cell>
          <cell r="G202" t="str">
            <v>ENCUADRAMIENTO DE PUERTA ARD.BOLLOS</v>
          </cell>
          <cell r="H202" t="str">
            <v>X65</v>
          </cell>
          <cell r="I202" t="str">
            <v>STO1</v>
          </cell>
          <cell r="J202">
            <v>77</v>
          </cell>
          <cell r="K202" t="str">
            <v>QUINTEROS, EDUARDO</v>
          </cell>
          <cell r="L202" t="str">
            <v>STO1</v>
          </cell>
        </row>
        <row r="203">
          <cell r="A203">
            <v>22</v>
          </cell>
          <cell r="B203" t="str">
            <v>X65</v>
          </cell>
          <cell r="C203" t="str">
            <v>DEPARTAMENTO  CHAPA</v>
          </cell>
          <cell r="D203" t="str">
            <v>431</v>
          </cell>
          <cell r="E203" t="str">
            <v>TECHO</v>
          </cell>
          <cell r="F203" t="str">
            <v>PICO</v>
          </cell>
          <cell r="G203" t="str">
            <v>TECHOPICO</v>
          </cell>
          <cell r="H203" t="str">
            <v>X65</v>
          </cell>
          <cell r="I203" t="str">
            <v>TCMU</v>
          </cell>
          <cell r="J203">
            <v>77</v>
          </cell>
          <cell r="K203" t="str">
            <v>VAZQUEZ RENE ALBERTO</v>
          </cell>
          <cell r="L203" t="str">
            <v>GUNI</v>
          </cell>
        </row>
        <row r="204">
          <cell r="A204">
            <v>22</v>
          </cell>
          <cell r="B204" t="str">
            <v>X65</v>
          </cell>
          <cell r="C204" t="str">
            <v>DEPARTAMENTO MONTAJE</v>
          </cell>
          <cell r="D204" t="str">
            <v>137</v>
          </cell>
          <cell r="E204" t="str">
            <v>CAJETIN EXT. LUNA DE PUERTA ARD.</v>
          </cell>
          <cell r="F204" t="str">
            <v>MAL POSICIONADO</v>
          </cell>
          <cell r="G204" t="str">
            <v>CAJETIN EXT. LUNA DE PUERTA ARD.MAL POSICIONADO</v>
          </cell>
          <cell r="H204" t="str">
            <v>X65</v>
          </cell>
          <cell r="I204" t="str">
            <v>TCMU</v>
          </cell>
          <cell r="J204">
            <v>77</v>
          </cell>
          <cell r="K204" t="str">
            <v>VAZQUEZ RENE ALBERTO</v>
          </cell>
          <cell r="L204" t="str">
            <v>GUNI</v>
          </cell>
        </row>
        <row r="205">
          <cell r="A205">
            <v>22</v>
          </cell>
          <cell r="B205" t="str">
            <v>X76</v>
          </cell>
          <cell r="C205" t="str">
            <v>DEPARTAMENTO  CHAPA</v>
          </cell>
          <cell r="D205" t="str">
            <v>427</v>
          </cell>
          <cell r="E205" t="str">
            <v>ENCUADRAMIENTO DE PUERTA AVI.</v>
          </cell>
          <cell r="F205" t="str">
            <v>SOLDADURA ESTALLADA</v>
          </cell>
          <cell r="G205" t="str">
            <v>ENCUADRAMIENTO DE PUERTA AVI.SOLDADURA ESTALLADA</v>
          </cell>
          <cell r="H205" t="str">
            <v>X76</v>
          </cell>
          <cell r="I205" t="str">
            <v>STO1</v>
          </cell>
          <cell r="J205">
            <v>77</v>
          </cell>
          <cell r="K205" t="str">
            <v>QUINTEROS, EDUARDO</v>
          </cell>
          <cell r="L205" t="str">
            <v>STO1</v>
          </cell>
        </row>
        <row r="206">
          <cell r="A206">
            <v>22</v>
          </cell>
          <cell r="B206" t="str">
            <v>X76</v>
          </cell>
          <cell r="C206" t="str">
            <v>DEPARTAMENTO MONTAJE</v>
          </cell>
          <cell r="D206" t="str">
            <v>???</v>
          </cell>
          <cell r="E206" t="str">
            <v>CAPOT AV.</v>
          </cell>
          <cell r="F206" t="str">
            <v>MAL ALINEADO</v>
          </cell>
          <cell r="G206" t="str">
            <v>CAPOT AV.MAL ALINEADO</v>
          </cell>
          <cell r="H206" t="str">
            <v>X76</v>
          </cell>
          <cell r="I206" t="str">
            <v>TCMU</v>
          </cell>
          <cell r="J206">
            <v>77</v>
          </cell>
          <cell r="K206" t="str">
            <v>GAUNA MARIA EUGENIA</v>
          </cell>
          <cell r="L206" t="str">
            <v>GUNI</v>
          </cell>
        </row>
        <row r="207">
          <cell r="A207">
            <v>22</v>
          </cell>
          <cell r="B207" t="str">
            <v>X65</v>
          </cell>
          <cell r="C207" t="str">
            <v>DEPARTAMENTO  CHAPA</v>
          </cell>
          <cell r="D207" t="str">
            <v>431</v>
          </cell>
          <cell r="E207" t="str">
            <v>CAPOT / FARO I.</v>
          </cell>
          <cell r="F207" t="str">
            <v>SOBRESALE</v>
          </cell>
          <cell r="G207" t="str">
            <v>CAPOT / FARO I.SOBRESALE</v>
          </cell>
          <cell r="H207" t="str">
            <v>X65</v>
          </cell>
          <cell r="I207" t="str">
            <v>TCMU</v>
          </cell>
          <cell r="J207">
            <v>76</v>
          </cell>
          <cell r="K207" t="str">
            <v>VERA FEDERICO</v>
          </cell>
          <cell r="L207" t="str">
            <v>GUNI</v>
          </cell>
        </row>
        <row r="208">
          <cell r="A208">
            <v>22</v>
          </cell>
          <cell r="B208" t="str">
            <v>X65</v>
          </cell>
          <cell r="C208" t="str">
            <v>DEPARTAMENTO  CHAPA</v>
          </cell>
          <cell r="D208" t="str">
            <v>431</v>
          </cell>
          <cell r="E208" t="str">
            <v>PAÑO LATERAL ARI</v>
          </cell>
          <cell r="F208" t="str">
            <v>SOLDADURA ESTALLADA</v>
          </cell>
          <cell r="G208" t="str">
            <v>PAÑO LATERAL ARISOLDADURA ESTALLADA</v>
          </cell>
          <cell r="H208" t="str">
            <v>X65</v>
          </cell>
          <cell r="I208" t="str">
            <v>STO1</v>
          </cell>
          <cell r="J208">
            <v>76</v>
          </cell>
          <cell r="K208" t="str">
            <v>CORREA, ALBERTO</v>
          </cell>
          <cell r="L208" t="str">
            <v>STO1</v>
          </cell>
        </row>
        <row r="209">
          <cell r="A209">
            <v>22</v>
          </cell>
          <cell r="B209" t="str">
            <v>X65</v>
          </cell>
          <cell r="C209" t="str">
            <v>DEPARTAMENTO MONTAJE</v>
          </cell>
          <cell r="D209" t="str">
            <v>???</v>
          </cell>
          <cell r="E209" t="str">
            <v>PAÑO DE PUERTA  AVD / ALETA  AVD</v>
          </cell>
          <cell r="F209" t="str">
            <v>SOBRESALE</v>
          </cell>
          <cell r="G209" t="str">
            <v>PAÑO DE PUERTA  AVD / ALETA  AVDSOBRESALE</v>
          </cell>
          <cell r="H209" t="str">
            <v>X65</v>
          </cell>
          <cell r="I209" t="str">
            <v>TCMU</v>
          </cell>
          <cell r="J209">
            <v>76</v>
          </cell>
          <cell r="K209" t="str">
            <v>REYNOSO DAVID WALTER</v>
          </cell>
          <cell r="L209" t="str">
            <v>GUNI</v>
          </cell>
        </row>
        <row r="210">
          <cell r="A210">
            <v>22</v>
          </cell>
          <cell r="B210" t="str">
            <v>X76</v>
          </cell>
          <cell r="C210" t="str">
            <v>DEPARTAMENTO  CHAPA</v>
          </cell>
          <cell r="D210" t="str">
            <v>427</v>
          </cell>
          <cell r="E210" t="str">
            <v>PORTON (CONJUNTO)</v>
          </cell>
          <cell r="F210" t="str">
            <v>JUEGO MAL REPARTIDO</v>
          </cell>
          <cell r="G210" t="str">
            <v>PORTON (CONJUNTO)JUEGO MAL REPARTIDO</v>
          </cell>
          <cell r="H210" t="str">
            <v>X76</v>
          </cell>
          <cell r="I210" t="str">
            <v>TCMU</v>
          </cell>
          <cell r="J210">
            <v>76</v>
          </cell>
          <cell r="K210" t="str">
            <v>RAMIREZ RICAR DANIEL</v>
          </cell>
          <cell r="L210" t="str">
            <v>GUNI</v>
          </cell>
        </row>
        <row r="211">
          <cell r="A211">
            <v>22</v>
          </cell>
          <cell r="B211" t="str">
            <v>X76</v>
          </cell>
          <cell r="C211" t="str">
            <v>DEPARTAMENTO  CHAPA</v>
          </cell>
          <cell r="D211" t="str">
            <v>427</v>
          </cell>
          <cell r="E211" t="str">
            <v>PORTON (CONJUNTO)</v>
          </cell>
          <cell r="F211" t="str">
            <v>JUEGO MAL REPARTIDO</v>
          </cell>
          <cell r="G211" t="str">
            <v>PORTON (CONJUNTO)JUEGO MAL REPARTIDO</v>
          </cell>
          <cell r="H211" t="str">
            <v>X76</v>
          </cell>
          <cell r="I211" t="str">
            <v>TCMU</v>
          </cell>
          <cell r="J211">
            <v>76</v>
          </cell>
          <cell r="K211" t="str">
            <v>RUSEK CHRISTIAN ADRI</v>
          </cell>
          <cell r="L211" t="str">
            <v>GUNI</v>
          </cell>
        </row>
        <row r="212">
          <cell r="A212">
            <v>22</v>
          </cell>
          <cell r="B212" t="str">
            <v>X76</v>
          </cell>
          <cell r="C212" t="str">
            <v>DEPARTAMENTO  CHAPA</v>
          </cell>
          <cell r="D212" t="str">
            <v>431</v>
          </cell>
          <cell r="E212" t="str">
            <v>CAPOT AV./ ALETA  AVI.</v>
          </cell>
          <cell r="F212" t="str">
            <v>SOBRESALE</v>
          </cell>
          <cell r="G212" t="str">
            <v>CAPOT AV./ ALETA  AVI.SOBRESALE</v>
          </cell>
          <cell r="H212" t="str">
            <v>X76</v>
          </cell>
          <cell r="I212" t="str">
            <v>TCMU</v>
          </cell>
          <cell r="J212">
            <v>76</v>
          </cell>
          <cell r="K212" t="str">
            <v>VERA FEDERICO</v>
          </cell>
          <cell r="L212" t="str">
            <v>GUNI</v>
          </cell>
        </row>
        <row r="213">
          <cell r="A213">
            <v>22</v>
          </cell>
          <cell r="B213" t="str">
            <v>X65</v>
          </cell>
          <cell r="C213" t="str">
            <v>DEPARTAMENTO MONTAJE</v>
          </cell>
          <cell r="D213" t="str">
            <v>???</v>
          </cell>
          <cell r="E213" t="str">
            <v>PAÑO LATERAL ARD</v>
          </cell>
          <cell r="F213" t="str">
            <v>DEFORMACION</v>
          </cell>
          <cell r="G213" t="str">
            <v>PAÑO LATERAL ARDDEFORMACION</v>
          </cell>
          <cell r="H213" t="str">
            <v>X65</v>
          </cell>
          <cell r="I213" t="str">
            <v>STO1</v>
          </cell>
          <cell r="J213">
            <v>75</v>
          </cell>
          <cell r="K213" t="str">
            <v>QUINTEROS, EDUARDO</v>
          </cell>
          <cell r="L213" t="str">
            <v>STO1</v>
          </cell>
        </row>
        <row r="214">
          <cell r="A214">
            <v>22</v>
          </cell>
          <cell r="B214" t="str">
            <v>X76</v>
          </cell>
          <cell r="C214" t="str">
            <v>DEPARTAMENTO  CHAPA</v>
          </cell>
          <cell r="D214" t="str">
            <v>427</v>
          </cell>
          <cell r="E214" t="str">
            <v>PUERTA DESLIZANTE LATERAL D.</v>
          </cell>
          <cell r="F214" t="str">
            <v>SOBRESALE</v>
          </cell>
          <cell r="G214" t="str">
            <v>PUERTA DESLIZANTE LATERAL D.SOBRESALE</v>
          </cell>
          <cell r="H214" t="str">
            <v>X76</v>
          </cell>
          <cell r="I214" t="str">
            <v>TCMU</v>
          </cell>
          <cell r="J214">
            <v>75</v>
          </cell>
          <cell r="K214" t="str">
            <v>RAMIREZ RICAR DANIEL</v>
          </cell>
          <cell r="L214" t="str">
            <v>GUNI</v>
          </cell>
        </row>
        <row r="215">
          <cell r="A215">
            <v>22</v>
          </cell>
          <cell r="B215" t="str">
            <v>X76</v>
          </cell>
          <cell r="C215" t="str">
            <v>DEPARTAMENTO MONTAJE</v>
          </cell>
          <cell r="D215" t="str">
            <v>147</v>
          </cell>
          <cell r="E215" t="str">
            <v>PUERTA BATIENTE ARD.</v>
          </cell>
          <cell r="F215" t="str">
            <v>DESCONCHADO</v>
          </cell>
          <cell r="G215" t="str">
            <v>PUERTA BATIENTE ARD.DESCONCHADO</v>
          </cell>
          <cell r="H215" t="str">
            <v>X76</v>
          </cell>
          <cell r="I215" t="str">
            <v>TCMU</v>
          </cell>
          <cell r="J215">
            <v>75</v>
          </cell>
          <cell r="K215" t="str">
            <v>MANZANELLI RICARDO O</v>
          </cell>
          <cell r="L215" t="str">
            <v>GUNI</v>
          </cell>
        </row>
        <row r="216">
          <cell r="A216">
            <v>22</v>
          </cell>
          <cell r="B216" t="str">
            <v>X65</v>
          </cell>
          <cell r="C216" t="str">
            <v>DEPARTAMENTO  CHAPA</v>
          </cell>
          <cell r="D216" t="str">
            <v>431</v>
          </cell>
          <cell r="E216" t="str">
            <v>PUERTA AVD.</v>
          </cell>
          <cell r="F216" t="str">
            <v>BOLLOS</v>
          </cell>
          <cell r="G216" t="str">
            <v>PUERTA AVD.BOLLOS</v>
          </cell>
          <cell r="H216" t="str">
            <v>X65</v>
          </cell>
          <cell r="I216" t="str">
            <v>TCMU</v>
          </cell>
          <cell r="J216">
            <v>74</v>
          </cell>
          <cell r="K216" t="str">
            <v>FIGUEROA MIGUEL ANGE</v>
          </cell>
          <cell r="L216" t="str">
            <v>GUNI</v>
          </cell>
        </row>
        <row r="217">
          <cell r="A217">
            <v>22</v>
          </cell>
          <cell r="B217" t="str">
            <v>X65</v>
          </cell>
          <cell r="C217" t="str">
            <v>DEPARTAMENTO PINTURA</v>
          </cell>
          <cell r="D217" t="str">
            <v>484</v>
          </cell>
          <cell r="E217" t="str">
            <v>PAÑO DE PUERTA  AVI / ALETA  AVI</v>
          </cell>
          <cell r="F217" t="str">
            <v>SOBRESALE</v>
          </cell>
          <cell r="G217" t="str">
            <v>PAÑO DE PUERTA  AVI / ALETA  AVISOBRESALE</v>
          </cell>
          <cell r="H217" t="str">
            <v>X65</v>
          </cell>
          <cell r="I217" t="str">
            <v>TCMU</v>
          </cell>
          <cell r="J217">
            <v>74</v>
          </cell>
          <cell r="K217" t="str">
            <v>FIGUEROA MIGUEL ANGE</v>
          </cell>
          <cell r="L217" t="str">
            <v>GUNI</v>
          </cell>
        </row>
        <row r="218">
          <cell r="A218">
            <v>22</v>
          </cell>
          <cell r="B218" t="str">
            <v>X65</v>
          </cell>
          <cell r="C218" t="str">
            <v>DEPARTAMENTO PINTURA</v>
          </cell>
          <cell r="D218" t="str">
            <v>486</v>
          </cell>
          <cell r="E218" t="str">
            <v>ALETA ARD.</v>
          </cell>
          <cell r="F218" t="str">
            <v>GRANO</v>
          </cell>
          <cell r="G218" t="str">
            <v>ALETA ARD.GRANO</v>
          </cell>
          <cell r="H218" t="str">
            <v>X65</v>
          </cell>
          <cell r="I218" t="str">
            <v>TCMU</v>
          </cell>
          <cell r="J218">
            <v>74</v>
          </cell>
          <cell r="K218" t="str">
            <v>MANZANELLI RICARDO O</v>
          </cell>
          <cell r="L218" t="str">
            <v>GUNI</v>
          </cell>
        </row>
        <row r="219">
          <cell r="A219">
            <v>22</v>
          </cell>
          <cell r="B219" t="str">
            <v>X76</v>
          </cell>
          <cell r="C219" t="str">
            <v>DEPARTAMENTO PINTURA</v>
          </cell>
          <cell r="D219" t="str">
            <v>486</v>
          </cell>
          <cell r="E219" t="str">
            <v>PAÑO LATERAL ARD</v>
          </cell>
          <cell r="F219" t="str">
            <v>GRANO</v>
          </cell>
          <cell r="G219" t="str">
            <v>PAÑO LATERAL ARDGRANO</v>
          </cell>
          <cell r="H219" t="str">
            <v>X76</v>
          </cell>
          <cell r="I219" t="str">
            <v>SBOX</v>
          </cell>
          <cell r="J219">
            <v>74</v>
          </cell>
          <cell r="K219" t="str">
            <v>ALBORNOZ CARLOS</v>
          </cell>
          <cell r="L219" t="str">
            <v>SPIN</v>
          </cell>
        </row>
        <row r="220">
          <cell r="A220">
            <v>22</v>
          </cell>
          <cell r="B220" t="str">
            <v>X76</v>
          </cell>
          <cell r="C220" t="str">
            <v>DEPARTAMENTO MONTAJE</v>
          </cell>
          <cell r="D220" t="str">
            <v>142</v>
          </cell>
          <cell r="E220" t="str">
            <v>ALFOMBRA DE PISO AVD.</v>
          </cell>
          <cell r="F220" t="str">
            <v>PRESENCIA DE AGUA (ORIGEN INDETERMINADO)</v>
          </cell>
          <cell r="G220" t="str">
            <v>ALFOMBRA DE PISO AVD.PRESENCIA DE AGUA (ORIGEN INDETERMINADO)</v>
          </cell>
          <cell r="H220" t="str">
            <v>X76</v>
          </cell>
          <cell r="I220" t="str">
            <v>BOUT</v>
          </cell>
          <cell r="J220">
            <v>67</v>
          </cell>
          <cell r="K220" t="str">
            <v>DI GREGORIO RAUL</v>
          </cell>
          <cell r="L220" t="str">
            <v>GKAN</v>
          </cell>
        </row>
        <row r="221">
          <cell r="A221">
            <v>22</v>
          </cell>
          <cell r="B221" t="str">
            <v>X76</v>
          </cell>
          <cell r="C221" t="str">
            <v>DEPARTAMENTO MONTAJE</v>
          </cell>
          <cell r="D221" t="str">
            <v>137</v>
          </cell>
          <cell r="E221" t="str">
            <v>ALFOMBRA DE PISO AVD.</v>
          </cell>
          <cell r="F221" t="str">
            <v>PRESENCIA DE AGUA (ORIGEN INDETERMINADO)</v>
          </cell>
          <cell r="G221" t="str">
            <v>ALFOMBRA DE PISO AVD.PRESENCIA DE AGUA (ORIGEN INDETERMINADO)</v>
          </cell>
          <cell r="H221" t="str">
            <v>X76</v>
          </cell>
          <cell r="I221" t="str">
            <v>BOUT</v>
          </cell>
          <cell r="J221">
            <v>7</v>
          </cell>
          <cell r="K221" t="str">
            <v>DI GREGORIO RAUL</v>
          </cell>
          <cell r="L221" t="str">
            <v>GKAN</v>
          </cell>
        </row>
        <row r="222">
          <cell r="A222">
            <v>22</v>
          </cell>
          <cell r="B222" t="str">
            <v>X65</v>
          </cell>
          <cell r="C222" t="str">
            <v>DEPARTAMENTO  CHAPA</v>
          </cell>
          <cell r="D222" t="str">
            <v>431</v>
          </cell>
          <cell r="E222" t="str">
            <v>PUERTA AVI.</v>
          </cell>
          <cell r="F222" t="str">
            <v>BOLLOS</v>
          </cell>
          <cell r="G222" t="str">
            <v>PUERTA AVI.BOLLOS</v>
          </cell>
          <cell r="H222" t="str">
            <v>X65</v>
          </cell>
          <cell r="I222" t="str">
            <v>TCMU</v>
          </cell>
          <cell r="J222">
            <v>73</v>
          </cell>
          <cell r="K222" t="str">
            <v>RAMIREZ RICAR DANIEL</v>
          </cell>
          <cell r="L222" t="str">
            <v>GUNI</v>
          </cell>
        </row>
        <row r="223">
          <cell r="A223">
            <v>22</v>
          </cell>
          <cell r="B223" t="str">
            <v>X65</v>
          </cell>
          <cell r="C223" t="str">
            <v>DEPARTAMENTO MONTAJE</v>
          </cell>
          <cell r="D223" t="str">
            <v>139</v>
          </cell>
          <cell r="E223" t="str">
            <v>FLEXIBLE FREIN ARG / PORTE FUSEE G</v>
          </cell>
          <cell r="F223" t="str">
            <v>NO APRETADO</v>
          </cell>
          <cell r="G223" t="str">
            <v>FLEXIBLE FREIN ARG / PORTE FUSEE GNO APRETADO</v>
          </cell>
          <cell r="H223" t="str">
            <v>X65</v>
          </cell>
          <cell r="I223" t="str">
            <v>TCMU</v>
          </cell>
          <cell r="J223">
            <v>73</v>
          </cell>
          <cell r="K223" t="str">
            <v>PONCE SAON</v>
          </cell>
          <cell r="L223" t="str">
            <v>GSC5</v>
          </cell>
        </row>
        <row r="224">
          <cell r="A224">
            <v>22</v>
          </cell>
          <cell r="B224" t="str">
            <v>X65</v>
          </cell>
          <cell r="C224" t="str">
            <v>DEPARTAMENTO  CHAPA</v>
          </cell>
          <cell r="D224" t="str">
            <v>431</v>
          </cell>
          <cell r="E224" t="str">
            <v>CAPOT AV./ ALETA  AVI.</v>
          </cell>
          <cell r="F224" t="str">
            <v>JUEGO IRREGULAR</v>
          </cell>
          <cell r="G224" t="str">
            <v>CAPOT AV./ ALETA  AVI.JUEGO IRREGULAR</v>
          </cell>
          <cell r="H224" t="str">
            <v>X65</v>
          </cell>
          <cell r="I224" t="str">
            <v>TCMU</v>
          </cell>
          <cell r="J224">
            <v>72</v>
          </cell>
          <cell r="K224" t="str">
            <v>GUTIERREZ VERONICA</v>
          </cell>
          <cell r="L224" t="str">
            <v>GUNI</v>
          </cell>
        </row>
        <row r="225">
          <cell r="A225">
            <v>22</v>
          </cell>
          <cell r="B225" t="str">
            <v>X65</v>
          </cell>
          <cell r="C225" t="str">
            <v>DEPARTAMENTO MONTAJE</v>
          </cell>
          <cell r="D225" t="str">
            <v>137</v>
          </cell>
          <cell r="E225" t="str">
            <v>LAMELUNAS EXT. DE PUERTA  AVD.</v>
          </cell>
          <cell r="F225" t="str">
            <v>MAL POSICIONADO</v>
          </cell>
          <cell r="G225" t="str">
            <v>LAMELUNAS EXT. DE PUERTA  AVD.MAL POSICIONADO</v>
          </cell>
          <cell r="H225" t="str">
            <v>X65</v>
          </cell>
          <cell r="I225" t="str">
            <v>TCMU</v>
          </cell>
          <cell r="J225">
            <v>71</v>
          </cell>
          <cell r="K225" t="str">
            <v>RUSEK CHRISTIAN ADRI</v>
          </cell>
          <cell r="L225" t="str">
            <v>GUNI</v>
          </cell>
        </row>
        <row r="226">
          <cell r="A226">
            <v>22</v>
          </cell>
          <cell r="B226" t="str">
            <v>X65</v>
          </cell>
          <cell r="C226" t="str">
            <v>DEPARTAMENTO MONTAJE</v>
          </cell>
          <cell r="D226" t="str">
            <v>143</v>
          </cell>
          <cell r="E226" t="str">
            <v>FARO I.</v>
          </cell>
          <cell r="F226" t="str">
            <v>MAL POSICIONADO</v>
          </cell>
          <cell r="G226" t="str">
            <v>FARO I.MAL POSICIONADO</v>
          </cell>
          <cell r="H226" t="str">
            <v>X65</v>
          </cell>
          <cell r="I226" t="str">
            <v>TCMU</v>
          </cell>
          <cell r="J226">
            <v>71</v>
          </cell>
          <cell r="K226" t="str">
            <v>GUTIERREZ VERONICA</v>
          </cell>
          <cell r="L226" t="str">
            <v>GUNI</v>
          </cell>
        </row>
        <row r="227">
          <cell r="A227">
            <v>22</v>
          </cell>
          <cell r="B227" t="str">
            <v>X65</v>
          </cell>
          <cell r="C227" t="str">
            <v>DEPARTAMENTO  CHAPA</v>
          </cell>
          <cell r="D227" t="str">
            <v>421</v>
          </cell>
          <cell r="E227" t="str">
            <v>PARACHOQUES AV.</v>
          </cell>
          <cell r="F227" t="str">
            <v>SOBRESALE</v>
          </cell>
          <cell r="G227" t="str">
            <v>PARACHOQUES AV.SOBRESALE</v>
          </cell>
          <cell r="H227" t="str">
            <v>X65</v>
          </cell>
          <cell r="I227" t="str">
            <v>TCMU</v>
          </cell>
          <cell r="J227">
            <v>70</v>
          </cell>
          <cell r="K227" t="str">
            <v>VAZQUEZ RENE ALBERTO</v>
          </cell>
          <cell r="L227" t="str">
            <v>GUNI</v>
          </cell>
        </row>
        <row r="228">
          <cell r="A228">
            <v>22</v>
          </cell>
          <cell r="B228" t="str">
            <v>X76</v>
          </cell>
          <cell r="C228" t="str">
            <v>DEPARTAMENTO  CHAPA</v>
          </cell>
          <cell r="D228" t="str">
            <v>427</v>
          </cell>
          <cell r="E228" t="str">
            <v>PUERTA AVI.</v>
          </cell>
          <cell r="F228" t="str">
            <v>BOLLOS</v>
          </cell>
          <cell r="G228" t="str">
            <v>PUERTA AVI.BOLLOS</v>
          </cell>
          <cell r="H228" t="str">
            <v>X76</v>
          </cell>
          <cell r="I228" t="str">
            <v>STO1</v>
          </cell>
          <cell r="J228">
            <v>70</v>
          </cell>
          <cell r="K228" t="str">
            <v>QUINTEROS, EDUARDO</v>
          </cell>
          <cell r="L228" t="str">
            <v>STO1</v>
          </cell>
        </row>
        <row r="229">
          <cell r="A229">
            <v>22</v>
          </cell>
          <cell r="B229" t="str">
            <v>X76</v>
          </cell>
          <cell r="C229" t="str">
            <v>DEPARTAMENTO MONTAJE</v>
          </cell>
          <cell r="D229" t="str">
            <v>147</v>
          </cell>
          <cell r="E229" t="str">
            <v>PUERTA BATIENTE ARI.</v>
          </cell>
          <cell r="F229" t="str">
            <v>DESCONCHADO</v>
          </cell>
          <cell r="G229" t="str">
            <v>PUERTA BATIENTE ARI.DESCONCHADO</v>
          </cell>
          <cell r="H229" t="str">
            <v>X76</v>
          </cell>
          <cell r="I229" t="str">
            <v>TCMU</v>
          </cell>
          <cell r="J229">
            <v>70</v>
          </cell>
          <cell r="K229" t="str">
            <v>GUTIERREZ VERONICA</v>
          </cell>
          <cell r="L229" t="str">
            <v>GUNI</v>
          </cell>
        </row>
        <row r="230">
          <cell r="A230">
            <v>22</v>
          </cell>
          <cell r="B230" t="str">
            <v>X76</v>
          </cell>
          <cell r="C230" t="str">
            <v>DEPARTAMENTO MONTAJE</v>
          </cell>
          <cell r="D230" t="str">
            <v>147</v>
          </cell>
          <cell r="E230" t="str">
            <v>PUERTA BATIENTE ARI.</v>
          </cell>
          <cell r="F230" t="str">
            <v>DESCONCHADO</v>
          </cell>
          <cell r="G230" t="str">
            <v>PUERTA BATIENTE ARI.DESCONCHADO</v>
          </cell>
          <cell r="H230" t="str">
            <v>X76</v>
          </cell>
          <cell r="I230" t="str">
            <v>TCMU</v>
          </cell>
          <cell r="J230">
            <v>69</v>
          </cell>
          <cell r="K230" t="str">
            <v>FIGUEROA MIGUEL ANGE</v>
          </cell>
          <cell r="L230" t="str">
            <v>GUNI</v>
          </cell>
        </row>
        <row r="231">
          <cell r="A231">
            <v>22</v>
          </cell>
          <cell r="B231" t="str">
            <v>X76</v>
          </cell>
          <cell r="C231" t="str">
            <v>DEPARTAMENTO MONTAJE</v>
          </cell>
          <cell r="D231" t="str">
            <v>144</v>
          </cell>
          <cell r="E231" t="str">
            <v>FUNCION DE DESEMPAÑADO LUNETA / CUSTODIA</v>
          </cell>
          <cell r="F231" t="str">
            <v>OPERACION MAL REALIZADA</v>
          </cell>
          <cell r="G231" t="str">
            <v>FUNCION DE DESEMPAÑADO LUNETA / CUSTODIAOPERACION MAL REALIZADA</v>
          </cell>
          <cell r="H231" t="str">
            <v>X76</v>
          </cell>
          <cell r="I231" t="str">
            <v>SREE</v>
          </cell>
          <cell r="J231">
            <v>60</v>
          </cell>
          <cell r="K231" t="str">
            <v>CONTROL ELECTRICO</v>
          </cell>
          <cell r="L231" t="str">
            <v>ST2A</v>
          </cell>
        </row>
        <row r="232">
          <cell r="A232">
            <v>22</v>
          </cell>
          <cell r="B232" t="str">
            <v>X76</v>
          </cell>
          <cell r="C232" t="str">
            <v>DEPARTAMENTO MONTAJE</v>
          </cell>
          <cell r="D232" t="str">
            <v>133</v>
          </cell>
          <cell r="E232" t="str">
            <v>FUNCION DE DESEMPAÑADO LUNETA / CUSTODIA</v>
          </cell>
          <cell r="F232" t="str">
            <v>OPERACION MAL REALIZADA</v>
          </cell>
          <cell r="G232" t="str">
            <v>FUNCION DE DESEMPAÑADO LUNETA / CUSTODIAOPERACION MAL REALIZADA</v>
          </cell>
          <cell r="H232" t="str">
            <v>X76</v>
          </cell>
          <cell r="I232" t="str">
            <v>SREE</v>
          </cell>
          <cell r="J232">
            <v>9</v>
          </cell>
          <cell r="K232" t="str">
            <v>CONTROL ELECTRICO</v>
          </cell>
          <cell r="L232" t="str">
            <v>ST2A</v>
          </cell>
        </row>
        <row r="233">
          <cell r="A233">
            <v>22</v>
          </cell>
          <cell r="B233" t="str">
            <v>X76</v>
          </cell>
          <cell r="C233" t="str">
            <v>DEPARTAMENTO  CHAPA</v>
          </cell>
          <cell r="D233" t="str">
            <v>427</v>
          </cell>
          <cell r="E233" t="str">
            <v>CAPOT AV.</v>
          </cell>
          <cell r="F233" t="str">
            <v>PICO</v>
          </cell>
          <cell r="G233" t="str">
            <v>CAPOT AV.PICO</v>
          </cell>
          <cell r="H233" t="str">
            <v>X76</v>
          </cell>
          <cell r="I233" t="str">
            <v>STO1</v>
          </cell>
          <cell r="J233">
            <v>68</v>
          </cell>
          <cell r="K233" t="str">
            <v>QUINTEROS, EDUARDO</v>
          </cell>
          <cell r="L233" t="str">
            <v>STO1</v>
          </cell>
        </row>
        <row r="234">
          <cell r="A234">
            <v>22</v>
          </cell>
          <cell r="B234" t="str">
            <v>X76</v>
          </cell>
          <cell r="C234" t="str">
            <v>DEPARTAMENTO  CHAPA</v>
          </cell>
          <cell r="D234" t="str">
            <v>432</v>
          </cell>
          <cell r="E234" t="str">
            <v>CAPOT AV.</v>
          </cell>
          <cell r="F234" t="str">
            <v>JUEGO MAL REPARTIDO</v>
          </cell>
          <cell r="G234" t="str">
            <v>CAPOT AV.JUEGO MAL REPARTIDO</v>
          </cell>
          <cell r="H234" t="str">
            <v>X76</v>
          </cell>
          <cell r="I234" t="str">
            <v>TCMU</v>
          </cell>
          <cell r="J234">
            <v>68</v>
          </cell>
          <cell r="K234" t="str">
            <v>GAUNA MARIA EUGENIA</v>
          </cell>
          <cell r="L234" t="str">
            <v>GUNI</v>
          </cell>
        </row>
        <row r="235">
          <cell r="A235">
            <v>22</v>
          </cell>
          <cell r="B235" t="str">
            <v>X76</v>
          </cell>
          <cell r="C235" t="str">
            <v>DEPARTAMENTO MONTAJE</v>
          </cell>
          <cell r="D235" t="str">
            <v>133</v>
          </cell>
          <cell r="E235" t="str">
            <v>FUNCION PILOTOS DE STOP (CONJUNTO)</v>
          </cell>
          <cell r="F235" t="str">
            <v>OPERACION MAL REALIZADA</v>
          </cell>
          <cell r="G235" t="str">
            <v>FUNCION PILOTOS DE STOP (CONJUNTO)OPERACION MAL REALIZADA</v>
          </cell>
          <cell r="H235" t="str">
            <v>X76</v>
          </cell>
          <cell r="I235" t="str">
            <v>SREE</v>
          </cell>
          <cell r="J235">
            <v>31</v>
          </cell>
          <cell r="K235" t="str">
            <v>CONTROL ELECTRICO</v>
          </cell>
          <cell r="L235" t="str">
            <v>ST2A</v>
          </cell>
        </row>
        <row r="236">
          <cell r="A236">
            <v>22</v>
          </cell>
          <cell r="B236" t="str">
            <v>X76</v>
          </cell>
          <cell r="C236" t="str">
            <v>DEPARTAMENTO MONTAJE</v>
          </cell>
          <cell r="D236" t="str">
            <v>141</v>
          </cell>
          <cell r="E236" t="str">
            <v>FUNCION PILOTOS DE STOP (CONJUNTO)</v>
          </cell>
          <cell r="F236" t="str">
            <v>OPERACION MAL REALIZADA</v>
          </cell>
          <cell r="G236" t="str">
            <v>FUNCION PILOTOS DE STOP (CONJUNTO)OPERACION MAL REALIZADA</v>
          </cell>
          <cell r="H236" t="str">
            <v>X76</v>
          </cell>
          <cell r="I236" t="str">
            <v>SREE</v>
          </cell>
          <cell r="J236">
            <v>30</v>
          </cell>
          <cell r="K236" t="str">
            <v>CONTROL ELECTRICO</v>
          </cell>
          <cell r="L236" t="str">
            <v>ST2A</v>
          </cell>
        </row>
        <row r="237">
          <cell r="A237">
            <v>22</v>
          </cell>
          <cell r="B237" t="str">
            <v>X76</v>
          </cell>
          <cell r="C237" t="str">
            <v>DEPARTAMENTO MONTAJE</v>
          </cell>
          <cell r="D237" t="str">
            <v>140</v>
          </cell>
          <cell r="E237" t="str">
            <v>FUNCION PILOTOS DE STOP (CONJUNTO)</v>
          </cell>
          <cell r="F237" t="str">
            <v>OPERACION MAL REALIZADA</v>
          </cell>
          <cell r="G237" t="str">
            <v>FUNCION PILOTOS DE STOP (CONJUNTO)OPERACION MAL REALIZADA</v>
          </cell>
          <cell r="H237" t="str">
            <v>X76</v>
          </cell>
          <cell r="I237" t="str">
            <v>SREE</v>
          </cell>
          <cell r="J237">
            <v>7</v>
          </cell>
          <cell r="K237" t="str">
            <v>CONTROL ELECTRICO</v>
          </cell>
          <cell r="L237" t="str">
            <v>ST2A</v>
          </cell>
        </row>
        <row r="238">
          <cell r="A238">
            <v>22</v>
          </cell>
          <cell r="B238" t="str">
            <v>X38</v>
          </cell>
          <cell r="C238" t="str">
            <v>DEPARTAMENTO MONTAJE</v>
          </cell>
          <cell r="D238" t="str">
            <v>144</v>
          </cell>
          <cell r="E238" t="str">
            <v>TUBO DE FRENO INFERIOR TUNEL</v>
          </cell>
          <cell r="F238" t="str">
            <v>NO APRETADO</v>
          </cell>
          <cell r="G238" t="str">
            <v>TUBO DE FRENO INFERIOR TUNELNO APRETADO</v>
          </cell>
          <cell r="H238" t="str">
            <v>X38</v>
          </cell>
          <cell r="I238" t="str">
            <v>TCMU</v>
          </cell>
          <cell r="J238">
            <v>67</v>
          </cell>
          <cell r="K238" t="str">
            <v>PONCE SAON</v>
          </cell>
          <cell r="L238" t="str">
            <v>GSM1</v>
          </cell>
        </row>
        <row r="239">
          <cell r="A239">
            <v>22</v>
          </cell>
          <cell r="B239" t="str">
            <v>X65</v>
          </cell>
          <cell r="C239" t="str">
            <v>DEPARTAMENTO  CHAPA</v>
          </cell>
          <cell r="D239" t="str">
            <v>422</v>
          </cell>
          <cell r="E239" t="str">
            <v>TAPA DE CARBURANTE</v>
          </cell>
          <cell r="F239" t="str">
            <v>MAL POSICIONADO</v>
          </cell>
          <cell r="G239" t="str">
            <v>TAPA DE CARBURANTEMAL POSICIONADO</v>
          </cell>
          <cell r="H239" t="str">
            <v>X65</v>
          </cell>
          <cell r="I239" t="str">
            <v>TCMU</v>
          </cell>
          <cell r="J239">
            <v>67</v>
          </cell>
          <cell r="K239" t="str">
            <v>MANZANELLI RICARDO O</v>
          </cell>
          <cell r="L239" t="str">
            <v>GUNI</v>
          </cell>
        </row>
        <row r="240">
          <cell r="A240">
            <v>22</v>
          </cell>
          <cell r="B240" t="str">
            <v>X65</v>
          </cell>
          <cell r="C240" t="str">
            <v>DEPARTAMENTO MONTAJE</v>
          </cell>
          <cell r="D240" t="str">
            <v>144</v>
          </cell>
          <cell r="E240" t="str">
            <v>TUBO DE FRENO INFERIOR TUNEL</v>
          </cell>
          <cell r="F240" t="str">
            <v>NO APRETADO</v>
          </cell>
          <cell r="G240" t="str">
            <v>TUBO DE FRENO INFERIOR TUNELNO APRETADO</v>
          </cell>
          <cell r="H240" t="str">
            <v>X65</v>
          </cell>
          <cell r="I240" t="str">
            <v>SRE2</v>
          </cell>
          <cell r="J240">
            <v>67</v>
          </cell>
          <cell r="K240" t="str">
            <v>PONCE SAON</v>
          </cell>
          <cell r="L240" t="str">
            <v>GSM1</v>
          </cell>
        </row>
        <row r="241">
          <cell r="A241">
            <v>22</v>
          </cell>
          <cell r="B241" t="str">
            <v>X76</v>
          </cell>
          <cell r="C241" t="str">
            <v>DEPARTAMENTO  CHAPA</v>
          </cell>
          <cell r="D241" t="str">
            <v>427</v>
          </cell>
          <cell r="E241" t="str">
            <v>ENCUADRAMIENTO DE PUERTA ARI.</v>
          </cell>
          <cell r="F241" t="str">
            <v>SOLDADURA ESTALLADA</v>
          </cell>
          <cell r="G241" t="str">
            <v>ENCUADRAMIENTO DE PUERTA ARI.SOLDADURA ESTALLADA</v>
          </cell>
          <cell r="H241" t="str">
            <v>X76</v>
          </cell>
          <cell r="I241" t="str">
            <v>STO1</v>
          </cell>
          <cell r="J241">
            <v>67</v>
          </cell>
          <cell r="K241" t="str">
            <v>QUINTEROS, EDUARDO</v>
          </cell>
          <cell r="L241" t="str">
            <v>STO1</v>
          </cell>
        </row>
        <row r="242">
          <cell r="A242">
            <v>22</v>
          </cell>
          <cell r="B242" t="str">
            <v>X76</v>
          </cell>
          <cell r="C242" t="str">
            <v>DEPARTAMENTO  CHAPA</v>
          </cell>
          <cell r="D242" t="str">
            <v>431</v>
          </cell>
          <cell r="E242" t="str">
            <v>CAPOT AV./ ALETA  AVD.</v>
          </cell>
          <cell r="F242" t="str">
            <v>SOBRESALE</v>
          </cell>
          <cell r="G242" t="str">
            <v>CAPOT AV./ ALETA  AVD.SOBRESALE</v>
          </cell>
          <cell r="H242" t="str">
            <v>X76</v>
          </cell>
          <cell r="I242" t="str">
            <v>TCMU</v>
          </cell>
          <cell r="J242">
            <v>67</v>
          </cell>
          <cell r="K242" t="str">
            <v>GUTIERREZ VERONICA</v>
          </cell>
          <cell r="L242" t="str">
            <v>GUNI</v>
          </cell>
        </row>
        <row r="243">
          <cell r="A243">
            <v>22</v>
          </cell>
          <cell r="B243" t="str">
            <v>X65</v>
          </cell>
          <cell r="C243" t="str">
            <v>DEPARTAMENTO  CHAPA</v>
          </cell>
          <cell r="D243" t="str">
            <v>421</v>
          </cell>
          <cell r="E243" t="str">
            <v>ALETA ARD.</v>
          </cell>
          <cell r="F243" t="str">
            <v>DEFORMACION</v>
          </cell>
          <cell r="G243" t="str">
            <v>ALETA ARD.DEFORMACION</v>
          </cell>
          <cell r="H243" t="str">
            <v>X65</v>
          </cell>
          <cell r="I243" t="str">
            <v>STO1</v>
          </cell>
          <cell r="J243">
            <v>66</v>
          </cell>
          <cell r="K243" t="str">
            <v>QUINTEROS, EDUARDO</v>
          </cell>
          <cell r="L243" t="str">
            <v>STO1</v>
          </cell>
        </row>
        <row r="244">
          <cell r="A244">
            <v>22</v>
          </cell>
          <cell r="B244" t="str">
            <v>X65</v>
          </cell>
          <cell r="C244" t="str">
            <v>DEPARTAMENTO  CHAPA</v>
          </cell>
          <cell r="D244" t="str">
            <v>421</v>
          </cell>
          <cell r="E244" t="str">
            <v>ENCUADRAMIENTO DE PUERTA AVD.</v>
          </cell>
          <cell r="F244" t="str">
            <v>BOLLOS</v>
          </cell>
          <cell r="G244" t="str">
            <v>ENCUADRAMIENTO DE PUERTA AVD.BOLLOS</v>
          </cell>
          <cell r="H244" t="str">
            <v>X65</v>
          </cell>
          <cell r="I244" t="str">
            <v>STO1</v>
          </cell>
          <cell r="J244">
            <v>66</v>
          </cell>
          <cell r="K244" t="str">
            <v>QUINTEROS, EDUARDO</v>
          </cell>
          <cell r="L244" t="str">
            <v>STO1</v>
          </cell>
        </row>
        <row r="245">
          <cell r="A245">
            <v>22</v>
          </cell>
          <cell r="B245" t="str">
            <v>X65</v>
          </cell>
          <cell r="C245" t="str">
            <v>DEPARTAMENTO  CHAPA</v>
          </cell>
          <cell r="D245" t="str">
            <v>431</v>
          </cell>
          <cell r="E245" t="str">
            <v>PAÑO DE PUERTA  AVI / ALETA  AVI</v>
          </cell>
          <cell r="F245" t="str">
            <v>JUEGO IRREGULAR</v>
          </cell>
          <cell r="G245" t="str">
            <v>PAÑO DE PUERTA  AVI / ALETA  AVIJUEGO IRREGULAR</v>
          </cell>
          <cell r="H245" t="str">
            <v>X65</v>
          </cell>
          <cell r="I245" t="str">
            <v>TCMU</v>
          </cell>
          <cell r="J245">
            <v>66</v>
          </cell>
          <cell r="K245" t="str">
            <v>RAMIREZ RICAR DANIEL</v>
          </cell>
          <cell r="L245" t="str">
            <v>GUNI</v>
          </cell>
        </row>
        <row r="246">
          <cell r="A246">
            <v>22</v>
          </cell>
          <cell r="B246" t="str">
            <v>X65</v>
          </cell>
          <cell r="C246" t="str">
            <v>DEPARTAMENTO  CHAPA</v>
          </cell>
          <cell r="D246" t="str">
            <v>431</v>
          </cell>
          <cell r="E246" t="str">
            <v>PUERTA AVI.</v>
          </cell>
          <cell r="F246" t="str">
            <v>BOLLOS</v>
          </cell>
          <cell r="G246" t="str">
            <v>PUERTA AVI.BOLLOS</v>
          </cell>
          <cell r="H246" t="str">
            <v>X65</v>
          </cell>
          <cell r="I246" t="str">
            <v>TCMU</v>
          </cell>
          <cell r="J246">
            <v>66</v>
          </cell>
          <cell r="K246" t="str">
            <v>GUTIERREZ VERONICA</v>
          </cell>
          <cell r="L246" t="str">
            <v>GUNI</v>
          </cell>
        </row>
        <row r="247">
          <cell r="A247">
            <v>22</v>
          </cell>
          <cell r="B247" t="str">
            <v>X65</v>
          </cell>
          <cell r="C247" t="str">
            <v>DEPARTAMENTO MONTAJE</v>
          </cell>
          <cell r="D247" t="str">
            <v>???</v>
          </cell>
          <cell r="E247" t="str">
            <v>BISAGRA INF.DE PUERTA AVD.</v>
          </cell>
          <cell r="F247" t="str">
            <v>SOLDADURA AGRESIVA</v>
          </cell>
          <cell r="G247" t="str">
            <v>BISAGRA INF.DE PUERTA AVD.SOLDADURA AGRESIVA</v>
          </cell>
          <cell r="H247" t="str">
            <v>X65</v>
          </cell>
          <cell r="I247" t="str">
            <v>STO1</v>
          </cell>
          <cell r="J247">
            <v>66</v>
          </cell>
          <cell r="K247" t="str">
            <v>CORREA, ALBERTO</v>
          </cell>
          <cell r="L247" t="str">
            <v>STO1</v>
          </cell>
        </row>
        <row r="248">
          <cell r="A248">
            <v>22</v>
          </cell>
          <cell r="B248" t="str">
            <v>X65</v>
          </cell>
          <cell r="C248" t="str">
            <v>DEPARTAMENTO PINTURA</v>
          </cell>
          <cell r="D248" t="str">
            <v>486</v>
          </cell>
          <cell r="E248" t="str">
            <v>PORTON (CONJUNTO)</v>
          </cell>
          <cell r="F248" t="str">
            <v>GRANO</v>
          </cell>
          <cell r="G248" t="str">
            <v>PORTON (CONJUNTO)GRANO</v>
          </cell>
          <cell r="H248" t="str">
            <v>X65</v>
          </cell>
          <cell r="I248" t="str">
            <v>SBOX</v>
          </cell>
          <cell r="J248">
            <v>66</v>
          </cell>
          <cell r="K248" t="str">
            <v>ALBORNOZ CARLOS</v>
          </cell>
          <cell r="L248" t="str">
            <v>SPIN</v>
          </cell>
        </row>
        <row r="249">
          <cell r="A249">
            <v>22</v>
          </cell>
          <cell r="B249" t="str">
            <v>X65</v>
          </cell>
          <cell r="C249" t="str">
            <v>DEPARTAMENTO PINTURA</v>
          </cell>
          <cell r="D249" t="str">
            <v>486</v>
          </cell>
          <cell r="E249" t="str">
            <v>PUERTA ARD.</v>
          </cell>
          <cell r="F249" t="str">
            <v>GRANO</v>
          </cell>
          <cell r="G249" t="str">
            <v>PUERTA ARD.GRANO</v>
          </cell>
          <cell r="H249" t="str">
            <v>X65</v>
          </cell>
          <cell r="I249" t="str">
            <v>TCMU</v>
          </cell>
          <cell r="J249">
            <v>66</v>
          </cell>
          <cell r="K249" t="str">
            <v>ZELAYA GONZA MA CRUZ</v>
          </cell>
          <cell r="L249" t="str">
            <v>GUNI</v>
          </cell>
        </row>
        <row r="250">
          <cell r="A250">
            <v>22</v>
          </cell>
          <cell r="B250" t="str">
            <v>X76</v>
          </cell>
          <cell r="C250" t="str">
            <v>DEPARTAMENTO  CHAPA</v>
          </cell>
          <cell r="D250" t="str">
            <v>427</v>
          </cell>
          <cell r="E250" t="str">
            <v>PUERTA DESLIZANTE LATERAL D.</v>
          </cell>
          <cell r="F250" t="str">
            <v>SOBRESALE</v>
          </cell>
          <cell r="G250" t="str">
            <v>PUERTA DESLIZANTE LATERAL D.SOBRESALE</v>
          </cell>
          <cell r="H250" t="str">
            <v>X76</v>
          </cell>
          <cell r="I250" t="str">
            <v>TCMU</v>
          </cell>
          <cell r="J250">
            <v>66</v>
          </cell>
          <cell r="K250" t="str">
            <v>GUTIERREZ VERONICA</v>
          </cell>
          <cell r="L250" t="str">
            <v>GUNI</v>
          </cell>
        </row>
        <row r="251">
          <cell r="A251">
            <v>22</v>
          </cell>
          <cell r="B251" t="str">
            <v>X76</v>
          </cell>
          <cell r="C251" t="str">
            <v>DEPARTAMENTO MONTAJE</v>
          </cell>
          <cell r="D251" t="str">
            <v>142</v>
          </cell>
          <cell r="E251" t="str">
            <v>ALFOMBRA DE PISO ARD.</v>
          </cell>
          <cell r="F251" t="str">
            <v>PRESENCIA DE AGUA (ORIGEN INDETERMINADO)</v>
          </cell>
          <cell r="G251" t="str">
            <v>ALFOMBRA DE PISO ARD.PRESENCIA DE AGUA (ORIGEN INDETERMINADO)</v>
          </cell>
          <cell r="H251" t="str">
            <v>X76</v>
          </cell>
          <cell r="I251" t="str">
            <v>BOUT</v>
          </cell>
          <cell r="J251">
            <v>66</v>
          </cell>
          <cell r="K251" t="str">
            <v>DI GREGORIO RAUL</v>
          </cell>
          <cell r="L251" t="str">
            <v>GKAN</v>
          </cell>
        </row>
        <row r="252">
          <cell r="A252">
            <v>22</v>
          </cell>
          <cell r="B252" t="str">
            <v>X76</v>
          </cell>
          <cell r="C252" t="str">
            <v>DEPARTAMENTO PINTURA</v>
          </cell>
          <cell r="D252" t="str">
            <v>484</v>
          </cell>
          <cell r="E252" t="str">
            <v>PAÑO DE PUERTA  AVD / ALETA  AVD</v>
          </cell>
          <cell r="F252" t="str">
            <v>SOBRESALE</v>
          </cell>
          <cell r="G252" t="str">
            <v>PAÑO DE PUERTA  AVD / ALETA  AVDSOBRESALE</v>
          </cell>
          <cell r="H252" t="str">
            <v>X76</v>
          </cell>
          <cell r="I252" t="str">
            <v>TCMU</v>
          </cell>
          <cell r="J252">
            <v>66</v>
          </cell>
          <cell r="K252" t="str">
            <v>RAMIREZ RICAR DANIEL</v>
          </cell>
          <cell r="L252" t="str">
            <v>GUNI</v>
          </cell>
        </row>
        <row r="253">
          <cell r="A253">
            <v>22</v>
          </cell>
          <cell r="B253" t="str">
            <v>X65</v>
          </cell>
          <cell r="C253" t="str">
            <v>DEPARTAMENTO  CHAPA</v>
          </cell>
          <cell r="D253" t="str">
            <v>421</v>
          </cell>
          <cell r="E253" t="str">
            <v>ENCUADRAMIENTO DE PUERTA AVD.</v>
          </cell>
          <cell r="F253" t="str">
            <v>BOLLOS</v>
          </cell>
          <cell r="G253" t="str">
            <v>ENCUADRAMIENTO DE PUERTA AVD.BOLLOS</v>
          </cell>
          <cell r="H253" t="str">
            <v>X65</v>
          </cell>
          <cell r="I253" t="str">
            <v>STO1</v>
          </cell>
          <cell r="J253">
            <v>65</v>
          </cell>
          <cell r="K253" t="str">
            <v>CORREA, ALBERTO</v>
          </cell>
          <cell r="L253" t="str">
            <v>STO1</v>
          </cell>
        </row>
        <row r="254">
          <cell r="A254">
            <v>22</v>
          </cell>
          <cell r="B254" t="str">
            <v>X65</v>
          </cell>
          <cell r="C254" t="str">
            <v>DEPARTAMENTO  CHAPA</v>
          </cell>
          <cell r="D254" t="str">
            <v>431</v>
          </cell>
          <cell r="E254" t="str">
            <v>PAÑO DE PUERTA  ARD / ALETA  ARD</v>
          </cell>
          <cell r="F254" t="str">
            <v>SOBRESALE</v>
          </cell>
          <cell r="G254" t="str">
            <v>PAÑO DE PUERTA  ARD / ALETA  ARDSOBRESALE</v>
          </cell>
          <cell r="H254" t="str">
            <v>X65</v>
          </cell>
          <cell r="I254" t="str">
            <v>TCMU</v>
          </cell>
          <cell r="J254">
            <v>65</v>
          </cell>
          <cell r="K254" t="str">
            <v>RAMIREZ RICAR DANIEL</v>
          </cell>
          <cell r="L254" t="str">
            <v>GUNI</v>
          </cell>
        </row>
        <row r="255">
          <cell r="A255">
            <v>22</v>
          </cell>
          <cell r="B255" t="str">
            <v>X65</v>
          </cell>
          <cell r="C255" t="str">
            <v>DEPARTAMENTO  CHAPA</v>
          </cell>
          <cell r="D255" t="str">
            <v>431</v>
          </cell>
          <cell r="E255" t="str">
            <v>PORTON (CONJUNTO)</v>
          </cell>
          <cell r="F255" t="str">
            <v>SOLDADURA ESTALLADA</v>
          </cell>
          <cell r="G255" t="str">
            <v>PORTON (CONJUNTO)SOLDADURA ESTALLADA</v>
          </cell>
          <cell r="H255" t="str">
            <v>X65</v>
          </cell>
          <cell r="I255" t="str">
            <v>STO1</v>
          </cell>
          <cell r="J255">
            <v>65</v>
          </cell>
          <cell r="K255" t="str">
            <v>QUINTEROS, EDUARDO</v>
          </cell>
          <cell r="L255" t="str">
            <v>STO1</v>
          </cell>
        </row>
        <row r="256">
          <cell r="A256">
            <v>22</v>
          </cell>
          <cell r="B256" t="str">
            <v>X65</v>
          </cell>
          <cell r="C256" t="str">
            <v>DEPARTAMENTO  CHAPA</v>
          </cell>
          <cell r="D256" t="str">
            <v>431</v>
          </cell>
          <cell r="E256" t="str">
            <v>PUERTA AVD.</v>
          </cell>
          <cell r="F256" t="str">
            <v>BOLLOS</v>
          </cell>
          <cell r="G256" t="str">
            <v>PUERTA AVD.BOLLOS</v>
          </cell>
          <cell r="H256" t="str">
            <v>X65</v>
          </cell>
          <cell r="I256" t="str">
            <v>TCMU</v>
          </cell>
          <cell r="J256">
            <v>65</v>
          </cell>
          <cell r="K256" t="str">
            <v>ZELAYA GONZA MA CRUZ</v>
          </cell>
          <cell r="L256" t="str">
            <v>GUNI</v>
          </cell>
        </row>
        <row r="257">
          <cell r="A257">
            <v>22</v>
          </cell>
          <cell r="B257" t="str">
            <v>X65</v>
          </cell>
          <cell r="C257" t="str">
            <v>DEPARTAMENTO  CHAPA</v>
          </cell>
          <cell r="D257" t="str">
            <v>431</v>
          </cell>
          <cell r="E257" t="str">
            <v>PUERTA AVI.</v>
          </cell>
          <cell r="F257" t="str">
            <v>BOLLOS</v>
          </cell>
          <cell r="G257" t="str">
            <v>PUERTA AVI.BOLLOS</v>
          </cell>
          <cell r="H257" t="str">
            <v>X65</v>
          </cell>
          <cell r="I257" t="str">
            <v>TCMU</v>
          </cell>
          <cell r="J257">
            <v>65</v>
          </cell>
          <cell r="K257" t="str">
            <v>GAUNA MARIA EUGENIA</v>
          </cell>
          <cell r="L257" t="str">
            <v>GUNI</v>
          </cell>
        </row>
        <row r="258">
          <cell r="A258">
            <v>22</v>
          </cell>
          <cell r="B258" t="str">
            <v>X65</v>
          </cell>
          <cell r="C258" t="str">
            <v>DEPARTAMENTO  CHAPA</v>
          </cell>
          <cell r="D258" t="str">
            <v>432</v>
          </cell>
          <cell r="E258" t="str">
            <v>ENCUADRAMIENTO DE PUERTA AVI.</v>
          </cell>
          <cell r="F258" t="str">
            <v>DEFORMACION</v>
          </cell>
          <cell r="G258" t="str">
            <v>ENCUADRAMIENTO DE PUERTA AVI.DEFORMACION</v>
          </cell>
          <cell r="H258" t="str">
            <v>X65</v>
          </cell>
          <cell r="I258" t="str">
            <v>STO1</v>
          </cell>
          <cell r="J258">
            <v>65</v>
          </cell>
          <cell r="K258" t="str">
            <v>CORREA, ALBERTO</v>
          </cell>
          <cell r="L258" t="str">
            <v>STO1</v>
          </cell>
        </row>
        <row r="259">
          <cell r="A259">
            <v>22</v>
          </cell>
          <cell r="B259" t="str">
            <v>X65</v>
          </cell>
          <cell r="C259" t="str">
            <v>DEPARTAMENTO MONTAJE</v>
          </cell>
          <cell r="D259" t="str">
            <v>137</v>
          </cell>
          <cell r="E259" t="str">
            <v>LAMELUNAS EXT. DE PUERTA  AVD.</v>
          </cell>
          <cell r="F259" t="str">
            <v>NO PLACA</v>
          </cell>
          <cell r="G259" t="str">
            <v>LAMELUNAS EXT. DE PUERTA  AVD.NO PLACA</v>
          </cell>
          <cell r="H259" t="str">
            <v>X65</v>
          </cell>
          <cell r="I259" t="str">
            <v>TCMU</v>
          </cell>
          <cell r="J259">
            <v>65</v>
          </cell>
          <cell r="K259" t="str">
            <v>GAUNA MARIA EUGENIA</v>
          </cell>
          <cell r="L259" t="str">
            <v>GUNI</v>
          </cell>
        </row>
        <row r="260">
          <cell r="A260">
            <v>22</v>
          </cell>
          <cell r="B260" t="str">
            <v>X65</v>
          </cell>
          <cell r="C260" t="str">
            <v>DEPARTAMENTO PINTURA</v>
          </cell>
          <cell r="D260" t="str">
            <v>484</v>
          </cell>
          <cell r="E260" t="str">
            <v>PAÑO DE PUERTA  AVI / ALETA  AVI</v>
          </cell>
          <cell r="F260" t="str">
            <v>SOBRESALE</v>
          </cell>
          <cell r="G260" t="str">
            <v>PAÑO DE PUERTA  AVI / ALETA  AVISOBRESALE</v>
          </cell>
          <cell r="H260" t="str">
            <v>X65</v>
          </cell>
          <cell r="I260" t="str">
            <v>TCMU</v>
          </cell>
          <cell r="J260">
            <v>65</v>
          </cell>
          <cell r="K260" t="str">
            <v>REYNOSO DAVID WALTER</v>
          </cell>
          <cell r="L260" t="str">
            <v>GUNI</v>
          </cell>
        </row>
        <row r="261">
          <cell r="A261">
            <v>22</v>
          </cell>
          <cell r="B261" t="str">
            <v>X76</v>
          </cell>
          <cell r="C261" t="str">
            <v>DEPARTAMENTO  CHAPA</v>
          </cell>
          <cell r="D261" t="str">
            <v>427</v>
          </cell>
          <cell r="E261" t="str">
            <v>PUERTA BATIENTE ARI.</v>
          </cell>
          <cell r="F261" t="str">
            <v>JUEGO IRREGULAR</v>
          </cell>
          <cell r="G261" t="str">
            <v>PUERTA BATIENTE ARI.JUEGO IRREGULAR</v>
          </cell>
          <cell r="H261" t="str">
            <v>X76</v>
          </cell>
          <cell r="I261" t="str">
            <v>TCMU</v>
          </cell>
          <cell r="J261">
            <v>65</v>
          </cell>
          <cell r="K261" t="str">
            <v>GAUNA MARIA EUGENIA</v>
          </cell>
          <cell r="L261" t="str">
            <v>GUNI</v>
          </cell>
        </row>
        <row r="262">
          <cell r="A262">
            <v>22</v>
          </cell>
          <cell r="B262" t="str">
            <v>X76</v>
          </cell>
          <cell r="C262" t="str">
            <v>DEPARTAMENTO  CHAPA</v>
          </cell>
          <cell r="D262" t="str">
            <v>431</v>
          </cell>
          <cell r="E262" t="str">
            <v>CAPOT / FARO I.</v>
          </cell>
          <cell r="F262" t="str">
            <v>SOBRESALE</v>
          </cell>
          <cell r="G262" t="str">
            <v>CAPOT / FARO I.SOBRESALE</v>
          </cell>
          <cell r="H262" t="str">
            <v>X76</v>
          </cell>
          <cell r="I262" t="str">
            <v>TCMU</v>
          </cell>
          <cell r="J262">
            <v>65</v>
          </cell>
          <cell r="K262" t="str">
            <v>VERA FEDERICO</v>
          </cell>
          <cell r="L262" t="str">
            <v>GUNI</v>
          </cell>
        </row>
        <row r="263">
          <cell r="A263">
            <v>22</v>
          </cell>
          <cell r="B263" t="str">
            <v>X38</v>
          </cell>
          <cell r="C263" t="str">
            <v>DEPARTAMENTO  CHAPA</v>
          </cell>
          <cell r="D263" t="str">
            <v>426</v>
          </cell>
          <cell r="E263" t="str">
            <v>ENCUADRAMIENTO DE PUERTA ARI.</v>
          </cell>
          <cell r="F263" t="str">
            <v>BOLLOS</v>
          </cell>
          <cell r="G263" t="str">
            <v>ENCUADRAMIENTO DE PUERTA ARI.BOLLOS</v>
          </cell>
          <cell r="H263" t="str">
            <v>X38</v>
          </cell>
          <cell r="I263" t="str">
            <v>STO1</v>
          </cell>
          <cell r="J263">
            <v>64</v>
          </cell>
          <cell r="K263" t="str">
            <v>QUINTEROS, EDUARDO</v>
          </cell>
          <cell r="L263" t="str">
            <v>STO1</v>
          </cell>
        </row>
        <row r="264">
          <cell r="A264">
            <v>22</v>
          </cell>
          <cell r="B264" t="str">
            <v>X65</v>
          </cell>
          <cell r="C264" t="str">
            <v>DEPARTAMENTO MONTAJE</v>
          </cell>
          <cell r="D264" t="str">
            <v>???</v>
          </cell>
          <cell r="E264" t="str">
            <v>CAPOT AV.</v>
          </cell>
          <cell r="F264" t="str">
            <v>MAL ALINEADO</v>
          </cell>
          <cell r="G264" t="str">
            <v>CAPOT AV.MAL ALINEADO</v>
          </cell>
          <cell r="H264" t="str">
            <v>X65</v>
          </cell>
          <cell r="I264" t="str">
            <v>TCMU</v>
          </cell>
          <cell r="J264">
            <v>64</v>
          </cell>
          <cell r="K264" t="str">
            <v>GAUNA MARIA EUGENIA</v>
          </cell>
          <cell r="L264" t="str">
            <v>GUNI</v>
          </cell>
        </row>
        <row r="265">
          <cell r="A265">
            <v>22</v>
          </cell>
          <cell r="B265" t="str">
            <v>X65</v>
          </cell>
          <cell r="C265" t="str">
            <v>DEPARTAMENTO MONTAJE</v>
          </cell>
          <cell r="D265" t="str">
            <v>137</v>
          </cell>
          <cell r="E265" t="str">
            <v>CAJETIN EXT. LUNA DE PUERTA ARD.</v>
          </cell>
          <cell r="F265" t="str">
            <v>MAL POSICIONADO</v>
          </cell>
          <cell r="G265" t="str">
            <v>CAJETIN EXT. LUNA DE PUERTA ARD.MAL POSICIONADO</v>
          </cell>
          <cell r="H265" t="str">
            <v>X65</v>
          </cell>
          <cell r="I265" t="str">
            <v>TCMU</v>
          </cell>
          <cell r="J265">
            <v>64</v>
          </cell>
          <cell r="K265" t="str">
            <v>GUTIERREZ VERONICA</v>
          </cell>
          <cell r="L265" t="str">
            <v>GUNI</v>
          </cell>
        </row>
        <row r="266">
          <cell r="A266">
            <v>22</v>
          </cell>
          <cell r="B266" t="str">
            <v>X65</v>
          </cell>
          <cell r="C266" t="str">
            <v>DEPARTAMENTO PINTURA</v>
          </cell>
          <cell r="D266" t="str">
            <v>484</v>
          </cell>
          <cell r="E266" t="str">
            <v>PORTON (CONJUNTO)</v>
          </cell>
          <cell r="F266" t="str">
            <v>BOLLOS</v>
          </cell>
          <cell r="G266" t="str">
            <v>PORTON (CONJUNTO)BOLLOS</v>
          </cell>
          <cell r="H266" t="str">
            <v>X65</v>
          </cell>
          <cell r="I266" t="str">
            <v>TCMU</v>
          </cell>
          <cell r="J266">
            <v>64</v>
          </cell>
          <cell r="K266" t="str">
            <v>GUTIERREZ VERONICA</v>
          </cell>
          <cell r="L266" t="str">
            <v>GUNI</v>
          </cell>
        </row>
        <row r="267">
          <cell r="A267">
            <v>22</v>
          </cell>
          <cell r="B267" t="str">
            <v>X76</v>
          </cell>
          <cell r="C267" t="str">
            <v>DEPARTAMENTO  CHAPA</v>
          </cell>
          <cell r="D267" t="str">
            <v>427</v>
          </cell>
          <cell r="E267" t="str">
            <v>CAPOT AV.</v>
          </cell>
          <cell r="F267" t="str">
            <v>PICO</v>
          </cell>
          <cell r="G267" t="str">
            <v>CAPOT AV.PICO</v>
          </cell>
          <cell r="H267" t="str">
            <v>X76</v>
          </cell>
          <cell r="I267" t="str">
            <v>TCMU</v>
          </cell>
          <cell r="J267">
            <v>64</v>
          </cell>
          <cell r="K267" t="str">
            <v>RUSEK CHRISTIAN ADRI</v>
          </cell>
          <cell r="L267" t="str">
            <v>GUNI</v>
          </cell>
        </row>
        <row r="268">
          <cell r="A268">
            <v>22</v>
          </cell>
          <cell r="B268" t="str">
            <v>X65</v>
          </cell>
          <cell r="C268" t="str">
            <v>DEPARTAMENTO PINTURA</v>
          </cell>
          <cell r="D268" t="str">
            <v>486</v>
          </cell>
          <cell r="E268" t="str">
            <v>PORTON (CONJUNTO)</v>
          </cell>
          <cell r="F268" t="str">
            <v>GRANO</v>
          </cell>
          <cell r="G268" t="str">
            <v>PORTON (CONJUNTO)GRANO</v>
          </cell>
          <cell r="H268" t="str">
            <v>X65</v>
          </cell>
          <cell r="I268" t="str">
            <v>TCMU</v>
          </cell>
          <cell r="J268">
            <v>63</v>
          </cell>
          <cell r="K268" t="str">
            <v>FUENTE FEDER GREGOR</v>
          </cell>
          <cell r="L268" t="str">
            <v>GUNI</v>
          </cell>
        </row>
        <row r="269">
          <cell r="A269">
            <v>22</v>
          </cell>
          <cell r="B269" t="str">
            <v>X65</v>
          </cell>
          <cell r="C269" t="str">
            <v>DEPARTAMENTO  CHAPA</v>
          </cell>
          <cell r="D269" t="str">
            <v>421</v>
          </cell>
          <cell r="E269" t="str">
            <v>ENCUADRAMIENTO DE PUERTA ARI.</v>
          </cell>
          <cell r="F269" t="str">
            <v>BOLLOS</v>
          </cell>
          <cell r="G269" t="str">
            <v>ENCUADRAMIENTO DE PUERTA ARI.BOLLOS</v>
          </cell>
          <cell r="H269" t="str">
            <v>X65</v>
          </cell>
          <cell r="I269" t="str">
            <v>STO1</v>
          </cell>
          <cell r="J269">
            <v>62</v>
          </cell>
          <cell r="K269" t="str">
            <v>CORREA, ALBERTO</v>
          </cell>
          <cell r="L269" t="str">
            <v>STO1</v>
          </cell>
        </row>
        <row r="270">
          <cell r="A270">
            <v>22</v>
          </cell>
          <cell r="B270" t="str">
            <v>X65</v>
          </cell>
          <cell r="C270" t="str">
            <v>DEPARTAMENTO MONTAJE</v>
          </cell>
          <cell r="D270" t="str">
            <v>???</v>
          </cell>
          <cell r="E270" t="str">
            <v>PORTON (CONJUNTO)</v>
          </cell>
          <cell r="F270" t="str">
            <v>MAL ALINEADO</v>
          </cell>
          <cell r="G270" t="str">
            <v>PORTON (CONJUNTO)MAL ALINEADO</v>
          </cell>
          <cell r="H270" t="str">
            <v>X65</v>
          </cell>
          <cell r="I270" t="str">
            <v>TCMU</v>
          </cell>
          <cell r="J270">
            <v>62</v>
          </cell>
          <cell r="K270" t="str">
            <v>FIGUEROA MIGUEL ANGE</v>
          </cell>
          <cell r="L270" t="str">
            <v>GUNI</v>
          </cell>
        </row>
        <row r="271">
          <cell r="A271">
            <v>22</v>
          </cell>
          <cell r="B271" t="str">
            <v>X76</v>
          </cell>
          <cell r="C271" t="str">
            <v>DEPARTAMENTO  CHAPA</v>
          </cell>
          <cell r="D271" t="str">
            <v>427</v>
          </cell>
          <cell r="E271" t="str">
            <v>PUERTA BATIENTE ARD.</v>
          </cell>
          <cell r="F271" t="str">
            <v>MAL ALINEADO</v>
          </cell>
          <cell r="G271" t="str">
            <v>PUERTA BATIENTE ARD.MAL ALINEADO</v>
          </cell>
          <cell r="H271" t="str">
            <v>X76</v>
          </cell>
          <cell r="I271" t="str">
            <v>TCMU</v>
          </cell>
          <cell r="J271">
            <v>62</v>
          </cell>
          <cell r="K271" t="str">
            <v>GUTIERREZ VERONICA</v>
          </cell>
          <cell r="L271" t="str">
            <v>GUNI</v>
          </cell>
        </row>
        <row r="272">
          <cell r="A272">
            <v>22</v>
          </cell>
          <cell r="B272" t="str">
            <v>X38</v>
          </cell>
          <cell r="C272" t="str">
            <v>DEPARTAMENTO  CHAPA</v>
          </cell>
          <cell r="D272" t="str">
            <v>427</v>
          </cell>
          <cell r="E272" t="str">
            <v>PORTON (CONJUNTO)</v>
          </cell>
          <cell r="F272" t="str">
            <v>JUEGO MAL REPARTIDO</v>
          </cell>
          <cell r="G272" t="str">
            <v>PORTON (CONJUNTO)JUEGO MAL REPARTIDO</v>
          </cell>
          <cell r="H272" t="str">
            <v>X38</v>
          </cell>
          <cell r="I272" t="str">
            <v>TCMU</v>
          </cell>
          <cell r="J272">
            <v>61</v>
          </cell>
          <cell r="K272" t="str">
            <v>RAMIREZ RICAR DANIEL</v>
          </cell>
          <cell r="L272" t="str">
            <v>GUNI</v>
          </cell>
        </row>
        <row r="273">
          <cell r="A273">
            <v>22</v>
          </cell>
          <cell r="B273" t="str">
            <v>X65</v>
          </cell>
          <cell r="C273" t="str">
            <v>DEPARTAMENTO  CHAPA</v>
          </cell>
          <cell r="D273" t="str">
            <v>431</v>
          </cell>
          <cell r="E273" t="str">
            <v>PUERTA AVI.</v>
          </cell>
          <cell r="F273" t="str">
            <v>BOLLOS</v>
          </cell>
          <cell r="G273" t="str">
            <v>PUERTA AVI.BOLLOS</v>
          </cell>
          <cell r="H273" t="str">
            <v>X65</v>
          </cell>
          <cell r="I273" t="str">
            <v>TCMU</v>
          </cell>
          <cell r="J273">
            <v>61</v>
          </cell>
          <cell r="K273" t="str">
            <v>MANZANELLI RICARDO O</v>
          </cell>
          <cell r="L273" t="str">
            <v>GUNI</v>
          </cell>
        </row>
        <row r="274">
          <cell r="A274">
            <v>22</v>
          </cell>
          <cell r="B274" t="str">
            <v>X76</v>
          </cell>
          <cell r="C274" t="str">
            <v>DEPARTAMENTO MONTAJE</v>
          </cell>
          <cell r="D274" t="str">
            <v>???</v>
          </cell>
          <cell r="E274" t="str">
            <v>CAPOT AV.</v>
          </cell>
          <cell r="F274" t="str">
            <v>MAL ALINEADO</v>
          </cell>
          <cell r="G274" t="str">
            <v>CAPOT AV.MAL ALINEADO</v>
          </cell>
          <cell r="H274" t="str">
            <v>X76</v>
          </cell>
          <cell r="I274" t="str">
            <v>TCMU</v>
          </cell>
          <cell r="J274">
            <v>61</v>
          </cell>
          <cell r="K274" t="str">
            <v>MANZANELLI RICARDO O</v>
          </cell>
          <cell r="L274" t="str">
            <v>GUNI</v>
          </cell>
        </row>
        <row r="275">
          <cell r="A275">
            <v>22</v>
          </cell>
          <cell r="B275" t="str">
            <v>X76</v>
          </cell>
          <cell r="C275" t="str">
            <v>DEPARTAMENTO MONTAJE</v>
          </cell>
          <cell r="D275" t="str">
            <v>137</v>
          </cell>
          <cell r="E275" t="str">
            <v>RETROVISOR EXT. I. REGULABLE DE INTERIOR</v>
          </cell>
          <cell r="F275" t="str">
            <v>MAL REGLADO</v>
          </cell>
          <cell r="G275" t="str">
            <v>RETROVISOR EXT. I. REGULABLE DE INTERIORMAL REGLADO</v>
          </cell>
          <cell r="H275" t="str">
            <v>X76</v>
          </cell>
          <cell r="I275" t="str">
            <v>TCMU</v>
          </cell>
          <cell r="J275">
            <v>61</v>
          </cell>
          <cell r="K275" t="str">
            <v>FIGUEROA MIGUEL ANGE</v>
          </cell>
          <cell r="L275" t="str">
            <v>GUNI</v>
          </cell>
        </row>
        <row r="276">
          <cell r="A276">
            <v>22</v>
          </cell>
          <cell r="B276" t="str">
            <v>X38</v>
          </cell>
          <cell r="C276" t="str">
            <v>DEPARTAMENTO  CHAPA</v>
          </cell>
          <cell r="D276" t="str">
            <v>421</v>
          </cell>
          <cell r="E276" t="str">
            <v>ENCUADRAMIENTO DE PUERTA AVD.</v>
          </cell>
          <cell r="F276" t="str">
            <v>SOLDADURA ESTALLADA</v>
          </cell>
          <cell r="G276" t="str">
            <v>ENCUADRAMIENTO DE PUERTA AVD.SOLDADURA ESTALLADA</v>
          </cell>
          <cell r="H276" t="str">
            <v>X38</v>
          </cell>
          <cell r="I276" t="str">
            <v>STO1</v>
          </cell>
          <cell r="J276">
            <v>60</v>
          </cell>
          <cell r="K276" t="str">
            <v>CORREA, ALBERTO</v>
          </cell>
          <cell r="L276" t="str">
            <v>STO1</v>
          </cell>
        </row>
        <row r="277">
          <cell r="A277">
            <v>22</v>
          </cell>
          <cell r="B277" t="str">
            <v>X38</v>
          </cell>
          <cell r="C277" t="str">
            <v>DEPARTAMENTO  CHAPA</v>
          </cell>
          <cell r="D277" t="str">
            <v>427</v>
          </cell>
          <cell r="E277" t="str">
            <v>PORTON (CONJUNTO)</v>
          </cell>
          <cell r="F277" t="str">
            <v>JUEGO MAL REPARTIDO</v>
          </cell>
          <cell r="G277" t="str">
            <v>PORTON (CONJUNTO)JUEGO MAL REPARTIDO</v>
          </cell>
          <cell r="H277" t="str">
            <v>X38</v>
          </cell>
          <cell r="I277" t="str">
            <v>TCMU</v>
          </cell>
          <cell r="J277">
            <v>60</v>
          </cell>
          <cell r="K277" t="str">
            <v>RUSEK CHRISTIAN ADRI</v>
          </cell>
          <cell r="L277" t="str">
            <v>GUNI</v>
          </cell>
        </row>
        <row r="278">
          <cell r="A278">
            <v>22</v>
          </cell>
          <cell r="B278" t="str">
            <v>X65</v>
          </cell>
          <cell r="C278" t="str">
            <v>DEPARTAMENTO  CHAPA</v>
          </cell>
          <cell r="D278" t="str">
            <v>431</v>
          </cell>
          <cell r="E278" t="str">
            <v>TECHO</v>
          </cell>
          <cell r="F278" t="str">
            <v>PICO</v>
          </cell>
          <cell r="G278" t="str">
            <v>TECHOPICO</v>
          </cell>
          <cell r="H278" t="str">
            <v>X65</v>
          </cell>
          <cell r="I278" t="str">
            <v>TCMU</v>
          </cell>
          <cell r="J278">
            <v>60</v>
          </cell>
          <cell r="K278" t="str">
            <v>RUSEK CHRISTIAN ADRI</v>
          </cell>
          <cell r="L278" t="str">
            <v>GUNI</v>
          </cell>
        </row>
        <row r="279">
          <cell r="A279">
            <v>22</v>
          </cell>
          <cell r="B279" t="str">
            <v>X65</v>
          </cell>
          <cell r="C279" t="str">
            <v>DEPARTAMENTO  CHAPA</v>
          </cell>
          <cell r="D279" t="str">
            <v>432</v>
          </cell>
          <cell r="E279" t="str">
            <v>PIE  AVD.</v>
          </cell>
          <cell r="F279" t="str">
            <v>DEFORMACION</v>
          </cell>
          <cell r="G279" t="str">
            <v>PIE  AVD.DEFORMACION</v>
          </cell>
          <cell r="H279" t="str">
            <v>X65</v>
          </cell>
          <cell r="I279" t="str">
            <v>STO1</v>
          </cell>
          <cell r="J279">
            <v>60</v>
          </cell>
          <cell r="K279" t="str">
            <v>QUINTEROS, EDUARDO</v>
          </cell>
          <cell r="L279" t="str">
            <v>STO1</v>
          </cell>
        </row>
        <row r="280">
          <cell r="A280">
            <v>22</v>
          </cell>
          <cell r="B280" t="str">
            <v>X65</v>
          </cell>
          <cell r="C280" t="str">
            <v>DEPARTAMENTO MONTAJE</v>
          </cell>
          <cell r="D280" t="str">
            <v>137</v>
          </cell>
          <cell r="E280" t="str">
            <v>CAJETIN EXT. LUNA DE PUERTA ARD.</v>
          </cell>
          <cell r="F280" t="str">
            <v>NO PLACA</v>
          </cell>
          <cell r="G280" t="str">
            <v>CAJETIN EXT. LUNA DE PUERTA ARD.NO PLACA</v>
          </cell>
          <cell r="H280" t="str">
            <v>X65</v>
          </cell>
          <cell r="I280" t="str">
            <v>TCMU</v>
          </cell>
          <cell r="J280">
            <v>60</v>
          </cell>
          <cell r="K280" t="str">
            <v>VERA FEDERICO</v>
          </cell>
          <cell r="L280" t="str">
            <v>GUNI</v>
          </cell>
        </row>
        <row r="281">
          <cell r="A281">
            <v>22</v>
          </cell>
          <cell r="B281" t="str">
            <v>X65</v>
          </cell>
          <cell r="C281" t="str">
            <v>DEPARTAMENTO PINTURA</v>
          </cell>
          <cell r="D281" t="str">
            <v>484</v>
          </cell>
          <cell r="E281" t="str">
            <v>PORTON (CONJUNTO)</v>
          </cell>
          <cell r="F281" t="str">
            <v>BOLLOS</v>
          </cell>
          <cell r="G281" t="str">
            <v>PORTON (CONJUNTO)BOLLOS</v>
          </cell>
          <cell r="H281" t="str">
            <v>X65</v>
          </cell>
          <cell r="I281" t="str">
            <v>TCMU</v>
          </cell>
          <cell r="J281">
            <v>60</v>
          </cell>
          <cell r="K281" t="str">
            <v>GAUNA MARIA EUGENIA</v>
          </cell>
          <cell r="L281" t="str">
            <v>GUNI</v>
          </cell>
        </row>
        <row r="282">
          <cell r="A282">
            <v>22</v>
          </cell>
          <cell r="B282" t="str">
            <v>X65</v>
          </cell>
          <cell r="C282" t="str">
            <v>DEPARTAMENTO PINTURA</v>
          </cell>
          <cell r="D282" t="str">
            <v>486</v>
          </cell>
          <cell r="E282" t="str">
            <v>PAÑO LATERAL ARI</v>
          </cell>
          <cell r="F282" t="str">
            <v>GRANO</v>
          </cell>
          <cell r="G282" t="str">
            <v>PAÑO LATERAL ARIGRANO</v>
          </cell>
          <cell r="H282" t="str">
            <v>X65</v>
          </cell>
          <cell r="I282" t="str">
            <v>SBOX</v>
          </cell>
          <cell r="J282">
            <v>60</v>
          </cell>
          <cell r="K282" t="str">
            <v>ALBORNOZ CARLOS</v>
          </cell>
          <cell r="L282" t="str">
            <v>SPIN</v>
          </cell>
        </row>
        <row r="283">
          <cell r="A283">
            <v>22</v>
          </cell>
          <cell r="B283" t="str">
            <v>X76</v>
          </cell>
          <cell r="C283" t="str">
            <v>DEPARTAMENTO  CHAPA</v>
          </cell>
          <cell r="D283" t="str">
            <v>427</v>
          </cell>
          <cell r="E283" t="str">
            <v>ENCUADRAMIENTO DE PUERTA AVI.</v>
          </cell>
          <cell r="F283" t="str">
            <v>PROYECCION DE SOLDADURA</v>
          </cell>
          <cell r="G283" t="str">
            <v>ENCUADRAMIENTO DE PUERTA AVI.PROYECCION DE SOLDADURA</v>
          </cell>
          <cell r="H283" t="str">
            <v>X76</v>
          </cell>
          <cell r="I283" t="str">
            <v>STO1</v>
          </cell>
          <cell r="J283">
            <v>60</v>
          </cell>
          <cell r="K283" t="str">
            <v>QUINTEROS, EDUARDO</v>
          </cell>
          <cell r="L283" t="str">
            <v>STO1</v>
          </cell>
        </row>
        <row r="284">
          <cell r="A284">
            <v>22</v>
          </cell>
          <cell r="B284" t="str">
            <v>X76</v>
          </cell>
          <cell r="C284" t="str">
            <v>DEPARTAMENTO  CHAPA</v>
          </cell>
          <cell r="D284" t="str">
            <v>431</v>
          </cell>
          <cell r="E284" t="str">
            <v>CAPOT / FARO D.</v>
          </cell>
          <cell r="F284" t="str">
            <v>SOBRESALE</v>
          </cell>
          <cell r="G284" t="str">
            <v>CAPOT / FARO D.SOBRESALE</v>
          </cell>
          <cell r="H284" t="str">
            <v>X76</v>
          </cell>
          <cell r="I284" t="str">
            <v>TCMU</v>
          </cell>
          <cell r="J284">
            <v>60</v>
          </cell>
          <cell r="K284" t="str">
            <v>VERA FEDERICO</v>
          </cell>
          <cell r="L284" t="str">
            <v>GUNI</v>
          </cell>
        </row>
        <row r="285">
          <cell r="A285">
            <v>22</v>
          </cell>
          <cell r="B285" t="str">
            <v>X76</v>
          </cell>
          <cell r="C285" t="str">
            <v>DEPARTAMENTO PINTURA</v>
          </cell>
          <cell r="D285" t="str">
            <v>486</v>
          </cell>
          <cell r="E285" t="str">
            <v>PUERTA BATIENTE ARI.</v>
          </cell>
          <cell r="F285" t="str">
            <v>GRANO</v>
          </cell>
          <cell r="G285" t="str">
            <v>PUERTA BATIENTE ARI.GRANO</v>
          </cell>
          <cell r="H285" t="str">
            <v>X76</v>
          </cell>
          <cell r="I285" t="str">
            <v>SBOX</v>
          </cell>
          <cell r="J285">
            <v>60</v>
          </cell>
          <cell r="K285" t="str">
            <v>ALBORNOZ CARLOS</v>
          </cell>
          <cell r="L285" t="str">
            <v>SPIN</v>
          </cell>
        </row>
        <row r="286">
          <cell r="A286">
            <v>22</v>
          </cell>
          <cell r="B286" t="str">
            <v>X38</v>
          </cell>
          <cell r="C286" t="str">
            <v>DEPARTAMENTO  CHAPA</v>
          </cell>
          <cell r="D286" t="str">
            <v>430</v>
          </cell>
          <cell r="E286" t="str">
            <v>PUERTA AVI.</v>
          </cell>
          <cell r="F286" t="str">
            <v>DEFORMACION</v>
          </cell>
          <cell r="G286" t="str">
            <v>PUERTA AVI.DEFORMACION</v>
          </cell>
          <cell r="H286" t="str">
            <v>X38</v>
          </cell>
          <cell r="I286" t="str">
            <v>TCMU</v>
          </cell>
          <cell r="J286">
            <v>59</v>
          </cell>
          <cell r="K286" t="str">
            <v>FUENTE FEDER GREGOR</v>
          </cell>
          <cell r="L286" t="str">
            <v>GUNI</v>
          </cell>
        </row>
        <row r="287">
          <cell r="A287">
            <v>22</v>
          </cell>
          <cell r="B287" t="str">
            <v>X65</v>
          </cell>
          <cell r="C287" t="str">
            <v>DEPARTAMENTO  CHAPA</v>
          </cell>
          <cell r="D287" t="str">
            <v>431</v>
          </cell>
          <cell r="E287" t="str">
            <v>PUERTA AVD.</v>
          </cell>
          <cell r="F287" t="str">
            <v>BOLLOS</v>
          </cell>
          <cell r="G287" t="str">
            <v>PUERTA AVD.BOLLOS</v>
          </cell>
          <cell r="H287" t="str">
            <v>X65</v>
          </cell>
          <cell r="I287" t="str">
            <v>TCMU</v>
          </cell>
          <cell r="J287">
            <v>59</v>
          </cell>
          <cell r="K287" t="str">
            <v>FUENTE FEDER GREGOR</v>
          </cell>
          <cell r="L287" t="str">
            <v>GUNI</v>
          </cell>
        </row>
        <row r="288">
          <cell r="A288">
            <v>22</v>
          </cell>
          <cell r="B288" t="str">
            <v>X65</v>
          </cell>
          <cell r="C288" t="str">
            <v>DEPARTAMENTO  CHAPA</v>
          </cell>
          <cell r="D288" t="str">
            <v>431</v>
          </cell>
          <cell r="E288" t="str">
            <v>TECHO</v>
          </cell>
          <cell r="F288" t="str">
            <v>PICO</v>
          </cell>
          <cell r="G288" t="str">
            <v>TECHOPICO</v>
          </cell>
          <cell r="H288" t="str">
            <v>X65</v>
          </cell>
          <cell r="I288" t="str">
            <v>TCMU</v>
          </cell>
          <cell r="J288">
            <v>59</v>
          </cell>
          <cell r="K288" t="str">
            <v>ZELAYA GONZA MA CRUZ</v>
          </cell>
          <cell r="L288" t="str">
            <v>GUNI</v>
          </cell>
        </row>
        <row r="289">
          <cell r="A289">
            <v>22</v>
          </cell>
          <cell r="B289" t="str">
            <v>X65</v>
          </cell>
          <cell r="C289" t="str">
            <v>DEPARTAMENTO  CHAPA</v>
          </cell>
          <cell r="D289" t="str">
            <v>432</v>
          </cell>
          <cell r="E289" t="str">
            <v>PAÑO LATERAL ARD</v>
          </cell>
          <cell r="F289" t="str">
            <v>OXIDACION</v>
          </cell>
          <cell r="G289" t="str">
            <v>PAÑO LATERAL ARDOXIDACION</v>
          </cell>
          <cell r="H289" t="str">
            <v>X65</v>
          </cell>
          <cell r="I289" t="str">
            <v>STO1</v>
          </cell>
          <cell r="J289">
            <v>59</v>
          </cell>
          <cell r="K289" t="str">
            <v>QUINTEROS, EDUARDO</v>
          </cell>
          <cell r="L289" t="str">
            <v>STO1</v>
          </cell>
        </row>
        <row r="290">
          <cell r="A290">
            <v>22</v>
          </cell>
          <cell r="B290" t="str">
            <v>X65</v>
          </cell>
          <cell r="C290" t="str">
            <v>DEPARTAMENTO MONTAJE</v>
          </cell>
          <cell r="D290" t="str">
            <v>???</v>
          </cell>
          <cell r="E290" t="str">
            <v>PAÑO DE PUERTA  AVD / ALETA  AVD</v>
          </cell>
          <cell r="F290" t="str">
            <v>SOBRESALE</v>
          </cell>
          <cell r="G290" t="str">
            <v>PAÑO DE PUERTA  AVD / ALETA  AVDSOBRESALE</v>
          </cell>
          <cell r="H290" t="str">
            <v>X65</v>
          </cell>
          <cell r="I290" t="str">
            <v>TCMU</v>
          </cell>
          <cell r="J290">
            <v>59</v>
          </cell>
          <cell r="K290" t="str">
            <v>ACEVEDO CLAUDIO CEFE</v>
          </cell>
          <cell r="L290" t="str">
            <v>GUNI</v>
          </cell>
        </row>
        <row r="291">
          <cell r="A291">
            <v>22</v>
          </cell>
          <cell r="B291" t="str">
            <v>X65</v>
          </cell>
          <cell r="C291" t="str">
            <v>DEPARTAMENTO PINTURA</v>
          </cell>
          <cell r="D291" t="str">
            <v>486</v>
          </cell>
          <cell r="E291" t="str">
            <v>PORTON (CONJUNTO)</v>
          </cell>
          <cell r="F291" t="str">
            <v>GRANO</v>
          </cell>
          <cell r="G291" t="str">
            <v>PORTON (CONJUNTO)GRANO</v>
          </cell>
          <cell r="H291" t="str">
            <v>X65</v>
          </cell>
          <cell r="I291" t="str">
            <v>TCMU</v>
          </cell>
          <cell r="J291">
            <v>59</v>
          </cell>
          <cell r="K291" t="str">
            <v>GUTIERREZ VERONICA</v>
          </cell>
          <cell r="L291" t="str">
            <v>GUNI</v>
          </cell>
        </row>
        <row r="292">
          <cell r="A292">
            <v>22</v>
          </cell>
          <cell r="B292" t="str">
            <v>X76</v>
          </cell>
          <cell r="C292" t="str">
            <v>DEPARTAMENTO  CHAPA</v>
          </cell>
          <cell r="D292" t="str">
            <v>427</v>
          </cell>
          <cell r="E292" t="str">
            <v>PUERTA DESLIZANTE LATERAL D.</v>
          </cell>
          <cell r="F292" t="str">
            <v>TALONA A LA MANIOBRA</v>
          </cell>
          <cell r="G292" t="str">
            <v>PUERTA DESLIZANTE LATERAL D.TALONA A LA MANIOBRA</v>
          </cell>
          <cell r="H292" t="str">
            <v>X76</v>
          </cell>
          <cell r="I292" t="str">
            <v>TCMU</v>
          </cell>
          <cell r="J292">
            <v>59</v>
          </cell>
          <cell r="K292" t="str">
            <v>GAUNA MARIA EUGENIA</v>
          </cell>
          <cell r="L292" t="str">
            <v>GUNI</v>
          </cell>
        </row>
        <row r="293">
          <cell r="A293">
            <v>22</v>
          </cell>
          <cell r="B293" t="str">
            <v>X76</v>
          </cell>
          <cell r="C293" t="str">
            <v>DEPARTAMENTO  CHAPA</v>
          </cell>
          <cell r="D293" t="str">
            <v>431</v>
          </cell>
          <cell r="E293" t="str">
            <v>PAÑO DE PUERTA  AVI / ALETA  AVI</v>
          </cell>
          <cell r="F293" t="str">
            <v>SOBRESALE</v>
          </cell>
          <cell r="G293" t="str">
            <v>PAÑO DE PUERTA  AVI / ALETA  AVISOBRESALE</v>
          </cell>
          <cell r="H293" t="str">
            <v>X76</v>
          </cell>
          <cell r="I293" t="str">
            <v>TCMU</v>
          </cell>
          <cell r="J293">
            <v>59</v>
          </cell>
          <cell r="K293" t="str">
            <v>RUSEK CHRISTIAN ADRI</v>
          </cell>
          <cell r="L293" t="str">
            <v>GUNI</v>
          </cell>
        </row>
        <row r="294">
          <cell r="A294">
            <v>22</v>
          </cell>
          <cell r="B294" t="str">
            <v>X38</v>
          </cell>
          <cell r="C294" t="str">
            <v>DEPARTAMENTO  CHAPA</v>
          </cell>
          <cell r="D294" t="str">
            <v>427</v>
          </cell>
          <cell r="E294" t="str">
            <v>PORTON (CONJUNTO)</v>
          </cell>
          <cell r="F294" t="str">
            <v>JUEGO MAL REPARTIDO</v>
          </cell>
          <cell r="G294" t="str">
            <v>PORTON (CONJUNTO)JUEGO MAL REPARTIDO</v>
          </cell>
          <cell r="H294" t="str">
            <v>X38</v>
          </cell>
          <cell r="I294" t="str">
            <v>TCMU</v>
          </cell>
          <cell r="J294">
            <v>58</v>
          </cell>
          <cell r="K294" t="str">
            <v>VAZQUEZ RENE ALBERTO</v>
          </cell>
          <cell r="L294" t="str">
            <v>GUNI</v>
          </cell>
        </row>
        <row r="295">
          <cell r="A295">
            <v>22</v>
          </cell>
          <cell r="B295" t="str">
            <v>X38</v>
          </cell>
          <cell r="C295" t="str">
            <v>DEPARTAMENTO  CHAPA</v>
          </cell>
          <cell r="D295" t="str">
            <v>431</v>
          </cell>
          <cell r="E295" t="str">
            <v>CAPOT / REJILLA  DE CALANDRA</v>
          </cell>
          <cell r="F295" t="str">
            <v>SOBRESALE</v>
          </cell>
          <cell r="G295" t="str">
            <v>CAPOT / REJILLA  DE CALANDRASOBRESALE</v>
          </cell>
          <cell r="H295" t="str">
            <v>X38</v>
          </cell>
          <cell r="I295" t="str">
            <v>TCMU</v>
          </cell>
          <cell r="J295">
            <v>58</v>
          </cell>
          <cell r="K295" t="str">
            <v>FIGUEROA MIGUEL ANGE</v>
          </cell>
          <cell r="L295" t="str">
            <v>GUNI</v>
          </cell>
        </row>
        <row r="296">
          <cell r="A296">
            <v>22</v>
          </cell>
          <cell r="B296" t="str">
            <v>X65</v>
          </cell>
          <cell r="C296" t="str">
            <v>DEPARTAMENTO  CHAPA</v>
          </cell>
          <cell r="D296" t="str">
            <v>421</v>
          </cell>
          <cell r="E296" t="str">
            <v>ENCUADRAMIENTO DE PUERTA AVI.</v>
          </cell>
          <cell r="F296" t="str">
            <v>BOLLOS</v>
          </cell>
          <cell r="G296" t="str">
            <v>ENCUADRAMIENTO DE PUERTA AVI.BOLLOS</v>
          </cell>
          <cell r="H296" t="str">
            <v>X65</v>
          </cell>
          <cell r="I296" t="str">
            <v>STO1</v>
          </cell>
          <cell r="J296">
            <v>58</v>
          </cell>
          <cell r="K296" t="str">
            <v>QUINTEROS, EDUARDO</v>
          </cell>
          <cell r="L296" t="str">
            <v>STO1</v>
          </cell>
        </row>
        <row r="297">
          <cell r="A297">
            <v>22</v>
          </cell>
          <cell r="B297" t="str">
            <v>X65</v>
          </cell>
          <cell r="C297" t="str">
            <v>DEPARTAMENTO  CHAPA</v>
          </cell>
          <cell r="D297" t="str">
            <v>431</v>
          </cell>
          <cell r="E297" t="str">
            <v>PUERTA AVI.</v>
          </cell>
          <cell r="F297" t="str">
            <v>PICO</v>
          </cell>
          <cell r="G297" t="str">
            <v>PUERTA AVI.PICO</v>
          </cell>
          <cell r="H297" t="str">
            <v>X65</v>
          </cell>
          <cell r="I297" t="str">
            <v>STO1</v>
          </cell>
          <cell r="J297">
            <v>58</v>
          </cell>
          <cell r="K297" t="str">
            <v>QUINTEROS, EDUARDO</v>
          </cell>
          <cell r="L297" t="str">
            <v>STO1</v>
          </cell>
        </row>
        <row r="298">
          <cell r="A298">
            <v>22</v>
          </cell>
          <cell r="B298" t="str">
            <v>X65</v>
          </cell>
          <cell r="C298" t="str">
            <v>DEPARTAMENTO MONTAJE</v>
          </cell>
          <cell r="D298" t="str">
            <v>137</v>
          </cell>
          <cell r="E298" t="str">
            <v>CAJETIN EXT. LUNA DE PUERTA ARD.</v>
          </cell>
          <cell r="F298" t="str">
            <v>MAL POSICIONADO</v>
          </cell>
          <cell r="G298" t="str">
            <v>CAJETIN EXT. LUNA DE PUERTA ARD.MAL POSICIONADO</v>
          </cell>
          <cell r="H298" t="str">
            <v>X65</v>
          </cell>
          <cell r="I298" t="str">
            <v>TCMU</v>
          </cell>
          <cell r="J298">
            <v>58</v>
          </cell>
          <cell r="K298" t="str">
            <v>FUENTE FEDER GREGOR</v>
          </cell>
          <cell r="L298" t="str">
            <v>GUNI</v>
          </cell>
        </row>
        <row r="299">
          <cell r="A299">
            <v>22</v>
          </cell>
          <cell r="B299" t="str">
            <v>X65</v>
          </cell>
          <cell r="C299" t="str">
            <v>DEPARTAMENTO MONTAJE</v>
          </cell>
          <cell r="D299" t="str">
            <v>146</v>
          </cell>
          <cell r="E299" t="str">
            <v>PARABRISAS</v>
          </cell>
          <cell r="F299" t="str">
            <v>JUNTA MAL POSICIONADA</v>
          </cell>
          <cell r="G299" t="str">
            <v>PARABRISASJUNTA MAL POSICIONADA</v>
          </cell>
          <cell r="H299" t="str">
            <v>X65</v>
          </cell>
          <cell r="I299" t="str">
            <v>TCMU</v>
          </cell>
          <cell r="J299">
            <v>58</v>
          </cell>
          <cell r="K299" t="str">
            <v>MANZANELLI RICARDO O</v>
          </cell>
          <cell r="L299" t="str">
            <v>GUNI</v>
          </cell>
        </row>
        <row r="300">
          <cell r="A300">
            <v>22</v>
          </cell>
          <cell r="B300" t="str">
            <v>X65</v>
          </cell>
          <cell r="C300" t="str">
            <v>DEPARTAMENTO PINTURA</v>
          </cell>
          <cell r="D300" t="str">
            <v>484</v>
          </cell>
          <cell r="E300" t="str">
            <v>PORTON (CONJUNTO)</v>
          </cell>
          <cell r="F300" t="str">
            <v>BOLLOS</v>
          </cell>
          <cell r="G300" t="str">
            <v>PORTON (CONJUNTO)BOLLOS</v>
          </cell>
          <cell r="H300" t="str">
            <v>X65</v>
          </cell>
          <cell r="I300" t="str">
            <v>TCMU</v>
          </cell>
          <cell r="J300">
            <v>58</v>
          </cell>
          <cell r="K300" t="str">
            <v>VAZQUEZ RENE ALBERTO</v>
          </cell>
          <cell r="L300" t="str">
            <v>GUNI</v>
          </cell>
        </row>
        <row r="301">
          <cell r="A301">
            <v>22</v>
          </cell>
          <cell r="B301" t="str">
            <v>X65</v>
          </cell>
          <cell r="C301" t="str">
            <v>DEPARTAMENTO PINTURA</v>
          </cell>
          <cell r="D301" t="str">
            <v>486</v>
          </cell>
          <cell r="E301" t="str">
            <v>PUERTA AVD.</v>
          </cell>
          <cell r="F301" t="str">
            <v>GRANO</v>
          </cell>
          <cell r="G301" t="str">
            <v>PUERTA AVD.GRANO</v>
          </cell>
          <cell r="H301" t="str">
            <v>X65</v>
          </cell>
          <cell r="I301" t="str">
            <v>TCMU</v>
          </cell>
          <cell r="J301">
            <v>58</v>
          </cell>
          <cell r="K301" t="str">
            <v>MANZANELLI RICARDO O</v>
          </cell>
          <cell r="L301" t="str">
            <v>GUNI</v>
          </cell>
        </row>
        <row r="302">
          <cell r="A302">
            <v>22</v>
          </cell>
          <cell r="B302" t="str">
            <v>X65</v>
          </cell>
          <cell r="C302" t="str">
            <v>DEPARTAMENTO PINTURA</v>
          </cell>
          <cell r="D302" t="str">
            <v>486</v>
          </cell>
          <cell r="E302" t="str">
            <v>TECHO</v>
          </cell>
          <cell r="F302" t="str">
            <v>GRANO</v>
          </cell>
          <cell r="G302" t="str">
            <v>TECHOGRANO</v>
          </cell>
          <cell r="H302" t="str">
            <v>X65</v>
          </cell>
          <cell r="I302" t="str">
            <v>TCMU</v>
          </cell>
          <cell r="J302">
            <v>58</v>
          </cell>
          <cell r="K302" t="str">
            <v>VAZQUEZ RENE ALBERTO</v>
          </cell>
          <cell r="L302" t="str">
            <v>GUNI</v>
          </cell>
        </row>
        <row r="303">
          <cell r="A303">
            <v>22</v>
          </cell>
          <cell r="B303" t="str">
            <v>X76</v>
          </cell>
          <cell r="C303" t="str">
            <v>DEPARTAMENTO MONTAJE</v>
          </cell>
          <cell r="D303" t="str">
            <v>???</v>
          </cell>
          <cell r="E303" t="str">
            <v>PUERTA AVD.</v>
          </cell>
          <cell r="F303" t="str">
            <v>BOLLOS</v>
          </cell>
          <cell r="G303" t="str">
            <v>PUERTA AVD.BOLLOS</v>
          </cell>
          <cell r="H303" t="str">
            <v>X76</v>
          </cell>
          <cell r="I303" t="str">
            <v>TCMU</v>
          </cell>
          <cell r="J303">
            <v>58</v>
          </cell>
          <cell r="K303" t="str">
            <v>MANZANELLI RICARDO O</v>
          </cell>
          <cell r="L303" t="str">
            <v>GUNI</v>
          </cell>
        </row>
        <row r="304">
          <cell r="A304">
            <v>22</v>
          </cell>
          <cell r="B304" t="str">
            <v>X76</v>
          </cell>
          <cell r="C304" t="str">
            <v>DEPARTAMENTO MONTAJE</v>
          </cell>
          <cell r="D304" t="str">
            <v>???</v>
          </cell>
          <cell r="E304" t="str">
            <v>PUERTA DE COFRE / ALETA  ARD.</v>
          </cell>
          <cell r="F304" t="str">
            <v>SOBRESALE</v>
          </cell>
          <cell r="G304" t="str">
            <v>PUERTA DE COFRE / ALETA  ARD.SOBRESALE</v>
          </cell>
          <cell r="H304" t="str">
            <v>X76</v>
          </cell>
          <cell r="I304" t="str">
            <v>TCMU</v>
          </cell>
          <cell r="J304">
            <v>58</v>
          </cell>
          <cell r="K304" t="str">
            <v>VERA FEDERICO</v>
          </cell>
          <cell r="L304" t="str">
            <v>GUNI</v>
          </cell>
        </row>
        <row r="305">
          <cell r="A305">
            <v>22</v>
          </cell>
          <cell r="B305" t="str">
            <v>X38</v>
          </cell>
          <cell r="C305" t="str">
            <v>DEPARTAMENTO  CHAPA</v>
          </cell>
          <cell r="D305" t="str">
            <v>416</v>
          </cell>
          <cell r="E305" t="str">
            <v>PARACHOQUES AR</v>
          </cell>
          <cell r="F305" t="str">
            <v>MAL POSICIONADO</v>
          </cell>
          <cell r="G305" t="str">
            <v>PARACHOQUES ARMAL POSICIONADO</v>
          </cell>
          <cell r="H305" t="str">
            <v>X38</v>
          </cell>
          <cell r="I305" t="str">
            <v>TCMU</v>
          </cell>
          <cell r="J305">
            <v>57</v>
          </cell>
          <cell r="K305" t="str">
            <v>ZELAYA GONZA MA CRUZ</v>
          </cell>
          <cell r="L305" t="str">
            <v>GUNI</v>
          </cell>
        </row>
        <row r="306">
          <cell r="A306">
            <v>22</v>
          </cell>
          <cell r="B306" t="str">
            <v>X38</v>
          </cell>
          <cell r="C306" t="str">
            <v>DEPARTAMENTO MONTAJE</v>
          </cell>
          <cell r="D306" t="str">
            <v>147</v>
          </cell>
          <cell r="E306" t="str">
            <v>PORTON (CONJUNTO)</v>
          </cell>
          <cell r="F306" t="str">
            <v>DESCONCHADO</v>
          </cell>
          <cell r="G306" t="str">
            <v>PORTON (CONJUNTO)DESCONCHADO</v>
          </cell>
          <cell r="H306" t="str">
            <v>X38</v>
          </cell>
          <cell r="I306" t="str">
            <v>TCMU</v>
          </cell>
          <cell r="J306">
            <v>57</v>
          </cell>
          <cell r="K306" t="str">
            <v>FIGUEROA MIGUEL ANGE</v>
          </cell>
          <cell r="L306" t="str">
            <v>GUNI</v>
          </cell>
        </row>
        <row r="307">
          <cell r="A307">
            <v>22</v>
          </cell>
          <cell r="B307" t="str">
            <v>X65</v>
          </cell>
          <cell r="C307" t="str">
            <v>DEPARTAMENTO  CHAPA</v>
          </cell>
          <cell r="D307" t="str">
            <v>421</v>
          </cell>
          <cell r="E307" t="str">
            <v>PIE MEDIO I./ LARGUERO DE TECHO SUP. I.</v>
          </cell>
          <cell r="F307" t="str">
            <v>BOLLOS</v>
          </cell>
          <cell r="G307" t="str">
            <v>PIE MEDIO I./ LARGUERO DE TECHO SUP. I.BOLLOS</v>
          </cell>
          <cell r="H307" t="str">
            <v>X65</v>
          </cell>
          <cell r="I307" t="str">
            <v>STO1</v>
          </cell>
          <cell r="J307">
            <v>57</v>
          </cell>
          <cell r="K307" t="str">
            <v>CORREA, ALBERTO</v>
          </cell>
          <cell r="L307" t="str">
            <v>STO1</v>
          </cell>
        </row>
        <row r="308">
          <cell r="A308">
            <v>22</v>
          </cell>
          <cell r="B308" t="str">
            <v>X65</v>
          </cell>
          <cell r="C308" t="str">
            <v>DEPARTAMENTO  CHAPA</v>
          </cell>
          <cell r="D308" t="str">
            <v>421</v>
          </cell>
          <cell r="E308" t="str">
            <v>PUERTA ARD.</v>
          </cell>
          <cell r="F308" t="str">
            <v>PICO</v>
          </cell>
          <cell r="G308" t="str">
            <v>PUERTA ARD.PICO</v>
          </cell>
          <cell r="H308" t="str">
            <v>X65</v>
          </cell>
          <cell r="I308" t="str">
            <v>TCMU</v>
          </cell>
          <cell r="J308">
            <v>57</v>
          </cell>
          <cell r="K308" t="str">
            <v>MANZANELLI RICARDO O</v>
          </cell>
          <cell r="L308" t="str">
            <v>GUNI</v>
          </cell>
        </row>
        <row r="309">
          <cell r="A309">
            <v>22</v>
          </cell>
          <cell r="B309" t="str">
            <v>X65</v>
          </cell>
          <cell r="C309" t="str">
            <v>DEPARTAMENTO  CHAPA</v>
          </cell>
          <cell r="D309" t="str">
            <v>431</v>
          </cell>
          <cell r="E309" t="str">
            <v>PUERTA ARI.</v>
          </cell>
          <cell r="F309" t="str">
            <v>BOLLOS</v>
          </cell>
          <cell r="G309" t="str">
            <v>PUERTA ARI.BOLLOS</v>
          </cell>
          <cell r="H309" t="str">
            <v>X65</v>
          </cell>
          <cell r="I309" t="str">
            <v>TCMU</v>
          </cell>
          <cell r="J309">
            <v>57</v>
          </cell>
          <cell r="K309" t="str">
            <v>GAUNA MARIA EUGENIA</v>
          </cell>
          <cell r="L309" t="str">
            <v>GUNI</v>
          </cell>
        </row>
        <row r="310">
          <cell r="A310">
            <v>22</v>
          </cell>
          <cell r="B310" t="str">
            <v>X76</v>
          </cell>
          <cell r="C310" t="str">
            <v>DEPARTAMENTO  CHAPA</v>
          </cell>
          <cell r="D310" t="str">
            <v>426</v>
          </cell>
          <cell r="E310" t="str">
            <v>ENCUADRAMIENTO DE PUERTA AVI.</v>
          </cell>
          <cell r="F310" t="str">
            <v>PICO</v>
          </cell>
          <cell r="G310" t="str">
            <v>ENCUADRAMIENTO DE PUERTA AVI.PICO</v>
          </cell>
          <cell r="H310" t="str">
            <v>X76</v>
          </cell>
          <cell r="I310" t="str">
            <v>STO1</v>
          </cell>
          <cell r="J310">
            <v>57</v>
          </cell>
          <cell r="K310" t="str">
            <v>CORREA, ALBERTO</v>
          </cell>
          <cell r="L310" t="str">
            <v>STO1</v>
          </cell>
        </row>
        <row r="311">
          <cell r="A311">
            <v>22</v>
          </cell>
          <cell r="B311" t="str">
            <v>X76</v>
          </cell>
          <cell r="C311" t="str">
            <v>DEPARTAMENTO  CHAPA</v>
          </cell>
          <cell r="D311" t="str">
            <v>431</v>
          </cell>
          <cell r="E311" t="str">
            <v>CAPOT AV./ ALETA  AVI.</v>
          </cell>
          <cell r="F311" t="str">
            <v>SOBRESALE</v>
          </cell>
          <cell r="G311" t="str">
            <v>CAPOT AV./ ALETA  AVI.SOBRESALE</v>
          </cell>
          <cell r="H311" t="str">
            <v>X76</v>
          </cell>
          <cell r="I311" t="str">
            <v>TCMU</v>
          </cell>
          <cell r="J311">
            <v>57</v>
          </cell>
          <cell r="K311" t="str">
            <v>GAUNA MARIA EUGENIA</v>
          </cell>
          <cell r="L311" t="str">
            <v>GUNI</v>
          </cell>
        </row>
        <row r="312">
          <cell r="A312">
            <v>22</v>
          </cell>
          <cell r="B312" t="str">
            <v>X38</v>
          </cell>
          <cell r="C312" t="str">
            <v>DEPARTAMENTO  CHAPA</v>
          </cell>
          <cell r="D312" t="str">
            <v>431</v>
          </cell>
          <cell r="E312" t="str">
            <v>ALETA  ARI.</v>
          </cell>
          <cell r="F312" t="str">
            <v>PICO</v>
          </cell>
          <cell r="G312" t="str">
            <v>ALETA  ARI.PICO</v>
          </cell>
          <cell r="H312" t="str">
            <v>X38</v>
          </cell>
          <cell r="I312" t="str">
            <v>STO1</v>
          </cell>
          <cell r="J312">
            <v>56</v>
          </cell>
          <cell r="K312" t="str">
            <v>QUINTEROS, EDUARDO</v>
          </cell>
          <cell r="L312" t="str">
            <v>STO1</v>
          </cell>
        </row>
        <row r="313">
          <cell r="A313">
            <v>22</v>
          </cell>
          <cell r="B313" t="str">
            <v>X38</v>
          </cell>
          <cell r="C313" t="str">
            <v>DEPARTAMENTO  CHAPA</v>
          </cell>
          <cell r="D313" t="str">
            <v>432</v>
          </cell>
          <cell r="E313" t="str">
            <v>CAPOT AV.</v>
          </cell>
          <cell r="F313" t="str">
            <v>JUEGO IRREGULAR</v>
          </cell>
          <cell r="G313" t="str">
            <v>CAPOT AV.JUEGO IRREGULAR</v>
          </cell>
          <cell r="H313" t="str">
            <v>X38</v>
          </cell>
          <cell r="I313" t="str">
            <v>TCMU</v>
          </cell>
          <cell r="J313">
            <v>56</v>
          </cell>
          <cell r="K313" t="str">
            <v>MANZANELLI RICARDO O</v>
          </cell>
          <cell r="L313" t="str">
            <v>GUNI</v>
          </cell>
        </row>
        <row r="314">
          <cell r="A314">
            <v>22</v>
          </cell>
          <cell r="B314" t="str">
            <v>X38</v>
          </cell>
          <cell r="C314" t="str">
            <v>DEPARTAMENTO PINTURA</v>
          </cell>
          <cell r="D314" t="str">
            <v>486</v>
          </cell>
          <cell r="E314" t="str">
            <v>PORTON (CONJUNTO)</v>
          </cell>
          <cell r="F314" t="str">
            <v>DEPOSITO DE PARTICULAS</v>
          </cell>
          <cell r="G314" t="str">
            <v>PORTON (CONJUNTO)DEPOSITO DE PARTICULAS</v>
          </cell>
          <cell r="H314" t="str">
            <v>X38</v>
          </cell>
          <cell r="I314" t="str">
            <v>SBOX</v>
          </cell>
          <cell r="J314">
            <v>56</v>
          </cell>
          <cell r="K314" t="str">
            <v>ALBORNOZ CARLOS</v>
          </cell>
          <cell r="L314" t="str">
            <v>SPIN</v>
          </cell>
        </row>
        <row r="315">
          <cell r="A315">
            <v>22</v>
          </cell>
          <cell r="B315" t="str">
            <v>X65</v>
          </cell>
          <cell r="C315" t="str">
            <v>DEPARTAMENTO  CHAPA</v>
          </cell>
          <cell r="D315" t="str">
            <v>421</v>
          </cell>
          <cell r="E315" t="str">
            <v>PIE MEDIO D./ LARGUERO DE TECHO SUP.D.</v>
          </cell>
          <cell r="F315" t="str">
            <v>BOLLOS</v>
          </cell>
          <cell r="G315" t="str">
            <v>PIE MEDIO D./ LARGUERO DE TECHO SUP.D.BOLLOS</v>
          </cell>
          <cell r="H315" t="str">
            <v>X65</v>
          </cell>
          <cell r="I315" t="str">
            <v>STO1</v>
          </cell>
          <cell r="J315">
            <v>56</v>
          </cell>
          <cell r="K315" t="str">
            <v>CORREA, ALBERTO</v>
          </cell>
          <cell r="L315" t="str">
            <v>STO1</v>
          </cell>
        </row>
        <row r="316">
          <cell r="A316">
            <v>22</v>
          </cell>
          <cell r="B316" t="str">
            <v>X65</v>
          </cell>
          <cell r="C316" t="str">
            <v>DEPARTAMENTO MONTAJE</v>
          </cell>
          <cell r="D316" t="str">
            <v>145</v>
          </cell>
          <cell r="E316" t="str">
            <v>FUNCION DE INYECCION</v>
          </cell>
          <cell r="F316" t="str">
            <v>INSTALACION DINAMICA MK01</v>
          </cell>
          <cell r="G316" t="str">
            <v>FUNCION DE INYECCIONINSTALACION DINAMICA MK01</v>
          </cell>
          <cell r="H316" t="str">
            <v>X65</v>
          </cell>
          <cell r="I316" t="str">
            <v>SRE2</v>
          </cell>
          <cell r="J316">
            <v>56</v>
          </cell>
          <cell r="K316" t="str">
            <v>CONTROL ELECTRICO</v>
          </cell>
          <cell r="L316" t="str">
            <v>DYRA</v>
          </cell>
        </row>
        <row r="317">
          <cell r="A317">
            <v>22</v>
          </cell>
          <cell r="B317" t="str">
            <v>X65</v>
          </cell>
          <cell r="C317" t="str">
            <v>DEPARTAMENTO PINTURA</v>
          </cell>
          <cell r="D317" t="str">
            <v>484</v>
          </cell>
          <cell r="E317" t="str">
            <v>PORTON (CONJUNTO)</v>
          </cell>
          <cell r="F317" t="str">
            <v>BOLLOS</v>
          </cell>
          <cell r="G317" t="str">
            <v>PORTON (CONJUNTO)BOLLOS</v>
          </cell>
          <cell r="H317" t="str">
            <v>X65</v>
          </cell>
          <cell r="I317" t="str">
            <v>TCMU</v>
          </cell>
          <cell r="J317">
            <v>56</v>
          </cell>
          <cell r="K317" t="str">
            <v>MANZANELLI RICARDO O</v>
          </cell>
          <cell r="L317" t="str">
            <v>GUNI</v>
          </cell>
        </row>
        <row r="318">
          <cell r="A318">
            <v>22</v>
          </cell>
          <cell r="B318" t="str">
            <v>X65</v>
          </cell>
          <cell r="C318" t="str">
            <v>DEPARTAMENTO PINTURA</v>
          </cell>
          <cell r="D318" t="str">
            <v>486</v>
          </cell>
          <cell r="E318" t="str">
            <v>ALETA  AVI.</v>
          </cell>
          <cell r="F318" t="str">
            <v>DEPOSITO DE PARTICULAS</v>
          </cell>
          <cell r="G318" t="str">
            <v>ALETA  AVI.DEPOSITO DE PARTICULAS</v>
          </cell>
          <cell r="H318" t="str">
            <v>X65</v>
          </cell>
          <cell r="I318" t="str">
            <v>SBOX</v>
          </cell>
          <cell r="J318">
            <v>56</v>
          </cell>
          <cell r="K318" t="str">
            <v>ALBORNOZ CARLOS</v>
          </cell>
          <cell r="L318" t="str">
            <v>SPIN</v>
          </cell>
        </row>
        <row r="319">
          <cell r="A319">
            <v>22</v>
          </cell>
          <cell r="B319" t="str">
            <v>X38</v>
          </cell>
          <cell r="C319" t="str">
            <v>DEPARTAMENTO  CHAPA</v>
          </cell>
          <cell r="D319" t="str">
            <v>427</v>
          </cell>
          <cell r="E319" t="str">
            <v>PUERTA ARI.</v>
          </cell>
          <cell r="F319" t="str">
            <v>JUEGO MAL REPARTIDO</v>
          </cell>
          <cell r="G319" t="str">
            <v>PUERTA ARI.JUEGO MAL REPARTIDO</v>
          </cell>
          <cell r="H319" t="str">
            <v>X38</v>
          </cell>
          <cell r="I319" t="str">
            <v>STO1</v>
          </cell>
          <cell r="J319">
            <v>55</v>
          </cell>
          <cell r="K319" t="str">
            <v>CORREA, ALBERTO</v>
          </cell>
          <cell r="L319" t="str">
            <v>STO1</v>
          </cell>
        </row>
        <row r="320">
          <cell r="A320">
            <v>22</v>
          </cell>
          <cell r="B320" t="str">
            <v>X65</v>
          </cell>
          <cell r="C320" t="str">
            <v>DEPARTAMENTO  CHAPA</v>
          </cell>
          <cell r="D320" t="str">
            <v>421</v>
          </cell>
          <cell r="E320" t="str">
            <v>ENCUADRAMIENTO DE PUERTA AVI.</v>
          </cell>
          <cell r="F320" t="str">
            <v>BOLLOS</v>
          </cell>
          <cell r="G320" t="str">
            <v>ENCUADRAMIENTO DE PUERTA AVI.BOLLOS</v>
          </cell>
          <cell r="H320" t="str">
            <v>X65</v>
          </cell>
          <cell r="I320" t="str">
            <v>STO1</v>
          </cell>
          <cell r="J320">
            <v>55</v>
          </cell>
          <cell r="K320" t="str">
            <v>CORREA, ALBERTO</v>
          </cell>
          <cell r="L320" t="str">
            <v>STO1</v>
          </cell>
        </row>
        <row r="321">
          <cell r="A321">
            <v>22</v>
          </cell>
          <cell r="B321" t="str">
            <v>X65</v>
          </cell>
          <cell r="C321" t="str">
            <v>DEPARTAMENTO  CHAPA</v>
          </cell>
          <cell r="D321" t="str">
            <v>431</v>
          </cell>
          <cell r="E321" t="str">
            <v>PUERTA ARD.</v>
          </cell>
          <cell r="F321" t="str">
            <v>BOLLOS</v>
          </cell>
          <cell r="G321" t="str">
            <v>PUERTA ARD.BOLLOS</v>
          </cell>
          <cell r="H321" t="str">
            <v>X65</v>
          </cell>
          <cell r="I321" t="str">
            <v>TCMU</v>
          </cell>
          <cell r="J321">
            <v>55</v>
          </cell>
          <cell r="K321" t="str">
            <v>GAUNA MARIA EUGENIA</v>
          </cell>
          <cell r="L321" t="str">
            <v>GUNI</v>
          </cell>
        </row>
        <row r="322">
          <cell r="A322">
            <v>22</v>
          </cell>
          <cell r="B322" t="str">
            <v>X65</v>
          </cell>
          <cell r="C322" t="str">
            <v>DEPARTAMENTO PINTURA</v>
          </cell>
          <cell r="D322" t="str">
            <v>484</v>
          </cell>
          <cell r="E322" t="str">
            <v>PAÑO DE PUERTA  AVD / ALETA  AVD</v>
          </cell>
          <cell r="F322" t="str">
            <v>SOBRESALE</v>
          </cell>
          <cell r="G322" t="str">
            <v>PAÑO DE PUERTA  AVD / ALETA  AVDSOBRESALE</v>
          </cell>
          <cell r="H322" t="str">
            <v>X65</v>
          </cell>
          <cell r="I322" t="str">
            <v>TCMU</v>
          </cell>
          <cell r="J322">
            <v>55</v>
          </cell>
          <cell r="K322" t="str">
            <v>FUENTE FEDER GREGOR</v>
          </cell>
          <cell r="L322" t="str">
            <v>GUNI</v>
          </cell>
        </row>
        <row r="323">
          <cell r="A323">
            <v>22</v>
          </cell>
          <cell r="B323" t="str">
            <v>X76</v>
          </cell>
          <cell r="C323" t="str">
            <v>DEPARTAMENTO  CHAPA</v>
          </cell>
          <cell r="D323" t="str">
            <v>424</v>
          </cell>
          <cell r="E323" t="str">
            <v>PAÑO LATERAL ARD</v>
          </cell>
          <cell r="F323" t="str">
            <v>DEFORMACION</v>
          </cell>
          <cell r="G323" t="str">
            <v>PAÑO LATERAL ARDDEFORMACION</v>
          </cell>
          <cell r="H323" t="str">
            <v>X76</v>
          </cell>
          <cell r="I323" t="str">
            <v>STO1</v>
          </cell>
          <cell r="J323">
            <v>55</v>
          </cell>
          <cell r="K323" t="str">
            <v>QUINTEROS, EDUARDO</v>
          </cell>
          <cell r="L323" t="str">
            <v>STO1</v>
          </cell>
        </row>
        <row r="324">
          <cell r="A324">
            <v>22</v>
          </cell>
          <cell r="B324" t="str">
            <v>X76</v>
          </cell>
          <cell r="C324" t="str">
            <v>DEPARTAMENTO  CHAPA</v>
          </cell>
          <cell r="D324" t="str">
            <v>431</v>
          </cell>
          <cell r="E324" t="str">
            <v>CAPOT / FARO I.</v>
          </cell>
          <cell r="F324" t="str">
            <v>SOBRESALE</v>
          </cell>
          <cell r="G324" t="str">
            <v>CAPOT / FARO I.SOBRESALE</v>
          </cell>
          <cell r="H324" t="str">
            <v>X76</v>
          </cell>
          <cell r="I324" t="str">
            <v>TCMU</v>
          </cell>
          <cell r="J324">
            <v>55</v>
          </cell>
          <cell r="K324" t="str">
            <v>VAZQUEZ RENE ALBERTO</v>
          </cell>
          <cell r="L324" t="str">
            <v>GUNI</v>
          </cell>
        </row>
        <row r="325">
          <cell r="A325">
            <v>22</v>
          </cell>
          <cell r="B325" t="str">
            <v>X65</v>
          </cell>
          <cell r="C325" t="str">
            <v>DEPARTAMENTO  CHAPA</v>
          </cell>
          <cell r="D325" t="str">
            <v>421</v>
          </cell>
          <cell r="E325" t="str">
            <v>ALETA ARD.</v>
          </cell>
          <cell r="F325" t="str">
            <v>PICO</v>
          </cell>
          <cell r="G325" t="str">
            <v>ALETA ARD.PICO</v>
          </cell>
          <cell r="H325" t="str">
            <v>X65</v>
          </cell>
          <cell r="I325" t="str">
            <v>STO1</v>
          </cell>
          <cell r="J325">
            <v>54</v>
          </cell>
          <cell r="K325" t="str">
            <v>QUINTEROS, EDUARDO</v>
          </cell>
          <cell r="L325" t="str">
            <v>STO1</v>
          </cell>
        </row>
        <row r="326">
          <cell r="A326">
            <v>22</v>
          </cell>
          <cell r="B326" t="str">
            <v>X65</v>
          </cell>
          <cell r="C326" t="str">
            <v>DEPARTAMENTO  CHAPA</v>
          </cell>
          <cell r="D326" t="str">
            <v>421</v>
          </cell>
          <cell r="E326" t="str">
            <v>PUERTA ARD.</v>
          </cell>
          <cell r="F326" t="str">
            <v>PICO</v>
          </cell>
          <cell r="G326" t="str">
            <v>PUERTA ARD.PICO</v>
          </cell>
          <cell r="H326" t="str">
            <v>X65</v>
          </cell>
          <cell r="I326" t="str">
            <v>TCMU</v>
          </cell>
          <cell r="J326">
            <v>54</v>
          </cell>
          <cell r="K326" t="str">
            <v>GUTIERREZ VERONICA</v>
          </cell>
          <cell r="L326" t="str">
            <v>GUNI</v>
          </cell>
        </row>
        <row r="327">
          <cell r="A327">
            <v>22</v>
          </cell>
          <cell r="B327" t="str">
            <v>X65</v>
          </cell>
          <cell r="C327" t="str">
            <v>DEPARTAMENTO MONTAJE</v>
          </cell>
          <cell r="D327" t="str">
            <v>???</v>
          </cell>
          <cell r="E327" t="str">
            <v>PAÑO LATERAL ARD</v>
          </cell>
          <cell r="F327" t="str">
            <v>BOLLOS</v>
          </cell>
          <cell r="G327" t="str">
            <v>PAÑO LATERAL ARDBOLLOS</v>
          </cell>
          <cell r="H327" t="str">
            <v>X65</v>
          </cell>
          <cell r="I327" t="str">
            <v>STO1</v>
          </cell>
          <cell r="J327">
            <v>54</v>
          </cell>
          <cell r="K327" t="str">
            <v>CORREA, ALBERTO</v>
          </cell>
          <cell r="L327" t="str">
            <v>STO1</v>
          </cell>
        </row>
        <row r="328">
          <cell r="A328">
            <v>22</v>
          </cell>
          <cell r="B328" t="str">
            <v>X65</v>
          </cell>
          <cell r="C328" t="str">
            <v>DEPARTAMENTO MONTAJE</v>
          </cell>
          <cell r="D328" t="str">
            <v>???</v>
          </cell>
          <cell r="E328" t="str">
            <v>PAÑO LATERAL ARD</v>
          </cell>
          <cell r="F328" t="str">
            <v>MASTICO DE CHAPA SUPERABUNDANTE</v>
          </cell>
          <cell r="G328" t="str">
            <v>PAÑO LATERAL ARDMASTICO DE CHAPA SUPERABUNDANTE</v>
          </cell>
          <cell r="H328" t="str">
            <v>X65</v>
          </cell>
          <cell r="I328" t="str">
            <v>STO1</v>
          </cell>
          <cell r="J328">
            <v>54</v>
          </cell>
          <cell r="K328" t="str">
            <v>QUINTEROS, EDUARDO</v>
          </cell>
          <cell r="L328" t="str">
            <v>STO1</v>
          </cell>
        </row>
        <row r="329">
          <cell r="A329">
            <v>22</v>
          </cell>
          <cell r="B329" t="str">
            <v>X76</v>
          </cell>
          <cell r="C329" t="str">
            <v>DEPARTAMENTO  CHAPA</v>
          </cell>
          <cell r="D329" t="str">
            <v>426</v>
          </cell>
          <cell r="E329" t="str">
            <v>MARCO DE PUERTA  AVD</v>
          </cell>
          <cell r="F329" t="str">
            <v>BOLLOS</v>
          </cell>
          <cell r="G329" t="str">
            <v>MARCO DE PUERTA  AVDBOLLOS</v>
          </cell>
          <cell r="H329" t="str">
            <v>X76</v>
          </cell>
          <cell r="I329" t="str">
            <v>STO1</v>
          </cell>
          <cell r="J329">
            <v>54</v>
          </cell>
          <cell r="K329" t="str">
            <v>CORREA, ALBERTO</v>
          </cell>
          <cell r="L329" t="str">
            <v>STO1</v>
          </cell>
        </row>
        <row r="330">
          <cell r="A330">
            <v>22</v>
          </cell>
          <cell r="B330" t="str">
            <v>X38</v>
          </cell>
          <cell r="C330" t="str">
            <v>DEPARTAMENTO MONTAJE</v>
          </cell>
          <cell r="D330" t="str">
            <v>148</v>
          </cell>
          <cell r="E330" t="str">
            <v>FUNCION TECHO ABIERTO ELECTRICO</v>
          </cell>
          <cell r="F330" t="str">
            <v>INSTALACION FIRMA SK01</v>
          </cell>
          <cell r="G330" t="str">
            <v>FUNCION TECHO ABIERTO ELECTRICOINSTALACION FIRMA SK01</v>
          </cell>
          <cell r="H330" t="str">
            <v>X38</v>
          </cell>
          <cell r="I330" t="str">
            <v>BOUT</v>
          </cell>
          <cell r="J330">
            <v>53</v>
          </cell>
          <cell r="K330" t="str">
            <v>CONTROL ELECTRICO</v>
          </cell>
          <cell r="L330" t="str">
            <v>SEEA</v>
          </cell>
        </row>
        <row r="331">
          <cell r="A331">
            <v>22</v>
          </cell>
          <cell r="B331" t="str">
            <v>X65</v>
          </cell>
          <cell r="C331" t="str">
            <v>DEPARTAMENTO  CHAPA</v>
          </cell>
          <cell r="D331" t="str">
            <v>432</v>
          </cell>
          <cell r="E331" t="str">
            <v>PORTON (CONJUNTO)</v>
          </cell>
          <cell r="F331" t="str">
            <v>FALTA</v>
          </cell>
          <cell r="G331" t="str">
            <v>PORTON (CONJUNTO)FALTA</v>
          </cell>
          <cell r="H331" t="str">
            <v>X65</v>
          </cell>
          <cell r="I331" t="str">
            <v>TCMU</v>
          </cell>
          <cell r="J331">
            <v>53</v>
          </cell>
          <cell r="K331" t="str">
            <v>ZELAYA GONZA MA CRUZ</v>
          </cell>
          <cell r="L331" t="str">
            <v>GUNI</v>
          </cell>
        </row>
        <row r="332">
          <cell r="A332">
            <v>22</v>
          </cell>
          <cell r="B332" t="str">
            <v>X65</v>
          </cell>
          <cell r="C332" t="str">
            <v>DEPARTAMENTO  CHAPA</v>
          </cell>
          <cell r="D332" t="str">
            <v>432</v>
          </cell>
          <cell r="E332" t="str">
            <v>PUERTA AVI.</v>
          </cell>
          <cell r="F332" t="str">
            <v>JUEGO MAL REPARTIDO</v>
          </cell>
          <cell r="G332" t="str">
            <v>PUERTA AVI.JUEGO MAL REPARTIDO</v>
          </cell>
          <cell r="H332" t="str">
            <v>X65</v>
          </cell>
          <cell r="I332" t="str">
            <v>TCMU</v>
          </cell>
          <cell r="J332">
            <v>53</v>
          </cell>
          <cell r="K332" t="str">
            <v>ZELAYA GONZA MA CRUZ</v>
          </cell>
          <cell r="L332" t="str">
            <v>GUNI</v>
          </cell>
        </row>
        <row r="333">
          <cell r="A333">
            <v>22</v>
          </cell>
          <cell r="B333" t="str">
            <v>X76</v>
          </cell>
          <cell r="C333" t="str">
            <v>DEPARTAMENTO  CHAPA</v>
          </cell>
          <cell r="D333" t="str">
            <v>424</v>
          </cell>
          <cell r="E333" t="str">
            <v>BRANCARD DE TECHO DCHO.</v>
          </cell>
          <cell r="F333" t="str">
            <v>BOLLOS</v>
          </cell>
          <cell r="G333" t="str">
            <v>BRANCARD DE TECHO DCHO.BOLLOS</v>
          </cell>
          <cell r="H333" t="str">
            <v>X76</v>
          </cell>
          <cell r="I333" t="str">
            <v>STO1</v>
          </cell>
          <cell r="J333">
            <v>53</v>
          </cell>
          <cell r="K333" t="str">
            <v>QUINTEROS, EDUARDO</v>
          </cell>
          <cell r="L333" t="str">
            <v>STO1</v>
          </cell>
        </row>
        <row r="334">
          <cell r="A334">
            <v>22</v>
          </cell>
          <cell r="B334" t="str">
            <v>X76</v>
          </cell>
          <cell r="C334" t="str">
            <v>DEPARTAMENTO  CHAPA</v>
          </cell>
          <cell r="D334" t="str">
            <v>427</v>
          </cell>
          <cell r="E334" t="str">
            <v>PORTON (CONJUNTO)</v>
          </cell>
          <cell r="F334" t="str">
            <v>JUEGO MAL REPARTIDO</v>
          </cell>
          <cell r="G334" t="str">
            <v>PORTON (CONJUNTO)JUEGO MAL REPARTIDO</v>
          </cell>
          <cell r="H334" t="str">
            <v>X76</v>
          </cell>
          <cell r="I334" t="str">
            <v>TCMU</v>
          </cell>
          <cell r="J334">
            <v>53</v>
          </cell>
          <cell r="K334" t="str">
            <v>GUTIERREZ VERONICA</v>
          </cell>
          <cell r="L334" t="str">
            <v>GUNI</v>
          </cell>
        </row>
        <row r="335">
          <cell r="A335">
            <v>22</v>
          </cell>
          <cell r="B335" t="str">
            <v>X76</v>
          </cell>
          <cell r="C335" t="str">
            <v>DEPARTAMENTO MONTAJE</v>
          </cell>
          <cell r="D335" t="str">
            <v>147</v>
          </cell>
          <cell r="E335" t="str">
            <v>PUERTA DESLIZANTE LATERAL D.</v>
          </cell>
          <cell r="F335" t="str">
            <v>DESCONCHADO</v>
          </cell>
          <cell r="G335" t="str">
            <v>PUERTA DESLIZANTE LATERAL D.DESCONCHADO</v>
          </cell>
          <cell r="H335" t="str">
            <v>X76</v>
          </cell>
          <cell r="I335" t="str">
            <v>TCMU</v>
          </cell>
          <cell r="J335">
            <v>53</v>
          </cell>
          <cell r="K335" t="str">
            <v>MANZANELLI RICARDO O</v>
          </cell>
          <cell r="L335" t="str">
            <v>GUNI</v>
          </cell>
        </row>
        <row r="336">
          <cell r="A336">
            <v>22</v>
          </cell>
          <cell r="B336" t="str">
            <v>X38</v>
          </cell>
          <cell r="C336" t="str">
            <v>DEPARTAMENTO  CHAPA</v>
          </cell>
          <cell r="D336" t="str">
            <v>432</v>
          </cell>
          <cell r="E336" t="str">
            <v>ENCUADRAMIENTO DE PUERTA AVI.</v>
          </cell>
          <cell r="F336" t="str">
            <v>SOLDADURA ESTALLADA</v>
          </cell>
          <cell r="G336" t="str">
            <v>ENCUADRAMIENTO DE PUERTA AVI.SOLDADURA ESTALLADA</v>
          </cell>
          <cell r="H336" t="str">
            <v>X38</v>
          </cell>
          <cell r="I336" t="str">
            <v>STO1</v>
          </cell>
          <cell r="J336">
            <v>52</v>
          </cell>
          <cell r="K336" t="str">
            <v>CORREA, ALBERTO</v>
          </cell>
          <cell r="L336" t="str">
            <v>STO1</v>
          </cell>
        </row>
        <row r="337">
          <cell r="A337">
            <v>22</v>
          </cell>
          <cell r="B337" t="str">
            <v>X65</v>
          </cell>
          <cell r="C337" t="str">
            <v>DEPARTAMENTO MONTAJE</v>
          </cell>
          <cell r="D337" t="str">
            <v>137</v>
          </cell>
          <cell r="E337" t="str">
            <v>CAJETIN EXT. LUNA DE PUERTA ARD.</v>
          </cell>
          <cell r="F337" t="str">
            <v>MAL POSICIONADO</v>
          </cell>
          <cell r="G337" t="str">
            <v>CAJETIN EXT. LUNA DE PUERTA ARD.MAL POSICIONADO</v>
          </cell>
          <cell r="H337" t="str">
            <v>X65</v>
          </cell>
          <cell r="I337" t="str">
            <v>TCMU</v>
          </cell>
          <cell r="J337">
            <v>52</v>
          </cell>
          <cell r="K337" t="str">
            <v>ZELAYA GONZA MA CRUZ</v>
          </cell>
          <cell r="L337" t="str">
            <v>GUNI</v>
          </cell>
        </row>
        <row r="338">
          <cell r="A338">
            <v>22</v>
          </cell>
          <cell r="B338" t="str">
            <v>X65</v>
          </cell>
          <cell r="C338" t="str">
            <v>DEPARTAMENTO PINTURA</v>
          </cell>
          <cell r="D338" t="str">
            <v>484</v>
          </cell>
          <cell r="E338" t="str">
            <v>PORTON (CONJUNTO)</v>
          </cell>
          <cell r="F338" t="str">
            <v>COLOR NO CONJUNTADO</v>
          </cell>
          <cell r="G338" t="str">
            <v>PORTON (CONJUNTO)COLOR NO CONJUNTADO</v>
          </cell>
          <cell r="H338" t="str">
            <v>X65</v>
          </cell>
          <cell r="I338" t="str">
            <v>TCMU</v>
          </cell>
          <cell r="J338">
            <v>52</v>
          </cell>
          <cell r="K338" t="str">
            <v>GAUNA MARIA EUGENIA</v>
          </cell>
          <cell r="L338" t="str">
            <v>GUNI</v>
          </cell>
        </row>
        <row r="339">
          <cell r="A339">
            <v>22</v>
          </cell>
          <cell r="B339" t="str">
            <v>X65</v>
          </cell>
          <cell r="C339" t="str">
            <v>DEPARTAMENTO PINTURA</v>
          </cell>
          <cell r="D339" t="str">
            <v>486</v>
          </cell>
          <cell r="E339" t="str">
            <v>ALETA ARD.</v>
          </cell>
          <cell r="F339" t="str">
            <v>DEPOSITO DE PARTICULAS</v>
          </cell>
          <cell r="G339" t="str">
            <v>ALETA ARD.DEPOSITO DE PARTICULAS</v>
          </cell>
          <cell r="H339" t="str">
            <v>X65</v>
          </cell>
          <cell r="I339" t="str">
            <v>TCMU</v>
          </cell>
          <cell r="J339">
            <v>52</v>
          </cell>
          <cell r="K339" t="str">
            <v>RUSEK CHRISTIAN ADRI</v>
          </cell>
          <cell r="L339" t="str">
            <v>GUNI</v>
          </cell>
        </row>
        <row r="340">
          <cell r="A340">
            <v>22</v>
          </cell>
          <cell r="B340" t="str">
            <v>X65</v>
          </cell>
          <cell r="C340" t="str">
            <v>DEPARTAMENTO PINTURA</v>
          </cell>
          <cell r="D340" t="str">
            <v>486</v>
          </cell>
          <cell r="E340" t="str">
            <v>PUERTA AVD.</v>
          </cell>
          <cell r="F340" t="str">
            <v>GRANO</v>
          </cell>
          <cell r="G340" t="str">
            <v>PUERTA AVD.GRANO</v>
          </cell>
          <cell r="H340" t="str">
            <v>X65</v>
          </cell>
          <cell r="I340" t="str">
            <v>TCMU</v>
          </cell>
          <cell r="J340">
            <v>52</v>
          </cell>
          <cell r="K340" t="str">
            <v>GAUNA MARIA EUGENIA</v>
          </cell>
          <cell r="L340" t="str">
            <v>GUNI</v>
          </cell>
        </row>
        <row r="341">
          <cell r="A341">
            <v>22</v>
          </cell>
          <cell r="B341" t="str">
            <v>X65</v>
          </cell>
          <cell r="C341" t="str">
            <v>DEPARTAMENTO PINTURA</v>
          </cell>
          <cell r="D341" t="str">
            <v>486</v>
          </cell>
          <cell r="E341" t="str">
            <v>TECHO</v>
          </cell>
          <cell r="F341" t="str">
            <v>GRANO</v>
          </cell>
          <cell r="G341" t="str">
            <v>TECHOGRANO</v>
          </cell>
          <cell r="H341" t="str">
            <v>X65</v>
          </cell>
          <cell r="I341" t="str">
            <v>SPIN</v>
          </cell>
          <cell r="J341">
            <v>52</v>
          </cell>
          <cell r="K341" t="str">
            <v>ALBORNOZ CARLOS</v>
          </cell>
          <cell r="L341" t="str">
            <v>SPIN</v>
          </cell>
        </row>
        <row r="342">
          <cell r="A342">
            <v>22</v>
          </cell>
          <cell r="B342" t="str">
            <v>X65</v>
          </cell>
          <cell r="C342" t="str">
            <v>DEPARTAMENTO PINTURA</v>
          </cell>
          <cell r="D342" t="str">
            <v>486</v>
          </cell>
          <cell r="E342" t="str">
            <v>TECHO</v>
          </cell>
          <cell r="F342" t="str">
            <v>GRANO</v>
          </cell>
          <cell r="G342" t="str">
            <v>TECHOGRANO</v>
          </cell>
          <cell r="H342" t="str">
            <v>X65</v>
          </cell>
          <cell r="I342" t="str">
            <v>TCMU</v>
          </cell>
          <cell r="J342">
            <v>52</v>
          </cell>
          <cell r="K342" t="str">
            <v>FUENTE FEDER GREGOR</v>
          </cell>
          <cell r="L342" t="str">
            <v>GUNI</v>
          </cell>
        </row>
        <row r="343">
          <cell r="A343">
            <v>22</v>
          </cell>
          <cell r="B343" t="str">
            <v>X76</v>
          </cell>
          <cell r="C343" t="str">
            <v>DEPARTAMENTO  CHAPA</v>
          </cell>
          <cell r="D343" t="str">
            <v>427</v>
          </cell>
          <cell r="E343" t="str">
            <v>PUERTA AVI.</v>
          </cell>
          <cell r="F343" t="str">
            <v>BOLLOS</v>
          </cell>
          <cell r="G343" t="str">
            <v>PUERTA AVI.BOLLOS</v>
          </cell>
          <cell r="H343" t="str">
            <v>X76</v>
          </cell>
          <cell r="I343" t="str">
            <v>TCMU</v>
          </cell>
          <cell r="J343">
            <v>52</v>
          </cell>
          <cell r="K343" t="str">
            <v>MANZANELLI RICARDO O</v>
          </cell>
          <cell r="L343" t="str">
            <v>GUNI</v>
          </cell>
        </row>
        <row r="344">
          <cell r="A344">
            <v>22</v>
          </cell>
          <cell r="B344" t="str">
            <v>X76</v>
          </cell>
          <cell r="C344" t="str">
            <v>DEPARTAMENTO  CHAPA</v>
          </cell>
          <cell r="D344" t="str">
            <v>431</v>
          </cell>
          <cell r="E344" t="str">
            <v>PAÑO DE PUERTA  AVI / ALETA  AVI</v>
          </cell>
          <cell r="F344" t="str">
            <v>SOBRESALE</v>
          </cell>
          <cell r="G344" t="str">
            <v>PAÑO DE PUERTA  AVI / ALETA  AVISOBRESALE</v>
          </cell>
          <cell r="H344" t="str">
            <v>X76</v>
          </cell>
          <cell r="I344" t="str">
            <v>TCMU</v>
          </cell>
          <cell r="J344">
            <v>52</v>
          </cell>
          <cell r="K344" t="str">
            <v>RAMIREZ RICAR DANIEL</v>
          </cell>
          <cell r="L344" t="str">
            <v>GUNI</v>
          </cell>
        </row>
        <row r="345">
          <cell r="A345">
            <v>22</v>
          </cell>
          <cell r="B345" t="str">
            <v>X76</v>
          </cell>
          <cell r="C345" t="str">
            <v>DEPARTAMENTO MONTAJE</v>
          </cell>
          <cell r="D345" t="str">
            <v>147</v>
          </cell>
          <cell r="E345" t="str">
            <v>PUERTA DESLIZANTE LATERAL D.</v>
          </cell>
          <cell r="F345" t="str">
            <v>DESCONCHADO</v>
          </cell>
          <cell r="G345" t="str">
            <v>PUERTA DESLIZANTE LATERAL D.DESCONCHADO</v>
          </cell>
          <cell r="H345" t="str">
            <v>X76</v>
          </cell>
          <cell r="I345" t="str">
            <v>TCMU</v>
          </cell>
          <cell r="J345">
            <v>52</v>
          </cell>
          <cell r="K345" t="str">
            <v>FIGUEROA MIGUEL ANGE</v>
          </cell>
          <cell r="L345" t="str">
            <v>GUNI</v>
          </cell>
        </row>
        <row r="346">
          <cell r="A346">
            <v>22</v>
          </cell>
          <cell r="B346" t="str">
            <v>X76</v>
          </cell>
          <cell r="C346" t="str">
            <v>DEPARTAMENTO MONTAJE</v>
          </cell>
          <cell r="D346" t="str">
            <v>147</v>
          </cell>
          <cell r="E346" t="str">
            <v>PUERTA DESLIZANTE LATERAL D.</v>
          </cell>
          <cell r="F346" t="str">
            <v>DESCONCHADO</v>
          </cell>
          <cell r="G346" t="str">
            <v>PUERTA DESLIZANTE LATERAL D.DESCONCHADO</v>
          </cell>
          <cell r="H346" t="str">
            <v>X76</v>
          </cell>
          <cell r="I346" t="str">
            <v>TCMU</v>
          </cell>
          <cell r="J346">
            <v>52</v>
          </cell>
          <cell r="K346" t="str">
            <v>ZELAYA GONZA MA CRUZ</v>
          </cell>
          <cell r="L346" t="str">
            <v>GUNI</v>
          </cell>
        </row>
        <row r="347">
          <cell r="A347">
            <v>22</v>
          </cell>
          <cell r="B347" t="str">
            <v>X38</v>
          </cell>
          <cell r="C347" t="str">
            <v>DEPARTAMENTO  CHAPA</v>
          </cell>
          <cell r="D347" t="str">
            <v>427</v>
          </cell>
          <cell r="E347" t="str">
            <v>PUERTA ARD.</v>
          </cell>
          <cell r="F347" t="str">
            <v>JUEGO MAL REPARTIDO</v>
          </cell>
          <cell r="G347" t="str">
            <v>PUERTA ARD.JUEGO MAL REPARTIDO</v>
          </cell>
          <cell r="H347" t="str">
            <v>X38</v>
          </cell>
          <cell r="I347" t="str">
            <v>STO1</v>
          </cell>
          <cell r="J347">
            <v>51</v>
          </cell>
          <cell r="K347" t="str">
            <v>CORREA, ALBERTO</v>
          </cell>
          <cell r="L347" t="str">
            <v>STO1</v>
          </cell>
        </row>
        <row r="348">
          <cell r="A348">
            <v>22</v>
          </cell>
          <cell r="B348" t="str">
            <v>X38</v>
          </cell>
          <cell r="C348" t="str">
            <v>DEPARTAMENTO MONTAJE</v>
          </cell>
          <cell r="D348" t="str">
            <v>142</v>
          </cell>
          <cell r="E348" t="str">
            <v>ALFOMBRA DE PISO ARI.</v>
          </cell>
          <cell r="F348" t="str">
            <v>PRESENCIA DE AGUA (ORIGEN INDETERMINADO)</v>
          </cell>
          <cell r="G348" t="str">
            <v>ALFOMBRA DE PISO ARI.PRESENCIA DE AGUA (ORIGEN INDETERMINADO)</v>
          </cell>
          <cell r="H348" t="str">
            <v>X38</v>
          </cell>
          <cell r="I348" t="str">
            <v>SRE2</v>
          </cell>
          <cell r="J348">
            <v>51</v>
          </cell>
          <cell r="K348" t="str">
            <v>DI GREGORIO RAUL</v>
          </cell>
          <cell r="L348" t="str">
            <v>GKAN</v>
          </cell>
        </row>
        <row r="349">
          <cell r="A349">
            <v>22</v>
          </cell>
          <cell r="B349" t="str">
            <v>X38</v>
          </cell>
          <cell r="C349" t="str">
            <v>DEPARTAMENTO PINTURA</v>
          </cell>
          <cell r="D349" t="str">
            <v>481</v>
          </cell>
          <cell r="E349" t="str">
            <v>PASO DE RUEDA  ARI.</v>
          </cell>
          <cell r="F349" t="str">
            <v>MASTICO SUPERABUNDANTE</v>
          </cell>
          <cell r="G349" t="str">
            <v>PASO DE RUEDA  ARI.MASTICO SUPERABUNDANTE</v>
          </cell>
          <cell r="H349" t="str">
            <v>X38</v>
          </cell>
          <cell r="I349" t="str">
            <v>SRE2</v>
          </cell>
          <cell r="J349">
            <v>51</v>
          </cell>
          <cell r="K349" t="str">
            <v>AUTELLI JORGE A</v>
          </cell>
          <cell r="L349" t="str">
            <v>TCMU</v>
          </cell>
        </row>
        <row r="350">
          <cell r="A350">
            <v>22</v>
          </cell>
          <cell r="B350" t="str">
            <v>X65</v>
          </cell>
          <cell r="C350" t="str">
            <v>DEPARTAMENTO  CHAPA</v>
          </cell>
          <cell r="D350" t="str">
            <v>431</v>
          </cell>
          <cell r="E350" t="str">
            <v>PUERTA AVD.</v>
          </cell>
          <cell r="F350" t="str">
            <v>BOLLOS</v>
          </cell>
          <cell r="G350" t="str">
            <v>PUERTA AVD.BOLLOS</v>
          </cell>
          <cell r="H350" t="str">
            <v>X65</v>
          </cell>
          <cell r="I350" t="str">
            <v>TCMU</v>
          </cell>
          <cell r="J350">
            <v>51</v>
          </cell>
          <cell r="K350" t="str">
            <v>RAMIREZ RICAR DANIEL</v>
          </cell>
          <cell r="L350" t="str">
            <v>GUNI</v>
          </cell>
        </row>
        <row r="351">
          <cell r="A351">
            <v>22</v>
          </cell>
          <cell r="B351" t="str">
            <v>X65</v>
          </cell>
          <cell r="C351" t="str">
            <v>DEPARTAMENTO  CHAPA</v>
          </cell>
          <cell r="D351" t="str">
            <v>431</v>
          </cell>
          <cell r="E351" t="str">
            <v>PUERTA AVI.</v>
          </cell>
          <cell r="F351" t="str">
            <v>TALONA A LA MANIOBRA</v>
          </cell>
          <cell r="G351" t="str">
            <v>PUERTA AVI.TALONA A LA MANIOBRA</v>
          </cell>
          <cell r="H351" t="str">
            <v>X65</v>
          </cell>
          <cell r="I351" t="str">
            <v>TCMU</v>
          </cell>
          <cell r="J351">
            <v>51</v>
          </cell>
          <cell r="K351" t="str">
            <v>GUTIERREZ VERONICA</v>
          </cell>
          <cell r="L351" t="str">
            <v>GUNI</v>
          </cell>
        </row>
        <row r="352">
          <cell r="A352">
            <v>22</v>
          </cell>
          <cell r="B352" t="str">
            <v>X65</v>
          </cell>
          <cell r="C352" t="str">
            <v>DEPARTAMENTO PINTURA</v>
          </cell>
          <cell r="D352" t="str">
            <v>486</v>
          </cell>
          <cell r="E352" t="str">
            <v>PUERTA AVD.</v>
          </cell>
          <cell r="F352" t="str">
            <v>GRANO</v>
          </cell>
          <cell r="G352" t="str">
            <v>PUERTA AVD.GRANO</v>
          </cell>
          <cell r="H352" t="str">
            <v>X65</v>
          </cell>
          <cell r="I352" t="str">
            <v>TCMU</v>
          </cell>
          <cell r="J352">
            <v>51</v>
          </cell>
          <cell r="K352" t="str">
            <v>ZELAYA GONZA MA CRUZ</v>
          </cell>
          <cell r="L352" t="str">
            <v>GUNI</v>
          </cell>
        </row>
        <row r="353">
          <cell r="A353">
            <v>22</v>
          </cell>
          <cell r="B353" t="str">
            <v>X65</v>
          </cell>
          <cell r="C353" t="str">
            <v>DEPARTAMENTO PINTURA</v>
          </cell>
          <cell r="D353" t="str">
            <v>486</v>
          </cell>
          <cell r="E353" t="str">
            <v>PUERTA AVI.</v>
          </cell>
          <cell r="F353" t="str">
            <v>GRANO</v>
          </cell>
          <cell r="G353" t="str">
            <v>PUERTA AVI.GRANO</v>
          </cell>
          <cell r="H353" t="str">
            <v>X65</v>
          </cell>
          <cell r="I353" t="str">
            <v>TCMU</v>
          </cell>
          <cell r="J353">
            <v>51</v>
          </cell>
          <cell r="K353" t="str">
            <v>MANZANELLI RICARDO O</v>
          </cell>
          <cell r="L353" t="str">
            <v>GUNI</v>
          </cell>
        </row>
        <row r="354">
          <cell r="A354">
            <v>22</v>
          </cell>
          <cell r="B354" t="str">
            <v>X76</v>
          </cell>
          <cell r="C354" t="str">
            <v>DEPARTAMENTO  CHAPA</v>
          </cell>
          <cell r="D354" t="str">
            <v>431</v>
          </cell>
          <cell r="E354" t="str">
            <v>CAPOT AV./ ALETA  AVD.</v>
          </cell>
          <cell r="F354" t="str">
            <v>SOBRESALE</v>
          </cell>
          <cell r="G354" t="str">
            <v>CAPOT AV./ ALETA  AVD.SOBRESALE</v>
          </cell>
          <cell r="H354" t="str">
            <v>X76</v>
          </cell>
          <cell r="I354" t="str">
            <v>TCMU</v>
          </cell>
          <cell r="J354">
            <v>51</v>
          </cell>
          <cell r="K354" t="str">
            <v>VERA FEDERICO</v>
          </cell>
          <cell r="L354" t="str">
            <v>GUNI</v>
          </cell>
        </row>
        <row r="355">
          <cell r="A355">
            <v>22</v>
          </cell>
          <cell r="B355" t="str">
            <v>X76</v>
          </cell>
          <cell r="C355" t="str">
            <v>DEPARTAMENTO  CHAPA</v>
          </cell>
          <cell r="D355" t="str">
            <v>431</v>
          </cell>
          <cell r="E355" t="str">
            <v>PAÑO DE PUERTA  AVI / ALETA  AVI</v>
          </cell>
          <cell r="F355" t="str">
            <v>JUEGO IRREGULAR</v>
          </cell>
          <cell r="G355" t="str">
            <v>PAÑO DE PUERTA  AVI / ALETA  AVIJUEGO IRREGULAR</v>
          </cell>
          <cell r="H355" t="str">
            <v>X76</v>
          </cell>
          <cell r="I355" t="str">
            <v>TCMU</v>
          </cell>
          <cell r="J355">
            <v>51</v>
          </cell>
          <cell r="K355" t="str">
            <v>RAMIREZ RICAR DANIEL</v>
          </cell>
          <cell r="L355" t="str">
            <v>GUNI</v>
          </cell>
        </row>
        <row r="356">
          <cell r="A356">
            <v>22</v>
          </cell>
          <cell r="B356" t="str">
            <v>X76</v>
          </cell>
          <cell r="C356" t="str">
            <v>DEPARTAMENTO  CHAPA</v>
          </cell>
          <cell r="D356" t="str">
            <v>431</v>
          </cell>
          <cell r="E356" t="str">
            <v>PAÑO DE PUERTA  AVI / ALETA  AVI</v>
          </cell>
          <cell r="F356" t="str">
            <v>SOBRESALE</v>
          </cell>
          <cell r="G356" t="str">
            <v>PAÑO DE PUERTA  AVI / ALETA  AVISOBRESALE</v>
          </cell>
          <cell r="H356" t="str">
            <v>X76</v>
          </cell>
          <cell r="I356" t="str">
            <v>TCMU</v>
          </cell>
          <cell r="J356">
            <v>51</v>
          </cell>
          <cell r="K356" t="str">
            <v>VERA FEDERICO</v>
          </cell>
          <cell r="L356" t="str">
            <v>GUNI</v>
          </cell>
        </row>
        <row r="357">
          <cell r="A357">
            <v>22</v>
          </cell>
          <cell r="B357" t="str">
            <v>X76</v>
          </cell>
          <cell r="C357" t="str">
            <v>DEPARTAMENTO MONTAJE</v>
          </cell>
          <cell r="D357" t="str">
            <v>???</v>
          </cell>
          <cell r="E357" t="str">
            <v>CAPOT AV./ ALETA  AVI.</v>
          </cell>
          <cell r="F357" t="str">
            <v>JUEGO IRREGULAR</v>
          </cell>
          <cell r="G357" t="str">
            <v>CAPOT AV./ ALETA  AVI.JUEGO IRREGULAR</v>
          </cell>
          <cell r="H357" t="str">
            <v>X76</v>
          </cell>
          <cell r="I357" t="str">
            <v>TCMU</v>
          </cell>
          <cell r="J357">
            <v>51</v>
          </cell>
          <cell r="K357" t="str">
            <v>FUENTE FEDER GREGOR</v>
          </cell>
          <cell r="L357" t="str">
            <v>GUNI</v>
          </cell>
        </row>
        <row r="358">
          <cell r="A358">
            <v>22</v>
          </cell>
          <cell r="B358" t="str">
            <v>X38</v>
          </cell>
          <cell r="C358" t="str">
            <v>DEPARTAMENTO  CHAPA</v>
          </cell>
          <cell r="D358" t="str">
            <v>427</v>
          </cell>
          <cell r="E358" t="str">
            <v>PUERTA AVI.</v>
          </cell>
          <cell r="F358" t="str">
            <v>JUEGO MAL REPARTIDO</v>
          </cell>
          <cell r="G358" t="str">
            <v>PUERTA AVI.JUEGO MAL REPARTIDO</v>
          </cell>
          <cell r="H358" t="str">
            <v>X38</v>
          </cell>
          <cell r="I358" t="str">
            <v>SRET</v>
          </cell>
          <cell r="J358">
            <v>50</v>
          </cell>
          <cell r="K358" t="str">
            <v>CORREA, ALBERTO</v>
          </cell>
          <cell r="L358" t="str">
            <v>STO1</v>
          </cell>
        </row>
        <row r="359">
          <cell r="A359">
            <v>22</v>
          </cell>
          <cell r="B359" t="str">
            <v>X65</v>
          </cell>
          <cell r="C359" t="str">
            <v>CALIDAD DE PIEZAS</v>
          </cell>
          <cell r="D359" t="str">
            <v>151</v>
          </cell>
          <cell r="E359" t="str">
            <v>PUENTE TRASERO</v>
          </cell>
          <cell r="F359" t="str">
            <v>OPERACION MAL REALIZADA</v>
          </cell>
          <cell r="G359" t="str">
            <v>PUENTE TRASEROOPERACION MAL REALIZADA</v>
          </cell>
          <cell r="H359" t="str">
            <v>X65</v>
          </cell>
          <cell r="I359" t="str">
            <v>SRE2</v>
          </cell>
          <cell r="J359">
            <v>50</v>
          </cell>
          <cell r="K359" t="str">
            <v>DAGHERO CLAUDIO JUAN</v>
          </cell>
          <cell r="L359" t="str">
            <v>TCMU</v>
          </cell>
        </row>
        <row r="360">
          <cell r="A360">
            <v>22</v>
          </cell>
          <cell r="B360" t="str">
            <v>X65</v>
          </cell>
          <cell r="C360" t="str">
            <v>DEPARTAMENTO  CHAPA</v>
          </cell>
          <cell r="D360" t="str">
            <v>431</v>
          </cell>
          <cell r="E360" t="str">
            <v>CAPOT / FARO I.</v>
          </cell>
          <cell r="F360" t="str">
            <v>SOBRESALE</v>
          </cell>
          <cell r="G360" t="str">
            <v>CAPOT / FARO I.SOBRESALE</v>
          </cell>
          <cell r="H360" t="str">
            <v>X65</v>
          </cell>
          <cell r="I360" t="str">
            <v>TCMU</v>
          </cell>
          <cell r="J360">
            <v>50</v>
          </cell>
          <cell r="K360" t="str">
            <v>RUSEK CHRISTIAN ADRI</v>
          </cell>
          <cell r="L360" t="str">
            <v>GUNI</v>
          </cell>
        </row>
        <row r="361">
          <cell r="A361">
            <v>22</v>
          </cell>
          <cell r="B361" t="str">
            <v>X65</v>
          </cell>
          <cell r="C361" t="str">
            <v>DEPARTAMENTO MONTAJE</v>
          </cell>
          <cell r="D361" t="str">
            <v>137</v>
          </cell>
          <cell r="E361" t="str">
            <v>CAJETIN EXT. LUNA DE PUERTA ARI.</v>
          </cell>
          <cell r="F361" t="str">
            <v>MAL POSICIONADO</v>
          </cell>
          <cell r="G361" t="str">
            <v>CAJETIN EXT. LUNA DE PUERTA ARI.MAL POSICIONADO</v>
          </cell>
          <cell r="H361" t="str">
            <v>X65</v>
          </cell>
          <cell r="I361" t="str">
            <v>TCMU</v>
          </cell>
          <cell r="J361">
            <v>50</v>
          </cell>
          <cell r="K361" t="str">
            <v>GUTIERREZ VERONICA</v>
          </cell>
          <cell r="L361" t="str">
            <v>GUNI</v>
          </cell>
        </row>
        <row r="362">
          <cell r="A362">
            <v>22</v>
          </cell>
          <cell r="B362" t="str">
            <v>X65</v>
          </cell>
          <cell r="C362" t="str">
            <v>DEPARTAMENTO PINTURA</v>
          </cell>
          <cell r="D362" t="str">
            <v>483</v>
          </cell>
          <cell r="E362" t="str">
            <v>PORTON (CONJUNTO)</v>
          </cell>
          <cell r="F362" t="str">
            <v>PIEL DE NARANJA</v>
          </cell>
          <cell r="G362" t="str">
            <v>PORTON (CONJUNTO)PIEL DE NARANJA</v>
          </cell>
          <cell r="H362" t="str">
            <v>X65</v>
          </cell>
          <cell r="I362" t="str">
            <v>TCMU</v>
          </cell>
          <cell r="J362">
            <v>50</v>
          </cell>
          <cell r="K362" t="str">
            <v>MANZANELLI RICARDO O</v>
          </cell>
          <cell r="L362" t="str">
            <v>GUNI</v>
          </cell>
        </row>
        <row r="363">
          <cell r="A363">
            <v>22</v>
          </cell>
          <cell r="B363" t="str">
            <v>X65</v>
          </cell>
          <cell r="C363" t="str">
            <v>DEPARTAMENTO PINTURA</v>
          </cell>
          <cell r="D363" t="str">
            <v>483</v>
          </cell>
          <cell r="E363" t="str">
            <v>PUERTA AVD.</v>
          </cell>
          <cell r="F363" t="str">
            <v>DESCOLGON</v>
          </cell>
          <cell r="G363" t="str">
            <v>PUERTA AVD.DESCOLGON</v>
          </cell>
          <cell r="H363" t="str">
            <v>X65</v>
          </cell>
          <cell r="I363" t="str">
            <v>SBOX</v>
          </cell>
          <cell r="J363">
            <v>50</v>
          </cell>
          <cell r="K363" t="str">
            <v>ALBORNOZ CARLOS</v>
          </cell>
          <cell r="L363" t="str">
            <v>SPIN</v>
          </cell>
        </row>
        <row r="364">
          <cell r="A364">
            <v>22</v>
          </cell>
          <cell r="B364" t="str">
            <v>X65</v>
          </cell>
          <cell r="C364" t="str">
            <v>DEPARTAMENTO PINTURA</v>
          </cell>
          <cell r="D364" t="str">
            <v>484</v>
          </cell>
          <cell r="E364" t="str">
            <v>PORTON (CONJUNTO)</v>
          </cell>
          <cell r="F364" t="str">
            <v>BOLLOS</v>
          </cell>
          <cell r="G364" t="str">
            <v>PORTON (CONJUNTO)BOLLOS</v>
          </cell>
          <cell r="H364" t="str">
            <v>X65</v>
          </cell>
          <cell r="I364" t="str">
            <v>TCMU</v>
          </cell>
          <cell r="J364">
            <v>50</v>
          </cell>
          <cell r="K364" t="str">
            <v>ZELAYA GONZA MA CRUZ</v>
          </cell>
          <cell r="L364" t="str">
            <v>GUNI</v>
          </cell>
        </row>
        <row r="365">
          <cell r="A365">
            <v>22</v>
          </cell>
          <cell r="B365" t="str">
            <v>X65</v>
          </cell>
          <cell r="C365" t="str">
            <v>DEPARTAMENTO PINTURA</v>
          </cell>
          <cell r="D365" t="str">
            <v>486</v>
          </cell>
          <cell r="E365" t="str">
            <v>PUERTA ARD.</v>
          </cell>
          <cell r="F365" t="str">
            <v>GRANO</v>
          </cell>
          <cell r="G365" t="str">
            <v>PUERTA ARD.GRANO</v>
          </cell>
          <cell r="H365" t="str">
            <v>X65</v>
          </cell>
          <cell r="I365" t="str">
            <v>SBOX</v>
          </cell>
          <cell r="J365">
            <v>50</v>
          </cell>
          <cell r="K365" t="str">
            <v>ALBORNOZ CARLOS</v>
          </cell>
          <cell r="L365" t="str">
            <v>SPIN</v>
          </cell>
        </row>
        <row r="366">
          <cell r="A366">
            <v>22</v>
          </cell>
          <cell r="B366" t="str">
            <v>X76</v>
          </cell>
          <cell r="C366" t="str">
            <v>DEPARTAMENTO MONTAJE</v>
          </cell>
          <cell r="D366" t="str">
            <v>147</v>
          </cell>
          <cell r="E366" t="str">
            <v>PORTON (CONJUNTO)</v>
          </cell>
          <cell r="F366" t="str">
            <v>DESCONCHADO</v>
          </cell>
          <cell r="G366" t="str">
            <v>PORTON (CONJUNTO)DESCONCHADO</v>
          </cell>
          <cell r="H366" t="str">
            <v>X76</v>
          </cell>
          <cell r="I366" t="str">
            <v>TCMU</v>
          </cell>
          <cell r="J366">
            <v>50</v>
          </cell>
          <cell r="K366" t="str">
            <v>VAZQUEZ RENE ALBERTO</v>
          </cell>
          <cell r="L366" t="str">
            <v>GUNI</v>
          </cell>
        </row>
        <row r="367">
          <cell r="A367">
            <v>22</v>
          </cell>
          <cell r="B367" t="str">
            <v>X38</v>
          </cell>
          <cell r="C367" t="str">
            <v>DEPARTAMENTO  CHAPA</v>
          </cell>
          <cell r="D367" t="str">
            <v>431</v>
          </cell>
          <cell r="E367" t="str">
            <v>CAPOT AV./ ALETA  AVD.</v>
          </cell>
          <cell r="F367" t="str">
            <v>SOBRESALE</v>
          </cell>
          <cell r="G367" t="str">
            <v>CAPOT AV./ ALETA  AVD.SOBRESALE</v>
          </cell>
          <cell r="H367" t="str">
            <v>X38</v>
          </cell>
          <cell r="I367" t="str">
            <v>TCMU</v>
          </cell>
          <cell r="J367">
            <v>49</v>
          </cell>
          <cell r="K367" t="str">
            <v>FUENTE FEDER GREGOR</v>
          </cell>
          <cell r="L367" t="str">
            <v>GUNI</v>
          </cell>
        </row>
        <row r="368">
          <cell r="A368">
            <v>22</v>
          </cell>
          <cell r="B368" t="str">
            <v>X38</v>
          </cell>
          <cell r="C368" t="str">
            <v>DEPARTAMENTO  CHAPA</v>
          </cell>
          <cell r="D368" t="str">
            <v>431</v>
          </cell>
          <cell r="E368" t="str">
            <v>CAPOT AV./ ALETA  AVD.</v>
          </cell>
          <cell r="F368" t="str">
            <v>SOBRESALE</v>
          </cell>
          <cell r="G368" t="str">
            <v>CAPOT AV./ ALETA  AVD.SOBRESALE</v>
          </cell>
          <cell r="H368" t="str">
            <v>X38</v>
          </cell>
          <cell r="I368" t="str">
            <v>TCMU</v>
          </cell>
          <cell r="J368">
            <v>49</v>
          </cell>
          <cell r="K368" t="str">
            <v>VAZQUEZ RENE ALBERTO</v>
          </cell>
          <cell r="L368" t="str">
            <v>GUNI</v>
          </cell>
        </row>
        <row r="369">
          <cell r="A369">
            <v>22</v>
          </cell>
          <cell r="B369" t="str">
            <v>X65</v>
          </cell>
          <cell r="C369" t="str">
            <v>DEPARTAMENTO  CHAPA</v>
          </cell>
          <cell r="D369" t="str">
            <v>431</v>
          </cell>
          <cell r="E369" t="str">
            <v>PUERTA AVD.</v>
          </cell>
          <cell r="F369" t="str">
            <v>BOLLOS</v>
          </cell>
          <cell r="G369" t="str">
            <v>PUERTA AVD.BOLLOS</v>
          </cell>
          <cell r="H369" t="str">
            <v>X65</v>
          </cell>
          <cell r="I369" t="str">
            <v>TCMU</v>
          </cell>
          <cell r="J369">
            <v>49</v>
          </cell>
          <cell r="K369" t="str">
            <v>REYNOSO DAVID WALTER</v>
          </cell>
          <cell r="L369" t="str">
            <v>GUNI</v>
          </cell>
        </row>
        <row r="370">
          <cell r="A370">
            <v>22</v>
          </cell>
          <cell r="B370" t="str">
            <v>X65</v>
          </cell>
          <cell r="C370" t="str">
            <v>DEPARTAMENTO MONTAJE</v>
          </cell>
          <cell r="D370" t="str">
            <v>144</v>
          </cell>
          <cell r="E370" t="str">
            <v>PALANCA DE VELOCIDADES</v>
          </cell>
          <cell r="F370" t="str">
            <v>MAL REGLADO</v>
          </cell>
          <cell r="G370" t="str">
            <v>PALANCA DE VELOCIDADESMAL REGLADO</v>
          </cell>
          <cell r="H370" t="str">
            <v>X65</v>
          </cell>
          <cell r="I370" t="str">
            <v>SRE2</v>
          </cell>
          <cell r="J370">
            <v>49</v>
          </cell>
          <cell r="K370" t="str">
            <v>AUTELLI JORGE A</v>
          </cell>
          <cell r="L370" t="str">
            <v>TCMU</v>
          </cell>
        </row>
        <row r="371">
          <cell r="A371">
            <v>22</v>
          </cell>
          <cell r="B371" t="str">
            <v>X65</v>
          </cell>
          <cell r="C371" t="str">
            <v>DEPARTAMENTO PINTURA</v>
          </cell>
          <cell r="D371" t="str">
            <v>486</v>
          </cell>
          <cell r="E371" t="str">
            <v>ALETA  AVD.</v>
          </cell>
          <cell r="F371" t="str">
            <v>GRANO</v>
          </cell>
          <cell r="G371" t="str">
            <v>ALETA  AVD.GRANO</v>
          </cell>
          <cell r="H371" t="str">
            <v>X65</v>
          </cell>
          <cell r="I371" t="str">
            <v>SBOX</v>
          </cell>
          <cell r="J371">
            <v>49</v>
          </cell>
          <cell r="K371" t="str">
            <v>ALBORNOZ CARLOS</v>
          </cell>
          <cell r="L371" t="str">
            <v>SPIN</v>
          </cell>
        </row>
        <row r="372">
          <cell r="A372">
            <v>22</v>
          </cell>
          <cell r="B372" t="str">
            <v>X76</v>
          </cell>
          <cell r="C372" t="str">
            <v>DEPARTAMENTO PINTURA</v>
          </cell>
          <cell r="D372" t="str">
            <v>486</v>
          </cell>
          <cell r="E372" t="str">
            <v>CAPOT AV.</v>
          </cell>
          <cell r="F372" t="str">
            <v>GRANO</v>
          </cell>
          <cell r="G372" t="str">
            <v>CAPOT AV.GRANO</v>
          </cell>
          <cell r="H372" t="str">
            <v>X76</v>
          </cell>
          <cell r="I372" t="str">
            <v>SBOX</v>
          </cell>
          <cell r="J372">
            <v>49</v>
          </cell>
          <cell r="K372" t="str">
            <v>ALBORNOZ CARLOS</v>
          </cell>
          <cell r="L372" t="str">
            <v>SPIN</v>
          </cell>
        </row>
        <row r="373">
          <cell r="A373">
            <v>22</v>
          </cell>
          <cell r="B373" t="str">
            <v>X38</v>
          </cell>
          <cell r="C373" t="str">
            <v>DEPARTAMENTO  CHAPA</v>
          </cell>
          <cell r="D373" t="str">
            <v>430</v>
          </cell>
          <cell r="E373" t="str">
            <v>PORTON (CONJUNTO)</v>
          </cell>
          <cell r="F373" t="str">
            <v>FALTA</v>
          </cell>
          <cell r="G373" t="str">
            <v>PORTON (CONJUNTO)FALTA</v>
          </cell>
          <cell r="H373" t="str">
            <v>X38</v>
          </cell>
          <cell r="I373" t="str">
            <v>TCMU</v>
          </cell>
          <cell r="J373">
            <v>48</v>
          </cell>
          <cell r="K373" t="str">
            <v>ZELAYA GONZA MA CRUZ</v>
          </cell>
          <cell r="L373" t="str">
            <v>GUNI</v>
          </cell>
        </row>
        <row r="374">
          <cell r="A374">
            <v>22</v>
          </cell>
          <cell r="B374" t="str">
            <v>X65</v>
          </cell>
          <cell r="C374" t="str">
            <v>DEPARTAMENTO  CHAPA</v>
          </cell>
          <cell r="D374" t="str">
            <v>431</v>
          </cell>
          <cell r="E374" t="str">
            <v>MARCO DE PUERTA  ARD</v>
          </cell>
          <cell r="F374" t="str">
            <v>PICO</v>
          </cell>
          <cell r="G374" t="str">
            <v>MARCO DE PUERTA  ARDPICO</v>
          </cell>
          <cell r="H374" t="str">
            <v>X65</v>
          </cell>
          <cell r="I374" t="str">
            <v>TCMU</v>
          </cell>
          <cell r="J374">
            <v>48</v>
          </cell>
          <cell r="K374" t="str">
            <v>FIGUEROA MIGUEL ANGE</v>
          </cell>
          <cell r="L374" t="str">
            <v>GUNI</v>
          </cell>
        </row>
        <row r="375">
          <cell r="A375">
            <v>22</v>
          </cell>
          <cell r="B375" t="str">
            <v>X65</v>
          </cell>
          <cell r="C375" t="str">
            <v>DEPARTAMENTO  CHAPA</v>
          </cell>
          <cell r="D375" t="str">
            <v>431</v>
          </cell>
          <cell r="E375" t="str">
            <v>PUERTA AVD.</v>
          </cell>
          <cell r="F375" t="str">
            <v>BOLLOS</v>
          </cell>
          <cell r="G375" t="str">
            <v>PUERTA AVD.BOLLOS</v>
          </cell>
          <cell r="H375" t="str">
            <v>X65</v>
          </cell>
          <cell r="I375" t="str">
            <v>TCMU</v>
          </cell>
          <cell r="J375">
            <v>48</v>
          </cell>
          <cell r="K375" t="str">
            <v>GAUNA MARIA EUGENIA</v>
          </cell>
          <cell r="L375" t="str">
            <v>GUNI</v>
          </cell>
        </row>
        <row r="376">
          <cell r="A376">
            <v>22</v>
          </cell>
          <cell r="B376" t="str">
            <v>X65</v>
          </cell>
          <cell r="C376" t="str">
            <v>DEPARTAMENTO PINTURA</v>
          </cell>
          <cell r="D376" t="str">
            <v>486</v>
          </cell>
          <cell r="E376" t="str">
            <v>PORTON (CONJUNTO)</v>
          </cell>
          <cell r="F376" t="str">
            <v>DEPOSITO DE PARTICULAS</v>
          </cell>
          <cell r="G376" t="str">
            <v>PORTON (CONJUNTO)DEPOSITO DE PARTICULAS</v>
          </cell>
          <cell r="H376" t="str">
            <v>X65</v>
          </cell>
          <cell r="I376" t="str">
            <v>TCMU</v>
          </cell>
          <cell r="J376">
            <v>48</v>
          </cell>
          <cell r="K376" t="str">
            <v>ACEVEDO CLAUDIO CEFE</v>
          </cell>
          <cell r="L376" t="str">
            <v>GUNI</v>
          </cell>
        </row>
        <row r="377">
          <cell r="A377">
            <v>22</v>
          </cell>
          <cell r="B377" t="str">
            <v>X65</v>
          </cell>
          <cell r="C377" t="str">
            <v>DEPARTAMENTO PINTURA</v>
          </cell>
          <cell r="D377" t="str">
            <v>486</v>
          </cell>
          <cell r="E377" t="str">
            <v>PORTON (CONJUNTO)</v>
          </cell>
          <cell r="F377" t="str">
            <v>GRANO</v>
          </cell>
          <cell r="G377" t="str">
            <v>PORTON (CONJUNTO)GRANO</v>
          </cell>
          <cell r="H377" t="str">
            <v>X65</v>
          </cell>
          <cell r="I377" t="str">
            <v>TCMU</v>
          </cell>
          <cell r="J377">
            <v>48</v>
          </cell>
          <cell r="K377" t="str">
            <v>FIGUEROA MIGUEL ANGE</v>
          </cell>
          <cell r="L377" t="str">
            <v>GUNI</v>
          </cell>
        </row>
        <row r="378">
          <cell r="A378">
            <v>22</v>
          </cell>
          <cell r="B378" t="str">
            <v>X65</v>
          </cell>
          <cell r="C378" t="str">
            <v>DEPARTAMENTO PINTURA</v>
          </cell>
          <cell r="D378" t="str">
            <v>486</v>
          </cell>
          <cell r="E378" t="str">
            <v>PUERTA ARI.</v>
          </cell>
          <cell r="F378" t="str">
            <v>GRANO</v>
          </cell>
          <cell r="G378" t="str">
            <v>PUERTA ARI.GRANO</v>
          </cell>
          <cell r="H378" t="str">
            <v>X65</v>
          </cell>
          <cell r="I378" t="str">
            <v>SBOX</v>
          </cell>
          <cell r="J378">
            <v>48</v>
          </cell>
          <cell r="K378" t="str">
            <v>ALBORNOZ CARLOS</v>
          </cell>
          <cell r="L378" t="str">
            <v>SPIN</v>
          </cell>
        </row>
        <row r="379">
          <cell r="A379">
            <v>22</v>
          </cell>
          <cell r="B379" t="str">
            <v>X76</v>
          </cell>
          <cell r="C379" t="str">
            <v>DEPARTAMENTO  CHAPA</v>
          </cell>
          <cell r="D379" t="str">
            <v>431</v>
          </cell>
          <cell r="E379" t="str">
            <v>CAPOT AV./ ALETA  AVD.</v>
          </cell>
          <cell r="F379" t="str">
            <v>SOBRESALE</v>
          </cell>
          <cell r="G379" t="str">
            <v>CAPOT AV./ ALETA  AVD.SOBRESALE</v>
          </cell>
          <cell r="H379" t="str">
            <v>X76</v>
          </cell>
          <cell r="I379" t="str">
            <v>TCMU</v>
          </cell>
          <cell r="J379">
            <v>48</v>
          </cell>
          <cell r="K379" t="str">
            <v>GAUNA MARIA EUGENIA</v>
          </cell>
          <cell r="L379" t="str">
            <v>GUNI</v>
          </cell>
        </row>
        <row r="380">
          <cell r="A380">
            <v>22</v>
          </cell>
          <cell r="B380" t="str">
            <v>X38</v>
          </cell>
          <cell r="C380" t="str">
            <v>DEPARTAMENTO  CHAPA</v>
          </cell>
          <cell r="D380" t="str">
            <v>431</v>
          </cell>
          <cell r="E380" t="str">
            <v>CAPOT AV./ ALETA  AVD.</v>
          </cell>
          <cell r="F380" t="str">
            <v>SOBRESALE</v>
          </cell>
          <cell r="G380" t="str">
            <v>CAPOT AV./ ALETA  AVD.SOBRESALE</v>
          </cell>
          <cell r="H380" t="str">
            <v>X38</v>
          </cell>
          <cell r="I380" t="str">
            <v>TCMU</v>
          </cell>
          <cell r="J380">
            <v>38</v>
          </cell>
          <cell r="K380" t="str">
            <v>RUSEK CHRISTIAN ADRI</v>
          </cell>
          <cell r="L380" t="str">
            <v>GUNI</v>
          </cell>
        </row>
        <row r="381">
          <cell r="A381">
            <v>22</v>
          </cell>
          <cell r="B381" t="str">
            <v>X38</v>
          </cell>
          <cell r="C381" t="str">
            <v>DEPARTAMENTO  CHAPA</v>
          </cell>
          <cell r="D381" t="str">
            <v>426</v>
          </cell>
          <cell r="E381" t="str">
            <v>CAPOT AV./ ALETA  AVD.</v>
          </cell>
          <cell r="F381" t="str">
            <v>SOBRESALE</v>
          </cell>
          <cell r="G381" t="str">
            <v>CAPOT AV./ ALETA  AVD.SOBRESALE</v>
          </cell>
          <cell r="H381" t="str">
            <v>X38</v>
          </cell>
          <cell r="I381" t="str">
            <v>TCMU</v>
          </cell>
          <cell r="J381">
            <v>10</v>
          </cell>
          <cell r="K381" t="str">
            <v>RUSEK CHRISTIAN ADRI</v>
          </cell>
          <cell r="L381" t="str">
            <v>GUNI</v>
          </cell>
        </row>
        <row r="382">
          <cell r="A382">
            <v>22</v>
          </cell>
          <cell r="B382" t="str">
            <v>X38</v>
          </cell>
          <cell r="C382" t="str">
            <v>DEPARTAMENTO  CHAPA</v>
          </cell>
          <cell r="D382" t="str">
            <v>416</v>
          </cell>
          <cell r="E382" t="str">
            <v>PARACHOQUES AR</v>
          </cell>
          <cell r="F382" t="str">
            <v>MAL POSICIONADO</v>
          </cell>
          <cell r="G382" t="str">
            <v>PARACHOQUES ARMAL POSICIONADO</v>
          </cell>
          <cell r="H382" t="str">
            <v>X38</v>
          </cell>
          <cell r="I382" t="str">
            <v>TCMU</v>
          </cell>
          <cell r="J382">
            <v>47</v>
          </cell>
          <cell r="K382" t="str">
            <v>GUTIERREZ VERONICA</v>
          </cell>
          <cell r="L382" t="str">
            <v>GUNI</v>
          </cell>
        </row>
        <row r="383">
          <cell r="A383">
            <v>22</v>
          </cell>
          <cell r="B383" t="str">
            <v>X65</v>
          </cell>
          <cell r="C383" t="str">
            <v>DEPARTAMENTO  CHAPA</v>
          </cell>
          <cell r="D383" t="str">
            <v>431</v>
          </cell>
          <cell r="E383" t="str">
            <v>PUERTA AVI.</v>
          </cell>
          <cell r="F383" t="str">
            <v>BOLLOS</v>
          </cell>
          <cell r="G383" t="str">
            <v>PUERTA AVI.BOLLOS</v>
          </cell>
          <cell r="H383" t="str">
            <v>X65</v>
          </cell>
          <cell r="I383" t="str">
            <v>STO1</v>
          </cell>
          <cell r="J383">
            <v>47</v>
          </cell>
          <cell r="K383" t="str">
            <v>DIAZ, VALENTIN</v>
          </cell>
          <cell r="L383" t="str">
            <v>STO1</v>
          </cell>
        </row>
        <row r="384">
          <cell r="A384">
            <v>22</v>
          </cell>
          <cell r="B384" t="str">
            <v>X65</v>
          </cell>
          <cell r="C384" t="str">
            <v>DEPARTAMENTO  CHAPA</v>
          </cell>
          <cell r="D384" t="str">
            <v>432</v>
          </cell>
          <cell r="E384" t="str">
            <v>MARCO DE PUERTA  AVD</v>
          </cell>
          <cell r="F384" t="str">
            <v>SOBRESALE</v>
          </cell>
          <cell r="G384" t="str">
            <v>MARCO DE PUERTA  AVDSOBRESALE</v>
          </cell>
          <cell r="H384" t="str">
            <v>X65</v>
          </cell>
          <cell r="I384" t="str">
            <v>TCMU</v>
          </cell>
          <cell r="J384">
            <v>47</v>
          </cell>
          <cell r="K384" t="str">
            <v>VAZQUEZ RENE ALBERTO</v>
          </cell>
          <cell r="L384" t="str">
            <v>GUNI</v>
          </cell>
        </row>
        <row r="385">
          <cell r="A385">
            <v>22</v>
          </cell>
          <cell r="B385" t="str">
            <v>X65</v>
          </cell>
          <cell r="C385" t="str">
            <v>DEPARTAMENTO MONTAJE</v>
          </cell>
          <cell r="D385" t="str">
            <v>137</v>
          </cell>
          <cell r="E385" t="str">
            <v>LAMELUNAS EXT. DE PUERTA  AVD.</v>
          </cell>
          <cell r="F385" t="str">
            <v>MAL POSICIONADO</v>
          </cell>
          <cell r="G385" t="str">
            <v>LAMELUNAS EXT. DE PUERTA  AVD.MAL POSICIONADO</v>
          </cell>
          <cell r="H385" t="str">
            <v>X65</v>
          </cell>
          <cell r="I385" t="str">
            <v>TCMU</v>
          </cell>
          <cell r="J385">
            <v>47</v>
          </cell>
          <cell r="K385" t="str">
            <v>GUTIERREZ VERONICA</v>
          </cell>
          <cell r="L385" t="str">
            <v>GUNI</v>
          </cell>
        </row>
        <row r="386">
          <cell r="A386">
            <v>22</v>
          </cell>
          <cell r="B386" t="str">
            <v>X65</v>
          </cell>
          <cell r="C386" t="str">
            <v>DEPARTAMENTO MONTAJE</v>
          </cell>
          <cell r="D386" t="str">
            <v>147</v>
          </cell>
          <cell r="E386" t="str">
            <v>TAPA DE CARBURANTE</v>
          </cell>
          <cell r="F386" t="str">
            <v>DESCONCHADO</v>
          </cell>
          <cell r="G386" t="str">
            <v>TAPA DE CARBURANTEDESCONCHADO</v>
          </cell>
          <cell r="H386" t="str">
            <v>X65</v>
          </cell>
          <cell r="I386" t="str">
            <v>TCMU</v>
          </cell>
          <cell r="J386">
            <v>47</v>
          </cell>
          <cell r="K386" t="str">
            <v>ZELAYA GONZA MA CRUZ</v>
          </cell>
          <cell r="L386" t="str">
            <v>GUNI</v>
          </cell>
        </row>
        <row r="387">
          <cell r="A387">
            <v>22</v>
          </cell>
          <cell r="B387" t="str">
            <v>X65</v>
          </cell>
          <cell r="C387" t="str">
            <v>DEPARTAMENTO PINTURA</v>
          </cell>
          <cell r="D387" t="str">
            <v>483</v>
          </cell>
          <cell r="E387" t="str">
            <v>TAPA DE CARBURANTE</v>
          </cell>
          <cell r="F387" t="str">
            <v>SOBRESALE</v>
          </cell>
          <cell r="G387" t="str">
            <v>TAPA DE CARBURANTESOBRESALE</v>
          </cell>
          <cell r="H387" t="str">
            <v>X65</v>
          </cell>
          <cell r="I387" t="str">
            <v>TCMU</v>
          </cell>
          <cell r="J387">
            <v>47</v>
          </cell>
          <cell r="K387" t="str">
            <v>RUSEK CHRISTIAN ADRI</v>
          </cell>
          <cell r="L387" t="str">
            <v>GUNI</v>
          </cell>
        </row>
        <row r="388">
          <cell r="A388">
            <v>22</v>
          </cell>
          <cell r="B388" t="str">
            <v>X76</v>
          </cell>
          <cell r="C388" t="str">
            <v>CALIDAD DE PIEZAS</v>
          </cell>
          <cell r="D388" t="str">
            <v>151</v>
          </cell>
          <cell r="E388" t="str">
            <v>RETROVISOR EXT. I. REGULABLE DE INTERIOR</v>
          </cell>
          <cell r="F388" t="str">
            <v>NO CONFORME</v>
          </cell>
          <cell r="G388" t="str">
            <v>RETROVISOR EXT. I. REGULABLE DE INTERIORNO CONFORME</v>
          </cell>
          <cell r="H388" t="str">
            <v>X76</v>
          </cell>
          <cell r="I388" t="str">
            <v>TCMU</v>
          </cell>
          <cell r="J388">
            <v>47</v>
          </cell>
          <cell r="K388" t="str">
            <v>MANZANELLI RICARDO O</v>
          </cell>
          <cell r="L388" t="str">
            <v>GUNI</v>
          </cell>
        </row>
        <row r="389">
          <cell r="A389">
            <v>22</v>
          </cell>
          <cell r="B389" t="str">
            <v>X76</v>
          </cell>
          <cell r="C389" t="str">
            <v>DEPARTAMENTO  CHAPA</v>
          </cell>
          <cell r="D389" t="str">
            <v>427</v>
          </cell>
          <cell r="E389" t="str">
            <v>CAPOT AV.</v>
          </cell>
          <cell r="F389" t="str">
            <v>DEFORMACION</v>
          </cell>
          <cell r="G389" t="str">
            <v>CAPOT AV.DEFORMACION</v>
          </cell>
          <cell r="H389" t="str">
            <v>X76</v>
          </cell>
          <cell r="I389" t="str">
            <v>TCMU</v>
          </cell>
          <cell r="J389">
            <v>47</v>
          </cell>
          <cell r="K389" t="str">
            <v>RUSEK CHRISTIAN ADRI</v>
          </cell>
          <cell r="L389" t="str">
            <v>GUNI</v>
          </cell>
        </row>
        <row r="390">
          <cell r="A390">
            <v>22</v>
          </cell>
          <cell r="B390" t="str">
            <v>X76</v>
          </cell>
          <cell r="C390" t="str">
            <v>DEPARTAMENTO PINTURA</v>
          </cell>
          <cell r="D390" t="str">
            <v>486</v>
          </cell>
          <cell r="E390" t="str">
            <v>CAPOT AV.</v>
          </cell>
          <cell r="F390" t="str">
            <v>GRANO</v>
          </cell>
          <cell r="G390" t="str">
            <v>CAPOT AV.GRANO</v>
          </cell>
          <cell r="H390" t="str">
            <v>X76</v>
          </cell>
          <cell r="I390" t="str">
            <v>TCMU</v>
          </cell>
          <cell r="J390">
            <v>47</v>
          </cell>
          <cell r="K390" t="str">
            <v>MANZANELLI RICARDO O</v>
          </cell>
          <cell r="L390" t="str">
            <v>GUNI</v>
          </cell>
        </row>
        <row r="391">
          <cell r="A391">
            <v>22</v>
          </cell>
          <cell r="B391" t="str">
            <v>X65</v>
          </cell>
          <cell r="C391" t="str">
            <v>DEPARTAMENTO  CHAPA</v>
          </cell>
          <cell r="D391" t="str">
            <v>421</v>
          </cell>
          <cell r="E391" t="str">
            <v>CAPOT AV.</v>
          </cell>
          <cell r="F391" t="str">
            <v>BOLLOS</v>
          </cell>
          <cell r="G391" t="str">
            <v>CAPOT AV.BOLLOS</v>
          </cell>
          <cell r="H391" t="str">
            <v>X65</v>
          </cell>
          <cell r="I391" t="str">
            <v>TCMU</v>
          </cell>
          <cell r="J391">
            <v>46</v>
          </cell>
          <cell r="K391" t="str">
            <v>FIGUEROA MIGUEL ANGE</v>
          </cell>
          <cell r="L391" t="str">
            <v>GUNI</v>
          </cell>
        </row>
        <row r="392">
          <cell r="A392">
            <v>22</v>
          </cell>
          <cell r="B392" t="str">
            <v>X65</v>
          </cell>
          <cell r="C392" t="str">
            <v>DEPARTAMENTO  CHAPA</v>
          </cell>
          <cell r="D392" t="str">
            <v>432</v>
          </cell>
          <cell r="E392" t="str">
            <v>MARCO DE PUERTA  AVD</v>
          </cell>
          <cell r="F392" t="str">
            <v>JUEGO IRREGULAR</v>
          </cell>
          <cell r="G392" t="str">
            <v>MARCO DE PUERTA  AVDJUEGO IRREGULAR</v>
          </cell>
          <cell r="H392" t="str">
            <v>X65</v>
          </cell>
          <cell r="I392" t="str">
            <v>TCMU</v>
          </cell>
          <cell r="J392">
            <v>46</v>
          </cell>
          <cell r="K392" t="str">
            <v>FIGUEROA MIGUEL ANGE</v>
          </cell>
          <cell r="L392" t="str">
            <v>GUNI</v>
          </cell>
        </row>
        <row r="393">
          <cell r="A393">
            <v>22</v>
          </cell>
          <cell r="B393" t="str">
            <v>X65</v>
          </cell>
          <cell r="C393" t="str">
            <v>DEPARTAMENTO MONTAJE</v>
          </cell>
          <cell r="D393" t="str">
            <v>147</v>
          </cell>
          <cell r="E393" t="str">
            <v>PUERTA AVD.</v>
          </cell>
          <cell r="F393" t="str">
            <v>DESCONCHADO</v>
          </cell>
          <cell r="G393" t="str">
            <v>PUERTA AVD.DESCONCHADO</v>
          </cell>
          <cell r="H393" t="str">
            <v>X65</v>
          </cell>
          <cell r="I393" t="str">
            <v>TCMU</v>
          </cell>
          <cell r="J393">
            <v>46</v>
          </cell>
          <cell r="K393" t="str">
            <v>VAZQUEZ RENE ALBERTO</v>
          </cell>
          <cell r="L393" t="str">
            <v>GUNI</v>
          </cell>
        </row>
        <row r="394">
          <cell r="A394">
            <v>22</v>
          </cell>
          <cell r="B394" t="str">
            <v>X65</v>
          </cell>
          <cell r="C394" t="str">
            <v>DEPARTAMENTO MONTAJE</v>
          </cell>
          <cell r="D394" t="str">
            <v>147</v>
          </cell>
          <cell r="E394" t="str">
            <v>PUERTA AVI.</v>
          </cell>
          <cell r="F394" t="str">
            <v>DESCONCHADO</v>
          </cell>
          <cell r="G394" t="str">
            <v>PUERTA AVI.DESCONCHADO</v>
          </cell>
          <cell r="H394" t="str">
            <v>X65</v>
          </cell>
          <cell r="I394" t="str">
            <v>TCMU</v>
          </cell>
          <cell r="J394">
            <v>46</v>
          </cell>
          <cell r="K394" t="str">
            <v>VAZQUEZ RENE ALBERTO</v>
          </cell>
          <cell r="L394" t="str">
            <v>GUNI</v>
          </cell>
        </row>
        <row r="395">
          <cell r="A395">
            <v>22</v>
          </cell>
          <cell r="B395" t="str">
            <v>X76</v>
          </cell>
          <cell r="C395" t="str">
            <v>DEPARTAMENTO MONTAJE</v>
          </cell>
          <cell r="D395" t="str">
            <v>147</v>
          </cell>
          <cell r="E395" t="str">
            <v>PUERTA AVD.</v>
          </cell>
          <cell r="F395" t="str">
            <v>DESCONCHADO</v>
          </cell>
          <cell r="G395" t="str">
            <v>PUERTA AVD.DESCONCHADO</v>
          </cell>
          <cell r="H395" t="str">
            <v>X76</v>
          </cell>
          <cell r="I395" t="str">
            <v>TCMU</v>
          </cell>
          <cell r="J395">
            <v>46</v>
          </cell>
          <cell r="K395" t="str">
            <v>MANZANELLI RICARDO O</v>
          </cell>
          <cell r="L395" t="str">
            <v>GUNI</v>
          </cell>
        </row>
        <row r="396">
          <cell r="A396">
            <v>22</v>
          </cell>
          <cell r="B396" t="str">
            <v>X76</v>
          </cell>
          <cell r="C396" t="str">
            <v>DEPARTAMENTO MONTAJE</v>
          </cell>
          <cell r="D396" t="str">
            <v>147</v>
          </cell>
          <cell r="E396" t="str">
            <v>PUERTA DESLIZANTE LATERAL D.</v>
          </cell>
          <cell r="F396" t="str">
            <v>DESCONCHADO</v>
          </cell>
          <cell r="G396" t="str">
            <v>PUERTA DESLIZANTE LATERAL D.DESCONCHADO</v>
          </cell>
          <cell r="H396" t="str">
            <v>X76</v>
          </cell>
          <cell r="I396" t="str">
            <v>TCMU</v>
          </cell>
          <cell r="J396">
            <v>46</v>
          </cell>
          <cell r="K396" t="str">
            <v>GUTIERREZ VERONICA</v>
          </cell>
          <cell r="L396" t="str">
            <v>GUNI</v>
          </cell>
        </row>
        <row r="397">
          <cell r="A397">
            <v>22</v>
          </cell>
          <cell r="B397" t="str">
            <v>X76</v>
          </cell>
          <cell r="C397" t="str">
            <v>DEPARTAMENTO PINTURA</v>
          </cell>
          <cell r="D397" t="str">
            <v>486</v>
          </cell>
          <cell r="E397" t="str">
            <v>PUERTA AVI.</v>
          </cell>
          <cell r="F397" t="str">
            <v>GRANO</v>
          </cell>
          <cell r="G397" t="str">
            <v>PUERTA AVI.GRANO</v>
          </cell>
          <cell r="H397" t="str">
            <v>X76</v>
          </cell>
          <cell r="I397" t="str">
            <v>TCMU</v>
          </cell>
          <cell r="J397">
            <v>46</v>
          </cell>
          <cell r="K397" t="str">
            <v>MANZANELLI RICARDO O</v>
          </cell>
          <cell r="L397" t="str">
            <v>GUNI</v>
          </cell>
        </row>
        <row r="398">
          <cell r="A398">
            <v>22</v>
          </cell>
          <cell r="B398" t="str">
            <v>X76</v>
          </cell>
          <cell r="C398" t="str">
            <v>DEPARTAMENTO PINTURA</v>
          </cell>
          <cell r="D398" t="str">
            <v>486</v>
          </cell>
          <cell r="E398" t="str">
            <v>PUERTA BATIENTE ARD.</v>
          </cell>
          <cell r="F398" t="str">
            <v>DEPOSITO DE PARTICULAS</v>
          </cell>
          <cell r="G398" t="str">
            <v>PUERTA BATIENTE ARD.DEPOSITO DE PARTICULAS</v>
          </cell>
          <cell r="H398" t="str">
            <v>X76</v>
          </cell>
          <cell r="I398" t="str">
            <v>TCMU</v>
          </cell>
          <cell r="J398">
            <v>46</v>
          </cell>
          <cell r="K398" t="str">
            <v>RUSEK CHRISTIAN ADRI</v>
          </cell>
          <cell r="L398" t="str">
            <v>GUNI</v>
          </cell>
        </row>
        <row r="399">
          <cell r="A399">
            <v>22</v>
          </cell>
          <cell r="B399" t="str">
            <v>X76</v>
          </cell>
          <cell r="C399" t="str">
            <v>DEPARTAMENTO PINTURA</v>
          </cell>
          <cell r="D399" t="str">
            <v>486</v>
          </cell>
          <cell r="E399" t="str">
            <v>PUERTA DESLIZANTE LATERAL D.</v>
          </cell>
          <cell r="F399" t="str">
            <v>GRANO</v>
          </cell>
          <cell r="G399" t="str">
            <v>PUERTA DESLIZANTE LATERAL D.GRANO</v>
          </cell>
          <cell r="H399" t="str">
            <v>X76</v>
          </cell>
          <cell r="I399" t="str">
            <v>TCMU</v>
          </cell>
          <cell r="J399">
            <v>46</v>
          </cell>
          <cell r="K399" t="str">
            <v>MANZANELLI RICARDO O</v>
          </cell>
          <cell r="L399" t="str">
            <v>GUNI</v>
          </cell>
        </row>
        <row r="400">
          <cell r="A400">
            <v>22</v>
          </cell>
          <cell r="B400" t="str">
            <v>X65</v>
          </cell>
          <cell r="C400" t="str">
            <v>DEPARTAMENTO  CHAPA</v>
          </cell>
          <cell r="D400" t="str">
            <v>431</v>
          </cell>
          <cell r="E400" t="str">
            <v>CAPOT AV./ ALETA  AVI.</v>
          </cell>
          <cell r="F400" t="str">
            <v>SOBRESALE</v>
          </cell>
          <cell r="G400" t="str">
            <v>CAPOT AV./ ALETA  AVI.SOBRESALE</v>
          </cell>
          <cell r="H400" t="str">
            <v>X65</v>
          </cell>
          <cell r="I400" t="str">
            <v>TCMU</v>
          </cell>
          <cell r="J400">
            <v>45</v>
          </cell>
          <cell r="K400" t="str">
            <v>RUSEK CHRISTIAN ADRI</v>
          </cell>
          <cell r="L400" t="str">
            <v>GUNI</v>
          </cell>
        </row>
        <row r="401">
          <cell r="A401">
            <v>22</v>
          </cell>
          <cell r="B401" t="str">
            <v>X65</v>
          </cell>
          <cell r="C401" t="str">
            <v>DEPARTAMENTO  CHAPA</v>
          </cell>
          <cell r="D401" t="str">
            <v>431</v>
          </cell>
          <cell r="E401" t="str">
            <v>PUERTA AVI.</v>
          </cell>
          <cell r="F401" t="str">
            <v>DEFECTO DE CHAPA</v>
          </cell>
          <cell r="G401" t="str">
            <v>PUERTA AVI.DEFECTO DE CHAPA</v>
          </cell>
          <cell r="H401" t="str">
            <v>X65</v>
          </cell>
          <cell r="I401" t="str">
            <v>STO1</v>
          </cell>
          <cell r="J401">
            <v>45</v>
          </cell>
          <cell r="K401" t="str">
            <v>QUINTEROS, EDUARDO</v>
          </cell>
          <cell r="L401" t="str">
            <v>STO1</v>
          </cell>
        </row>
        <row r="402">
          <cell r="A402">
            <v>22</v>
          </cell>
          <cell r="B402" t="str">
            <v>X65</v>
          </cell>
          <cell r="C402" t="str">
            <v>DEPARTAMENTO  CHAPA</v>
          </cell>
          <cell r="D402" t="str">
            <v>431</v>
          </cell>
          <cell r="E402" t="str">
            <v>TECHO</v>
          </cell>
          <cell r="F402" t="str">
            <v>PICO</v>
          </cell>
          <cell r="G402" t="str">
            <v>TECHOPICO</v>
          </cell>
          <cell r="H402" t="str">
            <v>X65</v>
          </cell>
          <cell r="I402" t="str">
            <v>TCMU</v>
          </cell>
          <cell r="J402">
            <v>45</v>
          </cell>
          <cell r="K402" t="str">
            <v>FIGUEROA MIGUEL ANGE</v>
          </cell>
          <cell r="L402" t="str">
            <v>GUNI</v>
          </cell>
        </row>
        <row r="403">
          <cell r="A403">
            <v>22</v>
          </cell>
          <cell r="B403" t="str">
            <v>X65</v>
          </cell>
          <cell r="C403" t="str">
            <v>DEPARTAMENTO  CHAPA</v>
          </cell>
          <cell r="D403" t="str">
            <v>432</v>
          </cell>
          <cell r="E403" t="str">
            <v>TECHO</v>
          </cell>
          <cell r="F403" t="str">
            <v>DEMASIADO BAJO</v>
          </cell>
          <cell r="G403" t="str">
            <v>TECHODEMASIADO BAJO</v>
          </cell>
          <cell r="H403" t="str">
            <v>X65</v>
          </cell>
          <cell r="I403" t="str">
            <v>STO1</v>
          </cell>
          <cell r="J403">
            <v>45</v>
          </cell>
          <cell r="K403" t="str">
            <v>DIAZ, VALENTIN</v>
          </cell>
          <cell r="L403" t="str">
            <v>STO1</v>
          </cell>
        </row>
        <row r="404">
          <cell r="A404">
            <v>22</v>
          </cell>
          <cell r="B404" t="str">
            <v>X65</v>
          </cell>
          <cell r="C404" t="str">
            <v>DEPARTAMENTO PINTURA</v>
          </cell>
          <cell r="D404" t="str">
            <v>486</v>
          </cell>
          <cell r="E404" t="str">
            <v>PUERTA AVD.</v>
          </cell>
          <cell r="F404" t="str">
            <v>GRANO</v>
          </cell>
          <cell r="G404" t="str">
            <v>PUERTA AVD.GRANO</v>
          </cell>
          <cell r="H404" t="str">
            <v>X65</v>
          </cell>
          <cell r="I404" t="str">
            <v>TCMU</v>
          </cell>
          <cell r="J404">
            <v>45</v>
          </cell>
          <cell r="K404" t="str">
            <v>VAZQUEZ RENE ALBERTO</v>
          </cell>
          <cell r="L404" t="str">
            <v>GUNI</v>
          </cell>
        </row>
        <row r="405">
          <cell r="A405">
            <v>22</v>
          </cell>
          <cell r="B405" t="str">
            <v>X76</v>
          </cell>
          <cell r="C405" t="str">
            <v>DEPARTAMENTO  CHAPA</v>
          </cell>
          <cell r="D405" t="str">
            <v>424</v>
          </cell>
          <cell r="E405" t="str">
            <v>PAÑO LATERAL ARD</v>
          </cell>
          <cell r="F405" t="str">
            <v>SOLDADURA ESTALLADA</v>
          </cell>
          <cell r="G405" t="str">
            <v>PAÑO LATERAL ARDSOLDADURA ESTALLADA</v>
          </cell>
          <cell r="H405" t="str">
            <v>X76</v>
          </cell>
          <cell r="I405" t="str">
            <v>STO1</v>
          </cell>
          <cell r="J405">
            <v>45</v>
          </cell>
          <cell r="K405" t="str">
            <v>QUINTEROS, EDUARDO</v>
          </cell>
          <cell r="L405" t="str">
            <v>STO1</v>
          </cell>
        </row>
        <row r="406">
          <cell r="A406">
            <v>22</v>
          </cell>
          <cell r="B406" t="str">
            <v>X76</v>
          </cell>
          <cell r="C406" t="str">
            <v>DEPARTAMENTO  CHAPA</v>
          </cell>
          <cell r="D406" t="str">
            <v>427</v>
          </cell>
          <cell r="E406" t="str">
            <v>PUERTA DESLIZANTE LATERAL D.</v>
          </cell>
          <cell r="F406" t="str">
            <v>SOBRESALE</v>
          </cell>
          <cell r="G406" t="str">
            <v>PUERTA DESLIZANTE LATERAL D.SOBRESALE</v>
          </cell>
          <cell r="H406" t="str">
            <v>X76</v>
          </cell>
          <cell r="I406" t="str">
            <v>TCMU</v>
          </cell>
          <cell r="J406">
            <v>45</v>
          </cell>
          <cell r="K406" t="str">
            <v>GAUNA MARIA EUGENIA</v>
          </cell>
          <cell r="L406" t="str">
            <v>GUNI</v>
          </cell>
        </row>
        <row r="407">
          <cell r="A407">
            <v>22</v>
          </cell>
          <cell r="B407" t="str">
            <v>X76</v>
          </cell>
          <cell r="C407" t="str">
            <v>DEPARTAMENTO  CHAPA</v>
          </cell>
          <cell r="D407" t="str">
            <v>427</v>
          </cell>
          <cell r="E407" t="str">
            <v>PUERTA DESLIZANTE LATERAL D.</v>
          </cell>
          <cell r="F407" t="str">
            <v>TALONA A LA MANIOBRA</v>
          </cell>
          <cell r="G407" t="str">
            <v>PUERTA DESLIZANTE LATERAL D.TALONA A LA MANIOBRA</v>
          </cell>
          <cell r="H407" t="str">
            <v>X76</v>
          </cell>
          <cell r="I407" t="str">
            <v>TCMU</v>
          </cell>
          <cell r="J407">
            <v>45</v>
          </cell>
          <cell r="K407" t="str">
            <v>GUTIERREZ VERONICA</v>
          </cell>
          <cell r="L407" t="str">
            <v>GUNI</v>
          </cell>
        </row>
        <row r="408">
          <cell r="A408">
            <v>22</v>
          </cell>
          <cell r="B408" t="str">
            <v>X76</v>
          </cell>
          <cell r="C408" t="str">
            <v>DEPARTAMENTO MONTAJE</v>
          </cell>
          <cell r="D408" t="str">
            <v>147</v>
          </cell>
          <cell r="E408" t="str">
            <v>PUERTA AVD.</v>
          </cell>
          <cell r="F408" t="str">
            <v>DESCONCHADO</v>
          </cell>
          <cell r="G408" t="str">
            <v>PUERTA AVD.DESCONCHADO</v>
          </cell>
          <cell r="H408" t="str">
            <v>X76</v>
          </cell>
          <cell r="I408" t="str">
            <v>TCMU</v>
          </cell>
          <cell r="J408">
            <v>45</v>
          </cell>
          <cell r="K408" t="str">
            <v>ZELAYA GONZA MA CRUZ</v>
          </cell>
          <cell r="L408" t="str">
            <v>GUNI</v>
          </cell>
        </row>
        <row r="409">
          <cell r="A409">
            <v>22</v>
          </cell>
          <cell r="B409" t="str">
            <v>X76</v>
          </cell>
          <cell r="C409" t="str">
            <v>DEPARTAMENTO PINTURA</v>
          </cell>
          <cell r="D409" t="str">
            <v>486</v>
          </cell>
          <cell r="E409" t="str">
            <v>PUERTA AVD.</v>
          </cell>
          <cell r="F409" t="str">
            <v>GRANO</v>
          </cell>
          <cell r="G409" t="str">
            <v>PUERTA AVD.GRANO</v>
          </cell>
          <cell r="H409" t="str">
            <v>X76</v>
          </cell>
          <cell r="I409" t="str">
            <v>TCMU</v>
          </cell>
          <cell r="J409">
            <v>45</v>
          </cell>
          <cell r="K409" t="str">
            <v>MANZANELLI RICARDO O</v>
          </cell>
          <cell r="L409" t="str">
            <v>GUNI</v>
          </cell>
        </row>
        <row r="410">
          <cell r="A410">
            <v>22</v>
          </cell>
          <cell r="B410" t="str">
            <v>X65</v>
          </cell>
          <cell r="C410" t="str">
            <v>DEPARTAMENTO MONTAJE</v>
          </cell>
          <cell r="D410" t="str">
            <v>141</v>
          </cell>
          <cell r="E410" t="str">
            <v>FUNCION DE CLIMATIZACION</v>
          </cell>
          <cell r="F410" t="str">
            <v>CONECTOR MAL- NO CONECTADO</v>
          </cell>
          <cell r="G410" t="str">
            <v>FUNCION DE CLIMATIZACIONCONECTOR MAL- NO CONECTADO</v>
          </cell>
          <cell r="H410" t="str">
            <v>X65</v>
          </cell>
          <cell r="I410" t="str">
            <v>SREE</v>
          </cell>
          <cell r="J410">
            <v>37</v>
          </cell>
          <cell r="K410" t="str">
            <v>CONTROL ELECTRICO</v>
          </cell>
          <cell r="L410" t="str">
            <v>ST2A</v>
          </cell>
        </row>
        <row r="411">
          <cell r="A411">
            <v>22</v>
          </cell>
          <cell r="B411" t="str">
            <v>X65</v>
          </cell>
          <cell r="C411" t="str">
            <v>DEPARTAMENTO MONTAJE</v>
          </cell>
          <cell r="D411" t="str">
            <v>133</v>
          </cell>
          <cell r="E411" t="str">
            <v>FUNCION DE CLIMATIZACION</v>
          </cell>
          <cell r="F411" t="str">
            <v>CONECTOR MAL- NO CONECTADO</v>
          </cell>
          <cell r="G411" t="str">
            <v>FUNCION DE CLIMATIZACIONCONECTOR MAL- NO CONECTADO</v>
          </cell>
          <cell r="H411" t="str">
            <v>X65</v>
          </cell>
          <cell r="I411" t="str">
            <v>SREE</v>
          </cell>
          <cell r="J411">
            <v>8</v>
          </cell>
          <cell r="K411" t="str">
            <v>CONTROL ELECTRICO</v>
          </cell>
          <cell r="L411" t="str">
            <v>ST2A</v>
          </cell>
        </row>
        <row r="412">
          <cell r="A412">
            <v>22</v>
          </cell>
          <cell r="B412" t="str">
            <v>X38</v>
          </cell>
          <cell r="C412" t="str">
            <v>DEPARTAMENTO MONTAJE</v>
          </cell>
          <cell r="D412" t="str">
            <v>144</v>
          </cell>
          <cell r="E412" t="str">
            <v>TUBO DE FRENO</v>
          </cell>
          <cell r="F412" t="str">
            <v>NO APRETADO</v>
          </cell>
          <cell r="G412" t="str">
            <v>TUBO DE FRENONO APRETADO</v>
          </cell>
          <cell r="H412" t="str">
            <v>X38</v>
          </cell>
          <cell r="I412" t="str">
            <v>SRE2</v>
          </cell>
          <cell r="J412">
            <v>44</v>
          </cell>
          <cell r="K412" t="str">
            <v>PONCE SAON</v>
          </cell>
          <cell r="L412" t="str">
            <v>GSM1</v>
          </cell>
        </row>
        <row r="413">
          <cell r="A413">
            <v>22</v>
          </cell>
          <cell r="B413" t="str">
            <v>X38</v>
          </cell>
          <cell r="C413" t="str">
            <v>DEPARTAMENTO PINTURA</v>
          </cell>
          <cell r="D413" t="str">
            <v>484</v>
          </cell>
          <cell r="E413" t="str">
            <v>PORTON (CONJUNTO)</v>
          </cell>
          <cell r="F413" t="str">
            <v>BOLLOS</v>
          </cell>
          <cell r="G413" t="str">
            <v>PORTON (CONJUNTO)BOLLOS</v>
          </cell>
          <cell r="H413" t="str">
            <v>X38</v>
          </cell>
          <cell r="I413" t="str">
            <v>STO1</v>
          </cell>
          <cell r="J413">
            <v>44</v>
          </cell>
          <cell r="K413" t="str">
            <v>CORREA, ALBERTO</v>
          </cell>
          <cell r="L413" t="str">
            <v>STO1</v>
          </cell>
        </row>
        <row r="414">
          <cell r="A414">
            <v>22</v>
          </cell>
          <cell r="B414" t="str">
            <v>X65</v>
          </cell>
          <cell r="C414" t="str">
            <v>DEPARTAMENTO  CHAPA</v>
          </cell>
          <cell r="D414" t="str">
            <v>421</v>
          </cell>
          <cell r="E414" t="str">
            <v>PARACHOQUES AV.</v>
          </cell>
          <cell r="F414" t="str">
            <v>MAL POSICIONADO</v>
          </cell>
          <cell r="G414" t="str">
            <v>PARACHOQUES AV.MAL POSICIONADO</v>
          </cell>
          <cell r="H414" t="str">
            <v>X65</v>
          </cell>
          <cell r="I414" t="str">
            <v>TCMU</v>
          </cell>
          <cell r="J414">
            <v>44</v>
          </cell>
          <cell r="K414" t="str">
            <v>RIZZI JESSICA</v>
          </cell>
          <cell r="L414" t="str">
            <v>GUNI</v>
          </cell>
        </row>
        <row r="415">
          <cell r="A415">
            <v>22</v>
          </cell>
          <cell r="B415" t="str">
            <v>X65</v>
          </cell>
          <cell r="C415" t="str">
            <v>DEPARTAMENTO  CHAPA</v>
          </cell>
          <cell r="D415" t="str">
            <v>421</v>
          </cell>
          <cell r="E415" t="str">
            <v>PIE MEDIO D./ LARGUERO DE TECHO SUP.D.</v>
          </cell>
          <cell r="F415" t="str">
            <v>BOLLOS</v>
          </cell>
          <cell r="G415" t="str">
            <v>PIE MEDIO D./ LARGUERO DE TECHO SUP.D.BOLLOS</v>
          </cell>
          <cell r="H415" t="str">
            <v>X65</v>
          </cell>
          <cell r="I415" t="str">
            <v>STO1</v>
          </cell>
          <cell r="J415">
            <v>44</v>
          </cell>
          <cell r="K415" t="str">
            <v>QUINTEROS, EDUARDO</v>
          </cell>
          <cell r="L415" t="str">
            <v>STO1</v>
          </cell>
        </row>
        <row r="416">
          <cell r="A416">
            <v>22</v>
          </cell>
          <cell r="B416" t="str">
            <v>X65</v>
          </cell>
          <cell r="C416" t="str">
            <v>DEPARTAMENTO  CHAPA</v>
          </cell>
          <cell r="D416" t="str">
            <v>431</v>
          </cell>
          <cell r="E416" t="str">
            <v>PUERTA ARI.</v>
          </cell>
          <cell r="F416" t="str">
            <v>BOLLOS</v>
          </cell>
          <cell r="G416" t="str">
            <v>PUERTA ARI.BOLLOS</v>
          </cell>
          <cell r="H416" t="str">
            <v>X65</v>
          </cell>
          <cell r="I416" t="str">
            <v>TCMU</v>
          </cell>
          <cell r="J416">
            <v>44</v>
          </cell>
          <cell r="K416" t="str">
            <v>FUENTE FEDER GREGOR</v>
          </cell>
          <cell r="L416" t="str">
            <v>GUNI</v>
          </cell>
        </row>
        <row r="417">
          <cell r="A417">
            <v>22</v>
          </cell>
          <cell r="B417" t="str">
            <v>X65</v>
          </cell>
          <cell r="C417" t="str">
            <v>DEPARTAMENTO  CHAPA</v>
          </cell>
          <cell r="D417" t="str">
            <v>432</v>
          </cell>
          <cell r="E417" t="str">
            <v>MARCO DE PUERTA  AVD</v>
          </cell>
          <cell r="F417" t="str">
            <v>SOBRESALE</v>
          </cell>
          <cell r="G417" t="str">
            <v>MARCO DE PUERTA  AVDSOBRESALE</v>
          </cell>
          <cell r="H417" t="str">
            <v>X65</v>
          </cell>
          <cell r="I417" t="str">
            <v>TCMU</v>
          </cell>
          <cell r="J417">
            <v>44</v>
          </cell>
          <cell r="K417" t="str">
            <v>FIGUEROA MIGUEL ANGE</v>
          </cell>
          <cell r="L417" t="str">
            <v>GUNI</v>
          </cell>
        </row>
        <row r="418">
          <cell r="A418">
            <v>22</v>
          </cell>
          <cell r="B418" t="str">
            <v>X65</v>
          </cell>
          <cell r="C418" t="str">
            <v>DEPARTAMENTO MONTAJE</v>
          </cell>
          <cell r="D418" t="str">
            <v>???</v>
          </cell>
          <cell r="E418" t="str">
            <v>BISAGRA INF.DE PUERTA ARI.</v>
          </cell>
          <cell r="F418" t="str">
            <v>SOLDADURA AGRESIVA</v>
          </cell>
          <cell r="G418" t="str">
            <v>BISAGRA INF.DE PUERTA ARI.SOLDADURA AGRESIVA</v>
          </cell>
          <cell r="H418" t="str">
            <v>X65</v>
          </cell>
          <cell r="I418" t="str">
            <v>STO1</v>
          </cell>
          <cell r="J418">
            <v>44</v>
          </cell>
          <cell r="K418" t="str">
            <v>CORREA, ALBERTO</v>
          </cell>
          <cell r="L418" t="str">
            <v>STO1</v>
          </cell>
        </row>
        <row r="419">
          <cell r="A419">
            <v>22</v>
          </cell>
          <cell r="B419" t="str">
            <v>X65</v>
          </cell>
          <cell r="C419" t="str">
            <v>DEPARTAMENTO PINTURA</v>
          </cell>
          <cell r="D419" t="str">
            <v>484</v>
          </cell>
          <cell r="E419" t="str">
            <v>PORTON (CONJUNTO)</v>
          </cell>
          <cell r="F419" t="str">
            <v>BOLLOS</v>
          </cell>
          <cell r="G419" t="str">
            <v>PORTON (CONJUNTO)BOLLOS</v>
          </cell>
          <cell r="H419" t="str">
            <v>X65</v>
          </cell>
          <cell r="I419" t="str">
            <v>TCMU</v>
          </cell>
          <cell r="J419">
            <v>44</v>
          </cell>
          <cell r="K419" t="str">
            <v>FUENTE FEDER GREGOR</v>
          </cell>
          <cell r="L419" t="str">
            <v>GUNI</v>
          </cell>
        </row>
        <row r="420">
          <cell r="A420">
            <v>22</v>
          </cell>
          <cell r="B420" t="str">
            <v>X65</v>
          </cell>
          <cell r="C420" t="str">
            <v>DEPARTAMENTO PINTURA</v>
          </cell>
          <cell r="D420" t="str">
            <v>484</v>
          </cell>
          <cell r="E420" t="str">
            <v>TECHO</v>
          </cell>
          <cell r="F420" t="str">
            <v>BOLLOS</v>
          </cell>
          <cell r="G420" t="str">
            <v>TECHOBOLLOS</v>
          </cell>
          <cell r="H420" t="str">
            <v>X65</v>
          </cell>
          <cell r="I420" t="str">
            <v>STO1</v>
          </cell>
          <cell r="J420">
            <v>44</v>
          </cell>
          <cell r="K420" t="str">
            <v>QUINTEROS, EDUARDO</v>
          </cell>
          <cell r="L420" t="str">
            <v>STO1</v>
          </cell>
        </row>
        <row r="421">
          <cell r="A421">
            <v>22</v>
          </cell>
          <cell r="B421" t="str">
            <v>X65</v>
          </cell>
          <cell r="C421" t="str">
            <v>DEPARTAMENTO PINTURA</v>
          </cell>
          <cell r="D421" t="str">
            <v>486</v>
          </cell>
          <cell r="E421" t="str">
            <v>CAPOT AV.</v>
          </cell>
          <cell r="F421" t="str">
            <v>DEPOSITO DE PARTICULAS</v>
          </cell>
          <cell r="G421" t="str">
            <v>CAPOT AV.DEPOSITO DE PARTICULAS</v>
          </cell>
          <cell r="H421" t="str">
            <v>X65</v>
          </cell>
          <cell r="I421" t="str">
            <v>TCMU</v>
          </cell>
          <cell r="J421">
            <v>44</v>
          </cell>
          <cell r="K421" t="str">
            <v>RAMIREZ RICAR DANIEL</v>
          </cell>
          <cell r="L421" t="str">
            <v>GUNI</v>
          </cell>
        </row>
        <row r="422">
          <cell r="A422">
            <v>22</v>
          </cell>
          <cell r="B422" t="str">
            <v>X65</v>
          </cell>
          <cell r="C422" t="str">
            <v>DEPARTAMENTO PINTURA</v>
          </cell>
          <cell r="D422" t="str">
            <v>486</v>
          </cell>
          <cell r="E422" t="str">
            <v>CUSTODIA  D.</v>
          </cell>
          <cell r="F422" t="str">
            <v>GRANO</v>
          </cell>
          <cell r="G422" t="str">
            <v>CUSTODIA  D.GRANO</v>
          </cell>
          <cell r="H422" t="str">
            <v>X65</v>
          </cell>
          <cell r="I422" t="str">
            <v>TCMU</v>
          </cell>
          <cell r="J422">
            <v>44</v>
          </cell>
          <cell r="K422" t="str">
            <v>FUENTE FEDER GREGOR</v>
          </cell>
          <cell r="L422" t="str">
            <v>GUNI</v>
          </cell>
        </row>
        <row r="423">
          <cell r="A423">
            <v>22</v>
          </cell>
          <cell r="B423" t="str">
            <v>X65</v>
          </cell>
          <cell r="C423" t="str">
            <v>DEPARTAMENTO PINTURA</v>
          </cell>
          <cell r="D423" t="str">
            <v>486</v>
          </cell>
          <cell r="E423" t="str">
            <v>PORTON (CONJUNTO)</v>
          </cell>
          <cell r="F423" t="str">
            <v>DEPOSITO DE PARTICULAS</v>
          </cell>
          <cell r="G423" t="str">
            <v>PORTON (CONJUNTO)DEPOSITO DE PARTICULAS</v>
          </cell>
          <cell r="H423" t="str">
            <v>X65</v>
          </cell>
          <cell r="I423" t="str">
            <v>TCMU</v>
          </cell>
          <cell r="J423">
            <v>44</v>
          </cell>
          <cell r="K423" t="str">
            <v>VERA FEDERICO</v>
          </cell>
          <cell r="L423" t="str">
            <v>GUNI</v>
          </cell>
        </row>
        <row r="424">
          <cell r="A424">
            <v>22</v>
          </cell>
          <cell r="B424" t="str">
            <v>X76</v>
          </cell>
          <cell r="C424" t="str">
            <v>DEPARTAMENTO  CHAPA</v>
          </cell>
          <cell r="D424" t="str">
            <v>424</v>
          </cell>
          <cell r="E424" t="str">
            <v>PAÑO LATERAL ARD</v>
          </cell>
          <cell r="F424" t="str">
            <v>SOLDADURA ESTALLADA</v>
          </cell>
          <cell r="G424" t="str">
            <v>PAÑO LATERAL ARDSOLDADURA ESTALLADA</v>
          </cell>
          <cell r="H424" t="str">
            <v>X76</v>
          </cell>
          <cell r="I424" t="str">
            <v>STO1</v>
          </cell>
          <cell r="J424">
            <v>44</v>
          </cell>
          <cell r="K424" t="str">
            <v>CORREA, ALBERTO</v>
          </cell>
          <cell r="L424" t="str">
            <v>STO1</v>
          </cell>
        </row>
        <row r="425">
          <cell r="A425">
            <v>22</v>
          </cell>
          <cell r="B425" t="str">
            <v>X76</v>
          </cell>
          <cell r="C425" t="str">
            <v>DEPARTAMENTO  CHAPA</v>
          </cell>
          <cell r="D425" t="str">
            <v>427</v>
          </cell>
          <cell r="E425" t="str">
            <v>PUERTA BATIENTE ARD.</v>
          </cell>
          <cell r="F425" t="str">
            <v>JUEGO EXCESIVO</v>
          </cell>
          <cell r="G425" t="str">
            <v>PUERTA BATIENTE ARD.JUEGO EXCESIVO</v>
          </cell>
          <cell r="H425" t="str">
            <v>X76</v>
          </cell>
          <cell r="I425" t="str">
            <v>TCMU</v>
          </cell>
          <cell r="J425">
            <v>44</v>
          </cell>
          <cell r="K425" t="str">
            <v>GUTIERREZ VERONICA</v>
          </cell>
          <cell r="L425" t="str">
            <v>GUNI</v>
          </cell>
        </row>
        <row r="426">
          <cell r="A426">
            <v>22</v>
          </cell>
          <cell r="B426" t="str">
            <v>X76</v>
          </cell>
          <cell r="C426" t="str">
            <v>DEPARTAMENTO  CHAPA</v>
          </cell>
          <cell r="D426" t="str">
            <v>427</v>
          </cell>
          <cell r="E426" t="str">
            <v>PUERTA BATIENTE ARI.</v>
          </cell>
          <cell r="F426" t="str">
            <v>JUEGO IRREGULAR</v>
          </cell>
          <cell r="G426" t="str">
            <v>PUERTA BATIENTE ARI.JUEGO IRREGULAR</v>
          </cell>
          <cell r="H426" t="str">
            <v>X76</v>
          </cell>
          <cell r="I426" t="str">
            <v>TCMU</v>
          </cell>
          <cell r="J426">
            <v>44</v>
          </cell>
          <cell r="K426" t="str">
            <v>GUTIERREZ VERONICA</v>
          </cell>
          <cell r="L426" t="str">
            <v>GUNI</v>
          </cell>
        </row>
        <row r="427">
          <cell r="A427">
            <v>22</v>
          </cell>
          <cell r="B427" t="str">
            <v>X76</v>
          </cell>
          <cell r="C427" t="str">
            <v>DEPARTAMENTO PINTURA</v>
          </cell>
          <cell r="D427" t="str">
            <v>484</v>
          </cell>
          <cell r="E427" t="str">
            <v>PAÑO DE PUERTA  AVD / ALETA  AVD</v>
          </cell>
          <cell r="F427" t="str">
            <v>SOBRESALE</v>
          </cell>
          <cell r="G427" t="str">
            <v>PAÑO DE PUERTA  AVD / ALETA  AVDSOBRESALE</v>
          </cell>
          <cell r="H427" t="str">
            <v>X76</v>
          </cell>
          <cell r="I427" t="str">
            <v>TCMU</v>
          </cell>
          <cell r="J427">
            <v>44</v>
          </cell>
          <cell r="K427" t="str">
            <v>VERA FEDERICO</v>
          </cell>
          <cell r="L427" t="str">
            <v>GUNI</v>
          </cell>
        </row>
        <row r="428">
          <cell r="A428">
            <v>22</v>
          </cell>
          <cell r="B428" t="str">
            <v>X76</v>
          </cell>
          <cell r="C428" t="str">
            <v>DEPARTAMENTO PINTURA</v>
          </cell>
          <cell r="D428" t="str">
            <v>486</v>
          </cell>
          <cell r="E428" t="str">
            <v>ALETA  ARI.</v>
          </cell>
          <cell r="F428" t="str">
            <v>GRANO</v>
          </cell>
          <cell r="G428" t="str">
            <v>ALETA  ARI.GRANO</v>
          </cell>
          <cell r="H428" t="str">
            <v>X76</v>
          </cell>
          <cell r="I428" t="str">
            <v>TCMU</v>
          </cell>
          <cell r="J428">
            <v>44</v>
          </cell>
          <cell r="K428" t="str">
            <v>ZELAYA GONZA MA CRUZ</v>
          </cell>
          <cell r="L428" t="str">
            <v>GUNI</v>
          </cell>
        </row>
        <row r="429">
          <cell r="A429">
            <v>22</v>
          </cell>
          <cell r="B429" t="str">
            <v>X76</v>
          </cell>
          <cell r="C429" t="str">
            <v>DEPARTAMENTO MONTAJE</v>
          </cell>
          <cell r="D429" t="str">
            <v>148</v>
          </cell>
          <cell r="E429" t="str">
            <v>FUNCION AIR-BAG / PRETENSOR</v>
          </cell>
          <cell r="F429" t="str">
            <v>INSTALACION FIRMA SK01</v>
          </cell>
          <cell r="G429" t="str">
            <v>FUNCION AIR-BAG / PRETENSORINSTALACION FIRMA SK01</v>
          </cell>
          <cell r="H429" t="str">
            <v>X76</v>
          </cell>
          <cell r="I429" t="str">
            <v>BOUT</v>
          </cell>
          <cell r="J429">
            <v>37</v>
          </cell>
          <cell r="K429" t="str">
            <v>CONTROL ELECTRICO</v>
          </cell>
          <cell r="L429" t="str">
            <v>SEEA</v>
          </cell>
        </row>
        <row r="430">
          <cell r="A430">
            <v>22</v>
          </cell>
          <cell r="B430" t="str">
            <v>X65</v>
          </cell>
          <cell r="C430" t="str">
            <v>DEPARTAMENTO MONTAJE</v>
          </cell>
          <cell r="D430" t="str">
            <v>141</v>
          </cell>
          <cell r="E430" t="str">
            <v>FUNCION DE INYECCION</v>
          </cell>
          <cell r="F430" t="str">
            <v>OPERACION MAL REALIZADA</v>
          </cell>
          <cell r="G430" t="str">
            <v>FUNCION DE INYECCIONOPERACION MAL REALIZADA</v>
          </cell>
          <cell r="H430" t="str">
            <v>X65</v>
          </cell>
          <cell r="I430" t="str">
            <v>SREE</v>
          </cell>
          <cell r="J430">
            <v>36</v>
          </cell>
          <cell r="K430" t="str">
            <v>CONTROL ELECTRICO</v>
          </cell>
          <cell r="L430" t="str">
            <v>ST2A</v>
          </cell>
        </row>
        <row r="431">
          <cell r="A431">
            <v>22</v>
          </cell>
          <cell r="B431" t="str">
            <v>X65</v>
          </cell>
          <cell r="C431" t="str">
            <v>DEPARTAMENTO MONTAJE</v>
          </cell>
          <cell r="D431" t="str">
            <v>146</v>
          </cell>
          <cell r="E431" t="str">
            <v>FUNCION DE INYECCION</v>
          </cell>
          <cell r="F431" t="str">
            <v>OPERACION MAL REALIZADA</v>
          </cell>
          <cell r="G431" t="str">
            <v>FUNCION DE INYECCIONOPERACION MAL REALIZADA</v>
          </cell>
          <cell r="H431" t="str">
            <v>X65</v>
          </cell>
          <cell r="I431" t="str">
            <v>SREE</v>
          </cell>
          <cell r="J431">
            <v>8</v>
          </cell>
          <cell r="K431" t="str">
            <v>CONTROL ELECTRICO</v>
          </cell>
          <cell r="L431" t="str">
            <v>ST2A</v>
          </cell>
        </row>
        <row r="432">
          <cell r="A432">
            <v>22</v>
          </cell>
          <cell r="B432" t="str">
            <v>X76</v>
          </cell>
          <cell r="C432" t="str">
            <v>DEPARTAMENTO MONTAJE</v>
          </cell>
          <cell r="D432" t="str">
            <v>144</v>
          </cell>
          <cell r="E432" t="str">
            <v>FUNCION AIR-BAG / PRETENSOR</v>
          </cell>
          <cell r="F432" t="str">
            <v>INSTALACION FIRMA SK01</v>
          </cell>
          <cell r="G432" t="str">
            <v>FUNCION AIR-BAG / PRETENSORINSTALACION FIRMA SK01</v>
          </cell>
          <cell r="H432" t="str">
            <v>X76</v>
          </cell>
          <cell r="I432" t="str">
            <v>BOUT</v>
          </cell>
          <cell r="J432">
            <v>7</v>
          </cell>
          <cell r="K432" t="str">
            <v>CONTROL ELECTRICO</v>
          </cell>
          <cell r="L432" t="str">
            <v>SEEA</v>
          </cell>
        </row>
        <row r="433">
          <cell r="A433">
            <v>22</v>
          </cell>
          <cell r="B433" t="str">
            <v>X65</v>
          </cell>
          <cell r="C433" t="str">
            <v>DEPARTAMENTO  CHAPA</v>
          </cell>
          <cell r="D433" t="str">
            <v>421</v>
          </cell>
          <cell r="E433" t="str">
            <v>ALETA ARD.</v>
          </cell>
          <cell r="F433" t="str">
            <v>PICO</v>
          </cell>
          <cell r="G433" t="str">
            <v>ALETA ARD.PICO</v>
          </cell>
          <cell r="H433" t="str">
            <v>X65</v>
          </cell>
          <cell r="I433" t="str">
            <v>TCMU</v>
          </cell>
          <cell r="J433">
            <v>43</v>
          </cell>
          <cell r="K433" t="str">
            <v>RUSEK CHRISTIAN ADRI</v>
          </cell>
          <cell r="L433" t="str">
            <v>GUNI</v>
          </cell>
        </row>
        <row r="434">
          <cell r="A434">
            <v>22</v>
          </cell>
          <cell r="B434" t="str">
            <v>X65</v>
          </cell>
          <cell r="C434" t="str">
            <v>DEPARTAMENTO  CHAPA</v>
          </cell>
          <cell r="D434" t="str">
            <v>421</v>
          </cell>
          <cell r="E434" t="str">
            <v>PUERTA ARD.</v>
          </cell>
          <cell r="F434" t="str">
            <v>PICO</v>
          </cell>
          <cell r="G434" t="str">
            <v>PUERTA ARD.PICO</v>
          </cell>
          <cell r="H434" t="str">
            <v>X65</v>
          </cell>
          <cell r="I434" t="str">
            <v>TCMU</v>
          </cell>
          <cell r="J434">
            <v>43</v>
          </cell>
          <cell r="K434" t="str">
            <v>RAMIREZ RICAR DANIEL</v>
          </cell>
          <cell r="L434" t="str">
            <v>GUNI</v>
          </cell>
        </row>
        <row r="435">
          <cell r="A435">
            <v>22</v>
          </cell>
          <cell r="B435" t="str">
            <v>X65</v>
          </cell>
          <cell r="C435" t="str">
            <v>DEPARTAMENTO  CHAPA</v>
          </cell>
          <cell r="D435" t="str">
            <v>431</v>
          </cell>
          <cell r="E435" t="str">
            <v>MARCO DE PUERTA  AVI</v>
          </cell>
          <cell r="F435" t="str">
            <v>DEFORMACION</v>
          </cell>
          <cell r="G435" t="str">
            <v>MARCO DE PUERTA  AVIDEFORMACION</v>
          </cell>
          <cell r="H435" t="str">
            <v>X65</v>
          </cell>
          <cell r="I435" t="str">
            <v>STO1</v>
          </cell>
          <cell r="J435">
            <v>43</v>
          </cell>
          <cell r="K435" t="str">
            <v>QUINTEROS, EDUARDO</v>
          </cell>
          <cell r="L435" t="str">
            <v>STO1</v>
          </cell>
        </row>
        <row r="436">
          <cell r="A436">
            <v>22</v>
          </cell>
          <cell r="B436" t="str">
            <v>X65</v>
          </cell>
          <cell r="C436" t="str">
            <v>DEPARTAMENTO  CHAPA</v>
          </cell>
          <cell r="D436" t="str">
            <v>431</v>
          </cell>
          <cell r="E436" t="str">
            <v>PORTON (CONJUNTO)</v>
          </cell>
          <cell r="F436" t="str">
            <v>NO CONFORME</v>
          </cell>
          <cell r="G436" t="str">
            <v>PORTON (CONJUNTO)NO CONFORME</v>
          </cell>
          <cell r="H436" t="str">
            <v>X65</v>
          </cell>
          <cell r="I436" t="str">
            <v>STO1</v>
          </cell>
          <cell r="J436">
            <v>43</v>
          </cell>
          <cell r="K436" t="str">
            <v>QUINTEROS, EDUARDO</v>
          </cell>
          <cell r="L436" t="str">
            <v>STO1</v>
          </cell>
        </row>
        <row r="437">
          <cell r="A437">
            <v>22</v>
          </cell>
          <cell r="B437" t="str">
            <v>X65</v>
          </cell>
          <cell r="C437" t="str">
            <v>DEPARTAMENTO  CHAPA</v>
          </cell>
          <cell r="D437" t="str">
            <v>432</v>
          </cell>
          <cell r="E437" t="str">
            <v>CAPOT AV.</v>
          </cell>
          <cell r="F437" t="str">
            <v>JUEGO MAL REPARTIDO</v>
          </cell>
          <cell r="G437" t="str">
            <v>CAPOT AV.JUEGO MAL REPARTIDO</v>
          </cell>
          <cell r="H437" t="str">
            <v>X65</v>
          </cell>
          <cell r="I437" t="str">
            <v>TCMU</v>
          </cell>
          <cell r="J437">
            <v>43</v>
          </cell>
          <cell r="K437" t="str">
            <v>GAUNA MARIA EUGENIA</v>
          </cell>
          <cell r="L437" t="str">
            <v>GUNI</v>
          </cell>
        </row>
        <row r="438">
          <cell r="A438">
            <v>22</v>
          </cell>
          <cell r="B438" t="str">
            <v>X65</v>
          </cell>
          <cell r="C438" t="str">
            <v>DEPARTAMENTO MONTAJE</v>
          </cell>
          <cell r="D438" t="str">
            <v>137</v>
          </cell>
          <cell r="E438" t="str">
            <v>CAJETIN EXT. LUNA DE PUERTA ARI.</v>
          </cell>
          <cell r="F438" t="str">
            <v>MAL POSICIONADO</v>
          </cell>
          <cell r="G438" t="str">
            <v>CAJETIN EXT. LUNA DE PUERTA ARI.MAL POSICIONADO</v>
          </cell>
          <cell r="H438" t="str">
            <v>X65</v>
          </cell>
          <cell r="I438" t="str">
            <v>TCMU</v>
          </cell>
          <cell r="J438">
            <v>43</v>
          </cell>
          <cell r="K438" t="str">
            <v>FUENTE FEDER GREGOR</v>
          </cell>
          <cell r="L438" t="str">
            <v>GUNI</v>
          </cell>
        </row>
        <row r="439">
          <cell r="A439">
            <v>22</v>
          </cell>
          <cell r="B439" t="str">
            <v>X65</v>
          </cell>
          <cell r="C439" t="str">
            <v>DEPARTAMENTO MONTAJE</v>
          </cell>
          <cell r="D439" t="str">
            <v>144</v>
          </cell>
          <cell r="E439" t="str">
            <v>PALANCA DE VELOCIDADES</v>
          </cell>
          <cell r="F439" t="str">
            <v>MAL REGLADO</v>
          </cell>
          <cell r="G439" t="str">
            <v>PALANCA DE VELOCIDADESMAL REGLADO</v>
          </cell>
          <cell r="H439" t="str">
            <v>X65</v>
          </cell>
          <cell r="I439" t="str">
            <v>BOUT</v>
          </cell>
          <cell r="J439">
            <v>43</v>
          </cell>
          <cell r="K439" t="str">
            <v>AUTELLI JORGE A</v>
          </cell>
          <cell r="L439" t="str">
            <v>TCMU</v>
          </cell>
        </row>
        <row r="440">
          <cell r="A440">
            <v>22</v>
          </cell>
          <cell r="B440" t="str">
            <v>X76</v>
          </cell>
          <cell r="C440" t="str">
            <v>DEPARTAMENTO  CHAPA</v>
          </cell>
          <cell r="D440" t="str">
            <v>424</v>
          </cell>
          <cell r="E440" t="str">
            <v>ENCUADRAMIENTO DE PUERTA AVD.</v>
          </cell>
          <cell r="F440" t="str">
            <v>BOLLOS</v>
          </cell>
          <cell r="G440" t="str">
            <v>ENCUADRAMIENTO DE PUERTA AVD.BOLLOS</v>
          </cell>
          <cell r="H440" t="str">
            <v>X76</v>
          </cell>
          <cell r="I440" t="str">
            <v>STO1</v>
          </cell>
          <cell r="J440">
            <v>43</v>
          </cell>
          <cell r="K440" t="str">
            <v>CORREA, ALBERTO</v>
          </cell>
          <cell r="L440" t="str">
            <v>STO1</v>
          </cell>
        </row>
        <row r="441">
          <cell r="A441">
            <v>22</v>
          </cell>
          <cell r="B441" t="str">
            <v>X76</v>
          </cell>
          <cell r="C441" t="str">
            <v>DEPARTAMENTO  CHAPA</v>
          </cell>
          <cell r="D441" t="str">
            <v>427</v>
          </cell>
          <cell r="E441" t="str">
            <v>PUERTA BATIENTE ARD.</v>
          </cell>
          <cell r="F441" t="str">
            <v>JUEGO IRREGULAR</v>
          </cell>
          <cell r="G441" t="str">
            <v>PUERTA BATIENTE ARD.JUEGO IRREGULAR</v>
          </cell>
          <cell r="H441" t="str">
            <v>X76</v>
          </cell>
          <cell r="I441" t="str">
            <v>TCMU</v>
          </cell>
          <cell r="J441">
            <v>43</v>
          </cell>
          <cell r="K441" t="str">
            <v>GUTIERREZ VERONICA</v>
          </cell>
          <cell r="L441" t="str">
            <v>GUNI</v>
          </cell>
        </row>
        <row r="442">
          <cell r="A442">
            <v>22</v>
          </cell>
          <cell r="B442" t="str">
            <v>X76</v>
          </cell>
          <cell r="C442" t="str">
            <v>DEPARTAMENTO  CHAPA</v>
          </cell>
          <cell r="D442" t="str">
            <v>427</v>
          </cell>
          <cell r="E442" t="str">
            <v>PUERTA DESLIZANTE LATERAL D.</v>
          </cell>
          <cell r="F442" t="str">
            <v>JUEGO IRREGULAR</v>
          </cell>
          <cell r="G442" t="str">
            <v>PUERTA DESLIZANTE LATERAL D.JUEGO IRREGULAR</v>
          </cell>
          <cell r="H442" t="str">
            <v>X76</v>
          </cell>
          <cell r="I442" t="str">
            <v>TCMU</v>
          </cell>
          <cell r="J442">
            <v>43</v>
          </cell>
          <cell r="K442" t="str">
            <v>MANZANELLI RICARDO O</v>
          </cell>
          <cell r="L442" t="str">
            <v>GUNI</v>
          </cell>
        </row>
        <row r="443">
          <cell r="A443">
            <v>22</v>
          </cell>
          <cell r="B443" t="str">
            <v>X76</v>
          </cell>
          <cell r="C443" t="str">
            <v>DEPARTAMENTO  CHAPA</v>
          </cell>
          <cell r="D443" t="str">
            <v>432</v>
          </cell>
          <cell r="E443" t="str">
            <v>CAPOT AV.</v>
          </cell>
          <cell r="F443" t="str">
            <v>JUEGO IRREGULAR</v>
          </cell>
          <cell r="G443" t="str">
            <v>CAPOT AV.JUEGO IRREGULAR</v>
          </cell>
          <cell r="H443" t="str">
            <v>X76</v>
          </cell>
          <cell r="I443" t="str">
            <v>SRET</v>
          </cell>
          <cell r="J443">
            <v>43</v>
          </cell>
          <cell r="K443" t="str">
            <v>CORREA, ALBERTO</v>
          </cell>
          <cell r="L443" t="str">
            <v>STO1</v>
          </cell>
        </row>
        <row r="444">
          <cell r="A444">
            <v>22</v>
          </cell>
          <cell r="B444" t="str">
            <v>X65</v>
          </cell>
          <cell r="C444" t="str">
            <v>DEPARTAMENTO MONTAJE</v>
          </cell>
          <cell r="D444" t="str">
            <v>131</v>
          </cell>
          <cell r="E444" t="str">
            <v>FUNCION DE INYECCION</v>
          </cell>
          <cell r="F444" t="str">
            <v>CONECTOR MAL- NO CONECTADO</v>
          </cell>
          <cell r="G444" t="str">
            <v>FUNCION DE INYECCIONCONECTOR MAL- NO CONECTADO</v>
          </cell>
          <cell r="H444" t="str">
            <v>X65</v>
          </cell>
          <cell r="I444" t="str">
            <v>SREE</v>
          </cell>
          <cell r="J444">
            <v>8</v>
          </cell>
          <cell r="K444" t="str">
            <v>CONTROL ELECTRICO</v>
          </cell>
          <cell r="L444" t="str">
            <v>ST2A</v>
          </cell>
        </row>
        <row r="445">
          <cell r="A445">
            <v>22</v>
          </cell>
          <cell r="B445" t="str">
            <v>X65</v>
          </cell>
          <cell r="C445" t="str">
            <v>DEPARTAMENTO MONTAJE</v>
          </cell>
          <cell r="D445" t="str">
            <v>130</v>
          </cell>
          <cell r="E445" t="str">
            <v>FUNCION DE INYECCION</v>
          </cell>
          <cell r="F445" t="str">
            <v>CONECTOR MAL- NO CONECTADO</v>
          </cell>
          <cell r="G445" t="str">
            <v>FUNCION DE INYECCIONCONECTOR MAL- NO CONECTADO</v>
          </cell>
          <cell r="H445" t="str">
            <v>X65</v>
          </cell>
          <cell r="I445" t="str">
            <v>SREE</v>
          </cell>
          <cell r="J445">
            <v>7</v>
          </cell>
          <cell r="K445" t="str">
            <v>CONTROL ELECTRICO</v>
          </cell>
          <cell r="L445" t="str">
            <v>ST2A</v>
          </cell>
        </row>
        <row r="446">
          <cell r="A446">
            <v>22</v>
          </cell>
          <cell r="B446" t="str">
            <v>X65</v>
          </cell>
          <cell r="C446" t="str">
            <v>DEPARTAMENTO MONTAJE</v>
          </cell>
          <cell r="D446" t="str">
            <v>139</v>
          </cell>
          <cell r="E446" t="str">
            <v>FUNCION DE INYECCION</v>
          </cell>
          <cell r="F446" t="str">
            <v>CONECTOR MAL- NO CONECTADO</v>
          </cell>
          <cell r="G446" t="str">
            <v>FUNCION DE INYECCIONCONECTOR MAL- NO CONECTADO</v>
          </cell>
          <cell r="H446" t="str">
            <v>X65</v>
          </cell>
          <cell r="I446" t="str">
            <v>SREE</v>
          </cell>
          <cell r="J446">
            <v>7</v>
          </cell>
          <cell r="K446" t="str">
            <v>CONTROL ELECTRICO</v>
          </cell>
          <cell r="L446" t="str">
            <v>ST2A</v>
          </cell>
        </row>
        <row r="447">
          <cell r="A447">
            <v>22</v>
          </cell>
          <cell r="B447" t="str">
            <v>X65</v>
          </cell>
          <cell r="C447" t="str">
            <v>DEPARTAMENTO MONTAJE</v>
          </cell>
          <cell r="D447" t="str">
            <v>141</v>
          </cell>
          <cell r="E447" t="str">
            <v>FUNCION DE INYECCION</v>
          </cell>
          <cell r="F447" t="str">
            <v>CONECTOR MAL- NO CONECTADO</v>
          </cell>
          <cell r="G447" t="str">
            <v>FUNCION DE INYECCIONCONECTOR MAL- NO CONECTADO</v>
          </cell>
          <cell r="H447" t="str">
            <v>X65</v>
          </cell>
          <cell r="I447" t="str">
            <v>SREE</v>
          </cell>
          <cell r="J447">
            <v>7</v>
          </cell>
          <cell r="K447" t="str">
            <v>CONTROL ELECTRICO</v>
          </cell>
          <cell r="L447" t="str">
            <v>ST2A</v>
          </cell>
        </row>
        <row r="448">
          <cell r="A448">
            <v>22</v>
          </cell>
          <cell r="B448" t="str">
            <v>X65</v>
          </cell>
          <cell r="C448" t="str">
            <v>DEPARTAMENTO MONTAJE</v>
          </cell>
          <cell r="D448" t="str">
            <v>142</v>
          </cell>
          <cell r="E448" t="str">
            <v>FUNCION DE INYECCION</v>
          </cell>
          <cell r="F448" t="str">
            <v>CONECTOR MAL- NO CONECTADO</v>
          </cell>
          <cell r="G448" t="str">
            <v>FUNCION DE INYECCIONCONECTOR MAL- NO CONECTADO</v>
          </cell>
          <cell r="H448" t="str">
            <v>X65</v>
          </cell>
          <cell r="I448" t="str">
            <v>SREE</v>
          </cell>
          <cell r="J448">
            <v>7</v>
          </cell>
          <cell r="K448" t="str">
            <v>CONTROL ELECTRICO</v>
          </cell>
          <cell r="L448" t="str">
            <v>ST2A</v>
          </cell>
        </row>
        <row r="449">
          <cell r="A449">
            <v>22</v>
          </cell>
          <cell r="B449" t="str">
            <v>X65</v>
          </cell>
          <cell r="C449" t="str">
            <v>DEPARTAMENTO MONTAJE</v>
          </cell>
          <cell r="D449" t="str">
            <v>144</v>
          </cell>
          <cell r="E449" t="str">
            <v>FUNCION DE INYECCION</v>
          </cell>
          <cell r="F449" t="str">
            <v>CONECTOR MAL- NO CONECTADO</v>
          </cell>
          <cell r="G449" t="str">
            <v>FUNCION DE INYECCIONCONECTOR MAL- NO CONECTADO</v>
          </cell>
          <cell r="H449" t="str">
            <v>X65</v>
          </cell>
          <cell r="I449" t="str">
            <v>SREE</v>
          </cell>
          <cell r="J449">
            <v>7</v>
          </cell>
          <cell r="K449" t="str">
            <v>CONTROL ELECTRICO</v>
          </cell>
          <cell r="L449" t="str">
            <v>ST2A</v>
          </cell>
        </row>
        <row r="450">
          <cell r="A450">
            <v>22</v>
          </cell>
          <cell r="B450" t="str">
            <v>X38</v>
          </cell>
          <cell r="C450" t="str">
            <v>DEPARTAMENTO  CHAPA</v>
          </cell>
          <cell r="D450" t="str">
            <v>430</v>
          </cell>
          <cell r="E450" t="str">
            <v>TAPA DE CARBURANTE</v>
          </cell>
          <cell r="F450" t="str">
            <v>MAL POSICIONADO</v>
          </cell>
          <cell r="G450" t="str">
            <v>TAPA DE CARBURANTEMAL POSICIONADO</v>
          </cell>
          <cell r="H450" t="str">
            <v>X38</v>
          </cell>
          <cell r="I450" t="str">
            <v>TCMU</v>
          </cell>
          <cell r="J450">
            <v>42</v>
          </cell>
          <cell r="K450" t="str">
            <v>VAZQUEZ RENE ALBERTO</v>
          </cell>
          <cell r="L450" t="str">
            <v>GUNI</v>
          </cell>
        </row>
        <row r="451">
          <cell r="A451">
            <v>22</v>
          </cell>
          <cell r="B451" t="str">
            <v>X38</v>
          </cell>
          <cell r="C451" t="str">
            <v>DEPARTAMENTO MONTAJE</v>
          </cell>
          <cell r="D451" t="str">
            <v>148</v>
          </cell>
          <cell r="E451" t="str">
            <v>ALFOMBRA DE MALETERO</v>
          </cell>
          <cell r="F451" t="str">
            <v>PRESENCIA DE AGUA (ORIGEN INDETERMINADO)</v>
          </cell>
          <cell r="G451" t="str">
            <v>ALFOMBRA DE MALETEROPRESENCIA DE AGUA (ORIGEN INDETERMINADO)</v>
          </cell>
          <cell r="H451" t="str">
            <v>X38</v>
          </cell>
          <cell r="I451" t="str">
            <v>BDEF</v>
          </cell>
          <cell r="J451">
            <v>42</v>
          </cell>
          <cell r="K451" t="str">
            <v>DI GREGORIO RAUL</v>
          </cell>
          <cell r="L451" t="str">
            <v>GKAN</v>
          </cell>
        </row>
        <row r="452">
          <cell r="A452">
            <v>22</v>
          </cell>
          <cell r="B452" t="str">
            <v>X38</v>
          </cell>
          <cell r="C452" t="str">
            <v>DEPARTAMENTO PINTURA</v>
          </cell>
          <cell r="D452" t="str">
            <v>484</v>
          </cell>
          <cell r="E452" t="str">
            <v>PORTON (CONJUNTO)</v>
          </cell>
          <cell r="F452" t="str">
            <v>BOLLOS</v>
          </cell>
          <cell r="G452" t="str">
            <v>PORTON (CONJUNTO)BOLLOS</v>
          </cell>
          <cell r="H452" t="str">
            <v>X38</v>
          </cell>
          <cell r="I452" t="str">
            <v>STO1</v>
          </cell>
          <cell r="J452">
            <v>42</v>
          </cell>
          <cell r="K452" t="str">
            <v>QUINTEROS, EDUARDO</v>
          </cell>
          <cell r="L452" t="str">
            <v>STO1</v>
          </cell>
        </row>
        <row r="453">
          <cell r="A453">
            <v>22</v>
          </cell>
          <cell r="B453" t="str">
            <v>X65</v>
          </cell>
          <cell r="C453" t="str">
            <v>DEPARTAMENTO  CHAPA</v>
          </cell>
          <cell r="D453" t="str">
            <v>431</v>
          </cell>
          <cell r="E453" t="str">
            <v>PUERTA AVD.</v>
          </cell>
          <cell r="F453" t="str">
            <v>BOLLOS</v>
          </cell>
          <cell r="G453" t="str">
            <v>PUERTA AVD.BOLLOS</v>
          </cell>
          <cell r="H453" t="str">
            <v>X65</v>
          </cell>
          <cell r="I453" t="str">
            <v>TCMU</v>
          </cell>
          <cell r="J453">
            <v>42</v>
          </cell>
          <cell r="K453" t="str">
            <v>ACEVEDO CLAUDIO CEFE</v>
          </cell>
          <cell r="L453" t="str">
            <v>GUNI</v>
          </cell>
        </row>
        <row r="454">
          <cell r="A454">
            <v>22</v>
          </cell>
          <cell r="B454" t="str">
            <v>X65</v>
          </cell>
          <cell r="C454" t="str">
            <v>DEPARTAMENTO  CHAPA</v>
          </cell>
          <cell r="D454" t="str">
            <v>432</v>
          </cell>
          <cell r="E454" t="str">
            <v>ENCUADRAMIENTO DE PUERTA ARI.</v>
          </cell>
          <cell r="F454" t="str">
            <v>PROYECCION DE SOLDADURA</v>
          </cell>
          <cell r="G454" t="str">
            <v>ENCUADRAMIENTO DE PUERTA ARI.PROYECCION DE SOLDADURA</v>
          </cell>
          <cell r="H454" t="str">
            <v>X65</v>
          </cell>
          <cell r="I454" t="str">
            <v>STO1</v>
          </cell>
          <cell r="J454">
            <v>42</v>
          </cell>
          <cell r="K454" t="str">
            <v>CORREA, ALBERTO</v>
          </cell>
          <cell r="L454" t="str">
            <v>STO1</v>
          </cell>
        </row>
        <row r="455">
          <cell r="A455">
            <v>22</v>
          </cell>
          <cell r="B455" t="str">
            <v>X65</v>
          </cell>
          <cell r="C455" t="str">
            <v>DEPARTAMENTO  CHAPA</v>
          </cell>
          <cell r="D455" t="str">
            <v>432</v>
          </cell>
          <cell r="E455" t="str">
            <v>MARCO DE PUERTA  AVD</v>
          </cell>
          <cell r="F455" t="str">
            <v>JUEGO EXCESIVO</v>
          </cell>
          <cell r="G455" t="str">
            <v>MARCO DE PUERTA  AVDJUEGO EXCESIVO</v>
          </cell>
          <cell r="H455" t="str">
            <v>X65</v>
          </cell>
          <cell r="I455" t="str">
            <v>TCMU</v>
          </cell>
          <cell r="J455">
            <v>42</v>
          </cell>
          <cell r="K455" t="str">
            <v>ACEVEDO CLAUDIO CEFE</v>
          </cell>
          <cell r="L455" t="str">
            <v>GUNI</v>
          </cell>
        </row>
        <row r="456">
          <cell r="A456">
            <v>22</v>
          </cell>
          <cell r="B456" t="str">
            <v>X65</v>
          </cell>
          <cell r="C456" t="str">
            <v>DEPARTAMENTO  CHAPA</v>
          </cell>
          <cell r="D456" t="str">
            <v>432</v>
          </cell>
          <cell r="E456" t="str">
            <v>MARCO DE PUERTA  AVD</v>
          </cell>
          <cell r="F456" t="str">
            <v>JUEGO IRREGULAR</v>
          </cell>
          <cell r="G456" t="str">
            <v>MARCO DE PUERTA  AVDJUEGO IRREGULAR</v>
          </cell>
          <cell r="H456" t="str">
            <v>X65</v>
          </cell>
          <cell r="I456" t="str">
            <v>TCMU</v>
          </cell>
          <cell r="J456">
            <v>42</v>
          </cell>
          <cell r="K456" t="str">
            <v>ACEVEDO CLAUDIO CEFE</v>
          </cell>
          <cell r="L456" t="str">
            <v>GUNI</v>
          </cell>
        </row>
        <row r="457">
          <cell r="A457">
            <v>22</v>
          </cell>
          <cell r="B457" t="str">
            <v>X65</v>
          </cell>
          <cell r="C457" t="str">
            <v>DEPARTAMENTO MONTAJE</v>
          </cell>
          <cell r="D457" t="str">
            <v>145</v>
          </cell>
          <cell r="E457" t="str">
            <v>FUNCION DE ANTIARRANQUE</v>
          </cell>
          <cell r="F457" t="str">
            <v>INSTALACION DINAMICA MK01</v>
          </cell>
          <cell r="G457" t="str">
            <v>FUNCION DE ANTIARRANQUEINSTALACION DINAMICA MK01</v>
          </cell>
          <cell r="H457" t="str">
            <v>X65</v>
          </cell>
          <cell r="I457" t="str">
            <v>BOUT</v>
          </cell>
          <cell r="J457">
            <v>42</v>
          </cell>
          <cell r="K457" t="str">
            <v>CONTROL ELECTRICO</v>
          </cell>
          <cell r="L457" t="str">
            <v>DYRA</v>
          </cell>
        </row>
        <row r="458">
          <cell r="A458">
            <v>22</v>
          </cell>
          <cell r="B458" t="str">
            <v>X65</v>
          </cell>
          <cell r="C458" t="str">
            <v>DEPARTAMENTO PINTURA</v>
          </cell>
          <cell r="D458" t="str">
            <v>486</v>
          </cell>
          <cell r="E458" t="str">
            <v>ALETA ARD.</v>
          </cell>
          <cell r="F458" t="str">
            <v>GRANO</v>
          </cell>
          <cell r="G458" t="str">
            <v>ALETA ARD.GRANO</v>
          </cell>
          <cell r="H458" t="str">
            <v>X65</v>
          </cell>
          <cell r="I458" t="str">
            <v>SBOX</v>
          </cell>
          <cell r="J458">
            <v>42</v>
          </cell>
          <cell r="K458" t="str">
            <v>ALBORNOZ CARLOS</v>
          </cell>
          <cell r="L458" t="str">
            <v>SPIN</v>
          </cell>
        </row>
        <row r="459">
          <cell r="A459">
            <v>22</v>
          </cell>
          <cell r="B459" t="str">
            <v>X65</v>
          </cell>
          <cell r="C459" t="str">
            <v>DEPARTAMENTO PINTURA</v>
          </cell>
          <cell r="D459" t="str">
            <v>486</v>
          </cell>
          <cell r="E459" t="str">
            <v>TECHO</v>
          </cell>
          <cell r="F459" t="str">
            <v>DEPOSITO DE PARTICULAS</v>
          </cell>
          <cell r="G459" t="str">
            <v>TECHODEPOSITO DE PARTICULAS</v>
          </cell>
          <cell r="H459" t="str">
            <v>X65</v>
          </cell>
          <cell r="I459" t="str">
            <v>SBOX</v>
          </cell>
          <cell r="J459">
            <v>42</v>
          </cell>
          <cell r="K459" t="str">
            <v>ALBORNOZ CARLOS</v>
          </cell>
          <cell r="L459" t="str">
            <v>SPIN</v>
          </cell>
        </row>
        <row r="460">
          <cell r="A460">
            <v>22</v>
          </cell>
          <cell r="B460" t="str">
            <v>X76</v>
          </cell>
          <cell r="C460" t="str">
            <v>DEPARTAMENTO  CHAPA</v>
          </cell>
          <cell r="D460" t="str">
            <v>427</v>
          </cell>
          <cell r="E460" t="str">
            <v>ALETA  AVD.</v>
          </cell>
          <cell r="F460" t="str">
            <v>FIJACION ROSCADA FLOJA</v>
          </cell>
          <cell r="G460" t="str">
            <v>ALETA  AVD.FIJACION ROSCADA FLOJA</v>
          </cell>
          <cell r="H460" t="str">
            <v>X76</v>
          </cell>
          <cell r="I460" t="str">
            <v>STO1</v>
          </cell>
          <cell r="J460">
            <v>42</v>
          </cell>
          <cell r="K460" t="str">
            <v>QUINTEROS, EDUARDO</v>
          </cell>
          <cell r="L460" t="str">
            <v>STO1</v>
          </cell>
        </row>
        <row r="461">
          <cell r="A461">
            <v>22</v>
          </cell>
          <cell r="B461" t="str">
            <v>X38</v>
          </cell>
          <cell r="C461" t="str">
            <v>DEPARTAMENTO  CHAPA</v>
          </cell>
          <cell r="D461" t="str">
            <v>421</v>
          </cell>
          <cell r="E461" t="str">
            <v>ENCUADRAMIENTO DE PUERTA ARD.</v>
          </cell>
          <cell r="F461" t="str">
            <v>BOLLOS</v>
          </cell>
          <cell r="G461" t="str">
            <v>ENCUADRAMIENTO DE PUERTA ARD.BOLLOS</v>
          </cell>
          <cell r="H461" t="str">
            <v>X38</v>
          </cell>
          <cell r="I461" t="str">
            <v>STO1</v>
          </cell>
          <cell r="J461">
            <v>41</v>
          </cell>
          <cell r="K461" t="str">
            <v>CORREA, ALBERTO</v>
          </cell>
          <cell r="L461" t="str">
            <v>STO1</v>
          </cell>
        </row>
        <row r="462">
          <cell r="A462">
            <v>22</v>
          </cell>
          <cell r="B462" t="str">
            <v>X38</v>
          </cell>
          <cell r="C462" t="str">
            <v>DEPARTAMENTO  CHAPA</v>
          </cell>
          <cell r="D462" t="str">
            <v>431</v>
          </cell>
          <cell r="E462" t="str">
            <v>PORTON / PILOTO ARD.</v>
          </cell>
          <cell r="F462" t="str">
            <v>JUEGO MAL REPARTIDO</v>
          </cell>
          <cell r="G462" t="str">
            <v>PORTON / PILOTO ARD.JUEGO MAL REPARTIDO</v>
          </cell>
          <cell r="H462" t="str">
            <v>X38</v>
          </cell>
          <cell r="I462" t="str">
            <v>TCMU</v>
          </cell>
          <cell r="J462">
            <v>41</v>
          </cell>
          <cell r="K462" t="str">
            <v>FIGUEROA MIGUEL ANGE</v>
          </cell>
          <cell r="L462" t="str">
            <v>GUNI</v>
          </cell>
        </row>
        <row r="463">
          <cell r="A463">
            <v>22</v>
          </cell>
          <cell r="B463" t="str">
            <v>X65</v>
          </cell>
          <cell r="C463" t="str">
            <v>DEPARTAMENTO  CHAPA</v>
          </cell>
          <cell r="D463" t="str">
            <v>431</v>
          </cell>
          <cell r="E463" t="str">
            <v>PUERTA ARI.</v>
          </cell>
          <cell r="F463" t="str">
            <v>TALONA A LA MANIOBRA</v>
          </cell>
          <cell r="G463" t="str">
            <v>PUERTA ARI.TALONA A LA MANIOBRA</v>
          </cell>
          <cell r="H463" t="str">
            <v>X65</v>
          </cell>
          <cell r="I463" t="str">
            <v>TCMU</v>
          </cell>
          <cell r="J463">
            <v>41</v>
          </cell>
          <cell r="K463" t="str">
            <v>FUENTE FEDER GREGOR</v>
          </cell>
          <cell r="L463" t="str">
            <v>GUNI</v>
          </cell>
        </row>
        <row r="464">
          <cell r="A464">
            <v>22</v>
          </cell>
          <cell r="B464" t="str">
            <v>X65</v>
          </cell>
          <cell r="C464" t="str">
            <v>DEPARTAMENTO  CHAPA</v>
          </cell>
          <cell r="D464" t="str">
            <v>432</v>
          </cell>
          <cell r="E464" t="str">
            <v>CAPOT AV.</v>
          </cell>
          <cell r="F464" t="str">
            <v>PICO</v>
          </cell>
          <cell r="G464" t="str">
            <v>CAPOT AV.PICO</v>
          </cell>
          <cell r="H464" t="str">
            <v>X65</v>
          </cell>
          <cell r="I464" t="str">
            <v>TCMU</v>
          </cell>
          <cell r="J464">
            <v>41</v>
          </cell>
          <cell r="K464" t="str">
            <v>FIGUEROA MIGUEL ANGE</v>
          </cell>
          <cell r="L464" t="str">
            <v>GUNI</v>
          </cell>
        </row>
        <row r="465">
          <cell r="A465">
            <v>22</v>
          </cell>
          <cell r="B465" t="str">
            <v>X65</v>
          </cell>
          <cell r="C465" t="str">
            <v>DEPARTAMENTO MONTAJE</v>
          </cell>
          <cell r="D465" t="str">
            <v>147</v>
          </cell>
          <cell r="E465" t="str">
            <v>PUERTA ARI.</v>
          </cell>
          <cell r="F465" t="str">
            <v>DESCONCHADO</v>
          </cell>
          <cell r="G465" t="str">
            <v>PUERTA ARI.DESCONCHADO</v>
          </cell>
          <cell r="H465" t="str">
            <v>X65</v>
          </cell>
          <cell r="I465" t="str">
            <v>TCMU</v>
          </cell>
          <cell r="J465">
            <v>41</v>
          </cell>
          <cell r="K465" t="str">
            <v>RUSEK CHRISTIAN ADRI</v>
          </cell>
          <cell r="L465" t="str">
            <v>GUNI</v>
          </cell>
        </row>
        <row r="466">
          <cell r="A466">
            <v>22</v>
          </cell>
          <cell r="B466" t="str">
            <v>X76</v>
          </cell>
          <cell r="C466" t="str">
            <v>DEPARTAMENTO  CHAPA</v>
          </cell>
          <cell r="D466" t="str">
            <v>426</v>
          </cell>
          <cell r="E466" t="str">
            <v>PUERTA BATIENTE ARI.</v>
          </cell>
          <cell r="F466" t="str">
            <v>BOLLOS</v>
          </cell>
          <cell r="G466" t="str">
            <v>PUERTA BATIENTE ARI.BOLLOS</v>
          </cell>
          <cell r="H466" t="str">
            <v>X76</v>
          </cell>
          <cell r="I466" t="str">
            <v>STO1</v>
          </cell>
          <cell r="J466">
            <v>41</v>
          </cell>
          <cell r="K466" t="str">
            <v>CORREA, ALBERTO</v>
          </cell>
          <cell r="L466" t="str">
            <v>STO1</v>
          </cell>
        </row>
        <row r="467">
          <cell r="A467">
            <v>22</v>
          </cell>
          <cell r="B467" t="str">
            <v>X76</v>
          </cell>
          <cell r="C467" t="str">
            <v>DEPARTAMENTO  CHAPA</v>
          </cell>
          <cell r="D467" t="str">
            <v>431</v>
          </cell>
          <cell r="E467" t="str">
            <v>CAPOT AV./ ALETA  AVD.</v>
          </cell>
          <cell r="F467" t="str">
            <v>SOBRESALE</v>
          </cell>
          <cell r="G467" t="str">
            <v>CAPOT AV./ ALETA  AVD.SOBRESALE</v>
          </cell>
          <cell r="H467" t="str">
            <v>X76</v>
          </cell>
          <cell r="I467" t="str">
            <v>TCMU</v>
          </cell>
          <cell r="J467">
            <v>41</v>
          </cell>
          <cell r="K467" t="str">
            <v>ZELAYA GONZA MA CRUZ</v>
          </cell>
          <cell r="L467" t="str">
            <v>GUNI</v>
          </cell>
        </row>
        <row r="468">
          <cell r="A468">
            <v>22</v>
          </cell>
          <cell r="B468" t="str">
            <v>X76</v>
          </cell>
          <cell r="C468" t="str">
            <v>DEPARTAMENTO  CHAPA</v>
          </cell>
          <cell r="D468" t="str">
            <v>431</v>
          </cell>
          <cell r="E468" t="str">
            <v>CAPOT / FARO I.</v>
          </cell>
          <cell r="F468" t="str">
            <v>SOBRESALE</v>
          </cell>
          <cell r="G468" t="str">
            <v>CAPOT / FARO I.SOBRESALE</v>
          </cell>
          <cell r="H468" t="str">
            <v>X76</v>
          </cell>
          <cell r="I468" t="str">
            <v>TCMU</v>
          </cell>
          <cell r="J468">
            <v>41</v>
          </cell>
          <cell r="K468" t="str">
            <v>ZELAYA GONZA MA CRUZ</v>
          </cell>
          <cell r="L468" t="str">
            <v>GUNI</v>
          </cell>
        </row>
        <row r="469">
          <cell r="A469">
            <v>22</v>
          </cell>
          <cell r="B469" t="str">
            <v>X38</v>
          </cell>
          <cell r="C469" t="str">
            <v>DEPARTAMENTO  CHAPA</v>
          </cell>
          <cell r="D469" t="str">
            <v>427</v>
          </cell>
          <cell r="E469" t="str">
            <v>PUERTA AVI.</v>
          </cell>
          <cell r="F469" t="str">
            <v>JUEGO MAL REPARTIDO</v>
          </cell>
          <cell r="G469" t="str">
            <v>PUERTA AVI.JUEGO MAL REPARTIDO</v>
          </cell>
          <cell r="H469" t="str">
            <v>X38</v>
          </cell>
          <cell r="I469" t="str">
            <v>TCMU</v>
          </cell>
          <cell r="J469">
            <v>40</v>
          </cell>
          <cell r="K469" t="str">
            <v>MANZANELLI RICARDO O</v>
          </cell>
          <cell r="L469" t="str">
            <v>GUNI</v>
          </cell>
        </row>
        <row r="470">
          <cell r="A470">
            <v>22</v>
          </cell>
          <cell r="B470" t="str">
            <v>X38</v>
          </cell>
          <cell r="C470" t="str">
            <v>DEPARTAMENTO  CHAPA</v>
          </cell>
          <cell r="D470" t="str">
            <v>430</v>
          </cell>
          <cell r="E470" t="str">
            <v>PUERTA AVI.</v>
          </cell>
          <cell r="F470" t="str">
            <v>DEFORMACION</v>
          </cell>
          <cell r="G470" t="str">
            <v>PUERTA AVI.DEFORMACION</v>
          </cell>
          <cell r="H470" t="str">
            <v>X38</v>
          </cell>
          <cell r="I470" t="str">
            <v>TCMU</v>
          </cell>
          <cell r="J470">
            <v>40</v>
          </cell>
          <cell r="K470" t="str">
            <v>ZELAYA GONZA MA CRUZ</v>
          </cell>
          <cell r="L470" t="str">
            <v>GUNI</v>
          </cell>
        </row>
        <row r="471">
          <cell r="A471">
            <v>22</v>
          </cell>
          <cell r="B471" t="str">
            <v>X38</v>
          </cell>
          <cell r="C471" t="str">
            <v>DEPARTAMENTO  CHAPA</v>
          </cell>
          <cell r="D471" t="str">
            <v>431</v>
          </cell>
          <cell r="E471" t="str">
            <v>PAÑO DE PUERTA  AVI / ALETA  AVI</v>
          </cell>
          <cell r="F471" t="str">
            <v>SOBRESALE</v>
          </cell>
          <cell r="G471" t="str">
            <v>PAÑO DE PUERTA  AVI / ALETA  AVISOBRESALE</v>
          </cell>
          <cell r="H471" t="str">
            <v>X38</v>
          </cell>
          <cell r="I471" t="str">
            <v>TCMU</v>
          </cell>
          <cell r="J471">
            <v>40</v>
          </cell>
          <cell r="K471" t="str">
            <v>VAZQUEZ RENE ALBERTO</v>
          </cell>
          <cell r="L471" t="str">
            <v>GUNI</v>
          </cell>
        </row>
        <row r="472">
          <cell r="A472">
            <v>22</v>
          </cell>
          <cell r="B472" t="str">
            <v>X38</v>
          </cell>
          <cell r="C472" t="str">
            <v>DEPARTAMENTO MONTAJE</v>
          </cell>
          <cell r="D472" t="str">
            <v>???</v>
          </cell>
          <cell r="E472" t="str">
            <v>CAPOT / REJILLA  DE CALANDRA</v>
          </cell>
          <cell r="F472" t="str">
            <v>JUEGO IRREGULAR</v>
          </cell>
          <cell r="G472" t="str">
            <v>CAPOT / REJILLA  DE CALANDRAJUEGO IRREGULAR</v>
          </cell>
          <cell r="H472" t="str">
            <v>X38</v>
          </cell>
          <cell r="I472" t="str">
            <v>TCMU</v>
          </cell>
          <cell r="J472">
            <v>40</v>
          </cell>
          <cell r="K472" t="str">
            <v>RAMIREZ RICAR DANIEL</v>
          </cell>
          <cell r="L472" t="str">
            <v>GUNI</v>
          </cell>
        </row>
        <row r="473">
          <cell r="A473">
            <v>22</v>
          </cell>
          <cell r="B473" t="str">
            <v>X38</v>
          </cell>
          <cell r="C473" t="str">
            <v>DEPARTAMENTO MONTAJE</v>
          </cell>
          <cell r="D473" t="str">
            <v>143</v>
          </cell>
          <cell r="E473" t="str">
            <v>TAPA DE CARBURANTE</v>
          </cell>
          <cell r="F473" t="str">
            <v>MAL CENTRADO</v>
          </cell>
          <cell r="G473" t="str">
            <v>TAPA DE CARBURANTEMAL CENTRADO</v>
          </cell>
          <cell r="H473" t="str">
            <v>X38</v>
          </cell>
          <cell r="I473" t="str">
            <v>TCMU</v>
          </cell>
          <cell r="J473">
            <v>40</v>
          </cell>
          <cell r="K473" t="str">
            <v>FIGUEROA MIGUEL ANGE</v>
          </cell>
          <cell r="L473" t="str">
            <v>GUNI</v>
          </cell>
        </row>
        <row r="474">
          <cell r="A474">
            <v>22</v>
          </cell>
          <cell r="B474" t="str">
            <v>X65</v>
          </cell>
          <cell r="C474" t="str">
            <v>DEPARTAMENTO  CHAPA</v>
          </cell>
          <cell r="D474" t="str">
            <v>432</v>
          </cell>
          <cell r="E474" t="str">
            <v>PORTON (CONJUNTO)</v>
          </cell>
          <cell r="F474" t="str">
            <v>JUEGO MAL REPARTIDO</v>
          </cell>
          <cell r="G474" t="str">
            <v>PORTON (CONJUNTO)JUEGO MAL REPARTIDO</v>
          </cell>
          <cell r="H474" t="str">
            <v>X65</v>
          </cell>
          <cell r="I474" t="str">
            <v>TCMU</v>
          </cell>
          <cell r="J474">
            <v>40</v>
          </cell>
          <cell r="K474" t="str">
            <v>VAZQUEZ RENE ALBERTO</v>
          </cell>
          <cell r="L474" t="str">
            <v>GUNI</v>
          </cell>
        </row>
        <row r="475">
          <cell r="A475">
            <v>22</v>
          </cell>
          <cell r="B475" t="str">
            <v>X65</v>
          </cell>
          <cell r="C475" t="str">
            <v>DEPARTAMENTO  CHAPA</v>
          </cell>
          <cell r="D475" t="str">
            <v>432</v>
          </cell>
          <cell r="E475" t="str">
            <v>PUERTA AVD.</v>
          </cell>
          <cell r="F475" t="str">
            <v>MAL ALINEADO</v>
          </cell>
          <cell r="G475" t="str">
            <v>PUERTA AVD.MAL ALINEADO</v>
          </cell>
          <cell r="H475" t="str">
            <v>X65</v>
          </cell>
          <cell r="I475" t="str">
            <v>TCMU</v>
          </cell>
          <cell r="J475">
            <v>40</v>
          </cell>
          <cell r="K475" t="str">
            <v>FIGUEROA MIGUEL ANGE</v>
          </cell>
          <cell r="L475" t="str">
            <v>GUNI</v>
          </cell>
        </row>
        <row r="476">
          <cell r="A476">
            <v>22</v>
          </cell>
          <cell r="B476" t="str">
            <v>X65</v>
          </cell>
          <cell r="C476" t="str">
            <v>DEPARTAMENTO MONTAJE</v>
          </cell>
          <cell r="D476" t="str">
            <v>137</v>
          </cell>
          <cell r="E476" t="str">
            <v>ALFOMBRA DE PISO ARD.</v>
          </cell>
          <cell r="F476" t="str">
            <v>PRESENCIA DE AGUA (ORIGEN INDETERMINADO)</v>
          </cell>
          <cell r="G476" t="str">
            <v>ALFOMBRA DE PISO ARD.PRESENCIA DE AGUA (ORIGEN INDETERMINADO)</v>
          </cell>
          <cell r="H476" t="str">
            <v>X65</v>
          </cell>
          <cell r="I476" t="str">
            <v>BDEF</v>
          </cell>
          <cell r="J476">
            <v>40</v>
          </cell>
          <cell r="K476" t="str">
            <v>ESTERIO SERGIO DAN</v>
          </cell>
          <cell r="L476" t="str">
            <v>BOUT</v>
          </cell>
        </row>
        <row r="477">
          <cell r="A477">
            <v>22</v>
          </cell>
          <cell r="B477" t="str">
            <v>X65</v>
          </cell>
          <cell r="C477" t="str">
            <v>DEPARTAMENTO MONTAJE</v>
          </cell>
          <cell r="D477" t="str">
            <v>143</v>
          </cell>
          <cell r="E477" t="str">
            <v>PARACHOQUES AR</v>
          </cell>
          <cell r="F477" t="str">
            <v>MAL POSICIONADO</v>
          </cell>
          <cell r="G477" t="str">
            <v>PARACHOQUES ARMAL POSICIONADO</v>
          </cell>
          <cell r="H477" t="str">
            <v>X65</v>
          </cell>
          <cell r="I477" t="str">
            <v>TCMU</v>
          </cell>
          <cell r="J477">
            <v>40</v>
          </cell>
          <cell r="K477" t="str">
            <v>FUENTE FEDER GREGOR</v>
          </cell>
          <cell r="L477" t="str">
            <v>GUNI</v>
          </cell>
        </row>
        <row r="478">
          <cell r="A478">
            <v>22</v>
          </cell>
          <cell r="B478" t="str">
            <v>X65</v>
          </cell>
          <cell r="C478" t="str">
            <v>DEPARTAMENTO PINTURA</v>
          </cell>
          <cell r="D478" t="str">
            <v>484</v>
          </cell>
          <cell r="E478" t="str">
            <v>PAÑO DE PUERTA  AVD / ALETA  AVD</v>
          </cell>
          <cell r="F478" t="str">
            <v>SOBRESALE</v>
          </cell>
          <cell r="G478" t="str">
            <v>PAÑO DE PUERTA  AVD / ALETA  AVDSOBRESALE</v>
          </cell>
          <cell r="H478" t="str">
            <v>X65</v>
          </cell>
          <cell r="I478" t="str">
            <v>TCMU</v>
          </cell>
          <cell r="J478">
            <v>40</v>
          </cell>
          <cell r="K478" t="str">
            <v>REYNOSO DAVID WALTER</v>
          </cell>
          <cell r="L478" t="str">
            <v>GUNI</v>
          </cell>
        </row>
        <row r="479">
          <cell r="A479">
            <v>22</v>
          </cell>
          <cell r="B479" t="str">
            <v>X65</v>
          </cell>
          <cell r="C479" t="str">
            <v>DEPARTAMENTO PINTURA</v>
          </cell>
          <cell r="D479" t="str">
            <v>484</v>
          </cell>
          <cell r="E479" t="str">
            <v>PORTON (CONJUNTO)</v>
          </cell>
          <cell r="F479" t="str">
            <v>COLOR NO CONJUNTADO</v>
          </cell>
          <cell r="G479" t="str">
            <v>PORTON (CONJUNTO)COLOR NO CONJUNTADO</v>
          </cell>
          <cell r="H479" t="str">
            <v>X65</v>
          </cell>
          <cell r="I479" t="str">
            <v>TCMU</v>
          </cell>
          <cell r="J479">
            <v>40</v>
          </cell>
          <cell r="K479" t="str">
            <v>VAZQUEZ RENE ALBERTO</v>
          </cell>
          <cell r="L479" t="str">
            <v>GUNI</v>
          </cell>
        </row>
        <row r="480">
          <cell r="A480">
            <v>22</v>
          </cell>
          <cell r="B480" t="str">
            <v>X65</v>
          </cell>
          <cell r="C480" t="str">
            <v>DEPARTAMENTO PINTURA</v>
          </cell>
          <cell r="D480" t="str">
            <v>486</v>
          </cell>
          <cell r="E480" t="str">
            <v>ALETA  AVI.</v>
          </cell>
          <cell r="F480" t="str">
            <v>GRANO</v>
          </cell>
          <cell r="G480" t="str">
            <v>ALETA  AVI.GRANO</v>
          </cell>
          <cell r="H480" t="str">
            <v>X65</v>
          </cell>
          <cell r="I480" t="str">
            <v>SBOX</v>
          </cell>
          <cell r="J480">
            <v>40</v>
          </cell>
          <cell r="K480" t="str">
            <v>ALBORNOZ CARLOS</v>
          </cell>
          <cell r="L480" t="str">
            <v>SPIN</v>
          </cell>
        </row>
        <row r="481">
          <cell r="A481">
            <v>22</v>
          </cell>
          <cell r="B481" t="str">
            <v>X76</v>
          </cell>
          <cell r="C481" t="str">
            <v>DEPARTAMENTO MONTAJE</v>
          </cell>
          <cell r="D481" t="str">
            <v>147</v>
          </cell>
          <cell r="E481" t="str">
            <v>PUERTA DESLIZANTE LATERAL D.</v>
          </cell>
          <cell r="F481" t="str">
            <v>DESCONCHADO</v>
          </cell>
          <cell r="G481" t="str">
            <v>PUERTA DESLIZANTE LATERAL D.DESCONCHADO</v>
          </cell>
          <cell r="H481" t="str">
            <v>X76</v>
          </cell>
          <cell r="I481" t="str">
            <v>TCMU</v>
          </cell>
          <cell r="J481">
            <v>40</v>
          </cell>
          <cell r="K481" t="str">
            <v>GAUNA MARIA EUGENIA</v>
          </cell>
          <cell r="L481" t="str">
            <v>GUNI</v>
          </cell>
        </row>
        <row r="482">
          <cell r="A482">
            <v>22</v>
          </cell>
          <cell r="B482" t="str">
            <v>X76</v>
          </cell>
          <cell r="C482" t="str">
            <v>DEPARTAMENTO MONTAJE</v>
          </cell>
          <cell r="D482" t="str">
            <v>148</v>
          </cell>
          <cell r="E482" t="str">
            <v>ALFOMBRA DE MALETERO</v>
          </cell>
          <cell r="F482" t="str">
            <v>PRESENCIA DE AGUA (ORIGEN INDETERMINADO)</v>
          </cell>
          <cell r="G482" t="str">
            <v>ALFOMBRA DE MALETEROPRESENCIA DE AGUA (ORIGEN INDETERMINADO)</v>
          </cell>
          <cell r="H482" t="str">
            <v>X76</v>
          </cell>
          <cell r="I482" t="str">
            <v>BOUT</v>
          </cell>
          <cell r="J482">
            <v>40</v>
          </cell>
          <cell r="K482" t="str">
            <v>DI GREGORIO RAUL</v>
          </cell>
          <cell r="L482" t="str">
            <v>GKAN</v>
          </cell>
        </row>
        <row r="483">
          <cell r="A483">
            <v>22</v>
          </cell>
          <cell r="B483" t="str">
            <v>X76</v>
          </cell>
          <cell r="C483" t="str">
            <v>DEPARTAMENTO PINTURA</v>
          </cell>
          <cell r="D483" t="str">
            <v>486</v>
          </cell>
          <cell r="E483" t="str">
            <v>CAPOT AV.</v>
          </cell>
          <cell r="F483" t="str">
            <v>GRANO</v>
          </cell>
          <cell r="G483" t="str">
            <v>CAPOT AV.GRANO</v>
          </cell>
          <cell r="H483" t="str">
            <v>X76</v>
          </cell>
          <cell r="I483" t="str">
            <v>TCMU</v>
          </cell>
          <cell r="J483">
            <v>40</v>
          </cell>
          <cell r="K483" t="str">
            <v>GAUNA MARIA EUGENIA</v>
          </cell>
          <cell r="L483" t="str">
            <v>GUNI</v>
          </cell>
        </row>
        <row r="484">
          <cell r="A484">
            <v>22</v>
          </cell>
          <cell r="B484" t="str">
            <v>X76</v>
          </cell>
          <cell r="C484" t="str">
            <v>DEPARTAMENTO PINTURA</v>
          </cell>
          <cell r="D484" t="str">
            <v>486</v>
          </cell>
          <cell r="E484" t="str">
            <v>CAPOT AV.</v>
          </cell>
          <cell r="F484" t="str">
            <v>GRANO</v>
          </cell>
          <cell r="G484" t="str">
            <v>CAPOT AV.GRANO</v>
          </cell>
          <cell r="H484" t="str">
            <v>X76</v>
          </cell>
          <cell r="I484" t="str">
            <v>TCMU</v>
          </cell>
          <cell r="J484">
            <v>40</v>
          </cell>
          <cell r="K484" t="str">
            <v>ZELAYA GONZA MA CRUZ</v>
          </cell>
          <cell r="L484" t="str">
            <v>GUNI</v>
          </cell>
        </row>
        <row r="485">
          <cell r="A485">
            <v>22</v>
          </cell>
          <cell r="B485" t="str">
            <v>X38</v>
          </cell>
          <cell r="C485" t="str">
            <v>CALIDAD DE PIEZAS</v>
          </cell>
          <cell r="D485" t="str">
            <v>151</v>
          </cell>
          <cell r="E485" t="str">
            <v>PARACHOQUES AV.</v>
          </cell>
          <cell r="F485" t="str">
            <v xml:space="preserve">RAYAS </v>
          </cell>
          <cell r="G485" t="str">
            <v xml:space="preserve">PARACHOQUES AV.RAYAS </v>
          </cell>
          <cell r="H485" t="str">
            <v>X38</v>
          </cell>
          <cell r="I485" t="str">
            <v>TCMU</v>
          </cell>
          <cell r="J485">
            <v>39</v>
          </cell>
          <cell r="K485" t="str">
            <v>RAMIREZ RICAR DANIEL</v>
          </cell>
          <cell r="L485" t="str">
            <v>GUNI</v>
          </cell>
        </row>
        <row r="486">
          <cell r="A486">
            <v>22</v>
          </cell>
          <cell r="B486" t="str">
            <v>X38</v>
          </cell>
          <cell r="C486" t="str">
            <v>DEPARTAMENTO  CHAPA</v>
          </cell>
          <cell r="D486" t="str">
            <v>430</v>
          </cell>
          <cell r="E486" t="str">
            <v>TAPA DE CARBURANTE</v>
          </cell>
          <cell r="F486" t="str">
            <v>MAL POSICIONADO</v>
          </cell>
          <cell r="G486" t="str">
            <v>TAPA DE CARBURANTEMAL POSICIONADO</v>
          </cell>
          <cell r="H486" t="str">
            <v>X38</v>
          </cell>
          <cell r="I486" t="str">
            <v>TCMU</v>
          </cell>
          <cell r="J486">
            <v>39</v>
          </cell>
          <cell r="K486" t="str">
            <v>ZELAYA GONZA MA CRUZ</v>
          </cell>
          <cell r="L486" t="str">
            <v>GUNI</v>
          </cell>
        </row>
        <row r="487">
          <cell r="A487">
            <v>22</v>
          </cell>
          <cell r="B487" t="str">
            <v>X38</v>
          </cell>
          <cell r="C487" t="str">
            <v>DEPARTAMENTO MONTAJE</v>
          </cell>
          <cell r="D487" t="str">
            <v>148</v>
          </cell>
          <cell r="E487" t="str">
            <v>ALFOMBRA DE MALETERO</v>
          </cell>
          <cell r="F487" t="str">
            <v>PRESENCIA DE AGUA (ORIGEN INDETERMINADO)</v>
          </cell>
          <cell r="G487" t="str">
            <v>ALFOMBRA DE MALETEROPRESENCIA DE AGUA (ORIGEN INDETERMINADO)</v>
          </cell>
          <cell r="H487" t="str">
            <v>X38</v>
          </cell>
          <cell r="I487" t="str">
            <v>BOUT</v>
          </cell>
          <cell r="J487">
            <v>39</v>
          </cell>
          <cell r="K487" t="str">
            <v>RAMIREZ RICAR DANIEL</v>
          </cell>
          <cell r="L487" t="str">
            <v>GKAN</v>
          </cell>
        </row>
        <row r="488">
          <cell r="A488">
            <v>22</v>
          </cell>
          <cell r="B488" t="str">
            <v>X65</v>
          </cell>
          <cell r="C488" t="str">
            <v>DEPARTAMENTO  CHAPA</v>
          </cell>
          <cell r="D488" t="str">
            <v>431</v>
          </cell>
          <cell r="E488" t="str">
            <v>PUERTA ARD.</v>
          </cell>
          <cell r="F488" t="str">
            <v>BOLLOS</v>
          </cell>
          <cell r="G488" t="str">
            <v>PUERTA ARD.BOLLOS</v>
          </cell>
          <cell r="H488" t="str">
            <v>X65</v>
          </cell>
          <cell r="I488" t="str">
            <v>TCMU</v>
          </cell>
          <cell r="J488">
            <v>39</v>
          </cell>
          <cell r="K488" t="str">
            <v>VAZQUEZ RENE ALBERTO</v>
          </cell>
          <cell r="L488" t="str">
            <v>GUNI</v>
          </cell>
        </row>
        <row r="489">
          <cell r="A489">
            <v>22</v>
          </cell>
          <cell r="B489" t="str">
            <v>X65</v>
          </cell>
          <cell r="C489" t="str">
            <v>DEPARTAMENTO  CHAPA</v>
          </cell>
          <cell r="D489" t="str">
            <v>431</v>
          </cell>
          <cell r="E489" t="str">
            <v>PUERTA ARI.</v>
          </cell>
          <cell r="F489" t="str">
            <v>BOLLOS</v>
          </cell>
          <cell r="G489" t="str">
            <v>PUERTA ARI.BOLLOS</v>
          </cell>
          <cell r="H489" t="str">
            <v>X65</v>
          </cell>
          <cell r="I489" t="str">
            <v>TCMU</v>
          </cell>
          <cell r="J489">
            <v>39</v>
          </cell>
          <cell r="K489" t="str">
            <v>RUSEK CHRISTIAN ADRI</v>
          </cell>
          <cell r="L489" t="str">
            <v>GUNI</v>
          </cell>
        </row>
        <row r="490">
          <cell r="A490">
            <v>22</v>
          </cell>
          <cell r="B490" t="str">
            <v>X65</v>
          </cell>
          <cell r="C490" t="str">
            <v>DEPARTAMENTO  CHAPA</v>
          </cell>
          <cell r="D490" t="str">
            <v>432</v>
          </cell>
          <cell r="E490" t="str">
            <v>BISAGRA SUP.DE PUERTA AVI.</v>
          </cell>
          <cell r="F490" t="str">
            <v>PROYECCION DE SOLDADURA</v>
          </cell>
          <cell r="G490" t="str">
            <v>BISAGRA SUP.DE PUERTA AVI.PROYECCION DE SOLDADURA</v>
          </cell>
          <cell r="H490" t="str">
            <v>X65</v>
          </cell>
          <cell r="I490" t="str">
            <v>STO1</v>
          </cell>
          <cell r="J490">
            <v>39</v>
          </cell>
          <cell r="K490" t="str">
            <v>CORREA, ALBERTO</v>
          </cell>
          <cell r="L490" t="str">
            <v>STO1</v>
          </cell>
        </row>
        <row r="491">
          <cell r="A491">
            <v>22</v>
          </cell>
          <cell r="B491" t="str">
            <v>X65</v>
          </cell>
          <cell r="C491" t="str">
            <v>DEPARTAMENTO MONTAJE</v>
          </cell>
          <cell r="D491" t="str">
            <v>???</v>
          </cell>
          <cell r="E491" t="str">
            <v>PAÑO LATERAL ARI</v>
          </cell>
          <cell r="F491" t="str">
            <v>DEFORMACION</v>
          </cell>
          <cell r="G491" t="str">
            <v>PAÑO LATERAL ARIDEFORMACION</v>
          </cell>
          <cell r="H491" t="str">
            <v>X65</v>
          </cell>
          <cell r="I491" t="str">
            <v>STO1</v>
          </cell>
          <cell r="J491">
            <v>39</v>
          </cell>
          <cell r="K491" t="str">
            <v>CORREA, ALBERTO</v>
          </cell>
          <cell r="L491" t="str">
            <v>STO1</v>
          </cell>
        </row>
        <row r="492">
          <cell r="A492">
            <v>22</v>
          </cell>
          <cell r="B492" t="str">
            <v>X65</v>
          </cell>
          <cell r="C492" t="str">
            <v>DEPARTAMENTO MONTAJE</v>
          </cell>
          <cell r="D492" t="str">
            <v>147</v>
          </cell>
          <cell r="E492" t="str">
            <v>PUERTA AVD.</v>
          </cell>
          <cell r="F492" t="str">
            <v>DESCONCHADO</v>
          </cell>
          <cell r="G492" t="str">
            <v>PUERTA AVD.DESCONCHADO</v>
          </cell>
          <cell r="H492" t="str">
            <v>X65</v>
          </cell>
          <cell r="I492" t="str">
            <v>TCMU</v>
          </cell>
          <cell r="J492">
            <v>39</v>
          </cell>
          <cell r="K492" t="str">
            <v>GAUNA MARIA EUGENIA</v>
          </cell>
          <cell r="L492" t="str">
            <v>GUNI</v>
          </cell>
        </row>
        <row r="493">
          <cell r="A493">
            <v>22</v>
          </cell>
          <cell r="B493" t="str">
            <v>X65</v>
          </cell>
          <cell r="C493" t="str">
            <v>DEPARTAMENTO PINTURA</v>
          </cell>
          <cell r="D493" t="str">
            <v>486</v>
          </cell>
          <cell r="E493" t="str">
            <v>PUERTA AVI.</v>
          </cell>
          <cell r="F493" t="str">
            <v>DEPOSITO DE PARTICULAS</v>
          </cell>
          <cell r="G493" t="str">
            <v>PUERTA AVI.DEPOSITO DE PARTICULAS</v>
          </cell>
          <cell r="H493" t="str">
            <v>X65</v>
          </cell>
          <cell r="I493" t="str">
            <v>TCMU</v>
          </cell>
          <cell r="J493">
            <v>39</v>
          </cell>
          <cell r="K493" t="str">
            <v>RUSEK CHRISTIAN ADRI</v>
          </cell>
          <cell r="L493" t="str">
            <v>GUNI</v>
          </cell>
        </row>
        <row r="494">
          <cell r="A494">
            <v>22</v>
          </cell>
          <cell r="B494" t="str">
            <v>X76</v>
          </cell>
          <cell r="C494" t="str">
            <v>DEPARTAMENTO  CHAPA</v>
          </cell>
          <cell r="D494" t="str">
            <v>426</v>
          </cell>
          <cell r="E494" t="str">
            <v>PUERTA DESLIZANTE LATERAL D.</v>
          </cell>
          <cell r="F494" t="str">
            <v>PICO</v>
          </cell>
          <cell r="G494" t="str">
            <v>PUERTA DESLIZANTE LATERAL D.PICO</v>
          </cell>
          <cell r="H494" t="str">
            <v>X76</v>
          </cell>
          <cell r="I494" t="str">
            <v>TCMU</v>
          </cell>
          <cell r="J494">
            <v>39</v>
          </cell>
          <cell r="K494" t="str">
            <v>RUSEK CHRISTIAN ADRI</v>
          </cell>
          <cell r="L494" t="str">
            <v>GUNI</v>
          </cell>
        </row>
        <row r="495">
          <cell r="A495">
            <v>22</v>
          </cell>
          <cell r="B495" t="str">
            <v>X76</v>
          </cell>
          <cell r="C495" t="str">
            <v>DEPARTAMENTO  CHAPA</v>
          </cell>
          <cell r="D495" t="str">
            <v>431</v>
          </cell>
          <cell r="E495" t="str">
            <v>CAPOT / FARO I.</v>
          </cell>
          <cell r="F495" t="str">
            <v>SOBRESALE</v>
          </cell>
          <cell r="G495" t="str">
            <v>CAPOT / FARO I.SOBRESALE</v>
          </cell>
          <cell r="H495" t="str">
            <v>X76</v>
          </cell>
          <cell r="I495" t="str">
            <v>TCMU</v>
          </cell>
          <cell r="J495">
            <v>39</v>
          </cell>
          <cell r="K495" t="str">
            <v>RAMIREZ RICAR DANIEL</v>
          </cell>
          <cell r="L495" t="str">
            <v>GUNI</v>
          </cell>
        </row>
        <row r="496">
          <cell r="A496">
            <v>22</v>
          </cell>
          <cell r="B496" t="str">
            <v>X76</v>
          </cell>
          <cell r="C496" t="str">
            <v>DEPARTAMENTO MONTAJE</v>
          </cell>
          <cell r="D496" t="str">
            <v>???</v>
          </cell>
          <cell r="E496" t="str">
            <v>PUERTA AVD.</v>
          </cell>
          <cell r="F496" t="str">
            <v>BOLLOS</v>
          </cell>
          <cell r="G496" t="str">
            <v>PUERTA AVD.BOLLOS</v>
          </cell>
          <cell r="H496" t="str">
            <v>X76</v>
          </cell>
          <cell r="I496" t="str">
            <v>TCMU</v>
          </cell>
          <cell r="J496">
            <v>39</v>
          </cell>
          <cell r="K496" t="str">
            <v>FIGUEROA MIGUEL ANGE</v>
          </cell>
          <cell r="L496" t="str">
            <v>GUNI</v>
          </cell>
        </row>
        <row r="497">
          <cell r="A497">
            <v>22</v>
          </cell>
          <cell r="B497" t="str">
            <v>X76</v>
          </cell>
          <cell r="C497" t="str">
            <v>DEPARTAMENTO PINTURA</v>
          </cell>
          <cell r="D497" t="str">
            <v>484</v>
          </cell>
          <cell r="E497" t="str">
            <v>TECHO</v>
          </cell>
          <cell r="F497" t="str">
            <v>BOLLOS</v>
          </cell>
          <cell r="G497" t="str">
            <v>TECHOBOLLOS</v>
          </cell>
          <cell r="H497" t="str">
            <v>X76</v>
          </cell>
          <cell r="I497" t="str">
            <v>TCMU</v>
          </cell>
          <cell r="J497">
            <v>39</v>
          </cell>
          <cell r="K497" t="str">
            <v>VAZQUEZ RENE ALBERTO</v>
          </cell>
          <cell r="L497" t="str">
            <v>GUNI</v>
          </cell>
        </row>
        <row r="498">
          <cell r="A498">
            <v>22</v>
          </cell>
          <cell r="B498" t="str">
            <v>X76</v>
          </cell>
          <cell r="C498" t="str">
            <v>DEPARTAMENTO PINTURA</v>
          </cell>
          <cell r="D498" t="str">
            <v>486</v>
          </cell>
          <cell r="E498" t="str">
            <v>PUERTA BATIENTE ARD.</v>
          </cell>
          <cell r="F498" t="str">
            <v>DEPOSITO DE PARTICULAS</v>
          </cell>
          <cell r="G498" t="str">
            <v>PUERTA BATIENTE ARD.DEPOSITO DE PARTICULAS</v>
          </cell>
          <cell r="H498" t="str">
            <v>X76</v>
          </cell>
          <cell r="I498" t="str">
            <v>TCMU</v>
          </cell>
          <cell r="J498">
            <v>39</v>
          </cell>
          <cell r="K498" t="str">
            <v>FIGUEROA MIGUEL ANGE</v>
          </cell>
          <cell r="L498" t="str">
            <v>GUNI</v>
          </cell>
        </row>
        <row r="499">
          <cell r="A499">
            <v>22</v>
          </cell>
          <cell r="B499" t="str">
            <v>X38</v>
          </cell>
          <cell r="C499" t="str">
            <v>DEPARTAMENTO  CHAPA</v>
          </cell>
          <cell r="D499" t="str">
            <v>431</v>
          </cell>
          <cell r="E499" t="str">
            <v>PAÑO DE PUERTA  ARI / ALETA  ARI</v>
          </cell>
          <cell r="F499" t="str">
            <v>SOBRESALE</v>
          </cell>
          <cell r="G499" t="str">
            <v>PAÑO DE PUERTA  ARI / ALETA  ARISOBRESALE</v>
          </cell>
          <cell r="H499" t="str">
            <v>X38</v>
          </cell>
          <cell r="I499" t="str">
            <v>TCMU</v>
          </cell>
          <cell r="J499">
            <v>31</v>
          </cell>
          <cell r="K499" t="str">
            <v>FUENTE FEDER GREGOR</v>
          </cell>
          <cell r="L499" t="str">
            <v>GUNI</v>
          </cell>
        </row>
        <row r="500">
          <cell r="A500">
            <v>22</v>
          </cell>
          <cell r="B500" t="str">
            <v>X38</v>
          </cell>
          <cell r="C500" t="str">
            <v>DEPARTAMENTO  CHAPA</v>
          </cell>
          <cell r="D500" t="str">
            <v>432</v>
          </cell>
          <cell r="E500" t="str">
            <v>PAÑO DE PUERTA  ARI / ALETA  ARI</v>
          </cell>
          <cell r="F500" t="str">
            <v>SOBRESALE</v>
          </cell>
          <cell r="G500" t="str">
            <v>PAÑO DE PUERTA  ARI / ALETA  ARISOBRESALE</v>
          </cell>
          <cell r="H500" t="str">
            <v>X38</v>
          </cell>
          <cell r="I500" t="str">
            <v>TCMU</v>
          </cell>
          <cell r="J500">
            <v>8</v>
          </cell>
          <cell r="K500" t="str">
            <v>FUENTE FEDER GREGOR</v>
          </cell>
          <cell r="L500" t="str">
            <v>GUNI</v>
          </cell>
        </row>
        <row r="501">
          <cell r="A501">
            <v>22</v>
          </cell>
          <cell r="B501" t="str">
            <v>X38</v>
          </cell>
          <cell r="C501" t="str">
            <v>DEPARTAMENTO  CHAPA</v>
          </cell>
          <cell r="D501" t="str">
            <v>427</v>
          </cell>
          <cell r="E501" t="str">
            <v>PORTON (CONJUNTO)</v>
          </cell>
          <cell r="F501" t="str">
            <v>JUEGO MAL REPARTIDO</v>
          </cell>
          <cell r="G501" t="str">
            <v>PORTON (CONJUNTO)JUEGO MAL REPARTIDO</v>
          </cell>
          <cell r="H501" t="str">
            <v>X38</v>
          </cell>
          <cell r="I501" t="str">
            <v>TCMU</v>
          </cell>
          <cell r="J501">
            <v>38</v>
          </cell>
          <cell r="K501" t="str">
            <v>GAUNA MARIA EUGENIA</v>
          </cell>
          <cell r="L501" t="str">
            <v>GUNI</v>
          </cell>
        </row>
        <row r="502">
          <cell r="A502">
            <v>22</v>
          </cell>
          <cell r="B502" t="str">
            <v>X38</v>
          </cell>
          <cell r="C502" t="str">
            <v>DEPARTAMENTO  CHAPA</v>
          </cell>
          <cell r="D502" t="str">
            <v>431</v>
          </cell>
          <cell r="E502" t="str">
            <v>PAÑO DE PUERTA  AVI / ALETA  AVI</v>
          </cell>
          <cell r="F502" t="str">
            <v>SOBRESALE</v>
          </cell>
          <cell r="G502" t="str">
            <v>PAÑO DE PUERTA  AVI / ALETA  AVISOBRESALE</v>
          </cell>
          <cell r="H502" t="str">
            <v>X38</v>
          </cell>
          <cell r="I502" t="str">
            <v>TCMU</v>
          </cell>
          <cell r="J502">
            <v>38</v>
          </cell>
          <cell r="K502" t="str">
            <v>RUSEK CHRISTIAN ADRI</v>
          </cell>
          <cell r="L502" t="str">
            <v>GUNI</v>
          </cell>
        </row>
        <row r="503">
          <cell r="A503">
            <v>22</v>
          </cell>
          <cell r="B503" t="str">
            <v>X38</v>
          </cell>
          <cell r="C503" t="str">
            <v>DEPARTAMENTO MONTAJE</v>
          </cell>
          <cell r="D503" t="str">
            <v>???</v>
          </cell>
          <cell r="E503" t="str">
            <v>PILOTO FIJO ARI. (CONJUNTO)</v>
          </cell>
          <cell r="F503" t="str">
            <v>MAL POSICIONADO</v>
          </cell>
          <cell r="G503" t="str">
            <v>PILOTO FIJO ARI. (CONJUNTO)MAL POSICIONADO</v>
          </cell>
          <cell r="H503" t="str">
            <v>X38</v>
          </cell>
          <cell r="I503" t="str">
            <v>TCMU</v>
          </cell>
          <cell r="J503">
            <v>38</v>
          </cell>
          <cell r="K503" t="str">
            <v>ZELAYA GONZA MA CRUZ</v>
          </cell>
          <cell r="L503" t="str">
            <v>GUNI</v>
          </cell>
        </row>
        <row r="504">
          <cell r="A504">
            <v>22</v>
          </cell>
          <cell r="B504" t="str">
            <v>X38</v>
          </cell>
          <cell r="C504" t="str">
            <v>DEPARTAMENTO MONTAJE</v>
          </cell>
          <cell r="D504" t="str">
            <v>147</v>
          </cell>
          <cell r="E504" t="str">
            <v>MARCO DE PUERTA  AVD</v>
          </cell>
          <cell r="F504" t="str">
            <v>DESCONCHADO</v>
          </cell>
          <cell r="G504" t="str">
            <v>MARCO DE PUERTA  AVDDESCONCHADO</v>
          </cell>
          <cell r="H504" t="str">
            <v>X38</v>
          </cell>
          <cell r="I504" t="str">
            <v>SBOX</v>
          </cell>
          <cell r="J504">
            <v>38</v>
          </cell>
          <cell r="K504" t="str">
            <v>ALBORNOZ CARLOS</v>
          </cell>
          <cell r="L504" t="str">
            <v>SPIN</v>
          </cell>
        </row>
        <row r="505">
          <cell r="A505">
            <v>22</v>
          </cell>
          <cell r="B505" t="str">
            <v>X65</v>
          </cell>
          <cell r="C505" t="str">
            <v>DEPARTAMENTO  CHAPA</v>
          </cell>
          <cell r="D505" t="str">
            <v>431</v>
          </cell>
          <cell r="E505" t="str">
            <v>PORTON / PILOTO ARD.</v>
          </cell>
          <cell r="F505" t="str">
            <v>SOBRESALE</v>
          </cell>
          <cell r="G505" t="str">
            <v>PORTON / PILOTO ARD.SOBRESALE</v>
          </cell>
          <cell r="H505" t="str">
            <v>X65</v>
          </cell>
          <cell r="I505" t="str">
            <v>TCMU</v>
          </cell>
          <cell r="J505">
            <v>38</v>
          </cell>
          <cell r="K505" t="str">
            <v>RAMIREZ RICAR DANIEL</v>
          </cell>
          <cell r="L505" t="str">
            <v>GUNI</v>
          </cell>
        </row>
        <row r="506">
          <cell r="A506">
            <v>22</v>
          </cell>
          <cell r="B506" t="str">
            <v>X65</v>
          </cell>
          <cell r="C506" t="str">
            <v>DEPARTAMENTO  CHAPA</v>
          </cell>
          <cell r="D506" t="str">
            <v>431</v>
          </cell>
          <cell r="E506" t="str">
            <v>PUERTA AVD.</v>
          </cell>
          <cell r="F506" t="str">
            <v>BOLLOS</v>
          </cell>
          <cell r="G506" t="str">
            <v>PUERTA AVD.BOLLOS</v>
          </cell>
          <cell r="H506" t="str">
            <v>X65</v>
          </cell>
          <cell r="I506" t="str">
            <v>TCMU</v>
          </cell>
          <cell r="J506">
            <v>38</v>
          </cell>
          <cell r="K506" t="str">
            <v>RUSEK CHRISTIAN ADRI</v>
          </cell>
          <cell r="L506" t="str">
            <v>GUNI</v>
          </cell>
        </row>
        <row r="507">
          <cell r="A507">
            <v>22</v>
          </cell>
          <cell r="B507" t="str">
            <v>X65</v>
          </cell>
          <cell r="C507" t="str">
            <v>DEPARTAMENTO  CHAPA</v>
          </cell>
          <cell r="D507" t="str">
            <v>432</v>
          </cell>
          <cell r="E507" t="str">
            <v>PORTON (CONJUNTO)</v>
          </cell>
          <cell r="F507" t="str">
            <v>FALTA</v>
          </cell>
          <cell r="G507" t="str">
            <v>PORTON (CONJUNTO)FALTA</v>
          </cell>
          <cell r="H507" t="str">
            <v>X65</v>
          </cell>
          <cell r="I507" t="str">
            <v>STO1</v>
          </cell>
          <cell r="J507">
            <v>38</v>
          </cell>
          <cell r="K507" t="str">
            <v>QUINTEROS, EDUARDO</v>
          </cell>
          <cell r="L507" t="str">
            <v>STO1</v>
          </cell>
        </row>
        <row r="508">
          <cell r="A508">
            <v>22</v>
          </cell>
          <cell r="B508" t="str">
            <v>X65</v>
          </cell>
          <cell r="C508" t="str">
            <v>DEPARTAMENTO MONTAJE</v>
          </cell>
          <cell r="D508" t="str">
            <v>147</v>
          </cell>
          <cell r="E508" t="str">
            <v>CAJON DE PUERTA AVD.</v>
          </cell>
          <cell r="F508" t="str">
            <v>DESCONCHADO</v>
          </cell>
          <cell r="G508" t="str">
            <v>CAJON DE PUERTA AVD.DESCONCHADO</v>
          </cell>
          <cell r="H508" t="str">
            <v>X65</v>
          </cell>
          <cell r="I508" t="str">
            <v>TCMU</v>
          </cell>
          <cell r="J508">
            <v>38</v>
          </cell>
          <cell r="K508" t="str">
            <v>FUENTE FEDER GREGOR</v>
          </cell>
          <cell r="L508" t="str">
            <v>GUNI</v>
          </cell>
        </row>
        <row r="509">
          <cell r="A509">
            <v>22</v>
          </cell>
          <cell r="B509" t="str">
            <v>X65</v>
          </cell>
          <cell r="C509" t="str">
            <v>DEPARTAMENTO MONTAJE</v>
          </cell>
          <cell r="D509" t="str">
            <v>147</v>
          </cell>
          <cell r="E509" t="str">
            <v>PUERTA AVI.</v>
          </cell>
          <cell r="F509" t="str">
            <v>DESCONCHADO</v>
          </cell>
          <cell r="G509" t="str">
            <v>PUERTA AVI.DESCONCHADO</v>
          </cell>
          <cell r="H509" t="str">
            <v>X65</v>
          </cell>
          <cell r="I509" t="str">
            <v>TCMU</v>
          </cell>
          <cell r="J509">
            <v>38</v>
          </cell>
          <cell r="K509" t="str">
            <v>ZELAYA GONZA MA CRUZ</v>
          </cell>
          <cell r="L509" t="str">
            <v>GUNI</v>
          </cell>
        </row>
        <row r="510">
          <cell r="A510">
            <v>22</v>
          </cell>
          <cell r="B510" t="str">
            <v>X65</v>
          </cell>
          <cell r="C510" t="str">
            <v>DEPARTAMENTO PINTURA</v>
          </cell>
          <cell r="D510" t="str">
            <v>486</v>
          </cell>
          <cell r="E510" t="str">
            <v>PUERTA ARI.</v>
          </cell>
          <cell r="F510" t="str">
            <v>GRANO</v>
          </cell>
          <cell r="G510" t="str">
            <v>PUERTA ARI.GRANO</v>
          </cell>
          <cell r="H510" t="str">
            <v>X65</v>
          </cell>
          <cell r="I510" t="str">
            <v>TCMU</v>
          </cell>
          <cell r="J510">
            <v>38</v>
          </cell>
          <cell r="K510" t="str">
            <v>ZELAYA GONZA MA CRUZ</v>
          </cell>
          <cell r="L510" t="str">
            <v>GUNI</v>
          </cell>
        </row>
        <row r="511">
          <cell r="A511">
            <v>22</v>
          </cell>
          <cell r="B511" t="str">
            <v>X65</v>
          </cell>
          <cell r="C511" t="str">
            <v>DEPARTAMENTO PINTURA</v>
          </cell>
          <cell r="D511" t="str">
            <v>486</v>
          </cell>
          <cell r="E511" t="str">
            <v>TECHO</v>
          </cell>
          <cell r="F511" t="str">
            <v>GRANO</v>
          </cell>
          <cell r="G511" t="str">
            <v>TECHOGRANO</v>
          </cell>
          <cell r="H511" t="str">
            <v>X65</v>
          </cell>
          <cell r="I511" t="str">
            <v>TCMU</v>
          </cell>
          <cell r="J511">
            <v>38</v>
          </cell>
          <cell r="K511" t="str">
            <v>MANZANELLI RICARDO O</v>
          </cell>
          <cell r="L511" t="str">
            <v>GUNI</v>
          </cell>
        </row>
        <row r="512">
          <cell r="A512">
            <v>22</v>
          </cell>
          <cell r="B512" t="str">
            <v>X65</v>
          </cell>
          <cell r="C512" t="str">
            <v>DEPARTAMENTO PINTURA</v>
          </cell>
          <cell r="D512" t="str">
            <v>486</v>
          </cell>
          <cell r="E512" t="str">
            <v>TECHO</v>
          </cell>
          <cell r="F512" t="str">
            <v>GRANO</v>
          </cell>
          <cell r="G512" t="str">
            <v>TECHOGRANO</v>
          </cell>
          <cell r="H512" t="str">
            <v>X65</v>
          </cell>
          <cell r="I512" t="str">
            <v>TCMU</v>
          </cell>
          <cell r="J512">
            <v>38</v>
          </cell>
          <cell r="K512" t="str">
            <v>ZELAYA GONZA MA CRUZ</v>
          </cell>
          <cell r="L512" t="str">
            <v>GUNI</v>
          </cell>
        </row>
        <row r="513">
          <cell r="A513">
            <v>22</v>
          </cell>
          <cell r="B513" t="str">
            <v>X76</v>
          </cell>
          <cell r="C513" t="str">
            <v>DEPARTAMENTO  CHAPA</v>
          </cell>
          <cell r="D513" t="str">
            <v>424</v>
          </cell>
          <cell r="E513" t="str">
            <v>ENCUADRAMIENTO DE PUERTA AVI.</v>
          </cell>
          <cell r="F513" t="str">
            <v>BOLLOS</v>
          </cell>
          <cell r="G513" t="str">
            <v>ENCUADRAMIENTO DE PUERTA AVI.BOLLOS</v>
          </cell>
          <cell r="H513" t="str">
            <v>X76</v>
          </cell>
          <cell r="I513" t="str">
            <v>SRET</v>
          </cell>
          <cell r="J513">
            <v>38</v>
          </cell>
          <cell r="K513" t="str">
            <v>CORREA, ALBERTO</v>
          </cell>
          <cell r="L513" t="str">
            <v>STO1</v>
          </cell>
        </row>
        <row r="514">
          <cell r="A514">
            <v>22</v>
          </cell>
          <cell r="B514" t="str">
            <v>X76</v>
          </cell>
          <cell r="C514" t="str">
            <v>DEPARTAMENTO  CHAPA</v>
          </cell>
          <cell r="D514" t="str">
            <v>427</v>
          </cell>
          <cell r="E514" t="str">
            <v>CAPOT AV.</v>
          </cell>
          <cell r="F514" t="str">
            <v>PICO</v>
          </cell>
          <cell r="G514" t="str">
            <v>CAPOT AV.PICO</v>
          </cell>
          <cell r="H514" t="str">
            <v>X76</v>
          </cell>
          <cell r="I514" t="str">
            <v>STO1</v>
          </cell>
          <cell r="J514">
            <v>38</v>
          </cell>
          <cell r="K514" t="str">
            <v>CORREA, ALBERTO</v>
          </cell>
          <cell r="L514" t="str">
            <v>STO1</v>
          </cell>
        </row>
        <row r="515">
          <cell r="A515">
            <v>22</v>
          </cell>
          <cell r="B515" t="str">
            <v>X76</v>
          </cell>
          <cell r="C515" t="str">
            <v>DEPARTAMENTO  CHAPA</v>
          </cell>
          <cell r="D515" t="str">
            <v>427</v>
          </cell>
          <cell r="E515" t="str">
            <v>PUERTA AVD.</v>
          </cell>
          <cell r="F515" t="str">
            <v>PICO</v>
          </cell>
          <cell r="G515" t="str">
            <v>PUERTA AVD.PICO</v>
          </cell>
          <cell r="H515" t="str">
            <v>X76</v>
          </cell>
          <cell r="I515" t="str">
            <v>STO1</v>
          </cell>
          <cell r="J515">
            <v>38</v>
          </cell>
          <cell r="K515" t="str">
            <v>QUINTEROS, EDUARDO</v>
          </cell>
          <cell r="L515" t="str">
            <v>STO1</v>
          </cell>
        </row>
        <row r="516">
          <cell r="A516">
            <v>22</v>
          </cell>
          <cell r="B516" t="str">
            <v>X76</v>
          </cell>
          <cell r="C516" t="str">
            <v>DEPARTAMENTO  CHAPA</v>
          </cell>
          <cell r="D516" t="str">
            <v>427</v>
          </cell>
          <cell r="E516" t="str">
            <v>PUERTA DESLIZANTE LATERAL I.</v>
          </cell>
          <cell r="F516" t="str">
            <v>DEFORMACION</v>
          </cell>
          <cell r="G516" t="str">
            <v>PUERTA DESLIZANTE LATERAL I.DEFORMACION</v>
          </cell>
          <cell r="H516" t="str">
            <v>X76</v>
          </cell>
          <cell r="I516" t="str">
            <v>TCMU</v>
          </cell>
          <cell r="J516">
            <v>38</v>
          </cell>
          <cell r="K516" t="str">
            <v>RUSEK CHRISTIAN ADRI</v>
          </cell>
          <cell r="L516" t="str">
            <v>GUNI</v>
          </cell>
        </row>
        <row r="517">
          <cell r="A517">
            <v>22</v>
          </cell>
          <cell r="B517" t="str">
            <v>X76</v>
          </cell>
          <cell r="C517" t="str">
            <v>DEPARTAMENTO PINTURA</v>
          </cell>
          <cell r="D517" t="str">
            <v>486</v>
          </cell>
          <cell r="E517" t="str">
            <v>PUERTA AVD.</v>
          </cell>
          <cell r="F517" t="str">
            <v>GRANO</v>
          </cell>
          <cell r="G517" t="str">
            <v>PUERTA AVD.GRANO</v>
          </cell>
          <cell r="H517" t="str">
            <v>X76</v>
          </cell>
          <cell r="I517" t="str">
            <v>TCMU</v>
          </cell>
          <cell r="J517">
            <v>38</v>
          </cell>
          <cell r="K517" t="str">
            <v>GUTIERREZ VERONICA</v>
          </cell>
          <cell r="L517" t="str">
            <v>GUNI</v>
          </cell>
        </row>
        <row r="518">
          <cell r="A518">
            <v>22</v>
          </cell>
          <cell r="B518" t="str">
            <v>X76</v>
          </cell>
          <cell r="C518" t="str">
            <v>DEPARTAMENTO PINTURA</v>
          </cell>
          <cell r="D518" t="str">
            <v>486</v>
          </cell>
          <cell r="E518" t="str">
            <v>PUERTA AVD.</v>
          </cell>
          <cell r="F518" t="str">
            <v>GRANO</v>
          </cell>
          <cell r="G518" t="str">
            <v>PUERTA AVD.GRANO</v>
          </cell>
          <cell r="H518" t="str">
            <v>X76</v>
          </cell>
          <cell r="I518" t="str">
            <v>TCMU</v>
          </cell>
          <cell r="J518">
            <v>38</v>
          </cell>
          <cell r="K518" t="str">
            <v>ZELAYA GONZA MA CRUZ</v>
          </cell>
          <cell r="L518" t="str">
            <v>GUNI</v>
          </cell>
        </row>
        <row r="519">
          <cell r="A519">
            <v>22</v>
          </cell>
          <cell r="B519" t="str">
            <v>X76</v>
          </cell>
          <cell r="C519" t="str">
            <v>DEPARTAMENTO PINTURA</v>
          </cell>
          <cell r="D519" t="str">
            <v>486</v>
          </cell>
          <cell r="E519" t="str">
            <v>TECHO</v>
          </cell>
          <cell r="F519" t="str">
            <v>GRANO</v>
          </cell>
          <cell r="G519" t="str">
            <v>TECHOGRANO</v>
          </cell>
          <cell r="H519" t="str">
            <v>X76</v>
          </cell>
          <cell r="I519" t="str">
            <v>TCMU</v>
          </cell>
          <cell r="J519">
            <v>38</v>
          </cell>
          <cell r="K519" t="str">
            <v>FUENTE FEDER GREGOR</v>
          </cell>
          <cell r="L519" t="str">
            <v>GUNI</v>
          </cell>
        </row>
        <row r="520">
          <cell r="A520">
            <v>22</v>
          </cell>
          <cell r="B520" t="str">
            <v>X65</v>
          </cell>
          <cell r="C520" t="str">
            <v>DEPARTAMENTO MONTAJE</v>
          </cell>
          <cell r="D520" t="str">
            <v>143</v>
          </cell>
          <cell r="E520" t="str">
            <v>EBANISTERIA BANDA INT. D.DE COFRE</v>
          </cell>
          <cell r="F520" t="str">
            <v>MAL POSICIONADO</v>
          </cell>
          <cell r="G520" t="str">
            <v>EBANISTERIA BANDA INT. D.DE COFREMAL POSICIONADO</v>
          </cell>
          <cell r="H520" t="str">
            <v>X65</v>
          </cell>
          <cell r="I520" t="str">
            <v>BOUT</v>
          </cell>
          <cell r="J520">
            <v>23</v>
          </cell>
          <cell r="K520" t="str">
            <v>AUTELLI JORGE A</v>
          </cell>
          <cell r="L520" t="str">
            <v>TCMU</v>
          </cell>
        </row>
        <row r="521">
          <cell r="A521">
            <v>22</v>
          </cell>
          <cell r="B521" t="str">
            <v>X65</v>
          </cell>
          <cell r="C521" t="str">
            <v>DEPARTAMENTO MONTAJE</v>
          </cell>
          <cell r="D521" t="str">
            <v>141</v>
          </cell>
          <cell r="E521" t="str">
            <v>EBANISTERIA BANDA INT. D.DE COFRE</v>
          </cell>
          <cell r="F521" t="str">
            <v>MAL POSICIONADO</v>
          </cell>
          <cell r="G521" t="str">
            <v>EBANISTERIA BANDA INT. D.DE COFREMAL POSICIONADO</v>
          </cell>
          <cell r="H521" t="str">
            <v>X65</v>
          </cell>
          <cell r="I521" t="str">
            <v>BOUT</v>
          </cell>
          <cell r="J521">
            <v>8</v>
          </cell>
          <cell r="K521" t="str">
            <v>AUTELLI JORGE A</v>
          </cell>
          <cell r="L521" t="str">
            <v>TCMU</v>
          </cell>
        </row>
        <row r="522">
          <cell r="A522">
            <v>22</v>
          </cell>
          <cell r="B522" t="str">
            <v>X65</v>
          </cell>
          <cell r="C522" t="str">
            <v>DEPARTAMENTO MONTAJE</v>
          </cell>
          <cell r="D522" t="str">
            <v>142</v>
          </cell>
          <cell r="E522" t="str">
            <v>EBANISTERIA BANDA INT. D.DE COFRE</v>
          </cell>
          <cell r="F522" t="str">
            <v>MAL POSICIONADO</v>
          </cell>
          <cell r="G522" t="str">
            <v>EBANISTERIA BANDA INT. D.DE COFREMAL POSICIONADO</v>
          </cell>
          <cell r="H522" t="str">
            <v>X65</v>
          </cell>
          <cell r="I522" t="str">
            <v>BOUT</v>
          </cell>
          <cell r="J522">
            <v>7</v>
          </cell>
          <cell r="K522" t="str">
            <v>AUTELLI JORGE A</v>
          </cell>
          <cell r="L522" t="str">
            <v>TCMU</v>
          </cell>
        </row>
        <row r="523">
          <cell r="A523">
            <v>22</v>
          </cell>
          <cell r="B523" t="str">
            <v>X38</v>
          </cell>
          <cell r="C523" t="str">
            <v>DEPARTAMENTO  CHAPA</v>
          </cell>
          <cell r="D523" t="str">
            <v>427</v>
          </cell>
          <cell r="E523" t="str">
            <v>PUERTA ARI.</v>
          </cell>
          <cell r="F523" t="str">
            <v>JUEGO MAL REPARTIDO</v>
          </cell>
          <cell r="G523" t="str">
            <v>PUERTA ARI.JUEGO MAL REPARTIDO</v>
          </cell>
          <cell r="H523" t="str">
            <v>X38</v>
          </cell>
          <cell r="I523" t="str">
            <v>SRET</v>
          </cell>
          <cell r="J523">
            <v>37</v>
          </cell>
          <cell r="K523" t="str">
            <v>CORREA, ALBERTO</v>
          </cell>
          <cell r="L523" t="str">
            <v>STO1</v>
          </cell>
        </row>
        <row r="524">
          <cell r="A524">
            <v>22</v>
          </cell>
          <cell r="B524" t="str">
            <v>X38</v>
          </cell>
          <cell r="C524" t="str">
            <v>DEPARTAMENTO  CHAPA</v>
          </cell>
          <cell r="D524" t="str">
            <v>431</v>
          </cell>
          <cell r="E524" t="str">
            <v>CAPOT / REJILLA  DE CALANDRA</v>
          </cell>
          <cell r="F524" t="str">
            <v>SOBRESALE</v>
          </cell>
          <cell r="G524" t="str">
            <v>CAPOT / REJILLA  DE CALANDRASOBRESALE</v>
          </cell>
          <cell r="H524" t="str">
            <v>X38</v>
          </cell>
          <cell r="I524" t="str">
            <v>TCMU</v>
          </cell>
          <cell r="J524">
            <v>37</v>
          </cell>
          <cell r="K524" t="str">
            <v>RUSEK CHRISTIAN ADRI</v>
          </cell>
          <cell r="L524" t="str">
            <v>GUNI</v>
          </cell>
        </row>
        <row r="525">
          <cell r="A525">
            <v>22</v>
          </cell>
          <cell r="B525" t="str">
            <v>X38</v>
          </cell>
          <cell r="C525" t="str">
            <v>DEPARTAMENTO  CHAPA</v>
          </cell>
          <cell r="D525" t="str">
            <v>431</v>
          </cell>
          <cell r="E525" t="str">
            <v>CAPOT / REJILLA  DE CALANDRA</v>
          </cell>
          <cell r="F525" t="str">
            <v>SOBRESALE</v>
          </cell>
          <cell r="G525" t="str">
            <v>CAPOT / REJILLA  DE CALANDRASOBRESALE</v>
          </cell>
          <cell r="H525" t="str">
            <v>X38</v>
          </cell>
          <cell r="I525" t="str">
            <v>TCMU</v>
          </cell>
          <cell r="J525">
            <v>37</v>
          </cell>
          <cell r="K525" t="str">
            <v>ZELAYA GONZA MA CRUZ</v>
          </cell>
          <cell r="L525" t="str">
            <v>GUNI</v>
          </cell>
        </row>
        <row r="526">
          <cell r="A526">
            <v>22</v>
          </cell>
          <cell r="B526" t="str">
            <v>X38</v>
          </cell>
          <cell r="C526" t="str">
            <v>DEPARTAMENTO  CHAPA</v>
          </cell>
          <cell r="D526" t="str">
            <v>431</v>
          </cell>
          <cell r="E526" t="str">
            <v>PAÑO DE PUERTA  AVI / ALETA  AVI</v>
          </cell>
          <cell r="F526" t="str">
            <v>SOBRESALE</v>
          </cell>
          <cell r="G526" t="str">
            <v>PAÑO DE PUERTA  AVI / ALETA  AVISOBRESALE</v>
          </cell>
          <cell r="H526" t="str">
            <v>X38</v>
          </cell>
          <cell r="I526" t="str">
            <v>TCMU</v>
          </cell>
          <cell r="J526">
            <v>37</v>
          </cell>
          <cell r="K526" t="str">
            <v>VERA FEDERICO</v>
          </cell>
          <cell r="L526" t="str">
            <v>GUNI</v>
          </cell>
        </row>
        <row r="527">
          <cell r="A527">
            <v>22</v>
          </cell>
          <cell r="B527" t="str">
            <v>X38</v>
          </cell>
          <cell r="C527" t="str">
            <v>DEPARTAMENTO MONTAJE</v>
          </cell>
          <cell r="D527" t="str">
            <v>???</v>
          </cell>
          <cell r="E527" t="str">
            <v>PILOTO FIJO ARI. (CONJUNTO)</v>
          </cell>
          <cell r="F527" t="str">
            <v>MAL POSICIONADO</v>
          </cell>
          <cell r="G527" t="str">
            <v>PILOTO FIJO ARI. (CONJUNTO)MAL POSICIONADO</v>
          </cell>
          <cell r="H527" t="str">
            <v>X38</v>
          </cell>
          <cell r="I527" t="str">
            <v>TCMU</v>
          </cell>
          <cell r="J527">
            <v>37</v>
          </cell>
          <cell r="K527" t="str">
            <v>VAZQUEZ RENE ALBERTO</v>
          </cell>
          <cell r="L527" t="str">
            <v>GUNI</v>
          </cell>
        </row>
        <row r="528">
          <cell r="A528">
            <v>22</v>
          </cell>
          <cell r="B528" t="str">
            <v>X38</v>
          </cell>
          <cell r="C528" t="str">
            <v>DEPARTAMENTO MONTAJE</v>
          </cell>
          <cell r="D528" t="str">
            <v>137</v>
          </cell>
          <cell r="E528" t="str">
            <v>CAJETIN EXT. LUNA DE PUERTA AVD.</v>
          </cell>
          <cell r="F528" t="str">
            <v>MAL POSICIONADO</v>
          </cell>
          <cell r="G528" t="str">
            <v>CAJETIN EXT. LUNA DE PUERTA AVD.MAL POSICIONADO</v>
          </cell>
          <cell r="H528" t="str">
            <v>X38</v>
          </cell>
          <cell r="I528" t="str">
            <v>TCMU</v>
          </cell>
          <cell r="J528">
            <v>37</v>
          </cell>
          <cell r="K528" t="str">
            <v>GUTIERREZ VERONICA</v>
          </cell>
          <cell r="L528" t="str">
            <v>GUNI</v>
          </cell>
        </row>
        <row r="529">
          <cell r="A529">
            <v>22</v>
          </cell>
          <cell r="B529" t="str">
            <v>X38</v>
          </cell>
          <cell r="C529" t="str">
            <v>DEPARTAMENTO MONTAJE</v>
          </cell>
          <cell r="D529" t="str">
            <v>147</v>
          </cell>
          <cell r="E529" t="str">
            <v>PARACHOQUES AV.</v>
          </cell>
          <cell r="F529" t="str">
            <v>DESCONCHADO</v>
          </cell>
          <cell r="G529" t="str">
            <v>PARACHOQUES AV.DESCONCHADO</v>
          </cell>
          <cell r="H529" t="str">
            <v>X38</v>
          </cell>
          <cell r="I529" t="str">
            <v>TCMU</v>
          </cell>
          <cell r="J529">
            <v>37</v>
          </cell>
          <cell r="K529" t="str">
            <v>FUENTE FEDER GREGOR</v>
          </cell>
          <cell r="L529" t="str">
            <v>GUNI</v>
          </cell>
        </row>
        <row r="530">
          <cell r="A530">
            <v>22</v>
          </cell>
          <cell r="B530" t="str">
            <v>X65</v>
          </cell>
          <cell r="C530" t="str">
            <v>DEPARTAMENTO  CHAPA</v>
          </cell>
          <cell r="D530" t="str">
            <v>421</v>
          </cell>
          <cell r="E530" t="str">
            <v>ENCUADRAMIENTO DE PUERTA AVI.</v>
          </cell>
          <cell r="F530" t="str">
            <v>CHAPA MANCHADA</v>
          </cell>
          <cell r="G530" t="str">
            <v>ENCUADRAMIENTO DE PUERTA AVI.CHAPA MANCHADA</v>
          </cell>
          <cell r="H530" t="str">
            <v>X65</v>
          </cell>
          <cell r="I530" t="str">
            <v>STO1</v>
          </cell>
          <cell r="J530">
            <v>37</v>
          </cell>
          <cell r="K530" t="str">
            <v>QUINTEROS, EDUARDO</v>
          </cell>
          <cell r="L530" t="str">
            <v>STO1</v>
          </cell>
        </row>
        <row r="531">
          <cell r="A531">
            <v>22</v>
          </cell>
          <cell r="B531" t="str">
            <v>X65</v>
          </cell>
          <cell r="C531" t="str">
            <v>DEPARTAMENTO  CHAPA</v>
          </cell>
          <cell r="D531" t="str">
            <v>431</v>
          </cell>
          <cell r="E531" t="str">
            <v>PUERTA ARD.</v>
          </cell>
          <cell r="F531" t="str">
            <v>BOLLOS</v>
          </cell>
          <cell r="G531" t="str">
            <v>PUERTA ARD.BOLLOS</v>
          </cell>
          <cell r="H531" t="str">
            <v>X65</v>
          </cell>
          <cell r="I531" t="str">
            <v>TCMU</v>
          </cell>
          <cell r="J531">
            <v>37</v>
          </cell>
          <cell r="K531" t="str">
            <v>RAMIREZ RICAR DANIEL</v>
          </cell>
          <cell r="L531" t="str">
            <v>GUNI</v>
          </cell>
        </row>
        <row r="532">
          <cell r="A532">
            <v>22</v>
          </cell>
          <cell r="B532" t="str">
            <v>X65</v>
          </cell>
          <cell r="C532" t="str">
            <v>DEPARTAMENTO  CHAPA</v>
          </cell>
          <cell r="D532" t="str">
            <v>431</v>
          </cell>
          <cell r="E532" t="str">
            <v>PUERTA ARI.</v>
          </cell>
          <cell r="F532" t="str">
            <v>BOLLOS</v>
          </cell>
          <cell r="G532" t="str">
            <v>PUERTA ARI.BOLLOS</v>
          </cell>
          <cell r="H532" t="str">
            <v>X65</v>
          </cell>
          <cell r="I532" t="str">
            <v>TCMU</v>
          </cell>
          <cell r="J532">
            <v>37</v>
          </cell>
          <cell r="K532" t="str">
            <v>GUTIERREZ VERONICA</v>
          </cell>
          <cell r="L532" t="str">
            <v>GUNI</v>
          </cell>
        </row>
        <row r="533">
          <cell r="A533">
            <v>22</v>
          </cell>
          <cell r="B533" t="str">
            <v>X65</v>
          </cell>
          <cell r="C533" t="str">
            <v>DEPARTAMENTO  CHAPA</v>
          </cell>
          <cell r="D533" t="str">
            <v>431</v>
          </cell>
          <cell r="E533" t="str">
            <v>PUERTA ARI.</v>
          </cell>
          <cell r="F533" t="str">
            <v>BOLLOS</v>
          </cell>
          <cell r="G533" t="str">
            <v>PUERTA ARI.BOLLOS</v>
          </cell>
          <cell r="H533" t="str">
            <v>X65</v>
          </cell>
          <cell r="I533" t="str">
            <v>TCMU</v>
          </cell>
          <cell r="J533">
            <v>37</v>
          </cell>
          <cell r="K533" t="str">
            <v>ZELAYA GONZA MA CRUZ</v>
          </cell>
          <cell r="L533" t="str">
            <v>GUNI</v>
          </cell>
        </row>
        <row r="534">
          <cell r="A534">
            <v>22</v>
          </cell>
          <cell r="B534" t="str">
            <v>X65</v>
          </cell>
          <cell r="C534" t="str">
            <v>DEPARTAMENTO  CHAPA</v>
          </cell>
          <cell r="D534" t="str">
            <v>431</v>
          </cell>
          <cell r="E534" t="str">
            <v>PUERTA AVD.</v>
          </cell>
          <cell r="F534" t="str">
            <v>BOLLOS</v>
          </cell>
          <cell r="G534" t="str">
            <v>PUERTA AVD.BOLLOS</v>
          </cell>
          <cell r="H534" t="str">
            <v>X65</v>
          </cell>
          <cell r="I534" t="str">
            <v>TCMU</v>
          </cell>
          <cell r="J534">
            <v>37</v>
          </cell>
          <cell r="K534" t="str">
            <v>GUTIERREZ VERONICA</v>
          </cell>
          <cell r="L534" t="str">
            <v>GUNI</v>
          </cell>
        </row>
        <row r="535">
          <cell r="A535">
            <v>22</v>
          </cell>
          <cell r="B535" t="str">
            <v>X65</v>
          </cell>
          <cell r="C535" t="str">
            <v>DEPARTAMENTO  CHAPA</v>
          </cell>
          <cell r="D535" t="str">
            <v>431</v>
          </cell>
          <cell r="E535" t="str">
            <v>PUERTA AVD.</v>
          </cell>
          <cell r="F535" t="str">
            <v>PICO</v>
          </cell>
          <cell r="G535" t="str">
            <v>PUERTA AVD.PICO</v>
          </cell>
          <cell r="H535" t="str">
            <v>X65</v>
          </cell>
          <cell r="I535" t="str">
            <v>TCMU</v>
          </cell>
          <cell r="J535">
            <v>37</v>
          </cell>
          <cell r="K535" t="str">
            <v>FUENTE FEDER GREGOR</v>
          </cell>
          <cell r="L535" t="str">
            <v>GUNI</v>
          </cell>
        </row>
        <row r="536">
          <cell r="A536">
            <v>22</v>
          </cell>
          <cell r="B536" t="str">
            <v>X65</v>
          </cell>
          <cell r="C536" t="str">
            <v>DEPARTAMENTO  CHAPA</v>
          </cell>
          <cell r="D536" t="str">
            <v>432</v>
          </cell>
          <cell r="E536" t="str">
            <v>PAÑO DE PUERTA  AVD / ALETA  AVD</v>
          </cell>
          <cell r="F536" t="str">
            <v>MAL ALINEADO</v>
          </cell>
          <cell r="G536" t="str">
            <v>PAÑO DE PUERTA  AVD / ALETA  AVDMAL ALINEADO</v>
          </cell>
          <cell r="H536" t="str">
            <v>X65</v>
          </cell>
          <cell r="I536" t="str">
            <v>TCMU</v>
          </cell>
          <cell r="J536">
            <v>37</v>
          </cell>
          <cell r="K536" t="str">
            <v>FUENTE FEDER GREGOR</v>
          </cell>
          <cell r="L536" t="str">
            <v>GUNI</v>
          </cell>
        </row>
        <row r="537">
          <cell r="A537">
            <v>22</v>
          </cell>
          <cell r="B537" t="str">
            <v>X65</v>
          </cell>
          <cell r="C537" t="str">
            <v>DEPARTAMENTO  CHAPA</v>
          </cell>
          <cell r="D537" t="str">
            <v>432</v>
          </cell>
          <cell r="E537" t="str">
            <v>PUERTA AVD.</v>
          </cell>
          <cell r="F537" t="str">
            <v>MAL ALINEADO</v>
          </cell>
          <cell r="G537" t="str">
            <v>PUERTA AVD.MAL ALINEADO</v>
          </cell>
          <cell r="H537" t="str">
            <v>X65</v>
          </cell>
          <cell r="I537" t="str">
            <v>TCMU</v>
          </cell>
          <cell r="J537">
            <v>37</v>
          </cell>
          <cell r="K537" t="str">
            <v>GAUNA MARIA EUGENIA</v>
          </cell>
          <cell r="L537" t="str">
            <v>GUNI</v>
          </cell>
        </row>
        <row r="538">
          <cell r="A538">
            <v>22</v>
          </cell>
          <cell r="B538" t="str">
            <v>X65</v>
          </cell>
          <cell r="C538" t="str">
            <v>DEPARTAMENTO MONTAJE</v>
          </cell>
          <cell r="D538" t="str">
            <v>137</v>
          </cell>
          <cell r="E538" t="str">
            <v>CAJETIN EXT. LUNA DE PUERTA ARD.</v>
          </cell>
          <cell r="F538" t="str">
            <v>NO PLACA</v>
          </cell>
          <cell r="G538" t="str">
            <v>CAJETIN EXT. LUNA DE PUERTA ARD.NO PLACA</v>
          </cell>
          <cell r="H538" t="str">
            <v>X65</v>
          </cell>
          <cell r="I538" t="str">
            <v>TCMU</v>
          </cell>
          <cell r="J538">
            <v>37</v>
          </cell>
          <cell r="K538" t="str">
            <v>FIGUEROA MIGUEL ANGE</v>
          </cell>
          <cell r="L538" t="str">
            <v>GUNI</v>
          </cell>
        </row>
        <row r="539">
          <cell r="A539">
            <v>22</v>
          </cell>
          <cell r="B539" t="str">
            <v>X65</v>
          </cell>
          <cell r="C539" t="str">
            <v>DEPARTAMENTO MONTAJE</v>
          </cell>
          <cell r="D539" t="str">
            <v>142</v>
          </cell>
          <cell r="E539" t="str">
            <v>ALFOMBRA DE PISO ARD.</v>
          </cell>
          <cell r="F539" t="str">
            <v>PRESENCIA DE AGUA (ORIGEN INDETERMINADO)</v>
          </cell>
          <cell r="G539" t="str">
            <v>ALFOMBRA DE PISO ARD.PRESENCIA DE AGUA (ORIGEN INDETERMINADO)</v>
          </cell>
          <cell r="H539" t="str">
            <v>X65</v>
          </cell>
          <cell r="I539" t="str">
            <v>BOUT</v>
          </cell>
          <cell r="J539">
            <v>37</v>
          </cell>
          <cell r="K539" t="str">
            <v>DI GREGORIO RAUL</v>
          </cell>
          <cell r="L539" t="str">
            <v>GKAN</v>
          </cell>
        </row>
        <row r="540">
          <cell r="A540">
            <v>22</v>
          </cell>
          <cell r="B540" t="str">
            <v>X65</v>
          </cell>
          <cell r="C540" t="str">
            <v>DEPARTAMENTO MONTAJE</v>
          </cell>
          <cell r="D540" t="str">
            <v>147</v>
          </cell>
          <cell r="E540" t="str">
            <v>PUERTA AVD.</v>
          </cell>
          <cell r="F540" t="str">
            <v>DESCONCHADO</v>
          </cell>
          <cell r="G540" t="str">
            <v>PUERTA AVD.DESCONCHADO</v>
          </cell>
          <cell r="H540" t="str">
            <v>X65</v>
          </cell>
          <cell r="I540" t="str">
            <v>TCMU</v>
          </cell>
          <cell r="J540">
            <v>37</v>
          </cell>
          <cell r="K540" t="str">
            <v>RAMIREZ RICAR DANIEL</v>
          </cell>
          <cell r="L540" t="str">
            <v>GUNI</v>
          </cell>
        </row>
        <row r="541">
          <cell r="A541">
            <v>22</v>
          </cell>
          <cell r="B541" t="str">
            <v>X65</v>
          </cell>
          <cell r="C541" t="str">
            <v>DEPARTAMENTO MONTAJE</v>
          </cell>
          <cell r="D541" t="str">
            <v>148</v>
          </cell>
          <cell r="E541" t="str">
            <v>ALFOMBRA DE MALETERO</v>
          </cell>
          <cell r="F541" t="str">
            <v>PRESENCIA DE AGUA (ORIGEN INDETERMINADO)</v>
          </cell>
          <cell r="G541" t="str">
            <v>ALFOMBRA DE MALETEROPRESENCIA DE AGUA (ORIGEN INDETERMINADO)</v>
          </cell>
          <cell r="H541" t="str">
            <v>X65</v>
          </cell>
          <cell r="I541" t="str">
            <v>BDEF</v>
          </cell>
          <cell r="J541">
            <v>37</v>
          </cell>
          <cell r="K541" t="str">
            <v>DI GREGORIO RAUL</v>
          </cell>
          <cell r="L541" t="str">
            <v>GKAN</v>
          </cell>
        </row>
        <row r="542">
          <cell r="A542">
            <v>22</v>
          </cell>
          <cell r="B542" t="str">
            <v>X65</v>
          </cell>
          <cell r="C542" t="str">
            <v>DEPARTAMENTO PINTURA</v>
          </cell>
          <cell r="D542" t="str">
            <v>484</v>
          </cell>
          <cell r="E542" t="str">
            <v>CAJON PORTON</v>
          </cell>
          <cell r="F542" t="str">
            <v>HUELLAS</v>
          </cell>
          <cell r="G542" t="str">
            <v>CAJON PORTONHUELLAS</v>
          </cell>
          <cell r="H542" t="str">
            <v>X65</v>
          </cell>
          <cell r="I542" t="str">
            <v>TCMU</v>
          </cell>
          <cell r="J542">
            <v>37</v>
          </cell>
          <cell r="K542" t="str">
            <v>FUENTE FEDER GREGOR</v>
          </cell>
          <cell r="L542" t="str">
            <v>GUNI</v>
          </cell>
        </row>
        <row r="543">
          <cell r="A543">
            <v>22</v>
          </cell>
          <cell r="B543" t="str">
            <v>X65</v>
          </cell>
          <cell r="C543" t="str">
            <v>DEPARTAMENTO PINTURA</v>
          </cell>
          <cell r="D543" t="str">
            <v>486</v>
          </cell>
          <cell r="E543" t="str">
            <v>PUERTA ARI.</v>
          </cell>
          <cell r="F543" t="str">
            <v>DEPOSITO DE PARTICULAS</v>
          </cell>
          <cell r="G543" t="str">
            <v>PUERTA ARI.DEPOSITO DE PARTICULAS</v>
          </cell>
          <cell r="H543" t="str">
            <v>X65</v>
          </cell>
          <cell r="I543" t="str">
            <v>TCMU</v>
          </cell>
          <cell r="J543">
            <v>37</v>
          </cell>
          <cell r="K543" t="str">
            <v>RUSEK CHRISTIAN ADRI</v>
          </cell>
          <cell r="L543" t="str">
            <v>GUNI</v>
          </cell>
        </row>
        <row r="544">
          <cell r="A544">
            <v>22</v>
          </cell>
          <cell r="B544" t="str">
            <v>X65</v>
          </cell>
          <cell r="C544" t="str">
            <v>DEPARTAMENTO PINTURA</v>
          </cell>
          <cell r="D544" t="str">
            <v>486</v>
          </cell>
          <cell r="E544" t="str">
            <v>PUERTA AVI.</v>
          </cell>
          <cell r="F544" t="str">
            <v>GRANO</v>
          </cell>
          <cell r="G544" t="str">
            <v>PUERTA AVI.GRANO</v>
          </cell>
          <cell r="H544" t="str">
            <v>X65</v>
          </cell>
          <cell r="I544" t="str">
            <v>TCMU</v>
          </cell>
          <cell r="J544">
            <v>37</v>
          </cell>
          <cell r="K544" t="str">
            <v>GUTIERREZ VERONICA</v>
          </cell>
          <cell r="L544" t="str">
            <v>GUNI</v>
          </cell>
        </row>
        <row r="545">
          <cell r="A545">
            <v>22</v>
          </cell>
          <cell r="B545" t="str">
            <v>X65</v>
          </cell>
          <cell r="C545" t="str">
            <v>DEPARTAMENTO PINTURA</v>
          </cell>
          <cell r="D545" t="str">
            <v>486</v>
          </cell>
          <cell r="E545" t="str">
            <v>TECHO</v>
          </cell>
          <cell r="F545" t="str">
            <v>GRANO</v>
          </cell>
          <cell r="G545" t="str">
            <v>TECHOGRANO</v>
          </cell>
          <cell r="H545" t="str">
            <v>X65</v>
          </cell>
          <cell r="I545" t="str">
            <v>TCMU</v>
          </cell>
          <cell r="J545">
            <v>37</v>
          </cell>
          <cell r="K545" t="str">
            <v>FIGUEROA MIGUEL ANGE</v>
          </cell>
          <cell r="L545" t="str">
            <v>GUNI</v>
          </cell>
        </row>
        <row r="546">
          <cell r="A546">
            <v>22</v>
          </cell>
          <cell r="B546" t="str">
            <v>X65</v>
          </cell>
          <cell r="C546" t="str">
            <v>DEPARTAMENTO PINTURA</v>
          </cell>
          <cell r="D546" t="str">
            <v>486</v>
          </cell>
          <cell r="E546" t="str">
            <v>TECHO</v>
          </cell>
          <cell r="F546" t="str">
            <v>GRANO</v>
          </cell>
          <cell r="G546" t="str">
            <v>TECHOGRANO</v>
          </cell>
          <cell r="H546" t="str">
            <v>X65</v>
          </cell>
          <cell r="I546" t="str">
            <v>TCMU</v>
          </cell>
          <cell r="J546">
            <v>37</v>
          </cell>
          <cell r="K546" t="str">
            <v>GAUNA MARIA EUGENIA</v>
          </cell>
          <cell r="L546" t="str">
            <v>GUNI</v>
          </cell>
        </row>
        <row r="547">
          <cell r="A547">
            <v>22</v>
          </cell>
          <cell r="B547" t="str">
            <v>X76</v>
          </cell>
          <cell r="C547" t="str">
            <v>DEPARTAMENTO  CHAPA</v>
          </cell>
          <cell r="D547" t="str">
            <v>426</v>
          </cell>
          <cell r="E547" t="str">
            <v>ENCUADRAMIENTO DE PUERTA ARI.</v>
          </cell>
          <cell r="F547" t="str">
            <v>BOLLOS</v>
          </cell>
          <cell r="G547" t="str">
            <v>ENCUADRAMIENTO DE PUERTA ARI.BOLLOS</v>
          </cell>
          <cell r="H547" t="str">
            <v>X76</v>
          </cell>
          <cell r="I547" t="str">
            <v>STO1</v>
          </cell>
          <cell r="J547">
            <v>37</v>
          </cell>
          <cell r="K547" t="str">
            <v>QUINTEROS, EDUARDO</v>
          </cell>
          <cell r="L547" t="str">
            <v>STO1</v>
          </cell>
        </row>
        <row r="548">
          <cell r="A548">
            <v>22</v>
          </cell>
          <cell r="B548" t="str">
            <v>X76</v>
          </cell>
          <cell r="C548" t="str">
            <v>DEPARTAMENTO  CHAPA</v>
          </cell>
          <cell r="D548" t="str">
            <v>426</v>
          </cell>
          <cell r="E548" t="str">
            <v>TECHO</v>
          </cell>
          <cell r="F548" t="str">
            <v>OXIDACION</v>
          </cell>
          <cell r="G548" t="str">
            <v>TECHOOXIDACION</v>
          </cell>
          <cell r="H548" t="str">
            <v>X76</v>
          </cell>
          <cell r="I548" t="str">
            <v>STO1</v>
          </cell>
          <cell r="J548">
            <v>37</v>
          </cell>
          <cell r="K548" t="str">
            <v>QUINTEROS, EDUARDO</v>
          </cell>
          <cell r="L548" t="str">
            <v>STO1</v>
          </cell>
        </row>
        <row r="549">
          <cell r="A549">
            <v>22</v>
          </cell>
          <cell r="B549" t="str">
            <v>X76</v>
          </cell>
          <cell r="C549" t="str">
            <v>DEPARTAMENTO MONTAJE</v>
          </cell>
          <cell r="D549" t="str">
            <v>141</v>
          </cell>
          <cell r="E549" t="str">
            <v>LUNA CUSTODIA FIJA D O PAÑO LAT D</v>
          </cell>
          <cell r="F549" t="str">
            <v>MAL POSICIONADO</v>
          </cell>
          <cell r="G549" t="str">
            <v>LUNA CUSTODIA FIJA D O PAÑO LAT DMAL POSICIONADO</v>
          </cell>
          <cell r="H549" t="str">
            <v>X76</v>
          </cell>
          <cell r="I549" t="str">
            <v>TCMU</v>
          </cell>
          <cell r="J549">
            <v>37</v>
          </cell>
          <cell r="K549" t="str">
            <v>MANZANELLI RICARDO O</v>
          </cell>
          <cell r="L549" t="str">
            <v>GUNI</v>
          </cell>
        </row>
        <row r="550">
          <cell r="A550">
            <v>22</v>
          </cell>
          <cell r="B550" t="str">
            <v>X76</v>
          </cell>
          <cell r="C550" t="str">
            <v>DEPARTAMENTO MONTAJE</v>
          </cell>
          <cell r="D550" t="str">
            <v>147</v>
          </cell>
          <cell r="E550" t="str">
            <v>PUERTA BATIENTE ARI.</v>
          </cell>
          <cell r="F550" t="str">
            <v>DESCONCHADO</v>
          </cell>
          <cell r="G550" t="str">
            <v>PUERTA BATIENTE ARI.DESCONCHADO</v>
          </cell>
          <cell r="H550" t="str">
            <v>X76</v>
          </cell>
          <cell r="I550" t="str">
            <v>TCMU</v>
          </cell>
          <cell r="J550">
            <v>37</v>
          </cell>
          <cell r="K550" t="str">
            <v>FUENTE FEDER GREGOR</v>
          </cell>
          <cell r="L550" t="str">
            <v>GUNI</v>
          </cell>
        </row>
        <row r="551">
          <cell r="A551">
            <v>22</v>
          </cell>
          <cell r="B551" t="str">
            <v>X38</v>
          </cell>
          <cell r="C551" t="str">
            <v>DEPARTAMENTO MONTAJE</v>
          </cell>
          <cell r="D551" t="str">
            <v>142</v>
          </cell>
          <cell r="E551" t="str">
            <v>ALFOMBRA DE PISO AVD.</v>
          </cell>
          <cell r="F551" t="str">
            <v>PRESENCIA DE AGUA (ORIGEN INDETERMINADO)</v>
          </cell>
          <cell r="G551" t="str">
            <v>ALFOMBRA DE PISO AVD.PRESENCIA DE AGUA (ORIGEN INDETERMINADO)</v>
          </cell>
          <cell r="H551" t="str">
            <v>X38</v>
          </cell>
          <cell r="I551" t="str">
            <v>BOUT</v>
          </cell>
          <cell r="J551">
            <v>36</v>
          </cell>
          <cell r="K551" t="str">
            <v>DI GREGORIO RAUL</v>
          </cell>
          <cell r="L551" t="str">
            <v>GKAN</v>
          </cell>
        </row>
        <row r="552">
          <cell r="A552">
            <v>22</v>
          </cell>
          <cell r="B552" t="str">
            <v>X65</v>
          </cell>
          <cell r="C552" t="str">
            <v>DEPARTAMENTO  CHAPA</v>
          </cell>
          <cell r="D552" t="str">
            <v>421</v>
          </cell>
          <cell r="E552" t="str">
            <v>CAPOT AV.</v>
          </cell>
          <cell r="F552" t="str">
            <v>JUEGO IRREGULAR</v>
          </cell>
          <cell r="G552" t="str">
            <v>CAPOT AV.JUEGO IRREGULAR</v>
          </cell>
          <cell r="H552" t="str">
            <v>X65</v>
          </cell>
          <cell r="I552" t="str">
            <v>TCMU</v>
          </cell>
          <cell r="J552">
            <v>36</v>
          </cell>
          <cell r="K552" t="str">
            <v>GUTIERREZ VERONICA</v>
          </cell>
          <cell r="L552" t="str">
            <v>GUNI</v>
          </cell>
        </row>
        <row r="553">
          <cell r="A553">
            <v>22</v>
          </cell>
          <cell r="B553" t="str">
            <v>X65</v>
          </cell>
          <cell r="C553" t="str">
            <v>DEPARTAMENTO  CHAPA</v>
          </cell>
          <cell r="D553" t="str">
            <v>421</v>
          </cell>
          <cell r="E553" t="str">
            <v>PARACHOQUES AV.</v>
          </cell>
          <cell r="F553" t="str">
            <v>MAL POSICIONADO</v>
          </cell>
          <cell r="G553" t="str">
            <v>PARACHOQUES AV.MAL POSICIONADO</v>
          </cell>
          <cell r="H553" t="str">
            <v>X65</v>
          </cell>
          <cell r="I553" t="str">
            <v>TCMU</v>
          </cell>
          <cell r="J553">
            <v>36</v>
          </cell>
          <cell r="K553" t="str">
            <v>GAUNA MARIA EUGENIA</v>
          </cell>
          <cell r="L553" t="str">
            <v>GUNI</v>
          </cell>
        </row>
        <row r="554">
          <cell r="A554">
            <v>22</v>
          </cell>
          <cell r="B554" t="str">
            <v>X65</v>
          </cell>
          <cell r="C554" t="str">
            <v>DEPARTAMENTO  CHAPA</v>
          </cell>
          <cell r="D554" t="str">
            <v>431</v>
          </cell>
          <cell r="E554" t="str">
            <v>CAPOT / FARO I.</v>
          </cell>
          <cell r="F554" t="str">
            <v>SOBRESALE</v>
          </cell>
          <cell r="G554" t="str">
            <v>CAPOT / FARO I.SOBRESALE</v>
          </cell>
          <cell r="H554" t="str">
            <v>X65</v>
          </cell>
          <cell r="I554" t="str">
            <v>TCMU</v>
          </cell>
          <cell r="J554">
            <v>36</v>
          </cell>
          <cell r="K554" t="str">
            <v>FIGUEROA MIGUEL ANGE</v>
          </cell>
          <cell r="L554" t="str">
            <v>GUNI</v>
          </cell>
        </row>
        <row r="555">
          <cell r="A555">
            <v>22</v>
          </cell>
          <cell r="B555" t="str">
            <v>X65</v>
          </cell>
          <cell r="C555" t="str">
            <v>DEPARTAMENTO  CHAPA</v>
          </cell>
          <cell r="D555" t="str">
            <v>431</v>
          </cell>
          <cell r="E555" t="str">
            <v>PIE MEDIO D./ LARGUERO DE TECHO SUP.D.</v>
          </cell>
          <cell r="F555" t="str">
            <v>SOLDADURA ESTALLADA</v>
          </cell>
          <cell r="G555" t="str">
            <v>PIE MEDIO D./ LARGUERO DE TECHO SUP.D.SOLDADURA ESTALLADA</v>
          </cell>
          <cell r="H555" t="str">
            <v>X65</v>
          </cell>
          <cell r="I555" t="str">
            <v>STO1</v>
          </cell>
          <cell r="J555">
            <v>36</v>
          </cell>
          <cell r="K555" t="str">
            <v>DIAZ, VALENTIN</v>
          </cell>
          <cell r="L555" t="str">
            <v>STO1</v>
          </cell>
        </row>
        <row r="556">
          <cell r="A556">
            <v>22</v>
          </cell>
          <cell r="B556" t="str">
            <v>X65</v>
          </cell>
          <cell r="C556" t="str">
            <v>DEPARTAMENTO  CHAPA</v>
          </cell>
          <cell r="D556" t="str">
            <v>431</v>
          </cell>
          <cell r="E556" t="str">
            <v>PUERTA ARD.</v>
          </cell>
          <cell r="F556" t="str">
            <v>BOLLOS</v>
          </cell>
          <cell r="G556" t="str">
            <v>PUERTA ARD.BOLLOS</v>
          </cell>
          <cell r="H556" t="str">
            <v>X65</v>
          </cell>
          <cell r="I556" t="str">
            <v>STO1</v>
          </cell>
          <cell r="J556">
            <v>36</v>
          </cell>
          <cell r="K556" t="str">
            <v>QUINTEROS, EDUARDO</v>
          </cell>
          <cell r="L556" t="str">
            <v>STO1</v>
          </cell>
        </row>
        <row r="557">
          <cell r="A557">
            <v>22</v>
          </cell>
          <cell r="B557" t="str">
            <v>X65</v>
          </cell>
          <cell r="C557" t="str">
            <v>DEPARTAMENTO  CHAPA</v>
          </cell>
          <cell r="D557" t="str">
            <v>431</v>
          </cell>
          <cell r="E557" t="str">
            <v>PUERTA ARD.</v>
          </cell>
          <cell r="F557" t="str">
            <v>BOLLOS</v>
          </cell>
          <cell r="G557" t="str">
            <v>PUERTA ARD.BOLLOS</v>
          </cell>
          <cell r="H557" t="str">
            <v>X65</v>
          </cell>
          <cell r="I557" t="str">
            <v>TCMU</v>
          </cell>
          <cell r="J557">
            <v>36</v>
          </cell>
          <cell r="K557" t="str">
            <v>VERA FEDERICO</v>
          </cell>
          <cell r="L557" t="str">
            <v>GUNI</v>
          </cell>
        </row>
        <row r="558">
          <cell r="A558">
            <v>22</v>
          </cell>
          <cell r="B558" t="str">
            <v>X65</v>
          </cell>
          <cell r="C558" t="str">
            <v>DEPARTAMENTO  CHAPA</v>
          </cell>
          <cell r="D558" t="str">
            <v>431</v>
          </cell>
          <cell r="E558" t="str">
            <v>PUERTA ARD.</v>
          </cell>
          <cell r="F558" t="str">
            <v>BOLLOS</v>
          </cell>
          <cell r="G558" t="str">
            <v>PUERTA ARD.BOLLOS</v>
          </cell>
          <cell r="H558" t="str">
            <v>X65</v>
          </cell>
          <cell r="I558" t="str">
            <v>TCMU</v>
          </cell>
          <cell r="J558">
            <v>36</v>
          </cell>
          <cell r="K558" t="str">
            <v>ZELAYA GONZA MA CRUZ</v>
          </cell>
          <cell r="L558" t="str">
            <v>GUNI</v>
          </cell>
        </row>
        <row r="559">
          <cell r="A559">
            <v>22</v>
          </cell>
          <cell r="B559" t="str">
            <v>X65</v>
          </cell>
          <cell r="C559" t="str">
            <v>DEPARTAMENTO  CHAPA</v>
          </cell>
          <cell r="D559" t="str">
            <v>431</v>
          </cell>
          <cell r="E559" t="str">
            <v>PUERTA ARI.</v>
          </cell>
          <cell r="F559" t="str">
            <v>TALONA A LA MANIOBRA</v>
          </cell>
          <cell r="G559" t="str">
            <v>PUERTA ARI.TALONA A LA MANIOBRA</v>
          </cell>
          <cell r="H559" t="str">
            <v>X65</v>
          </cell>
          <cell r="I559" t="str">
            <v>TCMU</v>
          </cell>
          <cell r="J559">
            <v>36</v>
          </cell>
          <cell r="K559" t="str">
            <v>RUSEK CHRISTIAN ADRI</v>
          </cell>
          <cell r="L559" t="str">
            <v>GUNI</v>
          </cell>
        </row>
        <row r="560">
          <cell r="A560">
            <v>22</v>
          </cell>
          <cell r="B560" t="str">
            <v>X65</v>
          </cell>
          <cell r="C560" t="str">
            <v>DEPARTAMENTO  CHAPA</v>
          </cell>
          <cell r="D560" t="str">
            <v>431</v>
          </cell>
          <cell r="E560" t="str">
            <v>PUERTA AVD.</v>
          </cell>
          <cell r="F560" t="str">
            <v>BOLLOS</v>
          </cell>
          <cell r="G560" t="str">
            <v>PUERTA AVD.BOLLOS</v>
          </cell>
          <cell r="H560" t="str">
            <v>X65</v>
          </cell>
          <cell r="I560" t="str">
            <v>TCMU</v>
          </cell>
          <cell r="J560">
            <v>36</v>
          </cell>
          <cell r="K560" t="str">
            <v>VAZQUEZ RENE ALBERTO</v>
          </cell>
          <cell r="L560" t="str">
            <v>GUNI</v>
          </cell>
        </row>
        <row r="561">
          <cell r="A561">
            <v>22</v>
          </cell>
          <cell r="B561" t="str">
            <v>X65</v>
          </cell>
          <cell r="C561" t="str">
            <v>DEPARTAMENTO  CHAPA</v>
          </cell>
          <cell r="D561" t="str">
            <v>431</v>
          </cell>
          <cell r="E561" t="str">
            <v>PUERTA AVD.</v>
          </cell>
          <cell r="F561" t="str">
            <v>TALONA A LA MANIOBRA</v>
          </cell>
          <cell r="G561" t="str">
            <v>PUERTA AVD.TALONA A LA MANIOBRA</v>
          </cell>
          <cell r="H561" t="str">
            <v>X65</v>
          </cell>
          <cell r="I561" t="str">
            <v>TCMU</v>
          </cell>
          <cell r="J561">
            <v>36</v>
          </cell>
          <cell r="K561" t="str">
            <v>GUTIERREZ VERONICA</v>
          </cell>
          <cell r="L561" t="str">
            <v>GUNI</v>
          </cell>
        </row>
        <row r="562">
          <cell r="A562">
            <v>22</v>
          </cell>
          <cell r="B562" t="str">
            <v>X65</v>
          </cell>
          <cell r="C562" t="str">
            <v>DEPARTAMENTO  CHAPA</v>
          </cell>
          <cell r="D562" t="str">
            <v>432</v>
          </cell>
          <cell r="E562" t="str">
            <v>ENCUADRAMIENTO DE PUERTA ARD.</v>
          </cell>
          <cell r="F562" t="str">
            <v>PROYECCION DE SOLDADURA</v>
          </cell>
          <cell r="G562" t="str">
            <v>ENCUADRAMIENTO DE PUERTA ARD.PROYECCION DE SOLDADURA</v>
          </cell>
          <cell r="H562" t="str">
            <v>X65</v>
          </cell>
          <cell r="I562" t="str">
            <v>STO1</v>
          </cell>
          <cell r="J562">
            <v>36</v>
          </cell>
          <cell r="K562" t="str">
            <v>QUINTEROS, EDUARDO</v>
          </cell>
          <cell r="L562" t="str">
            <v>STO1</v>
          </cell>
        </row>
        <row r="563">
          <cell r="A563">
            <v>22</v>
          </cell>
          <cell r="B563" t="str">
            <v>X65</v>
          </cell>
          <cell r="C563" t="str">
            <v>DEPARTAMENTO  CHAPA</v>
          </cell>
          <cell r="D563" t="str">
            <v>432</v>
          </cell>
          <cell r="E563" t="str">
            <v>PUERTA ARI.</v>
          </cell>
          <cell r="F563" t="str">
            <v>JUEGO MAL REPARTIDO</v>
          </cell>
          <cell r="G563" t="str">
            <v>PUERTA ARI.JUEGO MAL REPARTIDO</v>
          </cell>
          <cell r="H563" t="str">
            <v>X65</v>
          </cell>
          <cell r="I563" t="str">
            <v>TCMU</v>
          </cell>
          <cell r="J563">
            <v>36</v>
          </cell>
          <cell r="K563" t="str">
            <v>MANZANELLI RICARDO O</v>
          </cell>
          <cell r="L563" t="str">
            <v>GUNI</v>
          </cell>
        </row>
        <row r="564">
          <cell r="A564">
            <v>22</v>
          </cell>
          <cell r="B564" t="str">
            <v>X65</v>
          </cell>
          <cell r="C564" t="str">
            <v>DEPARTAMENTO MONTAJE</v>
          </cell>
          <cell r="D564" t="str">
            <v>143</v>
          </cell>
          <cell r="E564" t="str">
            <v>PARACHOQUES AR</v>
          </cell>
          <cell r="F564" t="str">
            <v>MAL POSICIONADO</v>
          </cell>
          <cell r="G564" t="str">
            <v>PARACHOQUES ARMAL POSICIONADO</v>
          </cell>
          <cell r="H564" t="str">
            <v>X65</v>
          </cell>
          <cell r="I564" t="str">
            <v>TCMU</v>
          </cell>
          <cell r="J564">
            <v>36</v>
          </cell>
          <cell r="K564" t="str">
            <v>ZELAYA GONZA MA CRUZ</v>
          </cell>
          <cell r="L564" t="str">
            <v>GUNI</v>
          </cell>
        </row>
        <row r="565">
          <cell r="A565">
            <v>22</v>
          </cell>
          <cell r="B565" t="str">
            <v>X65</v>
          </cell>
          <cell r="C565" t="str">
            <v>DEPARTAMENTO MONTAJE</v>
          </cell>
          <cell r="D565" t="str">
            <v>146</v>
          </cell>
          <cell r="E565" t="str">
            <v>PARABRISAS</v>
          </cell>
          <cell r="F565" t="str">
            <v>JUNTA MAL POSICIONADA</v>
          </cell>
          <cell r="G565" t="str">
            <v>PARABRISASJUNTA MAL POSICIONADA</v>
          </cell>
          <cell r="H565" t="str">
            <v>X65</v>
          </cell>
          <cell r="I565" t="str">
            <v>TCMU</v>
          </cell>
          <cell r="J565">
            <v>36</v>
          </cell>
          <cell r="K565" t="str">
            <v>FIGUEROA MIGUEL ANGE</v>
          </cell>
          <cell r="L565" t="str">
            <v>GUNI</v>
          </cell>
        </row>
        <row r="566">
          <cell r="A566">
            <v>22</v>
          </cell>
          <cell r="B566" t="str">
            <v>X65</v>
          </cell>
          <cell r="C566" t="str">
            <v>DEPARTAMENTO MONTAJE</v>
          </cell>
          <cell r="D566" t="str">
            <v>147</v>
          </cell>
          <cell r="E566" t="str">
            <v>PUERTA ARD.</v>
          </cell>
          <cell r="F566" t="str">
            <v>DESCONCHADO</v>
          </cell>
          <cell r="G566" t="str">
            <v>PUERTA ARD.DESCONCHADO</v>
          </cell>
          <cell r="H566" t="str">
            <v>X65</v>
          </cell>
          <cell r="I566" t="str">
            <v>TCMU</v>
          </cell>
          <cell r="J566">
            <v>36</v>
          </cell>
          <cell r="K566" t="str">
            <v>MANZANELLI RICARDO O</v>
          </cell>
          <cell r="L566" t="str">
            <v>GUNI</v>
          </cell>
        </row>
        <row r="567">
          <cell r="A567">
            <v>22</v>
          </cell>
          <cell r="B567" t="str">
            <v>X65</v>
          </cell>
          <cell r="C567" t="str">
            <v>DEPARTAMENTO PINTURA</v>
          </cell>
          <cell r="D567" t="str">
            <v>486</v>
          </cell>
          <cell r="E567" t="str">
            <v>CAPOT AV.</v>
          </cell>
          <cell r="F567" t="str">
            <v>DEPOSITO DE PARTICULAS</v>
          </cell>
          <cell r="G567" t="str">
            <v>CAPOT AV.DEPOSITO DE PARTICULAS</v>
          </cell>
          <cell r="H567" t="str">
            <v>X65</v>
          </cell>
          <cell r="I567" t="str">
            <v>SPIN</v>
          </cell>
          <cell r="J567">
            <v>36</v>
          </cell>
          <cell r="K567" t="str">
            <v>ALBORNOZ CARLOS</v>
          </cell>
          <cell r="L567" t="str">
            <v>SPIN</v>
          </cell>
        </row>
        <row r="568">
          <cell r="A568">
            <v>22</v>
          </cell>
          <cell r="B568" t="str">
            <v>X76</v>
          </cell>
          <cell r="C568" t="str">
            <v>DEPARTAMENTO  CHAPA</v>
          </cell>
          <cell r="D568" t="str">
            <v>426</v>
          </cell>
          <cell r="E568" t="str">
            <v>PUERTA BATIENTE ARI.</v>
          </cell>
          <cell r="F568" t="str">
            <v>SOLDADURA ESTALLADA</v>
          </cell>
          <cell r="G568" t="str">
            <v>PUERTA BATIENTE ARI.SOLDADURA ESTALLADA</v>
          </cell>
          <cell r="H568" t="str">
            <v>X76</v>
          </cell>
          <cell r="I568" t="str">
            <v>STO1</v>
          </cell>
          <cell r="J568">
            <v>36</v>
          </cell>
          <cell r="K568" t="str">
            <v>CORREA, ALBERTO</v>
          </cell>
          <cell r="L568" t="str">
            <v>STO1</v>
          </cell>
        </row>
        <row r="569">
          <cell r="A569">
            <v>22</v>
          </cell>
          <cell r="B569" t="str">
            <v>X76</v>
          </cell>
          <cell r="C569" t="str">
            <v>DEPARTAMENTO  CHAPA</v>
          </cell>
          <cell r="D569" t="str">
            <v>427</v>
          </cell>
          <cell r="E569" t="str">
            <v>PUERTA AVD.</v>
          </cell>
          <cell r="F569" t="str">
            <v>JUEGO MAL REPARTIDO</v>
          </cell>
          <cell r="G569" t="str">
            <v>PUERTA AVD.JUEGO MAL REPARTIDO</v>
          </cell>
          <cell r="H569" t="str">
            <v>X76</v>
          </cell>
          <cell r="I569" t="str">
            <v>TCMU</v>
          </cell>
          <cell r="J569">
            <v>36</v>
          </cell>
          <cell r="K569" t="str">
            <v>MANZANELLI RICARDO O</v>
          </cell>
          <cell r="L569" t="str">
            <v>GUNI</v>
          </cell>
        </row>
        <row r="570">
          <cell r="A570">
            <v>22</v>
          </cell>
          <cell r="B570" t="str">
            <v>X76</v>
          </cell>
          <cell r="C570" t="str">
            <v>DEPARTAMENTO  CHAPA</v>
          </cell>
          <cell r="D570" t="str">
            <v>427</v>
          </cell>
          <cell r="E570" t="str">
            <v>PUERTA DESLIZANTE LATERAL D.</v>
          </cell>
          <cell r="F570" t="str">
            <v>MAL CENTRADO</v>
          </cell>
          <cell r="G570" t="str">
            <v>PUERTA DESLIZANTE LATERAL D.MAL CENTRADO</v>
          </cell>
          <cell r="H570" t="str">
            <v>X76</v>
          </cell>
          <cell r="I570" t="str">
            <v>TCMU</v>
          </cell>
          <cell r="J570">
            <v>36</v>
          </cell>
          <cell r="K570" t="str">
            <v>VAZQUEZ RENE ALBERTO</v>
          </cell>
          <cell r="L570" t="str">
            <v>GUNI</v>
          </cell>
        </row>
        <row r="571">
          <cell r="A571">
            <v>22</v>
          </cell>
          <cell r="B571" t="str">
            <v>X76</v>
          </cell>
          <cell r="C571" t="str">
            <v>DEPARTAMENTO  CHAPA</v>
          </cell>
          <cell r="D571" t="str">
            <v>427</v>
          </cell>
          <cell r="E571" t="str">
            <v>PUERTA DESLIZANTE LATERAL I.</v>
          </cell>
          <cell r="F571" t="str">
            <v>SOBRESALE</v>
          </cell>
          <cell r="G571" t="str">
            <v>PUERTA DESLIZANTE LATERAL I.SOBRESALE</v>
          </cell>
          <cell r="H571" t="str">
            <v>X76</v>
          </cell>
          <cell r="I571" t="str">
            <v>TCMU</v>
          </cell>
          <cell r="J571">
            <v>36</v>
          </cell>
          <cell r="K571" t="str">
            <v>RAMIREZ RICAR DANIEL</v>
          </cell>
          <cell r="L571" t="str">
            <v>GUNI</v>
          </cell>
        </row>
        <row r="572">
          <cell r="A572">
            <v>22</v>
          </cell>
          <cell r="B572" t="str">
            <v>X76</v>
          </cell>
          <cell r="C572" t="str">
            <v>DEPARTAMENTO  CHAPA</v>
          </cell>
          <cell r="D572" t="str">
            <v>431</v>
          </cell>
          <cell r="E572" t="str">
            <v>CAPOT AV./ ALETA  AVD.</v>
          </cell>
          <cell r="F572" t="str">
            <v>SOBRESALE</v>
          </cell>
          <cell r="G572" t="str">
            <v>CAPOT AV./ ALETA  AVD.SOBRESALE</v>
          </cell>
          <cell r="H572" t="str">
            <v>X76</v>
          </cell>
          <cell r="I572" t="str">
            <v>TCMU</v>
          </cell>
          <cell r="J572">
            <v>36</v>
          </cell>
          <cell r="K572" t="str">
            <v>RAMIREZ RICAR DANIEL</v>
          </cell>
          <cell r="L572" t="str">
            <v>GUNI</v>
          </cell>
        </row>
        <row r="573">
          <cell r="A573">
            <v>22</v>
          </cell>
          <cell r="B573" t="str">
            <v>X76</v>
          </cell>
          <cell r="C573" t="str">
            <v>DEPARTAMENTO PINTURA</v>
          </cell>
          <cell r="D573" t="str">
            <v>486</v>
          </cell>
          <cell r="E573" t="str">
            <v>PAÑO LATERAL ARI</v>
          </cell>
          <cell r="F573" t="str">
            <v>GRANO</v>
          </cell>
          <cell r="G573" t="str">
            <v>PAÑO LATERAL ARIGRANO</v>
          </cell>
          <cell r="H573" t="str">
            <v>X76</v>
          </cell>
          <cell r="I573" t="str">
            <v>SBOX</v>
          </cell>
          <cell r="J573">
            <v>36</v>
          </cell>
          <cell r="K573" t="str">
            <v>ALBORNOZ CARLOS</v>
          </cell>
          <cell r="L573" t="str">
            <v>SPIN</v>
          </cell>
        </row>
        <row r="574">
          <cell r="A574">
            <v>22</v>
          </cell>
          <cell r="B574" t="str">
            <v>X38</v>
          </cell>
          <cell r="C574" t="str">
            <v>DEPARTAMENTO MONTAJE</v>
          </cell>
          <cell r="D574" t="str">
            <v>148</v>
          </cell>
          <cell r="E574" t="str">
            <v>FUNCION  DA</v>
          </cell>
          <cell r="F574" t="str">
            <v>INSTALACION FIRMA SK01</v>
          </cell>
          <cell r="G574" t="str">
            <v>FUNCION  DAINSTALACION FIRMA SK01</v>
          </cell>
          <cell r="H574" t="str">
            <v>X38</v>
          </cell>
          <cell r="I574" t="str">
            <v>SRE2</v>
          </cell>
          <cell r="J574">
            <v>22</v>
          </cell>
          <cell r="K574" t="str">
            <v>CONTROL ELECTRICO</v>
          </cell>
          <cell r="L574" t="str">
            <v>SEEA</v>
          </cell>
        </row>
        <row r="575">
          <cell r="A575">
            <v>22</v>
          </cell>
          <cell r="B575" t="str">
            <v>X65</v>
          </cell>
          <cell r="C575" t="str">
            <v>DEPARTAMENTO MONTAJE</v>
          </cell>
          <cell r="D575" t="str">
            <v>144</v>
          </cell>
          <cell r="E575" t="str">
            <v>FUNCION PILOTOS DE STOP (CONJUNTO)</v>
          </cell>
          <cell r="F575" t="str">
            <v>CONECTOR MAL- NO CONECTADO</v>
          </cell>
          <cell r="G575" t="str">
            <v>FUNCION PILOTOS DE STOP (CONJUNTO)CONECTOR MAL- NO CONECTADO</v>
          </cell>
          <cell r="H575" t="str">
            <v>X65</v>
          </cell>
          <cell r="I575" t="str">
            <v>SREE</v>
          </cell>
          <cell r="J575">
            <v>22</v>
          </cell>
          <cell r="K575" t="str">
            <v>CONTROL ELECTRICO</v>
          </cell>
          <cell r="L575" t="str">
            <v>ST2A</v>
          </cell>
        </row>
        <row r="576">
          <cell r="A576">
            <v>22</v>
          </cell>
          <cell r="B576" t="str">
            <v>X38</v>
          </cell>
          <cell r="C576" t="str">
            <v>DEPARTAMENTO MONTAJE</v>
          </cell>
          <cell r="D576" t="str">
            <v>142</v>
          </cell>
          <cell r="E576" t="str">
            <v>FUNCION  DA</v>
          </cell>
          <cell r="F576" t="str">
            <v>INSTALACION FIRMA SK01</v>
          </cell>
          <cell r="G576" t="str">
            <v>FUNCION  DAINSTALACION FIRMA SK01</v>
          </cell>
          <cell r="H576" t="str">
            <v>X38</v>
          </cell>
          <cell r="I576" t="str">
            <v>SRE2</v>
          </cell>
          <cell r="J576">
            <v>14</v>
          </cell>
          <cell r="K576" t="str">
            <v>CONTROL ELECTRICO</v>
          </cell>
          <cell r="L576" t="str">
            <v>SEEA</v>
          </cell>
        </row>
        <row r="577">
          <cell r="A577">
            <v>22</v>
          </cell>
          <cell r="B577" t="str">
            <v>X65</v>
          </cell>
          <cell r="C577" t="str">
            <v>DEPARTAMENTO MONTAJE</v>
          </cell>
          <cell r="D577" t="str">
            <v>141</v>
          </cell>
          <cell r="E577" t="str">
            <v>FUNCION PILOTOS DE STOP (CONJUNTO)</v>
          </cell>
          <cell r="F577" t="str">
            <v>CONECTOR MAL- NO CONECTADO</v>
          </cell>
          <cell r="G577" t="str">
            <v>FUNCION PILOTOS DE STOP (CONJUNTO)CONECTOR MAL- NO CONECTADO</v>
          </cell>
          <cell r="H577" t="str">
            <v>X65</v>
          </cell>
          <cell r="I577" t="str">
            <v>SREE</v>
          </cell>
          <cell r="J577">
            <v>7</v>
          </cell>
          <cell r="K577" t="str">
            <v>CONTROL ELECTRICO</v>
          </cell>
          <cell r="L577" t="str">
            <v>ST2A</v>
          </cell>
        </row>
        <row r="578">
          <cell r="A578">
            <v>22</v>
          </cell>
          <cell r="B578" t="str">
            <v>X65</v>
          </cell>
          <cell r="C578" t="str">
            <v>DEPARTAMENTO MONTAJE</v>
          </cell>
          <cell r="D578" t="str">
            <v>142</v>
          </cell>
          <cell r="E578" t="str">
            <v>FUNCION PILOTOS DE STOP (CONJUNTO)</v>
          </cell>
          <cell r="F578" t="str">
            <v>CONECTOR MAL- NO CONECTADO</v>
          </cell>
          <cell r="G578" t="str">
            <v>FUNCION PILOTOS DE STOP (CONJUNTO)CONECTOR MAL- NO CONECTADO</v>
          </cell>
          <cell r="H578" t="str">
            <v>X65</v>
          </cell>
          <cell r="I578" t="str">
            <v>SREE</v>
          </cell>
          <cell r="J578">
            <v>7</v>
          </cell>
          <cell r="K578" t="str">
            <v>CONTROL ELECTRICO</v>
          </cell>
          <cell r="L578" t="str">
            <v>ST2A</v>
          </cell>
        </row>
        <row r="579">
          <cell r="A579">
            <v>22</v>
          </cell>
          <cell r="B579" t="str">
            <v>X38</v>
          </cell>
          <cell r="C579" t="str">
            <v>DEPARTAMENTO  CHAPA</v>
          </cell>
          <cell r="D579" t="str">
            <v>431</v>
          </cell>
          <cell r="E579" t="str">
            <v>PUERTA ARI.</v>
          </cell>
          <cell r="F579" t="str">
            <v>BOLLOS</v>
          </cell>
          <cell r="G579" t="str">
            <v>PUERTA ARI.BOLLOS</v>
          </cell>
          <cell r="H579" t="str">
            <v>X38</v>
          </cell>
          <cell r="I579" t="str">
            <v>STO1</v>
          </cell>
          <cell r="J579">
            <v>35</v>
          </cell>
          <cell r="K579" t="str">
            <v>CORREA, ALBERTO</v>
          </cell>
          <cell r="L579" t="str">
            <v>STO1</v>
          </cell>
        </row>
        <row r="580">
          <cell r="A580">
            <v>22</v>
          </cell>
          <cell r="B580" t="str">
            <v>X38</v>
          </cell>
          <cell r="C580" t="str">
            <v>DEPARTAMENTO MONTAJE</v>
          </cell>
          <cell r="D580" t="str">
            <v>137</v>
          </cell>
          <cell r="E580" t="str">
            <v>CAJETIN EXT. LUNA DE PUERTA AVD.</v>
          </cell>
          <cell r="F580" t="str">
            <v>MAL POSICIONADO</v>
          </cell>
          <cell r="G580" t="str">
            <v>CAJETIN EXT. LUNA DE PUERTA AVD.MAL POSICIONADO</v>
          </cell>
          <cell r="H580" t="str">
            <v>X38</v>
          </cell>
          <cell r="I580" t="str">
            <v>TCMU</v>
          </cell>
          <cell r="J580">
            <v>35</v>
          </cell>
          <cell r="K580" t="str">
            <v>VAZQUEZ RENE ALBERTO</v>
          </cell>
          <cell r="L580" t="str">
            <v>GUNI</v>
          </cell>
        </row>
        <row r="581">
          <cell r="A581">
            <v>22</v>
          </cell>
          <cell r="B581" t="str">
            <v>X65</v>
          </cell>
          <cell r="C581" t="str">
            <v>CALIDAD DE PIEZAS</v>
          </cell>
          <cell r="D581" t="str">
            <v>151</v>
          </cell>
          <cell r="E581" t="str">
            <v>FUNCION DE CLAXON O BOCINAS</v>
          </cell>
          <cell r="F581" t="str">
            <v>CLIP LENGUETA RETROCEDIDA</v>
          </cell>
          <cell r="G581" t="str">
            <v>FUNCION DE CLAXON O BOCINASCLIP LENGUETA RETROCEDIDA</v>
          </cell>
          <cell r="H581" t="str">
            <v>X65</v>
          </cell>
          <cell r="I581" t="str">
            <v>SREE</v>
          </cell>
          <cell r="J581">
            <v>35</v>
          </cell>
          <cell r="K581" t="str">
            <v>CONTROL ELECTRICO</v>
          </cell>
          <cell r="L581" t="str">
            <v>ST2A</v>
          </cell>
        </row>
        <row r="582">
          <cell r="A582">
            <v>22</v>
          </cell>
          <cell r="B582" t="str">
            <v>X65</v>
          </cell>
          <cell r="C582" t="str">
            <v>DEPARTAMENTO  CHAPA</v>
          </cell>
          <cell r="D582" t="str">
            <v>431</v>
          </cell>
          <cell r="E582" t="str">
            <v>PUERTA AVD.</v>
          </cell>
          <cell r="F582" t="str">
            <v>DEFORMADO</v>
          </cell>
          <cell r="G582" t="str">
            <v>PUERTA AVD.DEFORMADO</v>
          </cell>
          <cell r="H582" t="str">
            <v>X65</v>
          </cell>
          <cell r="I582" t="str">
            <v>TCMU</v>
          </cell>
          <cell r="J582">
            <v>35</v>
          </cell>
          <cell r="K582" t="str">
            <v>MANZANELLI RICARDO O</v>
          </cell>
          <cell r="L582" t="str">
            <v>GUNI</v>
          </cell>
        </row>
        <row r="583">
          <cell r="A583">
            <v>22</v>
          </cell>
          <cell r="B583" t="str">
            <v>X65</v>
          </cell>
          <cell r="C583" t="str">
            <v>DEPARTAMENTO  CHAPA</v>
          </cell>
          <cell r="D583" t="str">
            <v>431</v>
          </cell>
          <cell r="E583" t="str">
            <v>PUERTA DE COFRE / ALETA  ARD.</v>
          </cell>
          <cell r="F583" t="str">
            <v>SOBRESALE</v>
          </cell>
          <cell r="G583" t="str">
            <v>PUERTA DE COFRE / ALETA  ARD.SOBRESALE</v>
          </cell>
          <cell r="H583" t="str">
            <v>X65</v>
          </cell>
          <cell r="I583" t="str">
            <v>TCMU</v>
          </cell>
          <cell r="J583">
            <v>35</v>
          </cell>
          <cell r="K583" t="str">
            <v>VAZQUEZ RENE ALBERTO</v>
          </cell>
          <cell r="L583" t="str">
            <v>GUNI</v>
          </cell>
        </row>
        <row r="584">
          <cell r="A584">
            <v>22</v>
          </cell>
          <cell r="B584" t="str">
            <v>X65</v>
          </cell>
          <cell r="C584" t="str">
            <v>DEPARTAMENTO  CHAPA</v>
          </cell>
          <cell r="D584" t="str">
            <v>431</v>
          </cell>
          <cell r="E584" t="str">
            <v>TECHO</v>
          </cell>
          <cell r="F584" t="str">
            <v>PICO</v>
          </cell>
          <cell r="G584" t="str">
            <v>TECHOPICO</v>
          </cell>
          <cell r="H584" t="str">
            <v>X65</v>
          </cell>
          <cell r="I584" t="str">
            <v>TCMU</v>
          </cell>
          <cell r="J584">
            <v>35</v>
          </cell>
          <cell r="K584" t="str">
            <v>VERA FEDERICO</v>
          </cell>
          <cell r="L584" t="str">
            <v>GUNI</v>
          </cell>
        </row>
        <row r="585">
          <cell r="A585">
            <v>22</v>
          </cell>
          <cell r="B585" t="str">
            <v>X65</v>
          </cell>
          <cell r="C585" t="str">
            <v>DEPARTAMENTO  CHAPA</v>
          </cell>
          <cell r="D585" t="str">
            <v>432</v>
          </cell>
          <cell r="E585" t="str">
            <v>PUERTA AVI.</v>
          </cell>
          <cell r="F585" t="str">
            <v>MAL POSICIONADO</v>
          </cell>
          <cell r="G585" t="str">
            <v>PUERTA AVI.MAL POSICIONADO</v>
          </cell>
          <cell r="H585" t="str">
            <v>X65</v>
          </cell>
          <cell r="I585" t="str">
            <v>TCMU</v>
          </cell>
          <cell r="J585">
            <v>35</v>
          </cell>
          <cell r="K585" t="str">
            <v>GUTIERREZ VERONICA</v>
          </cell>
          <cell r="L585" t="str">
            <v>GUNI</v>
          </cell>
        </row>
        <row r="586">
          <cell r="A586">
            <v>22</v>
          </cell>
          <cell r="B586" t="str">
            <v>X65</v>
          </cell>
          <cell r="C586" t="str">
            <v>DEPARTAMENTO MONTAJE</v>
          </cell>
          <cell r="D586" t="str">
            <v>137</v>
          </cell>
          <cell r="E586" t="str">
            <v>CAJETIN EXT. LUNA DE PUERTA AVD.</v>
          </cell>
          <cell r="F586" t="str">
            <v>MAL POSICIONADO</v>
          </cell>
          <cell r="G586" t="str">
            <v>CAJETIN EXT. LUNA DE PUERTA AVD.MAL POSICIONADO</v>
          </cell>
          <cell r="H586" t="str">
            <v>X65</v>
          </cell>
          <cell r="I586" t="str">
            <v>TCMU</v>
          </cell>
          <cell r="J586">
            <v>35</v>
          </cell>
          <cell r="K586" t="str">
            <v>GUTIERREZ VERONICA</v>
          </cell>
          <cell r="L586" t="str">
            <v>GUNI</v>
          </cell>
        </row>
        <row r="587">
          <cell r="A587">
            <v>22</v>
          </cell>
          <cell r="B587" t="str">
            <v>X65</v>
          </cell>
          <cell r="C587" t="str">
            <v>DEPARTAMENTO PINTURA</v>
          </cell>
          <cell r="D587" t="str">
            <v>486</v>
          </cell>
          <cell r="E587" t="str">
            <v>PUERTA ARD.</v>
          </cell>
          <cell r="F587" t="str">
            <v>GRANO</v>
          </cell>
          <cell r="G587" t="str">
            <v>PUERTA ARD.GRANO</v>
          </cell>
          <cell r="H587" t="str">
            <v>X65</v>
          </cell>
          <cell r="I587" t="str">
            <v>TCMU</v>
          </cell>
          <cell r="J587">
            <v>35</v>
          </cell>
          <cell r="K587" t="str">
            <v>GUTIERREZ VERONICA</v>
          </cell>
          <cell r="L587" t="str">
            <v>GUNI</v>
          </cell>
        </row>
        <row r="588">
          <cell r="A588">
            <v>22</v>
          </cell>
          <cell r="B588" t="str">
            <v>X65</v>
          </cell>
          <cell r="C588" t="str">
            <v>DEPARTAMENTO PINTURA</v>
          </cell>
          <cell r="D588" t="str">
            <v>486</v>
          </cell>
          <cell r="E588" t="str">
            <v>PUERTA AVI.</v>
          </cell>
          <cell r="F588" t="str">
            <v>GRANO</v>
          </cell>
          <cell r="G588" t="str">
            <v>PUERTA AVI.GRANO</v>
          </cell>
          <cell r="H588" t="str">
            <v>X65</v>
          </cell>
          <cell r="I588" t="str">
            <v>TCMU</v>
          </cell>
          <cell r="J588">
            <v>35</v>
          </cell>
          <cell r="K588" t="str">
            <v>GAUNA MARIA EUGENIA</v>
          </cell>
          <cell r="L588" t="str">
            <v>GUNI</v>
          </cell>
        </row>
        <row r="589">
          <cell r="A589">
            <v>22</v>
          </cell>
          <cell r="B589" t="str">
            <v>X76</v>
          </cell>
          <cell r="C589" t="str">
            <v>DEPARTAMENTO MONTAJE</v>
          </cell>
          <cell r="D589" t="str">
            <v>???</v>
          </cell>
          <cell r="E589" t="str">
            <v>PUERTA AVD.</v>
          </cell>
          <cell r="F589" t="str">
            <v>BOLLOS</v>
          </cell>
          <cell r="G589" t="str">
            <v>PUERTA AVD.BOLLOS</v>
          </cell>
          <cell r="H589" t="str">
            <v>X76</v>
          </cell>
          <cell r="I589" t="str">
            <v>STO1</v>
          </cell>
          <cell r="J589">
            <v>35</v>
          </cell>
          <cell r="K589" t="str">
            <v>QUINTEROS, EDUARDO</v>
          </cell>
          <cell r="L589" t="str">
            <v>STO1</v>
          </cell>
        </row>
        <row r="590">
          <cell r="A590">
            <v>22</v>
          </cell>
          <cell r="B590" t="str">
            <v>X76</v>
          </cell>
          <cell r="C590" t="str">
            <v>DEPARTAMENTO MONTAJE</v>
          </cell>
          <cell r="D590" t="str">
            <v>141</v>
          </cell>
          <cell r="E590" t="str">
            <v>GUARNITURA DE TECHO</v>
          </cell>
          <cell r="F590" t="str">
            <v>PRESENCIA DE AGUA (ORIGEN INDETERMINADO)</v>
          </cell>
          <cell r="G590" t="str">
            <v>GUARNITURA DE TECHOPRESENCIA DE AGUA (ORIGEN INDETERMINADO)</v>
          </cell>
          <cell r="H590" t="str">
            <v>X76</v>
          </cell>
          <cell r="I590" t="str">
            <v>BOUT</v>
          </cell>
          <cell r="J590">
            <v>35</v>
          </cell>
          <cell r="K590" t="str">
            <v>DI GREGORIO RAUL</v>
          </cell>
          <cell r="L590" t="str">
            <v>GKAN</v>
          </cell>
        </row>
        <row r="591">
          <cell r="A591">
            <v>22</v>
          </cell>
          <cell r="B591" t="str">
            <v>X76</v>
          </cell>
          <cell r="C591" t="str">
            <v>DEPARTAMENTO MONTAJE</v>
          </cell>
          <cell r="D591" t="str">
            <v>133</v>
          </cell>
          <cell r="E591" t="str">
            <v>FUNCION DE ANTIARRANQUE</v>
          </cell>
          <cell r="F591" t="str">
            <v>OPERACION MAL REALIZADA</v>
          </cell>
          <cell r="G591" t="str">
            <v>FUNCION DE ANTIARRANQUEOPERACION MAL REALIZADA</v>
          </cell>
          <cell r="H591" t="str">
            <v>X76</v>
          </cell>
          <cell r="I591" t="str">
            <v>SREE</v>
          </cell>
          <cell r="J591">
            <v>28</v>
          </cell>
          <cell r="K591" t="str">
            <v>CONTROL ELECTRICO</v>
          </cell>
          <cell r="L591" t="str">
            <v>ST1A</v>
          </cell>
        </row>
        <row r="592">
          <cell r="A592">
            <v>22</v>
          </cell>
          <cell r="B592" t="str">
            <v>X76</v>
          </cell>
          <cell r="C592" t="str">
            <v>DEPARTAMENTO MONTAJE</v>
          </cell>
          <cell r="D592" t="str">
            <v>142</v>
          </cell>
          <cell r="E592" t="str">
            <v>ALFOMBRA DE PISO AVD.</v>
          </cell>
          <cell r="F592" t="str">
            <v>PRESENCIA DE AGUA (ORIGEN INDETERMINADO)</v>
          </cell>
          <cell r="G592" t="str">
            <v>ALFOMBRA DE PISO AVD.PRESENCIA DE AGUA (ORIGEN INDETERMINADO)</v>
          </cell>
          <cell r="H592" t="str">
            <v>X76</v>
          </cell>
          <cell r="I592" t="str">
            <v>BDEF</v>
          </cell>
          <cell r="J592">
            <v>25</v>
          </cell>
          <cell r="K592" t="str">
            <v>DI GREGORIO RAUL</v>
          </cell>
          <cell r="L592" t="str">
            <v>GKAN</v>
          </cell>
        </row>
        <row r="593">
          <cell r="A593">
            <v>22</v>
          </cell>
          <cell r="B593" t="str">
            <v>X76</v>
          </cell>
          <cell r="C593" t="str">
            <v>DEPARTAMENTO MONTAJE</v>
          </cell>
          <cell r="D593" t="str">
            <v>137</v>
          </cell>
          <cell r="E593" t="str">
            <v>ALFOMBRA DE PISO AVD.</v>
          </cell>
          <cell r="F593" t="str">
            <v>PRESENCIA DE AGUA (ORIGEN INDETERMINADO)</v>
          </cell>
          <cell r="G593" t="str">
            <v>ALFOMBRA DE PISO AVD.PRESENCIA DE AGUA (ORIGEN INDETERMINADO)</v>
          </cell>
          <cell r="H593" t="str">
            <v>X76</v>
          </cell>
          <cell r="I593" t="str">
            <v>BDEF</v>
          </cell>
          <cell r="J593">
            <v>10</v>
          </cell>
          <cell r="K593" t="str">
            <v>DI GREGORIO RAUL</v>
          </cell>
          <cell r="L593" t="str">
            <v>GKAN</v>
          </cell>
        </row>
        <row r="594">
          <cell r="A594">
            <v>22</v>
          </cell>
          <cell r="B594" t="str">
            <v>X76</v>
          </cell>
          <cell r="C594" t="str">
            <v>DEPARTAMENTO MONTAJE</v>
          </cell>
          <cell r="D594" t="str">
            <v>145</v>
          </cell>
          <cell r="E594" t="str">
            <v>FUNCION DE ANTIARRANQUE</v>
          </cell>
          <cell r="F594" t="str">
            <v>OPERACION MAL REALIZADA</v>
          </cell>
          <cell r="G594" t="str">
            <v>FUNCION DE ANTIARRANQUEOPERACION MAL REALIZADA</v>
          </cell>
          <cell r="H594" t="str">
            <v>X76</v>
          </cell>
          <cell r="I594" t="str">
            <v>SREE</v>
          </cell>
          <cell r="J594">
            <v>7</v>
          </cell>
          <cell r="K594" t="str">
            <v>CONTROL ELECTRICO</v>
          </cell>
          <cell r="L594" t="str">
            <v>ST1A</v>
          </cell>
        </row>
        <row r="595">
          <cell r="A595">
            <v>22</v>
          </cell>
          <cell r="B595" t="str">
            <v>X38</v>
          </cell>
          <cell r="C595" t="str">
            <v>DEPARTAMENTO  CHAPA</v>
          </cell>
          <cell r="D595" t="str">
            <v>427</v>
          </cell>
          <cell r="E595" t="str">
            <v>PUERTA AVI.</v>
          </cell>
          <cell r="F595" t="str">
            <v>JUEGO MAL REPARTIDO</v>
          </cell>
          <cell r="G595" t="str">
            <v>PUERTA AVI.JUEGO MAL REPARTIDO</v>
          </cell>
          <cell r="H595" t="str">
            <v>X38</v>
          </cell>
          <cell r="I595" t="str">
            <v>STO1</v>
          </cell>
          <cell r="J595">
            <v>34</v>
          </cell>
          <cell r="K595" t="str">
            <v>CORREA, ALBERTO</v>
          </cell>
          <cell r="L595" t="str">
            <v>STO1</v>
          </cell>
        </row>
        <row r="596">
          <cell r="A596">
            <v>22</v>
          </cell>
          <cell r="B596" t="str">
            <v>X38</v>
          </cell>
          <cell r="C596" t="str">
            <v>DEPARTAMENTO MONTAJE</v>
          </cell>
          <cell r="D596" t="str">
            <v>137</v>
          </cell>
          <cell r="E596" t="str">
            <v>LAMELUNAS EXT. DE PUERTA  AVD.</v>
          </cell>
          <cell r="F596" t="str">
            <v>MAL POSICIONADO</v>
          </cell>
          <cell r="G596" t="str">
            <v>LAMELUNAS EXT. DE PUERTA  AVD.MAL POSICIONADO</v>
          </cell>
          <cell r="H596" t="str">
            <v>X38</v>
          </cell>
          <cell r="I596" t="str">
            <v>SRE2</v>
          </cell>
          <cell r="J596">
            <v>34</v>
          </cell>
          <cell r="K596" t="str">
            <v>RUSEK CHRISTIAN ADRI</v>
          </cell>
          <cell r="L596" t="str">
            <v>GUNI</v>
          </cell>
        </row>
        <row r="597">
          <cell r="A597">
            <v>22</v>
          </cell>
          <cell r="B597" t="str">
            <v>X38</v>
          </cell>
          <cell r="C597" t="str">
            <v>DEPARTAMENTO PINTURA</v>
          </cell>
          <cell r="D597" t="str">
            <v>486</v>
          </cell>
          <cell r="E597" t="str">
            <v>PUERTA AVD.</v>
          </cell>
          <cell r="F597" t="str">
            <v>GRANO</v>
          </cell>
          <cell r="G597" t="str">
            <v>PUERTA AVD.GRANO</v>
          </cell>
          <cell r="H597" t="str">
            <v>X38</v>
          </cell>
          <cell r="I597" t="str">
            <v>SBOX</v>
          </cell>
          <cell r="J597">
            <v>34</v>
          </cell>
          <cell r="K597" t="str">
            <v>ALBORNOZ CARLOS</v>
          </cell>
          <cell r="L597" t="str">
            <v>SPIN</v>
          </cell>
        </row>
        <row r="598">
          <cell r="A598">
            <v>22</v>
          </cell>
          <cell r="B598" t="str">
            <v>X65</v>
          </cell>
          <cell r="C598" t="str">
            <v>DEPARTAMENTO  CHAPA</v>
          </cell>
          <cell r="D598" t="str">
            <v>431</v>
          </cell>
          <cell r="E598" t="str">
            <v>PUERTA ARD.</v>
          </cell>
          <cell r="F598" t="str">
            <v>BOLLOS</v>
          </cell>
          <cell r="G598" t="str">
            <v>PUERTA ARD.BOLLOS</v>
          </cell>
          <cell r="H598" t="str">
            <v>X65</v>
          </cell>
          <cell r="I598" t="str">
            <v>TCMU</v>
          </cell>
          <cell r="J598">
            <v>34</v>
          </cell>
          <cell r="K598" t="str">
            <v>RUSEK CHRISTIAN ADRI</v>
          </cell>
          <cell r="L598" t="str">
            <v>GUNI</v>
          </cell>
        </row>
        <row r="599">
          <cell r="A599">
            <v>22</v>
          </cell>
          <cell r="B599" t="str">
            <v>X65</v>
          </cell>
          <cell r="C599" t="str">
            <v>DEPARTAMENTO  CHAPA</v>
          </cell>
          <cell r="D599" t="str">
            <v>432</v>
          </cell>
          <cell r="E599" t="str">
            <v>PUERTA AVI.</v>
          </cell>
          <cell r="F599" t="str">
            <v>MAL ALINEADO</v>
          </cell>
          <cell r="G599" t="str">
            <v>PUERTA AVI.MAL ALINEADO</v>
          </cell>
          <cell r="H599" t="str">
            <v>X65</v>
          </cell>
          <cell r="I599" t="str">
            <v>TCMU</v>
          </cell>
          <cell r="J599">
            <v>34</v>
          </cell>
          <cell r="K599" t="str">
            <v>VAZQUEZ RENE ALBERTO</v>
          </cell>
          <cell r="L599" t="str">
            <v>GUNI</v>
          </cell>
        </row>
        <row r="600">
          <cell r="A600">
            <v>22</v>
          </cell>
          <cell r="B600" t="str">
            <v>X65</v>
          </cell>
          <cell r="C600" t="str">
            <v>DEPARTAMENTO MONTAJE</v>
          </cell>
          <cell r="D600" t="str">
            <v>147</v>
          </cell>
          <cell r="E600" t="str">
            <v>TAPA DE CARBURANTE</v>
          </cell>
          <cell r="F600" t="str">
            <v>DESCONCHADO</v>
          </cell>
          <cell r="G600" t="str">
            <v>TAPA DE CARBURANTEDESCONCHADO</v>
          </cell>
          <cell r="H600" t="str">
            <v>X65</v>
          </cell>
          <cell r="I600" t="str">
            <v>TCMU</v>
          </cell>
          <cell r="J600">
            <v>34</v>
          </cell>
          <cell r="K600" t="str">
            <v>FUENTE FEDER GREGOR</v>
          </cell>
          <cell r="L600" t="str">
            <v>GUNI</v>
          </cell>
        </row>
        <row r="601">
          <cell r="A601">
            <v>22</v>
          </cell>
          <cell r="B601" t="str">
            <v>X65</v>
          </cell>
          <cell r="C601" t="str">
            <v>DEPARTAMENTO PINTURA</v>
          </cell>
          <cell r="D601" t="str">
            <v>483</v>
          </cell>
          <cell r="E601" t="str">
            <v>PORTON (CONJUNTO)</v>
          </cell>
          <cell r="F601" t="str">
            <v>DESCOLGON</v>
          </cell>
          <cell r="G601" t="str">
            <v>PORTON (CONJUNTO)DESCOLGON</v>
          </cell>
          <cell r="H601" t="str">
            <v>X65</v>
          </cell>
          <cell r="I601" t="str">
            <v>SBOX</v>
          </cell>
          <cell r="J601">
            <v>34</v>
          </cell>
          <cell r="K601" t="str">
            <v>ALBORNOZ CARLOS</v>
          </cell>
          <cell r="L601" t="str">
            <v>SPIN</v>
          </cell>
        </row>
        <row r="602">
          <cell r="A602">
            <v>22</v>
          </cell>
          <cell r="B602" t="str">
            <v>X65</v>
          </cell>
          <cell r="C602" t="str">
            <v>DEPARTAMENTO PINTURA</v>
          </cell>
          <cell r="D602" t="str">
            <v>484</v>
          </cell>
          <cell r="E602" t="str">
            <v>PAÑO DE PUERTA  AVD / ALETA  AVD</v>
          </cell>
          <cell r="F602" t="str">
            <v>SOBRESALE</v>
          </cell>
          <cell r="G602" t="str">
            <v>PAÑO DE PUERTA  AVD / ALETA  AVDSOBRESALE</v>
          </cell>
          <cell r="H602" t="str">
            <v>X65</v>
          </cell>
          <cell r="I602" t="str">
            <v>TCMU</v>
          </cell>
          <cell r="J602">
            <v>34</v>
          </cell>
          <cell r="K602" t="str">
            <v>RIOS ALEJANDRO</v>
          </cell>
          <cell r="L602" t="str">
            <v>GUNI</v>
          </cell>
        </row>
        <row r="603">
          <cell r="A603">
            <v>22</v>
          </cell>
          <cell r="B603" t="str">
            <v>X76</v>
          </cell>
          <cell r="C603" t="str">
            <v>DEPARTAMENTO PINTURA</v>
          </cell>
          <cell r="D603" t="str">
            <v>486</v>
          </cell>
          <cell r="E603" t="str">
            <v>PUERTA AVI.</v>
          </cell>
          <cell r="F603" t="str">
            <v>GRANO</v>
          </cell>
          <cell r="G603" t="str">
            <v>PUERTA AVI.GRANO</v>
          </cell>
          <cell r="H603" t="str">
            <v>X76</v>
          </cell>
          <cell r="I603" t="str">
            <v>TCMU</v>
          </cell>
          <cell r="J603">
            <v>34</v>
          </cell>
          <cell r="K603" t="str">
            <v>RIZZI JESSICA</v>
          </cell>
          <cell r="L603" t="str">
            <v>GUNI</v>
          </cell>
        </row>
        <row r="604">
          <cell r="A604">
            <v>22</v>
          </cell>
          <cell r="B604" t="str">
            <v>X65</v>
          </cell>
          <cell r="C604" t="str">
            <v>DEPARTAMENTO MONTAJE</v>
          </cell>
          <cell r="D604" t="str">
            <v>137</v>
          </cell>
          <cell r="E604" t="str">
            <v>ALFOMBRA DE PISO AVI.</v>
          </cell>
          <cell r="F604" t="str">
            <v>PRESENCIA DE AGUA (ORIGEN INDETERMINADO)</v>
          </cell>
          <cell r="G604" t="str">
            <v>ALFOMBRA DE PISO AVI.PRESENCIA DE AGUA (ORIGEN INDETERMINADO)</v>
          </cell>
          <cell r="H604" t="str">
            <v>X65</v>
          </cell>
          <cell r="I604" t="str">
            <v>BDEF</v>
          </cell>
          <cell r="J604">
            <v>25</v>
          </cell>
          <cell r="K604" t="str">
            <v>ESTERIO SERGIO DAN</v>
          </cell>
          <cell r="L604" t="str">
            <v>BOUT</v>
          </cell>
        </row>
        <row r="605">
          <cell r="A605">
            <v>22</v>
          </cell>
          <cell r="B605" t="str">
            <v>X65</v>
          </cell>
          <cell r="C605" t="str">
            <v>DEPARTAMENTO MONTAJE</v>
          </cell>
          <cell r="D605" t="str">
            <v>140</v>
          </cell>
          <cell r="E605" t="str">
            <v>ALFOMBRA DE PISO AVI.</v>
          </cell>
          <cell r="F605" t="str">
            <v>PRESENCIA DE AGUA (ORIGEN INDETERMINADO)</v>
          </cell>
          <cell r="G605" t="str">
            <v>ALFOMBRA DE PISO AVI.PRESENCIA DE AGUA (ORIGEN INDETERMINADO)</v>
          </cell>
          <cell r="H605" t="str">
            <v>X65</v>
          </cell>
          <cell r="I605" t="str">
            <v>BDEF</v>
          </cell>
          <cell r="J605">
            <v>9</v>
          </cell>
          <cell r="K605" t="str">
            <v>ESTERIO SERGIO DAN</v>
          </cell>
          <cell r="L605" t="str">
            <v>BOUT</v>
          </cell>
        </row>
        <row r="606">
          <cell r="A606">
            <v>22</v>
          </cell>
          <cell r="B606" t="str">
            <v>X38</v>
          </cell>
          <cell r="C606" t="str">
            <v>DEPARTAMENTO  CHAPA</v>
          </cell>
          <cell r="D606" t="str">
            <v>416</v>
          </cell>
          <cell r="E606" t="str">
            <v>PARACHOQUES AR</v>
          </cell>
          <cell r="F606" t="str">
            <v>MAL POSICIONADO</v>
          </cell>
          <cell r="G606" t="str">
            <v>PARACHOQUES ARMAL POSICIONADO</v>
          </cell>
          <cell r="H606" t="str">
            <v>X38</v>
          </cell>
          <cell r="I606" t="str">
            <v>TCMU</v>
          </cell>
          <cell r="J606">
            <v>33</v>
          </cell>
          <cell r="K606" t="str">
            <v>VAZQUEZ RENE ALBERTO</v>
          </cell>
          <cell r="L606" t="str">
            <v>GUNI</v>
          </cell>
        </row>
        <row r="607">
          <cell r="A607">
            <v>22</v>
          </cell>
          <cell r="B607" t="str">
            <v>X38</v>
          </cell>
          <cell r="C607" t="str">
            <v>DEPARTAMENTO  CHAPA</v>
          </cell>
          <cell r="D607" t="str">
            <v>421</v>
          </cell>
          <cell r="E607" t="str">
            <v>CAPOT AV.</v>
          </cell>
          <cell r="F607" t="str">
            <v>BOLLOS</v>
          </cell>
          <cell r="G607" t="str">
            <v>CAPOT AV.BOLLOS</v>
          </cell>
          <cell r="H607" t="str">
            <v>X38</v>
          </cell>
          <cell r="I607" t="str">
            <v>TCMU</v>
          </cell>
          <cell r="J607">
            <v>33</v>
          </cell>
          <cell r="K607" t="str">
            <v>RUSEK CHRISTIAN ADRI</v>
          </cell>
          <cell r="L607" t="str">
            <v>GUNI</v>
          </cell>
        </row>
        <row r="608">
          <cell r="A608">
            <v>22</v>
          </cell>
          <cell r="B608" t="str">
            <v>X38</v>
          </cell>
          <cell r="C608" t="str">
            <v>DEPARTAMENTO  CHAPA</v>
          </cell>
          <cell r="D608" t="str">
            <v>431</v>
          </cell>
          <cell r="E608" t="str">
            <v>PROTECTOR INT. PASO DE RUEDA ARD.</v>
          </cell>
          <cell r="F608" t="str">
            <v>NO PLACA</v>
          </cell>
          <cell r="G608" t="str">
            <v>PROTECTOR INT. PASO DE RUEDA ARD.NO PLACA</v>
          </cell>
          <cell r="H608" t="str">
            <v>X38</v>
          </cell>
          <cell r="I608" t="str">
            <v>SRE2</v>
          </cell>
          <cell r="J608">
            <v>33</v>
          </cell>
          <cell r="K608" t="str">
            <v>AUTELLI JORGE A</v>
          </cell>
          <cell r="L608" t="str">
            <v>TCMU</v>
          </cell>
        </row>
        <row r="609">
          <cell r="A609">
            <v>22</v>
          </cell>
          <cell r="B609" t="str">
            <v>X38</v>
          </cell>
          <cell r="C609" t="str">
            <v>DEPARTAMENTO PINTURA</v>
          </cell>
          <cell r="D609" t="str">
            <v>483</v>
          </cell>
          <cell r="E609" t="str">
            <v>PORTON (CONJUNTO)</v>
          </cell>
          <cell r="F609" t="str">
            <v>GOTA</v>
          </cell>
          <cell r="G609" t="str">
            <v>PORTON (CONJUNTO)GOTA</v>
          </cell>
          <cell r="H609" t="str">
            <v>X38</v>
          </cell>
          <cell r="I609" t="str">
            <v>SBOX</v>
          </cell>
          <cell r="J609">
            <v>33</v>
          </cell>
          <cell r="K609" t="str">
            <v>ALBORNOZ CARLOS</v>
          </cell>
          <cell r="L609" t="str">
            <v>SPIN</v>
          </cell>
        </row>
        <row r="610">
          <cell r="A610">
            <v>22</v>
          </cell>
          <cell r="B610" t="str">
            <v>X38</v>
          </cell>
          <cell r="C610" t="str">
            <v>DEPARTAMENTO PINTURA</v>
          </cell>
          <cell r="D610" t="str">
            <v>486</v>
          </cell>
          <cell r="E610" t="str">
            <v>PUERTA ARD.</v>
          </cell>
          <cell r="F610" t="str">
            <v>GRANO</v>
          </cell>
          <cell r="G610" t="str">
            <v>PUERTA ARD.GRANO</v>
          </cell>
          <cell r="H610" t="str">
            <v>X38</v>
          </cell>
          <cell r="I610" t="str">
            <v>SBOX</v>
          </cell>
          <cell r="J610">
            <v>33</v>
          </cell>
          <cell r="K610" t="str">
            <v>ALBORNOZ CARLOS</v>
          </cell>
          <cell r="L610" t="str">
            <v>SPIN</v>
          </cell>
        </row>
        <row r="611">
          <cell r="A611">
            <v>22</v>
          </cell>
          <cell r="B611" t="str">
            <v>X65</v>
          </cell>
          <cell r="C611" t="str">
            <v>DEPARTAMENTO  CHAPA</v>
          </cell>
          <cell r="D611" t="str">
            <v>421</v>
          </cell>
          <cell r="E611" t="str">
            <v>ENCUADRAMIENTO DE PUERTA AVD.</v>
          </cell>
          <cell r="F611" t="str">
            <v>BOLLOS</v>
          </cell>
          <cell r="G611" t="str">
            <v>ENCUADRAMIENTO DE PUERTA AVD.BOLLOS</v>
          </cell>
          <cell r="H611" t="str">
            <v>X65</v>
          </cell>
          <cell r="I611" t="str">
            <v>SRET</v>
          </cell>
          <cell r="J611">
            <v>33</v>
          </cell>
          <cell r="K611" t="str">
            <v>QUINTEROS, EDUARDO</v>
          </cell>
          <cell r="L611" t="str">
            <v>STO1</v>
          </cell>
        </row>
        <row r="612">
          <cell r="A612">
            <v>22</v>
          </cell>
          <cell r="B612" t="str">
            <v>X65</v>
          </cell>
          <cell r="C612" t="str">
            <v>DEPARTAMENTO MONTAJE</v>
          </cell>
          <cell r="D612" t="str">
            <v>137</v>
          </cell>
          <cell r="E612" t="str">
            <v>JUNTA DE PUERTA  ARI. (BURLETE)</v>
          </cell>
          <cell r="F612" t="str">
            <v>PRESENCIA DE AGUA (ORIGEN INDETERMINADO)</v>
          </cell>
          <cell r="G612" t="str">
            <v>JUNTA DE PUERTA  ARI. (BURLETE)PRESENCIA DE AGUA (ORIGEN INDETERMINADO)</v>
          </cell>
          <cell r="H612" t="str">
            <v>X65</v>
          </cell>
          <cell r="I612" t="str">
            <v>SRE2</v>
          </cell>
          <cell r="J612">
            <v>33</v>
          </cell>
          <cell r="K612" t="str">
            <v>DI GREGORIO RAUL</v>
          </cell>
          <cell r="L612" t="str">
            <v>GKAN</v>
          </cell>
        </row>
        <row r="613">
          <cell r="A613">
            <v>22</v>
          </cell>
          <cell r="B613" t="str">
            <v>X65</v>
          </cell>
          <cell r="C613" t="str">
            <v>DEPARTAMENTO MONTAJE</v>
          </cell>
          <cell r="D613" t="str">
            <v>141</v>
          </cell>
          <cell r="E613" t="str">
            <v>FUNCION APERTURA-CIERRE DE PTAS.</v>
          </cell>
          <cell r="F613" t="str">
            <v>OPERACION MAL REALIZADA</v>
          </cell>
          <cell r="G613" t="str">
            <v>FUNCION APERTURA-CIERRE DE PTAS.OPERACION MAL REALIZADA</v>
          </cell>
          <cell r="H613" t="str">
            <v>X65</v>
          </cell>
          <cell r="I613" t="str">
            <v>SRE1</v>
          </cell>
          <cell r="J613">
            <v>33</v>
          </cell>
          <cell r="K613" t="str">
            <v>CONTROL ELECTRICO</v>
          </cell>
          <cell r="L613" t="str">
            <v>ST2A</v>
          </cell>
        </row>
        <row r="614">
          <cell r="A614">
            <v>22</v>
          </cell>
          <cell r="B614" t="str">
            <v>X65</v>
          </cell>
          <cell r="C614" t="str">
            <v>DEPARTAMENTO MONTAJE</v>
          </cell>
          <cell r="D614" t="str">
            <v>144</v>
          </cell>
          <cell r="E614" t="str">
            <v>TUBO DE FRENO INFERIOR TUNEL</v>
          </cell>
          <cell r="F614" t="str">
            <v>NO APRETADO</v>
          </cell>
          <cell r="G614" t="str">
            <v>TUBO DE FRENO INFERIOR TUNELNO APRETADO</v>
          </cell>
          <cell r="H614" t="str">
            <v>X65</v>
          </cell>
          <cell r="J614">
            <v>33</v>
          </cell>
          <cell r="K614" t="str">
            <v>PONCE SAON</v>
          </cell>
          <cell r="L614" t="str">
            <v>GSM1</v>
          </cell>
        </row>
        <row r="615">
          <cell r="A615">
            <v>22</v>
          </cell>
          <cell r="B615" t="str">
            <v>X65</v>
          </cell>
          <cell r="C615" t="str">
            <v>DEPARTAMENTO MONTAJE</v>
          </cell>
          <cell r="D615" t="str">
            <v>145</v>
          </cell>
          <cell r="E615" t="str">
            <v>FUNCION DE ANTIARRANQUE</v>
          </cell>
          <cell r="F615" t="str">
            <v>INSTALACION DINAMICA MK01</v>
          </cell>
          <cell r="G615" t="str">
            <v>FUNCION DE ANTIARRANQUEINSTALACION DINAMICA MK01</v>
          </cell>
          <cell r="H615" t="str">
            <v>X65</v>
          </cell>
          <cell r="I615" t="str">
            <v>SRE2</v>
          </cell>
          <cell r="J615">
            <v>33</v>
          </cell>
          <cell r="K615" t="str">
            <v>CONTROL ELECTRICO</v>
          </cell>
          <cell r="L615" t="str">
            <v>DYRA</v>
          </cell>
        </row>
        <row r="616">
          <cell r="A616">
            <v>22</v>
          </cell>
          <cell r="B616" t="str">
            <v>X65</v>
          </cell>
          <cell r="C616" t="str">
            <v>DEPARTAMENTO PINTURA</v>
          </cell>
          <cell r="D616" t="str">
            <v>483</v>
          </cell>
          <cell r="E616" t="str">
            <v>PUERTA AVI.</v>
          </cell>
          <cell r="F616" t="str">
            <v>DESCOLGON</v>
          </cell>
          <cell r="G616" t="str">
            <v>PUERTA AVI.DESCOLGON</v>
          </cell>
          <cell r="H616" t="str">
            <v>X65</v>
          </cell>
          <cell r="I616" t="str">
            <v>SBOX</v>
          </cell>
          <cell r="J616">
            <v>33</v>
          </cell>
          <cell r="K616" t="str">
            <v>ALBORNOZ CARLOS</v>
          </cell>
          <cell r="L616" t="str">
            <v>SPIN</v>
          </cell>
        </row>
        <row r="617">
          <cell r="A617">
            <v>22</v>
          </cell>
          <cell r="B617" t="str">
            <v>X65</v>
          </cell>
          <cell r="C617" t="str">
            <v>DEPARTAMENTO PINTURA</v>
          </cell>
          <cell r="D617" t="str">
            <v>486</v>
          </cell>
          <cell r="E617" t="str">
            <v>CAPOT AV.</v>
          </cell>
          <cell r="F617" t="str">
            <v>GRANO</v>
          </cell>
          <cell r="G617" t="str">
            <v>CAPOT AV.GRANO</v>
          </cell>
          <cell r="H617" t="str">
            <v>X65</v>
          </cell>
          <cell r="I617" t="str">
            <v>SBOX</v>
          </cell>
          <cell r="J617">
            <v>33</v>
          </cell>
          <cell r="K617" t="str">
            <v>ALBORNOZ CARLOS</v>
          </cell>
          <cell r="L617" t="str">
            <v>SPIN</v>
          </cell>
        </row>
        <row r="618">
          <cell r="A618">
            <v>22</v>
          </cell>
          <cell r="B618" t="str">
            <v>X65</v>
          </cell>
          <cell r="C618" t="str">
            <v>DEPARTAMENTO PINTURA</v>
          </cell>
          <cell r="D618" t="str">
            <v>486</v>
          </cell>
          <cell r="E618" t="str">
            <v>PORTON (CONJUNTO)</v>
          </cell>
          <cell r="F618" t="str">
            <v>DEPOSITO DE PARTICULAS</v>
          </cell>
          <cell r="G618" t="str">
            <v>PORTON (CONJUNTO)DEPOSITO DE PARTICULAS</v>
          </cell>
          <cell r="H618" t="str">
            <v>X65</v>
          </cell>
          <cell r="I618" t="str">
            <v>SBOX</v>
          </cell>
          <cell r="J618">
            <v>33</v>
          </cell>
          <cell r="K618" t="str">
            <v>ALBORNOZ CARLOS</v>
          </cell>
          <cell r="L618" t="str">
            <v>SPIN</v>
          </cell>
        </row>
        <row r="619">
          <cell r="A619">
            <v>22</v>
          </cell>
          <cell r="B619" t="str">
            <v>X65</v>
          </cell>
          <cell r="C619" t="str">
            <v>DEPARTAMENTO PINTURA</v>
          </cell>
          <cell r="D619" t="str">
            <v>486</v>
          </cell>
          <cell r="E619" t="str">
            <v>PORTON (CONJUNTO)</v>
          </cell>
          <cell r="F619" t="str">
            <v>DEPOSITO DE PARTICULAS</v>
          </cell>
          <cell r="G619" t="str">
            <v>PORTON (CONJUNTO)DEPOSITO DE PARTICULAS</v>
          </cell>
          <cell r="H619" t="str">
            <v>X65</v>
          </cell>
          <cell r="I619" t="str">
            <v>TCMU</v>
          </cell>
          <cell r="J619">
            <v>33</v>
          </cell>
          <cell r="K619" t="str">
            <v>FIGUEROA MIGUEL ANGE</v>
          </cell>
          <cell r="L619" t="str">
            <v>GUNI</v>
          </cell>
        </row>
        <row r="620">
          <cell r="A620">
            <v>22</v>
          </cell>
          <cell r="B620" t="str">
            <v>X65</v>
          </cell>
          <cell r="C620" t="str">
            <v>DEPARTAMENTO PINTURA</v>
          </cell>
          <cell r="D620" t="str">
            <v>486</v>
          </cell>
          <cell r="E620" t="str">
            <v>PUERTA AVD.</v>
          </cell>
          <cell r="F620" t="str">
            <v>GRANO</v>
          </cell>
          <cell r="G620" t="str">
            <v>PUERTA AVD.GRANO</v>
          </cell>
          <cell r="H620" t="str">
            <v>X65</v>
          </cell>
          <cell r="I620" t="str">
            <v>SBOX</v>
          </cell>
          <cell r="J620">
            <v>33</v>
          </cell>
          <cell r="K620" t="str">
            <v>ALBORNOZ CARLOS</v>
          </cell>
          <cell r="L620" t="str">
            <v>SPIN</v>
          </cell>
        </row>
        <row r="621">
          <cell r="A621">
            <v>22</v>
          </cell>
          <cell r="B621" t="str">
            <v>X76</v>
          </cell>
          <cell r="C621" t="str">
            <v>DEPARTAMENTO  CHAPA</v>
          </cell>
          <cell r="D621" t="str">
            <v>424</v>
          </cell>
          <cell r="E621" t="str">
            <v>PAÑO LATERAL ARD</v>
          </cell>
          <cell r="F621" t="str">
            <v>PICO</v>
          </cell>
          <cell r="G621" t="str">
            <v>PAÑO LATERAL ARDPICO</v>
          </cell>
          <cell r="H621" t="str">
            <v>X76</v>
          </cell>
          <cell r="I621" t="str">
            <v>STO1</v>
          </cell>
          <cell r="J621">
            <v>33</v>
          </cell>
          <cell r="K621" t="str">
            <v>CORREA, ALBERTO</v>
          </cell>
          <cell r="L621" t="str">
            <v>STO1</v>
          </cell>
        </row>
        <row r="622">
          <cell r="A622">
            <v>22</v>
          </cell>
          <cell r="B622" t="str">
            <v>X76</v>
          </cell>
          <cell r="C622" t="str">
            <v>DEPARTAMENTO  CHAPA</v>
          </cell>
          <cell r="D622" t="str">
            <v>427</v>
          </cell>
          <cell r="E622" t="str">
            <v>PUERTA DESLIZANTE LATERAL I.</v>
          </cell>
          <cell r="F622" t="str">
            <v>TALONA A LA MANIOBRA</v>
          </cell>
          <cell r="G622" t="str">
            <v>PUERTA DESLIZANTE LATERAL I.TALONA A LA MANIOBRA</v>
          </cell>
          <cell r="H622" t="str">
            <v>X76</v>
          </cell>
          <cell r="I622" t="str">
            <v>TCMU</v>
          </cell>
          <cell r="J622">
            <v>33</v>
          </cell>
          <cell r="K622" t="str">
            <v>GAUNA MARIA EUGENIA</v>
          </cell>
          <cell r="L622" t="str">
            <v>GUNI</v>
          </cell>
        </row>
        <row r="623">
          <cell r="A623">
            <v>22</v>
          </cell>
          <cell r="B623" t="str">
            <v>X76</v>
          </cell>
          <cell r="C623" t="str">
            <v>DEPARTAMENTO  CHAPA</v>
          </cell>
          <cell r="D623" t="str">
            <v>430</v>
          </cell>
          <cell r="E623" t="str">
            <v>PUERTA AVI.</v>
          </cell>
          <cell r="F623" t="str">
            <v>DEFORMACION</v>
          </cell>
          <cell r="G623" t="str">
            <v>PUERTA AVI.DEFORMACION</v>
          </cell>
          <cell r="H623" t="str">
            <v>X76</v>
          </cell>
          <cell r="I623" t="str">
            <v>TCMU</v>
          </cell>
          <cell r="J623">
            <v>33</v>
          </cell>
          <cell r="K623" t="str">
            <v>FUENTE FEDER GREGOR</v>
          </cell>
          <cell r="L623" t="str">
            <v>GUNI</v>
          </cell>
        </row>
        <row r="624">
          <cell r="A624">
            <v>22</v>
          </cell>
          <cell r="B624" t="str">
            <v>X76</v>
          </cell>
          <cell r="C624" t="str">
            <v>DEPARTAMENTO PINTURA</v>
          </cell>
          <cell r="D624" t="str">
            <v>483</v>
          </cell>
          <cell r="E624" t="str">
            <v>PAÑO LATERAL ARI</v>
          </cell>
          <cell r="F624" t="str">
            <v>DESCOLGON</v>
          </cell>
          <cell r="G624" t="str">
            <v>PAÑO LATERAL ARIDESCOLGON</v>
          </cell>
          <cell r="H624" t="str">
            <v>X76</v>
          </cell>
          <cell r="I624" t="str">
            <v>SBOX</v>
          </cell>
          <cell r="J624">
            <v>33</v>
          </cell>
          <cell r="K624" t="str">
            <v>ALBORNOZ CARLOS</v>
          </cell>
          <cell r="L624" t="str">
            <v>SPIN</v>
          </cell>
        </row>
        <row r="625">
          <cell r="A625">
            <v>22</v>
          </cell>
          <cell r="B625" t="str">
            <v>X76</v>
          </cell>
          <cell r="C625" t="str">
            <v>DEPARTAMENTO MONTAJE</v>
          </cell>
          <cell r="D625" t="str">
            <v>140</v>
          </cell>
          <cell r="E625" t="str">
            <v>FUNCION APERTURA-CIERRE DE PTAS.</v>
          </cell>
          <cell r="F625" t="str">
            <v>OPERACION MAL REALIZADA</v>
          </cell>
          <cell r="G625" t="str">
            <v>FUNCION APERTURA-CIERRE DE PTAS.OPERACION MAL REALIZADA</v>
          </cell>
          <cell r="H625" t="str">
            <v>X76</v>
          </cell>
          <cell r="I625" t="str">
            <v>SREE</v>
          </cell>
          <cell r="J625">
            <v>18</v>
          </cell>
          <cell r="K625" t="str">
            <v>CONTROL ELECTRICO</v>
          </cell>
          <cell r="L625" t="str">
            <v>ST2A</v>
          </cell>
        </row>
        <row r="626">
          <cell r="A626">
            <v>22</v>
          </cell>
          <cell r="B626" t="str">
            <v>X76</v>
          </cell>
          <cell r="C626" t="str">
            <v>DEPARTAMENTO MONTAJE</v>
          </cell>
          <cell r="D626" t="str">
            <v>146</v>
          </cell>
          <cell r="E626" t="str">
            <v>FUNCION APERTURA-CIERRE DE PTAS.</v>
          </cell>
          <cell r="F626" t="str">
            <v>OPERACION MAL REALIZADA</v>
          </cell>
          <cell r="G626" t="str">
            <v>FUNCION APERTURA-CIERRE DE PTAS.OPERACION MAL REALIZADA</v>
          </cell>
          <cell r="H626" t="str">
            <v>X76</v>
          </cell>
          <cell r="I626" t="str">
            <v>SREE</v>
          </cell>
          <cell r="J626">
            <v>8</v>
          </cell>
          <cell r="K626" t="str">
            <v>CONTROL ELECTRICO</v>
          </cell>
          <cell r="L626" t="str">
            <v>ST2A</v>
          </cell>
        </row>
        <row r="627">
          <cell r="A627">
            <v>22</v>
          </cell>
          <cell r="B627" t="str">
            <v>X76</v>
          </cell>
          <cell r="C627" t="str">
            <v>DEPARTAMENTO MONTAJE</v>
          </cell>
          <cell r="D627" t="str">
            <v>141</v>
          </cell>
          <cell r="E627" t="str">
            <v>FUNCION APERTURA-CIERRE DE PTAS.</v>
          </cell>
          <cell r="F627" t="str">
            <v>OPERACION MAL REALIZADA</v>
          </cell>
          <cell r="G627" t="str">
            <v>FUNCION APERTURA-CIERRE DE PTAS.OPERACION MAL REALIZADA</v>
          </cell>
          <cell r="H627" t="str">
            <v>X76</v>
          </cell>
          <cell r="I627" t="str">
            <v>SREE</v>
          </cell>
          <cell r="J627">
            <v>7</v>
          </cell>
          <cell r="K627" t="str">
            <v>CONTROL ELECTRICO</v>
          </cell>
          <cell r="L627" t="str">
            <v>ST2A</v>
          </cell>
        </row>
        <row r="628">
          <cell r="A628">
            <v>22</v>
          </cell>
          <cell r="B628" t="str">
            <v>X38</v>
          </cell>
          <cell r="C628" t="str">
            <v>DEPARTAMENTO  CHAPA</v>
          </cell>
          <cell r="D628" t="str">
            <v>416</v>
          </cell>
          <cell r="E628" t="str">
            <v>PARACHOQUES AR</v>
          </cell>
          <cell r="F628" t="str">
            <v>MAL POSICIONADO</v>
          </cell>
          <cell r="G628" t="str">
            <v>PARACHOQUES ARMAL POSICIONADO</v>
          </cell>
          <cell r="H628" t="str">
            <v>X38</v>
          </cell>
          <cell r="I628" t="str">
            <v>TCMU</v>
          </cell>
          <cell r="J628">
            <v>32</v>
          </cell>
          <cell r="K628" t="str">
            <v>RAMIREZ RICAR DANIEL</v>
          </cell>
          <cell r="L628" t="str">
            <v>GUNI</v>
          </cell>
        </row>
        <row r="629">
          <cell r="A629">
            <v>22</v>
          </cell>
          <cell r="B629" t="str">
            <v>X38</v>
          </cell>
          <cell r="C629" t="str">
            <v>DEPARTAMENTO  CHAPA</v>
          </cell>
          <cell r="D629" t="str">
            <v>427</v>
          </cell>
          <cell r="E629" t="str">
            <v>PORTON (CONJUNTO)</v>
          </cell>
          <cell r="F629" t="str">
            <v>JUEGO MAL REPARTIDO</v>
          </cell>
          <cell r="G629" t="str">
            <v>PORTON (CONJUNTO)JUEGO MAL REPARTIDO</v>
          </cell>
          <cell r="H629" t="str">
            <v>X38</v>
          </cell>
          <cell r="I629" t="str">
            <v>TCMU</v>
          </cell>
          <cell r="J629">
            <v>32</v>
          </cell>
          <cell r="K629" t="str">
            <v>MANZANELLI RICARDO O</v>
          </cell>
          <cell r="L629" t="str">
            <v>GUNI</v>
          </cell>
        </row>
        <row r="630">
          <cell r="A630">
            <v>22</v>
          </cell>
          <cell r="B630" t="str">
            <v>X38</v>
          </cell>
          <cell r="C630" t="str">
            <v>DEPARTAMENTO  CHAPA</v>
          </cell>
          <cell r="D630" t="str">
            <v>431</v>
          </cell>
          <cell r="E630" t="str">
            <v>ENCUADRAMIENTO DE PUERTA ARI.</v>
          </cell>
          <cell r="F630" t="str">
            <v>SOLDADURA ESTALLADA</v>
          </cell>
          <cell r="G630" t="str">
            <v>ENCUADRAMIENTO DE PUERTA ARI.SOLDADURA ESTALLADA</v>
          </cell>
          <cell r="H630" t="str">
            <v>X38</v>
          </cell>
          <cell r="I630" t="str">
            <v>STO1</v>
          </cell>
          <cell r="J630">
            <v>32</v>
          </cell>
          <cell r="K630" t="str">
            <v>CORREA, ALBERTO</v>
          </cell>
          <cell r="L630" t="str">
            <v>STO1</v>
          </cell>
        </row>
        <row r="631">
          <cell r="A631">
            <v>22</v>
          </cell>
          <cell r="B631" t="str">
            <v>X38</v>
          </cell>
          <cell r="C631" t="str">
            <v>DEPARTAMENTO  CHAPA</v>
          </cell>
          <cell r="D631" t="str">
            <v>431</v>
          </cell>
          <cell r="E631" t="str">
            <v>PORTON / PILOTO ARI.</v>
          </cell>
          <cell r="F631" t="str">
            <v>JUEGO MAL REPARTIDO</v>
          </cell>
          <cell r="G631" t="str">
            <v>PORTON / PILOTO ARI.JUEGO MAL REPARTIDO</v>
          </cell>
          <cell r="H631" t="str">
            <v>X38</v>
          </cell>
          <cell r="I631" t="str">
            <v>TCMU</v>
          </cell>
          <cell r="J631">
            <v>32</v>
          </cell>
          <cell r="K631" t="str">
            <v>FIGUEROA MIGUEL ANGE</v>
          </cell>
          <cell r="L631" t="str">
            <v>GUNI</v>
          </cell>
        </row>
        <row r="632">
          <cell r="A632">
            <v>22</v>
          </cell>
          <cell r="B632" t="str">
            <v>X38</v>
          </cell>
          <cell r="C632" t="str">
            <v>DEPARTAMENTO MONTAJE</v>
          </cell>
          <cell r="D632" t="str">
            <v>???</v>
          </cell>
          <cell r="E632" t="str">
            <v>PORTON (CONJUNTO)</v>
          </cell>
          <cell r="F632" t="str">
            <v>MAL ALINEADO</v>
          </cell>
          <cell r="G632" t="str">
            <v>PORTON (CONJUNTO)MAL ALINEADO</v>
          </cell>
          <cell r="H632" t="str">
            <v>X38</v>
          </cell>
          <cell r="I632" t="str">
            <v>TCMU</v>
          </cell>
          <cell r="J632">
            <v>32</v>
          </cell>
          <cell r="K632" t="str">
            <v>FUENTE FEDER GREGOR</v>
          </cell>
          <cell r="L632" t="str">
            <v>GUNI</v>
          </cell>
        </row>
        <row r="633">
          <cell r="A633">
            <v>22</v>
          </cell>
          <cell r="B633" t="str">
            <v>X38</v>
          </cell>
          <cell r="C633" t="str">
            <v>DEPARTAMENTO MONTAJE</v>
          </cell>
          <cell r="D633" t="str">
            <v>142</v>
          </cell>
          <cell r="E633" t="str">
            <v>ALFOMBRA DE PISO AVI.</v>
          </cell>
          <cell r="F633" t="str">
            <v>PRESENCIA DE AGUA (ORIGEN INDETERMINADO)</v>
          </cell>
          <cell r="G633" t="str">
            <v>ALFOMBRA DE PISO AVI.PRESENCIA DE AGUA (ORIGEN INDETERMINADO)</v>
          </cell>
          <cell r="H633" t="str">
            <v>X38</v>
          </cell>
          <cell r="I633" t="str">
            <v>SRE2</v>
          </cell>
          <cell r="J633">
            <v>32</v>
          </cell>
          <cell r="K633" t="str">
            <v>DI GREGORIO RAUL</v>
          </cell>
          <cell r="L633" t="str">
            <v>GKAN</v>
          </cell>
        </row>
        <row r="634">
          <cell r="A634">
            <v>22</v>
          </cell>
          <cell r="B634" t="str">
            <v>X38</v>
          </cell>
          <cell r="C634" t="str">
            <v>DEPARTAMENTO PINTURA</v>
          </cell>
          <cell r="D634" t="str">
            <v>486</v>
          </cell>
          <cell r="E634" t="str">
            <v>PUERTA AVI.</v>
          </cell>
          <cell r="F634" t="str">
            <v>HUELLAS</v>
          </cell>
          <cell r="G634" t="str">
            <v>PUERTA AVI.HUELLAS</v>
          </cell>
          <cell r="H634" t="str">
            <v>X38</v>
          </cell>
          <cell r="I634" t="str">
            <v>SBOX</v>
          </cell>
          <cell r="J634">
            <v>32</v>
          </cell>
          <cell r="K634" t="str">
            <v>ALBORNOZ CARLOS</v>
          </cell>
          <cell r="L634" t="str">
            <v>SPIN</v>
          </cell>
        </row>
        <row r="635">
          <cell r="A635">
            <v>22</v>
          </cell>
          <cell r="B635" t="str">
            <v>X65</v>
          </cell>
          <cell r="C635" t="str">
            <v>CALIDAD DE PIEZAS</v>
          </cell>
          <cell r="D635" t="str">
            <v>151</v>
          </cell>
          <cell r="E635" t="str">
            <v>ALFOMBRA DE PISO ARD.</v>
          </cell>
          <cell r="F635" t="str">
            <v>PRESENCIA DE AGUA (ORIGEN INDETERMINADO)</v>
          </cell>
          <cell r="G635" t="str">
            <v>ALFOMBRA DE PISO ARD.PRESENCIA DE AGUA (ORIGEN INDETERMINADO)</v>
          </cell>
          <cell r="H635" t="str">
            <v>X65</v>
          </cell>
          <cell r="I635" t="str">
            <v>BDEF</v>
          </cell>
          <cell r="J635">
            <v>32</v>
          </cell>
          <cell r="K635" t="str">
            <v>GOMEZ LUCAS EDUARDO</v>
          </cell>
          <cell r="L635" t="str">
            <v>BOUT</v>
          </cell>
        </row>
        <row r="636">
          <cell r="A636">
            <v>22</v>
          </cell>
          <cell r="B636" t="str">
            <v>X65</v>
          </cell>
          <cell r="C636" t="str">
            <v>DEPARTAMENTO  CHAPA</v>
          </cell>
          <cell r="D636" t="str">
            <v>421</v>
          </cell>
          <cell r="E636" t="str">
            <v>ALETA ARD.</v>
          </cell>
          <cell r="F636" t="str">
            <v>BOLLOS</v>
          </cell>
          <cell r="G636" t="str">
            <v>ALETA ARD.BOLLOS</v>
          </cell>
          <cell r="H636" t="str">
            <v>X65</v>
          </cell>
          <cell r="I636" t="str">
            <v>TCMU</v>
          </cell>
          <cell r="J636">
            <v>32</v>
          </cell>
          <cell r="K636" t="str">
            <v>RUSEK CHRISTIAN ADRI</v>
          </cell>
          <cell r="L636" t="str">
            <v>GUNI</v>
          </cell>
        </row>
        <row r="637">
          <cell r="A637">
            <v>22</v>
          </cell>
          <cell r="B637" t="str">
            <v>X65</v>
          </cell>
          <cell r="C637" t="str">
            <v>DEPARTAMENTO  CHAPA</v>
          </cell>
          <cell r="D637" t="str">
            <v>431</v>
          </cell>
          <cell r="E637" t="str">
            <v>PAÑO DE PUERTA  ARD / ALETA  ARD</v>
          </cell>
          <cell r="F637" t="str">
            <v>SOBRESALE</v>
          </cell>
          <cell r="G637" t="str">
            <v>PAÑO DE PUERTA  ARD / ALETA  ARDSOBRESALE</v>
          </cell>
          <cell r="H637" t="str">
            <v>X65</v>
          </cell>
          <cell r="I637" t="str">
            <v>TCMU</v>
          </cell>
          <cell r="J637">
            <v>32</v>
          </cell>
          <cell r="K637" t="str">
            <v>FUENTE FEDER GREGOR</v>
          </cell>
          <cell r="L637" t="str">
            <v>GUNI</v>
          </cell>
        </row>
        <row r="638">
          <cell r="A638">
            <v>22</v>
          </cell>
          <cell r="B638" t="str">
            <v>X65</v>
          </cell>
          <cell r="C638" t="str">
            <v>DEPARTAMENTO  CHAPA</v>
          </cell>
          <cell r="D638" t="str">
            <v>431</v>
          </cell>
          <cell r="E638" t="str">
            <v>PUERTA AVD.</v>
          </cell>
          <cell r="F638" t="str">
            <v>DEFORMACION</v>
          </cell>
          <cell r="G638" t="str">
            <v>PUERTA AVD.DEFORMACION</v>
          </cell>
          <cell r="H638" t="str">
            <v>X65</v>
          </cell>
          <cell r="I638" t="str">
            <v>TCMU</v>
          </cell>
          <cell r="J638">
            <v>32</v>
          </cell>
          <cell r="K638" t="str">
            <v>FUENTE FEDER GREGOR</v>
          </cell>
          <cell r="L638" t="str">
            <v>GUNI</v>
          </cell>
        </row>
        <row r="639">
          <cell r="A639">
            <v>22</v>
          </cell>
          <cell r="B639" t="str">
            <v>X65</v>
          </cell>
          <cell r="C639" t="str">
            <v>DEPARTAMENTO  CHAPA</v>
          </cell>
          <cell r="D639" t="str">
            <v>431</v>
          </cell>
          <cell r="E639" t="str">
            <v>PUERTA AVI.</v>
          </cell>
          <cell r="F639" t="str">
            <v>TALONA A LA MANIOBRA</v>
          </cell>
          <cell r="G639" t="str">
            <v>PUERTA AVI.TALONA A LA MANIOBRA</v>
          </cell>
          <cell r="H639" t="str">
            <v>X65</v>
          </cell>
          <cell r="I639" t="str">
            <v>TCMU</v>
          </cell>
          <cell r="J639">
            <v>32</v>
          </cell>
          <cell r="K639" t="str">
            <v>ACEVEDO CLAUDIO CEFE</v>
          </cell>
          <cell r="L639" t="str">
            <v>GUNI</v>
          </cell>
        </row>
        <row r="640">
          <cell r="A640">
            <v>22</v>
          </cell>
          <cell r="B640" t="str">
            <v>X65</v>
          </cell>
          <cell r="C640" t="str">
            <v>DEPARTAMENTO  CHAPA</v>
          </cell>
          <cell r="D640" t="str">
            <v>431</v>
          </cell>
          <cell r="E640" t="str">
            <v>PUERTA AVI.</v>
          </cell>
          <cell r="F640" t="str">
            <v>TALONA A LA MANIOBRA</v>
          </cell>
          <cell r="G640" t="str">
            <v>PUERTA AVI.TALONA A LA MANIOBRA</v>
          </cell>
          <cell r="H640" t="str">
            <v>X65</v>
          </cell>
          <cell r="I640" t="str">
            <v>TCMU</v>
          </cell>
          <cell r="J640">
            <v>32</v>
          </cell>
          <cell r="K640" t="str">
            <v>GAUNA MARIA EUGENIA</v>
          </cell>
          <cell r="L640" t="str">
            <v>GUNI</v>
          </cell>
        </row>
        <row r="641">
          <cell r="A641">
            <v>22</v>
          </cell>
          <cell r="B641" t="str">
            <v>X65</v>
          </cell>
          <cell r="C641" t="str">
            <v>DEPARTAMENTO  CHAPA</v>
          </cell>
          <cell r="D641" t="str">
            <v>431</v>
          </cell>
          <cell r="E641" t="str">
            <v>TECHO</v>
          </cell>
          <cell r="F641" t="str">
            <v>PICO</v>
          </cell>
          <cell r="G641" t="str">
            <v>TECHOPICO</v>
          </cell>
          <cell r="H641" t="str">
            <v>X65</v>
          </cell>
          <cell r="I641" t="str">
            <v>TCMU</v>
          </cell>
          <cell r="J641">
            <v>32</v>
          </cell>
          <cell r="K641" t="str">
            <v>GAUNA MARIA EUGENIA</v>
          </cell>
          <cell r="L641" t="str">
            <v>GUNI</v>
          </cell>
        </row>
        <row r="642">
          <cell r="A642">
            <v>22</v>
          </cell>
          <cell r="B642" t="str">
            <v>X65</v>
          </cell>
          <cell r="C642" t="str">
            <v>DEPARTAMENTO  CHAPA</v>
          </cell>
          <cell r="D642" t="str">
            <v>432</v>
          </cell>
          <cell r="E642" t="str">
            <v>CAPOT AV.</v>
          </cell>
          <cell r="F642" t="str">
            <v>PICO</v>
          </cell>
          <cell r="G642" t="str">
            <v>CAPOT AV.PICO</v>
          </cell>
          <cell r="H642" t="str">
            <v>X65</v>
          </cell>
          <cell r="I642" t="str">
            <v>TCMU</v>
          </cell>
          <cell r="J642">
            <v>32</v>
          </cell>
          <cell r="K642" t="str">
            <v>GUTIERREZ VERONICA</v>
          </cell>
          <cell r="L642" t="str">
            <v>GUNI</v>
          </cell>
        </row>
        <row r="643">
          <cell r="A643">
            <v>22</v>
          </cell>
          <cell r="B643" t="str">
            <v>X65</v>
          </cell>
          <cell r="C643" t="str">
            <v>DEPARTAMENTO MONTAJE</v>
          </cell>
          <cell r="D643" t="str">
            <v>???</v>
          </cell>
          <cell r="E643" t="str">
            <v>PAÑO LATERAL ARI</v>
          </cell>
          <cell r="F643" t="str">
            <v>PICO</v>
          </cell>
          <cell r="G643" t="str">
            <v>PAÑO LATERAL ARIPICO</v>
          </cell>
          <cell r="H643" t="str">
            <v>X65</v>
          </cell>
          <cell r="I643" t="str">
            <v>STO1</v>
          </cell>
          <cell r="J643">
            <v>32</v>
          </cell>
          <cell r="K643" t="str">
            <v>QUINTEROS, EDUARDO</v>
          </cell>
          <cell r="L643" t="str">
            <v>STO1</v>
          </cell>
        </row>
        <row r="644">
          <cell r="A644">
            <v>22</v>
          </cell>
          <cell r="B644" t="str">
            <v>X65</v>
          </cell>
          <cell r="C644" t="str">
            <v>DEPARTAMENTO MONTAJE</v>
          </cell>
          <cell r="D644" t="str">
            <v>142</v>
          </cell>
          <cell r="E644" t="str">
            <v>ALFOMBRA DE PISO AVI.</v>
          </cell>
          <cell r="F644" t="str">
            <v>PRESENCIA DE AGUA (ORIGEN INDETERMINADO)</v>
          </cell>
          <cell r="G644" t="str">
            <v>ALFOMBRA DE PISO AVI.PRESENCIA DE AGUA (ORIGEN INDETERMINADO)</v>
          </cell>
          <cell r="H644" t="str">
            <v>X65</v>
          </cell>
          <cell r="I644" t="str">
            <v>SRE2</v>
          </cell>
          <cell r="J644">
            <v>32</v>
          </cell>
          <cell r="K644" t="str">
            <v>DI GREGORIO RAUL</v>
          </cell>
          <cell r="L644" t="str">
            <v>GKAN</v>
          </cell>
        </row>
        <row r="645">
          <cell r="A645">
            <v>22</v>
          </cell>
          <cell r="B645" t="str">
            <v>X65</v>
          </cell>
          <cell r="C645" t="str">
            <v>DEPARTAMENTO MONTAJE</v>
          </cell>
          <cell r="D645" t="str">
            <v>145</v>
          </cell>
          <cell r="E645" t="str">
            <v>FUNCION ABR / ABS</v>
          </cell>
          <cell r="F645" t="str">
            <v>INSTALACION ESTATICA  2 RK01</v>
          </cell>
          <cell r="G645" t="str">
            <v>FUNCION ABR / ABSINSTALACION ESTATICA  2 RK01</v>
          </cell>
          <cell r="H645" t="str">
            <v>X65</v>
          </cell>
          <cell r="I645" t="str">
            <v>SRE2</v>
          </cell>
          <cell r="J645">
            <v>32</v>
          </cell>
          <cell r="K645" t="str">
            <v>CONTROL ELECTRICO</v>
          </cell>
          <cell r="L645" t="str">
            <v>ST2A</v>
          </cell>
        </row>
        <row r="646">
          <cell r="A646">
            <v>22</v>
          </cell>
          <cell r="B646" t="str">
            <v>X65</v>
          </cell>
          <cell r="C646" t="str">
            <v>DEPARTAMENTO MONTAJE</v>
          </cell>
          <cell r="D646" t="str">
            <v>147</v>
          </cell>
          <cell r="E646" t="str">
            <v>PUERTA AVD.</v>
          </cell>
          <cell r="F646" t="str">
            <v>DESCONCHADO</v>
          </cell>
          <cell r="G646" t="str">
            <v>PUERTA AVD.DESCONCHADO</v>
          </cell>
          <cell r="H646" t="str">
            <v>X65</v>
          </cell>
          <cell r="I646" t="str">
            <v>SBOX</v>
          </cell>
          <cell r="J646">
            <v>32</v>
          </cell>
          <cell r="K646" t="str">
            <v>ALBORNOZ CARLOS</v>
          </cell>
          <cell r="L646" t="str">
            <v>SPIN</v>
          </cell>
        </row>
        <row r="647">
          <cell r="A647">
            <v>22</v>
          </cell>
          <cell r="B647" t="str">
            <v>X65</v>
          </cell>
          <cell r="C647" t="str">
            <v>DEPARTAMENTO MONTAJE</v>
          </cell>
          <cell r="D647" t="str">
            <v>147</v>
          </cell>
          <cell r="E647" t="str">
            <v>PUERTA AVI.</v>
          </cell>
          <cell r="F647" t="str">
            <v>DESCONCHADO</v>
          </cell>
          <cell r="G647" t="str">
            <v>PUERTA AVI.DESCONCHADO</v>
          </cell>
          <cell r="H647" t="str">
            <v>X65</v>
          </cell>
          <cell r="I647" t="str">
            <v>TCMU</v>
          </cell>
          <cell r="J647">
            <v>32</v>
          </cell>
          <cell r="K647" t="str">
            <v>MANZANELLI RICARDO O</v>
          </cell>
          <cell r="L647" t="str">
            <v>GUNI</v>
          </cell>
        </row>
        <row r="648">
          <cell r="A648">
            <v>22</v>
          </cell>
          <cell r="B648" t="str">
            <v>X76</v>
          </cell>
          <cell r="C648" t="str">
            <v>DEPARTAMENTO  CHAPA</v>
          </cell>
          <cell r="D648" t="str">
            <v>424</v>
          </cell>
          <cell r="E648" t="str">
            <v>PAÑO LATERAL ARI</v>
          </cell>
          <cell r="F648" t="str">
            <v>PICO</v>
          </cell>
          <cell r="G648" t="str">
            <v>PAÑO LATERAL ARIPICO</v>
          </cell>
          <cell r="H648" t="str">
            <v>X76</v>
          </cell>
          <cell r="I648" t="str">
            <v>STO1</v>
          </cell>
          <cell r="J648">
            <v>32</v>
          </cell>
          <cell r="K648" t="str">
            <v>QUINTEROS, EDUARDO</v>
          </cell>
          <cell r="L648" t="str">
            <v>STO1</v>
          </cell>
        </row>
        <row r="649">
          <cell r="A649">
            <v>22</v>
          </cell>
          <cell r="B649" t="str">
            <v>X76</v>
          </cell>
          <cell r="C649" t="str">
            <v>DEPARTAMENTO  CHAPA</v>
          </cell>
          <cell r="D649" t="str">
            <v>426</v>
          </cell>
          <cell r="E649" t="str">
            <v>PUERTA DESLIZANTE LATERAL D.</v>
          </cell>
          <cell r="F649" t="str">
            <v>PICO</v>
          </cell>
          <cell r="G649" t="str">
            <v>PUERTA DESLIZANTE LATERAL D.PICO</v>
          </cell>
          <cell r="H649" t="str">
            <v>X76</v>
          </cell>
          <cell r="I649" t="str">
            <v>TCMU</v>
          </cell>
          <cell r="J649">
            <v>32</v>
          </cell>
          <cell r="K649" t="str">
            <v>FUENTE FEDER GREGOR</v>
          </cell>
          <cell r="L649" t="str">
            <v>GUNI</v>
          </cell>
        </row>
        <row r="650">
          <cell r="A650">
            <v>22</v>
          </cell>
          <cell r="B650" t="str">
            <v>X76</v>
          </cell>
          <cell r="C650" t="str">
            <v>DEPARTAMENTO  CHAPA</v>
          </cell>
          <cell r="D650" t="str">
            <v>431</v>
          </cell>
          <cell r="E650" t="str">
            <v>CAPOT / FARO D.</v>
          </cell>
          <cell r="F650" t="str">
            <v>SOBRESALE</v>
          </cell>
          <cell r="G650" t="str">
            <v>CAPOT / FARO D.SOBRESALE</v>
          </cell>
          <cell r="H650" t="str">
            <v>X76</v>
          </cell>
          <cell r="I650" t="str">
            <v>TCMU</v>
          </cell>
          <cell r="J650">
            <v>32</v>
          </cell>
          <cell r="K650" t="str">
            <v>RAMIREZ RICAR DANIEL</v>
          </cell>
          <cell r="L650" t="str">
            <v>GUNI</v>
          </cell>
        </row>
        <row r="651">
          <cell r="A651">
            <v>22</v>
          </cell>
          <cell r="B651" t="str">
            <v>X76</v>
          </cell>
          <cell r="C651" t="str">
            <v>DEPARTAMENTO MONTAJE</v>
          </cell>
          <cell r="D651" t="str">
            <v>147</v>
          </cell>
          <cell r="E651" t="str">
            <v>PUERTA DESLIZANTE LATERAL I.</v>
          </cell>
          <cell r="F651" t="str">
            <v>DESCONCHADO</v>
          </cell>
          <cell r="G651" t="str">
            <v>PUERTA DESLIZANTE LATERAL I.DESCONCHADO</v>
          </cell>
          <cell r="H651" t="str">
            <v>X76</v>
          </cell>
          <cell r="I651" t="str">
            <v>TCMU</v>
          </cell>
          <cell r="J651">
            <v>32</v>
          </cell>
          <cell r="K651" t="str">
            <v>VAZQUEZ RENE ALBERTO</v>
          </cell>
          <cell r="L651" t="str">
            <v>GUNI</v>
          </cell>
        </row>
        <row r="652">
          <cell r="A652">
            <v>22</v>
          </cell>
          <cell r="B652" t="str">
            <v>X76</v>
          </cell>
          <cell r="C652" t="str">
            <v>DEPARTAMENTO PINTURA</v>
          </cell>
          <cell r="D652" t="str">
            <v>486</v>
          </cell>
          <cell r="E652" t="str">
            <v>PUERTA BATIENTE LATERAL I.</v>
          </cell>
          <cell r="F652" t="str">
            <v>DEPOSITO DE PARTICULAS</v>
          </cell>
          <cell r="G652" t="str">
            <v>PUERTA BATIENTE LATERAL I.DEPOSITO DE PARTICULAS</v>
          </cell>
          <cell r="H652" t="str">
            <v>X76</v>
          </cell>
          <cell r="I652" t="str">
            <v>SPIN</v>
          </cell>
          <cell r="J652">
            <v>32</v>
          </cell>
          <cell r="K652" t="str">
            <v>ALBORNOZ CARLOS</v>
          </cell>
          <cell r="L652" t="str">
            <v>SPIN</v>
          </cell>
        </row>
        <row r="653">
          <cell r="A653">
            <v>22</v>
          </cell>
          <cell r="B653" t="str">
            <v>X38</v>
          </cell>
          <cell r="C653" t="str">
            <v>CALIDAD DE PIEZAS</v>
          </cell>
          <cell r="D653" t="str">
            <v>151</v>
          </cell>
          <cell r="E653" t="str">
            <v>PARACHOQUES AV.</v>
          </cell>
          <cell r="F653" t="str">
            <v xml:space="preserve">RAYAS </v>
          </cell>
          <cell r="G653" t="str">
            <v xml:space="preserve">PARACHOQUES AV.RAYAS </v>
          </cell>
          <cell r="H653" t="str">
            <v>X38</v>
          </cell>
          <cell r="I653" t="str">
            <v>TCMU</v>
          </cell>
          <cell r="J653">
            <v>31</v>
          </cell>
          <cell r="K653" t="str">
            <v>RUSEK CHRISTIAN ADRI</v>
          </cell>
          <cell r="L653" t="str">
            <v>GUNI</v>
          </cell>
        </row>
        <row r="654">
          <cell r="A654">
            <v>22</v>
          </cell>
          <cell r="B654" t="str">
            <v>X38</v>
          </cell>
          <cell r="C654" t="str">
            <v>DEPARTAMENTO  CHAPA</v>
          </cell>
          <cell r="D654" t="str">
            <v>416</v>
          </cell>
          <cell r="E654" t="str">
            <v>PARACHOQUES AR</v>
          </cell>
          <cell r="F654" t="str">
            <v>MAL POSICIONADO</v>
          </cell>
          <cell r="G654" t="str">
            <v>PARACHOQUES ARMAL POSICIONADO</v>
          </cell>
          <cell r="H654" t="str">
            <v>X38</v>
          </cell>
          <cell r="I654" t="str">
            <v>TCMU</v>
          </cell>
          <cell r="J654">
            <v>31</v>
          </cell>
          <cell r="K654" t="str">
            <v>FIGUEROA MIGUEL ANGE</v>
          </cell>
          <cell r="L654" t="str">
            <v>GUNI</v>
          </cell>
        </row>
        <row r="655">
          <cell r="A655">
            <v>22</v>
          </cell>
          <cell r="B655" t="str">
            <v>X38</v>
          </cell>
          <cell r="C655" t="str">
            <v>DEPARTAMENTO  CHAPA</v>
          </cell>
          <cell r="D655" t="str">
            <v>427</v>
          </cell>
          <cell r="E655" t="str">
            <v>ENCUADRAMIENTO DE PUERTA AVD.</v>
          </cell>
          <cell r="F655" t="str">
            <v>PROYECCION DE SOLDADURA</v>
          </cell>
          <cell r="G655" t="str">
            <v>ENCUADRAMIENTO DE PUERTA AVD.PROYECCION DE SOLDADURA</v>
          </cell>
          <cell r="H655" t="str">
            <v>X38</v>
          </cell>
          <cell r="I655" t="str">
            <v>STO1</v>
          </cell>
          <cell r="J655">
            <v>31</v>
          </cell>
          <cell r="K655" t="str">
            <v>CORREA, ALBERTO</v>
          </cell>
          <cell r="L655" t="str">
            <v>STO1</v>
          </cell>
        </row>
        <row r="656">
          <cell r="A656">
            <v>22</v>
          </cell>
          <cell r="B656" t="str">
            <v>X38</v>
          </cell>
          <cell r="C656" t="str">
            <v>DEPARTAMENTO  CHAPA</v>
          </cell>
          <cell r="D656" t="str">
            <v>431</v>
          </cell>
          <cell r="E656" t="str">
            <v>CAPOT / REJILLA  DE CALANDRA</v>
          </cell>
          <cell r="F656" t="str">
            <v>SOBRESALE</v>
          </cell>
          <cell r="G656" t="str">
            <v>CAPOT / REJILLA  DE CALANDRASOBRESALE</v>
          </cell>
          <cell r="H656" t="str">
            <v>X38</v>
          </cell>
          <cell r="I656" t="str">
            <v>TCMU</v>
          </cell>
          <cell r="J656">
            <v>31</v>
          </cell>
          <cell r="K656" t="str">
            <v>VAZQUEZ RENE ALBERTO</v>
          </cell>
          <cell r="L656" t="str">
            <v>GUNI</v>
          </cell>
        </row>
        <row r="657">
          <cell r="A657">
            <v>22</v>
          </cell>
          <cell r="B657" t="str">
            <v>X38</v>
          </cell>
          <cell r="C657" t="str">
            <v>DEPARTAMENTO  CHAPA</v>
          </cell>
          <cell r="D657" t="str">
            <v>431</v>
          </cell>
          <cell r="E657" t="str">
            <v>PUERTA AVI.</v>
          </cell>
          <cell r="F657" t="str">
            <v>BOLLOS</v>
          </cell>
          <cell r="G657" t="str">
            <v>PUERTA AVI.BOLLOS</v>
          </cell>
          <cell r="H657" t="str">
            <v>X38</v>
          </cell>
          <cell r="I657" t="str">
            <v>TCMU</v>
          </cell>
          <cell r="J657">
            <v>31</v>
          </cell>
          <cell r="K657" t="str">
            <v>MANZANELLI RICARDO O</v>
          </cell>
          <cell r="L657" t="str">
            <v>GUNI</v>
          </cell>
        </row>
        <row r="658">
          <cell r="A658">
            <v>22</v>
          </cell>
          <cell r="B658" t="str">
            <v>X65</v>
          </cell>
          <cell r="C658" t="str">
            <v>DEPARTAMENTO  CHAPA</v>
          </cell>
          <cell r="D658" t="str">
            <v>431</v>
          </cell>
          <cell r="E658" t="str">
            <v>CAPOT AV./ ALETA  AVD.</v>
          </cell>
          <cell r="F658" t="str">
            <v>SOBRESALE</v>
          </cell>
          <cell r="G658" t="str">
            <v>CAPOT AV./ ALETA  AVD.SOBRESALE</v>
          </cell>
          <cell r="H658" t="str">
            <v>X65</v>
          </cell>
          <cell r="I658" t="str">
            <v>TCMU</v>
          </cell>
          <cell r="J658">
            <v>31</v>
          </cell>
          <cell r="K658" t="str">
            <v>GAUNA MARIA EUGENIA</v>
          </cell>
          <cell r="L658" t="str">
            <v>GUNI</v>
          </cell>
        </row>
        <row r="659">
          <cell r="A659">
            <v>22</v>
          </cell>
          <cell r="B659" t="str">
            <v>X65</v>
          </cell>
          <cell r="C659" t="str">
            <v>DEPARTAMENTO  CHAPA</v>
          </cell>
          <cell r="D659" t="str">
            <v>431</v>
          </cell>
          <cell r="E659" t="str">
            <v>CAPOT / FARO I.</v>
          </cell>
          <cell r="F659" t="str">
            <v>SOBRESALE</v>
          </cell>
          <cell r="G659" t="str">
            <v>CAPOT / FARO I.SOBRESALE</v>
          </cell>
          <cell r="H659" t="str">
            <v>X65</v>
          </cell>
          <cell r="I659" t="str">
            <v>TCMU</v>
          </cell>
          <cell r="J659">
            <v>31</v>
          </cell>
          <cell r="K659" t="str">
            <v>VAZQUEZ RENE ALBERTO</v>
          </cell>
          <cell r="L659" t="str">
            <v>GUNI</v>
          </cell>
        </row>
        <row r="660">
          <cell r="A660">
            <v>22</v>
          </cell>
          <cell r="B660" t="str">
            <v>X65</v>
          </cell>
          <cell r="C660" t="str">
            <v>DEPARTAMENTO  CHAPA</v>
          </cell>
          <cell r="D660" t="str">
            <v>431</v>
          </cell>
          <cell r="E660" t="str">
            <v>PORTON / PILOTO ARI.</v>
          </cell>
          <cell r="F660" t="str">
            <v>JUEGO IRREGULAR</v>
          </cell>
          <cell r="G660" t="str">
            <v>PORTON / PILOTO ARI.JUEGO IRREGULAR</v>
          </cell>
          <cell r="H660" t="str">
            <v>X65</v>
          </cell>
          <cell r="I660" t="str">
            <v>TCMU</v>
          </cell>
          <cell r="J660">
            <v>31</v>
          </cell>
          <cell r="K660" t="str">
            <v>RAMIREZ RICAR DANIEL</v>
          </cell>
          <cell r="L660" t="str">
            <v>GUNI</v>
          </cell>
        </row>
        <row r="661">
          <cell r="A661">
            <v>22</v>
          </cell>
          <cell r="B661" t="str">
            <v>X65</v>
          </cell>
          <cell r="C661" t="str">
            <v>DEPARTAMENTO  CHAPA</v>
          </cell>
          <cell r="D661" t="str">
            <v>431</v>
          </cell>
          <cell r="E661" t="str">
            <v>PUERTA ARI.</v>
          </cell>
          <cell r="F661" t="str">
            <v>BOLLOS</v>
          </cell>
          <cell r="G661" t="str">
            <v>PUERTA ARI.BOLLOS</v>
          </cell>
          <cell r="H661" t="str">
            <v>X65</v>
          </cell>
          <cell r="I661" t="str">
            <v>TCMU</v>
          </cell>
          <cell r="J661">
            <v>31</v>
          </cell>
          <cell r="K661" t="str">
            <v>FIGUEROA MIGUEL ANGE</v>
          </cell>
          <cell r="L661" t="str">
            <v>GUNI</v>
          </cell>
        </row>
        <row r="662">
          <cell r="A662">
            <v>22</v>
          </cell>
          <cell r="B662" t="str">
            <v>X65</v>
          </cell>
          <cell r="C662" t="str">
            <v>DEPARTAMENTO  CHAPA</v>
          </cell>
          <cell r="D662" t="str">
            <v>431</v>
          </cell>
          <cell r="E662" t="str">
            <v>PUERTA ARI.</v>
          </cell>
          <cell r="F662" t="str">
            <v>PICO</v>
          </cell>
          <cell r="G662" t="str">
            <v>PUERTA ARI.PICO</v>
          </cell>
          <cell r="H662" t="str">
            <v>X65</v>
          </cell>
          <cell r="I662" t="str">
            <v>TCMU</v>
          </cell>
          <cell r="J662">
            <v>31</v>
          </cell>
          <cell r="K662" t="str">
            <v>FUENTE FEDER GREGOR</v>
          </cell>
          <cell r="L662" t="str">
            <v>GUNI</v>
          </cell>
        </row>
        <row r="663">
          <cell r="A663">
            <v>22</v>
          </cell>
          <cell r="B663" t="str">
            <v>X65</v>
          </cell>
          <cell r="C663" t="str">
            <v>DEPARTAMENTO  CHAPA</v>
          </cell>
          <cell r="D663" t="str">
            <v>431</v>
          </cell>
          <cell r="E663" t="str">
            <v>PUERTA ARI.</v>
          </cell>
          <cell r="F663" t="str">
            <v>SOLDADURA ESTALLADA</v>
          </cell>
          <cell r="G663" t="str">
            <v>PUERTA ARI.SOLDADURA ESTALLADA</v>
          </cell>
          <cell r="H663" t="str">
            <v>X65</v>
          </cell>
          <cell r="I663" t="str">
            <v>STO1</v>
          </cell>
          <cell r="J663">
            <v>31</v>
          </cell>
          <cell r="K663" t="str">
            <v>CORREA, ALBERTO</v>
          </cell>
          <cell r="L663" t="str">
            <v>STO1</v>
          </cell>
        </row>
        <row r="664">
          <cell r="A664">
            <v>22</v>
          </cell>
          <cell r="B664" t="str">
            <v>X65</v>
          </cell>
          <cell r="C664" t="str">
            <v>DEPARTAMENTO  CHAPA</v>
          </cell>
          <cell r="D664" t="str">
            <v>431</v>
          </cell>
          <cell r="E664" t="str">
            <v>PUERTA ARI.</v>
          </cell>
          <cell r="F664" t="str">
            <v>TALONA A LA MANIOBRA</v>
          </cell>
          <cell r="G664" t="str">
            <v>PUERTA ARI.TALONA A LA MANIOBRA</v>
          </cell>
          <cell r="H664" t="str">
            <v>X65</v>
          </cell>
          <cell r="I664" t="str">
            <v>TCMU</v>
          </cell>
          <cell r="J664">
            <v>31</v>
          </cell>
          <cell r="K664" t="str">
            <v>GAUNA MARIA EUGENIA</v>
          </cell>
          <cell r="L664" t="str">
            <v>GUNI</v>
          </cell>
        </row>
        <row r="665">
          <cell r="A665">
            <v>22</v>
          </cell>
          <cell r="B665" t="str">
            <v>X65</v>
          </cell>
          <cell r="C665" t="str">
            <v>DEPARTAMENTO  CHAPA</v>
          </cell>
          <cell r="D665" t="str">
            <v>432</v>
          </cell>
          <cell r="E665" t="str">
            <v>PUERTA AVI.</v>
          </cell>
          <cell r="F665" t="str">
            <v>MAL ALINEADO</v>
          </cell>
          <cell r="G665" t="str">
            <v>PUERTA AVI.MAL ALINEADO</v>
          </cell>
          <cell r="H665" t="str">
            <v>X65</v>
          </cell>
          <cell r="I665" t="str">
            <v>TCMU</v>
          </cell>
          <cell r="J665">
            <v>31</v>
          </cell>
          <cell r="K665" t="str">
            <v>GUTIERREZ VERONICA</v>
          </cell>
          <cell r="L665" t="str">
            <v>GUNI</v>
          </cell>
        </row>
        <row r="666">
          <cell r="A666">
            <v>22</v>
          </cell>
          <cell r="B666" t="str">
            <v>X65</v>
          </cell>
          <cell r="C666" t="str">
            <v>DEPARTAMENTO  CHAPA</v>
          </cell>
          <cell r="D666" t="str">
            <v>432</v>
          </cell>
          <cell r="E666" t="str">
            <v>TECHO</v>
          </cell>
          <cell r="F666" t="str">
            <v>OXIDACION</v>
          </cell>
          <cell r="G666" t="str">
            <v>TECHOOXIDACION</v>
          </cell>
          <cell r="H666" t="str">
            <v>X65</v>
          </cell>
          <cell r="I666" t="str">
            <v>STO1</v>
          </cell>
          <cell r="J666">
            <v>31</v>
          </cell>
          <cell r="K666" t="str">
            <v>QUINTEROS, EDUARDO</v>
          </cell>
          <cell r="L666" t="str">
            <v>STO1</v>
          </cell>
        </row>
        <row r="667">
          <cell r="A667">
            <v>22</v>
          </cell>
          <cell r="B667" t="str">
            <v>X65</v>
          </cell>
          <cell r="C667" t="str">
            <v>DEPARTAMENTO MONTAJE</v>
          </cell>
          <cell r="D667" t="str">
            <v>145</v>
          </cell>
          <cell r="E667" t="str">
            <v>PARACHOQUES AV.</v>
          </cell>
          <cell r="F667" t="str">
            <v>JUEGO IRREGULAR</v>
          </cell>
          <cell r="G667" t="str">
            <v>PARACHOQUES AV.JUEGO IRREGULAR</v>
          </cell>
          <cell r="H667" t="str">
            <v>X65</v>
          </cell>
          <cell r="I667" t="str">
            <v>TCMU</v>
          </cell>
          <cell r="J667">
            <v>31</v>
          </cell>
          <cell r="K667" t="str">
            <v>FIGUEROA MIGUEL ANGE</v>
          </cell>
          <cell r="L667" t="str">
            <v>GUNI</v>
          </cell>
        </row>
        <row r="668">
          <cell r="A668">
            <v>22</v>
          </cell>
          <cell r="B668" t="str">
            <v>X65</v>
          </cell>
          <cell r="C668" t="str">
            <v>DEPARTAMENTO MONTAJE</v>
          </cell>
          <cell r="D668" t="str">
            <v>147</v>
          </cell>
          <cell r="E668" t="str">
            <v>PARACHOQUES AV.</v>
          </cell>
          <cell r="F668" t="str">
            <v>DESCONCHADO</v>
          </cell>
          <cell r="G668" t="str">
            <v>PARACHOQUES AV.DESCONCHADO</v>
          </cell>
          <cell r="H668" t="str">
            <v>X65</v>
          </cell>
          <cell r="I668" t="str">
            <v>TCMU</v>
          </cell>
          <cell r="J668">
            <v>31</v>
          </cell>
          <cell r="K668" t="str">
            <v>ZELAYA GONZA MA CRUZ</v>
          </cell>
          <cell r="L668" t="str">
            <v>GUNI</v>
          </cell>
        </row>
        <row r="669">
          <cell r="A669">
            <v>22</v>
          </cell>
          <cell r="B669" t="str">
            <v>X65</v>
          </cell>
          <cell r="C669" t="str">
            <v>DEPARTAMENTO MONTAJE</v>
          </cell>
          <cell r="D669" t="str">
            <v>147</v>
          </cell>
          <cell r="E669" t="str">
            <v>PIE MEDIO  D.</v>
          </cell>
          <cell r="F669" t="str">
            <v>DESCONCHADO</v>
          </cell>
          <cell r="G669" t="str">
            <v>PIE MEDIO  D.DESCONCHADO</v>
          </cell>
          <cell r="H669" t="str">
            <v>X65</v>
          </cell>
          <cell r="I669" t="str">
            <v>TCMU</v>
          </cell>
          <cell r="J669">
            <v>31</v>
          </cell>
          <cell r="K669" t="str">
            <v>ZELAYA GONZA MA CRUZ</v>
          </cell>
          <cell r="L669" t="str">
            <v>GUNI</v>
          </cell>
        </row>
        <row r="670">
          <cell r="A670">
            <v>22</v>
          </cell>
          <cell r="B670" t="str">
            <v>X65</v>
          </cell>
          <cell r="C670" t="str">
            <v>DEPARTAMENTO PINTURA</v>
          </cell>
          <cell r="D670" t="str">
            <v>486</v>
          </cell>
          <cell r="E670" t="str">
            <v>ALETA ARD.</v>
          </cell>
          <cell r="F670" t="str">
            <v>DEPOSITO DE PARTICULAS</v>
          </cell>
          <cell r="G670" t="str">
            <v>ALETA ARD.DEPOSITO DE PARTICULAS</v>
          </cell>
          <cell r="H670" t="str">
            <v>X65</v>
          </cell>
          <cell r="I670" t="str">
            <v>TCMU</v>
          </cell>
          <cell r="J670">
            <v>31</v>
          </cell>
          <cell r="K670" t="str">
            <v>FIGUEROA MIGUEL ANGE</v>
          </cell>
          <cell r="L670" t="str">
            <v>GUNI</v>
          </cell>
        </row>
        <row r="671">
          <cell r="A671">
            <v>22</v>
          </cell>
          <cell r="B671" t="str">
            <v>X65</v>
          </cell>
          <cell r="C671" t="str">
            <v>DEPARTAMENTO PINTURA</v>
          </cell>
          <cell r="D671" t="str">
            <v>486</v>
          </cell>
          <cell r="E671" t="str">
            <v>TECHO</v>
          </cell>
          <cell r="F671" t="str">
            <v>DEPOSITO DE PARTICULAS</v>
          </cell>
          <cell r="G671" t="str">
            <v>TECHODEPOSITO DE PARTICULAS</v>
          </cell>
          <cell r="H671" t="str">
            <v>X65</v>
          </cell>
          <cell r="I671" t="str">
            <v>TCMU</v>
          </cell>
          <cell r="J671">
            <v>31</v>
          </cell>
          <cell r="K671" t="str">
            <v>FIGUEROA MIGUEL ANGE</v>
          </cell>
          <cell r="L671" t="str">
            <v>GUNI</v>
          </cell>
        </row>
        <row r="672">
          <cell r="A672">
            <v>22</v>
          </cell>
          <cell r="B672" t="str">
            <v>X76</v>
          </cell>
          <cell r="C672" t="str">
            <v>DEPARTAMENTO  CHAPA</v>
          </cell>
          <cell r="D672" t="str">
            <v>426</v>
          </cell>
          <cell r="E672" t="str">
            <v>PUERTA DESLIZANTE LATERAL D.</v>
          </cell>
          <cell r="F672" t="str">
            <v>PICO</v>
          </cell>
          <cell r="G672" t="str">
            <v>PUERTA DESLIZANTE LATERAL D.PICO</v>
          </cell>
          <cell r="H672" t="str">
            <v>X76</v>
          </cell>
          <cell r="I672" t="str">
            <v>TCMU</v>
          </cell>
          <cell r="J672">
            <v>31</v>
          </cell>
          <cell r="K672" t="str">
            <v>GAUNA MARIA EUGENIA</v>
          </cell>
          <cell r="L672" t="str">
            <v>GUNI</v>
          </cell>
        </row>
        <row r="673">
          <cell r="A673">
            <v>22</v>
          </cell>
          <cell r="B673" t="str">
            <v>X76</v>
          </cell>
          <cell r="C673" t="str">
            <v>DEPARTAMENTO  CHAPA</v>
          </cell>
          <cell r="D673" t="str">
            <v>426</v>
          </cell>
          <cell r="E673" t="str">
            <v>TECHO</v>
          </cell>
          <cell r="F673" t="str">
            <v>PICO</v>
          </cell>
          <cell r="G673" t="str">
            <v>TECHOPICO</v>
          </cell>
          <cell r="H673" t="str">
            <v>X76</v>
          </cell>
          <cell r="I673" t="str">
            <v>TCMU</v>
          </cell>
          <cell r="J673">
            <v>31</v>
          </cell>
          <cell r="K673" t="str">
            <v>VAZQUEZ RENE ALBERTO</v>
          </cell>
          <cell r="L673" t="str">
            <v>GUNI</v>
          </cell>
        </row>
        <row r="674">
          <cell r="A674">
            <v>22</v>
          </cell>
          <cell r="B674" t="str">
            <v>X76</v>
          </cell>
          <cell r="C674" t="str">
            <v>DEPARTAMENTO  CHAPA</v>
          </cell>
          <cell r="D674" t="str">
            <v>427</v>
          </cell>
          <cell r="E674" t="str">
            <v>PUERTA DESLIZANTE LATERAL D.</v>
          </cell>
          <cell r="F674" t="str">
            <v>JUEGO MAL REPARTIDO</v>
          </cell>
          <cell r="G674" t="str">
            <v>PUERTA DESLIZANTE LATERAL D.JUEGO MAL REPARTIDO</v>
          </cell>
          <cell r="H674" t="str">
            <v>X76</v>
          </cell>
          <cell r="I674" t="str">
            <v>TCMU</v>
          </cell>
          <cell r="J674">
            <v>31</v>
          </cell>
          <cell r="K674" t="str">
            <v>FIGUEROA MIGUEL ANGE</v>
          </cell>
          <cell r="L674" t="str">
            <v>GUNI</v>
          </cell>
        </row>
        <row r="675">
          <cell r="A675">
            <v>22</v>
          </cell>
          <cell r="B675" t="str">
            <v>X76</v>
          </cell>
          <cell r="C675" t="str">
            <v>DEPARTAMENTO MONTAJE</v>
          </cell>
          <cell r="D675" t="str">
            <v>146</v>
          </cell>
          <cell r="E675" t="str">
            <v>FUNCION ENCENDEDOR AR. o TOMA ACCESORIOS</v>
          </cell>
          <cell r="F675" t="str">
            <v>OPERACION MAL REALIZADA</v>
          </cell>
          <cell r="G675" t="str">
            <v>FUNCION ENCENDEDOR AR. o TOMA ACCESORIOSOPERACION MAL REALIZADA</v>
          </cell>
          <cell r="H675" t="str">
            <v>X76</v>
          </cell>
          <cell r="I675" t="str">
            <v>SREE</v>
          </cell>
          <cell r="J675">
            <v>31</v>
          </cell>
          <cell r="K675" t="str">
            <v>CONTROL ELECTRICO</v>
          </cell>
          <cell r="L675" t="str">
            <v>ST2A</v>
          </cell>
        </row>
        <row r="676">
          <cell r="A676">
            <v>22</v>
          </cell>
          <cell r="B676" t="str">
            <v>X76</v>
          </cell>
          <cell r="C676" t="str">
            <v>DEPARTAMENTO MONTAJE</v>
          </cell>
          <cell r="D676" t="str">
            <v>147</v>
          </cell>
          <cell r="E676" t="str">
            <v>FUNCION DE INYECCION</v>
          </cell>
          <cell r="F676" t="str">
            <v>INSTALACION DINAMICA MK01</v>
          </cell>
          <cell r="G676" t="str">
            <v>FUNCION DE INYECCIONINSTALACION DINAMICA MK01</v>
          </cell>
          <cell r="H676" t="str">
            <v>X76</v>
          </cell>
          <cell r="I676" t="str">
            <v>BOUT</v>
          </cell>
          <cell r="J676">
            <v>31</v>
          </cell>
          <cell r="K676" t="str">
            <v>CONTROL ELECTRICO</v>
          </cell>
          <cell r="L676" t="str">
            <v>DYRA</v>
          </cell>
        </row>
        <row r="677">
          <cell r="A677">
            <v>22</v>
          </cell>
          <cell r="B677" t="str">
            <v>X76</v>
          </cell>
          <cell r="C677" t="str">
            <v>DEPARTAMENTO MONTAJE</v>
          </cell>
          <cell r="D677" t="str">
            <v>147</v>
          </cell>
          <cell r="E677" t="str">
            <v>PORTON (CONJUNTO)</v>
          </cell>
          <cell r="F677" t="str">
            <v>DESCONCHADO</v>
          </cell>
          <cell r="G677" t="str">
            <v>PORTON (CONJUNTO)DESCONCHADO</v>
          </cell>
          <cell r="H677" t="str">
            <v>X76</v>
          </cell>
          <cell r="I677" t="str">
            <v>TCMU</v>
          </cell>
          <cell r="J677">
            <v>31</v>
          </cell>
          <cell r="K677" t="str">
            <v>GUTIERREZ VERONICA</v>
          </cell>
          <cell r="L677" t="str">
            <v>GUNI</v>
          </cell>
        </row>
        <row r="678">
          <cell r="A678">
            <v>22</v>
          </cell>
          <cell r="B678" t="str">
            <v>X76</v>
          </cell>
          <cell r="C678" t="str">
            <v>DEPARTAMENTO MONTAJE</v>
          </cell>
          <cell r="D678" t="str">
            <v>147</v>
          </cell>
          <cell r="E678" t="str">
            <v>PUERTA BATIENTE ARD.</v>
          </cell>
          <cell r="F678" t="str">
            <v>DESCONCHADO</v>
          </cell>
          <cell r="G678" t="str">
            <v>PUERTA BATIENTE ARD.DESCONCHADO</v>
          </cell>
          <cell r="H678" t="str">
            <v>X76</v>
          </cell>
          <cell r="I678" t="str">
            <v>TCMU</v>
          </cell>
          <cell r="J678">
            <v>31</v>
          </cell>
          <cell r="K678" t="str">
            <v>ZELAYA GONZA MA CRUZ</v>
          </cell>
          <cell r="L678" t="str">
            <v>GUNI</v>
          </cell>
        </row>
        <row r="679">
          <cell r="A679">
            <v>22</v>
          </cell>
          <cell r="B679" t="str">
            <v>X76</v>
          </cell>
          <cell r="C679" t="str">
            <v>DEPARTAMENTO PINTURA</v>
          </cell>
          <cell r="D679" t="str">
            <v>484</v>
          </cell>
          <cell r="E679" t="str">
            <v>PUERTA BATIENTE LATERAL I.</v>
          </cell>
          <cell r="F679" t="str">
            <v>BOLLOS</v>
          </cell>
          <cell r="G679" t="str">
            <v>PUERTA BATIENTE LATERAL I.BOLLOS</v>
          </cell>
          <cell r="H679" t="str">
            <v>X76</v>
          </cell>
          <cell r="I679" t="str">
            <v>STO1</v>
          </cell>
          <cell r="J679">
            <v>31</v>
          </cell>
          <cell r="K679" t="str">
            <v>CORREA, ALBERTO</v>
          </cell>
          <cell r="L679" t="str">
            <v>STO1</v>
          </cell>
        </row>
        <row r="680">
          <cell r="A680">
            <v>22</v>
          </cell>
          <cell r="B680" t="str">
            <v>X76</v>
          </cell>
          <cell r="C680" t="str">
            <v>DEPARTAMENTO PINTURA</v>
          </cell>
          <cell r="D680" t="str">
            <v>486</v>
          </cell>
          <cell r="E680" t="str">
            <v>PUERTA DESLIZANTE LATERAL D.</v>
          </cell>
          <cell r="F680" t="str">
            <v>GRANO</v>
          </cell>
          <cell r="G680" t="str">
            <v>PUERTA DESLIZANTE LATERAL D.GRANO</v>
          </cell>
          <cell r="H680" t="str">
            <v>X76</v>
          </cell>
          <cell r="I680" t="str">
            <v>TCMU</v>
          </cell>
          <cell r="J680">
            <v>31</v>
          </cell>
          <cell r="K680" t="str">
            <v>GAUNA MARIA EUGENIA</v>
          </cell>
          <cell r="L680" t="str">
            <v>GUNI</v>
          </cell>
        </row>
        <row r="681">
          <cell r="A681">
            <v>22</v>
          </cell>
          <cell r="B681" t="str">
            <v>X76</v>
          </cell>
          <cell r="C681" t="str">
            <v>DEPARTAMENTO PINTURA</v>
          </cell>
          <cell r="D681" t="str">
            <v>486</v>
          </cell>
          <cell r="E681" t="str">
            <v>PUERTA DESLIZANTE LATERAL D.</v>
          </cell>
          <cell r="F681" t="str">
            <v>GRANO</v>
          </cell>
          <cell r="G681" t="str">
            <v>PUERTA DESLIZANTE LATERAL D.GRANO</v>
          </cell>
          <cell r="H681" t="str">
            <v>X76</v>
          </cell>
          <cell r="I681" t="str">
            <v>TCMU</v>
          </cell>
          <cell r="J681">
            <v>31</v>
          </cell>
          <cell r="K681" t="str">
            <v>VAZQUEZ RENE ALBERTO</v>
          </cell>
          <cell r="L681" t="str">
            <v>GUNI</v>
          </cell>
        </row>
        <row r="682">
          <cell r="A682">
            <v>22</v>
          </cell>
          <cell r="B682" t="str">
            <v>X38</v>
          </cell>
          <cell r="C682" t="str">
            <v>CALIDAD DE PIEZAS</v>
          </cell>
          <cell r="D682" t="str">
            <v>151</v>
          </cell>
          <cell r="E682" t="str">
            <v>FUNCION  DA</v>
          </cell>
          <cell r="F682" t="str">
            <v>NO CONFORME</v>
          </cell>
          <cell r="G682" t="str">
            <v>FUNCION  DANO CONFORME</v>
          </cell>
          <cell r="H682" t="str">
            <v>X38</v>
          </cell>
          <cell r="I682" t="str">
            <v>SREE</v>
          </cell>
          <cell r="J682">
            <v>30</v>
          </cell>
          <cell r="K682" t="str">
            <v>CONTROL ELECTRICO</v>
          </cell>
          <cell r="L682" t="str">
            <v>SEEA</v>
          </cell>
        </row>
        <row r="683">
          <cell r="A683">
            <v>22</v>
          </cell>
          <cell r="B683" t="str">
            <v>X38</v>
          </cell>
          <cell r="C683" t="str">
            <v>DEPARTAMENTO  CHAPA</v>
          </cell>
          <cell r="D683" t="str">
            <v>421</v>
          </cell>
          <cell r="E683" t="str">
            <v>ALETA ARD.</v>
          </cell>
          <cell r="F683" t="str">
            <v>BOLLOS</v>
          </cell>
          <cell r="G683" t="str">
            <v>ALETA ARD.BOLLOS</v>
          </cell>
          <cell r="H683" t="str">
            <v>X38</v>
          </cell>
          <cell r="I683" t="str">
            <v>STO1</v>
          </cell>
          <cell r="J683">
            <v>30</v>
          </cell>
          <cell r="K683" t="str">
            <v>QUINTEROS, EDUARDO</v>
          </cell>
          <cell r="L683" t="str">
            <v>STO1</v>
          </cell>
        </row>
        <row r="684">
          <cell r="A684">
            <v>22</v>
          </cell>
          <cell r="B684" t="str">
            <v>X38</v>
          </cell>
          <cell r="C684" t="str">
            <v>DEPARTAMENTO  CHAPA</v>
          </cell>
          <cell r="D684" t="str">
            <v>421</v>
          </cell>
          <cell r="E684" t="str">
            <v>ALETA  ARI.</v>
          </cell>
          <cell r="F684" t="str">
            <v>BOLLOS</v>
          </cell>
          <cell r="G684" t="str">
            <v>ALETA  ARI.BOLLOS</v>
          </cell>
          <cell r="H684" t="str">
            <v>X38</v>
          </cell>
          <cell r="I684" t="str">
            <v>TCMU</v>
          </cell>
          <cell r="J684">
            <v>30</v>
          </cell>
          <cell r="K684" t="str">
            <v>GAUNA MARIA EUGENIA</v>
          </cell>
          <cell r="L684" t="str">
            <v>GUNI</v>
          </cell>
        </row>
        <row r="685">
          <cell r="A685">
            <v>22</v>
          </cell>
          <cell r="B685" t="str">
            <v>X38</v>
          </cell>
          <cell r="C685" t="str">
            <v>DEPARTAMENTO  CHAPA</v>
          </cell>
          <cell r="D685" t="str">
            <v>421</v>
          </cell>
          <cell r="E685" t="str">
            <v>PARACHOQUES AV.</v>
          </cell>
          <cell r="F685" t="str">
            <v>MAL POSICIONADO</v>
          </cell>
          <cell r="G685" t="str">
            <v>PARACHOQUES AV.MAL POSICIONADO</v>
          </cell>
          <cell r="H685" t="str">
            <v>X38</v>
          </cell>
          <cell r="I685" t="str">
            <v>TCMU</v>
          </cell>
          <cell r="J685">
            <v>30</v>
          </cell>
          <cell r="K685" t="str">
            <v>GUTIERREZ VERONICA</v>
          </cell>
          <cell r="L685" t="str">
            <v>GUNI</v>
          </cell>
        </row>
        <row r="686">
          <cell r="A686">
            <v>22</v>
          </cell>
          <cell r="B686" t="str">
            <v>X38</v>
          </cell>
          <cell r="C686" t="str">
            <v>DEPARTAMENTO  CHAPA</v>
          </cell>
          <cell r="D686" t="str">
            <v>422</v>
          </cell>
          <cell r="E686" t="str">
            <v>PISO AV. O CABINA</v>
          </cell>
          <cell r="F686" t="str">
            <v>FIJA.,REMACH.O GRUPILLA FALTA (CH)</v>
          </cell>
          <cell r="G686" t="str">
            <v>PISO AV. O CABINAFIJA.,REMACH.O GRUPILLA FALTA (CH)</v>
          </cell>
          <cell r="H686" t="str">
            <v>X38</v>
          </cell>
          <cell r="I686" t="str">
            <v>SRE2</v>
          </cell>
          <cell r="J686">
            <v>30</v>
          </cell>
          <cell r="K686" t="str">
            <v>AUTELLI JORGE A</v>
          </cell>
          <cell r="L686" t="str">
            <v>TCMU</v>
          </cell>
        </row>
        <row r="687">
          <cell r="A687">
            <v>22</v>
          </cell>
          <cell r="B687" t="str">
            <v>X38</v>
          </cell>
          <cell r="C687" t="str">
            <v>DEPARTAMENTO  CHAPA</v>
          </cell>
          <cell r="D687" t="str">
            <v>431</v>
          </cell>
          <cell r="E687" t="str">
            <v>PUERTA ARI.</v>
          </cell>
          <cell r="F687" t="str">
            <v>BOLLOS</v>
          </cell>
          <cell r="G687" t="str">
            <v>PUERTA ARI.BOLLOS</v>
          </cell>
          <cell r="H687" t="str">
            <v>X38</v>
          </cell>
          <cell r="I687" t="str">
            <v>TCMU</v>
          </cell>
          <cell r="J687">
            <v>30</v>
          </cell>
          <cell r="K687" t="str">
            <v>GAUNA MARIA EUGENIA</v>
          </cell>
          <cell r="L687" t="str">
            <v>GUNI</v>
          </cell>
        </row>
        <row r="688">
          <cell r="A688">
            <v>22</v>
          </cell>
          <cell r="B688" t="str">
            <v>X38</v>
          </cell>
          <cell r="C688" t="str">
            <v>DEPARTAMENTO PINTURA</v>
          </cell>
          <cell r="D688" t="str">
            <v>486</v>
          </cell>
          <cell r="E688" t="str">
            <v>ALETA ARD.</v>
          </cell>
          <cell r="F688" t="str">
            <v>GRANO</v>
          </cell>
          <cell r="G688" t="str">
            <v>ALETA ARD.GRANO</v>
          </cell>
          <cell r="H688" t="str">
            <v>X38</v>
          </cell>
          <cell r="I688" t="str">
            <v>TCMU</v>
          </cell>
          <cell r="J688">
            <v>30</v>
          </cell>
          <cell r="K688" t="str">
            <v>GAUNA MARIA EUGENIA</v>
          </cell>
          <cell r="L688" t="str">
            <v>GUNI</v>
          </cell>
        </row>
        <row r="689">
          <cell r="A689">
            <v>22</v>
          </cell>
          <cell r="B689" t="str">
            <v>X38</v>
          </cell>
          <cell r="C689" t="str">
            <v>DEPARTAMENTO PINTURA</v>
          </cell>
          <cell r="D689" t="str">
            <v>486</v>
          </cell>
          <cell r="E689" t="str">
            <v>PORTON (CONJUNTO)</v>
          </cell>
          <cell r="F689" t="str">
            <v>GRANO</v>
          </cell>
          <cell r="G689" t="str">
            <v>PORTON (CONJUNTO)GRANO</v>
          </cell>
          <cell r="H689" t="str">
            <v>X38</v>
          </cell>
          <cell r="I689" t="str">
            <v>SBOX</v>
          </cell>
          <cell r="J689">
            <v>30</v>
          </cell>
          <cell r="K689" t="str">
            <v>ALBORNOZ CARLOS</v>
          </cell>
          <cell r="L689" t="str">
            <v>SPIN</v>
          </cell>
        </row>
        <row r="690">
          <cell r="A690">
            <v>22</v>
          </cell>
          <cell r="B690" t="str">
            <v>X65</v>
          </cell>
          <cell r="C690" t="str">
            <v>DEPARTAMENTO  CHAPA</v>
          </cell>
          <cell r="D690" t="str">
            <v>422</v>
          </cell>
          <cell r="E690" t="str">
            <v>FARO I./ PARACHOQUES AV.</v>
          </cell>
          <cell r="F690" t="str">
            <v>JUEGO IRREGULAR</v>
          </cell>
          <cell r="G690" t="str">
            <v>FARO I./ PARACHOQUES AV.JUEGO IRREGULAR</v>
          </cell>
          <cell r="H690" t="str">
            <v>X65</v>
          </cell>
          <cell r="I690" t="str">
            <v>TCMU</v>
          </cell>
          <cell r="J690">
            <v>30</v>
          </cell>
          <cell r="K690" t="str">
            <v>GUTIERREZ VERONICA</v>
          </cell>
          <cell r="L690" t="str">
            <v>GUNI</v>
          </cell>
        </row>
        <row r="691">
          <cell r="A691">
            <v>22</v>
          </cell>
          <cell r="B691" t="str">
            <v>X65</v>
          </cell>
          <cell r="C691" t="str">
            <v>DEPARTAMENTO  CHAPA</v>
          </cell>
          <cell r="D691" t="str">
            <v>431</v>
          </cell>
          <cell r="E691" t="str">
            <v>CAPOT / FARO I.</v>
          </cell>
          <cell r="F691" t="str">
            <v>SOBRESALE</v>
          </cell>
          <cell r="G691" t="str">
            <v>CAPOT / FARO I.SOBRESALE</v>
          </cell>
          <cell r="H691" t="str">
            <v>X65</v>
          </cell>
          <cell r="I691" t="str">
            <v>TCMU</v>
          </cell>
          <cell r="J691">
            <v>30</v>
          </cell>
          <cell r="K691" t="str">
            <v>ZELAYA GONZA MA CRUZ</v>
          </cell>
          <cell r="L691" t="str">
            <v>GUNI</v>
          </cell>
        </row>
        <row r="692">
          <cell r="A692">
            <v>22</v>
          </cell>
          <cell r="B692" t="str">
            <v>X65</v>
          </cell>
          <cell r="C692" t="str">
            <v>DEPARTAMENTO  CHAPA</v>
          </cell>
          <cell r="D692" t="str">
            <v>431</v>
          </cell>
          <cell r="E692" t="str">
            <v>PAÑO DE PUERTA  ARD / ALETA  ARD</v>
          </cell>
          <cell r="F692" t="str">
            <v>SOBRESALE</v>
          </cell>
          <cell r="G692" t="str">
            <v>PAÑO DE PUERTA  ARD / ALETA  ARDSOBRESALE</v>
          </cell>
          <cell r="H692" t="str">
            <v>X65</v>
          </cell>
          <cell r="I692" t="str">
            <v>TCMU</v>
          </cell>
          <cell r="J692">
            <v>30</v>
          </cell>
          <cell r="K692" t="str">
            <v>GAUNA MARIA EUGENIA</v>
          </cell>
          <cell r="L692" t="str">
            <v>GUNI</v>
          </cell>
        </row>
        <row r="693">
          <cell r="A693">
            <v>22</v>
          </cell>
          <cell r="B693" t="str">
            <v>X65</v>
          </cell>
          <cell r="C693" t="str">
            <v>DEPARTAMENTO  CHAPA</v>
          </cell>
          <cell r="D693" t="str">
            <v>431</v>
          </cell>
          <cell r="E693" t="str">
            <v>PUERTA ARD.</v>
          </cell>
          <cell r="F693" t="str">
            <v>BOLLOS</v>
          </cell>
          <cell r="G693" t="str">
            <v>PUERTA ARD.BOLLOS</v>
          </cell>
          <cell r="H693" t="str">
            <v>X65</v>
          </cell>
          <cell r="I693" t="str">
            <v>TCMU</v>
          </cell>
          <cell r="J693">
            <v>30</v>
          </cell>
          <cell r="K693" t="str">
            <v>GUTIERREZ VERONICA</v>
          </cell>
          <cell r="L693" t="str">
            <v>GUNI</v>
          </cell>
        </row>
        <row r="694">
          <cell r="A694">
            <v>22</v>
          </cell>
          <cell r="B694" t="str">
            <v>X65</v>
          </cell>
          <cell r="C694" t="str">
            <v>DEPARTAMENTO  CHAPA</v>
          </cell>
          <cell r="D694" t="str">
            <v>431</v>
          </cell>
          <cell r="E694" t="str">
            <v>PUERTA AVD.</v>
          </cell>
          <cell r="F694" t="str">
            <v>PICO</v>
          </cell>
          <cell r="G694" t="str">
            <v>PUERTA AVD.PICO</v>
          </cell>
          <cell r="H694" t="str">
            <v>X65</v>
          </cell>
          <cell r="I694" t="str">
            <v>TCMU</v>
          </cell>
          <cell r="J694">
            <v>30</v>
          </cell>
          <cell r="K694" t="str">
            <v>MANZANELLI RICARDO O</v>
          </cell>
          <cell r="L694" t="str">
            <v>GUNI</v>
          </cell>
        </row>
        <row r="695">
          <cell r="A695">
            <v>22</v>
          </cell>
          <cell r="B695" t="str">
            <v>X65</v>
          </cell>
          <cell r="C695" t="str">
            <v>DEPARTAMENTO  CHAPA</v>
          </cell>
          <cell r="D695" t="str">
            <v>431</v>
          </cell>
          <cell r="E695" t="str">
            <v>PUERTA DE COFRE / ALETA  ARI.</v>
          </cell>
          <cell r="F695" t="str">
            <v>SOBRESALE</v>
          </cell>
          <cell r="G695" t="str">
            <v>PUERTA DE COFRE / ALETA  ARI.SOBRESALE</v>
          </cell>
          <cell r="H695" t="str">
            <v>X65</v>
          </cell>
          <cell r="I695" t="str">
            <v>TCMU</v>
          </cell>
          <cell r="J695">
            <v>30</v>
          </cell>
          <cell r="K695" t="str">
            <v>VERA FEDERICO</v>
          </cell>
          <cell r="L695" t="str">
            <v>GUNI</v>
          </cell>
        </row>
        <row r="696">
          <cell r="A696">
            <v>22</v>
          </cell>
          <cell r="B696" t="str">
            <v>X65</v>
          </cell>
          <cell r="C696" t="str">
            <v>DEPARTAMENTO  CHAPA</v>
          </cell>
          <cell r="D696" t="str">
            <v>432</v>
          </cell>
          <cell r="E696" t="str">
            <v>CAPOT AV.</v>
          </cell>
          <cell r="F696" t="str">
            <v>PICO</v>
          </cell>
          <cell r="G696" t="str">
            <v>CAPOT AV.PICO</v>
          </cell>
          <cell r="H696" t="str">
            <v>X65</v>
          </cell>
          <cell r="I696" t="str">
            <v>STO1</v>
          </cell>
          <cell r="J696">
            <v>30</v>
          </cell>
          <cell r="K696" t="str">
            <v>CORREA, ALBERTO</v>
          </cell>
          <cell r="L696" t="str">
            <v>STO1</v>
          </cell>
        </row>
        <row r="697">
          <cell r="A697">
            <v>22</v>
          </cell>
          <cell r="B697" t="str">
            <v>X65</v>
          </cell>
          <cell r="C697" t="str">
            <v>DEPARTAMENTO  CHAPA</v>
          </cell>
          <cell r="D697" t="str">
            <v>432</v>
          </cell>
          <cell r="E697" t="str">
            <v>ENCUADRAMIENTO DE PUERTA AVD.</v>
          </cell>
          <cell r="F697" t="str">
            <v>DEFORMACION</v>
          </cell>
          <cell r="G697" t="str">
            <v>ENCUADRAMIENTO DE PUERTA AVD.DEFORMACION</v>
          </cell>
          <cell r="H697" t="str">
            <v>X65</v>
          </cell>
          <cell r="I697" t="str">
            <v>STO1</v>
          </cell>
          <cell r="J697">
            <v>30</v>
          </cell>
          <cell r="K697" t="str">
            <v>QUINTEROS, EDUARDO</v>
          </cell>
          <cell r="L697" t="str">
            <v>STO1</v>
          </cell>
        </row>
        <row r="698">
          <cell r="A698">
            <v>22</v>
          </cell>
          <cell r="B698" t="str">
            <v>X65</v>
          </cell>
          <cell r="C698" t="str">
            <v>DEPARTAMENTO  CHAPA</v>
          </cell>
          <cell r="D698" t="str">
            <v>432</v>
          </cell>
          <cell r="E698" t="str">
            <v>MARCO DE PUERTA  AVI</v>
          </cell>
          <cell r="F698" t="str">
            <v>JUEGO IRREGULAR</v>
          </cell>
          <cell r="G698" t="str">
            <v>MARCO DE PUERTA  AVIJUEGO IRREGULAR</v>
          </cell>
          <cell r="H698" t="str">
            <v>X65</v>
          </cell>
          <cell r="I698" t="str">
            <v>TCMU</v>
          </cell>
          <cell r="J698">
            <v>30</v>
          </cell>
          <cell r="K698" t="str">
            <v>VAZQUEZ RENE ALBERTO</v>
          </cell>
          <cell r="L698" t="str">
            <v>GUNI</v>
          </cell>
        </row>
        <row r="699">
          <cell r="A699">
            <v>22</v>
          </cell>
          <cell r="B699" t="str">
            <v>X65</v>
          </cell>
          <cell r="C699" t="str">
            <v>DEPARTAMENTO  CHAPA</v>
          </cell>
          <cell r="D699" t="str">
            <v>432</v>
          </cell>
          <cell r="E699" t="str">
            <v>PIE MEDIO D./ LARGUERO DE TECHO SUP.D.</v>
          </cell>
          <cell r="F699" t="str">
            <v>DEFORMACION</v>
          </cell>
          <cell r="G699" t="str">
            <v>PIE MEDIO D./ LARGUERO DE TECHO SUP.D.DEFORMACION</v>
          </cell>
          <cell r="H699" t="str">
            <v>X65</v>
          </cell>
          <cell r="I699" t="str">
            <v>STO1</v>
          </cell>
          <cell r="J699">
            <v>30</v>
          </cell>
          <cell r="K699" t="str">
            <v>QUINTEROS, EDUARDO</v>
          </cell>
          <cell r="L699" t="str">
            <v>STO1</v>
          </cell>
        </row>
        <row r="700">
          <cell r="A700">
            <v>22</v>
          </cell>
          <cell r="B700" t="str">
            <v>X65</v>
          </cell>
          <cell r="C700" t="str">
            <v>DEPARTAMENTO  CHAPA</v>
          </cell>
          <cell r="D700" t="str">
            <v>432</v>
          </cell>
          <cell r="E700" t="str">
            <v>PORTON (CONJUNTO)</v>
          </cell>
          <cell r="F700" t="str">
            <v>PICO</v>
          </cell>
          <cell r="G700" t="str">
            <v>PORTON (CONJUNTO)PICO</v>
          </cell>
          <cell r="H700" t="str">
            <v>X65</v>
          </cell>
          <cell r="I700" t="str">
            <v>STO1</v>
          </cell>
          <cell r="J700">
            <v>30</v>
          </cell>
          <cell r="K700" t="str">
            <v>QUINTEROS, EDUARDO</v>
          </cell>
          <cell r="L700" t="str">
            <v>STO1</v>
          </cell>
        </row>
        <row r="701">
          <cell r="A701">
            <v>22</v>
          </cell>
          <cell r="B701" t="str">
            <v>X65</v>
          </cell>
          <cell r="C701" t="str">
            <v>DEPARTAMENTO  CHAPA</v>
          </cell>
          <cell r="D701" t="str">
            <v>432</v>
          </cell>
          <cell r="E701" t="str">
            <v>PUERTA AVI.</v>
          </cell>
          <cell r="F701" t="str">
            <v>CHAPA MANCHADA</v>
          </cell>
          <cell r="G701" t="str">
            <v>PUERTA AVI.CHAPA MANCHADA</v>
          </cell>
          <cell r="H701" t="str">
            <v>X65</v>
          </cell>
          <cell r="I701" t="str">
            <v>STO1</v>
          </cell>
          <cell r="J701">
            <v>30</v>
          </cell>
          <cell r="K701" t="str">
            <v>QUINTEROS, EDUARDO</v>
          </cell>
          <cell r="L701" t="str">
            <v>STO1</v>
          </cell>
        </row>
        <row r="702">
          <cell r="A702">
            <v>22</v>
          </cell>
          <cell r="B702" t="str">
            <v>X65</v>
          </cell>
          <cell r="C702" t="str">
            <v>DEPARTAMENTO  CHAPA</v>
          </cell>
          <cell r="D702" t="str">
            <v>432</v>
          </cell>
          <cell r="E702" t="str">
            <v>TAPA DE CARBURANTE</v>
          </cell>
          <cell r="F702" t="str">
            <v>DEFORMACION</v>
          </cell>
          <cell r="G702" t="str">
            <v>TAPA DE CARBURANTEDEFORMACION</v>
          </cell>
          <cell r="H702" t="str">
            <v>X65</v>
          </cell>
          <cell r="I702" t="str">
            <v>TCMU</v>
          </cell>
          <cell r="J702">
            <v>30</v>
          </cell>
          <cell r="K702" t="str">
            <v>RUSEK CHRISTIAN ADRI</v>
          </cell>
          <cell r="L702" t="str">
            <v>GUNI</v>
          </cell>
        </row>
        <row r="703">
          <cell r="A703">
            <v>22</v>
          </cell>
          <cell r="B703" t="str">
            <v>X65</v>
          </cell>
          <cell r="C703" t="str">
            <v>DEPARTAMENTO MONTAJE</v>
          </cell>
          <cell r="D703" t="str">
            <v>???</v>
          </cell>
          <cell r="E703" t="str">
            <v>BISAGRA SUP.DE PUERTA ARD.</v>
          </cell>
          <cell r="F703" t="str">
            <v>SOLDADURA AGRESIVA</v>
          </cell>
          <cell r="G703" t="str">
            <v>BISAGRA SUP.DE PUERTA ARD.SOLDADURA AGRESIVA</v>
          </cell>
          <cell r="H703" t="str">
            <v>X65</v>
          </cell>
          <cell r="I703" t="str">
            <v>STO1</v>
          </cell>
          <cell r="J703">
            <v>30</v>
          </cell>
          <cell r="K703" t="str">
            <v>QUINTEROS, EDUARDO</v>
          </cell>
          <cell r="L703" t="str">
            <v>STO1</v>
          </cell>
        </row>
        <row r="704">
          <cell r="A704">
            <v>22</v>
          </cell>
          <cell r="B704" t="str">
            <v>X65</v>
          </cell>
          <cell r="C704" t="str">
            <v>DEPARTAMENTO MONTAJE</v>
          </cell>
          <cell r="D704" t="str">
            <v>???</v>
          </cell>
          <cell r="E704" t="str">
            <v>BISAGRA SUP.DE PUERTA ARI.</v>
          </cell>
          <cell r="F704" t="str">
            <v>SOLDADURA AGRESIVA</v>
          </cell>
          <cell r="G704" t="str">
            <v>BISAGRA SUP.DE PUERTA ARI.SOLDADURA AGRESIVA</v>
          </cell>
          <cell r="H704" t="str">
            <v>X65</v>
          </cell>
          <cell r="I704" t="str">
            <v>STO1</v>
          </cell>
          <cell r="J704">
            <v>30</v>
          </cell>
          <cell r="K704" t="str">
            <v>QUINTEROS, EDUARDO</v>
          </cell>
          <cell r="L704" t="str">
            <v>STO1</v>
          </cell>
        </row>
        <row r="705">
          <cell r="A705">
            <v>22</v>
          </cell>
          <cell r="B705" t="str">
            <v>X65</v>
          </cell>
          <cell r="C705" t="str">
            <v>DEPARTAMENTO MONTAJE</v>
          </cell>
          <cell r="D705" t="str">
            <v>???</v>
          </cell>
          <cell r="E705" t="str">
            <v>PAÑO LATERAL ARI</v>
          </cell>
          <cell r="F705" t="str">
            <v>BOLLOS</v>
          </cell>
          <cell r="G705" t="str">
            <v>PAÑO LATERAL ARIBOLLOS</v>
          </cell>
          <cell r="H705" t="str">
            <v>X65</v>
          </cell>
          <cell r="I705" t="str">
            <v>STO1</v>
          </cell>
          <cell r="J705">
            <v>30</v>
          </cell>
          <cell r="K705" t="str">
            <v>QUINTEROS, EDUARDO</v>
          </cell>
          <cell r="L705" t="str">
            <v>STO1</v>
          </cell>
        </row>
        <row r="706">
          <cell r="A706">
            <v>22</v>
          </cell>
          <cell r="B706" t="str">
            <v>X65</v>
          </cell>
          <cell r="C706" t="str">
            <v>DEPARTAMENTO MONTAJE</v>
          </cell>
          <cell r="D706" t="str">
            <v>137</v>
          </cell>
          <cell r="E706" t="str">
            <v>CAJETIN EXT. LUNA DE PUERTA ARI.</v>
          </cell>
          <cell r="F706" t="str">
            <v>MAL POSICIONADO</v>
          </cell>
          <cell r="G706" t="str">
            <v>CAJETIN EXT. LUNA DE PUERTA ARI.MAL POSICIONADO</v>
          </cell>
          <cell r="H706" t="str">
            <v>X65</v>
          </cell>
          <cell r="I706" t="str">
            <v>TCMU</v>
          </cell>
          <cell r="J706">
            <v>30</v>
          </cell>
          <cell r="K706" t="str">
            <v>VAZQUEZ RENE ALBERTO</v>
          </cell>
          <cell r="L706" t="str">
            <v>GUNI</v>
          </cell>
        </row>
        <row r="707">
          <cell r="A707">
            <v>22</v>
          </cell>
          <cell r="B707" t="str">
            <v>X65</v>
          </cell>
          <cell r="C707" t="str">
            <v>DEPARTAMENTO MONTAJE</v>
          </cell>
          <cell r="D707" t="str">
            <v>137</v>
          </cell>
          <cell r="E707" t="str">
            <v>CAJETIN EXT. LUNA DE PUERTA AVI.</v>
          </cell>
          <cell r="F707" t="str">
            <v>MAL POSICIONADO</v>
          </cell>
          <cell r="G707" t="str">
            <v>CAJETIN EXT. LUNA DE PUERTA AVI.MAL POSICIONADO</v>
          </cell>
          <cell r="H707" t="str">
            <v>X65</v>
          </cell>
          <cell r="I707" t="str">
            <v>TCMU</v>
          </cell>
          <cell r="J707">
            <v>30</v>
          </cell>
          <cell r="K707" t="str">
            <v>VAZQUEZ RENE ALBERTO</v>
          </cell>
          <cell r="L707" t="str">
            <v>GUNI</v>
          </cell>
        </row>
        <row r="708">
          <cell r="A708">
            <v>22</v>
          </cell>
          <cell r="B708" t="str">
            <v>X65</v>
          </cell>
          <cell r="C708" t="str">
            <v>DEPARTAMENTO MONTAJE</v>
          </cell>
          <cell r="D708" t="str">
            <v>137</v>
          </cell>
          <cell r="E708" t="str">
            <v>LAMELUNAS EXT. DE PUERTA  AVD.</v>
          </cell>
          <cell r="F708" t="str">
            <v>MAL POSICIONADO</v>
          </cell>
          <cell r="G708" t="str">
            <v>LAMELUNAS EXT. DE PUERTA  AVD.MAL POSICIONADO</v>
          </cell>
          <cell r="H708" t="str">
            <v>X65</v>
          </cell>
          <cell r="I708" t="str">
            <v>TCMU</v>
          </cell>
          <cell r="J708">
            <v>30</v>
          </cell>
          <cell r="K708" t="str">
            <v>ZELAYA GONZA MA CRUZ</v>
          </cell>
          <cell r="L708" t="str">
            <v>GUNI</v>
          </cell>
        </row>
        <row r="709">
          <cell r="A709">
            <v>22</v>
          </cell>
          <cell r="B709" t="str">
            <v>X65</v>
          </cell>
          <cell r="C709" t="str">
            <v>DEPARTAMENTO MONTAJE</v>
          </cell>
          <cell r="D709" t="str">
            <v>147</v>
          </cell>
          <cell r="E709" t="str">
            <v>PUERTA AVI.</v>
          </cell>
          <cell r="F709" t="str">
            <v>DESCONCHADO</v>
          </cell>
          <cell r="G709" t="str">
            <v>PUERTA AVI.DESCONCHADO</v>
          </cell>
          <cell r="H709" t="str">
            <v>X65</v>
          </cell>
          <cell r="I709" t="str">
            <v>TCMU</v>
          </cell>
          <cell r="J709">
            <v>30</v>
          </cell>
          <cell r="K709" t="str">
            <v>GAUNA MARIA EUGENIA</v>
          </cell>
          <cell r="L709" t="str">
            <v>GUNI</v>
          </cell>
        </row>
        <row r="710">
          <cell r="A710">
            <v>22</v>
          </cell>
          <cell r="B710" t="str">
            <v>X65</v>
          </cell>
          <cell r="C710" t="str">
            <v>DEPARTAMENTO PINTURA</v>
          </cell>
          <cell r="D710" t="str">
            <v>486</v>
          </cell>
          <cell r="E710" t="str">
            <v>ALETA ARD.</v>
          </cell>
          <cell r="F710" t="str">
            <v>GRANO</v>
          </cell>
          <cell r="G710" t="str">
            <v>ALETA ARD.GRANO</v>
          </cell>
          <cell r="H710" t="str">
            <v>X65</v>
          </cell>
          <cell r="I710" t="str">
            <v>TCMU</v>
          </cell>
          <cell r="J710">
            <v>30</v>
          </cell>
          <cell r="K710" t="str">
            <v>VAZQUEZ RENE ALBERTO</v>
          </cell>
          <cell r="L710" t="str">
            <v>GUNI</v>
          </cell>
        </row>
        <row r="711">
          <cell r="A711">
            <v>22</v>
          </cell>
          <cell r="B711" t="str">
            <v>X65</v>
          </cell>
          <cell r="C711" t="str">
            <v>DEPARTAMENTO PINTURA</v>
          </cell>
          <cell r="D711" t="str">
            <v>486</v>
          </cell>
          <cell r="E711" t="str">
            <v>ALETA  ARI.</v>
          </cell>
          <cell r="F711" t="str">
            <v>GRANO</v>
          </cell>
          <cell r="G711" t="str">
            <v>ALETA  ARI.GRANO</v>
          </cell>
          <cell r="H711" t="str">
            <v>X65</v>
          </cell>
          <cell r="I711" t="str">
            <v>TCMU</v>
          </cell>
          <cell r="J711">
            <v>30</v>
          </cell>
          <cell r="K711" t="str">
            <v>VAZQUEZ RENE ALBERTO</v>
          </cell>
          <cell r="L711" t="str">
            <v>GUNI</v>
          </cell>
        </row>
        <row r="712">
          <cell r="A712">
            <v>22</v>
          </cell>
          <cell r="B712" t="str">
            <v>X65</v>
          </cell>
          <cell r="C712" t="str">
            <v>DEPARTAMENTO PINTURA</v>
          </cell>
          <cell r="D712" t="str">
            <v>486</v>
          </cell>
          <cell r="E712" t="str">
            <v>CAPOT AV.</v>
          </cell>
          <cell r="F712" t="str">
            <v>GRANO</v>
          </cell>
          <cell r="G712" t="str">
            <v>CAPOT AV.GRANO</v>
          </cell>
          <cell r="H712" t="str">
            <v>X65</v>
          </cell>
          <cell r="I712" t="str">
            <v>TCMU</v>
          </cell>
          <cell r="J712">
            <v>30</v>
          </cell>
          <cell r="K712" t="str">
            <v>VAZQUEZ RENE ALBERTO</v>
          </cell>
          <cell r="L712" t="str">
            <v>GUNI</v>
          </cell>
        </row>
        <row r="713">
          <cell r="A713">
            <v>22</v>
          </cell>
          <cell r="B713" t="str">
            <v>X76</v>
          </cell>
          <cell r="C713" t="str">
            <v>DEPARTAMENTO  CHAPA</v>
          </cell>
          <cell r="D713" t="str">
            <v>421</v>
          </cell>
          <cell r="E713" t="str">
            <v>CAPOT AV.</v>
          </cell>
          <cell r="F713" t="str">
            <v>BOLLOS</v>
          </cell>
          <cell r="G713" t="str">
            <v>CAPOT AV.BOLLOS</v>
          </cell>
          <cell r="H713" t="str">
            <v>X76</v>
          </cell>
          <cell r="I713" t="str">
            <v>TCMU</v>
          </cell>
          <cell r="J713">
            <v>30</v>
          </cell>
          <cell r="K713" t="str">
            <v>RAMIREZ RICAR DANIEL</v>
          </cell>
          <cell r="L713" t="str">
            <v>GUNI</v>
          </cell>
        </row>
        <row r="714">
          <cell r="A714">
            <v>22</v>
          </cell>
          <cell r="B714" t="str">
            <v>X76</v>
          </cell>
          <cell r="C714" t="str">
            <v>DEPARTAMENTO  CHAPA</v>
          </cell>
          <cell r="D714" t="str">
            <v>426</v>
          </cell>
          <cell r="E714" t="str">
            <v>PUERTA BATIENTE ARD.</v>
          </cell>
          <cell r="F714" t="str">
            <v>SOLDADURA ESTALLADA</v>
          </cell>
          <cell r="G714" t="str">
            <v>PUERTA BATIENTE ARD.SOLDADURA ESTALLADA</v>
          </cell>
          <cell r="H714" t="str">
            <v>X76</v>
          </cell>
          <cell r="I714" t="str">
            <v>STO1</v>
          </cell>
          <cell r="J714">
            <v>30</v>
          </cell>
          <cell r="K714" t="str">
            <v>CORREA, ALBERTO</v>
          </cell>
          <cell r="L714" t="str">
            <v>STO1</v>
          </cell>
        </row>
        <row r="715">
          <cell r="A715">
            <v>22</v>
          </cell>
          <cell r="B715" t="str">
            <v>X76</v>
          </cell>
          <cell r="C715" t="str">
            <v>DEPARTAMENTO  CHAPA</v>
          </cell>
          <cell r="D715" t="str">
            <v>426</v>
          </cell>
          <cell r="E715" t="str">
            <v>TECHO</v>
          </cell>
          <cell r="F715" t="str">
            <v>PICO</v>
          </cell>
          <cell r="G715" t="str">
            <v>TECHOPICO</v>
          </cell>
          <cell r="H715" t="str">
            <v>X76</v>
          </cell>
          <cell r="I715" t="str">
            <v>TCMU</v>
          </cell>
          <cell r="J715">
            <v>30</v>
          </cell>
          <cell r="K715" t="str">
            <v>MANZANELLI RICARDO O</v>
          </cell>
          <cell r="L715" t="str">
            <v>GUNI</v>
          </cell>
        </row>
        <row r="716">
          <cell r="A716">
            <v>22</v>
          </cell>
          <cell r="B716" t="str">
            <v>X76</v>
          </cell>
          <cell r="C716" t="str">
            <v>DEPARTAMENTO  CHAPA</v>
          </cell>
          <cell r="D716" t="str">
            <v>427</v>
          </cell>
          <cell r="E716" t="str">
            <v>CAPOT AV.</v>
          </cell>
          <cell r="F716" t="str">
            <v>DEFORMACION</v>
          </cell>
          <cell r="G716" t="str">
            <v>CAPOT AV.DEFORMACION</v>
          </cell>
          <cell r="H716" t="str">
            <v>X76</v>
          </cell>
          <cell r="I716" t="str">
            <v>TCMU</v>
          </cell>
          <cell r="J716">
            <v>30</v>
          </cell>
          <cell r="K716" t="str">
            <v>RAMIREZ RICAR DANIEL</v>
          </cell>
          <cell r="L716" t="str">
            <v>GUNI</v>
          </cell>
        </row>
        <row r="717">
          <cell r="A717">
            <v>22</v>
          </cell>
          <cell r="B717" t="str">
            <v>X76</v>
          </cell>
          <cell r="C717" t="str">
            <v>DEPARTAMENTO  CHAPA</v>
          </cell>
          <cell r="D717" t="str">
            <v>427</v>
          </cell>
          <cell r="E717" t="str">
            <v>PUERTA AVD.</v>
          </cell>
          <cell r="F717" t="str">
            <v>DEFORMADO</v>
          </cell>
          <cell r="G717" t="str">
            <v>PUERTA AVD.DEFORMADO</v>
          </cell>
          <cell r="H717" t="str">
            <v>X76</v>
          </cell>
          <cell r="I717" t="str">
            <v>TCMU</v>
          </cell>
          <cell r="J717">
            <v>30</v>
          </cell>
          <cell r="K717" t="str">
            <v>MANZANELLI RICARDO O</v>
          </cell>
          <cell r="L717" t="str">
            <v>GUNI</v>
          </cell>
        </row>
        <row r="718">
          <cell r="A718">
            <v>22</v>
          </cell>
          <cell r="B718" t="str">
            <v>X76</v>
          </cell>
          <cell r="C718" t="str">
            <v>DEPARTAMENTO  CHAPA</v>
          </cell>
          <cell r="D718" t="str">
            <v>431</v>
          </cell>
          <cell r="E718" t="str">
            <v>CAPOT / FARO I.</v>
          </cell>
          <cell r="F718" t="str">
            <v>SOBRESALE</v>
          </cell>
          <cell r="G718" t="str">
            <v>CAPOT / FARO I.SOBRESALE</v>
          </cell>
          <cell r="H718" t="str">
            <v>X76</v>
          </cell>
          <cell r="I718" t="str">
            <v>TCMU</v>
          </cell>
          <cell r="J718">
            <v>30</v>
          </cell>
          <cell r="K718" t="str">
            <v>FIGUEROA MIGUEL ANGE</v>
          </cell>
          <cell r="L718" t="str">
            <v>GUNI</v>
          </cell>
        </row>
        <row r="719">
          <cell r="A719">
            <v>22</v>
          </cell>
          <cell r="B719" t="str">
            <v>X76</v>
          </cell>
          <cell r="C719" t="str">
            <v>DEPARTAMENTO MONTAJE</v>
          </cell>
          <cell r="D719" t="str">
            <v>???</v>
          </cell>
          <cell r="E719" t="str">
            <v>PUERTA AVD.</v>
          </cell>
          <cell r="F719" t="str">
            <v>BOLLOS</v>
          </cell>
          <cell r="G719" t="str">
            <v>PUERTA AVD.BOLLOS</v>
          </cell>
          <cell r="H719" t="str">
            <v>X76</v>
          </cell>
          <cell r="I719" t="str">
            <v>TCMU</v>
          </cell>
          <cell r="J719">
            <v>30</v>
          </cell>
          <cell r="K719" t="str">
            <v>ZELAYA GONZA MA CRUZ</v>
          </cell>
          <cell r="L719" t="str">
            <v>GUNI</v>
          </cell>
        </row>
        <row r="720">
          <cell r="A720">
            <v>22</v>
          </cell>
          <cell r="B720" t="str">
            <v>X76</v>
          </cell>
          <cell r="C720" t="str">
            <v>DEPARTAMENTO MONTAJE</v>
          </cell>
          <cell r="D720" t="str">
            <v>147</v>
          </cell>
          <cell r="E720" t="str">
            <v>PUERTA AVD.</v>
          </cell>
          <cell r="F720" t="str">
            <v>DESCONCHADO</v>
          </cell>
          <cell r="G720" t="str">
            <v>PUERTA AVD.DESCONCHADO</v>
          </cell>
          <cell r="H720" t="str">
            <v>X76</v>
          </cell>
          <cell r="I720" t="str">
            <v>TCMU</v>
          </cell>
          <cell r="J720">
            <v>30</v>
          </cell>
          <cell r="K720" t="str">
            <v>VAZQUEZ RENE ALBERTO</v>
          </cell>
          <cell r="L720" t="str">
            <v>GUNI</v>
          </cell>
        </row>
        <row r="721">
          <cell r="A721">
            <v>22</v>
          </cell>
          <cell r="B721" t="str">
            <v>X76</v>
          </cell>
          <cell r="C721" t="str">
            <v>DEPARTAMENTO PINTURA</v>
          </cell>
          <cell r="D721" t="str">
            <v>486</v>
          </cell>
          <cell r="E721" t="str">
            <v>ALETA ARD.</v>
          </cell>
          <cell r="F721" t="str">
            <v>GRANO</v>
          </cell>
          <cell r="G721" t="str">
            <v>ALETA ARD.GRANO</v>
          </cell>
          <cell r="H721" t="str">
            <v>X76</v>
          </cell>
          <cell r="I721" t="str">
            <v>TCMU</v>
          </cell>
          <cell r="J721">
            <v>30</v>
          </cell>
          <cell r="K721" t="str">
            <v>ZELAYA GONZA MA CRUZ</v>
          </cell>
          <cell r="L721" t="str">
            <v>GUNI</v>
          </cell>
        </row>
        <row r="722">
          <cell r="A722">
            <v>22</v>
          </cell>
          <cell r="B722" t="str">
            <v>X76</v>
          </cell>
          <cell r="C722" t="str">
            <v>DEPARTAMENTO PINTURA</v>
          </cell>
          <cell r="D722" t="str">
            <v>486</v>
          </cell>
          <cell r="E722" t="str">
            <v>ALETA  ARI.</v>
          </cell>
          <cell r="F722" t="str">
            <v>DEPOSITO DE PARTICULAS</v>
          </cell>
          <cell r="G722" t="str">
            <v>ALETA  ARI.DEPOSITO DE PARTICULAS</v>
          </cell>
          <cell r="H722" t="str">
            <v>X76</v>
          </cell>
          <cell r="I722" t="str">
            <v>TCMU</v>
          </cell>
          <cell r="J722">
            <v>30</v>
          </cell>
          <cell r="K722" t="str">
            <v>RUSEK CHRISTIAN ADRI</v>
          </cell>
          <cell r="L722" t="str">
            <v>GUNI</v>
          </cell>
        </row>
        <row r="723">
          <cell r="A723">
            <v>22</v>
          </cell>
          <cell r="B723" t="str">
            <v>X76</v>
          </cell>
          <cell r="C723" t="str">
            <v>DEPARTAMENTO PINTURA</v>
          </cell>
          <cell r="D723" t="str">
            <v>486</v>
          </cell>
          <cell r="E723" t="str">
            <v>ALETA  AVI.</v>
          </cell>
          <cell r="F723" t="str">
            <v>GRANO</v>
          </cell>
          <cell r="G723" t="str">
            <v>ALETA  AVI.GRANO</v>
          </cell>
          <cell r="H723" t="str">
            <v>X76</v>
          </cell>
          <cell r="I723" t="str">
            <v>TCMU</v>
          </cell>
          <cell r="J723">
            <v>30</v>
          </cell>
          <cell r="K723" t="str">
            <v>MANZANELLI RICARDO O</v>
          </cell>
          <cell r="L723" t="str">
            <v>GUNI</v>
          </cell>
        </row>
        <row r="724">
          <cell r="A724">
            <v>22</v>
          </cell>
          <cell r="B724" t="str">
            <v>X76</v>
          </cell>
          <cell r="C724" t="str">
            <v>DEPARTAMENTO PINTURA</v>
          </cell>
          <cell r="D724" t="str">
            <v>486</v>
          </cell>
          <cell r="E724" t="str">
            <v>PORTON (CONJUNTO)</v>
          </cell>
          <cell r="F724" t="str">
            <v>GRANO</v>
          </cell>
          <cell r="G724" t="str">
            <v>PORTON (CONJUNTO)GRANO</v>
          </cell>
          <cell r="H724" t="str">
            <v>X76</v>
          </cell>
          <cell r="I724" t="str">
            <v>TCMU</v>
          </cell>
          <cell r="J724">
            <v>30</v>
          </cell>
          <cell r="K724" t="str">
            <v>GAUNA MARIA EUGENIA</v>
          </cell>
          <cell r="L724" t="str">
            <v>GUNI</v>
          </cell>
        </row>
        <row r="725">
          <cell r="A725">
            <v>22</v>
          </cell>
          <cell r="B725" t="str">
            <v>X38</v>
          </cell>
          <cell r="C725" t="str">
            <v>CALIDAD DE PIEZAS</v>
          </cell>
          <cell r="D725" t="str">
            <v>151</v>
          </cell>
          <cell r="E725" t="str">
            <v>CAJETIN EXT. LUNA DE PUERTA ARI.</v>
          </cell>
          <cell r="F725" t="str">
            <v>DEFORMADO</v>
          </cell>
          <cell r="G725" t="str">
            <v>CAJETIN EXT. LUNA DE PUERTA ARI.DEFORMADO</v>
          </cell>
          <cell r="H725" t="str">
            <v>X38</v>
          </cell>
          <cell r="I725" t="str">
            <v>TCMU</v>
          </cell>
          <cell r="J725">
            <v>29</v>
          </cell>
          <cell r="K725" t="str">
            <v>FIGUEROA MIGUEL ANGE</v>
          </cell>
          <cell r="L725" t="str">
            <v>GUNI</v>
          </cell>
        </row>
        <row r="726">
          <cell r="A726">
            <v>22</v>
          </cell>
          <cell r="B726" t="str">
            <v>X38</v>
          </cell>
          <cell r="C726" t="str">
            <v>DEPARTAMENTO  CHAPA</v>
          </cell>
          <cell r="D726" t="str">
            <v>431</v>
          </cell>
          <cell r="E726" t="str">
            <v>CAPOT / FARO D.</v>
          </cell>
          <cell r="F726" t="str">
            <v>JUEGO EXCESIVO</v>
          </cell>
          <cell r="G726" t="str">
            <v>CAPOT / FARO D.JUEGO EXCESIVO</v>
          </cell>
          <cell r="H726" t="str">
            <v>X38</v>
          </cell>
          <cell r="I726" t="str">
            <v>TCMU</v>
          </cell>
          <cell r="J726">
            <v>29</v>
          </cell>
          <cell r="K726" t="str">
            <v>RUSEK CHRISTIAN ADRI</v>
          </cell>
          <cell r="L726" t="str">
            <v>GUNI</v>
          </cell>
        </row>
        <row r="727">
          <cell r="A727">
            <v>22</v>
          </cell>
          <cell r="B727" t="str">
            <v>X38</v>
          </cell>
          <cell r="C727" t="str">
            <v>DEPARTAMENTO  CHAPA</v>
          </cell>
          <cell r="D727" t="str">
            <v>431</v>
          </cell>
          <cell r="E727" t="str">
            <v>CAPOT / REJILLA  DE CALANDRA</v>
          </cell>
          <cell r="F727" t="str">
            <v>SOBRESALE</v>
          </cell>
          <cell r="G727" t="str">
            <v>CAPOT / REJILLA  DE CALANDRASOBRESALE</v>
          </cell>
          <cell r="H727" t="str">
            <v>X38</v>
          </cell>
          <cell r="I727" t="str">
            <v>TCMU</v>
          </cell>
          <cell r="J727">
            <v>29</v>
          </cell>
          <cell r="K727" t="str">
            <v>FUENTE FEDER GREGOR</v>
          </cell>
          <cell r="L727" t="str">
            <v>GUNI</v>
          </cell>
        </row>
        <row r="728">
          <cell r="A728">
            <v>22</v>
          </cell>
          <cell r="B728" t="str">
            <v>X38</v>
          </cell>
          <cell r="C728" t="str">
            <v>DEPARTAMENTO  CHAPA</v>
          </cell>
          <cell r="D728" t="str">
            <v>431</v>
          </cell>
          <cell r="E728" t="str">
            <v>PUERTA AVI.</v>
          </cell>
          <cell r="F728" t="str">
            <v>BOLLOS</v>
          </cell>
          <cell r="G728" t="str">
            <v>PUERTA AVI.BOLLOS</v>
          </cell>
          <cell r="H728" t="str">
            <v>X38</v>
          </cell>
          <cell r="I728" t="str">
            <v>TCMU</v>
          </cell>
          <cell r="J728">
            <v>29</v>
          </cell>
          <cell r="K728" t="str">
            <v>GAUNA MARIA EUGENIA</v>
          </cell>
          <cell r="L728" t="str">
            <v>GUNI</v>
          </cell>
        </row>
        <row r="729">
          <cell r="A729">
            <v>22</v>
          </cell>
          <cell r="B729" t="str">
            <v>X38</v>
          </cell>
          <cell r="C729" t="str">
            <v>DEPARTAMENTO MONTAJE</v>
          </cell>
          <cell r="D729" t="str">
            <v>137</v>
          </cell>
          <cell r="E729" t="str">
            <v>EMBELLECEDOR MARCO DE PTA AVD</v>
          </cell>
          <cell r="F729" t="str">
            <v>MAL POSICIONADO</v>
          </cell>
          <cell r="G729" t="str">
            <v>EMBELLECEDOR MARCO DE PTA AVDMAL POSICIONADO</v>
          </cell>
          <cell r="H729" t="str">
            <v>X38</v>
          </cell>
          <cell r="I729" t="str">
            <v>TCMU</v>
          </cell>
          <cell r="J729">
            <v>29</v>
          </cell>
          <cell r="K729" t="str">
            <v>ZELAYA GONZA MA CRUZ</v>
          </cell>
          <cell r="L729" t="str">
            <v>GUNI</v>
          </cell>
        </row>
        <row r="730">
          <cell r="A730">
            <v>22</v>
          </cell>
          <cell r="B730" t="str">
            <v>X38</v>
          </cell>
          <cell r="C730" t="str">
            <v>DEPARTAMENTO MONTAJE</v>
          </cell>
          <cell r="D730" t="str">
            <v>137</v>
          </cell>
          <cell r="E730" t="str">
            <v>EMBELLECEDOR MARCO DE PTA AVI</v>
          </cell>
          <cell r="F730" t="str">
            <v>MAL POSICIONADO</v>
          </cell>
          <cell r="G730" t="str">
            <v>EMBELLECEDOR MARCO DE PTA AVIMAL POSICIONADO</v>
          </cell>
          <cell r="H730" t="str">
            <v>X38</v>
          </cell>
          <cell r="I730" t="str">
            <v>TCMU</v>
          </cell>
          <cell r="J730">
            <v>29</v>
          </cell>
          <cell r="K730" t="str">
            <v>ZELAYA GONZA MA CRUZ</v>
          </cell>
          <cell r="L730" t="str">
            <v>GUNI</v>
          </cell>
        </row>
        <row r="731">
          <cell r="A731">
            <v>22</v>
          </cell>
          <cell r="B731" t="str">
            <v>X38</v>
          </cell>
          <cell r="C731" t="str">
            <v>DEPARTAMENTO MONTAJE</v>
          </cell>
          <cell r="D731" t="str">
            <v>137</v>
          </cell>
          <cell r="E731" t="str">
            <v>LAMELUNAS EXT. DE PUERTA  AVD.</v>
          </cell>
          <cell r="F731" t="str">
            <v>NO PLACA</v>
          </cell>
          <cell r="G731" t="str">
            <v>LAMELUNAS EXT. DE PUERTA  AVD.NO PLACA</v>
          </cell>
          <cell r="H731" t="str">
            <v>X38</v>
          </cell>
          <cell r="I731" t="str">
            <v>TCMU</v>
          </cell>
          <cell r="J731">
            <v>29</v>
          </cell>
          <cell r="K731" t="str">
            <v>FIGUEROA MIGUEL ANGE</v>
          </cell>
          <cell r="L731" t="str">
            <v>GUNI</v>
          </cell>
        </row>
        <row r="732">
          <cell r="A732">
            <v>22</v>
          </cell>
          <cell r="B732" t="str">
            <v>X38</v>
          </cell>
          <cell r="C732" t="str">
            <v>DEPARTAMENTO MONTAJE</v>
          </cell>
          <cell r="D732" t="str">
            <v>137</v>
          </cell>
          <cell r="E732" t="str">
            <v>LAMELUNAS EXT. DE PUERTA  AVI.</v>
          </cell>
          <cell r="F732" t="str">
            <v>MAL POSICIONADO</v>
          </cell>
          <cell r="G732" t="str">
            <v>LAMELUNAS EXT. DE PUERTA  AVI.MAL POSICIONADO</v>
          </cell>
          <cell r="H732" t="str">
            <v>X38</v>
          </cell>
          <cell r="I732" t="str">
            <v>TCMU</v>
          </cell>
          <cell r="J732">
            <v>29</v>
          </cell>
          <cell r="K732" t="str">
            <v>ZELAYA GONZA MA CRUZ</v>
          </cell>
          <cell r="L732" t="str">
            <v>GUNI</v>
          </cell>
        </row>
        <row r="733">
          <cell r="A733">
            <v>22</v>
          </cell>
          <cell r="B733" t="str">
            <v>X38</v>
          </cell>
          <cell r="C733" t="str">
            <v>DEPARTAMENTO MONTAJE</v>
          </cell>
          <cell r="D733" t="str">
            <v>145</v>
          </cell>
          <cell r="E733" t="str">
            <v>PARACHOQUES AV.</v>
          </cell>
          <cell r="F733" t="str">
            <v>NO PLACA</v>
          </cell>
          <cell r="G733" t="str">
            <v>PARACHOQUES AV.NO PLACA</v>
          </cell>
          <cell r="H733" t="str">
            <v>X38</v>
          </cell>
          <cell r="I733" t="str">
            <v>TCMU</v>
          </cell>
          <cell r="J733">
            <v>29</v>
          </cell>
          <cell r="K733" t="str">
            <v>FUENTE FEDER GREGOR</v>
          </cell>
          <cell r="L733" t="str">
            <v>GUNI</v>
          </cell>
        </row>
        <row r="734">
          <cell r="A734">
            <v>22</v>
          </cell>
          <cell r="B734" t="str">
            <v>X38</v>
          </cell>
          <cell r="C734" t="str">
            <v>DEPARTAMENTO MONTAJE</v>
          </cell>
          <cell r="D734" t="str">
            <v>148</v>
          </cell>
          <cell r="E734" t="str">
            <v>ALFOMBRA DE MALETERO</v>
          </cell>
          <cell r="F734" t="str">
            <v>PRESENCIA DE AGUA (ORIGEN INDETERMINADO)</v>
          </cell>
          <cell r="G734" t="str">
            <v>ALFOMBRA DE MALETEROPRESENCIA DE AGUA (ORIGEN INDETERMINADO)</v>
          </cell>
          <cell r="H734" t="str">
            <v>X38</v>
          </cell>
          <cell r="I734" t="str">
            <v>SRE2</v>
          </cell>
          <cell r="J734">
            <v>29</v>
          </cell>
          <cell r="K734" t="str">
            <v>RAMIREZ RICAR DANIEL</v>
          </cell>
          <cell r="L734" t="str">
            <v>GKAN</v>
          </cell>
        </row>
        <row r="735">
          <cell r="A735">
            <v>22</v>
          </cell>
          <cell r="B735" t="str">
            <v>X65</v>
          </cell>
          <cell r="C735" t="str">
            <v>DEPARTAMENTO  CHAPA</v>
          </cell>
          <cell r="D735" t="str">
            <v>430</v>
          </cell>
          <cell r="E735" t="str">
            <v>PUERTA AVI.</v>
          </cell>
          <cell r="F735" t="str">
            <v>DEFORMACION</v>
          </cell>
          <cell r="G735" t="str">
            <v>PUERTA AVI.DEFORMACION</v>
          </cell>
          <cell r="H735" t="str">
            <v>X65</v>
          </cell>
          <cell r="I735" t="str">
            <v>STO1</v>
          </cell>
          <cell r="J735">
            <v>29</v>
          </cell>
          <cell r="K735" t="str">
            <v>QUINTEROS, EDUARDO</v>
          </cell>
          <cell r="L735" t="str">
            <v>STO1</v>
          </cell>
        </row>
        <row r="736">
          <cell r="A736">
            <v>22</v>
          </cell>
          <cell r="B736" t="str">
            <v>X65</v>
          </cell>
          <cell r="C736" t="str">
            <v>DEPARTAMENTO  CHAPA</v>
          </cell>
          <cell r="D736" t="str">
            <v>430</v>
          </cell>
          <cell r="E736" t="str">
            <v>PUERTA AVI.</v>
          </cell>
          <cell r="F736" t="str">
            <v>DEFORMACION</v>
          </cell>
          <cell r="G736" t="str">
            <v>PUERTA AVI.DEFORMACION</v>
          </cell>
          <cell r="H736" t="str">
            <v>X65</v>
          </cell>
          <cell r="I736" t="str">
            <v>TCMU</v>
          </cell>
          <cell r="J736">
            <v>29</v>
          </cell>
          <cell r="K736" t="str">
            <v>FIGUEROA MIGUEL ANGE</v>
          </cell>
          <cell r="L736" t="str">
            <v>GUNI</v>
          </cell>
        </row>
        <row r="737">
          <cell r="A737">
            <v>22</v>
          </cell>
          <cell r="B737" t="str">
            <v>X65</v>
          </cell>
          <cell r="C737" t="str">
            <v>DEPARTAMENTO  CHAPA</v>
          </cell>
          <cell r="D737" t="str">
            <v>431</v>
          </cell>
          <cell r="E737" t="str">
            <v>CAPOT / FARO D.</v>
          </cell>
          <cell r="F737" t="str">
            <v>JUEGO MAL REPARTIDO</v>
          </cell>
          <cell r="G737" t="str">
            <v>CAPOT / FARO D.JUEGO MAL REPARTIDO</v>
          </cell>
          <cell r="H737" t="str">
            <v>X65</v>
          </cell>
          <cell r="I737" t="str">
            <v>TCMU</v>
          </cell>
          <cell r="J737">
            <v>29</v>
          </cell>
          <cell r="K737" t="str">
            <v>RAMIREZ RICAR DANIEL</v>
          </cell>
          <cell r="L737" t="str">
            <v>GUNI</v>
          </cell>
        </row>
        <row r="738">
          <cell r="A738">
            <v>22</v>
          </cell>
          <cell r="B738" t="str">
            <v>X65</v>
          </cell>
          <cell r="C738" t="str">
            <v>DEPARTAMENTO  CHAPA</v>
          </cell>
          <cell r="D738" t="str">
            <v>431</v>
          </cell>
          <cell r="E738" t="str">
            <v>CAPOT / FARO D.</v>
          </cell>
          <cell r="F738" t="str">
            <v>SOBRESALE</v>
          </cell>
          <cell r="G738" t="str">
            <v>CAPOT / FARO D.SOBRESALE</v>
          </cell>
          <cell r="H738" t="str">
            <v>X65</v>
          </cell>
          <cell r="I738" t="str">
            <v>TCMU</v>
          </cell>
          <cell r="J738">
            <v>29</v>
          </cell>
          <cell r="K738" t="str">
            <v>ZELAYA GONZA MA CRUZ</v>
          </cell>
          <cell r="L738" t="str">
            <v>GUNI</v>
          </cell>
        </row>
        <row r="739">
          <cell r="A739">
            <v>22</v>
          </cell>
          <cell r="B739" t="str">
            <v>X65</v>
          </cell>
          <cell r="C739" t="str">
            <v>DEPARTAMENTO  CHAPA</v>
          </cell>
          <cell r="D739" t="str">
            <v>431</v>
          </cell>
          <cell r="E739" t="str">
            <v>CAPOT / FARO I.</v>
          </cell>
          <cell r="F739" t="str">
            <v>JUEGO MAL REPARTIDO</v>
          </cell>
          <cell r="G739" t="str">
            <v>CAPOT / FARO I.JUEGO MAL REPARTIDO</v>
          </cell>
          <cell r="H739" t="str">
            <v>X65</v>
          </cell>
          <cell r="I739" t="str">
            <v>TCMU</v>
          </cell>
          <cell r="J739">
            <v>29</v>
          </cell>
          <cell r="K739" t="str">
            <v>RAMIREZ RICAR DANIEL</v>
          </cell>
          <cell r="L739" t="str">
            <v>GUNI</v>
          </cell>
        </row>
        <row r="740">
          <cell r="A740">
            <v>22</v>
          </cell>
          <cell r="B740" t="str">
            <v>X65</v>
          </cell>
          <cell r="C740" t="str">
            <v>DEPARTAMENTO  CHAPA</v>
          </cell>
          <cell r="D740" t="str">
            <v>431</v>
          </cell>
          <cell r="E740" t="str">
            <v>PORTON / PILOTO ARD.</v>
          </cell>
          <cell r="F740" t="str">
            <v>SOBRESALE</v>
          </cell>
          <cell r="G740" t="str">
            <v>PORTON / PILOTO ARD.SOBRESALE</v>
          </cell>
          <cell r="H740" t="str">
            <v>X65</v>
          </cell>
          <cell r="I740" t="str">
            <v>TCMU</v>
          </cell>
          <cell r="J740">
            <v>29</v>
          </cell>
          <cell r="K740" t="str">
            <v>FIGUEROA MIGUEL ANGE</v>
          </cell>
          <cell r="L740" t="str">
            <v>GUNI</v>
          </cell>
        </row>
        <row r="741">
          <cell r="A741">
            <v>22</v>
          </cell>
          <cell r="B741" t="str">
            <v>X65</v>
          </cell>
          <cell r="C741" t="str">
            <v>DEPARTAMENTO  CHAPA</v>
          </cell>
          <cell r="D741" t="str">
            <v>431</v>
          </cell>
          <cell r="E741" t="str">
            <v>PUERTA ARD.</v>
          </cell>
          <cell r="F741" t="str">
            <v>BOLLOS</v>
          </cell>
          <cell r="G741" t="str">
            <v>PUERTA ARD.BOLLOS</v>
          </cell>
          <cell r="H741" t="str">
            <v>X65</v>
          </cell>
          <cell r="I741" t="str">
            <v>TCMU</v>
          </cell>
          <cell r="J741">
            <v>29</v>
          </cell>
          <cell r="K741" t="str">
            <v>FUENTE FEDER GREGOR</v>
          </cell>
          <cell r="L741" t="str">
            <v>GUNI</v>
          </cell>
        </row>
        <row r="742">
          <cell r="A742">
            <v>22</v>
          </cell>
          <cell r="B742" t="str">
            <v>X65</v>
          </cell>
          <cell r="C742" t="str">
            <v>DEPARTAMENTO  CHAPA</v>
          </cell>
          <cell r="D742" t="str">
            <v>431</v>
          </cell>
          <cell r="E742" t="str">
            <v>PUERTA ARI.</v>
          </cell>
          <cell r="F742" t="str">
            <v>PICO</v>
          </cell>
          <cell r="G742" t="str">
            <v>PUERTA ARI.PICO</v>
          </cell>
          <cell r="H742" t="str">
            <v>X65</v>
          </cell>
          <cell r="I742" t="str">
            <v>TCMU</v>
          </cell>
          <cell r="J742">
            <v>29</v>
          </cell>
          <cell r="K742" t="str">
            <v>GAUNA MARIA EUGENIA</v>
          </cell>
          <cell r="L742" t="str">
            <v>GUNI</v>
          </cell>
        </row>
        <row r="743">
          <cell r="A743">
            <v>22</v>
          </cell>
          <cell r="B743" t="str">
            <v>X65</v>
          </cell>
          <cell r="C743" t="str">
            <v>DEPARTAMENTO  CHAPA</v>
          </cell>
          <cell r="D743" t="str">
            <v>431</v>
          </cell>
          <cell r="E743" t="str">
            <v>PUERTA ARI.</v>
          </cell>
          <cell r="F743" t="str">
            <v>TALONA A LA MANIOBRA</v>
          </cell>
          <cell r="G743" t="str">
            <v>PUERTA ARI.TALONA A LA MANIOBRA</v>
          </cell>
          <cell r="H743" t="str">
            <v>X65</v>
          </cell>
          <cell r="I743" t="str">
            <v>TCMU</v>
          </cell>
          <cell r="J743">
            <v>29</v>
          </cell>
          <cell r="K743" t="str">
            <v>FIGUEROA MIGUEL ANGE</v>
          </cell>
          <cell r="L743" t="str">
            <v>GUNI</v>
          </cell>
        </row>
        <row r="744">
          <cell r="A744">
            <v>22</v>
          </cell>
          <cell r="B744" t="str">
            <v>X65</v>
          </cell>
          <cell r="C744" t="str">
            <v>DEPARTAMENTO  CHAPA</v>
          </cell>
          <cell r="D744" t="str">
            <v>431</v>
          </cell>
          <cell r="E744" t="str">
            <v>PUERTA AVD.</v>
          </cell>
          <cell r="F744" t="str">
            <v>PICO</v>
          </cell>
          <cell r="G744" t="str">
            <v>PUERTA AVD.PICO</v>
          </cell>
          <cell r="H744" t="str">
            <v>X65</v>
          </cell>
          <cell r="I744" t="str">
            <v>TCMU</v>
          </cell>
          <cell r="J744">
            <v>29</v>
          </cell>
          <cell r="K744" t="str">
            <v>VAZQUEZ RENE ALBERTO</v>
          </cell>
          <cell r="L744" t="str">
            <v>GUNI</v>
          </cell>
        </row>
        <row r="745">
          <cell r="A745">
            <v>22</v>
          </cell>
          <cell r="B745" t="str">
            <v>X65</v>
          </cell>
          <cell r="C745" t="str">
            <v>DEPARTAMENTO  CHAPA</v>
          </cell>
          <cell r="D745" t="str">
            <v>431</v>
          </cell>
          <cell r="E745" t="str">
            <v>PUERTA AVD.</v>
          </cell>
          <cell r="F745" t="str">
            <v>TALONA A LA MANIOBRA</v>
          </cell>
          <cell r="G745" t="str">
            <v>PUERTA AVD.TALONA A LA MANIOBRA</v>
          </cell>
          <cell r="H745" t="str">
            <v>X65</v>
          </cell>
          <cell r="I745" t="str">
            <v>TCMU</v>
          </cell>
          <cell r="J745">
            <v>29</v>
          </cell>
          <cell r="K745" t="str">
            <v>GAUNA MARIA EUGENIA</v>
          </cell>
          <cell r="L745" t="str">
            <v>GUNI</v>
          </cell>
        </row>
        <row r="746">
          <cell r="A746">
            <v>22</v>
          </cell>
          <cell r="B746" t="str">
            <v>X65</v>
          </cell>
          <cell r="C746" t="str">
            <v>DEPARTAMENTO  CHAPA</v>
          </cell>
          <cell r="D746" t="str">
            <v>431</v>
          </cell>
          <cell r="E746" t="str">
            <v>PUERTA AVI.</v>
          </cell>
          <cell r="F746" t="str">
            <v>BOLLOS</v>
          </cell>
          <cell r="G746" t="str">
            <v>PUERTA AVI.BOLLOS</v>
          </cell>
          <cell r="H746" t="str">
            <v>X65</v>
          </cell>
          <cell r="I746" t="str">
            <v>TCMU</v>
          </cell>
          <cell r="J746">
            <v>29</v>
          </cell>
          <cell r="K746" t="str">
            <v>RUSEK CHRISTIAN ADRI</v>
          </cell>
          <cell r="L746" t="str">
            <v>GUNI</v>
          </cell>
        </row>
        <row r="747">
          <cell r="A747">
            <v>22</v>
          </cell>
          <cell r="B747" t="str">
            <v>X65</v>
          </cell>
          <cell r="C747" t="str">
            <v>DEPARTAMENTO  CHAPA</v>
          </cell>
          <cell r="D747" t="str">
            <v>431</v>
          </cell>
          <cell r="E747" t="str">
            <v>PUERTA AVI.</v>
          </cell>
          <cell r="F747" t="str">
            <v>SOLDADURA ESTALLADA</v>
          </cell>
          <cell r="G747" t="str">
            <v>PUERTA AVI.SOLDADURA ESTALLADA</v>
          </cell>
          <cell r="H747" t="str">
            <v>X65</v>
          </cell>
          <cell r="I747" t="str">
            <v>STO1</v>
          </cell>
          <cell r="J747">
            <v>29</v>
          </cell>
          <cell r="K747" t="str">
            <v>QUINTEROS, EDUARDO</v>
          </cell>
          <cell r="L747" t="str">
            <v>STO1</v>
          </cell>
        </row>
        <row r="748">
          <cell r="A748">
            <v>22</v>
          </cell>
          <cell r="B748" t="str">
            <v>X65</v>
          </cell>
          <cell r="C748" t="str">
            <v>DEPARTAMENTO  CHAPA</v>
          </cell>
          <cell r="D748" t="str">
            <v>431</v>
          </cell>
          <cell r="E748" t="str">
            <v>PUERTA DE COFRE / ALETA  ARD.</v>
          </cell>
          <cell r="F748" t="str">
            <v>SOBRESALE</v>
          </cell>
          <cell r="G748" t="str">
            <v>PUERTA DE COFRE / ALETA  ARD.SOBRESALE</v>
          </cell>
          <cell r="H748" t="str">
            <v>X65</v>
          </cell>
          <cell r="I748" t="str">
            <v>TCMU</v>
          </cell>
          <cell r="J748">
            <v>29</v>
          </cell>
          <cell r="K748" t="str">
            <v>ZELAYA GONZA MA CRUZ</v>
          </cell>
          <cell r="L748" t="str">
            <v>GUNI</v>
          </cell>
        </row>
        <row r="749">
          <cell r="A749">
            <v>22</v>
          </cell>
          <cell r="B749" t="str">
            <v>X65</v>
          </cell>
          <cell r="C749" t="str">
            <v>DEPARTAMENTO  CHAPA</v>
          </cell>
          <cell r="D749" t="str">
            <v>431</v>
          </cell>
          <cell r="E749" t="str">
            <v>TECHO</v>
          </cell>
          <cell r="F749" t="str">
            <v>PICO</v>
          </cell>
          <cell r="G749" t="str">
            <v>TECHOPICO</v>
          </cell>
          <cell r="H749" t="str">
            <v>X65</v>
          </cell>
          <cell r="I749" t="str">
            <v>TCMU</v>
          </cell>
          <cell r="J749">
            <v>29</v>
          </cell>
          <cell r="K749" t="str">
            <v>MANZANELLI RICARDO O</v>
          </cell>
          <cell r="L749" t="str">
            <v>GUNI</v>
          </cell>
        </row>
        <row r="750">
          <cell r="A750">
            <v>22</v>
          </cell>
          <cell r="B750" t="str">
            <v>X65</v>
          </cell>
          <cell r="C750" t="str">
            <v>DEPARTAMENTO  CHAPA</v>
          </cell>
          <cell r="D750" t="str">
            <v>432</v>
          </cell>
          <cell r="E750" t="str">
            <v>ENCUADRAMIENTO DE PUERTA AVI.</v>
          </cell>
          <cell r="F750" t="str">
            <v>PROYECCION DE SOLDADURA</v>
          </cell>
          <cell r="G750" t="str">
            <v>ENCUADRAMIENTO DE PUERTA AVI.PROYECCION DE SOLDADURA</v>
          </cell>
          <cell r="H750" t="str">
            <v>X65</v>
          </cell>
          <cell r="I750" t="str">
            <v>STO1</v>
          </cell>
          <cell r="J750">
            <v>29</v>
          </cell>
          <cell r="K750" t="str">
            <v>DIAZ, VALENTIN</v>
          </cell>
          <cell r="L750" t="str">
            <v>STO1</v>
          </cell>
        </row>
        <row r="751">
          <cell r="A751">
            <v>22</v>
          </cell>
          <cell r="B751" t="str">
            <v>X65</v>
          </cell>
          <cell r="C751" t="str">
            <v>DEPARTAMENTO  CHAPA</v>
          </cell>
          <cell r="D751" t="str">
            <v>432</v>
          </cell>
          <cell r="E751" t="str">
            <v>PORTON (CONJUNTO)</v>
          </cell>
          <cell r="F751" t="str">
            <v>DEFORMACION</v>
          </cell>
          <cell r="G751" t="str">
            <v>PORTON (CONJUNTO)DEFORMACION</v>
          </cell>
          <cell r="H751" t="str">
            <v>X65</v>
          </cell>
          <cell r="I751" t="str">
            <v>STO1</v>
          </cell>
          <cell r="J751">
            <v>29</v>
          </cell>
          <cell r="K751" t="str">
            <v>QUINTEROS, EDUARDO</v>
          </cell>
          <cell r="L751" t="str">
            <v>STO1</v>
          </cell>
        </row>
        <row r="752">
          <cell r="A752">
            <v>22</v>
          </cell>
          <cell r="B752" t="str">
            <v>X65</v>
          </cell>
          <cell r="C752" t="str">
            <v>DEPARTAMENTO  CHAPA</v>
          </cell>
          <cell r="D752" t="str">
            <v>432</v>
          </cell>
          <cell r="E752" t="str">
            <v>PORTON (CONJUNTO)</v>
          </cell>
          <cell r="F752" t="str">
            <v>FALTA</v>
          </cell>
          <cell r="G752" t="str">
            <v>PORTON (CONJUNTO)FALTA</v>
          </cell>
          <cell r="H752" t="str">
            <v>X65</v>
          </cell>
          <cell r="I752" t="str">
            <v>TCMU</v>
          </cell>
          <cell r="J752">
            <v>29</v>
          </cell>
          <cell r="K752" t="str">
            <v>FIGUEROA MIGUEL ANGE</v>
          </cell>
          <cell r="L752" t="str">
            <v>GUNI</v>
          </cell>
        </row>
        <row r="753">
          <cell r="A753">
            <v>22</v>
          </cell>
          <cell r="B753" t="str">
            <v>X65</v>
          </cell>
          <cell r="C753" t="str">
            <v>DEPARTAMENTO  CHAPA</v>
          </cell>
          <cell r="D753" t="str">
            <v>432</v>
          </cell>
          <cell r="E753" t="str">
            <v>PUERTA AVD.</v>
          </cell>
          <cell r="F753" t="str">
            <v>MAL ALINEADO</v>
          </cell>
          <cell r="G753" t="str">
            <v>PUERTA AVD.MAL ALINEADO</v>
          </cell>
          <cell r="H753" t="str">
            <v>X65</v>
          </cell>
          <cell r="I753" t="str">
            <v>TCMU</v>
          </cell>
          <cell r="J753">
            <v>29</v>
          </cell>
          <cell r="K753" t="str">
            <v>FUENTE FEDER GREGOR</v>
          </cell>
          <cell r="L753" t="str">
            <v>GUNI</v>
          </cell>
        </row>
        <row r="754">
          <cell r="A754">
            <v>22</v>
          </cell>
          <cell r="B754" t="str">
            <v>X65</v>
          </cell>
          <cell r="C754" t="str">
            <v>DEPARTAMENTO  CHAPA</v>
          </cell>
          <cell r="D754" t="str">
            <v>436</v>
          </cell>
          <cell r="E754" t="str">
            <v>PORTON / TECHO</v>
          </cell>
          <cell r="F754" t="str">
            <v>SOBRESALE</v>
          </cell>
          <cell r="G754" t="str">
            <v>PORTON / TECHOSOBRESALE</v>
          </cell>
          <cell r="H754" t="str">
            <v>X65</v>
          </cell>
          <cell r="I754" t="str">
            <v>TCMU</v>
          </cell>
          <cell r="J754">
            <v>29</v>
          </cell>
          <cell r="K754" t="str">
            <v>ZELAYA GONZA MA CRUZ</v>
          </cell>
          <cell r="L754" t="str">
            <v>GUNI</v>
          </cell>
        </row>
        <row r="755">
          <cell r="A755">
            <v>22</v>
          </cell>
          <cell r="B755" t="str">
            <v>X65</v>
          </cell>
          <cell r="C755" t="str">
            <v>DEPARTAMENTO MONTAJE</v>
          </cell>
          <cell r="D755" t="str">
            <v>???</v>
          </cell>
          <cell r="E755" t="str">
            <v>ALETA  AVD.</v>
          </cell>
          <cell r="F755" t="str">
            <v>JUEGO IRREGULAR</v>
          </cell>
          <cell r="G755" t="str">
            <v>ALETA  AVD.JUEGO IRREGULAR</v>
          </cell>
          <cell r="H755" t="str">
            <v>X65</v>
          </cell>
          <cell r="I755" t="str">
            <v>STO1</v>
          </cell>
          <cell r="J755">
            <v>29</v>
          </cell>
          <cell r="K755" t="str">
            <v>QUINTEROS, EDUARDO</v>
          </cell>
          <cell r="L755" t="str">
            <v>STO1</v>
          </cell>
        </row>
        <row r="756">
          <cell r="A756">
            <v>22</v>
          </cell>
          <cell r="B756" t="str">
            <v>X65</v>
          </cell>
          <cell r="C756" t="str">
            <v>DEPARTAMENTO MONTAJE</v>
          </cell>
          <cell r="D756" t="str">
            <v>???</v>
          </cell>
          <cell r="E756" t="str">
            <v>PAÑO LATERAL ARI</v>
          </cell>
          <cell r="F756" t="str">
            <v>BOLLOS</v>
          </cell>
          <cell r="G756" t="str">
            <v>PAÑO LATERAL ARIBOLLOS</v>
          </cell>
          <cell r="H756" t="str">
            <v>X65</v>
          </cell>
          <cell r="I756" t="str">
            <v>STO1</v>
          </cell>
          <cell r="J756">
            <v>29</v>
          </cell>
          <cell r="K756" t="str">
            <v>CORREA, ALBERTO</v>
          </cell>
          <cell r="L756" t="str">
            <v>STO1</v>
          </cell>
        </row>
        <row r="757">
          <cell r="A757">
            <v>22</v>
          </cell>
          <cell r="B757" t="str">
            <v>X65</v>
          </cell>
          <cell r="C757" t="str">
            <v>DEPARTAMENTO MONTAJE</v>
          </cell>
          <cell r="D757" t="str">
            <v>???</v>
          </cell>
          <cell r="E757" t="str">
            <v>PORTON (CONJUNTO)</v>
          </cell>
          <cell r="F757" t="str">
            <v>MAL ALINEADO</v>
          </cell>
          <cell r="G757" t="str">
            <v>PORTON (CONJUNTO)MAL ALINEADO</v>
          </cell>
          <cell r="H757" t="str">
            <v>X65</v>
          </cell>
          <cell r="I757" t="str">
            <v>TCMU</v>
          </cell>
          <cell r="J757">
            <v>29</v>
          </cell>
          <cell r="K757" t="str">
            <v>RAMIREZ RICAR DANIEL</v>
          </cell>
          <cell r="L757" t="str">
            <v>GUNI</v>
          </cell>
        </row>
        <row r="758">
          <cell r="A758">
            <v>22</v>
          </cell>
          <cell r="B758" t="str">
            <v>X65</v>
          </cell>
          <cell r="C758" t="str">
            <v>DEPARTAMENTO MONTAJE</v>
          </cell>
          <cell r="D758" t="str">
            <v>137</v>
          </cell>
          <cell r="E758" t="str">
            <v>RETROVISOR EXT. I. REGULABLE DE INTERIOR</v>
          </cell>
          <cell r="F758" t="str">
            <v>MAL REGLADO</v>
          </cell>
          <cell r="G758" t="str">
            <v>RETROVISOR EXT. I. REGULABLE DE INTERIORMAL REGLADO</v>
          </cell>
          <cell r="H758" t="str">
            <v>X65</v>
          </cell>
          <cell r="I758" t="str">
            <v>TCMU</v>
          </cell>
          <cell r="J758">
            <v>29</v>
          </cell>
          <cell r="K758" t="str">
            <v>FIGUEROA MIGUEL ANGE</v>
          </cell>
          <cell r="L758" t="str">
            <v>GUNI</v>
          </cell>
        </row>
        <row r="759">
          <cell r="A759">
            <v>22</v>
          </cell>
          <cell r="B759" t="str">
            <v>X65</v>
          </cell>
          <cell r="C759" t="str">
            <v>DEPARTAMENTO MONTAJE</v>
          </cell>
          <cell r="D759" t="str">
            <v>145</v>
          </cell>
          <cell r="E759" t="str">
            <v>FUNCION DE INYECCION</v>
          </cell>
          <cell r="F759" t="str">
            <v>INSTALACION DINAMICA MK01</v>
          </cell>
          <cell r="G759" t="str">
            <v>FUNCION DE INYECCIONINSTALACION DINAMICA MK01</v>
          </cell>
          <cell r="H759" t="str">
            <v>X65</v>
          </cell>
          <cell r="I759" t="str">
            <v>BOUT</v>
          </cell>
          <cell r="J759">
            <v>29</v>
          </cell>
          <cell r="K759" t="str">
            <v>CONTROL ELECTRICO</v>
          </cell>
          <cell r="L759" t="str">
            <v>DYRA</v>
          </cell>
        </row>
        <row r="760">
          <cell r="A760">
            <v>22</v>
          </cell>
          <cell r="B760" t="str">
            <v>X65</v>
          </cell>
          <cell r="C760" t="str">
            <v>DEPARTAMENTO MONTAJE</v>
          </cell>
          <cell r="D760" t="str">
            <v>147</v>
          </cell>
          <cell r="E760" t="str">
            <v>PORTON (CONJUNTO)</v>
          </cell>
          <cell r="F760" t="str">
            <v>DESCONCHADO</v>
          </cell>
          <cell r="G760" t="str">
            <v>PORTON (CONJUNTO)DESCONCHADO</v>
          </cell>
          <cell r="H760" t="str">
            <v>X65</v>
          </cell>
          <cell r="I760" t="str">
            <v>TCMU</v>
          </cell>
          <cell r="J760">
            <v>29</v>
          </cell>
          <cell r="K760" t="str">
            <v>GUTIERREZ VERONICA</v>
          </cell>
          <cell r="L760" t="str">
            <v>GUNI</v>
          </cell>
        </row>
        <row r="761">
          <cell r="A761">
            <v>22</v>
          </cell>
          <cell r="B761" t="str">
            <v>X65</v>
          </cell>
          <cell r="C761" t="str">
            <v>DEPARTAMENTO PINTURA</v>
          </cell>
          <cell r="D761" t="str">
            <v>483</v>
          </cell>
          <cell r="E761" t="str">
            <v>PUERTA AVD.</v>
          </cell>
          <cell r="F761" t="str">
            <v>GOTA</v>
          </cell>
          <cell r="G761" t="str">
            <v>PUERTA AVD.GOTA</v>
          </cell>
          <cell r="H761" t="str">
            <v>X65</v>
          </cell>
          <cell r="I761" t="str">
            <v>TCMU</v>
          </cell>
          <cell r="J761">
            <v>29</v>
          </cell>
          <cell r="K761" t="str">
            <v>MANZANELLI RICARDO O</v>
          </cell>
          <cell r="L761" t="str">
            <v>GUNI</v>
          </cell>
        </row>
        <row r="762">
          <cell r="A762">
            <v>22</v>
          </cell>
          <cell r="B762" t="str">
            <v>X65</v>
          </cell>
          <cell r="C762" t="str">
            <v>DEPARTAMENTO PINTURA</v>
          </cell>
          <cell r="D762" t="str">
            <v>484</v>
          </cell>
          <cell r="E762" t="str">
            <v>PORTON (CONJUNTO)</v>
          </cell>
          <cell r="F762" t="str">
            <v>BOLLOS</v>
          </cell>
          <cell r="G762" t="str">
            <v>PORTON (CONJUNTO)BOLLOS</v>
          </cell>
          <cell r="H762" t="str">
            <v>X65</v>
          </cell>
          <cell r="I762" t="str">
            <v>TCMU</v>
          </cell>
          <cell r="J762">
            <v>29</v>
          </cell>
          <cell r="K762" t="str">
            <v>RAMIREZ RICAR DANIEL</v>
          </cell>
          <cell r="L762" t="str">
            <v>GUNI</v>
          </cell>
        </row>
        <row r="763">
          <cell r="A763">
            <v>22</v>
          </cell>
          <cell r="B763" t="str">
            <v>X65</v>
          </cell>
          <cell r="C763" t="str">
            <v>DEPARTAMENTO PINTURA</v>
          </cell>
          <cell r="D763" t="str">
            <v>484</v>
          </cell>
          <cell r="E763" t="str">
            <v>TECHO</v>
          </cell>
          <cell r="F763" t="str">
            <v>BOLLOS</v>
          </cell>
          <cell r="G763" t="str">
            <v>TECHOBOLLOS</v>
          </cell>
          <cell r="H763" t="str">
            <v>X65</v>
          </cell>
          <cell r="I763" t="str">
            <v>TCMU</v>
          </cell>
          <cell r="J763">
            <v>29</v>
          </cell>
          <cell r="K763" t="str">
            <v>GAUNA MARIA EUGENIA</v>
          </cell>
          <cell r="L763" t="str">
            <v>GUNI</v>
          </cell>
        </row>
        <row r="764">
          <cell r="A764">
            <v>22</v>
          </cell>
          <cell r="B764" t="str">
            <v>X65</v>
          </cell>
          <cell r="C764" t="str">
            <v>DEPARTAMENTO PINTURA</v>
          </cell>
          <cell r="D764" t="str">
            <v>486</v>
          </cell>
          <cell r="E764" t="str">
            <v>CAPOT AV.</v>
          </cell>
          <cell r="F764" t="str">
            <v>GRANO</v>
          </cell>
          <cell r="G764" t="str">
            <v>CAPOT AV.GRANO</v>
          </cell>
          <cell r="H764" t="str">
            <v>X65</v>
          </cell>
          <cell r="I764" t="str">
            <v>TCMU</v>
          </cell>
          <cell r="J764">
            <v>29</v>
          </cell>
          <cell r="K764" t="str">
            <v>FUENTE FEDER GREGOR</v>
          </cell>
          <cell r="L764" t="str">
            <v>GUNI</v>
          </cell>
        </row>
        <row r="765">
          <cell r="A765">
            <v>22</v>
          </cell>
          <cell r="B765" t="str">
            <v>X65</v>
          </cell>
          <cell r="C765" t="str">
            <v>DEPARTAMENTO PINTURA</v>
          </cell>
          <cell r="D765" t="str">
            <v>486</v>
          </cell>
          <cell r="E765" t="str">
            <v>PUERTA AVD.</v>
          </cell>
          <cell r="F765" t="str">
            <v>DEPOSITO DE PARTICULAS</v>
          </cell>
          <cell r="G765" t="str">
            <v>PUERTA AVD.DEPOSITO DE PARTICULAS</v>
          </cell>
          <cell r="H765" t="str">
            <v>X65</v>
          </cell>
          <cell r="I765" t="str">
            <v>TCMU</v>
          </cell>
          <cell r="J765">
            <v>29</v>
          </cell>
          <cell r="K765" t="str">
            <v>FIGUEROA MIGUEL ANGE</v>
          </cell>
          <cell r="L765" t="str">
            <v>GUNI</v>
          </cell>
        </row>
        <row r="766">
          <cell r="A766">
            <v>22</v>
          </cell>
          <cell r="B766" t="str">
            <v>X65</v>
          </cell>
          <cell r="C766" t="str">
            <v>DEPARTAMENTO PINTURA</v>
          </cell>
          <cell r="D766" t="str">
            <v>486</v>
          </cell>
          <cell r="E766" t="str">
            <v>PUERTA AVD.</v>
          </cell>
          <cell r="F766" t="str">
            <v>GRANO</v>
          </cell>
          <cell r="G766" t="str">
            <v>PUERTA AVD.GRANO</v>
          </cell>
          <cell r="H766" t="str">
            <v>X65</v>
          </cell>
          <cell r="I766" t="str">
            <v>TCMU</v>
          </cell>
          <cell r="J766">
            <v>29</v>
          </cell>
          <cell r="K766" t="str">
            <v>GUTIERREZ VERONICA</v>
          </cell>
          <cell r="L766" t="str">
            <v>GUNI</v>
          </cell>
        </row>
        <row r="767">
          <cell r="A767">
            <v>22</v>
          </cell>
          <cell r="B767" t="str">
            <v>X76</v>
          </cell>
          <cell r="C767" t="str">
            <v>DEPARTAMENTO  CHAPA</v>
          </cell>
          <cell r="D767" t="str">
            <v>421</v>
          </cell>
          <cell r="E767" t="str">
            <v>CAPOT AV.</v>
          </cell>
          <cell r="F767" t="str">
            <v>BOLLOS</v>
          </cell>
          <cell r="G767" t="str">
            <v>CAPOT AV.BOLLOS</v>
          </cell>
          <cell r="H767" t="str">
            <v>X76</v>
          </cell>
          <cell r="I767" t="str">
            <v>TCMU</v>
          </cell>
          <cell r="J767">
            <v>29</v>
          </cell>
          <cell r="K767" t="str">
            <v>GAUNA MARIA EUGENIA</v>
          </cell>
          <cell r="L767" t="str">
            <v>GUNI</v>
          </cell>
        </row>
        <row r="768">
          <cell r="A768">
            <v>22</v>
          </cell>
          <cell r="B768" t="str">
            <v>X76</v>
          </cell>
          <cell r="C768" t="str">
            <v>DEPARTAMENTO  CHAPA</v>
          </cell>
          <cell r="D768" t="str">
            <v>423</v>
          </cell>
          <cell r="E768" t="str">
            <v>BRANCARD DE TECHO IZ.</v>
          </cell>
          <cell r="F768" t="str">
            <v>BOLLOS</v>
          </cell>
          <cell r="G768" t="str">
            <v>BRANCARD DE TECHO IZ.BOLLOS</v>
          </cell>
          <cell r="H768" t="str">
            <v>X76</v>
          </cell>
          <cell r="I768" t="str">
            <v>STO1</v>
          </cell>
          <cell r="J768">
            <v>29</v>
          </cell>
          <cell r="K768" t="str">
            <v>QUINTEROS, EDUARDO</v>
          </cell>
          <cell r="L768" t="str">
            <v>STO1</v>
          </cell>
        </row>
        <row r="769">
          <cell r="A769">
            <v>22</v>
          </cell>
          <cell r="B769" t="str">
            <v>X76</v>
          </cell>
          <cell r="C769" t="str">
            <v>DEPARTAMENTO  CHAPA</v>
          </cell>
          <cell r="D769" t="str">
            <v>424</v>
          </cell>
          <cell r="E769" t="str">
            <v>ENCUADRAMIENTO DE PUERTA AVD.</v>
          </cell>
          <cell r="F769" t="str">
            <v>BOLLOS</v>
          </cell>
          <cell r="G769" t="str">
            <v>ENCUADRAMIENTO DE PUERTA AVD.BOLLOS</v>
          </cell>
          <cell r="H769" t="str">
            <v>X76</v>
          </cell>
          <cell r="I769" t="str">
            <v>STO1</v>
          </cell>
          <cell r="J769">
            <v>29</v>
          </cell>
          <cell r="K769" t="str">
            <v>QUINTEROS, EDUARDO</v>
          </cell>
          <cell r="L769" t="str">
            <v>STO1</v>
          </cell>
        </row>
        <row r="770">
          <cell r="A770">
            <v>22</v>
          </cell>
          <cell r="B770" t="str">
            <v>X76</v>
          </cell>
          <cell r="C770" t="str">
            <v>DEPARTAMENTO  CHAPA</v>
          </cell>
          <cell r="D770" t="str">
            <v>424</v>
          </cell>
          <cell r="E770" t="str">
            <v>PIE MEDIO D./ LARGUERO DE TECHO SUP.D.</v>
          </cell>
          <cell r="F770" t="str">
            <v>SOLDADURA ESTALLADA</v>
          </cell>
          <cell r="G770" t="str">
            <v>PIE MEDIO D./ LARGUERO DE TECHO SUP.D.SOLDADURA ESTALLADA</v>
          </cell>
          <cell r="H770" t="str">
            <v>X76</v>
          </cell>
          <cell r="I770" t="str">
            <v>STO1</v>
          </cell>
          <cell r="J770">
            <v>29</v>
          </cell>
          <cell r="K770" t="str">
            <v>QUINTEROS, EDUARDO</v>
          </cell>
          <cell r="L770" t="str">
            <v>STO1</v>
          </cell>
        </row>
        <row r="771">
          <cell r="A771">
            <v>22</v>
          </cell>
          <cell r="B771" t="str">
            <v>X76</v>
          </cell>
          <cell r="C771" t="str">
            <v>DEPARTAMENTO  CHAPA</v>
          </cell>
          <cell r="D771" t="str">
            <v>427</v>
          </cell>
          <cell r="E771" t="str">
            <v>CAPOT AV.</v>
          </cell>
          <cell r="F771" t="str">
            <v>PICO</v>
          </cell>
          <cell r="G771" t="str">
            <v>CAPOT AV.PICO</v>
          </cell>
          <cell r="H771" t="str">
            <v>X76</v>
          </cell>
          <cell r="I771" t="str">
            <v>TCMU</v>
          </cell>
          <cell r="J771">
            <v>29</v>
          </cell>
          <cell r="K771" t="str">
            <v>MANZANELLI RICARDO O</v>
          </cell>
          <cell r="L771" t="str">
            <v>GUNI</v>
          </cell>
        </row>
        <row r="772">
          <cell r="A772">
            <v>22</v>
          </cell>
          <cell r="B772" t="str">
            <v>X76</v>
          </cell>
          <cell r="C772" t="str">
            <v>DEPARTAMENTO  CHAPA</v>
          </cell>
          <cell r="D772" t="str">
            <v>427</v>
          </cell>
          <cell r="E772" t="str">
            <v>CAPOT AV.</v>
          </cell>
          <cell r="F772" t="str">
            <v>PICO</v>
          </cell>
          <cell r="G772" t="str">
            <v>CAPOT AV.PICO</v>
          </cell>
          <cell r="H772" t="str">
            <v>X76</v>
          </cell>
          <cell r="I772" t="str">
            <v>TCMU</v>
          </cell>
          <cell r="J772">
            <v>29</v>
          </cell>
          <cell r="K772" t="str">
            <v>VAZQUEZ RENE ALBERTO</v>
          </cell>
          <cell r="L772" t="str">
            <v>GUNI</v>
          </cell>
        </row>
        <row r="773">
          <cell r="A773">
            <v>22</v>
          </cell>
          <cell r="B773" t="str">
            <v>X76</v>
          </cell>
          <cell r="C773" t="str">
            <v>DEPARTAMENTO  CHAPA</v>
          </cell>
          <cell r="D773" t="str">
            <v>427</v>
          </cell>
          <cell r="E773" t="str">
            <v>PUERTA AVD.</v>
          </cell>
          <cell r="F773" t="str">
            <v>DEFORMACION</v>
          </cell>
          <cell r="G773" t="str">
            <v>PUERTA AVD.DEFORMACION</v>
          </cell>
          <cell r="H773" t="str">
            <v>X76</v>
          </cell>
          <cell r="I773" t="str">
            <v>TCMU</v>
          </cell>
          <cell r="J773">
            <v>29</v>
          </cell>
          <cell r="K773" t="str">
            <v>RUSEK CHRISTIAN ADRI</v>
          </cell>
          <cell r="L773" t="str">
            <v>GUNI</v>
          </cell>
        </row>
        <row r="774">
          <cell r="A774">
            <v>22</v>
          </cell>
          <cell r="B774" t="str">
            <v>X76</v>
          </cell>
          <cell r="C774" t="str">
            <v>DEPARTAMENTO  CHAPA</v>
          </cell>
          <cell r="D774" t="str">
            <v>427</v>
          </cell>
          <cell r="E774" t="str">
            <v>PUERTA DESLIZANTE LATERAL D.</v>
          </cell>
          <cell r="F774" t="str">
            <v>JUEGO MAL REPARTIDO</v>
          </cell>
          <cell r="G774" t="str">
            <v>PUERTA DESLIZANTE LATERAL D.JUEGO MAL REPARTIDO</v>
          </cell>
          <cell r="H774" t="str">
            <v>X76</v>
          </cell>
          <cell r="I774" t="str">
            <v>TCMU</v>
          </cell>
          <cell r="J774">
            <v>29</v>
          </cell>
          <cell r="K774" t="str">
            <v>ZELAYA GONZA MA CRUZ</v>
          </cell>
          <cell r="L774" t="str">
            <v>GUNI</v>
          </cell>
        </row>
        <row r="775">
          <cell r="A775">
            <v>22</v>
          </cell>
          <cell r="B775" t="str">
            <v>X76</v>
          </cell>
          <cell r="C775" t="str">
            <v>DEPARTAMENTO  CHAPA</v>
          </cell>
          <cell r="D775" t="str">
            <v>427</v>
          </cell>
          <cell r="E775" t="str">
            <v>PUERTA DESLIZANTE LATERAL I.</v>
          </cell>
          <cell r="F775" t="str">
            <v>SOBRESALE</v>
          </cell>
          <cell r="G775" t="str">
            <v>PUERTA DESLIZANTE LATERAL I.SOBRESALE</v>
          </cell>
          <cell r="H775" t="str">
            <v>X76</v>
          </cell>
          <cell r="I775" t="str">
            <v>TCMU</v>
          </cell>
          <cell r="J775">
            <v>29</v>
          </cell>
          <cell r="K775" t="str">
            <v>FIGUEROA MIGUEL ANGE</v>
          </cell>
          <cell r="L775" t="str">
            <v>GUNI</v>
          </cell>
        </row>
        <row r="776">
          <cell r="A776">
            <v>22</v>
          </cell>
          <cell r="B776" t="str">
            <v>X76</v>
          </cell>
          <cell r="C776" t="str">
            <v>DEPARTAMENTO MONTAJE</v>
          </cell>
          <cell r="D776" t="str">
            <v>???</v>
          </cell>
          <cell r="E776" t="str">
            <v>PUERTA AVD.</v>
          </cell>
          <cell r="F776" t="str">
            <v>BOLLOS</v>
          </cell>
          <cell r="G776" t="str">
            <v>PUERTA AVD.BOLLOS</v>
          </cell>
          <cell r="H776" t="str">
            <v>X76</v>
          </cell>
          <cell r="I776" t="str">
            <v>TCMU</v>
          </cell>
          <cell r="J776">
            <v>29</v>
          </cell>
          <cell r="K776" t="str">
            <v>FUENTE FEDER GREGOR</v>
          </cell>
          <cell r="L776" t="str">
            <v>GUNI</v>
          </cell>
        </row>
        <row r="777">
          <cell r="A777">
            <v>22</v>
          </cell>
          <cell r="B777" t="str">
            <v>X76</v>
          </cell>
          <cell r="C777" t="str">
            <v>DEPARTAMENTO MONTAJE</v>
          </cell>
          <cell r="D777" t="str">
            <v>143</v>
          </cell>
          <cell r="E777" t="str">
            <v>PORTON (CONJUNTO)</v>
          </cell>
          <cell r="F777" t="str">
            <v>PRESENCIA DE AGUA (ORIGEN INDETERMINADO)</v>
          </cell>
          <cell r="G777" t="str">
            <v>PORTON (CONJUNTO)PRESENCIA DE AGUA (ORIGEN INDETERMINADO)</v>
          </cell>
          <cell r="H777" t="str">
            <v>X76</v>
          </cell>
          <cell r="I777" t="str">
            <v>BOUT</v>
          </cell>
          <cell r="J777">
            <v>29</v>
          </cell>
          <cell r="K777" t="str">
            <v>DI GREGORIO RAUL</v>
          </cell>
          <cell r="L777" t="str">
            <v>GKAN</v>
          </cell>
        </row>
        <row r="778">
          <cell r="A778">
            <v>22</v>
          </cell>
          <cell r="B778" t="str">
            <v>X76</v>
          </cell>
          <cell r="C778" t="str">
            <v>DEPARTAMENTO MONTAJE</v>
          </cell>
          <cell r="D778" t="str">
            <v>147</v>
          </cell>
          <cell r="E778" t="str">
            <v>PUERTA BATIENTE ARI.</v>
          </cell>
          <cell r="F778" t="str">
            <v>DESCONCHADO</v>
          </cell>
          <cell r="G778" t="str">
            <v>PUERTA BATIENTE ARI.DESCONCHADO</v>
          </cell>
          <cell r="H778" t="str">
            <v>X76</v>
          </cell>
          <cell r="I778" t="str">
            <v>TCMU</v>
          </cell>
          <cell r="J778">
            <v>29</v>
          </cell>
          <cell r="K778" t="str">
            <v>ZELAYA GONZA MA CRUZ</v>
          </cell>
          <cell r="L778" t="str">
            <v>GUNI</v>
          </cell>
        </row>
        <row r="779">
          <cell r="A779">
            <v>22</v>
          </cell>
          <cell r="B779" t="str">
            <v>X76</v>
          </cell>
          <cell r="C779" t="str">
            <v>DEPARTAMENTO PINTURA</v>
          </cell>
          <cell r="D779" t="str">
            <v>484</v>
          </cell>
          <cell r="E779" t="str">
            <v>TECHO</v>
          </cell>
          <cell r="F779" t="str">
            <v>BOLLOS</v>
          </cell>
          <cell r="G779" t="str">
            <v>TECHOBOLLOS</v>
          </cell>
          <cell r="H779" t="str">
            <v>X76</v>
          </cell>
          <cell r="I779" t="str">
            <v>STO1</v>
          </cell>
          <cell r="J779">
            <v>29</v>
          </cell>
          <cell r="K779" t="str">
            <v>CORREA, ALBERTO</v>
          </cell>
          <cell r="L779" t="str">
            <v>STO1</v>
          </cell>
        </row>
        <row r="780">
          <cell r="A780">
            <v>22</v>
          </cell>
          <cell r="B780" t="str">
            <v>X76</v>
          </cell>
          <cell r="C780" t="str">
            <v>DEPARTAMENTO PINTURA</v>
          </cell>
          <cell r="D780" t="str">
            <v>486</v>
          </cell>
          <cell r="E780" t="str">
            <v>CUSTODIA  D.</v>
          </cell>
          <cell r="F780" t="str">
            <v>GRANO</v>
          </cell>
          <cell r="G780" t="str">
            <v>CUSTODIA  D.GRANO</v>
          </cell>
          <cell r="H780" t="str">
            <v>X76</v>
          </cell>
          <cell r="I780" t="str">
            <v>TCMU</v>
          </cell>
          <cell r="J780">
            <v>29</v>
          </cell>
          <cell r="K780" t="str">
            <v>VAZQUEZ RENE ALBERTO</v>
          </cell>
          <cell r="L780" t="str">
            <v>GUNI</v>
          </cell>
        </row>
        <row r="781">
          <cell r="A781">
            <v>22</v>
          </cell>
          <cell r="B781" t="str">
            <v>X76</v>
          </cell>
          <cell r="C781" t="str">
            <v>DEPARTAMENTO PINTURA</v>
          </cell>
          <cell r="D781" t="str">
            <v>486</v>
          </cell>
          <cell r="E781" t="str">
            <v>PUERTA BATIENTE ARI.</v>
          </cell>
          <cell r="F781" t="str">
            <v>GRANO</v>
          </cell>
          <cell r="G781" t="str">
            <v>PUERTA BATIENTE ARI.GRANO</v>
          </cell>
          <cell r="H781" t="str">
            <v>X76</v>
          </cell>
          <cell r="I781" t="str">
            <v>TCMU</v>
          </cell>
          <cell r="J781">
            <v>29</v>
          </cell>
          <cell r="K781" t="str">
            <v>GAUNA MARIA EUGENIA</v>
          </cell>
          <cell r="L781" t="str">
            <v>GUNI</v>
          </cell>
        </row>
        <row r="782">
          <cell r="A782">
            <v>22</v>
          </cell>
          <cell r="B782" t="str">
            <v>X38</v>
          </cell>
          <cell r="C782" t="str">
            <v>DEPARTAMENTO  CHAPA</v>
          </cell>
          <cell r="D782" t="str">
            <v>416</v>
          </cell>
          <cell r="E782" t="str">
            <v>PARACHOQUES AR</v>
          </cell>
          <cell r="F782" t="str">
            <v>MAL POSICIONADO</v>
          </cell>
          <cell r="G782" t="str">
            <v>PARACHOQUES ARMAL POSICIONADO</v>
          </cell>
          <cell r="H782" t="str">
            <v>X38</v>
          </cell>
          <cell r="I782" t="str">
            <v>TCMU</v>
          </cell>
          <cell r="J782">
            <v>28</v>
          </cell>
          <cell r="K782" t="str">
            <v>RIZZI JESSICA</v>
          </cell>
          <cell r="L782" t="str">
            <v>GUNI</v>
          </cell>
        </row>
        <row r="783">
          <cell r="A783">
            <v>22</v>
          </cell>
          <cell r="B783" t="str">
            <v>X38</v>
          </cell>
          <cell r="C783" t="str">
            <v>DEPARTAMENTO  CHAPA</v>
          </cell>
          <cell r="D783" t="str">
            <v>427</v>
          </cell>
          <cell r="E783" t="str">
            <v>PORTON (CONJUNTO)</v>
          </cell>
          <cell r="F783" t="str">
            <v>JUEGO MAL REPARTIDO</v>
          </cell>
          <cell r="G783" t="str">
            <v>PORTON (CONJUNTO)JUEGO MAL REPARTIDO</v>
          </cell>
          <cell r="H783" t="str">
            <v>X38</v>
          </cell>
          <cell r="I783" t="str">
            <v>TCMU</v>
          </cell>
          <cell r="J783">
            <v>28</v>
          </cell>
          <cell r="K783" t="str">
            <v>GUTIERREZ VERONICA</v>
          </cell>
          <cell r="L783" t="str">
            <v>GUNI</v>
          </cell>
        </row>
        <row r="784">
          <cell r="A784">
            <v>22</v>
          </cell>
          <cell r="B784" t="str">
            <v>X38</v>
          </cell>
          <cell r="C784" t="str">
            <v>DEPARTAMENTO MONTAJE</v>
          </cell>
          <cell r="D784" t="str">
            <v>137</v>
          </cell>
          <cell r="E784" t="str">
            <v>FUNCION APERTURA-CIERRE DE PTAS.</v>
          </cell>
          <cell r="F784" t="str">
            <v>INSTALACION ESTATICA  2 RK01</v>
          </cell>
          <cell r="G784" t="str">
            <v>FUNCION APERTURA-CIERRE DE PTAS.INSTALACION ESTATICA  2 RK01</v>
          </cell>
          <cell r="H784" t="str">
            <v>X38</v>
          </cell>
          <cell r="I784" t="str">
            <v>SRE2</v>
          </cell>
          <cell r="J784">
            <v>28</v>
          </cell>
          <cell r="K784" t="str">
            <v>CONTROL ELECTRICO</v>
          </cell>
          <cell r="L784" t="str">
            <v>ST2A</v>
          </cell>
        </row>
        <row r="785">
          <cell r="A785">
            <v>22</v>
          </cell>
          <cell r="B785" t="str">
            <v>X38</v>
          </cell>
          <cell r="C785" t="str">
            <v>DEPARTAMENTO MONTAJE</v>
          </cell>
          <cell r="D785" t="str">
            <v>148</v>
          </cell>
          <cell r="E785" t="str">
            <v>FUNCION  DA</v>
          </cell>
          <cell r="F785" t="str">
            <v>INSTALACION FIRMA SK01</v>
          </cell>
          <cell r="G785" t="str">
            <v>FUNCION  DAINSTALACION FIRMA SK01</v>
          </cell>
          <cell r="H785" t="str">
            <v>X38</v>
          </cell>
          <cell r="I785" t="str">
            <v>BOUT</v>
          </cell>
          <cell r="J785">
            <v>28</v>
          </cell>
          <cell r="K785" t="str">
            <v>CONTROL ELECTRICO</v>
          </cell>
          <cell r="L785" t="str">
            <v>SEEA</v>
          </cell>
        </row>
        <row r="786">
          <cell r="A786">
            <v>22</v>
          </cell>
          <cell r="B786" t="str">
            <v>X38</v>
          </cell>
          <cell r="C786" t="str">
            <v>DEPARTAMENTO PINTURA</v>
          </cell>
          <cell r="D786" t="str">
            <v>486</v>
          </cell>
          <cell r="E786" t="str">
            <v>PUERTA AVI.</v>
          </cell>
          <cell r="F786" t="str">
            <v>GRANO</v>
          </cell>
          <cell r="G786" t="str">
            <v>PUERTA AVI.GRANO</v>
          </cell>
          <cell r="H786" t="str">
            <v>X38</v>
          </cell>
          <cell r="I786" t="str">
            <v>TCMU</v>
          </cell>
          <cell r="J786">
            <v>28</v>
          </cell>
          <cell r="K786" t="str">
            <v>ZELAYA GONZA MA CRUZ</v>
          </cell>
          <cell r="L786" t="str">
            <v>GUNI</v>
          </cell>
        </row>
        <row r="787">
          <cell r="A787">
            <v>22</v>
          </cell>
          <cell r="B787" t="str">
            <v>X65</v>
          </cell>
          <cell r="C787" t="str">
            <v>DEPARTAMENTO  CHAPA</v>
          </cell>
          <cell r="D787" t="str">
            <v>421</v>
          </cell>
          <cell r="E787" t="str">
            <v>ALETA ARD.</v>
          </cell>
          <cell r="F787" t="str">
            <v>DEFORMADO</v>
          </cell>
          <cell r="G787" t="str">
            <v>ALETA ARD.DEFORMADO</v>
          </cell>
          <cell r="H787" t="str">
            <v>X65</v>
          </cell>
          <cell r="I787" t="str">
            <v>TCMU</v>
          </cell>
          <cell r="J787">
            <v>28</v>
          </cell>
          <cell r="K787" t="str">
            <v>FIGUEROA MIGUEL ANGE</v>
          </cell>
          <cell r="L787" t="str">
            <v>GUNI</v>
          </cell>
        </row>
        <row r="788">
          <cell r="A788">
            <v>22</v>
          </cell>
          <cell r="B788" t="str">
            <v>X65</v>
          </cell>
          <cell r="C788" t="str">
            <v>DEPARTAMENTO  CHAPA</v>
          </cell>
          <cell r="D788" t="str">
            <v>421</v>
          </cell>
          <cell r="E788" t="str">
            <v>ALETA  ARI.</v>
          </cell>
          <cell r="F788" t="str">
            <v>BOLLOS</v>
          </cell>
          <cell r="G788" t="str">
            <v>ALETA  ARI.BOLLOS</v>
          </cell>
          <cell r="H788" t="str">
            <v>X65</v>
          </cell>
          <cell r="I788" t="str">
            <v>STO1</v>
          </cell>
          <cell r="J788">
            <v>28</v>
          </cell>
          <cell r="K788" t="str">
            <v>QUINTEROS, EDUARDO</v>
          </cell>
          <cell r="L788" t="str">
            <v>STO1</v>
          </cell>
        </row>
        <row r="789">
          <cell r="A789">
            <v>22</v>
          </cell>
          <cell r="B789" t="str">
            <v>X65</v>
          </cell>
          <cell r="C789" t="str">
            <v>DEPARTAMENTO  CHAPA</v>
          </cell>
          <cell r="D789" t="str">
            <v>421</v>
          </cell>
          <cell r="E789" t="str">
            <v>PUERTA ARD.</v>
          </cell>
          <cell r="F789" t="str">
            <v>PICO</v>
          </cell>
          <cell r="G789" t="str">
            <v>PUERTA ARD.PICO</v>
          </cell>
          <cell r="H789" t="str">
            <v>X65</v>
          </cell>
          <cell r="I789" t="str">
            <v>TCMU</v>
          </cell>
          <cell r="J789">
            <v>28</v>
          </cell>
          <cell r="K789" t="str">
            <v>ZELAYA GONZA MA CRUZ</v>
          </cell>
          <cell r="L789" t="str">
            <v>GUNI</v>
          </cell>
        </row>
        <row r="790">
          <cell r="A790">
            <v>22</v>
          </cell>
          <cell r="B790" t="str">
            <v>X65</v>
          </cell>
          <cell r="C790" t="str">
            <v>DEPARTAMENTO  CHAPA</v>
          </cell>
          <cell r="D790" t="str">
            <v>422</v>
          </cell>
          <cell r="E790" t="str">
            <v>TAPA DE CARBURANTE</v>
          </cell>
          <cell r="F790" t="str">
            <v>MAL POSICIONADO</v>
          </cell>
          <cell r="G790" t="str">
            <v>TAPA DE CARBURANTEMAL POSICIONADO</v>
          </cell>
          <cell r="H790" t="str">
            <v>X65</v>
          </cell>
          <cell r="I790" t="str">
            <v>TCMU</v>
          </cell>
          <cell r="J790">
            <v>28</v>
          </cell>
          <cell r="K790" t="str">
            <v>ZELAYA GONZA MA CRUZ</v>
          </cell>
          <cell r="L790" t="str">
            <v>GUNI</v>
          </cell>
        </row>
        <row r="791">
          <cell r="A791">
            <v>22</v>
          </cell>
          <cell r="B791" t="str">
            <v>X65</v>
          </cell>
          <cell r="C791" t="str">
            <v>DEPARTAMENTO  CHAPA</v>
          </cell>
          <cell r="D791" t="str">
            <v>431</v>
          </cell>
          <cell r="E791" t="str">
            <v>CAPOT AV./ ALETA  AVI.</v>
          </cell>
          <cell r="F791" t="str">
            <v>SOBRESALE</v>
          </cell>
          <cell r="G791" t="str">
            <v>CAPOT AV./ ALETA  AVI.SOBRESALE</v>
          </cell>
          <cell r="H791" t="str">
            <v>X65</v>
          </cell>
          <cell r="I791" t="str">
            <v>TCMU</v>
          </cell>
          <cell r="J791">
            <v>28</v>
          </cell>
          <cell r="K791" t="str">
            <v>RAMIREZ RICAR DANIEL</v>
          </cell>
          <cell r="L791" t="str">
            <v>GUNI</v>
          </cell>
        </row>
        <row r="792">
          <cell r="A792">
            <v>22</v>
          </cell>
          <cell r="B792" t="str">
            <v>X65</v>
          </cell>
          <cell r="C792" t="str">
            <v>DEPARTAMENTO  CHAPA</v>
          </cell>
          <cell r="D792" t="str">
            <v>431</v>
          </cell>
          <cell r="E792" t="str">
            <v>CAPOT / FARO D.</v>
          </cell>
          <cell r="F792" t="str">
            <v>SOBRESALE</v>
          </cell>
          <cell r="G792" t="str">
            <v>CAPOT / FARO D.SOBRESALE</v>
          </cell>
          <cell r="H792" t="str">
            <v>X65</v>
          </cell>
          <cell r="I792" t="str">
            <v>TCMU</v>
          </cell>
          <cell r="J792">
            <v>28</v>
          </cell>
          <cell r="K792" t="str">
            <v>VERA FEDERICO</v>
          </cell>
          <cell r="L792" t="str">
            <v>GUNI</v>
          </cell>
        </row>
        <row r="793">
          <cell r="A793">
            <v>22</v>
          </cell>
          <cell r="B793" t="str">
            <v>X65</v>
          </cell>
          <cell r="C793" t="str">
            <v>DEPARTAMENTO  CHAPA</v>
          </cell>
          <cell r="D793" t="str">
            <v>431</v>
          </cell>
          <cell r="E793" t="str">
            <v>PAÑO DE PUERTA  AVD / ALETA  AVD</v>
          </cell>
          <cell r="F793" t="str">
            <v>JUEGO MAL REPARTIDO</v>
          </cell>
          <cell r="G793" t="str">
            <v>PAÑO DE PUERTA  AVD / ALETA  AVDJUEGO MAL REPARTIDO</v>
          </cell>
          <cell r="H793" t="str">
            <v>X65</v>
          </cell>
          <cell r="I793" t="str">
            <v>TCMU</v>
          </cell>
          <cell r="J793">
            <v>28</v>
          </cell>
          <cell r="K793" t="str">
            <v>RAMIREZ RICAR DANIEL</v>
          </cell>
          <cell r="L793" t="str">
            <v>GUNI</v>
          </cell>
        </row>
        <row r="794">
          <cell r="A794">
            <v>22</v>
          </cell>
          <cell r="B794" t="str">
            <v>X65</v>
          </cell>
          <cell r="C794" t="str">
            <v>DEPARTAMENTO  CHAPA</v>
          </cell>
          <cell r="D794" t="str">
            <v>431</v>
          </cell>
          <cell r="E794" t="str">
            <v>PAÑO LATERAL ARI</v>
          </cell>
          <cell r="F794" t="str">
            <v>SOLDADURA ESTALLADA</v>
          </cell>
          <cell r="G794" t="str">
            <v>PAÑO LATERAL ARISOLDADURA ESTALLADA</v>
          </cell>
          <cell r="H794" t="str">
            <v>X65</v>
          </cell>
          <cell r="I794" t="str">
            <v>STO1</v>
          </cell>
          <cell r="J794">
            <v>28</v>
          </cell>
          <cell r="K794" t="str">
            <v>QUINTEROS, EDUARDO</v>
          </cell>
          <cell r="L794" t="str">
            <v>STO1</v>
          </cell>
        </row>
        <row r="795">
          <cell r="A795">
            <v>22</v>
          </cell>
          <cell r="B795" t="str">
            <v>X65</v>
          </cell>
          <cell r="C795" t="str">
            <v>DEPARTAMENTO  CHAPA</v>
          </cell>
          <cell r="D795" t="str">
            <v>432</v>
          </cell>
          <cell r="E795" t="str">
            <v>ENCUADRAMIENTO DE PUERTA AVI.</v>
          </cell>
          <cell r="F795" t="str">
            <v>DEFORMACION</v>
          </cell>
          <cell r="G795" t="str">
            <v>ENCUADRAMIENTO DE PUERTA AVI.DEFORMACION</v>
          </cell>
          <cell r="H795" t="str">
            <v>X65</v>
          </cell>
          <cell r="I795" t="str">
            <v>STO1</v>
          </cell>
          <cell r="J795">
            <v>28</v>
          </cell>
          <cell r="K795" t="str">
            <v>DIAZ, VALENTIN</v>
          </cell>
          <cell r="L795" t="str">
            <v>STO1</v>
          </cell>
        </row>
        <row r="796">
          <cell r="A796">
            <v>22</v>
          </cell>
          <cell r="B796" t="str">
            <v>X65</v>
          </cell>
          <cell r="C796" t="str">
            <v>DEPARTAMENTO  CHAPA</v>
          </cell>
          <cell r="D796" t="str">
            <v>432</v>
          </cell>
          <cell r="E796" t="str">
            <v>PIE MEDIO D./ LARGUERO DE TECHO SUP.D.</v>
          </cell>
          <cell r="F796" t="str">
            <v>PICO</v>
          </cell>
          <cell r="G796" t="str">
            <v>PIE MEDIO D./ LARGUERO DE TECHO SUP.D.PICO</v>
          </cell>
          <cell r="H796" t="str">
            <v>X65</v>
          </cell>
          <cell r="I796" t="str">
            <v>STO1</v>
          </cell>
          <cell r="J796">
            <v>28</v>
          </cell>
          <cell r="K796" t="str">
            <v>QUINTEROS, EDUARDO</v>
          </cell>
          <cell r="L796" t="str">
            <v>STO1</v>
          </cell>
        </row>
        <row r="797">
          <cell r="A797">
            <v>22</v>
          </cell>
          <cell r="B797" t="str">
            <v>X65</v>
          </cell>
          <cell r="C797" t="str">
            <v>DEPARTAMENTO MONTAJE</v>
          </cell>
          <cell r="D797" t="str">
            <v>137</v>
          </cell>
          <cell r="E797" t="str">
            <v>LAMELUNAS EXT. DE PUERTA  AVI.</v>
          </cell>
          <cell r="F797" t="str">
            <v>MAL POSICIONADO</v>
          </cell>
          <cell r="G797" t="str">
            <v>LAMELUNAS EXT. DE PUERTA  AVI.MAL POSICIONADO</v>
          </cell>
          <cell r="H797" t="str">
            <v>X65</v>
          </cell>
          <cell r="I797" t="str">
            <v>TCMU</v>
          </cell>
          <cell r="J797">
            <v>28</v>
          </cell>
          <cell r="K797" t="str">
            <v>MANZANELLI RICARDO O</v>
          </cell>
          <cell r="L797" t="str">
            <v>GUNI</v>
          </cell>
        </row>
        <row r="798">
          <cell r="A798">
            <v>22</v>
          </cell>
          <cell r="B798" t="str">
            <v>X65</v>
          </cell>
          <cell r="C798" t="str">
            <v>DEPARTAMENTO MONTAJE</v>
          </cell>
          <cell r="D798" t="str">
            <v>142</v>
          </cell>
          <cell r="E798" t="str">
            <v>ALFOMBRA DE PISO ARI.</v>
          </cell>
          <cell r="F798" t="str">
            <v>PRESENCIA DE AGUA (ORIGEN INDETERMINADO)</v>
          </cell>
          <cell r="G798" t="str">
            <v>ALFOMBRA DE PISO ARI.PRESENCIA DE AGUA (ORIGEN INDETERMINADO)</v>
          </cell>
          <cell r="H798" t="str">
            <v>X65</v>
          </cell>
          <cell r="I798" t="str">
            <v>BOUT</v>
          </cell>
          <cell r="J798">
            <v>28</v>
          </cell>
          <cell r="K798" t="str">
            <v>DI GREGORIO RAUL</v>
          </cell>
          <cell r="L798" t="str">
            <v>GKAN</v>
          </cell>
        </row>
        <row r="799">
          <cell r="A799">
            <v>22</v>
          </cell>
          <cell r="B799" t="str">
            <v>X65</v>
          </cell>
          <cell r="C799" t="str">
            <v>DEPARTAMENTO MONTAJE</v>
          </cell>
          <cell r="D799" t="str">
            <v>142</v>
          </cell>
          <cell r="E799" t="str">
            <v>ALFOMBRA DE PISO AVI.</v>
          </cell>
          <cell r="F799" t="str">
            <v>PRESENCIA DE AGUA (ORIGEN INDETERMINADO)</v>
          </cell>
          <cell r="G799" t="str">
            <v>ALFOMBRA DE PISO AVI.PRESENCIA DE AGUA (ORIGEN INDETERMINADO)</v>
          </cell>
          <cell r="H799" t="str">
            <v>X65</v>
          </cell>
          <cell r="I799" t="str">
            <v>BOUT</v>
          </cell>
          <cell r="J799">
            <v>28</v>
          </cell>
          <cell r="K799" t="str">
            <v>DI GREGORIO RAUL</v>
          </cell>
          <cell r="L799" t="str">
            <v>GKAN</v>
          </cell>
        </row>
        <row r="800">
          <cell r="A800">
            <v>22</v>
          </cell>
          <cell r="B800" t="str">
            <v>X65</v>
          </cell>
          <cell r="C800" t="str">
            <v>DEPARTAMENTO MONTAJE</v>
          </cell>
          <cell r="D800" t="str">
            <v>142</v>
          </cell>
          <cell r="E800" t="str">
            <v>JUNTA DE PORTON</v>
          </cell>
          <cell r="F800" t="str">
            <v>MAL POSICIONADO</v>
          </cell>
          <cell r="G800" t="str">
            <v>JUNTA DE PORTONMAL POSICIONADO</v>
          </cell>
          <cell r="H800" t="str">
            <v>X65</v>
          </cell>
          <cell r="I800" t="str">
            <v>TCMU</v>
          </cell>
          <cell r="J800">
            <v>28</v>
          </cell>
          <cell r="K800" t="str">
            <v>ZELAYA GONZA MA CRUZ</v>
          </cell>
          <cell r="L800" t="str">
            <v>GUNI</v>
          </cell>
        </row>
        <row r="801">
          <cell r="A801">
            <v>22</v>
          </cell>
          <cell r="B801" t="str">
            <v>X65</v>
          </cell>
          <cell r="C801" t="str">
            <v>DEPARTAMENTO PINTURA</v>
          </cell>
          <cell r="D801" t="str">
            <v>481</v>
          </cell>
          <cell r="E801" t="str">
            <v>CUSTODIA  D.</v>
          </cell>
          <cell r="F801" t="str">
            <v>BOLLOS</v>
          </cell>
          <cell r="G801" t="str">
            <v>CUSTODIA  D.BOLLOS</v>
          </cell>
          <cell r="H801" t="str">
            <v>X65</v>
          </cell>
          <cell r="I801" t="str">
            <v>TCMU</v>
          </cell>
          <cell r="J801">
            <v>28</v>
          </cell>
          <cell r="K801" t="str">
            <v>GUTIERREZ VERONICA</v>
          </cell>
          <cell r="L801" t="str">
            <v>GUNI</v>
          </cell>
        </row>
        <row r="802">
          <cell r="A802">
            <v>22</v>
          </cell>
          <cell r="B802" t="str">
            <v>X65</v>
          </cell>
          <cell r="C802" t="str">
            <v>DEPARTAMENTO PINTURA</v>
          </cell>
          <cell r="D802" t="str">
            <v>483</v>
          </cell>
          <cell r="E802" t="str">
            <v>PORTON (CONJUNTO)</v>
          </cell>
          <cell r="F802" t="str">
            <v>GOTA</v>
          </cell>
          <cell r="G802" t="str">
            <v>PORTON (CONJUNTO)GOTA</v>
          </cell>
          <cell r="H802" t="str">
            <v>X65</v>
          </cell>
          <cell r="I802" t="str">
            <v>SBOX</v>
          </cell>
          <cell r="J802">
            <v>28</v>
          </cell>
          <cell r="K802" t="str">
            <v>ALBORNOZ CARLOS</v>
          </cell>
          <cell r="L802" t="str">
            <v>SPIN</v>
          </cell>
        </row>
        <row r="803">
          <cell r="A803">
            <v>22</v>
          </cell>
          <cell r="B803" t="str">
            <v>X65</v>
          </cell>
          <cell r="C803" t="str">
            <v>DEPARTAMENTO PINTURA</v>
          </cell>
          <cell r="D803" t="str">
            <v>484</v>
          </cell>
          <cell r="E803" t="str">
            <v>PORTON (CONJUNTO)</v>
          </cell>
          <cell r="F803" t="str">
            <v>BOLLOS</v>
          </cell>
          <cell r="G803" t="str">
            <v>PORTON (CONJUNTO)BOLLOS</v>
          </cell>
          <cell r="H803" t="str">
            <v>X65</v>
          </cell>
          <cell r="I803" t="str">
            <v>BOUT</v>
          </cell>
          <cell r="J803">
            <v>28</v>
          </cell>
          <cell r="K803" t="str">
            <v>VAZQUEZ RENE ALBERTO</v>
          </cell>
          <cell r="L803" t="str">
            <v>GUNI</v>
          </cell>
        </row>
        <row r="804">
          <cell r="A804">
            <v>22</v>
          </cell>
          <cell r="B804" t="str">
            <v>X65</v>
          </cell>
          <cell r="C804" t="str">
            <v>DEPARTAMENTO PINTURA</v>
          </cell>
          <cell r="D804" t="str">
            <v>484</v>
          </cell>
          <cell r="E804" t="str">
            <v>PORTON (CONJUNTO)</v>
          </cell>
          <cell r="F804" t="str">
            <v>BOLLOS</v>
          </cell>
          <cell r="G804" t="str">
            <v>PORTON (CONJUNTO)BOLLOS</v>
          </cell>
          <cell r="H804" t="str">
            <v>X65</v>
          </cell>
          <cell r="I804" t="str">
            <v>TCMU</v>
          </cell>
          <cell r="J804">
            <v>28</v>
          </cell>
          <cell r="K804" t="str">
            <v>VERA FEDERICO</v>
          </cell>
          <cell r="L804" t="str">
            <v>GUNI</v>
          </cell>
        </row>
        <row r="805">
          <cell r="A805">
            <v>22</v>
          </cell>
          <cell r="B805" t="str">
            <v>X65</v>
          </cell>
          <cell r="C805" t="str">
            <v>DEPARTAMENTO PINTURA</v>
          </cell>
          <cell r="D805" t="str">
            <v>486</v>
          </cell>
          <cell r="E805" t="str">
            <v>ALETA ARD.</v>
          </cell>
          <cell r="F805" t="str">
            <v>GRANO</v>
          </cell>
          <cell r="G805" t="str">
            <v>ALETA ARD.GRANO</v>
          </cell>
          <cell r="H805" t="str">
            <v>X65</v>
          </cell>
          <cell r="I805" t="str">
            <v>TCMU</v>
          </cell>
          <cell r="J805">
            <v>28</v>
          </cell>
          <cell r="K805" t="str">
            <v>ZELAYA GONZA MA CRUZ</v>
          </cell>
          <cell r="L805" t="str">
            <v>GUNI</v>
          </cell>
        </row>
        <row r="806">
          <cell r="A806">
            <v>22</v>
          </cell>
          <cell r="B806" t="str">
            <v>X65</v>
          </cell>
          <cell r="C806" t="str">
            <v>DEPARTAMENTO PINTURA</v>
          </cell>
          <cell r="D806" t="str">
            <v>486</v>
          </cell>
          <cell r="E806" t="str">
            <v>MARCO DE PUERTA  ARI</v>
          </cell>
          <cell r="F806" t="str">
            <v>DEPOSITO DE PARTICULAS</v>
          </cell>
          <cell r="G806" t="str">
            <v>MARCO DE PUERTA  ARIDEPOSITO DE PARTICULAS</v>
          </cell>
          <cell r="H806" t="str">
            <v>X65</v>
          </cell>
          <cell r="I806" t="str">
            <v>TCMU</v>
          </cell>
          <cell r="J806">
            <v>28</v>
          </cell>
          <cell r="K806" t="str">
            <v>FIGUEROA MIGUEL ANGE</v>
          </cell>
          <cell r="L806" t="str">
            <v>GUNI</v>
          </cell>
        </row>
        <row r="807">
          <cell r="A807">
            <v>22</v>
          </cell>
          <cell r="B807" t="str">
            <v>X76</v>
          </cell>
          <cell r="C807" t="str">
            <v>DEPARTAMENTO  CHAPA</v>
          </cell>
          <cell r="D807" t="str">
            <v>421</v>
          </cell>
          <cell r="E807" t="str">
            <v>CAPOT AV.</v>
          </cell>
          <cell r="F807" t="str">
            <v>BOLLOS</v>
          </cell>
          <cell r="G807" t="str">
            <v>CAPOT AV.BOLLOS</v>
          </cell>
          <cell r="H807" t="str">
            <v>X76</v>
          </cell>
          <cell r="I807" t="str">
            <v>TCMU</v>
          </cell>
          <cell r="J807">
            <v>28</v>
          </cell>
          <cell r="K807" t="str">
            <v>RUSEK CHRISTIAN ADRI</v>
          </cell>
          <cell r="L807" t="str">
            <v>GUNI</v>
          </cell>
        </row>
        <row r="808">
          <cell r="A808">
            <v>22</v>
          </cell>
          <cell r="B808" t="str">
            <v>X76</v>
          </cell>
          <cell r="C808" t="str">
            <v>DEPARTAMENTO  CHAPA</v>
          </cell>
          <cell r="D808" t="str">
            <v>426</v>
          </cell>
          <cell r="E808" t="str">
            <v>PUERTA BATIENTE ARI.</v>
          </cell>
          <cell r="F808" t="str">
            <v>DESGARRO - EXTRUSION - PERFORACION</v>
          </cell>
          <cell r="G808" t="str">
            <v>PUERTA BATIENTE ARI.DESGARRO - EXTRUSION - PERFORACION</v>
          </cell>
          <cell r="H808" t="str">
            <v>X76</v>
          </cell>
          <cell r="I808" t="str">
            <v>STO1</v>
          </cell>
          <cell r="J808">
            <v>28</v>
          </cell>
          <cell r="K808" t="str">
            <v>QUINTEROS, EDUARDO</v>
          </cell>
          <cell r="L808" t="str">
            <v>STO1</v>
          </cell>
        </row>
        <row r="809">
          <cell r="A809">
            <v>22</v>
          </cell>
          <cell r="B809" t="str">
            <v>X76</v>
          </cell>
          <cell r="C809" t="str">
            <v>DEPARTAMENTO  CHAPA</v>
          </cell>
          <cell r="D809" t="str">
            <v>427</v>
          </cell>
          <cell r="E809" t="str">
            <v>CAPOT AV.</v>
          </cell>
          <cell r="F809" t="str">
            <v>PICO</v>
          </cell>
          <cell r="G809" t="str">
            <v>CAPOT AV.PICO</v>
          </cell>
          <cell r="H809" t="str">
            <v>X76</v>
          </cell>
          <cell r="I809" t="str">
            <v>TCMU</v>
          </cell>
          <cell r="J809">
            <v>28</v>
          </cell>
          <cell r="K809" t="str">
            <v>ZELAYA GONZA MA CRUZ</v>
          </cell>
          <cell r="L809" t="str">
            <v>GUNI</v>
          </cell>
        </row>
        <row r="810">
          <cell r="A810">
            <v>22</v>
          </cell>
          <cell r="B810" t="str">
            <v>X76</v>
          </cell>
          <cell r="C810" t="str">
            <v>DEPARTAMENTO  CHAPA</v>
          </cell>
          <cell r="D810" t="str">
            <v>427</v>
          </cell>
          <cell r="E810" t="str">
            <v>PUERTA AVI.</v>
          </cell>
          <cell r="F810" t="str">
            <v>BOLLOS</v>
          </cell>
          <cell r="G810" t="str">
            <v>PUERTA AVI.BOLLOS</v>
          </cell>
          <cell r="H810" t="str">
            <v>X76</v>
          </cell>
          <cell r="I810" t="str">
            <v>STO1</v>
          </cell>
          <cell r="J810">
            <v>28</v>
          </cell>
          <cell r="K810" t="str">
            <v>CORREA, ALBERTO</v>
          </cell>
          <cell r="L810" t="str">
            <v>STO1</v>
          </cell>
        </row>
        <row r="811">
          <cell r="A811">
            <v>22</v>
          </cell>
          <cell r="B811" t="str">
            <v>X76</v>
          </cell>
          <cell r="C811" t="str">
            <v>DEPARTAMENTO  CHAPA</v>
          </cell>
          <cell r="D811" t="str">
            <v>432</v>
          </cell>
          <cell r="E811" t="str">
            <v>CAPOT AV.</v>
          </cell>
          <cell r="F811" t="str">
            <v>JUEGO IRREGULAR</v>
          </cell>
          <cell r="G811" t="str">
            <v>CAPOT AV.JUEGO IRREGULAR</v>
          </cell>
          <cell r="H811" t="str">
            <v>X76</v>
          </cell>
          <cell r="I811" t="str">
            <v>TCMU</v>
          </cell>
          <cell r="J811">
            <v>28</v>
          </cell>
          <cell r="K811" t="str">
            <v>GUTIERREZ VERONICA</v>
          </cell>
          <cell r="L811" t="str">
            <v>GUNI</v>
          </cell>
        </row>
        <row r="812">
          <cell r="A812">
            <v>22</v>
          </cell>
          <cell r="B812" t="str">
            <v>X76</v>
          </cell>
          <cell r="C812" t="str">
            <v>DEPARTAMENTO MONTAJE</v>
          </cell>
          <cell r="D812" t="str">
            <v>141</v>
          </cell>
          <cell r="E812" t="str">
            <v>LUNA CUSTODIA FIJA I O PAÑO LAT I</v>
          </cell>
          <cell r="F812" t="str">
            <v>SOBRESALE</v>
          </cell>
          <cell r="G812" t="str">
            <v>LUNA CUSTODIA FIJA I O PAÑO LAT ISOBRESALE</v>
          </cell>
          <cell r="H812" t="str">
            <v>X76</v>
          </cell>
          <cell r="I812" t="str">
            <v>TCMU</v>
          </cell>
          <cell r="J812">
            <v>28</v>
          </cell>
          <cell r="K812" t="str">
            <v>VAZQUEZ RENE ALBERTO</v>
          </cell>
          <cell r="L812" t="str">
            <v>GUNI</v>
          </cell>
        </row>
        <row r="813">
          <cell r="A813">
            <v>22</v>
          </cell>
          <cell r="B813" t="str">
            <v>X76</v>
          </cell>
          <cell r="C813" t="str">
            <v>DEPARTAMENTO MONTAJE</v>
          </cell>
          <cell r="D813" t="str">
            <v>147</v>
          </cell>
          <cell r="E813" t="str">
            <v>PUERTA AVI.</v>
          </cell>
          <cell r="F813" t="str">
            <v>DESCONCHADO</v>
          </cell>
          <cell r="G813" t="str">
            <v>PUERTA AVI.DESCONCHADO</v>
          </cell>
          <cell r="H813" t="str">
            <v>X76</v>
          </cell>
          <cell r="I813" t="str">
            <v>TCMU</v>
          </cell>
          <cell r="J813">
            <v>28</v>
          </cell>
          <cell r="K813" t="str">
            <v>ZELAYA GONZA MA CRUZ</v>
          </cell>
          <cell r="L813" t="str">
            <v>GUNI</v>
          </cell>
        </row>
        <row r="814">
          <cell r="A814">
            <v>22</v>
          </cell>
          <cell r="B814" t="str">
            <v>X76</v>
          </cell>
          <cell r="C814" t="str">
            <v>DEPARTAMENTO PINTURA</v>
          </cell>
          <cell r="D814" t="str">
            <v>486</v>
          </cell>
          <cell r="E814" t="str">
            <v>ALETA ARD.</v>
          </cell>
          <cell r="F814" t="str">
            <v>DEPOSITO DE PARTICULAS</v>
          </cell>
          <cell r="G814" t="str">
            <v>ALETA ARD.DEPOSITO DE PARTICULAS</v>
          </cell>
          <cell r="H814" t="str">
            <v>X76</v>
          </cell>
          <cell r="I814" t="str">
            <v>TCMU</v>
          </cell>
          <cell r="J814">
            <v>28</v>
          </cell>
          <cell r="K814" t="str">
            <v>RUSEK CHRISTIAN ADRI</v>
          </cell>
          <cell r="L814" t="str">
            <v>GUNI</v>
          </cell>
        </row>
        <row r="815">
          <cell r="A815">
            <v>22</v>
          </cell>
          <cell r="B815" t="str">
            <v>X38</v>
          </cell>
          <cell r="C815" t="str">
            <v>DEPARTAMENTO  CHAPA</v>
          </cell>
          <cell r="D815" t="str">
            <v>431</v>
          </cell>
          <cell r="E815" t="str">
            <v>CAPOT / FARO D.</v>
          </cell>
          <cell r="F815" t="str">
            <v>SOBRESALE</v>
          </cell>
          <cell r="G815" t="str">
            <v>CAPOT / FARO D.SOBRESALE</v>
          </cell>
          <cell r="H815" t="str">
            <v>X38</v>
          </cell>
          <cell r="I815" t="str">
            <v>TCMU</v>
          </cell>
          <cell r="J815">
            <v>27</v>
          </cell>
          <cell r="K815" t="str">
            <v>VERA FEDERICO</v>
          </cell>
          <cell r="L815" t="str">
            <v>GUNI</v>
          </cell>
        </row>
        <row r="816">
          <cell r="A816">
            <v>22</v>
          </cell>
          <cell r="B816" t="str">
            <v>X38</v>
          </cell>
          <cell r="C816" t="str">
            <v>DEPARTAMENTO MONTAJE</v>
          </cell>
          <cell r="D816" t="str">
            <v>137</v>
          </cell>
          <cell r="E816" t="str">
            <v>CAJETIN EXT. LUNA DE PUERTA ARD.</v>
          </cell>
          <cell r="F816" t="str">
            <v>MAL POSICIONADO</v>
          </cell>
          <cell r="G816" t="str">
            <v>CAJETIN EXT. LUNA DE PUERTA ARD.MAL POSICIONADO</v>
          </cell>
          <cell r="H816" t="str">
            <v>X38</v>
          </cell>
          <cell r="I816" t="str">
            <v>TCMU</v>
          </cell>
          <cell r="J816">
            <v>27</v>
          </cell>
          <cell r="K816" t="str">
            <v>VAZQUEZ RENE ALBERTO</v>
          </cell>
          <cell r="L816" t="str">
            <v>GUNI</v>
          </cell>
        </row>
        <row r="817">
          <cell r="A817">
            <v>22</v>
          </cell>
          <cell r="B817" t="str">
            <v>X38</v>
          </cell>
          <cell r="C817" t="str">
            <v>DEPARTAMENTO MONTAJE</v>
          </cell>
          <cell r="D817" t="str">
            <v>145</v>
          </cell>
          <cell r="E817" t="str">
            <v>FLEXIBLE FREIN D / ELEMENT TOURNANT</v>
          </cell>
          <cell r="F817" t="str">
            <v>NO APRETADO</v>
          </cell>
          <cell r="G817" t="str">
            <v>FLEXIBLE FREIN D / ELEMENT TOURNANTNO APRETADO</v>
          </cell>
          <cell r="H817" t="str">
            <v>X38</v>
          </cell>
          <cell r="I817" t="str">
            <v>TCMU</v>
          </cell>
          <cell r="J817">
            <v>27</v>
          </cell>
          <cell r="K817" t="str">
            <v>PONCE SAON</v>
          </cell>
          <cell r="L817" t="str">
            <v>GSM3</v>
          </cell>
        </row>
        <row r="818">
          <cell r="A818">
            <v>22</v>
          </cell>
          <cell r="B818" t="str">
            <v>X65</v>
          </cell>
          <cell r="C818" t="str">
            <v>DEPARTAMENTO  CHAPA</v>
          </cell>
          <cell r="D818" t="str">
            <v>432</v>
          </cell>
          <cell r="E818" t="str">
            <v>ALFOMBRA DE PISO ARD.</v>
          </cell>
          <cell r="F818" t="str">
            <v>PRESENCIA DE AGUA (ORIGEN INDETERMINADO)</v>
          </cell>
          <cell r="G818" t="str">
            <v>ALFOMBRA DE PISO ARD.PRESENCIA DE AGUA (ORIGEN INDETERMINADO)</v>
          </cell>
          <cell r="H818" t="str">
            <v>X65</v>
          </cell>
          <cell r="I818" t="str">
            <v>BDEF</v>
          </cell>
          <cell r="J818">
            <v>27</v>
          </cell>
          <cell r="K818" t="str">
            <v>DI GREGORIO RAUL</v>
          </cell>
          <cell r="L818" t="str">
            <v>GKAN</v>
          </cell>
        </row>
        <row r="819">
          <cell r="A819">
            <v>22</v>
          </cell>
          <cell r="B819" t="str">
            <v>X65</v>
          </cell>
          <cell r="C819" t="str">
            <v>DEPARTAMENTO PINTURA</v>
          </cell>
          <cell r="D819" t="str">
            <v>483</v>
          </cell>
          <cell r="E819" t="str">
            <v>PUERTA AVI.</v>
          </cell>
          <cell r="F819" t="str">
            <v>GOTA</v>
          </cell>
          <cell r="G819" t="str">
            <v>PUERTA AVI.GOTA</v>
          </cell>
          <cell r="H819" t="str">
            <v>X65</v>
          </cell>
          <cell r="I819" t="str">
            <v>SBOX</v>
          </cell>
          <cell r="J819">
            <v>27</v>
          </cell>
          <cell r="K819" t="str">
            <v>ALBORNOZ CARLOS</v>
          </cell>
          <cell r="L819" t="str">
            <v>SPIN</v>
          </cell>
        </row>
        <row r="820">
          <cell r="A820">
            <v>22</v>
          </cell>
          <cell r="B820" t="str">
            <v>X65</v>
          </cell>
          <cell r="C820" t="str">
            <v>DEPARTAMENTO PINTURA</v>
          </cell>
          <cell r="D820" t="str">
            <v>486</v>
          </cell>
          <cell r="E820" t="str">
            <v>TECHO</v>
          </cell>
          <cell r="F820" t="str">
            <v>HUELLAS</v>
          </cell>
          <cell r="G820" t="str">
            <v>TECHOHUELLAS</v>
          </cell>
          <cell r="H820" t="str">
            <v>X65</v>
          </cell>
          <cell r="I820" t="str">
            <v>SBOX</v>
          </cell>
          <cell r="J820">
            <v>27</v>
          </cell>
          <cell r="K820" t="str">
            <v>ALBORNOZ CARLOS</v>
          </cell>
          <cell r="L820" t="str">
            <v>SPIN</v>
          </cell>
        </row>
        <row r="821">
          <cell r="A821">
            <v>22</v>
          </cell>
          <cell r="B821" t="str">
            <v>X65</v>
          </cell>
          <cell r="C821" t="str">
            <v>DIRECCION ADJUNTA TECNICA</v>
          </cell>
          <cell r="D821" t="str">
            <v>300</v>
          </cell>
          <cell r="E821" t="str">
            <v>PUERTA ARI.</v>
          </cell>
          <cell r="F821" t="str">
            <v>PRESENCIA DE AGUA (ORIGEN INDETERMINADO)</v>
          </cell>
          <cell r="G821" t="str">
            <v>PUERTA ARI.PRESENCIA DE AGUA (ORIGEN INDETERMINADO)</v>
          </cell>
          <cell r="H821" t="str">
            <v>X65</v>
          </cell>
          <cell r="I821" t="str">
            <v>BDEF</v>
          </cell>
          <cell r="J821">
            <v>27</v>
          </cell>
          <cell r="K821" t="str">
            <v>ESTERIO SERGIO DAN</v>
          </cell>
          <cell r="L821" t="str">
            <v>BOUT</v>
          </cell>
        </row>
        <row r="822">
          <cell r="A822">
            <v>22</v>
          </cell>
          <cell r="B822" t="str">
            <v>X76</v>
          </cell>
          <cell r="C822" t="str">
            <v>DEPARTAMENTO PINTURA</v>
          </cell>
          <cell r="D822" t="str">
            <v>484</v>
          </cell>
          <cell r="E822" t="str">
            <v>PUERTA BATIENTE ARI.</v>
          </cell>
          <cell r="F822" t="str">
            <v>RAYA LLEGA A LA CHAPA</v>
          </cell>
          <cell r="G822" t="str">
            <v>PUERTA BATIENTE ARI.RAYA LLEGA A LA CHAPA</v>
          </cell>
          <cell r="H822" t="str">
            <v>X76</v>
          </cell>
          <cell r="I822" t="str">
            <v>BDEF</v>
          </cell>
          <cell r="J822">
            <v>27</v>
          </cell>
          <cell r="K822" t="str">
            <v>ESTERIO SERGIO DAN</v>
          </cell>
          <cell r="L822" t="str">
            <v>BOUT</v>
          </cell>
        </row>
        <row r="823">
          <cell r="A823">
            <v>22</v>
          </cell>
          <cell r="B823" t="str">
            <v>X38</v>
          </cell>
          <cell r="C823" t="str">
            <v>DEPARTAMENTO MONTAJE</v>
          </cell>
          <cell r="D823" t="str">
            <v>???</v>
          </cell>
          <cell r="E823" t="str">
            <v>CAPOT AV.</v>
          </cell>
          <cell r="F823" t="str">
            <v>MAL ALINEADO</v>
          </cell>
          <cell r="G823" t="str">
            <v>CAPOT AV.MAL ALINEADO</v>
          </cell>
          <cell r="H823" t="str">
            <v>X38</v>
          </cell>
          <cell r="I823" t="str">
            <v>TCMU</v>
          </cell>
          <cell r="J823">
            <v>26</v>
          </cell>
          <cell r="K823" t="str">
            <v>GUTIERREZ VERONICA</v>
          </cell>
          <cell r="L823" t="str">
            <v>GUNI</v>
          </cell>
        </row>
        <row r="824">
          <cell r="A824">
            <v>22</v>
          </cell>
          <cell r="B824" t="str">
            <v>X38</v>
          </cell>
          <cell r="C824" t="str">
            <v>DEPARTAMENTO MONTAJE</v>
          </cell>
          <cell r="D824" t="str">
            <v>137</v>
          </cell>
          <cell r="E824" t="str">
            <v>EMBELLECEDOR MARCO DE PTA AVI</v>
          </cell>
          <cell r="F824" t="str">
            <v>MAL POSICIONADO</v>
          </cell>
          <cell r="G824" t="str">
            <v>EMBELLECEDOR MARCO DE PTA AVIMAL POSICIONADO</v>
          </cell>
          <cell r="H824" t="str">
            <v>X38</v>
          </cell>
          <cell r="I824" t="str">
            <v>TCMU</v>
          </cell>
          <cell r="J824">
            <v>26</v>
          </cell>
          <cell r="K824" t="str">
            <v>GUTIERREZ VERONICA</v>
          </cell>
          <cell r="L824" t="str">
            <v>GUNI</v>
          </cell>
        </row>
        <row r="825">
          <cell r="A825">
            <v>22</v>
          </cell>
          <cell r="B825" t="str">
            <v>X38</v>
          </cell>
          <cell r="C825" t="str">
            <v>DEPARTAMENTO MONTAJE</v>
          </cell>
          <cell r="D825" t="str">
            <v>144</v>
          </cell>
          <cell r="E825" t="str">
            <v>TUBO DE FRENO</v>
          </cell>
          <cell r="F825" t="str">
            <v>NO APRETADO</v>
          </cell>
          <cell r="G825" t="str">
            <v>TUBO DE FRENONO APRETADO</v>
          </cell>
          <cell r="H825" t="str">
            <v>X38</v>
          </cell>
          <cell r="I825" t="str">
            <v>BOUT</v>
          </cell>
          <cell r="J825">
            <v>26</v>
          </cell>
          <cell r="K825" t="str">
            <v>PONCE SAON</v>
          </cell>
          <cell r="L825" t="str">
            <v>GSM1</v>
          </cell>
        </row>
        <row r="826">
          <cell r="A826">
            <v>22</v>
          </cell>
          <cell r="B826" t="str">
            <v>X65</v>
          </cell>
          <cell r="C826" t="str">
            <v>DEPARTAMENTO  CHAPA</v>
          </cell>
          <cell r="D826" t="str">
            <v>421</v>
          </cell>
          <cell r="E826" t="str">
            <v>CUSTODIA  D.</v>
          </cell>
          <cell r="F826" t="str">
            <v>DEFORMACION</v>
          </cell>
          <cell r="G826" t="str">
            <v>CUSTODIA  D.DEFORMACION</v>
          </cell>
          <cell r="H826" t="str">
            <v>X65</v>
          </cell>
          <cell r="I826" t="str">
            <v>TCMU</v>
          </cell>
          <cell r="J826">
            <v>26</v>
          </cell>
          <cell r="K826" t="str">
            <v>ACEVEDO CLAUDIO CEFE</v>
          </cell>
          <cell r="L826" t="str">
            <v>GUNI</v>
          </cell>
        </row>
        <row r="827">
          <cell r="A827">
            <v>22</v>
          </cell>
          <cell r="B827" t="str">
            <v>X65</v>
          </cell>
          <cell r="C827" t="str">
            <v>DEPARTAMENTO  CHAPA</v>
          </cell>
          <cell r="D827" t="str">
            <v>431</v>
          </cell>
          <cell r="E827" t="str">
            <v>CAPOT / FARO I.</v>
          </cell>
          <cell r="F827" t="str">
            <v>JUEGO IRREGULAR</v>
          </cell>
          <cell r="G827" t="str">
            <v>CAPOT / FARO I.JUEGO IRREGULAR</v>
          </cell>
          <cell r="H827" t="str">
            <v>X65</v>
          </cell>
          <cell r="I827" t="str">
            <v>TCMU</v>
          </cell>
          <cell r="J827">
            <v>26</v>
          </cell>
          <cell r="K827" t="str">
            <v>RIOS ALEJANDRO</v>
          </cell>
          <cell r="L827" t="str">
            <v>GUNI</v>
          </cell>
        </row>
        <row r="828">
          <cell r="A828">
            <v>22</v>
          </cell>
          <cell r="B828" t="str">
            <v>X65</v>
          </cell>
          <cell r="C828" t="str">
            <v>DEPARTAMENTO  CHAPA</v>
          </cell>
          <cell r="D828" t="str">
            <v>431</v>
          </cell>
          <cell r="E828" t="str">
            <v>CAPOT / FARO I.</v>
          </cell>
          <cell r="F828" t="str">
            <v>JUEGO MAL REPARTIDO</v>
          </cell>
          <cell r="G828" t="str">
            <v>CAPOT / FARO I.JUEGO MAL REPARTIDO</v>
          </cell>
          <cell r="H828" t="str">
            <v>X65</v>
          </cell>
          <cell r="I828" t="str">
            <v>TCMU</v>
          </cell>
          <cell r="J828">
            <v>26</v>
          </cell>
          <cell r="K828" t="str">
            <v>FIGUEROA MIGUEL ANGE</v>
          </cell>
          <cell r="L828" t="str">
            <v>GUNI</v>
          </cell>
        </row>
        <row r="829">
          <cell r="A829">
            <v>22</v>
          </cell>
          <cell r="B829" t="str">
            <v>X65</v>
          </cell>
          <cell r="C829" t="str">
            <v>DEPARTAMENTO  CHAPA</v>
          </cell>
          <cell r="D829" t="str">
            <v>431</v>
          </cell>
          <cell r="E829" t="str">
            <v>TECHO</v>
          </cell>
          <cell r="F829" t="str">
            <v>DEFORMACION</v>
          </cell>
          <cell r="G829" t="str">
            <v>TECHODEFORMACION</v>
          </cell>
          <cell r="H829" t="str">
            <v>X65</v>
          </cell>
          <cell r="I829" t="str">
            <v>SRET</v>
          </cell>
          <cell r="J829">
            <v>26</v>
          </cell>
          <cell r="K829" t="str">
            <v>QUINTEROS, EDUARDO</v>
          </cell>
          <cell r="L829" t="str">
            <v>STO1</v>
          </cell>
        </row>
        <row r="830">
          <cell r="A830">
            <v>22</v>
          </cell>
          <cell r="B830" t="str">
            <v>X65</v>
          </cell>
          <cell r="C830" t="str">
            <v>DEPARTAMENTO  CHAPA</v>
          </cell>
          <cell r="D830" t="str">
            <v>432</v>
          </cell>
          <cell r="E830" t="str">
            <v>PORTON (CONJUNTO)</v>
          </cell>
          <cell r="F830" t="str">
            <v>JUEGO MAL REPARTIDO</v>
          </cell>
          <cell r="G830" t="str">
            <v>PORTON (CONJUNTO)JUEGO MAL REPARTIDO</v>
          </cell>
          <cell r="H830" t="str">
            <v>X65</v>
          </cell>
          <cell r="I830" t="str">
            <v>TCMU</v>
          </cell>
          <cell r="J830">
            <v>26</v>
          </cell>
          <cell r="K830" t="str">
            <v>REYNOSO DAVID WALTER</v>
          </cell>
          <cell r="L830" t="str">
            <v>GUNI</v>
          </cell>
        </row>
        <row r="831">
          <cell r="A831">
            <v>22</v>
          </cell>
          <cell r="B831" t="str">
            <v>X65</v>
          </cell>
          <cell r="C831" t="str">
            <v>DEPARTAMENTO MONTAJE</v>
          </cell>
          <cell r="D831" t="str">
            <v>???</v>
          </cell>
          <cell r="E831" t="str">
            <v>BISAGRA INF.DE PUERTA AVD.</v>
          </cell>
          <cell r="F831" t="str">
            <v>SOLDADURA AGRESIVA</v>
          </cell>
          <cell r="G831" t="str">
            <v>BISAGRA INF.DE PUERTA AVD.SOLDADURA AGRESIVA</v>
          </cell>
          <cell r="H831" t="str">
            <v>X65</v>
          </cell>
          <cell r="I831" t="str">
            <v>SRET</v>
          </cell>
          <cell r="J831">
            <v>26</v>
          </cell>
          <cell r="K831" t="str">
            <v>CORREA, ALBERTO</v>
          </cell>
          <cell r="L831" t="str">
            <v>STO1</v>
          </cell>
        </row>
        <row r="832">
          <cell r="A832">
            <v>22</v>
          </cell>
          <cell r="B832" t="str">
            <v>X65</v>
          </cell>
          <cell r="C832" t="str">
            <v>DEPARTAMENTO MONTAJE</v>
          </cell>
          <cell r="D832" t="str">
            <v>???</v>
          </cell>
          <cell r="E832" t="str">
            <v>BISAGRA SUP.DE PUERTA AVD.</v>
          </cell>
          <cell r="F832" t="str">
            <v>SOLDADURA AGRESIVA</v>
          </cell>
          <cell r="G832" t="str">
            <v>BISAGRA SUP.DE PUERTA AVD.SOLDADURA AGRESIVA</v>
          </cell>
          <cell r="H832" t="str">
            <v>X65</v>
          </cell>
          <cell r="I832" t="str">
            <v>SRET</v>
          </cell>
          <cell r="J832">
            <v>26</v>
          </cell>
          <cell r="K832" t="str">
            <v>CORREA, ALBERTO</v>
          </cell>
          <cell r="L832" t="str">
            <v>STO1</v>
          </cell>
        </row>
        <row r="833">
          <cell r="A833">
            <v>22</v>
          </cell>
          <cell r="B833" t="str">
            <v>X65</v>
          </cell>
          <cell r="C833" t="str">
            <v>DEPARTAMENTO PINTURA</v>
          </cell>
          <cell r="D833" t="str">
            <v>484</v>
          </cell>
          <cell r="E833" t="str">
            <v>PAÑO DE PUERTA  AVI / ALETA  AVI</v>
          </cell>
          <cell r="F833" t="str">
            <v>SOBRESALE</v>
          </cell>
          <cell r="G833" t="str">
            <v>PAÑO DE PUERTA  AVI / ALETA  AVISOBRESALE</v>
          </cell>
          <cell r="H833" t="str">
            <v>X65</v>
          </cell>
          <cell r="I833" t="str">
            <v>SRE2</v>
          </cell>
          <cell r="J833">
            <v>26</v>
          </cell>
          <cell r="K833" t="str">
            <v>ACEVEDO CLAUDIO CEFE</v>
          </cell>
          <cell r="L833" t="str">
            <v>GUNI</v>
          </cell>
        </row>
        <row r="834">
          <cell r="A834">
            <v>22</v>
          </cell>
          <cell r="B834" t="str">
            <v>X76</v>
          </cell>
          <cell r="C834" t="str">
            <v>DEPARTAMENTO  CHAPA</v>
          </cell>
          <cell r="D834" t="str">
            <v>424</v>
          </cell>
          <cell r="E834" t="str">
            <v>PIE MEDIO D./ LARGUERO DE TECHO SUP.D.</v>
          </cell>
          <cell r="F834" t="str">
            <v>SOLDADURA ESTALLADA</v>
          </cell>
          <cell r="G834" t="str">
            <v>PIE MEDIO D./ LARGUERO DE TECHO SUP.D.SOLDADURA ESTALLADA</v>
          </cell>
          <cell r="H834" t="str">
            <v>X76</v>
          </cell>
          <cell r="I834" t="str">
            <v>STO1</v>
          </cell>
          <cell r="J834">
            <v>26</v>
          </cell>
          <cell r="K834" t="str">
            <v>CORREA, ALBERTO</v>
          </cell>
          <cell r="L834" t="str">
            <v>STO1</v>
          </cell>
        </row>
        <row r="835">
          <cell r="A835">
            <v>22</v>
          </cell>
          <cell r="B835" t="str">
            <v>X76</v>
          </cell>
          <cell r="C835" t="str">
            <v>DEPARTAMENTO  CHAPA</v>
          </cell>
          <cell r="D835" t="str">
            <v>427</v>
          </cell>
          <cell r="E835" t="str">
            <v>PUERTA BATIENTE ARI.</v>
          </cell>
          <cell r="F835" t="str">
            <v>NO CONFORME</v>
          </cell>
          <cell r="G835" t="str">
            <v>PUERTA BATIENTE ARI.NO CONFORME</v>
          </cell>
          <cell r="H835" t="str">
            <v>X76</v>
          </cell>
          <cell r="I835" t="str">
            <v>SRET</v>
          </cell>
          <cell r="J835">
            <v>26</v>
          </cell>
          <cell r="K835" t="str">
            <v>CORREA, ALBERTO</v>
          </cell>
          <cell r="L835" t="str">
            <v>STO1</v>
          </cell>
        </row>
        <row r="836">
          <cell r="A836">
            <v>22</v>
          </cell>
          <cell r="B836" t="str">
            <v>X76</v>
          </cell>
          <cell r="C836" t="str">
            <v>DEPARTAMENTO MONTAJE</v>
          </cell>
          <cell r="D836" t="str">
            <v>147</v>
          </cell>
          <cell r="E836" t="str">
            <v>TECHO</v>
          </cell>
          <cell r="F836" t="str">
            <v>DESCONCHADO</v>
          </cell>
          <cell r="G836" t="str">
            <v>TECHODESCONCHADO</v>
          </cell>
          <cell r="H836" t="str">
            <v>X76</v>
          </cell>
          <cell r="I836" t="str">
            <v>TCMU</v>
          </cell>
          <cell r="J836">
            <v>26</v>
          </cell>
          <cell r="K836" t="str">
            <v>VAZQUEZ RENE ALBERTO</v>
          </cell>
          <cell r="L836" t="str">
            <v>GUNI</v>
          </cell>
        </row>
        <row r="837">
          <cell r="A837">
            <v>22</v>
          </cell>
          <cell r="B837" t="str">
            <v>X76</v>
          </cell>
          <cell r="C837" t="str">
            <v>DEPARTAMENTO PINTURA</v>
          </cell>
          <cell r="D837" t="str">
            <v>483</v>
          </cell>
          <cell r="E837" t="str">
            <v>PUERTA BATIENTE ARI.</v>
          </cell>
          <cell r="F837" t="str">
            <v>DESCOLGON</v>
          </cell>
          <cell r="G837" t="str">
            <v>PUERTA BATIENTE ARI.DESCOLGON</v>
          </cell>
          <cell r="H837" t="str">
            <v>X76</v>
          </cell>
          <cell r="I837" t="str">
            <v>SBOX</v>
          </cell>
          <cell r="J837">
            <v>26</v>
          </cell>
          <cell r="K837" t="str">
            <v>ALBORNOZ CARLOS</v>
          </cell>
          <cell r="L837" t="str">
            <v>SPIN</v>
          </cell>
        </row>
        <row r="838">
          <cell r="A838">
            <v>22</v>
          </cell>
          <cell r="B838" t="str">
            <v>X76</v>
          </cell>
          <cell r="C838" t="str">
            <v>DEPARTAMENTO PINTURA</v>
          </cell>
          <cell r="D838" t="str">
            <v>486</v>
          </cell>
          <cell r="E838" t="str">
            <v>PUERTA BATIENTE ARD.</v>
          </cell>
          <cell r="F838" t="str">
            <v>GRANO</v>
          </cell>
          <cell r="G838" t="str">
            <v>PUERTA BATIENTE ARD.GRANO</v>
          </cell>
          <cell r="H838" t="str">
            <v>X76</v>
          </cell>
          <cell r="I838" t="str">
            <v>TCMU</v>
          </cell>
          <cell r="J838">
            <v>26</v>
          </cell>
          <cell r="K838" t="str">
            <v>MANZANELLI RICARDO O</v>
          </cell>
          <cell r="L838" t="str">
            <v>GUNI</v>
          </cell>
        </row>
        <row r="839">
          <cell r="A839">
            <v>22</v>
          </cell>
          <cell r="B839" t="str">
            <v>X76</v>
          </cell>
          <cell r="C839" t="str">
            <v>DEPARTAMENTO PINTURA</v>
          </cell>
          <cell r="D839" t="str">
            <v>486</v>
          </cell>
          <cell r="E839" t="str">
            <v>PUERTA BATIENTE LATERAL D.</v>
          </cell>
          <cell r="F839" t="str">
            <v>GRANO</v>
          </cell>
          <cell r="G839" t="str">
            <v>PUERTA BATIENTE LATERAL D.GRANO</v>
          </cell>
          <cell r="H839" t="str">
            <v>X76</v>
          </cell>
          <cell r="I839" t="str">
            <v>SBOX</v>
          </cell>
          <cell r="J839">
            <v>26</v>
          </cell>
          <cell r="K839" t="str">
            <v>ALBORNOZ CARLOS</v>
          </cell>
          <cell r="L839" t="str">
            <v>SPIN</v>
          </cell>
        </row>
        <row r="840">
          <cell r="A840">
            <v>22</v>
          </cell>
          <cell r="B840" t="str">
            <v>X76</v>
          </cell>
          <cell r="C840" t="str">
            <v>DEPARTAMENTO MONTAJE</v>
          </cell>
          <cell r="D840" t="str">
            <v>148</v>
          </cell>
          <cell r="E840" t="str">
            <v>FUNCION DE INYECCION</v>
          </cell>
          <cell r="F840" t="str">
            <v>INSTALACION FIRMA SK01</v>
          </cell>
          <cell r="G840" t="str">
            <v>FUNCION DE INYECCIONINSTALACION FIRMA SK01</v>
          </cell>
          <cell r="H840" t="str">
            <v>X76</v>
          </cell>
          <cell r="I840" t="str">
            <v>BOUT</v>
          </cell>
          <cell r="J840">
            <v>17</v>
          </cell>
          <cell r="K840" t="str">
            <v>CONTROL ELECTRICO</v>
          </cell>
          <cell r="L840" t="str">
            <v>SEEA</v>
          </cell>
        </row>
        <row r="841">
          <cell r="A841">
            <v>22</v>
          </cell>
          <cell r="B841" t="str">
            <v>X76</v>
          </cell>
          <cell r="C841" t="str">
            <v>DEPARTAMENTO MONTAJE</v>
          </cell>
          <cell r="D841" t="str">
            <v>145</v>
          </cell>
          <cell r="E841" t="str">
            <v>FUNCION DE INYECCION</v>
          </cell>
          <cell r="F841" t="str">
            <v>INSTALACION FIRMA SK01</v>
          </cell>
          <cell r="G841" t="str">
            <v>FUNCION DE INYECCIONINSTALACION FIRMA SK01</v>
          </cell>
          <cell r="H841" t="str">
            <v>X76</v>
          </cell>
          <cell r="I841" t="str">
            <v>BOUT</v>
          </cell>
          <cell r="J841">
            <v>9</v>
          </cell>
          <cell r="K841" t="str">
            <v>CONTROL ELECTRICO</v>
          </cell>
          <cell r="L841" t="str">
            <v>SEEA</v>
          </cell>
        </row>
        <row r="842">
          <cell r="A842">
            <v>22</v>
          </cell>
          <cell r="B842" t="str">
            <v>X38</v>
          </cell>
          <cell r="C842" t="str">
            <v>DEPARTAMENTO  CHAPA</v>
          </cell>
          <cell r="D842" t="str">
            <v>424</v>
          </cell>
          <cell r="E842" t="str">
            <v>ENCUADRAMIENTO DE PUERTA ARD.</v>
          </cell>
          <cell r="F842" t="str">
            <v>PROYECCION DE SOLDADURA</v>
          </cell>
          <cell r="G842" t="str">
            <v>ENCUADRAMIENTO DE PUERTA ARD.PROYECCION DE SOLDADURA</v>
          </cell>
          <cell r="H842" t="str">
            <v>X38</v>
          </cell>
          <cell r="I842" t="str">
            <v>STO1</v>
          </cell>
          <cell r="J842">
            <v>25</v>
          </cell>
          <cell r="K842" t="str">
            <v>CORREA, ALBERTO</v>
          </cell>
          <cell r="L842" t="str">
            <v>STO1</v>
          </cell>
        </row>
        <row r="843">
          <cell r="A843">
            <v>22</v>
          </cell>
          <cell r="B843" t="str">
            <v>X38</v>
          </cell>
          <cell r="C843" t="str">
            <v>DEPARTAMENTO MONTAJE</v>
          </cell>
          <cell r="D843" t="str">
            <v>142</v>
          </cell>
          <cell r="E843" t="str">
            <v>ALFOMBRA DE PISO AVI.</v>
          </cell>
          <cell r="F843" t="str">
            <v>PRESENCIA DE AGUA (ORIGEN INDETERMINADO)</v>
          </cell>
          <cell r="G843" t="str">
            <v>ALFOMBRA DE PISO AVI.PRESENCIA DE AGUA (ORIGEN INDETERMINADO)</v>
          </cell>
          <cell r="H843" t="str">
            <v>X38</v>
          </cell>
          <cell r="I843" t="str">
            <v>BOUT</v>
          </cell>
          <cell r="J843">
            <v>25</v>
          </cell>
          <cell r="K843" t="str">
            <v>DI GREGORIO RAUL</v>
          </cell>
          <cell r="L843" t="str">
            <v>GKAN</v>
          </cell>
        </row>
        <row r="844">
          <cell r="A844">
            <v>22</v>
          </cell>
          <cell r="B844" t="str">
            <v>X65</v>
          </cell>
          <cell r="C844" t="str">
            <v>DEPARTAMENTO  CHAPA</v>
          </cell>
          <cell r="D844" t="str">
            <v>431</v>
          </cell>
          <cell r="E844" t="str">
            <v>PUERTA ARD.</v>
          </cell>
          <cell r="F844" t="str">
            <v>BOLLOS</v>
          </cell>
          <cell r="G844" t="str">
            <v>PUERTA ARD.BOLLOS</v>
          </cell>
          <cell r="H844" t="str">
            <v>X65</v>
          </cell>
          <cell r="I844" t="str">
            <v>TCMU</v>
          </cell>
          <cell r="J844">
            <v>25</v>
          </cell>
          <cell r="K844" t="str">
            <v>RIZZI JESSICA</v>
          </cell>
          <cell r="L844" t="str">
            <v>GUNI</v>
          </cell>
        </row>
        <row r="845">
          <cell r="A845">
            <v>22</v>
          </cell>
          <cell r="B845" t="str">
            <v>X65</v>
          </cell>
          <cell r="C845" t="str">
            <v>DEPARTAMENTO  CHAPA</v>
          </cell>
          <cell r="D845" t="str">
            <v>432</v>
          </cell>
          <cell r="E845" t="str">
            <v>PORTON (CONJUNTO)</v>
          </cell>
          <cell r="F845" t="str">
            <v>JUEGO MAL REPARTIDO</v>
          </cell>
          <cell r="G845" t="str">
            <v>PORTON (CONJUNTO)JUEGO MAL REPARTIDO</v>
          </cell>
          <cell r="H845" t="str">
            <v>X65</v>
          </cell>
          <cell r="I845" t="str">
            <v>TCMU</v>
          </cell>
          <cell r="J845">
            <v>25</v>
          </cell>
          <cell r="K845" t="str">
            <v>MORENO HUGO A</v>
          </cell>
          <cell r="L845" t="str">
            <v>GUNI</v>
          </cell>
        </row>
        <row r="846">
          <cell r="A846">
            <v>22</v>
          </cell>
          <cell r="B846" t="str">
            <v>X65</v>
          </cell>
          <cell r="C846" t="str">
            <v>DEPARTAMENTO MONTAJE</v>
          </cell>
          <cell r="D846" t="str">
            <v>142</v>
          </cell>
          <cell r="E846" t="str">
            <v>EXPANSOR DEL CLIMATIZADOR</v>
          </cell>
          <cell r="F846" t="str">
            <v>FUGA</v>
          </cell>
          <cell r="G846" t="str">
            <v>EXPANSOR DEL CLIMATIZADORFUGA</v>
          </cell>
          <cell r="H846" t="str">
            <v>X65</v>
          </cell>
          <cell r="I846" t="str">
            <v>SRE2</v>
          </cell>
          <cell r="J846">
            <v>25</v>
          </cell>
          <cell r="K846" t="str">
            <v>AUTELLI JORGE A</v>
          </cell>
          <cell r="L846" t="str">
            <v>TCMU</v>
          </cell>
        </row>
        <row r="847">
          <cell r="A847">
            <v>22</v>
          </cell>
          <cell r="B847" t="str">
            <v>X65</v>
          </cell>
          <cell r="C847" t="str">
            <v>DEPARTAMENTO MONTAJE</v>
          </cell>
          <cell r="D847" t="str">
            <v>145</v>
          </cell>
          <cell r="E847" t="str">
            <v>PARACHOQUES AR</v>
          </cell>
          <cell r="F847" t="str">
            <v>SOBRESALE</v>
          </cell>
          <cell r="G847" t="str">
            <v>PARACHOQUES ARSOBRESALE</v>
          </cell>
          <cell r="H847" t="str">
            <v>X65</v>
          </cell>
          <cell r="I847" t="str">
            <v>TCMU</v>
          </cell>
          <cell r="J847">
            <v>25</v>
          </cell>
          <cell r="K847" t="str">
            <v>FIGUEROA MIGUEL ANGE</v>
          </cell>
          <cell r="L847" t="str">
            <v>GUNI</v>
          </cell>
        </row>
        <row r="848">
          <cell r="A848">
            <v>22</v>
          </cell>
          <cell r="B848" t="str">
            <v>X65</v>
          </cell>
          <cell r="C848" t="str">
            <v>DEPARTAMENTO MONTAJE</v>
          </cell>
          <cell r="D848" t="str">
            <v>147</v>
          </cell>
          <cell r="E848" t="str">
            <v>CAJON DE PUERTA AVI.</v>
          </cell>
          <cell r="F848" t="str">
            <v>DESCONCHADO</v>
          </cell>
          <cell r="G848" t="str">
            <v>CAJON DE PUERTA AVI.DESCONCHADO</v>
          </cell>
          <cell r="H848" t="str">
            <v>X65</v>
          </cell>
          <cell r="I848" t="str">
            <v>TCMU</v>
          </cell>
          <cell r="J848">
            <v>25</v>
          </cell>
          <cell r="K848" t="str">
            <v>ACEVEDO CLAUDIO CEFE</v>
          </cell>
          <cell r="L848" t="str">
            <v>GUNI</v>
          </cell>
        </row>
        <row r="849">
          <cell r="A849">
            <v>22</v>
          </cell>
          <cell r="B849" t="str">
            <v>X65</v>
          </cell>
          <cell r="C849" t="str">
            <v>DEPARTAMENTO MONTAJE</v>
          </cell>
          <cell r="D849" t="str">
            <v>147</v>
          </cell>
          <cell r="E849" t="str">
            <v>CAPOT AV.</v>
          </cell>
          <cell r="F849" t="str">
            <v>DESCONCHADO</v>
          </cell>
          <cell r="G849" t="str">
            <v>CAPOT AV.DESCONCHADO</v>
          </cell>
          <cell r="H849" t="str">
            <v>X65</v>
          </cell>
          <cell r="I849" t="str">
            <v>SBOX</v>
          </cell>
          <cell r="J849">
            <v>25</v>
          </cell>
          <cell r="K849" t="str">
            <v>ALBORNOZ CARLOS</v>
          </cell>
          <cell r="L849" t="str">
            <v>SPIN</v>
          </cell>
        </row>
        <row r="850">
          <cell r="A850">
            <v>22</v>
          </cell>
          <cell r="B850" t="str">
            <v>X65</v>
          </cell>
          <cell r="C850" t="str">
            <v>DEPARTAMENTO MONTAJE</v>
          </cell>
          <cell r="D850" t="str">
            <v>147</v>
          </cell>
          <cell r="E850" t="str">
            <v>PORTON (CONJUNTO)</v>
          </cell>
          <cell r="F850" t="str">
            <v>DESCONCHADO</v>
          </cell>
          <cell r="G850" t="str">
            <v>PORTON (CONJUNTO)DESCONCHADO</v>
          </cell>
          <cell r="H850" t="str">
            <v>X65</v>
          </cell>
          <cell r="I850" t="str">
            <v>TCMU</v>
          </cell>
          <cell r="J850">
            <v>25</v>
          </cell>
          <cell r="K850" t="str">
            <v>FIGUEROA MIGUEL ANGE</v>
          </cell>
          <cell r="L850" t="str">
            <v>GUNI</v>
          </cell>
        </row>
        <row r="851">
          <cell r="A851">
            <v>22</v>
          </cell>
          <cell r="B851" t="str">
            <v>X65</v>
          </cell>
          <cell r="C851" t="str">
            <v>DEPARTAMENTO PINTURA</v>
          </cell>
          <cell r="D851" t="str">
            <v>481</v>
          </cell>
          <cell r="E851" t="str">
            <v>PUERTA AVI.</v>
          </cell>
          <cell r="F851" t="str">
            <v>MASTICO MAL POSICIONADO</v>
          </cell>
          <cell r="G851" t="str">
            <v>PUERTA AVI.MASTICO MAL POSICIONADO</v>
          </cell>
          <cell r="H851" t="str">
            <v>X65</v>
          </cell>
          <cell r="I851" t="str">
            <v>SBOX</v>
          </cell>
          <cell r="J851">
            <v>25</v>
          </cell>
          <cell r="K851" t="str">
            <v>ALBORNOZ CARLOS</v>
          </cell>
          <cell r="L851" t="str">
            <v>SPIN</v>
          </cell>
        </row>
        <row r="852">
          <cell r="A852">
            <v>22</v>
          </cell>
          <cell r="B852" t="str">
            <v>X65</v>
          </cell>
          <cell r="C852" t="str">
            <v>DEPARTAMENTO PINTURA</v>
          </cell>
          <cell r="D852" t="str">
            <v>482</v>
          </cell>
          <cell r="E852" t="str">
            <v>PORTON (CONJUNTO)</v>
          </cell>
          <cell r="F852" t="str">
            <v>MASTICO MAL POSICIONADO</v>
          </cell>
          <cell r="G852" t="str">
            <v>PORTON (CONJUNTO)MASTICO MAL POSICIONADO</v>
          </cell>
          <cell r="H852" t="str">
            <v>X65</v>
          </cell>
          <cell r="I852" t="str">
            <v>SBOX</v>
          </cell>
          <cell r="J852">
            <v>25</v>
          </cell>
          <cell r="K852" t="str">
            <v>ALBORNOZ CARLOS</v>
          </cell>
          <cell r="L852" t="str">
            <v>SPIN</v>
          </cell>
        </row>
        <row r="853">
          <cell r="A853">
            <v>22</v>
          </cell>
          <cell r="B853" t="str">
            <v>X65</v>
          </cell>
          <cell r="C853" t="str">
            <v>DEPARTAMENTO PINTURA</v>
          </cell>
          <cell r="D853" t="str">
            <v>484</v>
          </cell>
          <cell r="E853" t="str">
            <v>EMBELLECEDOR DE TECHO I.</v>
          </cell>
          <cell r="F853" t="str">
            <v>FALTA</v>
          </cell>
          <cell r="G853" t="str">
            <v>EMBELLECEDOR DE TECHO I.FALTA</v>
          </cell>
          <cell r="H853" t="str">
            <v>X65</v>
          </cell>
          <cell r="I853" t="str">
            <v>SRE2</v>
          </cell>
          <cell r="J853">
            <v>25</v>
          </cell>
          <cell r="K853" t="str">
            <v>DAGHERO CLAUDIO JUAN</v>
          </cell>
          <cell r="L853" t="str">
            <v>TCMU</v>
          </cell>
        </row>
        <row r="854">
          <cell r="A854">
            <v>22</v>
          </cell>
          <cell r="B854" t="str">
            <v>X65</v>
          </cell>
          <cell r="C854" t="str">
            <v>DEPARTAMENTO PINTURA</v>
          </cell>
          <cell r="D854" t="str">
            <v>486</v>
          </cell>
          <cell r="E854" t="str">
            <v>ALETA  ARI.</v>
          </cell>
          <cell r="F854" t="str">
            <v>GRANO</v>
          </cell>
          <cell r="G854" t="str">
            <v>ALETA  ARI.GRANO</v>
          </cell>
          <cell r="H854" t="str">
            <v>X65</v>
          </cell>
          <cell r="I854" t="str">
            <v>SBOX</v>
          </cell>
          <cell r="J854">
            <v>25</v>
          </cell>
          <cell r="K854" t="str">
            <v>ALBORNOZ CARLOS</v>
          </cell>
          <cell r="L854" t="str">
            <v>SPIN</v>
          </cell>
        </row>
        <row r="855">
          <cell r="A855">
            <v>22</v>
          </cell>
          <cell r="B855" t="str">
            <v>X65</v>
          </cell>
          <cell r="C855" t="str">
            <v>DEPARTAMENTO PINTURA</v>
          </cell>
          <cell r="D855" t="str">
            <v>486</v>
          </cell>
          <cell r="E855" t="str">
            <v>ALETA  ARI.</v>
          </cell>
          <cell r="F855" t="str">
            <v>GRANO</v>
          </cell>
          <cell r="G855" t="str">
            <v>ALETA  ARI.GRANO</v>
          </cell>
          <cell r="H855" t="str">
            <v>X65</v>
          </cell>
          <cell r="I855" t="str">
            <v>TCMU</v>
          </cell>
          <cell r="J855">
            <v>25</v>
          </cell>
          <cell r="K855" t="str">
            <v>GAUNA MARIA EUGENIA</v>
          </cell>
          <cell r="L855" t="str">
            <v>GUNI</v>
          </cell>
        </row>
        <row r="856">
          <cell r="A856">
            <v>22</v>
          </cell>
          <cell r="B856" t="str">
            <v>X65</v>
          </cell>
          <cell r="C856" t="str">
            <v>DEPARTAMENTO PINTURA</v>
          </cell>
          <cell r="D856" t="str">
            <v>486</v>
          </cell>
          <cell r="E856" t="str">
            <v>PUERTA AVD.</v>
          </cell>
          <cell r="F856" t="str">
            <v>DEPOSITO DE PARTICULAS</v>
          </cell>
          <cell r="G856" t="str">
            <v>PUERTA AVD.DEPOSITO DE PARTICULAS</v>
          </cell>
          <cell r="H856" t="str">
            <v>X65</v>
          </cell>
          <cell r="I856" t="str">
            <v>TCMU</v>
          </cell>
          <cell r="J856">
            <v>25</v>
          </cell>
          <cell r="K856" t="str">
            <v>RUSEK CHRISTIAN ADRI</v>
          </cell>
          <cell r="L856" t="str">
            <v>GUNI</v>
          </cell>
        </row>
        <row r="857">
          <cell r="A857">
            <v>22</v>
          </cell>
          <cell r="B857" t="str">
            <v>X65</v>
          </cell>
          <cell r="C857" t="str">
            <v>DIRECCION ADJUNTA TECNICA</v>
          </cell>
          <cell r="D857" t="str">
            <v>300</v>
          </cell>
          <cell r="E857" t="str">
            <v>ALFOMBRA DE PISO ARD.</v>
          </cell>
          <cell r="F857" t="str">
            <v>PRESENCIA DE AGUA (ORIGEN INDETERMINADO)</v>
          </cell>
          <cell r="G857" t="str">
            <v>ALFOMBRA DE PISO ARD.PRESENCIA DE AGUA (ORIGEN INDETERMINADO)</v>
          </cell>
          <cell r="H857" t="str">
            <v>X65</v>
          </cell>
          <cell r="I857" t="str">
            <v>BDEF</v>
          </cell>
          <cell r="J857">
            <v>25</v>
          </cell>
          <cell r="K857" t="str">
            <v>ESTERIO SERGIO DAN</v>
          </cell>
          <cell r="L857" t="str">
            <v>BOUT</v>
          </cell>
        </row>
        <row r="858">
          <cell r="A858">
            <v>22</v>
          </cell>
          <cell r="B858" t="str">
            <v>X76</v>
          </cell>
          <cell r="C858" t="str">
            <v>DEPARTAMENTO  CHAPA</v>
          </cell>
          <cell r="D858" t="str">
            <v>427</v>
          </cell>
          <cell r="E858" t="str">
            <v>ALETA  AVD.</v>
          </cell>
          <cell r="F858" t="str">
            <v>FIJACION ROSCADA FLOJA</v>
          </cell>
          <cell r="G858" t="str">
            <v>ALETA  AVD.FIJACION ROSCADA FLOJA</v>
          </cell>
          <cell r="H858" t="str">
            <v>X76</v>
          </cell>
          <cell r="I858" t="str">
            <v>SRET</v>
          </cell>
          <cell r="J858">
            <v>25</v>
          </cell>
          <cell r="K858" t="str">
            <v>CORREA, ALBERTO</v>
          </cell>
          <cell r="L858" t="str">
            <v>STO1</v>
          </cell>
        </row>
        <row r="859">
          <cell r="A859">
            <v>22</v>
          </cell>
          <cell r="B859" t="str">
            <v>X76</v>
          </cell>
          <cell r="C859" t="str">
            <v>DEPARTAMENTO  CHAPA</v>
          </cell>
          <cell r="D859" t="str">
            <v>427</v>
          </cell>
          <cell r="E859" t="str">
            <v>BRANCARD DE TECHO IZ.</v>
          </cell>
          <cell r="F859" t="str">
            <v>PROYECCION DE SOLDADURA</v>
          </cell>
          <cell r="G859" t="str">
            <v>BRANCARD DE TECHO IZ.PROYECCION DE SOLDADURA</v>
          </cell>
          <cell r="H859" t="str">
            <v>X76</v>
          </cell>
          <cell r="I859" t="str">
            <v>SRE2</v>
          </cell>
          <cell r="J859">
            <v>25</v>
          </cell>
          <cell r="K859" t="str">
            <v>AUTELLI JORGE A</v>
          </cell>
          <cell r="L859" t="str">
            <v>TCMU</v>
          </cell>
        </row>
        <row r="860">
          <cell r="A860">
            <v>22</v>
          </cell>
          <cell r="B860" t="str">
            <v>X76</v>
          </cell>
          <cell r="C860" t="str">
            <v>DEPARTAMENTO  CHAPA</v>
          </cell>
          <cell r="D860" t="str">
            <v>427</v>
          </cell>
          <cell r="E860" t="str">
            <v>CAPOT AV.</v>
          </cell>
          <cell r="F860" t="str">
            <v>PICO</v>
          </cell>
          <cell r="G860" t="str">
            <v>CAPOT AV.PICO</v>
          </cell>
          <cell r="H860" t="str">
            <v>X76</v>
          </cell>
          <cell r="I860" t="str">
            <v>TCMU</v>
          </cell>
          <cell r="J860">
            <v>25</v>
          </cell>
          <cell r="K860" t="str">
            <v>FIGUEROA MIGUEL ANGE</v>
          </cell>
          <cell r="L860" t="str">
            <v>GUNI</v>
          </cell>
        </row>
        <row r="861">
          <cell r="A861">
            <v>22</v>
          </cell>
          <cell r="B861" t="str">
            <v>X76</v>
          </cell>
          <cell r="C861" t="str">
            <v>DEPARTAMENTO  CHAPA</v>
          </cell>
          <cell r="D861" t="str">
            <v>427</v>
          </cell>
          <cell r="E861" t="str">
            <v>PUERTA AVD.</v>
          </cell>
          <cell r="F861" t="str">
            <v>DEFORMACION</v>
          </cell>
          <cell r="G861" t="str">
            <v>PUERTA AVD.DEFORMACION</v>
          </cell>
          <cell r="H861" t="str">
            <v>X76</v>
          </cell>
          <cell r="I861" t="str">
            <v>TCMU</v>
          </cell>
          <cell r="J861">
            <v>25</v>
          </cell>
          <cell r="K861" t="str">
            <v>FUENTE FEDER GREGOR</v>
          </cell>
          <cell r="L861" t="str">
            <v>GUNI</v>
          </cell>
        </row>
        <row r="862">
          <cell r="A862">
            <v>22</v>
          </cell>
          <cell r="B862" t="str">
            <v>X76</v>
          </cell>
          <cell r="C862" t="str">
            <v>DEPARTAMENTO  CHAPA</v>
          </cell>
          <cell r="D862" t="str">
            <v>427</v>
          </cell>
          <cell r="E862" t="str">
            <v>PUERTA AVI.</v>
          </cell>
          <cell r="F862" t="str">
            <v>BOLLOS</v>
          </cell>
          <cell r="G862" t="str">
            <v>PUERTA AVI.BOLLOS</v>
          </cell>
          <cell r="H862" t="str">
            <v>X76</v>
          </cell>
          <cell r="I862" t="str">
            <v>SRET</v>
          </cell>
          <cell r="J862">
            <v>25</v>
          </cell>
          <cell r="K862" t="str">
            <v>CORREA, ALBERTO</v>
          </cell>
          <cell r="L862" t="str">
            <v>STO1</v>
          </cell>
        </row>
        <row r="863">
          <cell r="A863">
            <v>22</v>
          </cell>
          <cell r="B863" t="str">
            <v>X76</v>
          </cell>
          <cell r="C863" t="str">
            <v>DEPARTAMENTO  CHAPA</v>
          </cell>
          <cell r="D863" t="str">
            <v>427</v>
          </cell>
          <cell r="E863" t="str">
            <v>PUERTA AVI.</v>
          </cell>
          <cell r="F863" t="str">
            <v>BOLLOS</v>
          </cell>
          <cell r="G863" t="str">
            <v>PUERTA AVI.BOLLOS</v>
          </cell>
          <cell r="H863" t="str">
            <v>X76</v>
          </cell>
          <cell r="I863" t="str">
            <v>SRET</v>
          </cell>
          <cell r="J863">
            <v>25</v>
          </cell>
          <cell r="K863" t="str">
            <v>QUINTEROS, EDUARDO</v>
          </cell>
          <cell r="L863" t="str">
            <v>STO1</v>
          </cell>
        </row>
        <row r="864">
          <cell r="A864">
            <v>22</v>
          </cell>
          <cell r="B864" t="str">
            <v>X76</v>
          </cell>
          <cell r="C864" t="str">
            <v>DEPARTAMENTO  CHAPA</v>
          </cell>
          <cell r="D864" t="str">
            <v>431</v>
          </cell>
          <cell r="E864" t="str">
            <v>CAPOT / FARO D.</v>
          </cell>
          <cell r="F864" t="str">
            <v>SOBRESALE</v>
          </cell>
          <cell r="G864" t="str">
            <v>CAPOT / FARO D.SOBRESALE</v>
          </cell>
          <cell r="H864" t="str">
            <v>X76</v>
          </cell>
          <cell r="I864" t="str">
            <v>TCMU</v>
          </cell>
          <cell r="J864">
            <v>25</v>
          </cell>
          <cell r="K864" t="str">
            <v>VAZQUEZ RENE ALBERTO</v>
          </cell>
          <cell r="L864" t="str">
            <v>GUNI</v>
          </cell>
        </row>
        <row r="865">
          <cell r="A865">
            <v>22</v>
          </cell>
          <cell r="B865" t="str">
            <v>X76</v>
          </cell>
          <cell r="C865" t="str">
            <v>DEPARTAMENTO MONTAJE</v>
          </cell>
          <cell r="D865" t="str">
            <v>147</v>
          </cell>
          <cell r="E865" t="str">
            <v>PUERTA BATIENTE ARD.</v>
          </cell>
          <cell r="F865" t="str">
            <v>DESCONCHADO</v>
          </cell>
          <cell r="G865" t="str">
            <v>PUERTA BATIENTE ARD.DESCONCHADO</v>
          </cell>
          <cell r="H865" t="str">
            <v>X76</v>
          </cell>
          <cell r="I865" t="str">
            <v>SBOX</v>
          </cell>
          <cell r="J865">
            <v>25</v>
          </cell>
          <cell r="K865" t="str">
            <v>ALBORNOZ CARLOS</v>
          </cell>
          <cell r="L865" t="str">
            <v>SPIN</v>
          </cell>
        </row>
        <row r="866">
          <cell r="A866">
            <v>22</v>
          </cell>
          <cell r="B866" t="str">
            <v>X76</v>
          </cell>
          <cell r="C866" t="str">
            <v>DEPARTAMENTO PINTURA</v>
          </cell>
          <cell r="D866" t="str">
            <v>483</v>
          </cell>
          <cell r="E866" t="str">
            <v>PUERTA AVD.</v>
          </cell>
          <cell r="F866" t="str">
            <v>DESCOLGON</v>
          </cell>
          <cell r="G866" t="str">
            <v>PUERTA AVD.DESCOLGON</v>
          </cell>
          <cell r="H866" t="str">
            <v>X76</v>
          </cell>
          <cell r="I866" t="str">
            <v>TCMU</v>
          </cell>
          <cell r="J866">
            <v>25</v>
          </cell>
          <cell r="K866" t="str">
            <v>IBARRA CARLOS NICOLA</v>
          </cell>
          <cell r="L866" t="str">
            <v>GUNI</v>
          </cell>
        </row>
        <row r="867">
          <cell r="A867">
            <v>22</v>
          </cell>
          <cell r="B867" t="str">
            <v>X76</v>
          </cell>
          <cell r="C867" t="str">
            <v>DEPARTAMENTO PINTURA</v>
          </cell>
          <cell r="D867" t="str">
            <v>486</v>
          </cell>
          <cell r="E867" t="str">
            <v>PUERTA BATIENTE LATERAL I.</v>
          </cell>
          <cell r="F867" t="str">
            <v>GRANO</v>
          </cell>
          <cell r="G867" t="str">
            <v>PUERTA BATIENTE LATERAL I.GRANO</v>
          </cell>
          <cell r="H867" t="str">
            <v>X76</v>
          </cell>
          <cell r="I867" t="str">
            <v>SBOX</v>
          </cell>
          <cell r="J867">
            <v>25</v>
          </cell>
          <cell r="K867" t="str">
            <v>ALBORNOZ CARLOS</v>
          </cell>
          <cell r="L867" t="str">
            <v>SPIN</v>
          </cell>
        </row>
        <row r="868">
          <cell r="A868">
            <v>22</v>
          </cell>
          <cell r="B868" t="str">
            <v>X38</v>
          </cell>
          <cell r="C868" t="str">
            <v>DEPARTAMENTO  CHAPA</v>
          </cell>
          <cell r="D868" t="str">
            <v>427</v>
          </cell>
          <cell r="E868" t="str">
            <v>PUERTA AVI.</v>
          </cell>
          <cell r="F868" t="str">
            <v>JUEGO MAL REPARTIDO</v>
          </cell>
          <cell r="G868" t="str">
            <v>PUERTA AVI.JUEGO MAL REPARTIDO</v>
          </cell>
          <cell r="H868" t="str">
            <v>X38</v>
          </cell>
          <cell r="I868" t="str">
            <v>SRET</v>
          </cell>
          <cell r="J868">
            <v>24</v>
          </cell>
          <cell r="K868" t="str">
            <v>QUINTEROS, EDUARDO</v>
          </cell>
          <cell r="L868" t="str">
            <v>STO1</v>
          </cell>
        </row>
        <row r="869">
          <cell r="A869">
            <v>22</v>
          </cell>
          <cell r="B869" t="str">
            <v>X38</v>
          </cell>
          <cell r="C869" t="str">
            <v>DEPARTAMENTO  CHAPA</v>
          </cell>
          <cell r="D869" t="str">
            <v>431</v>
          </cell>
          <cell r="E869" t="str">
            <v>PUERTA AVD.</v>
          </cell>
          <cell r="F869" t="str">
            <v>DEFORMADO</v>
          </cell>
          <cell r="G869" t="str">
            <v>PUERTA AVD.DEFORMADO</v>
          </cell>
          <cell r="H869" t="str">
            <v>X38</v>
          </cell>
          <cell r="I869" t="str">
            <v>TCMU</v>
          </cell>
          <cell r="J869">
            <v>24</v>
          </cell>
          <cell r="K869" t="str">
            <v>FIGUEROA MIGUEL ANGE</v>
          </cell>
          <cell r="L869" t="str">
            <v>GUNI</v>
          </cell>
        </row>
        <row r="870">
          <cell r="A870">
            <v>22</v>
          </cell>
          <cell r="B870" t="str">
            <v>X38</v>
          </cell>
          <cell r="C870" t="str">
            <v>DEPARTAMENTO  CHAPA</v>
          </cell>
          <cell r="D870" t="str">
            <v>432</v>
          </cell>
          <cell r="E870" t="str">
            <v>CAPOT AV.</v>
          </cell>
          <cell r="F870" t="str">
            <v>JUEGO MAL REPARTIDO</v>
          </cell>
          <cell r="G870" t="str">
            <v>CAPOT AV.JUEGO MAL REPARTIDO</v>
          </cell>
          <cell r="H870" t="str">
            <v>X38</v>
          </cell>
          <cell r="I870" t="str">
            <v>TCMU</v>
          </cell>
          <cell r="J870">
            <v>24</v>
          </cell>
          <cell r="K870" t="str">
            <v>RAMIREZ RICAR DANIEL</v>
          </cell>
          <cell r="L870" t="str">
            <v>GUNI</v>
          </cell>
        </row>
        <row r="871">
          <cell r="A871">
            <v>22</v>
          </cell>
          <cell r="B871" t="str">
            <v>X38</v>
          </cell>
          <cell r="C871" t="str">
            <v>DEPARTAMENTO MONTAJE</v>
          </cell>
          <cell r="D871" t="str">
            <v>145</v>
          </cell>
          <cell r="E871" t="str">
            <v>FUNCION REGLAJE ELECT. DE FAROS</v>
          </cell>
          <cell r="F871" t="str">
            <v>INSTALACION DINAMICA MK01</v>
          </cell>
          <cell r="G871" t="str">
            <v>FUNCION REGLAJE ELECT. DE FAROSINSTALACION DINAMICA MK01</v>
          </cell>
          <cell r="H871" t="str">
            <v>X38</v>
          </cell>
          <cell r="I871" t="str">
            <v>SRE2</v>
          </cell>
          <cell r="J871">
            <v>24</v>
          </cell>
          <cell r="K871" t="str">
            <v>CONTROL ELECTRICO</v>
          </cell>
          <cell r="L871" t="str">
            <v>PARA</v>
          </cell>
        </row>
        <row r="872">
          <cell r="A872">
            <v>22</v>
          </cell>
          <cell r="B872" t="str">
            <v>X38</v>
          </cell>
          <cell r="C872" t="str">
            <v>DEPARTAMENTO PINTURA</v>
          </cell>
          <cell r="D872" t="str">
            <v>481</v>
          </cell>
          <cell r="E872" t="str">
            <v>PASO DE RUEDA  ARI.</v>
          </cell>
          <cell r="F872" t="str">
            <v>MASTICO SUPERABUNDANTE</v>
          </cell>
          <cell r="G872" t="str">
            <v>PASO DE RUEDA  ARI.MASTICO SUPERABUNDANTE</v>
          </cell>
          <cell r="H872" t="str">
            <v>X38</v>
          </cell>
          <cell r="I872" t="str">
            <v>SRE1</v>
          </cell>
          <cell r="J872">
            <v>24</v>
          </cell>
          <cell r="K872" t="str">
            <v>AUTELLI JORGE A</v>
          </cell>
          <cell r="L872" t="str">
            <v>TCMU</v>
          </cell>
        </row>
        <row r="873">
          <cell r="A873">
            <v>22</v>
          </cell>
          <cell r="B873" t="str">
            <v>X65</v>
          </cell>
          <cell r="C873" t="str">
            <v>DEPARTAMENTO  CHAPA</v>
          </cell>
          <cell r="D873" t="str">
            <v>421</v>
          </cell>
          <cell r="E873" t="str">
            <v>ALETA ARD.</v>
          </cell>
          <cell r="F873" t="str">
            <v>PICO</v>
          </cell>
          <cell r="G873" t="str">
            <v>ALETA ARD.PICO</v>
          </cell>
          <cell r="H873" t="str">
            <v>X65</v>
          </cell>
          <cell r="I873" t="str">
            <v>TCMU</v>
          </cell>
          <cell r="J873">
            <v>24</v>
          </cell>
          <cell r="K873" t="str">
            <v>VERA FEDERICO</v>
          </cell>
          <cell r="L873" t="str">
            <v>GUNI</v>
          </cell>
        </row>
        <row r="874">
          <cell r="A874">
            <v>22</v>
          </cell>
          <cell r="B874" t="str">
            <v>X65</v>
          </cell>
          <cell r="C874" t="str">
            <v>DEPARTAMENTO  CHAPA</v>
          </cell>
          <cell r="D874" t="str">
            <v>421</v>
          </cell>
          <cell r="E874" t="str">
            <v>CAPOT AV.</v>
          </cell>
          <cell r="F874" t="str">
            <v>BOLLOS</v>
          </cell>
          <cell r="G874" t="str">
            <v>CAPOT AV.BOLLOS</v>
          </cell>
          <cell r="H874" t="str">
            <v>X65</v>
          </cell>
          <cell r="I874" t="str">
            <v>TCMU</v>
          </cell>
          <cell r="J874">
            <v>24</v>
          </cell>
          <cell r="K874" t="str">
            <v>ZELAYA GONZA MA CRUZ</v>
          </cell>
          <cell r="L874" t="str">
            <v>GUNI</v>
          </cell>
        </row>
        <row r="875">
          <cell r="A875">
            <v>22</v>
          </cell>
          <cell r="B875" t="str">
            <v>X65</v>
          </cell>
          <cell r="C875" t="str">
            <v>DEPARTAMENTO  CHAPA</v>
          </cell>
          <cell r="D875" t="str">
            <v>421</v>
          </cell>
          <cell r="E875" t="str">
            <v>PUERTA ARD.</v>
          </cell>
          <cell r="F875" t="str">
            <v>PICO</v>
          </cell>
          <cell r="G875" t="str">
            <v>PUERTA ARD.PICO</v>
          </cell>
          <cell r="H875" t="str">
            <v>X65</v>
          </cell>
          <cell r="I875" t="str">
            <v>TCMU</v>
          </cell>
          <cell r="J875">
            <v>24</v>
          </cell>
          <cell r="K875" t="str">
            <v>FLORES PABLO NORBERT</v>
          </cell>
          <cell r="L875" t="str">
            <v>GUNI</v>
          </cell>
        </row>
        <row r="876">
          <cell r="A876">
            <v>22</v>
          </cell>
          <cell r="B876" t="str">
            <v>X65</v>
          </cell>
          <cell r="C876" t="str">
            <v>DEPARTAMENTO  CHAPA</v>
          </cell>
          <cell r="D876" t="str">
            <v>431</v>
          </cell>
          <cell r="E876" t="str">
            <v>ALETA  ARI.</v>
          </cell>
          <cell r="F876" t="str">
            <v>SOLDADURA ESTALLADA</v>
          </cell>
          <cell r="G876" t="str">
            <v>ALETA  ARI.SOLDADURA ESTALLADA</v>
          </cell>
          <cell r="H876" t="str">
            <v>X65</v>
          </cell>
          <cell r="I876" t="str">
            <v>STO1</v>
          </cell>
          <cell r="J876">
            <v>24</v>
          </cell>
          <cell r="K876" t="str">
            <v>QUINTEROS, EDUARDO</v>
          </cell>
          <cell r="L876" t="str">
            <v>STO1</v>
          </cell>
        </row>
        <row r="877">
          <cell r="A877">
            <v>22</v>
          </cell>
          <cell r="B877" t="str">
            <v>X65</v>
          </cell>
          <cell r="C877" t="str">
            <v>DEPARTAMENTO  CHAPA</v>
          </cell>
          <cell r="D877" t="str">
            <v>431</v>
          </cell>
          <cell r="E877" t="str">
            <v>CAPOT / FARO I.</v>
          </cell>
          <cell r="F877" t="str">
            <v>JUEGO IRREGULAR</v>
          </cell>
          <cell r="G877" t="str">
            <v>CAPOT / FARO I.JUEGO IRREGULAR</v>
          </cell>
          <cell r="H877" t="str">
            <v>X65</v>
          </cell>
          <cell r="I877" t="str">
            <v>TCMU</v>
          </cell>
          <cell r="J877">
            <v>24</v>
          </cell>
          <cell r="K877" t="str">
            <v>VAZQUEZ RENE ALBERTO</v>
          </cell>
          <cell r="L877" t="str">
            <v>GUNI</v>
          </cell>
        </row>
        <row r="878">
          <cell r="A878">
            <v>22</v>
          </cell>
          <cell r="B878" t="str">
            <v>X65</v>
          </cell>
          <cell r="C878" t="str">
            <v>DEPARTAMENTO  CHAPA</v>
          </cell>
          <cell r="D878" t="str">
            <v>431</v>
          </cell>
          <cell r="E878" t="str">
            <v>MARCO DE PUERTA  AVD</v>
          </cell>
          <cell r="F878" t="str">
            <v>BOLLOS</v>
          </cell>
          <cell r="G878" t="str">
            <v>MARCO DE PUERTA  AVDBOLLOS</v>
          </cell>
          <cell r="H878" t="str">
            <v>X65</v>
          </cell>
          <cell r="I878" t="str">
            <v>STO1</v>
          </cell>
          <cell r="J878">
            <v>24</v>
          </cell>
          <cell r="K878" t="str">
            <v>CORREA, ALBERTO</v>
          </cell>
          <cell r="L878" t="str">
            <v>STO1</v>
          </cell>
        </row>
        <row r="879">
          <cell r="A879">
            <v>22</v>
          </cell>
          <cell r="B879" t="str">
            <v>X65</v>
          </cell>
          <cell r="C879" t="str">
            <v>DEPARTAMENTO  CHAPA</v>
          </cell>
          <cell r="D879" t="str">
            <v>431</v>
          </cell>
          <cell r="E879" t="str">
            <v>PISO INTERMEDIO</v>
          </cell>
          <cell r="F879" t="str">
            <v>FIJA.,REMACH.O GRUPILLA FALTA (CH)</v>
          </cell>
          <cell r="G879" t="str">
            <v>PISO INTERMEDIOFIJA.,REMACH.O GRUPILLA FALTA (CH)</v>
          </cell>
          <cell r="H879" t="str">
            <v>X65</v>
          </cell>
          <cell r="I879" t="str">
            <v>SRE2</v>
          </cell>
          <cell r="J879">
            <v>24</v>
          </cell>
          <cell r="K879" t="str">
            <v>DAGHERO CLAUDIO JUAN</v>
          </cell>
          <cell r="L879" t="str">
            <v>TCMU</v>
          </cell>
        </row>
        <row r="880">
          <cell r="A880">
            <v>22</v>
          </cell>
          <cell r="B880" t="str">
            <v>X65</v>
          </cell>
          <cell r="C880" t="str">
            <v>DEPARTAMENTO  CHAPA</v>
          </cell>
          <cell r="D880" t="str">
            <v>431</v>
          </cell>
          <cell r="E880" t="str">
            <v>PORTON (CONJUNTO)</v>
          </cell>
          <cell r="F880" t="str">
            <v>NO CONFORME</v>
          </cell>
          <cell r="G880" t="str">
            <v>PORTON (CONJUNTO)NO CONFORME</v>
          </cell>
          <cell r="H880" t="str">
            <v>X65</v>
          </cell>
          <cell r="I880" t="str">
            <v>SRET</v>
          </cell>
          <cell r="J880">
            <v>24</v>
          </cell>
          <cell r="K880" t="str">
            <v>QUINTEROS, EDUARDO</v>
          </cell>
          <cell r="L880" t="str">
            <v>STO1</v>
          </cell>
        </row>
        <row r="881">
          <cell r="A881">
            <v>22</v>
          </cell>
          <cell r="B881" t="str">
            <v>X65</v>
          </cell>
          <cell r="C881" t="str">
            <v>DEPARTAMENTO  CHAPA</v>
          </cell>
          <cell r="D881" t="str">
            <v>431</v>
          </cell>
          <cell r="E881" t="str">
            <v>PUERTA ARD.</v>
          </cell>
          <cell r="F881" t="str">
            <v>BOLLOS</v>
          </cell>
          <cell r="G881" t="str">
            <v>PUERTA ARD.BOLLOS</v>
          </cell>
          <cell r="H881" t="str">
            <v>X65</v>
          </cell>
          <cell r="I881" t="str">
            <v>TCMU</v>
          </cell>
          <cell r="J881">
            <v>24</v>
          </cell>
          <cell r="K881" t="str">
            <v>ACEVEDO CLAUDIO CEFE</v>
          </cell>
          <cell r="L881" t="str">
            <v>GUNI</v>
          </cell>
        </row>
        <row r="882">
          <cell r="A882">
            <v>22</v>
          </cell>
          <cell r="B882" t="str">
            <v>X65</v>
          </cell>
          <cell r="C882" t="str">
            <v>DEPARTAMENTO  CHAPA</v>
          </cell>
          <cell r="D882" t="str">
            <v>431</v>
          </cell>
          <cell r="E882" t="str">
            <v>PUERTA ARD.</v>
          </cell>
          <cell r="F882" t="str">
            <v>BOLLOS</v>
          </cell>
          <cell r="G882" t="str">
            <v>PUERTA ARD.BOLLOS</v>
          </cell>
          <cell r="H882" t="str">
            <v>X65</v>
          </cell>
          <cell r="I882" t="str">
            <v>TCMU</v>
          </cell>
          <cell r="J882">
            <v>24</v>
          </cell>
          <cell r="K882" t="str">
            <v>FIGUEROA MIGUEL ANGE</v>
          </cell>
          <cell r="L882" t="str">
            <v>GUNI</v>
          </cell>
        </row>
        <row r="883">
          <cell r="A883">
            <v>22</v>
          </cell>
          <cell r="B883" t="str">
            <v>X65</v>
          </cell>
          <cell r="C883" t="str">
            <v>DEPARTAMENTO  CHAPA</v>
          </cell>
          <cell r="D883" t="str">
            <v>431</v>
          </cell>
          <cell r="E883" t="str">
            <v>PUERTA ARI.</v>
          </cell>
          <cell r="F883" t="str">
            <v>BOLLOS</v>
          </cell>
          <cell r="G883" t="str">
            <v>PUERTA ARI.BOLLOS</v>
          </cell>
          <cell r="H883" t="str">
            <v>X65</v>
          </cell>
          <cell r="I883" t="str">
            <v>STO1</v>
          </cell>
          <cell r="J883">
            <v>24</v>
          </cell>
          <cell r="K883" t="str">
            <v>CORREA, ALBERTO</v>
          </cell>
          <cell r="L883" t="str">
            <v>STO1</v>
          </cell>
        </row>
        <row r="884">
          <cell r="A884">
            <v>22</v>
          </cell>
          <cell r="B884" t="str">
            <v>X65</v>
          </cell>
          <cell r="C884" t="str">
            <v>DEPARTAMENTO  CHAPA</v>
          </cell>
          <cell r="D884" t="str">
            <v>431</v>
          </cell>
          <cell r="E884" t="str">
            <v>PUERTA ARI.</v>
          </cell>
          <cell r="F884" t="str">
            <v>BOLLOS</v>
          </cell>
          <cell r="G884" t="str">
            <v>PUERTA ARI.BOLLOS</v>
          </cell>
          <cell r="H884" t="str">
            <v>X65</v>
          </cell>
          <cell r="I884" t="str">
            <v>TCMU</v>
          </cell>
          <cell r="J884">
            <v>24</v>
          </cell>
          <cell r="K884" t="str">
            <v>MORENO HUGO A</v>
          </cell>
          <cell r="L884" t="str">
            <v>GUNI</v>
          </cell>
        </row>
        <row r="885">
          <cell r="A885">
            <v>22</v>
          </cell>
          <cell r="B885" t="str">
            <v>X65</v>
          </cell>
          <cell r="C885" t="str">
            <v>DEPARTAMENTO  CHAPA</v>
          </cell>
          <cell r="D885" t="str">
            <v>431</v>
          </cell>
          <cell r="E885" t="str">
            <v>PUERTA ARI.</v>
          </cell>
          <cell r="F885" t="str">
            <v>PICO</v>
          </cell>
          <cell r="G885" t="str">
            <v>PUERTA ARI.PICO</v>
          </cell>
          <cell r="H885" t="str">
            <v>X65</v>
          </cell>
          <cell r="I885" t="str">
            <v>TCMU</v>
          </cell>
          <cell r="J885">
            <v>24</v>
          </cell>
          <cell r="K885" t="str">
            <v>VAZQUEZ RENE ALBERTO</v>
          </cell>
          <cell r="L885" t="str">
            <v>GUNI</v>
          </cell>
        </row>
        <row r="886">
          <cell r="A886">
            <v>22</v>
          </cell>
          <cell r="B886" t="str">
            <v>X65</v>
          </cell>
          <cell r="C886" t="str">
            <v>DEPARTAMENTO  CHAPA</v>
          </cell>
          <cell r="D886" t="str">
            <v>431</v>
          </cell>
          <cell r="E886" t="str">
            <v>PUERTA AVD.</v>
          </cell>
          <cell r="F886" t="str">
            <v>PICO</v>
          </cell>
          <cell r="G886" t="str">
            <v>PUERTA AVD.PICO</v>
          </cell>
          <cell r="H886" t="str">
            <v>X65</v>
          </cell>
          <cell r="I886" t="str">
            <v>TCMU</v>
          </cell>
          <cell r="J886">
            <v>24</v>
          </cell>
          <cell r="K886" t="str">
            <v>RUSEK CHRISTIAN ADRI</v>
          </cell>
          <cell r="L886" t="str">
            <v>GUNI</v>
          </cell>
        </row>
        <row r="887">
          <cell r="A887">
            <v>22</v>
          </cell>
          <cell r="B887" t="str">
            <v>X65</v>
          </cell>
          <cell r="C887" t="str">
            <v>DEPARTAMENTO  CHAPA</v>
          </cell>
          <cell r="D887" t="str">
            <v>431</v>
          </cell>
          <cell r="E887" t="str">
            <v>PUERTA AVI.</v>
          </cell>
          <cell r="F887" t="str">
            <v>BOLLOS</v>
          </cell>
          <cell r="G887" t="str">
            <v>PUERTA AVI.BOLLOS</v>
          </cell>
          <cell r="H887" t="str">
            <v>X65</v>
          </cell>
          <cell r="I887" t="str">
            <v>TCMU</v>
          </cell>
          <cell r="J887">
            <v>24</v>
          </cell>
          <cell r="K887" t="str">
            <v>ACEVEDO CLAUDIO CEFE</v>
          </cell>
          <cell r="L887" t="str">
            <v>GUNI</v>
          </cell>
        </row>
        <row r="888">
          <cell r="A888">
            <v>22</v>
          </cell>
          <cell r="B888" t="str">
            <v>X65</v>
          </cell>
          <cell r="C888" t="str">
            <v>DEPARTAMENTO  CHAPA</v>
          </cell>
          <cell r="D888" t="str">
            <v>431</v>
          </cell>
          <cell r="E888" t="str">
            <v>PUERTA AVI.</v>
          </cell>
          <cell r="F888" t="str">
            <v>DEFORMADO</v>
          </cell>
          <cell r="G888" t="str">
            <v>PUERTA AVI.DEFORMADO</v>
          </cell>
          <cell r="H888" t="str">
            <v>X65</v>
          </cell>
          <cell r="I888" t="str">
            <v>TCMU</v>
          </cell>
          <cell r="J888">
            <v>24</v>
          </cell>
          <cell r="K888" t="str">
            <v>FIGUEROA MIGUEL ANGE</v>
          </cell>
          <cell r="L888" t="str">
            <v>GUNI</v>
          </cell>
        </row>
        <row r="889">
          <cell r="A889">
            <v>22</v>
          </cell>
          <cell r="B889" t="str">
            <v>X65</v>
          </cell>
          <cell r="C889" t="str">
            <v>DEPARTAMENTO  CHAPA</v>
          </cell>
          <cell r="D889" t="str">
            <v>432</v>
          </cell>
          <cell r="E889" t="str">
            <v>ALETA  AVD.</v>
          </cell>
          <cell r="F889" t="str">
            <v>DEFECTO DE CHAPA</v>
          </cell>
          <cell r="G889" t="str">
            <v>ALETA  AVD.DEFECTO DE CHAPA</v>
          </cell>
          <cell r="H889" t="str">
            <v>X65</v>
          </cell>
          <cell r="I889" t="str">
            <v>SRE2</v>
          </cell>
          <cell r="J889">
            <v>24</v>
          </cell>
          <cell r="K889" t="str">
            <v>DAGHERO CLAUDIO JUAN</v>
          </cell>
          <cell r="L889" t="str">
            <v>TCMU</v>
          </cell>
        </row>
        <row r="890">
          <cell r="A890">
            <v>22</v>
          </cell>
          <cell r="B890" t="str">
            <v>X65</v>
          </cell>
          <cell r="C890" t="str">
            <v>DEPARTAMENTO  CHAPA</v>
          </cell>
          <cell r="D890" t="str">
            <v>432</v>
          </cell>
          <cell r="E890" t="str">
            <v>ALETA  AVI.</v>
          </cell>
          <cell r="F890" t="str">
            <v>FALTA</v>
          </cell>
          <cell r="G890" t="str">
            <v>ALETA  AVI.FALTA</v>
          </cell>
          <cell r="H890" t="str">
            <v>X65</v>
          </cell>
          <cell r="I890" t="str">
            <v>SRET</v>
          </cell>
          <cell r="J890">
            <v>24</v>
          </cell>
          <cell r="K890" t="str">
            <v>QUINTEROS, EDUARDO</v>
          </cell>
          <cell r="L890" t="str">
            <v>STO1</v>
          </cell>
        </row>
        <row r="891">
          <cell r="A891">
            <v>22</v>
          </cell>
          <cell r="B891" t="str">
            <v>X65</v>
          </cell>
          <cell r="C891" t="str">
            <v>DEPARTAMENTO  CHAPA</v>
          </cell>
          <cell r="D891" t="str">
            <v>432</v>
          </cell>
          <cell r="E891" t="str">
            <v>MARCO DE PUERTA  AVD</v>
          </cell>
          <cell r="F891" t="str">
            <v>JUEGO IRREGULAR</v>
          </cell>
          <cell r="G891" t="str">
            <v>MARCO DE PUERTA  AVDJUEGO IRREGULAR</v>
          </cell>
          <cell r="H891" t="str">
            <v>X65</v>
          </cell>
          <cell r="I891" t="str">
            <v>TCMU</v>
          </cell>
          <cell r="J891">
            <v>24</v>
          </cell>
          <cell r="K891" t="str">
            <v>VAZQUEZ RENE ALBERTO</v>
          </cell>
          <cell r="L891" t="str">
            <v>GUNI</v>
          </cell>
        </row>
        <row r="892">
          <cell r="A892">
            <v>22</v>
          </cell>
          <cell r="B892" t="str">
            <v>X65</v>
          </cell>
          <cell r="C892" t="str">
            <v>DEPARTAMENTO  CHAPA</v>
          </cell>
          <cell r="D892" t="str">
            <v>432</v>
          </cell>
          <cell r="E892" t="str">
            <v>MARCO DE PUERTA  AVI</v>
          </cell>
          <cell r="F892" t="str">
            <v>JUEGO EXCESIVO</v>
          </cell>
          <cell r="G892" t="str">
            <v>MARCO DE PUERTA  AVIJUEGO EXCESIVO</v>
          </cell>
          <cell r="H892" t="str">
            <v>X65</v>
          </cell>
          <cell r="I892" t="str">
            <v>TCMU</v>
          </cell>
          <cell r="J892">
            <v>24</v>
          </cell>
          <cell r="K892" t="str">
            <v>FIGUEROA MIGUEL ANGE</v>
          </cell>
          <cell r="L892" t="str">
            <v>GUNI</v>
          </cell>
        </row>
        <row r="893">
          <cell r="A893">
            <v>22</v>
          </cell>
          <cell r="B893" t="str">
            <v>X65</v>
          </cell>
          <cell r="C893" t="str">
            <v>DEPARTAMENTO  CHAPA</v>
          </cell>
          <cell r="D893" t="str">
            <v>432</v>
          </cell>
          <cell r="E893" t="str">
            <v>PAÑO DE PUERTA  ARI / ALETA  ARI</v>
          </cell>
          <cell r="F893" t="str">
            <v>SOBRESALE</v>
          </cell>
          <cell r="G893" t="str">
            <v>PAÑO DE PUERTA  ARI / ALETA  ARISOBRESALE</v>
          </cell>
          <cell r="H893" t="str">
            <v>X65</v>
          </cell>
          <cell r="I893" t="str">
            <v>TCMU</v>
          </cell>
          <cell r="J893">
            <v>24</v>
          </cell>
          <cell r="K893" t="str">
            <v>FUENTE FEDER GREGOR</v>
          </cell>
          <cell r="L893" t="str">
            <v>GUNI</v>
          </cell>
        </row>
        <row r="894">
          <cell r="A894">
            <v>22</v>
          </cell>
          <cell r="B894" t="str">
            <v>X65</v>
          </cell>
          <cell r="C894" t="str">
            <v>DEPARTAMENTO  CHAPA</v>
          </cell>
          <cell r="D894" t="str">
            <v>432</v>
          </cell>
          <cell r="E894" t="str">
            <v>PUERTA AVI.</v>
          </cell>
          <cell r="F894" t="str">
            <v>INTRODUCE IRREGULAR</v>
          </cell>
          <cell r="G894" t="str">
            <v>PUERTA AVI.INTRODUCE IRREGULAR</v>
          </cell>
          <cell r="H894" t="str">
            <v>X65</v>
          </cell>
          <cell r="I894" t="str">
            <v>BDEF</v>
          </cell>
          <cell r="J894">
            <v>24</v>
          </cell>
          <cell r="K894" t="str">
            <v>ESTERIO SERGIO DAN</v>
          </cell>
          <cell r="L894" t="str">
            <v>BOUT</v>
          </cell>
        </row>
        <row r="895">
          <cell r="A895">
            <v>22</v>
          </cell>
          <cell r="B895" t="str">
            <v>X65</v>
          </cell>
          <cell r="C895" t="str">
            <v>DEPARTAMENTO MONTAJE</v>
          </cell>
          <cell r="D895" t="str">
            <v>???</v>
          </cell>
          <cell r="E895" t="str">
            <v>PAÑO LATERAL ARI</v>
          </cell>
          <cell r="F895" t="str">
            <v>BOLLOS</v>
          </cell>
          <cell r="G895" t="str">
            <v>PAÑO LATERAL ARIBOLLOS</v>
          </cell>
          <cell r="H895" t="str">
            <v>X65</v>
          </cell>
          <cell r="I895" t="str">
            <v>SRET</v>
          </cell>
          <cell r="J895">
            <v>24</v>
          </cell>
          <cell r="K895" t="str">
            <v>QUINTEROS, EDUARDO</v>
          </cell>
          <cell r="L895" t="str">
            <v>STO1</v>
          </cell>
        </row>
        <row r="896">
          <cell r="A896">
            <v>22</v>
          </cell>
          <cell r="B896" t="str">
            <v>X65</v>
          </cell>
          <cell r="C896" t="str">
            <v>DEPARTAMENTO MONTAJE</v>
          </cell>
          <cell r="D896" t="str">
            <v>???</v>
          </cell>
          <cell r="E896" t="str">
            <v>PORTON (CONJUNTO)</v>
          </cell>
          <cell r="F896" t="str">
            <v>MAL ALINEADO</v>
          </cell>
          <cell r="G896" t="str">
            <v>PORTON (CONJUNTO)MAL ALINEADO</v>
          </cell>
          <cell r="H896" t="str">
            <v>X65</v>
          </cell>
          <cell r="I896" t="str">
            <v>TCMU</v>
          </cell>
          <cell r="J896">
            <v>24</v>
          </cell>
          <cell r="K896" t="str">
            <v>RUSEK CHRISTIAN ADRI</v>
          </cell>
          <cell r="L896" t="str">
            <v>GUNI</v>
          </cell>
        </row>
        <row r="897">
          <cell r="A897">
            <v>22</v>
          </cell>
          <cell r="B897" t="str">
            <v>X65</v>
          </cell>
          <cell r="C897" t="str">
            <v>DEPARTAMENTO MONTAJE</v>
          </cell>
          <cell r="D897" t="str">
            <v>143</v>
          </cell>
          <cell r="E897" t="str">
            <v>JUNTA DE PUERTA  ARI. (BURLETE)</v>
          </cell>
          <cell r="F897" t="str">
            <v>MAL POSICIONADO</v>
          </cell>
          <cell r="G897" t="str">
            <v>JUNTA DE PUERTA  ARI. (BURLETE)MAL POSICIONADO</v>
          </cell>
          <cell r="H897" t="str">
            <v>X65</v>
          </cell>
          <cell r="I897" t="str">
            <v>TCMU</v>
          </cell>
          <cell r="J897">
            <v>24</v>
          </cell>
          <cell r="K897" t="str">
            <v>VAZQUEZ RENE ALBERTO</v>
          </cell>
          <cell r="L897" t="str">
            <v>GUNI</v>
          </cell>
        </row>
        <row r="898">
          <cell r="A898">
            <v>22</v>
          </cell>
          <cell r="B898" t="str">
            <v>X65</v>
          </cell>
          <cell r="C898" t="str">
            <v>DEPARTAMENTO MONTAJE</v>
          </cell>
          <cell r="D898" t="str">
            <v>143</v>
          </cell>
          <cell r="E898" t="str">
            <v>JUNTA DE PUERTA  AVI. (BURLETE)</v>
          </cell>
          <cell r="F898" t="str">
            <v>MAL POSICIONADO</v>
          </cell>
          <cell r="G898" t="str">
            <v>JUNTA DE PUERTA  AVI. (BURLETE)MAL POSICIONADO</v>
          </cell>
          <cell r="H898" t="str">
            <v>X65</v>
          </cell>
          <cell r="I898" t="str">
            <v>TCMU</v>
          </cell>
          <cell r="J898">
            <v>24</v>
          </cell>
          <cell r="K898" t="str">
            <v>REYNOSO DAVID WALTER</v>
          </cell>
          <cell r="L898" t="str">
            <v>GUNI</v>
          </cell>
        </row>
        <row r="899">
          <cell r="A899">
            <v>22</v>
          </cell>
          <cell r="B899" t="str">
            <v>X65</v>
          </cell>
          <cell r="C899" t="str">
            <v>DEPARTAMENTO MONTAJE</v>
          </cell>
          <cell r="D899" t="str">
            <v>144</v>
          </cell>
          <cell r="E899" t="str">
            <v>REMPLISSAGE CONTROLE FREIN</v>
          </cell>
          <cell r="F899" t="str">
            <v>FUGA</v>
          </cell>
          <cell r="G899" t="str">
            <v>REMPLISSAGE CONTROLE FREINFUGA</v>
          </cell>
          <cell r="H899" t="str">
            <v>X65</v>
          </cell>
          <cell r="I899" t="str">
            <v>SRE2</v>
          </cell>
          <cell r="J899">
            <v>24</v>
          </cell>
          <cell r="L899" t="str">
            <v>FREN</v>
          </cell>
        </row>
        <row r="900">
          <cell r="A900">
            <v>22</v>
          </cell>
          <cell r="B900" t="str">
            <v>X65</v>
          </cell>
          <cell r="C900" t="str">
            <v>DEPARTAMENTO MONTAJE</v>
          </cell>
          <cell r="D900" t="str">
            <v>145</v>
          </cell>
          <cell r="E900" t="str">
            <v>FUNCION DE INYECCION</v>
          </cell>
          <cell r="F900" t="str">
            <v>AVERIA INSTALACION PEV</v>
          </cell>
          <cell r="G900" t="str">
            <v>FUNCION DE INYECCIONAVERIA INSTALACION PEV</v>
          </cell>
          <cell r="H900" t="str">
            <v>X65</v>
          </cell>
          <cell r="I900" t="str">
            <v>SREE</v>
          </cell>
          <cell r="J900">
            <v>24</v>
          </cell>
          <cell r="K900" t="str">
            <v>CONTROL ELECTRICO</v>
          </cell>
          <cell r="L900" t="str">
            <v>ST2A</v>
          </cell>
        </row>
        <row r="901">
          <cell r="A901">
            <v>22</v>
          </cell>
          <cell r="B901" t="str">
            <v>X65</v>
          </cell>
          <cell r="C901" t="str">
            <v>DEPARTAMENTO MONTAJE</v>
          </cell>
          <cell r="D901" t="str">
            <v>145</v>
          </cell>
          <cell r="E901" t="str">
            <v>FUNCION DE INYECCION</v>
          </cell>
          <cell r="F901" t="str">
            <v>INSTALACION ESTATICA  2 RK01</v>
          </cell>
          <cell r="G901" t="str">
            <v>FUNCION DE INYECCIONINSTALACION ESTATICA  2 RK01</v>
          </cell>
          <cell r="H901" t="str">
            <v>X65</v>
          </cell>
          <cell r="I901" t="str">
            <v>SRE2</v>
          </cell>
          <cell r="J901">
            <v>24</v>
          </cell>
          <cell r="K901" t="str">
            <v>CONTROL ELECTRICO</v>
          </cell>
          <cell r="L901" t="str">
            <v>ST2A</v>
          </cell>
        </row>
        <row r="902">
          <cell r="A902">
            <v>22</v>
          </cell>
          <cell r="B902" t="str">
            <v>X65</v>
          </cell>
          <cell r="C902" t="str">
            <v>DEPARTAMENTO MONTAJE</v>
          </cell>
          <cell r="D902" t="str">
            <v>145</v>
          </cell>
          <cell r="E902" t="str">
            <v>PARACHOQUES AR</v>
          </cell>
          <cell r="F902" t="str">
            <v>SOBRESALE</v>
          </cell>
          <cell r="G902" t="str">
            <v>PARACHOQUES ARSOBRESALE</v>
          </cell>
          <cell r="H902" t="str">
            <v>X65</v>
          </cell>
          <cell r="I902" t="str">
            <v>TCMU</v>
          </cell>
          <cell r="J902">
            <v>24</v>
          </cell>
          <cell r="K902" t="str">
            <v>VAZQUEZ RENE ALBERTO</v>
          </cell>
          <cell r="L902" t="str">
            <v>GUNI</v>
          </cell>
        </row>
        <row r="903">
          <cell r="A903">
            <v>22</v>
          </cell>
          <cell r="B903" t="str">
            <v>X65</v>
          </cell>
          <cell r="C903" t="str">
            <v>DEPARTAMENTO MONTAJE</v>
          </cell>
          <cell r="D903" t="str">
            <v>147</v>
          </cell>
          <cell r="E903" t="str">
            <v>PUERTA AVI.</v>
          </cell>
          <cell r="F903" t="str">
            <v>DESCONCHADO</v>
          </cell>
          <cell r="G903" t="str">
            <v>PUERTA AVI.DESCONCHADO</v>
          </cell>
          <cell r="H903" t="str">
            <v>X65</v>
          </cell>
          <cell r="I903" t="str">
            <v>TCMU</v>
          </cell>
          <cell r="J903">
            <v>24</v>
          </cell>
          <cell r="K903" t="str">
            <v>FIGUEROA MIGUEL ANGE</v>
          </cell>
          <cell r="L903" t="str">
            <v>GUNI</v>
          </cell>
        </row>
        <row r="904">
          <cell r="A904">
            <v>22</v>
          </cell>
          <cell r="B904" t="str">
            <v>X65</v>
          </cell>
          <cell r="C904" t="str">
            <v>DEPARTAMENTO PINTURA</v>
          </cell>
          <cell r="D904" t="str">
            <v>486</v>
          </cell>
          <cell r="E904" t="str">
            <v>PORTON (CONJUNTO)</v>
          </cell>
          <cell r="F904" t="str">
            <v>HUELLAS</v>
          </cell>
          <cell r="G904" t="str">
            <v>PORTON (CONJUNTO)HUELLAS</v>
          </cell>
          <cell r="H904" t="str">
            <v>X65</v>
          </cell>
          <cell r="I904" t="str">
            <v>TCMU</v>
          </cell>
          <cell r="J904">
            <v>24</v>
          </cell>
          <cell r="K904" t="str">
            <v>FUENTE FEDER GREGOR</v>
          </cell>
          <cell r="L904" t="str">
            <v>GUNI</v>
          </cell>
        </row>
        <row r="905">
          <cell r="A905">
            <v>22</v>
          </cell>
          <cell r="B905" t="str">
            <v>X65</v>
          </cell>
          <cell r="C905" t="str">
            <v>DEPARTAMENTO PINTURA</v>
          </cell>
          <cell r="D905" t="str">
            <v>486</v>
          </cell>
          <cell r="E905" t="str">
            <v>PORTON (CONJUNTO)</v>
          </cell>
          <cell r="F905" t="str">
            <v>HUELLAS</v>
          </cell>
          <cell r="G905" t="str">
            <v>PORTON (CONJUNTO)HUELLAS</v>
          </cell>
          <cell r="H905" t="str">
            <v>X65</v>
          </cell>
          <cell r="I905" t="str">
            <v>TCMU</v>
          </cell>
          <cell r="J905">
            <v>24</v>
          </cell>
          <cell r="K905" t="str">
            <v>ZELAYA GONZA MA CRUZ</v>
          </cell>
          <cell r="L905" t="str">
            <v>GUNI</v>
          </cell>
        </row>
        <row r="906">
          <cell r="A906">
            <v>22</v>
          </cell>
          <cell r="B906" t="str">
            <v>X65</v>
          </cell>
          <cell r="C906" t="str">
            <v>DEPARTAMENTO PINTURA</v>
          </cell>
          <cell r="D906" t="str">
            <v>486</v>
          </cell>
          <cell r="E906" t="str">
            <v>TECHO</v>
          </cell>
          <cell r="F906" t="str">
            <v>CRATER</v>
          </cell>
          <cell r="G906" t="str">
            <v>TECHOCRATER</v>
          </cell>
          <cell r="H906" t="str">
            <v>X65</v>
          </cell>
          <cell r="I906" t="str">
            <v>SBOX</v>
          </cell>
          <cell r="J906">
            <v>24</v>
          </cell>
          <cell r="K906" t="str">
            <v>ALBORNOZ CARLOS</v>
          </cell>
          <cell r="L906" t="str">
            <v>SPIN</v>
          </cell>
        </row>
        <row r="907">
          <cell r="A907">
            <v>22</v>
          </cell>
          <cell r="B907" t="str">
            <v>X65</v>
          </cell>
          <cell r="C907" t="str">
            <v>DEPARTAMENTO PINTURA</v>
          </cell>
          <cell r="D907" t="str">
            <v>486</v>
          </cell>
          <cell r="E907" t="str">
            <v>TECHO</v>
          </cell>
          <cell r="F907" t="str">
            <v>DEPOSITO DE PARTICULAS</v>
          </cell>
          <cell r="G907" t="str">
            <v>TECHODEPOSITO DE PARTICULAS</v>
          </cell>
          <cell r="H907" t="str">
            <v>X65</v>
          </cell>
          <cell r="I907" t="str">
            <v>TCMU</v>
          </cell>
          <cell r="J907">
            <v>24</v>
          </cell>
          <cell r="K907" t="str">
            <v>RUSEK CHRISTIAN ADRI</v>
          </cell>
          <cell r="L907" t="str">
            <v>GUNI</v>
          </cell>
        </row>
        <row r="908">
          <cell r="A908">
            <v>22</v>
          </cell>
          <cell r="B908" t="str">
            <v>X65</v>
          </cell>
          <cell r="C908" t="str">
            <v>DIRECCION ADJUNTA TECNICA</v>
          </cell>
          <cell r="D908" t="str">
            <v>300</v>
          </cell>
          <cell r="E908" t="str">
            <v>FUNCION DE INYECCION</v>
          </cell>
          <cell r="F908" t="str">
            <v>DEFECTO ELECTRICO NO REPRODUCIDO</v>
          </cell>
          <cell r="G908" t="str">
            <v>FUNCION DE INYECCIONDEFECTO ELECTRICO NO REPRODUCIDO</v>
          </cell>
          <cell r="H908" t="str">
            <v>X65</v>
          </cell>
          <cell r="I908" t="str">
            <v>SREE</v>
          </cell>
          <cell r="J908">
            <v>24</v>
          </cell>
          <cell r="K908" t="str">
            <v>CONTROL ELECTRICO</v>
          </cell>
          <cell r="L908" t="str">
            <v>SEEA</v>
          </cell>
        </row>
        <row r="909">
          <cell r="A909">
            <v>22</v>
          </cell>
          <cell r="B909" t="str">
            <v>X76</v>
          </cell>
          <cell r="C909" t="str">
            <v>DEPARTAMENTO  CHAPA</v>
          </cell>
          <cell r="D909" t="str">
            <v>424</v>
          </cell>
          <cell r="E909" t="str">
            <v>PAÑO LATERAL ARD</v>
          </cell>
          <cell r="F909" t="str">
            <v>BOLLOS</v>
          </cell>
          <cell r="G909" t="str">
            <v>PAÑO LATERAL ARDBOLLOS</v>
          </cell>
          <cell r="H909" t="str">
            <v>X76</v>
          </cell>
          <cell r="I909" t="str">
            <v>SRET</v>
          </cell>
          <cell r="J909">
            <v>24</v>
          </cell>
          <cell r="K909" t="str">
            <v>QUINTEROS, EDUARDO</v>
          </cell>
          <cell r="L909" t="str">
            <v>STO1</v>
          </cell>
        </row>
        <row r="910">
          <cell r="A910">
            <v>22</v>
          </cell>
          <cell r="B910" t="str">
            <v>X76</v>
          </cell>
          <cell r="C910" t="str">
            <v>DEPARTAMENTO  CHAPA</v>
          </cell>
          <cell r="D910" t="str">
            <v>424</v>
          </cell>
          <cell r="E910" t="str">
            <v>PAÑO LATERAL ARI</v>
          </cell>
          <cell r="F910" t="str">
            <v>SOLDADURA ESTALLADA</v>
          </cell>
          <cell r="G910" t="str">
            <v>PAÑO LATERAL ARISOLDADURA ESTALLADA</v>
          </cell>
          <cell r="H910" t="str">
            <v>X76</v>
          </cell>
          <cell r="I910" t="str">
            <v>STO1</v>
          </cell>
          <cell r="J910">
            <v>24</v>
          </cell>
          <cell r="K910" t="str">
            <v>QUINTEROS, EDUARDO</v>
          </cell>
          <cell r="L910" t="str">
            <v>STO1</v>
          </cell>
        </row>
        <row r="911">
          <cell r="A911">
            <v>22</v>
          </cell>
          <cell r="B911" t="str">
            <v>X76</v>
          </cell>
          <cell r="C911" t="str">
            <v>DEPARTAMENTO  CHAPA</v>
          </cell>
          <cell r="D911" t="str">
            <v>427</v>
          </cell>
          <cell r="E911" t="str">
            <v>PUERTA BATIENTE ARD.</v>
          </cell>
          <cell r="F911" t="str">
            <v>JUEGO IRREGULAR</v>
          </cell>
          <cell r="G911" t="str">
            <v>PUERTA BATIENTE ARD.JUEGO IRREGULAR</v>
          </cell>
          <cell r="H911" t="str">
            <v>X76</v>
          </cell>
          <cell r="I911" t="str">
            <v>STO1</v>
          </cell>
          <cell r="J911">
            <v>24</v>
          </cell>
          <cell r="K911" t="str">
            <v>CORREA, ALBERTO</v>
          </cell>
          <cell r="L911" t="str">
            <v>STO1</v>
          </cell>
        </row>
        <row r="912">
          <cell r="A912">
            <v>22</v>
          </cell>
          <cell r="B912" t="str">
            <v>X76</v>
          </cell>
          <cell r="C912" t="str">
            <v>DEPARTAMENTO  CHAPA</v>
          </cell>
          <cell r="D912" t="str">
            <v>430</v>
          </cell>
          <cell r="E912" t="str">
            <v>PUERTA AVI.</v>
          </cell>
          <cell r="F912" t="str">
            <v>DEFORMACION</v>
          </cell>
          <cell r="G912" t="str">
            <v>PUERTA AVI.DEFORMACION</v>
          </cell>
          <cell r="H912" t="str">
            <v>X76</v>
          </cell>
          <cell r="I912" t="str">
            <v>TCMU</v>
          </cell>
          <cell r="J912">
            <v>24</v>
          </cell>
          <cell r="K912" t="str">
            <v>RAMIREZ RICAR DANIEL</v>
          </cell>
          <cell r="L912" t="str">
            <v>GUNI</v>
          </cell>
        </row>
        <row r="913">
          <cell r="A913">
            <v>22</v>
          </cell>
          <cell r="B913" t="str">
            <v>X76</v>
          </cell>
          <cell r="C913" t="str">
            <v>DEPARTAMENTO  CHAPA</v>
          </cell>
          <cell r="D913" t="str">
            <v>431</v>
          </cell>
          <cell r="E913" t="str">
            <v>PAÑO DE PUERTA  AVI / ALETA  AVI</v>
          </cell>
          <cell r="F913" t="str">
            <v>SOBRESALE</v>
          </cell>
          <cell r="G913" t="str">
            <v>PAÑO DE PUERTA  AVI / ALETA  AVISOBRESALE</v>
          </cell>
          <cell r="H913" t="str">
            <v>X76</v>
          </cell>
          <cell r="I913" t="str">
            <v>TCMU</v>
          </cell>
          <cell r="J913">
            <v>24</v>
          </cell>
          <cell r="K913" t="str">
            <v>FIGUEROA MIGUEL ANGE</v>
          </cell>
          <cell r="L913" t="str">
            <v>GUNI</v>
          </cell>
        </row>
        <row r="914">
          <cell r="A914">
            <v>22</v>
          </cell>
          <cell r="B914" t="str">
            <v>X76</v>
          </cell>
          <cell r="C914" t="str">
            <v>DEPARTAMENTO  CHAPA</v>
          </cell>
          <cell r="D914" t="str">
            <v>432</v>
          </cell>
          <cell r="E914" t="str">
            <v>CAPOT AV.</v>
          </cell>
          <cell r="F914" t="str">
            <v>JUEGO IRREGULAR</v>
          </cell>
          <cell r="G914" t="str">
            <v>CAPOT AV.JUEGO IRREGULAR</v>
          </cell>
          <cell r="H914" t="str">
            <v>X76</v>
          </cell>
          <cell r="I914" t="str">
            <v>SRET</v>
          </cell>
          <cell r="J914">
            <v>24</v>
          </cell>
          <cell r="K914" t="str">
            <v>QUINTEROS, EDUARDO</v>
          </cell>
          <cell r="L914" t="str">
            <v>STO1</v>
          </cell>
        </row>
        <row r="915">
          <cell r="A915">
            <v>22</v>
          </cell>
          <cell r="B915" t="str">
            <v>X76</v>
          </cell>
          <cell r="C915" t="str">
            <v>DEPARTAMENTO  CHAPA</v>
          </cell>
          <cell r="D915" t="str">
            <v>432</v>
          </cell>
          <cell r="E915" t="str">
            <v>CAPOT AV.</v>
          </cell>
          <cell r="F915" t="str">
            <v>MAL CENTRADO</v>
          </cell>
          <cell r="G915" t="str">
            <v>CAPOT AV.MAL CENTRADO</v>
          </cell>
          <cell r="H915" t="str">
            <v>X76</v>
          </cell>
          <cell r="I915" t="str">
            <v>BDEF</v>
          </cell>
          <cell r="J915">
            <v>24</v>
          </cell>
          <cell r="K915" t="str">
            <v>ESTERIO SERGIO DAN</v>
          </cell>
          <cell r="L915" t="str">
            <v>BOUT</v>
          </cell>
        </row>
        <row r="916">
          <cell r="A916">
            <v>22</v>
          </cell>
          <cell r="B916" t="str">
            <v>X76</v>
          </cell>
          <cell r="C916" t="str">
            <v>DEPARTAMENTO MONTAJE</v>
          </cell>
          <cell r="D916" t="str">
            <v>142</v>
          </cell>
          <cell r="E916" t="str">
            <v>ALFOMBRA DE PISO ARI.</v>
          </cell>
          <cell r="F916" t="str">
            <v>PRESENCIA DE AGUA (ORIGEN INDETERMINADO)</v>
          </cell>
          <cell r="G916" t="str">
            <v>ALFOMBRA DE PISO ARI.PRESENCIA DE AGUA (ORIGEN INDETERMINADO)</v>
          </cell>
          <cell r="H916" t="str">
            <v>X76</v>
          </cell>
          <cell r="I916" t="str">
            <v>SRE2</v>
          </cell>
          <cell r="J916">
            <v>24</v>
          </cell>
          <cell r="K916" t="str">
            <v>DI GREGORIO RAUL</v>
          </cell>
          <cell r="L916" t="str">
            <v>GKAN</v>
          </cell>
        </row>
        <row r="917">
          <cell r="A917">
            <v>22</v>
          </cell>
          <cell r="B917" t="str">
            <v>X76</v>
          </cell>
          <cell r="C917" t="str">
            <v>DEPARTAMENTO MONTAJE</v>
          </cell>
          <cell r="D917" t="str">
            <v>147</v>
          </cell>
          <cell r="E917" t="str">
            <v>PORTON (CONJUNTO)</v>
          </cell>
          <cell r="F917" t="str">
            <v>DESCONCHADO</v>
          </cell>
          <cell r="G917" t="str">
            <v>PORTON (CONJUNTO)DESCONCHADO</v>
          </cell>
          <cell r="H917" t="str">
            <v>X76</v>
          </cell>
          <cell r="I917" t="str">
            <v>TCMU</v>
          </cell>
          <cell r="J917">
            <v>24</v>
          </cell>
          <cell r="K917" t="str">
            <v>GAUNA MARIA EUGENIA</v>
          </cell>
          <cell r="L917" t="str">
            <v>GUNI</v>
          </cell>
        </row>
        <row r="918">
          <cell r="A918">
            <v>22</v>
          </cell>
          <cell r="B918" t="str">
            <v>X76</v>
          </cell>
          <cell r="C918" t="str">
            <v>DEPARTAMENTO PINTURA</v>
          </cell>
          <cell r="D918" t="str">
            <v>483</v>
          </cell>
          <cell r="E918" t="str">
            <v>PIE MEDIO I./ LARGUERO DE TECHO SUP. I.</v>
          </cell>
          <cell r="F918" t="str">
            <v>DESCOLGON</v>
          </cell>
          <cell r="G918" t="str">
            <v>PIE MEDIO I./ LARGUERO DE TECHO SUP. I.DESCOLGON</v>
          </cell>
          <cell r="H918" t="str">
            <v>X76</v>
          </cell>
          <cell r="I918" t="str">
            <v>SBOX</v>
          </cell>
          <cell r="J918">
            <v>24</v>
          </cell>
          <cell r="K918" t="str">
            <v>ALBORNOZ CARLOS</v>
          </cell>
          <cell r="L918" t="str">
            <v>SPIN</v>
          </cell>
        </row>
        <row r="919">
          <cell r="A919">
            <v>22</v>
          </cell>
          <cell r="B919" t="str">
            <v>X76</v>
          </cell>
          <cell r="C919" t="str">
            <v>DEPARTAMENTO PINTURA</v>
          </cell>
          <cell r="D919" t="str">
            <v>484</v>
          </cell>
          <cell r="E919" t="str">
            <v>PUERTA DESLIZANTE LATERAL I.</v>
          </cell>
          <cell r="F919" t="str">
            <v>BOLLOS</v>
          </cell>
          <cell r="G919" t="str">
            <v>PUERTA DESLIZANTE LATERAL I.BOLLOS</v>
          </cell>
          <cell r="H919" t="str">
            <v>X76</v>
          </cell>
          <cell r="I919" t="str">
            <v>TCMU</v>
          </cell>
          <cell r="J919">
            <v>24</v>
          </cell>
          <cell r="K919" t="str">
            <v>VAZQUEZ RENE ALBERTO</v>
          </cell>
          <cell r="L919" t="str">
            <v>GUNI</v>
          </cell>
        </row>
        <row r="920">
          <cell r="A920">
            <v>22</v>
          </cell>
          <cell r="B920" t="str">
            <v>X76</v>
          </cell>
          <cell r="C920" t="str">
            <v>DEPARTAMENTO PINTURA</v>
          </cell>
          <cell r="D920" t="str">
            <v>486</v>
          </cell>
          <cell r="E920" t="str">
            <v>PUERTA AVI.</v>
          </cell>
          <cell r="F920" t="str">
            <v>GRANO</v>
          </cell>
          <cell r="G920" t="str">
            <v>PUERTA AVI.GRANO</v>
          </cell>
          <cell r="H920" t="str">
            <v>X76</v>
          </cell>
          <cell r="I920" t="str">
            <v>TCMU</v>
          </cell>
          <cell r="J920">
            <v>24</v>
          </cell>
          <cell r="K920" t="str">
            <v>GUTIERREZ VERONICA</v>
          </cell>
          <cell r="L920" t="str">
            <v>GUNI</v>
          </cell>
        </row>
        <row r="921">
          <cell r="A921">
            <v>22</v>
          </cell>
          <cell r="B921" t="str">
            <v>X76</v>
          </cell>
          <cell r="C921" t="str">
            <v>DEPARTAMENTO PINTURA</v>
          </cell>
          <cell r="D921" t="str">
            <v>486</v>
          </cell>
          <cell r="E921" t="str">
            <v>TECHO</v>
          </cell>
          <cell r="F921" t="str">
            <v>GRANO</v>
          </cell>
          <cell r="G921" t="str">
            <v>TECHOGRANO</v>
          </cell>
          <cell r="H921" t="str">
            <v>X76</v>
          </cell>
          <cell r="I921" t="str">
            <v>SBOX</v>
          </cell>
          <cell r="J921">
            <v>24</v>
          </cell>
          <cell r="K921" t="str">
            <v>ALBORNOZ CARLOS</v>
          </cell>
          <cell r="L921" t="str">
            <v>SPIN</v>
          </cell>
        </row>
        <row r="922">
          <cell r="A922">
            <v>22</v>
          </cell>
          <cell r="B922" t="str">
            <v>X38</v>
          </cell>
          <cell r="C922" t="str">
            <v>DEPARTAMENTO  CHAPA</v>
          </cell>
          <cell r="D922" t="str">
            <v>431</v>
          </cell>
          <cell r="E922" t="str">
            <v>CAPOT / REJILLA  DE CALANDRA</v>
          </cell>
          <cell r="F922" t="str">
            <v>SOBRESALE</v>
          </cell>
          <cell r="G922" t="str">
            <v>CAPOT / REJILLA  DE CALANDRASOBRESALE</v>
          </cell>
          <cell r="H922" t="str">
            <v>X38</v>
          </cell>
          <cell r="I922" t="str">
            <v>SRE2</v>
          </cell>
          <cell r="J922">
            <v>23</v>
          </cell>
          <cell r="K922" t="str">
            <v>RUSEK CHRISTIAN ADRI</v>
          </cell>
          <cell r="L922" t="str">
            <v>GUNI</v>
          </cell>
        </row>
        <row r="923">
          <cell r="A923">
            <v>22</v>
          </cell>
          <cell r="B923" t="str">
            <v>X38</v>
          </cell>
          <cell r="C923" t="str">
            <v>DEPARTAMENTO  CHAPA</v>
          </cell>
          <cell r="D923" t="str">
            <v>431</v>
          </cell>
          <cell r="E923" t="str">
            <v>PUERTA AVI.</v>
          </cell>
          <cell r="F923" t="str">
            <v>BOLLOS</v>
          </cell>
          <cell r="G923" t="str">
            <v>PUERTA AVI.BOLLOS</v>
          </cell>
          <cell r="H923" t="str">
            <v>X38</v>
          </cell>
          <cell r="I923" t="str">
            <v>TCMU</v>
          </cell>
          <cell r="J923">
            <v>23</v>
          </cell>
          <cell r="K923" t="str">
            <v>RUSEK CHRISTIAN ADRI</v>
          </cell>
          <cell r="L923" t="str">
            <v>GUNI</v>
          </cell>
        </row>
        <row r="924">
          <cell r="A924">
            <v>22</v>
          </cell>
          <cell r="B924" t="str">
            <v>X38</v>
          </cell>
          <cell r="C924" t="str">
            <v>DEPARTAMENTO PINTURA</v>
          </cell>
          <cell r="D924" t="str">
            <v>484</v>
          </cell>
          <cell r="E924" t="str">
            <v>TECHO</v>
          </cell>
          <cell r="F924" t="str">
            <v>BOLLOS</v>
          </cell>
          <cell r="G924" t="str">
            <v>TECHOBOLLOS</v>
          </cell>
          <cell r="H924" t="str">
            <v>X38</v>
          </cell>
          <cell r="I924" t="str">
            <v>SRE2</v>
          </cell>
          <cell r="J924">
            <v>23</v>
          </cell>
          <cell r="K924" t="str">
            <v>RUSEK CHRISTIAN ADRI</v>
          </cell>
          <cell r="L924" t="str">
            <v>GUNI</v>
          </cell>
        </row>
        <row r="925">
          <cell r="A925">
            <v>22</v>
          </cell>
          <cell r="B925" t="str">
            <v>X65</v>
          </cell>
          <cell r="C925" t="str">
            <v>CALIDAD DE PIEZAS</v>
          </cell>
          <cell r="D925" t="str">
            <v>151</v>
          </cell>
          <cell r="E925" t="str">
            <v>TAPA DE CARBURANTE</v>
          </cell>
          <cell r="F925" t="str">
            <v>DEFORMADO</v>
          </cell>
          <cell r="G925" t="str">
            <v>TAPA DE CARBURANTEDEFORMADO</v>
          </cell>
          <cell r="H925" t="str">
            <v>X65</v>
          </cell>
          <cell r="I925" t="str">
            <v>TCMU</v>
          </cell>
          <cell r="J925">
            <v>23</v>
          </cell>
          <cell r="K925" t="str">
            <v>FIGUEROA MIGUEL ANGE</v>
          </cell>
          <cell r="L925" t="str">
            <v>GUNI</v>
          </cell>
        </row>
        <row r="926">
          <cell r="A926">
            <v>22</v>
          </cell>
          <cell r="B926" t="str">
            <v>X65</v>
          </cell>
          <cell r="C926" t="str">
            <v>DEPARTAMENTO  CHAPA</v>
          </cell>
          <cell r="D926" t="str">
            <v>421</v>
          </cell>
          <cell r="E926" t="str">
            <v>CAPOT AV.</v>
          </cell>
          <cell r="F926" t="str">
            <v>BOLLOS</v>
          </cell>
          <cell r="G926" t="str">
            <v>CAPOT AV.BOLLOS</v>
          </cell>
          <cell r="H926" t="str">
            <v>X65</v>
          </cell>
          <cell r="I926" t="str">
            <v>TCMU</v>
          </cell>
          <cell r="J926">
            <v>23</v>
          </cell>
          <cell r="K926" t="str">
            <v>GAUNA MARIA EUGENIA</v>
          </cell>
          <cell r="L926" t="str">
            <v>GUNI</v>
          </cell>
        </row>
        <row r="927">
          <cell r="A927">
            <v>22</v>
          </cell>
          <cell r="B927" t="str">
            <v>X65</v>
          </cell>
          <cell r="C927" t="str">
            <v>DEPARTAMENTO  CHAPA</v>
          </cell>
          <cell r="D927" t="str">
            <v>421</v>
          </cell>
          <cell r="E927" t="str">
            <v>PUERTA ARD.</v>
          </cell>
          <cell r="F927" t="str">
            <v>PICO</v>
          </cell>
          <cell r="G927" t="str">
            <v>PUERTA ARD.PICO</v>
          </cell>
          <cell r="H927" t="str">
            <v>X65</v>
          </cell>
          <cell r="I927" t="str">
            <v>TCMU</v>
          </cell>
          <cell r="J927">
            <v>23</v>
          </cell>
          <cell r="K927" t="str">
            <v>RIZZI JESSICA</v>
          </cell>
          <cell r="L927" t="str">
            <v>GUNI</v>
          </cell>
        </row>
        <row r="928">
          <cell r="A928">
            <v>22</v>
          </cell>
          <cell r="B928" t="str">
            <v>X65</v>
          </cell>
          <cell r="C928" t="str">
            <v>DEPARTAMENTO  CHAPA</v>
          </cell>
          <cell r="D928" t="str">
            <v>422</v>
          </cell>
          <cell r="E928" t="str">
            <v>LUNETA AR FIJA</v>
          </cell>
          <cell r="F928" t="str">
            <v>MAL POSICIONADO</v>
          </cell>
          <cell r="G928" t="str">
            <v>LUNETA AR FIJAMAL POSICIONADO</v>
          </cell>
          <cell r="H928" t="str">
            <v>X65</v>
          </cell>
          <cell r="I928" t="str">
            <v>TCMU</v>
          </cell>
          <cell r="J928">
            <v>23</v>
          </cell>
          <cell r="K928" t="str">
            <v>FIGUEROA MIGUEL ANGE</v>
          </cell>
          <cell r="L928" t="str">
            <v>GUNI</v>
          </cell>
        </row>
        <row r="929">
          <cell r="A929">
            <v>22</v>
          </cell>
          <cell r="B929" t="str">
            <v>X65</v>
          </cell>
          <cell r="C929" t="str">
            <v>DEPARTAMENTO  CHAPA</v>
          </cell>
          <cell r="D929" t="str">
            <v>426</v>
          </cell>
          <cell r="E929" t="str">
            <v>MARCO DE PUERTA  ARD</v>
          </cell>
          <cell r="F929" t="str">
            <v>DEFORMADO</v>
          </cell>
          <cell r="G929" t="str">
            <v>MARCO DE PUERTA  ARDDEFORMADO</v>
          </cell>
          <cell r="H929" t="str">
            <v>X65</v>
          </cell>
          <cell r="I929" t="str">
            <v>TCMU</v>
          </cell>
          <cell r="J929">
            <v>23</v>
          </cell>
          <cell r="K929" t="str">
            <v>FIGUEROA MIGUEL ANGE</v>
          </cell>
          <cell r="L929" t="str">
            <v>GUNI</v>
          </cell>
        </row>
        <row r="930">
          <cell r="A930">
            <v>22</v>
          </cell>
          <cell r="B930" t="str">
            <v>X65</v>
          </cell>
          <cell r="C930" t="str">
            <v>DEPARTAMENTO  CHAPA</v>
          </cell>
          <cell r="D930" t="str">
            <v>431</v>
          </cell>
          <cell r="E930" t="str">
            <v>CAPOT AV./ ALETA  AVI.</v>
          </cell>
          <cell r="F930" t="str">
            <v>JUEGO IRREGULAR</v>
          </cell>
          <cell r="G930" t="str">
            <v>CAPOT AV./ ALETA  AVI.JUEGO IRREGULAR</v>
          </cell>
          <cell r="H930" t="str">
            <v>X65</v>
          </cell>
          <cell r="I930" t="str">
            <v>TCMU</v>
          </cell>
          <cell r="J930">
            <v>23</v>
          </cell>
          <cell r="K930" t="str">
            <v>VAZQUEZ RENE ALBERTO</v>
          </cell>
          <cell r="L930" t="str">
            <v>GUNI</v>
          </cell>
        </row>
        <row r="931">
          <cell r="A931">
            <v>22</v>
          </cell>
          <cell r="B931" t="str">
            <v>X65</v>
          </cell>
          <cell r="C931" t="str">
            <v>DEPARTAMENTO  CHAPA</v>
          </cell>
          <cell r="D931" t="str">
            <v>431</v>
          </cell>
          <cell r="E931" t="str">
            <v>CAPOT AV./ ALETA  AVI.</v>
          </cell>
          <cell r="F931" t="str">
            <v>SOBRESALE</v>
          </cell>
          <cell r="G931" t="str">
            <v>CAPOT AV./ ALETA  AVI.SOBRESALE</v>
          </cell>
          <cell r="H931" t="str">
            <v>X65</v>
          </cell>
          <cell r="I931" t="str">
            <v>TCMU</v>
          </cell>
          <cell r="J931">
            <v>23</v>
          </cell>
          <cell r="K931" t="str">
            <v>GAUNA MARIA EUGENIA</v>
          </cell>
          <cell r="L931" t="str">
            <v>GUNI</v>
          </cell>
        </row>
        <row r="932">
          <cell r="A932">
            <v>22</v>
          </cell>
          <cell r="B932" t="str">
            <v>X65</v>
          </cell>
          <cell r="C932" t="str">
            <v>DEPARTAMENTO  CHAPA</v>
          </cell>
          <cell r="D932" t="str">
            <v>431</v>
          </cell>
          <cell r="E932" t="str">
            <v>CAPOT / FARO D.</v>
          </cell>
          <cell r="F932" t="str">
            <v>SOBRESALE</v>
          </cell>
          <cell r="G932" t="str">
            <v>CAPOT / FARO D.SOBRESALE</v>
          </cell>
          <cell r="H932" t="str">
            <v>X65</v>
          </cell>
          <cell r="I932" t="str">
            <v>TCMU</v>
          </cell>
          <cell r="J932">
            <v>23</v>
          </cell>
          <cell r="K932" t="str">
            <v>FIGUEROA MIGUEL ANGE</v>
          </cell>
          <cell r="L932" t="str">
            <v>GUNI</v>
          </cell>
        </row>
        <row r="933">
          <cell r="A933">
            <v>22</v>
          </cell>
          <cell r="B933" t="str">
            <v>X65</v>
          </cell>
          <cell r="C933" t="str">
            <v>DEPARTAMENTO  CHAPA</v>
          </cell>
          <cell r="D933" t="str">
            <v>431</v>
          </cell>
          <cell r="E933" t="str">
            <v>MARCO DE PUERTA  ARD</v>
          </cell>
          <cell r="F933" t="str">
            <v>PICO</v>
          </cell>
          <cell r="G933" t="str">
            <v>MARCO DE PUERTA  ARDPICO</v>
          </cell>
          <cell r="H933" t="str">
            <v>X65</v>
          </cell>
          <cell r="I933" t="str">
            <v>STO1</v>
          </cell>
          <cell r="J933">
            <v>23</v>
          </cell>
          <cell r="K933" t="str">
            <v>QUINTEROS, EDUARDO</v>
          </cell>
          <cell r="L933" t="str">
            <v>STO1</v>
          </cell>
        </row>
        <row r="934">
          <cell r="A934">
            <v>22</v>
          </cell>
          <cell r="B934" t="str">
            <v>X65</v>
          </cell>
          <cell r="C934" t="str">
            <v>DEPARTAMENTO  CHAPA</v>
          </cell>
          <cell r="D934" t="str">
            <v>431</v>
          </cell>
          <cell r="E934" t="str">
            <v>PUERTA ARI.</v>
          </cell>
          <cell r="F934" t="str">
            <v>BOLLOS</v>
          </cell>
          <cell r="G934" t="str">
            <v>PUERTA ARI.BOLLOS</v>
          </cell>
          <cell r="H934" t="str">
            <v>X65</v>
          </cell>
          <cell r="I934" t="str">
            <v>TCMU</v>
          </cell>
          <cell r="J934">
            <v>23</v>
          </cell>
          <cell r="K934" t="str">
            <v>RAMIREZ RICAR DANIEL</v>
          </cell>
          <cell r="L934" t="str">
            <v>GUNI</v>
          </cell>
        </row>
        <row r="935">
          <cell r="A935">
            <v>22</v>
          </cell>
          <cell r="B935" t="str">
            <v>X65</v>
          </cell>
          <cell r="C935" t="str">
            <v>DEPARTAMENTO  CHAPA</v>
          </cell>
          <cell r="D935" t="str">
            <v>431</v>
          </cell>
          <cell r="E935" t="str">
            <v>PUERTA ARI.</v>
          </cell>
          <cell r="F935" t="str">
            <v>BOLLOS</v>
          </cell>
          <cell r="G935" t="str">
            <v>PUERTA ARI.BOLLOS</v>
          </cell>
          <cell r="H935" t="str">
            <v>X65</v>
          </cell>
          <cell r="I935" t="str">
            <v>TCMU</v>
          </cell>
          <cell r="J935">
            <v>23</v>
          </cell>
          <cell r="K935" t="str">
            <v>VAZQUEZ RENE ALBERTO</v>
          </cell>
          <cell r="L935" t="str">
            <v>GUNI</v>
          </cell>
        </row>
        <row r="936">
          <cell r="A936">
            <v>22</v>
          </cell>
          <cell r="B936" t="str">
            <v>X65</v>
          </cell>
          <cell r="C936" t="str">
            <v>DEPARTAMENTO  CHAPA</v>
          </cell>
          <cell r="D936" t="str">
            <v>431</v>
          </cell>
          <cell r="E936" t="str">
            <v>PUERTA ARI.</v>
          </cell>
          <cell r="F936" t="str">
            <v>DURO DE CERRAR</v>
          </cell>
          <cell r="G936" t="str">
            <v>PUERTA ARI.DURO DE CERRAR</v>
          </cell>
          <cell r="H936" t="str">
            <v>X65</v>
          </cell>
          <cell r="I936" t="str">
            <v>TCMU</v>
          </cell>
          <cell r="J936">
            <v>23</v>
          </cell>
          <cell r="K936" t="str">
            <v>ZELAYA GONZA MA CRUZ</v>
          </cell>
          <cell r="L936" t="str">
            <v>GUNI</v>
          </cell>
        </row>
        <row r="937">
          <cell r="A937">
            <v>22</v>
          </cell>
          <cell r="B937" t="str">
            <v>X65</v>
          </cell>
          <cell r="C937" t="str">
            <v>DEPARTAMENTO  CHAPA</v>
          </cell>
          <cell r="D937" t="str">
            <v>431</v>
          </cell>
          <cell r="E937" t="str">
            <v>PUERTA AVD.</v>
          </cell>
          <cell r="F937" t="str">
            <v>PICO</v>
          </cell>
          <cell r="G937" t="str">
            <v>PUERTA AVD.PICO</v>
          </cell>
          <cell r="H937" t="str">
            <v>X65</v>
          </cell>
          <cell r="I937" t="str">
            <v>TCMU</v>
          </cell>
          <cell r="J937">
            <v>23</v>
          </cell>
          <cell r="K937" t="str">
            <v>RAMIREZ RICAR DANIEL</v>
          </cell>
          <cell r="L937" t="str">
            <v>GUNI</v>
          </cell>
        </row>
        <row r="938">
          <cell r="A938">
            <v>22</v>
          </cell>
          <cell r="B938" t="str">
            <v>X65</v>
          </cell>
          <cell r="C938" t="str">
            <v>DEPARTAMENTO  CHAPA</v>
          </cell>
          <cell r="D938" t="str">
            <v>432</v>
          </cell>
          <cell r="E938" t="str">
            <v>CAPOT AV.</v>
          </cell>
          <cell r="F938" t="str">
            <v>DEFORMACION</v>
          </cell>
          <cell r="G938" t="str">
            <v>CAPOT AV.DEFORMACION</v>
          </cell>
          <cell r="H938" t="str">
            <v>X65</v>
          </cell>
          <cell r="I938" t="str">
            <v>STO1</v>
          </cell>
          <cell r="J938">
            <v>23</v>
          </cell>
          <cell r="K938" t="str">
            <v>QUINTEROS, EDUARDO</v>
          </cell>
          <cell r="L938" t="str">
            <v>STO1</v>
          </cell>
        </row>
        <row r="939">
          <cell r="A939">
            <v>22</v>
          </cell>
          <cell r="B939" t="str">
            <v>X65</v>
          </cell>
          <cell r="C939" t="str">
            <v>DEPARTAMENTO  CHAPA</v>
          </cell>
          <cell r="D939" t="str">
            <v>432</v>
          </cell>
          <cell r="E939" t="str">
            <v>CAPOT AV.</v>
          </cell>
          <cell r="F939" t="str">
            <v>PICO</v>
          </cell>
          <cell r="G939" t="str">
            <v>CAPOT AV.PICO</v>
          </cell>
          <cell r="H939" t="str">
            <v>X65</v>
          </cell>
          <cell r="I939" t="str">
            <v>STO1</v>
          </cell>
          <cell r="J939">
            <v>23</v>
          </cell>
          <cell r="K939" t="str">
            <v>QUINTEROS, EDUARDO</v>
          </cell>
          <cell r="L939" t="str">
            <v>STO1</v>
          </cell>
        </row>
        <row r="940">
          <cell r="A940">
            <v>22</v>
          </cell>
          <cell r="B940" t="str">
            <v>X65</v>
          </cell>
          <cell r="C940" t="str">
            <v>DEPARTAMENTO  CHAPA</v>
          </cell>
          <cell r="D940" t="str">
            <v>432</v>
          </cell>
          <cell r="E940" t="str">
            <v>CAPOT / FARO I.</v>
          </cell>
          <cell r="F940" t="str">
            <v>MAL ALINEADO</v>
          </cell>
          <cell r="G940" t="str">
            <v>CAPOT / FARO I.MAL ALINEADO</v>
          </cell>
          <cell r="H940" t="str">
            <v>X65</v>
          </cell>
          <cell r="I940" t="str">
            <v>TCMU</v>
          </cell>
          <cell r="J940">
            <v>23</v>
          </cell>
          <cell r="K940" t="str">
            <v>GAUNA MARIA EUGENIA</v>
          </cell>
          <cell r="L940" t="str">
            <v>GUNI</v>
          </cell>
        </row>
        <row r="941">
          <cell r="A941">
            <v>22</v>
          </cell>
          <cell r="B941" t="str">
            <v>X65</v>
          </cell>
          <cell r="C941" t="str">
            <v>DEPARTAMENTO  CHAPA</v>
          </cell>
          <cell r="D941" t="str">
            <v>432</v>
          </cell>
          <cell r="E941" t="str">
            <v>ENCUADRAMIENTO DE PUERTA ARI.</v>
          </cell>
          <cell r="F941" t="str">
            <v>PROYECCION DE SOLDADURA</v>
          </cell>
          <cell r="G941" t="str">
            <v>ENCUADRAMIENTO DE PUERTA ARI.PROYECCION DE SOLDADURA</v>
          </cell>
          <cell r="H941" t="str">
            <v>X65</v>
          </cell>
          <cell r="I941" t="str">
            <v>STO1</v>
          </cell>
          <cell r="J941">
            <v>23</v>
          </cell>
          <cell r="K941" t="str">
            <v>QUINTEROS, EDUARDO</v>
          </cell>
          <cell r="L941" t="str">
            <v>STO1</v>
          </cell>
        </row>
        <row r="942">
          <cell r="A942">
            <v>22</v>
          </cell>
          <cell r="B942" t="str">
            <v>X65</v>
          </cell>
          <cell r="C942" t="str">
            <v>DEPARTAMENTO  CHAPA</v>
          </cell>
          <cell r="D942" t="str">
            <v>432</v>
          </cell>
          <cell r="E942" t="str">
            <v>PUERTA ARD.</v>
          </cell>
          <cell r="F942" t="str">
            <v>MAL ALINEADO</v>
          </cell>
          <cell r="G942" t="str">
            <v>PUERTA ARD.MAL ALINEADO</v>
          </cell>
          <cell r="H942" t="str">
            <v>X65</v>
          </cell>
          <cell r="I942" t="str">
            <v>TCMU</v>
          </cell>
          <cell r="J942">
            <v>23</v>
          </cell>
          <cell r="K942" t="str">
            <v>GUTIERREZ VERONICA</v>
          </cell>
          <cell r="L942" t="str">
            <v>GUNI</v>
          </cell>
        </row>
        <row r="943">
          <cell r="A943">
            <v>22</v>
          </cell>
          <cell r="B943" t="str">
            <v>X65</v>
          </cell>
          <cell r="C943" t="str">
            <v>DEPARTAMENTO  CHAPA</v>
          </cell>
          <cell r="D943" t="str">
            <v>432</v>
          </cell>
          <cell r="E943" t="str">
            <v>PUERTA AVD.</v>
          </cell>
          <cell r="F943" t="str">
            <v>MAL ALINEADO</v>
          </cell>
          <cell r="G943" t="str">
            <v>PUERTA AVD.MAL ALINEADO</v>
          </cell>
          <cell r="H943" t="str">
            <v>X65</v>
          </cell>
          <cell r="I943" t="str">
            <v>TCMU</v>
          </cell>
          <cell r="J943">
            <v>23</v>
          </cell>
          <cell r="K943" t="str">
            <v>RIZZI JESSICA</v>
          </cell>
          <cell r="L943" t="str">
            <v>GUNI</v>
          </cell>
        </row>
        <row r="944">
          <cell r="A944">
            <v>22</v>
          </cell>
          <cell r="B944" t="str">
            <v>X65</v>
          </cell>
          <cell r="C944" t="str">
            <v>DEPARTAMENTO MONTAJE</v>
          </cell>
          <cell r="D944" t="str">
            <v>133</v>
          </cell>
          <cell r="E944" t="str">
            <v>FUNCION PILOTOS DE STOP (CONJUNTO)</v>
          </cell>
          <cell r="F944" t="str">
            <v>OPERACION MAL REALIZADA</v>
          </cell>
          <cell r="G944" t="str">
            <v>FUNCION PILOTOS DE STOP (CONJUNTO)OPERACION MAL REALIZADA</v>
          </cell>
          <cell r="H944" t="str">
            <v>X65</v>
          </cell>
          <cell r="I944" t="str">
            <v>SREE</v>
          </cell>
          <cell r="J944">
            <v>23</v>
          </cell>
          <cell r="K944" t="str">
            <v>CONTROL ELECTRICO</v>
          </cell>
          <cell r="L944" t="str">
            <v>ST2A</v>
          </cell>
        </row>
        <row r="945">
          <cell r="A945">
            <v>22</v>
          </cell>
          <cell r="B945" t="str">
            <v>X65</v>
          </cell>
          <cell r="C945" t="str">
            <v>DEPARTAMENTO MONTAJE</v>
          </cell>
          <cell r="D945" t="str">
            <v>137</v>
          </cell>
          <cell r="E945" t="str">
            <v>CAJETIN EXT. LUNA DE PUERTA AVI.</v>
          </cell>
          <cell r="F945" t="str">
            <v>MAL POSICIONADO</v>
          </cell>
          <cell r="G945" t="str">
            <v>CAJETIN EXT. LUNA DE PUERTA AVI.MAL POSICIONADO</v>
          </cell>
          <cell r="H945" t="str">
            <v>X65</v>
          </cell>
          <cell r="I945" t="str">
            <v>TCMU</v>
          </cell>
          <cell r="J945">
            <v>23</v>
          </cell>
          <cell r="K945" t="str">
            <v>GUTIERREZ VERONICA</v>
          </cell>
          <cell r="L945" t="str">
            <v>GUNI</v>
          </cell>
        </row>
        <row r="946">
          <cell r="A946">
            <v>22</v>
          </cell>
          <cell r="B946" t="str">
            <v>X65</v>
          </cell>
          <cell r="C946" t="str">
            <v>DEPARTAMENTO MONTAJE</v>
          </cell>
          <cell r="D946" t="str">
            <v>137</v>
          </cell>
          <cell r="E946" t="str">
            <v>LAMELUNAS EXT. DE PUERTA  AVD.</v>
          </cell>
          <cell r="F946" t="str">
            <v>NO PLACA</v>
          </cell>
          <cell r="G946" t="str">
            <v>LAMELUNAS EXT. DE PUERTA  AVD.NO PLACA</v>
          </cell>
          <cell r="H946" t="str">
            <v>X65</v>
          </cell>
          <cell r="I946" t="str">
            <v>TCMU</v>
          </cell>
          <cell r="J946">
            <v>23</v>
          </cell>
          <cell r="K946" t="str">
            <v>FIGUEROA MIGUEL ANGE</v>
          </cell>
          <cell r="L946" t="str">
            <v>GUNI</v>
          </cell>
        </row>
        <row r="947">
          <cell r="A947">
            <v>22</v>
          </cell>
          <cell r="B947" t="str">
            <v>X65</v>
          </cell>
          <cell r="C947" t="str">
            <v>DEPARTAMENTO MONTAJE</v>
          </cell>
          <cell r="D947" t="str">
            <v>137</v>
          </cell>
          <cell r="E947" t="str">
            <v>LAMELUNAS EXT. DE PUERTA  AVI.</v>
          </cell>
          <cell r="F947" t="str">
            <v>NO PLACA</v>
          </cell>
          <cell r="G947" t="str">
            <v>LAMELUNAS EXT. DE PUERTA  AVI.NO PLACA</v>
          </cell>
          <cell r="H947" t="str">
            <v>X65</v>
          </cell>
          <cell r="I947" t="str">
            <v>TCMU</v>
          </cell>
          <cell r="J947">
            <v>23</v>
          </cell>
          <cell r="K947" t="str">
            <v>FIGUEROA MIGUEL ANGE</v>
          </cell>
          <cell r="L947" t="str">
            <v>GUNI</v>
          </cell>
        </row>
        <row r="948">
          <cell r="A948">
            <v>22</v>
          </cell>
          <cell r="B948" t="str">
            <v>X65</v>
          </cell>
          <cell r="C948" t="str">
            <v>DEPARTAMENTO MONTAJE</v>
          </cell>
          <cell r="D948" t="str">
            <v>141</v>
          </cell>
          <cell r="E948" t="str">
            <v>LUNETA AR FIJA</v>
          </cell>
          <cell r="F948" t="str">
            <v>MAL ALINEADO</v>
          </cell>
          <cell r="G948" t="str">
            <v>LUNETA AR FIJAMAL ALINEADO</v>
          </cell>
          <cell r="H948" t="str">
            <v>X65</v>
          </cell>
          <cell r="I948" t="str">
            <v>TCMU</v>
          </cell>
          <cell r="J948">
            <v>23</v>
          </cell>
          <cell r="K948" t="str">
            <v>FIGUEROA MIGUEL ANGE</v>
          </cell>
          <cell r="L948" t="str">
            <v>GUNI</v>
          </cell>
        </row>
        <row r="949">
          <cell r="A949">
            <v>22</v>
          </cell>
          <cell r="B949" t="str">
            <v>X65</v>
          </cell>
          <cell r="C949" t="str">
            <v>DEPARTAMENTO MONTAJE</v>
          </cell>
          <cell r="D949" t="str">
            <v>142</v>
          </cell>
          <cell r="E949" t="str">
            <v>JUNTA DE PORTON</v>
          </cell>
          <cell r="F949" t="str">
            <v>MAL POSICIONADO</v>
          </cell>
          <cell r="G949" t="str">
            <v>JUNTA DE PORTONMAL POSICIONADO</v>
          </cell>
          <cell r="H949" t="str">
            <v>X65</v>
          </cell>
          <cell r="I949" t="str">
            <v>TCMU</v>
          </cell>
          <cell r="J949">
            <v>23</v>
          </cell>
          <cell r="K949" t="str">
            <v>FIGUEROA MIGUEL ANGE</v>
          </cell>
          <cell r="L949" t="str">
            <v>GUNI</v>
          </cell>
        </row>
        <row r="950">
          <cell r="A950">
            <v>22</v>
          </cell>
          <cell r="B950" t="str">
            <v>X65</v>
          </cell>
          <cell r="C950" t="str">
            <v>DEPARTAMENTO MONTAJE</v>
          </cell>
          <cell r="D950" t="str">
            <v>143</v>
          </cell>
          <cell r="E950" t="str">
            <v>JUNTA DE PUERTA  AVI. (BURLETE)</v>
          </cell>
          <cell r="F950" t="str">
            <v>MAL POSICIONADO</v>
          </cell>
          <cell r="G950" t="str">
            <v>JUNTA DE PUERTA  AVI. (BURLETE)MAL POSICIONADO</v>
          </cell>
          <cell r="H950" t="str">
            <v>X65</v>
          </cell>
          <cell r="I950" t="str">
            <v>TCMU</v>
          </cell>
          <cell r="J950">
            <v>23</v>
          </cell>
          <cell r="K950" t="str">
            <v>VAZQUEZ RENE ALBERTO</v>
          </cell>
          <cell r="L950" t="str">
            <v>GUNI</v>
          </cell>
        </row>
        <row r="951">
          <cell r="A951">
            <v>22</v>
          </cell>
          <cell r="B951" t="str">
            <v>X65</v>
          </cell>
          <cell r="C951" t="str">
            <v>DEPARTAMENTO MONTAJE</v>
          </cell>
          <cell r="D951" t="str">
            <v>143</v>
          </cell>
          <cell r="E951" t="str">
            <v>PARACHOQUES AR</v>
          </cell>
          <cell r="F951" t="str">
            <v>MAL POSICIONADO</v>
          </cell>
          <cell r="G951" t="str">
            <v>PARACHOQUES ARMAL POSICIONADO</v>
          </cell>
          <cell r="H951" t="str">
            <v>X65</v>
          </cell>
          <cell r="I951" t="str">
            <v>TCMU</v>
          </cell>
          <cell r="J951">
            <v>23</v>
          </cell>
          <cell r="K951" t="str">
            <v>MANZANELLI RICARDO O</v>
          </cell>
          <cell r="L951" t="str">
            <v>GUNI</v>
          </cell>
        </row>
        <row r="952">
          <cell r="A952">
            <v>22</v>
          </cell>
          <cell r="B952" t="str">
            <v>X65</v>
          </cell>
          <cell r="C952" t="str">
            <v>DEPARTAMENTO MONTAJE</v>
          </cell>
          <cell r="D952" t="str">
            <v>145</v>
          </cell>
          <cell r="E952" t="str">
            <v>PARACHOQUES AV.</v>
          </cell>
          <cell r="F952" t="str">
            <v>JUEGO IRREGULAR</v>
          </cell>
          <cell r="G952" t="str">
            <v>PARACHOQUES AV.JUEGO IRREGULAR</v>
          </cell>
          <cell r="H952" t="str">
            <v>X65</v>
          </cell>
          <cell r="I952" t="str">
            <v>TCMU</v>
          </cell>
          <cell r="J952">
            <v>23</v>
          </cell>
          <cell r="K952" t="str">
            <v>RAMIREZ RICAR DANIEL</v>
          </cell>
          <cell r="L952" t="str">
            <v>GUNI</v>
          </cell>
        </row>
        <row r="953">
          <cell r="A953">
            <v>22</v>
          </cell>
          <cell r="B953" t="str">
            <v>X65</v>
          </cell>
          <cell r="C953" t="str">
            <v>DEPARTAMENTO MONTAJE</v>
          </cell>
          <cell r="D953" t="str">
            <v>146</v>
          </cell>
          <cell r="E953" t="str">
            <v>PARABRISAS</v>
          </cell>
          <cell r="F953" t="str">
            <v>JUNTA MAL POSICIONADA</v>
          </cell>
          <cell r="G953" t="str">
            <v>PARABRISASJUNTA MAL POSICIONADA</v>
          </cell>
          <cell r="H953" t="str">
            <v>X65</v>
          </cell>
          <cell r="I953" t="str">
            <v>TCMU</v>
          </cell>
          <cell r="J953">
            <v>23</v>
          </cell>
          <cell r="K953" t="str">
            <v>VAZQUEZ RENE ALBERTO</v>
          </cell>
          <cell r="L953" t="str">
            <v>GUNI</v>
          </cell>
        </row>
        <row r="954">
          <cell r="A954">
            <v>22</v>
          </cell>
          <cell r="B954" t="str">
            <v>X65</v>
          </cell>
          <cell r="C954" t="str">
            <v>DEPARTAMENTO MONTAJE</v>
          </cell>
          <cell r="D954" t="str">
            <v>147</v>
          </cell>
          <cell r="E954" t="str">
            <v>PORTON (CONJUNTO)</v>
          </cell>
          <cell r="F954" t="str">
            <v>DESCONCHADO</v>
          </cell>
          <cell r="G954" t="str">
            <v>PORTON (CONJUNTO)DESCONCHADO</v>
          </cell>
          <cell r="H954" t="str">
            <v>X65</v>
          </cell>
          <cell r="I954" t="str">
            <v>TCMU</v>
          </cell>
          <cell r="J954">
            <v>23</v>
          </cell>
          <cell r="K954" t="str">
            <v>ACEVEDO CLAUDIO CEFE</v>
          </cell>
          <cell r="L954" t="str">
            <v>GUNI</v>
          </cell>
        </row>
        <row r="955">
          <cell r="A955">
            <v>22</v>
          </cell>
          <cell r="B955" t="str">
            <v>X65</v>
          </cell>
          <cell r="C955" t="str">
            <v>DEPARTAMENTO MONTAJE</v>
          </cell>
          <cell r="D955" t="str">
            <v>147</v>
          </cell>
          <cell r="E955" t="str">
            <v>PUERTA AVD.</v>
          </cell>
          <cell r="F955" t="str">
            <v>DESCONCHADO</v>
          </cell>
          <cell r="G955" t="str">
            <v>PUERTA AVD.DESCONCHADO</v>
          </cell>
          <cell r="H955" t="str">
            <v>X65</v>
          </cell>
          <cell r="I955" t="str">
            <v>TCMU</v>
          </cell>
          <cell r="J955">
            <v>23</v>
          </cell>
          <cell r="K955" t="str">
            <v>MANZANELLI RICARDO O</v>
          </cell>
          <cell r="L955" t="str">
            <v>GUNI</v>
          </cell>
        </row>
        <row r="956">
          <cell r="A956">
            <v>22</v>
          </cell>
          <cell r="B956" t="str">
            <v>X65</v>
          </cell>
          <cell r="C956" t="str">
            <v>DEPARTAMENTO PINTURA</v>
          </cell>
          <cell r="D956" t="str">
            <v>484</v>
          </cell>
          <cell r="E956" t="str">
            <v>PAÑO DE PUERTA  AVD / ALETA  AVD</v>
          </cell>
          <cell r="F956" t="str">
            <v>SOBRESALE</v>
          </cell>
          <cell r="G956" t="str">
            <v>PAÑO DE PUERTA  AVD / ALETA  AVDSOBRESALE</v>
          </cell>
          <cell r="H956" t="str">
            <v>X65</v>
          </cell>
          <cell r="I956" t="str">
            <v>SREE</v>
          </cell>
          <cell r="J956">
            <v>23</v>
          </cell>
          <cell r="K956" t="str">
            <v>RAMIREZ RICAR DANIEL</v>
          </cell>
          <cell r="L956" t="str">
            <v>GUNI</v>
          </cell>
        </row>
        <row r="957">
          <cell r="A957">
            <v>22</v>
          </cell>
          <cell r="B957" t="str">
            <v>X65</v>
          </cell>
          <cell r="C957" t="str">
            <v>DEPARTAMENTO PINTURA</v>
          </cell>
          <cell r="D957" t="str">
            <v>484</v>
          </cell>
          <cell r="E957" t="str">
            <v>PUERTA ARD.</v>
          </cell>
          <cell r="F957" t="str">
            <v>RETOQUE DE PINTURA APARENTE</v>
          </cell>
          <cell r="G957" t="str">
            <v>PUERTA ARD.RETOQUE DE PINTURA APARENTE</v>
          </cell>
          <cell r="H957" t="str">
            <v>X65</v>
          </cell>
          <cell r="I957" t="str">
            <v>TCMU</v>
          </cell>
          <cell r="J957">
            <v>23</v>
          </cell>
          <cell r="K957" t="str">
            <v>RAMIREZ RICAR DANIEL</v>
          </cell>
          <cell r="L957" t="str">
            <v>GUNI</v>
          </cell>
        </row>
        <row r="958">
          <cell r="A958">
            <v>22</v>
          </cell>
          <cell r="B958" t="str">
            <v>X65</v>
          </cell>
          <cell r="C958" t="str">
            <v>DEPARTAMENTO PINTURA</v>
          </cell>
          <cell r="D958" t="str">
            <v>486</v>
          </cell>
          <cell r="E958" t="str">
            <v>ALETA  AVI.</v>
          </cell>
          <cell r="F958" t="str">
            <v>MANCHA</v>
          </cell>
          <cell r="G958" t="str">
            <v>ALETA  AVI.MANCHA</v>
          </cell>
          <cell r="H958" t="str">
            <v>X65</v>
          </cell>
          <cell r="I958" t="str">
            <v>TCMU</v>
          </cell>
          <cell r="J958">
            <v>23</v>
          </cell>
          <cell r="K958" t="str">
            <v>FIGUEROA MIGUEL ANGE</v>
          </cell>
          <cell r="L958" t="str">
            <v>GUNI</v>
          </cell>
        </row>
        <row r="959">
          <cell r="A959">
            <v>22</v>
          </cell>
          <cell r="B959" t="str">
            <v>X65</v>
          </cell>
          <cell r="C959" t="str">
            <v>DEPARTAMENTO PINTURA</v>
          </cell>
          <cell r="D959" t="str">
            <v>486</v>
          </cell>
          <cell r="E959" t="str">
            <v>PORTON (CONJUNTO)</v>
          </cell>
          <cell r="F959" t="str">
            <v>DEPOSITO DE PARTICULAS</v>
          </cell>
          <cell r="G959" t="str">
            <v>PORTON (CONJUNTO)DEPOSITO DE PARTICULAS</v>
          </cell>
          <cell r="H959" t="str">
            <v>X65</v>
          </cell>
          <cell r="I959" t="str">
            <v>TCMU</v>
          </cell>
          <cell r="J959">
            <v>23</v>
          </cell>
          <cell r="K959" t="str">
            <v>RAMIREZ RICAR DANIEL</v>
          </cell>
          <cell r="L959" t="str">
            <v>GUNI</v>
          </cell>
        </row>
        <row r="960">
          <cell r="A960">
            <v>22</v>
          </cell>
          <cell r="B960" t="str">
            <v>X65</v>
          </cell>
          <cell r="C960" t="str">
            <v>DEPARTAMENTO PINTURA</v>
          </cell>
          <cell r="D960" t="str">
            <v>486</v>
          </cell>
          <cell r="E960" t="str">
            <v>PUERTA ARD.</v>
          </cell>
          <cell r="F960" t="str">
            <v>DEPOSITO DE PARTICULAS</v>
          </cell>
          <cell r="G960" t="str">
            <v>PUERTA ARD.DEPOSITO DE PARTICULAS</v>
          </cell>
          <cell r="H960" t="str">
            <v>X65</v>
          </cell>
          <cell r="I960" t="str">
            <v>TCMU</v>
          </cell>
          <cell r="J960">
            <v>23</v>
          </cell>
          <cell r="K960" t="str">
            <v>RAMIREZ RICAR DANIEL</v>
          </cell>
          <cell r="L960" t="str">
            <v>GUNI</v>
          </cell>
        </row>
        <row r="961">
          <cell r="A961">
            <v>22</v>
          </cell>
          <cell r="B961" t="str">
            <v>X65</v>
          </cell>
          <cell r="C961" t="str">
            <v>DEPARTAMENTO PINTURA</v>
          </cell>
          <cell r="D961" t="str">
            <v>486</v>
          </cell>
          <cell r="E961" t="str">
            <v>PUERTA ARI.</v>
          </cell>
          <cell r="F961" t="str">
            <v>DEPOSITO DE PARTICULAS</v>
          </cell>
          <cell r="G961" t="str">
            <v>PUERTA ARI.DEPOSITO DE PARTICULAS</v>
          </cell>
          <cell r="H961" t="str">
            <v>X65</v>
          </cell>
          <cell r="I961" t="str">
            <v>TCMU</v>
          </cell>
          <cell r="J961">
            <v>23</v>
          </cell>
          <cell r="K961" t="str">
            <v>VERA FEDERICO</v>
          </cell>
          <cell r="L961" t="str">
            <v>GUNI</v>
          </cell>
        </row>
        <row r="962">
          <cell r="A962">
            <v>22</v>
          </cell>
          <cell r="B962" t="str">
            <v>X65</v>
          </cell>
          <cell r="C962" t="str">
            <v>DEPARTAMENTO PINTURA</v>
          </cell>
          <cell r="D962" t="str">
            <v>486</v>
          </cell>
          <cell r="E962" t="str">
            <v>PUERTA ARI.</v>
          </cell>
          <cell r="F962" t="str">
            <v>GRANO</v>
          </cell>
          <cell r="G962" t="str">
            <v>PUERTA ARI.GRANO</v>
          </cell>
          <cell r="H962" t="str">
            <v>X65</v>
          </cell>
          <cell r="I962" t="str">
            <v>TCMU</v>
          </cell>
          <cell r="J962">
            <v>23</v>
          </cell>
          <cell r="K962" t="str">
            <v>GAUNA MARIA EUGENIA</v>
          </cell>
          <cell r="L962" t="str">
            <v>GUNI</v>
          </cell>
        </row>
        <row r="963">
          <cell r="A963">
            <v>22</v>
          </cell>
          <cell r="B963" t="str">
            <v>X65</v>
          </cell>
          <cell r="C963" t="str">
            <v>DEPARTAMENTO PINTURA</v>
          </cell>
          <cell r="D963" t="str">
            <v>486</v>
          </cell>
          <cell r="E963" t="str">
            <v>PUERTA ARI.</v>
          </cell>
          <cell r="F963" t="str">
            <v>GRANO</v>
          </cell>
          <cell r="G963" t="str">
            <v>PUERTA ARI.GRANO</v>
          </cell>
          <cell r="H963" t="str">
            <v>X65</v>
          </cell>
          <cell r="I963" t="str">
            <v>TCMU</v>
          </cell>
          <cell r="J963">
            <v>23</v>
          </cell>
          <cell r="K963" t="str">
            <v>VAZQUEZ RENE ALBERTO</v>
          </cell>
          <cell r="L963" t="str">
            <v>GUNI</v>
          </cell>
        </row>
        <row r="964">
          <cell r="A964">
            <v>22</v>
          </cell>
          <cell r="B964" t="str">
            <v>X65</v>
          </cell>
          <cell r="C964" t="str">
            <v>DEPARTAMENTO PINTURA</v>
          </cell>
          <cell r="D964" t="str">
            <v>486</v>
          </cell>
          <cell r="E964" t="str">
            <v>PUERTA AVI.</v>
          </cell>
          <cell r="F964" t="str">
            <v>GRANO</v>
          </cell>
          <cell r="G964" t="str">
            <v>PUERTA AVI.GRANO</v>
          </cell>
          <cell r="H964" t="str">
            <v>X65</v>
          </cell>
          <cell r="I964" t="str">
            <v>TCMU</v>
          </cell>
          <cell r="J964">
            <v>23</v>
          </cell>
          <cell r="K964" t="str">
            <v>ZELAYA GONZA MA CRUZ</v>
          </cell>
          <cell r="L964" t="str">
            <v>GUNI</v>
          </cell>
        </row>
        <row r="965">
          <cell r="A965">
            <v>22</v>
          </cell>
          <cell r="B965" t="str">
            <v>X65</v>
          </cell>
          <cell r="C965" t="str">
            <v>DEPARTAMENTO PINTURA</v>
          </cell>
          <cell r="D965" t="str">
            <v>486</v>
          </cell>
          <cell r="E965" t="str">
            <v>TECHO</v>
          </cell>
          <cell r="F965" t="str">
            <v>DEPOSITO DE PARTICULAS</v>
          </cell>
          <cell r="G965" t="str">
            <v>TECHODEPOSITO DE PARTICULAS</v>
          </cell>
          <cell r="H965" t="str">
            <v>X65</v>
          </cell>
          <cell r="I965" t="str">
            <v>TCMU</v>
          </cell>
          <cell r="J965">
            <v>23</v>
          </cell>
          <cell r="K965" t="str">
            <v>RAMIREZ RICAR DANIEL</v>
          </cell>
          <cell r="L965" t="str">
            <v>GUNI</v>
          </cell>
        </row>
        <row r="966">
          <cell r="A966">
            <v>22</v>
          </cell>
          <cell r="B966" t="str">
            <v>X65</v>
          </cell>
          <cell r="C966" t="str">
            <v>DEPARTAMENTO PINTURA</v>
          </cell>
          <cell r="D966" t="str">
            <v>486</v>
          </cell>
          <cell r="E966" t="str">
            <v>TECHO</v>
          </cell>
          <cell r="F966" t="str">
            <v>MANCHA</v>
          </cell>
          <cell r="G966" t="str">
            <v>TECHOMANCHA</v>
          </cell>
          <cell r="H966" t="str">
            <v>X65</v>
          </cell>
          <cell r="I966" t="str">
            <v>TCMU</v>
          </cell>
          <cell r="J966">
            <v>23</v>
          </cell>
          <cell r="K966" t="str">
            <v>VAZQUEZ RENE ALBERTO</v>
          </cell>
          <cell r="L966" t="str">
            <v>GUNI</v>
          </cell>
        </row>
        <row r="967">
          <cell r="A967">
            <v>22</v>
          </cell>
          <cell r="B967" t="str">
            <v>X65</v>
          </cell>
          <cell r="C967" t="str">
            <v>DIRECCION ADJUNTA TECNICA</v>
          </cell>
          <cell r="D967" t="str">
            <v>300</v>
          </cell>
          <cell r="E967" t="str">
            <v>JUNTA DE PUERTA  ARI. (BURLETE)</v>
          </cell>
          <cell r="F967" t="str">
            <v>PRESENCIA DE AGUA (ORIGEN INDETERMINADO)</v>
          </cell>
          <cell r="G967" t="str">
            <v>JUNTA DE PUERTA  ARI. (BURLETE)PRESENCIA DE AGUA (ORIGEN INDETERMINADO)</v>
          </cell>
          <cell r="H967" t="str">
            <v>X65</v>
          </cell>
          <cell r="I967" t="str">
            <v>BOUT</v>
          </cell>
          <cell r="J967">
            <v>23</v>
          </cell>
          <cell r="K967" t="str">
            <v>DI GREGORIO RAUL</v>
          </cell>
          <cell r="L967" t="str">
            <v>GKAN</v>
          </cell>
        </row>
        <row r="968">
          <cell r="A968">
            <v>22</v>
          </cell>
          <cell r="B968" t="str">
            <v>X76</v>
          </cell>
          <cell r="C968" t="str">
            <v>CALIDAD DE PIEZAS</v>
          </cell>
          <cell r="D968" t="str">
            <v>151</v>
          </cell>
          <cell r="E968" t="str">
            <v>LUNA MOVIL DE PUERTA  ARI.</v>
          </cell>
          <cell r="F968" t="str">
            <v>NO CONFORME</v>
          </cell>
          <cell r="G968" t="str">
            <v>LUNA MOVIL DE PUERTA  ARI.NO CONFORME</v>
          </cell>
          <cell r="H968" t="str">
            <v>X76</v>
          </cell>
          <cell r="I968" t="str">
            <v>TCMU</v>
          </cell>
          <cell r="J968">
            <v>23</v>
          </cell>
          <cell r="K968" t="str">
            <v>FIGUEROA MIGUEL ANGE</v>
          </cell>
          <cell r="L968" t="str">
            <v>GUNI</v>
          </cell>
        </row>
        <row r="969">
          <cell r="A969">
            <v>22</v>
          </cell>
          <cell r="B969" t="str">
            <v>X76</v>
          </cell>
          <cell r="C969" t="str">
            <v>CALIDAD DE PIEZAS</v>
          </cell>
          <cell r="D969" t="str">
            <v>151</v>
          </cell>
          <cell r="E969" t="str">
            <v>PORTON (CONJUNTO)</v>
          </cell>
          <cell r="F969" t="str">
            <v>BOLLOS</v>
          </cell>
          <cell r="G969" t="str">
            <v>PORTON (CONJUNTO)BOLLOS</v>
          </cell>
          <cell r="H969" t="str">
            <v>X76</v>
          </cell>
          <cell r="I969" t="str">
            <v>TCMU</v>
          </cell>
          <cell r="J969">
            <v>23</v>
          </cell>
          <cell r="K969" t="str">
            <v>VERA FEDERICO</v>
          </cell>
          <cell r="L969" t="str">
            <v>GUNI</v>
          </cell>
        </row>
        <row r="970">
          <cell r="A970">
            <v>22</v>
          </cell>
          <cell r="B970" t="str">
            <v>X76</v>
          </cell>
          <cell r="C970" t="str">
            <v>DEPARTAMENTO  CHAPA</v>
          </cell>
          <cell r="D970" t="str">
            <v>421</v>
          </cell>
          <cell r="E970" t="str">
            <v>CAPOT AV.</v>
          </cell>
          <cell r="F970" t="str">
            <v>BOLLOS</v>
          </cell>
          <cell r="G970" t="str">
            <v>CAPOT AV.BOLLOS</v>
          </cell>
          <cell r="H970" t="str">
            <v>X76</v>
          </cell>
          <cell r="I970" t="str">
            <v>TCMU</v>
          </cell>
          <cell r="J970">
            <v>23</v>
          </cell>
          <cell r="K970" t="str">
            <v>FIGUEROA MIGUEL ANGE</v>
          </cell>
          <cell r="L970" t="str">
            <v>GUNI</v>
          </cell>
        </row>
        <row r="971">
          <cell r="A971">
            <v>22</v>
          </cell>
          <cell r="B971" t="str">
            <v>X76</v>
          </cell>
          <cell r="C971" t="str">
            <v>DEPARTAMENTO  CHAPA</v>
          </cell>
          <cell r="D971" t="str">
            <v>424</v>
          </cell>
          <cell r="E971" t="str">
            <v>CUSTODIA  I.</v>
          </cell>
          <cell r="F971" t="str">
            <v>PICO</v>
          </cell>
          <cell r="G971" t="str">
            <v>CUSTODIA  I.PICO</v>
          </cell>
          <cell r="H971" t="str">
            <v>X76</v>
          </cell>
          <cell r="I971" t="str">
            <v>TCMU</v>
          </cell>
          <cell r="J971">
            <v>23</v>
          </cell>
          <cell r="K971" t="str">
            <v>VAZQUEZ RENE ALBERTO</v>
          </cell>
          <cell r="L971" t="str">
            <v>GUNI</v>
          </cell>
        </row>
        <row r="972">
          <cell r="A972">
            <v>22</v>
          </cell>
          <cell r="B972" t="str">
            <v>X76</v>
          </cell>
          <cell r="C972" t="str">
            <v>DEPARTAMENTO  CHAPA</v>
          </cell>
          <cell r="D972" t="str">
            <v>424</v>
          </cell>
          <cell r="E972" t="str">
            <v>PAÑO LATERAL ARI</v>
          </cell>
          <cell r="F972" t="str">
            <v>PICO</v>
          </cell>
          <cell r="G972" t="str">
            <v>PAÑO LATERAL ARIPICO</v>
          </cell>
          <cell r="H972" t="str">
            <v>X76</v>
          </cell>
          <cell r="I972" t="str">
            <v>STO1</v>
          </cell>
          <cell r="J972">
            <v>23</v>
          </cell>
          <cell r="K972" t="str">
            <v>CORREA, ALBERTO</v>
          </cell>
          <cell r="L972" t="str">
            <v>STO1</v>
          </cell>
        </row>
        <row r="973">
          <cell r="A973">
            <v>22</v>
          </cell>
          <cell r="B973" t="str">
            <v>X76</v>
          </cell>
          <cell r="C973" t="str">
            <v>DEPARTAMENTO  CHAPA</v>
          </cell>
          <cell r="D973" t="str">
            <v>426</v>
          </cell>
          <cell r="E973" t="str">
            <v>ALETA ARD.</v>
          </cell>
          <cell r="F973" t="str">
            <v>DEFORMACION</v>
          </cell>
          <cell r="G973" t="str">
            <v>ALETA ARD.DEFORMACION</v>
          </cell>
          <cell r="H973" t="str">
            <v>X76</v>
          </cell>
          <cell r="I973" t="str">
            <v>TCMU</v>
          </cell>
          <cell r="J973">
            <v>23</v>
          </cell>
          <cell r="K973" t="str">
            <v>RUSEK CHRISTIAN ADRI</v>
          </cell>
          <cell r="L973" t="str">
            <v>GUNI</v>
          </cell>
        </row>
        <row r="974">
          <cell r="A974">
            <v>22</v>
          </cell>
          <cell r="B974" t="str">
            <v>X76</v>
          </cell>
          <cell r="C974" t="str">
            <v>DEPARTAMENTO  CHAPA</v>
          </cell>
          <cell r="D974" t="str">
            <v>426</v>
          </cell>
          <cell r="E974" t="str">
            <v>ALETA  AVD.</v>
          </cell>
          <cell r="F974" t="str">
            <v>PICO</v>
          </cell>
          <cell r="G974" t="str">
            <v>ALETA  AVD.PICO</v>
          </cell>
          <cell r="H974" t="str">
            <v>X76</v>
          </cell>
          <cell r="I974" t="str">
            <v>TCMU</v>
          </cell>
          <cell r="J974">
            <v>23</v>
          </cell>
          <cell r="K974" t="str">
            <v>GAUNA MARIA EUGENIA</v>
          </cell>
          <cell r="L974" t="str">
            <v>GUNI</v>
          </cell>
        </row>
        <row r="975">
          <cell r="A975">
            <v>22</v>
          </cell>
          <cell r="B975" t="str">
            <v>X76</v>
          </cell>
          <cell r="C975" t="str">
            <v>DEPARTAMENTO  CHAPA</v>
          </cell>
          <cell r="D975" t="str">
            <v>426</v>
          </cell>
          <cell r="E975" t="str">
            <v>ENCUADRAMIENTO DE PUERTA AVD.</v>
          </cell>
          <cell r="F975" t="str">
            <v>PICO</v>
          </cell>
          <cell r="G975" t="str">
            <v>ENCUADRAMIENTO DE PUERTA AVD.PICO</v>
          </cell>
          <cell r="H975" t="str">
            <v>X76</v>
          </cell>
          <cell r="I975" t="str">
            <v>STO1</v>
          </cell>
          <cell r="J975">
            <v>23</v>
          </cell>
          <cell r="K975" t="str">
            <v>CORREA, ALBERTO</v>
          </cell>
          <cell r="L975" t="str">
            <v>STO1</v>
          </cell>
        </row>
        <row r="976">
          <cell r="A976">
            <v>22</v>
          </cell>
          <cell r="B976" t="str">
            <v>X76</v>
          </cell>
          <cell r="C976" t="str">
            <v>DEPARTAMENTO  CHAPA</v>
          </cell>
          <cell r="D976" t="str">
            <v>427</v>
          </cell>
          <cell r="E976" t="str">
            <v>PUERTA AVI.</v>
          </cell>
          <cell r="F976" t="str">
            <v>TALONA A LA MANIOBRA</v>
          </cell>
          <cell r="G976" t="str">
            <v>PUERTA AVI.TALONA A LA MANIOBRA</v>
          </cell>
          <cell r="H976" t="str">
            <v>X76</v>
          </cell>
          <cell r="I976" t="str">
            <v>TCMU</v>
          </cell>
          <cell r="J976">
            <v>23</v>
          </cell>
          <cell r="K976" t="str">
            <v>GAUNA MARIA EUGENIA</v>
          </cell>
          <cell r="L976" t="str">
            <v>GUNI</v>
          </cell>
        </row>
        <row r="977">
          <cell r="A977">
            <v>22</v>
          </cell>
          <cell r="B977" t="str">
            <v>X76</v>
          </cell>
          <cell r="C977" t="str">
            <v>DEPARTAMENTO  CHAPA</v>
          </cell>
          <cell r="D977" t="str">
            <v>427</v>
          </cell>
          <cell r="E977" t="str">
            <v>PUERTA BATIENTE ARD.</v>
          </cell>
          <cell r="F977" t="str">
            <v>JUEGO IRREGULAR</v>
          </cell>
          <cell r="G977" t="str">
            <v>PUERTA BATIENTE ARD.JUEGO IRREGULAR</v>
          </cell>
          <cell r="H977" t="str">
            <v>X76</v>
          </cell>
          <cell r="I977" t="str">
            <v>TCMU</v>
          </cell>
          <cell r="J977">
            <v>23</v>
          </cell>
          <cell r="K977" t="str">
            <v>MANZANELLI RICARDO O</v>
          </cell>
          <cell r="L977" t="str">
            <v>GUNI</v>
          </cell>
        </row>
        <row r="978">
          <cell r="A978">
            <v>22</v>
          </cell>
          <cell r="B978" t="str">
            <v>X76</v>
          </cell>
          <cell r="C978" t="str">
            <v>DEPARTAMENTO  CHAPA</v>
          </cell>
          <cell r="D978" t="str">
            <v>427</v>
          </cell>
          <cell r="E978" t="str">
            <v>PUERTA BATIENTE ARD.</v>
          </cell>
          <cell r="F978" t="str">
            <v>PICO</v>
          </cell>
          <cell r="G978" t="str">
            <v>PUERTA BATIENTE ARD.PICO</v>
          </cell>
          <cell r="H978" t="str">
            <v>X76</v>
          </cell>
          <cell r="I978" t="str">
            <v>STO1</v>
          </cell>
          <cell r="J978">
            <v>23</v>
          </cell>
          <cell r="K978" t="str">
            <v>QUINTEROS, EDUARDO</v>
          </cell>
          <cell r="L978" t="str">
            <v>STO1</v>
          </cell>
        </row>
        <row r="979">
          <cell r="A979">
            <v>22</v>
          </cell>
          <cell r="B979" t="str">
            <v>X76</v>
          </cell>
          <cell r="C979" t="str">
            <v>DEPARTAMENTO  CHAPA</v>
          </cell>
          <cell r="D979" t="str">
            <v>427</v>
          </cell>
          <cell r="E979" t="str">
            <v>PUERTA BATIENTE ARD.</v>
          </cell>
          <cell r="F979" t="str">
            <v>SOBRESALE</v>
          </cell>
          <cell r="G979" t="str">
            <v>PUERTA BATIENTE ARD.SOBRESALE</v>
          </cell>
          <cell r="H979" t="str">
            <v>X76</v>
          </cell>
          <cell r="I979" t="str">
            <v>TCMU</v>
          </cell>
          <cell r="J979">
            <v>23</v>
          </cell>
          <cell r="K979" t="str">
            <v>FIGUEROA MIGUEL ANGE</v>
          </cell>
          <cell r="L979" t="str">
            <v>GUNI</v>
          </cell>
        </row>
        <row r="980">
          <cell r="A980">
            <v>22</v>
          </cell>
          <cell r="B980" t="str">
            <v>X76</v>
          </cell>
          <cell r="C980" t="str">
            <v>DEPARTAMENTO  CHAPA</v>
          </cell>
          <cell r="D980" t="str">
            <v>427</v>
          </cell>
          <cell r="E980" t="str">
            <v>PUERTA BATIENTE ARI.</v>
          </cell>
          <cell r="F980" t="str">
            <v>PICO</v>
          </cell>
          <cell r="G980" t="str">
            <v>PUERTA BATIENTE ARI.PICO</v>
          </cell>
          <cell r="H980" t="str">
            <v>X76</v>
          </cell>
          <cell r="I980" t="str">
            <v>TCMU</v>
          </cell>
          <cell r="J980">
            <v>23</v>
          </cell>
          <cell r="K980" t="str">
            <v>GUTIERREZ VERONICA</v>
          </cell>
          <cell r="L980" t="str">
            <v>GUNI</v>
          </cell>
        </row>
        <row r="981">
          <cell r="A981">
            <v>22</v>
          </cell>
          <cell r="B981" t="str">
            <v>X76</v>
          </cell>
          <cell r="C981" t="str">
            <v>DEPARTAMENTO  CHAPA</v>
          </cell>
          <cell r="D981" t="str">
            <v>427</v>
          </cell>
          <cell r="E981" t="str">
            <v>PUERTA DESLIZANTE LATERAL D.</v>
          </cell>
          <cell r="F981" t="str">
            <v>JUEGO EXCESIVO</v>
          </cell>
          <cell r="G981" t="str">
            <v>PUERTA DESLIZANTE LATERAL D.JUEGO EXCESIVO</v>
          </cell>
          <cell r="H981" t="str">
            <v>X76</v>
          </cell>
          <cell r="I981" t="str">
            <v>TCMU</v>
          </cell>
          <cell r="J981">
            <v>23</v>
          </cell>
          <cell r="K981" t="str">
            <v>MANZANELLI RICARDO O</v>
          </cell>
          <cell r="L981" t="str">
            <v>GUNI</v>
          </cell>
        </row>
        <row r="982">
          <cell r="A982">
            <v>22</v>
          </cell>
          <cell r="B982" t="str">
            <v>X76</v>
          </cell>
          <cell r="C982" t="str">
            <v>DEPARTAMENTO  CHAPA</v>
          </cell>
          <cell r="D982" t="str">
            <v>427</v>
          </cell>
          <cell r="E982" t="str">
            <v>PUERTA DESLIZANTE LATERAL I.</v>
          </cell>
          <cell r="F982" t="str">
            <v>TALONA A LA MANIOBRA</v>
          </cell>
          <cell r="G982" t="str">
            <v>PUERTA DESLIZANTE LATERAL I.TALONA A LA MANIOBRA</v>
          </cell>
          <cell r="H982" t="str">
            <v>X76</v>
          </cell>
          <cell r="I982" t="str">
            <v>TCMU</v>
          </cell>
          <cell r="J982">
            <v>23</v>
          </cell>
          <cell r="K982" t="str">
            <v>GUTIERREZ VERONICA</v>
          </cell>
          <cell r="L982" t="str">
            <v>GUNI</v>
          </cell>
        </row>
        <row r="983">
          <cell r="A983">
            <v>22</v>
          </cell>
          <cell r="B983" t="str">
            <v>X76</v>
          </cell>
          <cell r="C983" t="str">
            <v>DEPARTAMENTO  CHAPA</v>
          </cell>
          <cell r="D983" t="str">
            <v>431</v>
          </cell>
          <cell r="E983" t="str">
            <v>ALETA  ARI.</v>
          </cell>
          <cell r="F983" t="str">
            <v>PICO</v>
          </cell>
          <cell r="G983" t="str">
            <v>ALETA  ARI.PICO</v>
          </cell>
          <cell r="H983" t="str">
            <v>X76</v>
          </cell>
          <cell r="I983" t="str">
            <v>TCMU</v>
          </cell>
          <cell r="J983">
            <v>23</v>
          </cell>
          <cell r="K983" t="str">
            <v>GAUNA MARIA EUGENIA</v>
          </cell>
          <cell r="L983" t="str">
            <v>GUNI</v>
          </cell>
        </row>
        <row r="984">
          <cell r="A984">
            <v>22</v>
          </cell>
          <cell r="B984" t="str">
            <v>X76</v>
          </cell>
          <cell r="C984" t="str">
            <v>DEPARTAMENTO MONTAJE</v>
          </cell>
          <cell r="D984" t="str">
            <v>???</v>
          </cell>
          <cell r="E984" t="str">
            <v>PUERTA AVD.</v>
          </cell>
          <cell r="F984" t="str">
            <v>BOLLOS</v>
          </cell>
          <cell r="G984" t="str">
            <v>PUERTA AVD.BOLLOS</v>
          </cell>
          <cell r="H984" t="str">
            <v>X76</v>
          </cell>
          <cell r="I984" t="str">
            <v>TCMU</v>
          </cell>
          <cell r="J984">
            <v>23</v>
          </cell>
          <cell r="K984" t="str">
            <v>VAZQUEZ RENE ALBERTO</v>
          </cell>
          <cell r="L984" t="str">
            <v>GUNI</v>
          </cell>
        </row>
        <row r="985">
          <cell r="A985">
            <v>22</v>
          </cell>
          <cell r="B985" t="str">
            <v>X76</v>
          </cell>
          <cell r="C985" t="str">
            <v>DEPARTAMENTO MONTAJE</v>
          </cell>
          <cell r="D985" t="str">
            <v>???</v>
          </cell>
          <cell r="E985" t="str">
            <v>PUERTA DE COFRE / ALETA  ARI.</v>
          </cell>
          <cell r="F985" t="str">
            <v>SOBRESALE</v>
          </cell>
          <cell r="G985" t="str">
            <v>PUERTA DE COFRE / ALETA  ARI.SOBRESALE</v>
          </cell>
          <cell r="H985" t="str">
            <v>X76</v>
          </cell>
          <cell r="I985" t="str">
            <v>TCMU</v>
          </cell>
          <cell r="J985">
            <v>23</v>
          </cell>
          <cell r="K985" t="str">
            <v>VAZQUEZ RENE ALBERTO</v>
          </cell>
          <cell r="L985" t="str">
            <v>GUNI</v>
          </cell>
        </row>
        <row r="986">
          <cell r="A986">
            <v>22</v>
          </cell>
          <cell r="B986" t="str">
            <v>X76</v>
          </cell>
          <cell r="C986" t="str">
            <v>DEPARTAMENTO MONTAJE</v>
          </cell>
          <cell r="D986" t="str">
            <v>147</v>
          </cell>
          <cell r="E986" t="str">
            <v>PUERTA AVD.</v>
          </cell>
          <cell r="F986" t="str">
            <v>DESCONCHADO</v>
          </cell>
          <cell r="G986" t="str">
            <v>PUERTA AVD.DESCONCHADO</v>
          </cell>
          <cell r="H986" t="str">
            <v>X76</v>
          </cell>
          <cell r="I986" t="str">
            <v>TCMU</v>
          </cell>
          <cell r="J986">
            <v>23</v>
          </cell>
          <cell r="K986" t="str">
            <v>GAUNA MARIA EUGENIA</v>
          </cell>
          <cell r="L986" t="str">
            <v>GUNI</v>
          </cell>
        </row>
        <row r="987">
          <cell r="A987">
            <v>22</v>
          </cell>
          <cell r="B987" t="str">
            <v>X76</v>
          </cell>
          <cell r="C987" t="str">
            <v>DEPARTAMENTO MONTAJE</v>
          </cell>
          <cell r="D987" t="str">
            <v>147</v>
          </cell>
          <cell r="E987" t="str">
            <v>PUERTA BATIENTE ARD.</v>
          </cell>
          <cell r="F987" t="str">
            <v>DESCONCHADO</v>
          </cell>
          <cell r="G987" t="str">
            <v>PUERTA BATIENTE ARD.DESCONCHADO</v>
          </cell>
          <cell r="H987" t="str">
            <v>X76</v>
          </cell>
          <cell r="I987" t="str">
            <v>TCMU</v>
          </cell>
          <cell r="J987">
            <v>23</v>
          </cell>
          <cell r="K987" t="str">
            <v>RAMIREZ RICAR DANIEL</v>
          </cell>
          <cell r="L987" t="str">
            <v>GUNI</v>
          </cell>
        </row>
        <row r="988">
          <cell r="A988">
            <v>22</v>
          </cell>
          <cell r="B988" t="str">
            <v>X76</v>
          </cell>
          <cell r="C988" t="str">
            <v>DEPARTAMENTO MONTAJE</v>
          </cell>
          <cell r="D988" t="str">
            <v>147</v>
          </cell>
          <cell r="E988" t="str">
            <v>PUERTA BATIENTE ARI.</v>
          </cell>
          <cell r="F988" t="str">
            <v>DESCONCHADO</v>
          </cell>
          <cell r="G988" t="str">
            <v>PUERTA BATIENTE ARI.DESCONCHADO</v>
          </cell>
          <cell r="H988" t="str">
            <v>X76</v>
          </cell>
          <cell r="I988" t="str">
            <v>TCMU</v>
          </cell>
          <cell r="J988">
            <v>23</v>
          </cell>
          <cell r="K988" t="str">
            <v>GAUNA MARIA EUGENIA</v>
          </cell>
          <cell r="L988" t="str">
            <v>GUNI</v>
          </cell>
        </row>
        <row r="989">
          <cell r="A989">
            <v>22</v>
          </cell>
          <cell r="B989" t="str">
            <v>X76</v>
          </cell>
          <cell r="C989" t="str">
            <v>DEPARTAMENTO MONTAJE</v>
          </cell>
          <cell r="D989" t="str">
            <v>147</v>
          </cell>
          <cell r="E989" t="str">
            <v>PUERTA BATIENTE ARI.</v>
          </cell>
          <cell r="F989" t="str">
            <v>DESCONCHADO</v>
          </cell>
          <cell r="G989" t="str">
            <v>PUERTA BATIENTE ARI.DESCONCHADO</v>
          </cell>
          <cell r="H989" t="str">
            <v>X76</v>
          </cell>
          <cell r="I989" t="str">
            <v>TCMU</v>
          </cell>
          <cell r="J989">
            <v>23</v>
          </cell>
          <cell r="K989" t="str">
            <v>RAMIREZ RICAR DANIEL</v>
          </cell>
          <cell r="L989" t="str">
            <v>GUNI</v>
          </cell>
        </row>
        <row r="990">
          <cell r="A990">
            <v>22</v>
          </cell>
          <cell r="B990" t="str">
            <v>X76</v>
          </cell>
          <cell r="C990" t="str">
            <v>DEPARTAMENTO MONTAJE</v>
          </cell>
          <cell r="D990" t="str">
            <v>147</v>
          </cell>
          <cell r="E990" t="str">
            <v>PUERTA DESLIZANTE LATERAL D.</v>
          </cell>
          <cell r="F990" t="str">
            <v>DESCONCHADO</v>
          </cell>
          <cell r="G990" t="str">
            <v>PUERTA DESLIZANTE LATERAL D.DESCONCHADO</v>
          </cell>
          <cell r="H990" t="str">
            <v>X76</v>
          </cell>
          <cell r="I990" t="str">
            <v>TCMU</v>
          </cell>
          <cell r="J990">
            <v>23</v>
          </cell>
          <cell r="K990" t="str">
            <v>RUSEK CHRISTIAN ADRI</v>
          </cell>
          <cell r="L990" t="str">
            <v>GUNI</v>
          </cell>
        </row>
        <row r="991">
          <cell r="A991">
            <v>22</v>
          </cell>
          <cell r="B991" t="str">
            <v>X76</v>
          </cell>
          <cell r="C991" t="str">
            <v>DEPARTAMENTO MONTAJE</v>
          </cell>
          <cell r="D991" t="str">
            <v>147</v>
          </cell>
          <cell r="E991" t="str">
            <v>PUERTA DESLIZANTE LATERAL I.</v>
          </cell>
          <cell r="F991" t="str">
            <v>DESCONCHADO</v>
          </cell>
          <cell r="G991" t="str">
            <v>PUERTA DESLIZANTE LATERAL I.DESCONCHADO</v>
          </cell>
          <cell r="H991" t="str">
            <v>X76</v>
          </cell>
          <cell r="I991" t="str">
            <v>TCMU</v>
          </cell>
          <cell r="J991">
            <v>23</v>
          </cell>
          <cell r="K991" t="str">
            <v>FIGUEROA MIGUEL ANGE</v>
          </cell>
          <cell r="L991" t="str">
            <v>GUNI</v>
          </cell>
        </row>
        <row r="992">
          <cell r="A992">
            <v>22</v>
          </cell>
          <cell r="B992" t="str">
            <v>X76</v>
          </cell>
          <cell r="C992" t="str">
            <v>DEPARTAMENTO PINTURA</v>
          </cell>
          <cell r="D992" t="str">
            <v>486</v>
          </cell>
          <cell r="E992" t="str">
            <v>ALETA ARD.</v>
          </cell>
          <cell r="F992" t="str">
            <v>GRANO</v>
          </cell>
          <cell r="G992" t="str">
            <v>ALETA ARD.GRANO</v>
          </cell>
          <cell r="H992" t="str">
            <v>X76</v>
          </cell>
          <cell r="I992" t="str">
            <v>TCMU</v>
          </cell>
          <cell r="J992">
            <v>23</v>
          </cell>
          <cell r="K992" t="str">
            <v>MANZANELLI RICARDO O</v>
          </cell>
          <cell r="L992" t="str">
            <v>GUNI</v>
          </cell>
        </row>
        <row r="993">
          <cell r="A993">
            <v>22</v>
          </cell>
          <cell r="B993" t="str">
            <v>X76</v>
          </cell>
          <cell r="C993" t="str">
            <v>DEPARTAMENTO PINTURA</v>
          </cell>
          <cell r="D993" t="str">
            <v>486</v>
          </cell>
          <cell r="E993" t="str">
            <v>ALETA  ARI.</v>
          </cell>
          <cell r="F993" t="str">
            <v>GRANO</v>
          </cell>
          <cell r="G993" t="str">
            <v>ALETA  ARI.GRANO</v>
          </cell>
          <cell r="H993" t="str">
            <v>X76</v>
          </cell>
          <cell r="I993" t="str">
            <v>TCMU</v>
          </cell>
          <cell r="J993">
            <v>23</v>
          </cell>
          <cell r="K993" t="str">
            <v>MANZANELLI RICARDO O</v>
          </cell>
          <cell r="L993" t="str">
            <v>GUNI</v>
          </cell>
        </row>
        <row r="994">
          <cell r="A994">
            <v>22</v>
          </cell>
          <cell r="B994" t="str">
            <v>X76</v>
          </cell>
          <cell r="C994" t="str">
            <v>DEPARTAMENTO PINTURA</v>
          </cell>
          <cell r="D994" t="str">
            <v>486</v>
          </cell>
          <cell r="E994" t="str">
            <v>PORTON (CONJUNTO)</v>
          </cell>
          <cell r="F994" t="str">
            <v>DEPOSITO DE PARTICULAS</v>
          </cell>
          <cell r="G994" t="str">
            <v>PORTON (CONJUNTO)DEPOSITO DE PARTICULAS</v>
          </cell>
          <cell r="H994" t="str">
            <v>X76</v>
          </cell>
          <cell r="I994" t="str">
            <v>TCMU</v>
          </cell>
          <cell r="J994">
            <v>23</v>
          </cell>
          <cell r="K994" t="str">
            <v>VERA FEDERICO</v>
          </cell>
          <cell r="L994" t="str">
            <v>GUNI</v>
          </cell>
        </row>
        <row r="995">
          <cell r="A995">
            <v>22</v>
          </cell>
          <cell r="B995" t="str">
            <v>X76</v>
          </cell>
          <cell r="C995" t="str">
            <v>DEPARTAMENTO PINTURA</v>
          </cell>
          <cell r="D995" t="str">
            <v>486</v>
          </cell>
          <cell r="E995" t="str">
            <v>PUERTA BATIENTE ARI.</v>
          </cell>
          <cell r="F995" t="str">
            <v>DEPOSITO DE PARTICULAS</v>
          </cell>
          <cell r="G995" t="str">
            <v>PUERTA BATIENTE ARI.DEPOSITO DE PARTICULAS</v>
          </cell>
          <cell r="H995" t="str">
            <v>X76</v>
          </cell>
          <cell r="I995" t="str">
            <v>TCMU</v>
          </cell>
          <cell r="J995">
            <v>23</v>
          </cell>
          <cell r="K995" t="str">
            <v>RUSEK CHRISTIAN ADRI</v>
          </cell>
          <cell r="L995" t="str">
            <v>GUNI</v>
          </cell>
        </row>
        <row r="996">
          <cell r="A996">
            <v>22</v>
          </cell>
          <cell r="B996" t="str">
            <v>X76</v>
          </cell>
          <cell r="C996" t="str">
            <v>DEPARTAMENTO PINTURA</v>
          </cell>
          <cell r="D996" t="str">
            <v>486</v>
          </cell>
          <cell r="E996" t="str">
            <v>PUERTA BATIENTE ARI.</v>
          </cell>
          <cell r="F996" t="str">
            <v>GRANO</v>
          </cell>
          <cell r="G996" t="str">
            <v>PUERTA BATIENTE ARI.GRANO</v>
          </cell>
          <cell r="H996" t="str">
            <v>X76</v>
          </cell>
          <cell r="I996" t="str">
            <v>TCMU</v>
          </cell>
          <cell r="J996">
            <v>23</v>
          </cell>
          <cell r="K996" t="str">
            <v>FUENTE FEDER GREGOR</v>
          </cell>
          <cell r="L996" t="str">
            <v>GUNI</v>
          </cell>
        </row>
        <row r="997">
          <cell r="A997">
            <v>22</v>
          </cell>
          <cell r="B997" t="str">
            <v>X38</v>
          </cell>
          <cell r="C997" t="str">
            <v>CALIDAD DE PIEZAS</v>
          </cell>
          <cell r="D997" t="str">
            <v>151</v>
          </cell>
          <cell r="E997" t="str">
            <v>CAJETIN EXT. LUNA DE PUERTA AVD.</v>
          </cell>
          <cell r="F997" t="str">
            <v>DEFORMADO</v>
          </cell>
          <cell r="G997" t="str">
            <v>CAJETIN EXT. LUNA DE PUERTA AVD.DEFORMADO</v>
          </cell>
          <cell r="H997" t="str">
            <v>X38</v>
          </cell>
          <cell r="I997" t="str">
            <v>TCMU</v>
          </cell>
          <cell r="J997">
            <v>22</v>
          </cell>
          <cell r="K997" t="str">
            <v>VAZQUEZ RENE ALBERTO</v>
          </cell>
          <cell r="L997" t="str">
            <v>GUNI</v>
          </cell>
        </row>
        <row r="998">
          <cell r="A998">
            <v>22</v>
          </cell>
          <cell r="B998" t="str">
            <v>X38</v>
          </cell>
          <cell r="C998" t="str">
            <v>DEPARTAMENTO  CHAPA</v>
          </cell>
          <cell r="D998" t="str">
            <v>430</v>
          </cell>
          <cell r="E998" t="str">
            <v>PUERTA AVI.</v>
          </cell>
          <cell r="F998" t="str">
            <v>DEFORMACION</v>
          </cell>
          <cell r="G998" t="str">
            <v>PUERTA AVI.DEFORMACION</v>
          </cell>
          <cell r="H998" t="str">
            <v>X38</v>
          </cell>
          <cell r="I998" t="str">
            <v>TCMU</v>
          </cell>
          <cell r="J998">
            <v>22</v>
          </cell>
          <cell r="K998" t="str">
            <v>IBARRA CARLOS NICOLA</v>
          </cell>
          <cell r="L998" t="str">
            <v>GUNI</v>
          </cell>
        </row>
        <row r="999">
          <cell r="A999">
            <v>22</v>
          </cell>
          <cell r="B999" t="str">
            <v>X38</v>
          </cell>
          <cell r="C999" t="str">
            <v>DEPARTAMENTO  CHAPA</v>
          </cell>
          <cell r="D999" t="str">
            <v>430</v>
          </cell>
          <cell r="E999" t="str">
            <v>TAPA DE CARBURANTE</v>
          </cell>
          <cell r="F999" t="str">
            <v>MAL POSICIONADO</v>
          </cell>
          <cell r="G999" t="str">
            <v>TAPA DE CARBURANTEMAL POSICIONADO</v>
          </cell>
          <cell r="H999" t="str">
            <v>X38</v>
          </cell>
          <cell r="I999" t="str">
            <v>TCMU</v>
          </cell>
          <cell r="J999">
            <v>22</v>
          </cell>
          <cell r="K999" t="str">
            <v>MANZANELLI RICARDO O</v>
          </cell>
          <cell r="L999" t="str">
            <v>GUNI</v>
          </cell>
        </row>
        <row r="1000">
          <cell r="A1000">
            <v>22</v>
          </cell>
          <cell r="B1000" t="str">
            <v>X38</v>
          </cell>
          <cell r="C1000" t="str">
            <v>DEPARTAMENTO  CHAPA</v>
          </cell>
          <cell r="D1000" t="str">
            <v>430</v>
          </cell>
          <cell r="E1000" t="str">
            <v>TAPA DE CARBURANTE</v>
          </cell>
          <cell r="F1000" t="str">
            <v>MAL POSICIONADO</v>
          </cell>
          <cell r="G1000" t="str">
            <v>TAPA DE CARBURANTEMAL POSICIONADO</v>
          </cell>
          <cell r="H1000" t="str">
            <v>X38</v>
          </cell>
          <cell r="I1000" t="str">
            <v>TCMU</v>
          </cell>
          <cell r="J1000">
            <v>22</v>
          </cell>
          <cell r="K1000" t="str">
            <v>RUSEK CHRISTIAN ADRI</v>
          </cell>
          <cell r="L1000" t="str">
            <v>GUNI</v>
          </cell>
        </row>
        <row r="1001">
          <cell r="A1001">
            <v>22</v>
          </cell>
          <cell r="B1001" t="str">
            <v>X38</v>
          </cell>
          <cell r="C1001" t="str">
            <v>DEPARTAMENTO  CHAPA</v>
          </cell>
          <cell r="D1001" t="str">
            <v>431</v>
          </cell>
          <cell r="E1001" t="str">
            <v>CAPOT AV./ ALETA  AVI.</v>
          </cell>
          <cell r="F1001" t="str">
            <v>SOBRESALE</v>
          </cell>
          <cell r="G1001" t="str">
            <v>CAPOT AV./ ALETA  AVI.SOBRESALE</v>
          </cell>
          <cell r="H1001" t="str">
            <v>X38</v>
          </cell>
          <cell r="I1001" t="str">
            <v>TCMU</v>
          </cell>
          <cell r="J1001">
            <v>22</v>
          </cell>
          <cell r="K1001" t="str">
            <v>VAZQUEZ RENE ALBERTO</v>
          </cell>
          <cell r="L1001" t="str">
            <v>GUNI</v>
          </cell>
        </row>
        <row r="1002">
          <cell r="A1002">
            <v>22</v>
          </cell>
          <cell r="B1002" t="str">
            <v>X38</v>
          </cell>
          <cell r="C1002" t="str">
            <v>DEPARTAMENTO  CHAPA</v>
          </cell>
          <cell r="D1002" t="str">
            <v>431</v>
          </cell>
          <cell r="E1002" t="str">
            <v>PUERTA AVI.</v>
          </cell>
          <cell r="F1002" t="str">
            <v>BOLLOS</v>
          </cell>
          <cell r="G1002" t="str">
            <v>PUERTA AVI.BOLLOS</v>
          </cell>
          <cell r="H1002" t="str">
            <v>X38</v>
          </cell>
          <cell r="I1002" t="str">
            <v>SRET</v>
          </cell>
          <cell r="J1002">
            <v>22</v>
          </cell>
          <cell r="K1002" t="str">
            <v>RUBIO, CARLOS</v>
          </cell>
          <cell r="L1002" t="str">
            <v>STO1</v>
          </cell>
        </row>
        <row r="1003">
          <cell r="A1003">
            <v>22</v>
          </cell>
          <cell r="B1003" t="str">
            <v>X38</v>
          </cell>
          <cell r="C1003" t="str">
            <v>DEPARTAMENTO  CHAPA</v>
          </cell>
          <cell r="D1003" t="str">
            <v>431</v>
          </cell>
          <cell r="E1003" t="str">
            <v>PUERTA AVI.</v>
          </cell>
          <cell r="F1003" t="str">
            <v>PICO</v>
          </cell>
          <cell r="G1003" t="str">
            <v>PUERTA AVI.PICO</v>
          </cell>
          <cell r="H1003" t="str">
            <v>X38</v>
          </cell>
          <cell r="I1003" t="str">
            <v>TCMU</v>
          </cell>
          <cell r="J1003">
            <v>22</v>
          </cell>
          <cell r="K1003" t="str">
            <v>RUSEK CHRISTIAN ADRI</v>
          </cell>
          <cell r="L1003" t="str">
            <v>GUNI</v>
          </cell>
        </row>
        <row r="1004">
          <cell r="A1004">
            <v>22</v>
          </cell>
          <cell r="B1004" t="str">
            <v>X38</v>
          </cell>
          <cell r="C1004" t="str">
            <v>DEPARTAMENTO MONTAJE</v>
          </cell>
          <cell r="D1004" t="str">
            <v>???</v>
          </cell>
          <cell r="E1004" t="str">
            <v>PILOTO FIJO ARI. (CONJUNTO)</v>
          </cell>
          <cell r="F1004" t="str">
            <v>MAL POSICIONADO</v>
          </cell>
          <cell r="G1004" t="str">
            <v>PILOTO FIJO ARI. (CONJUNTO)MAL POSICIONADO</v>
          </cell>
          <cell r="H1004" t="str">
            <v>X38</v>
          </cell>
          <cell r="I1004" t="str">
            <v>SRE2</v>
          </cell>
          <cell r="J1004">
            <v>22</v>
          </cell>
          <cell r="K1004" t="str">
            <v>RUSEK CHRISTIAN ADRI</v>
          </cell>
          <cell r="L1004" t="str">
            <v>GUNI</v>
          </cell>
        </row>
        <row r="1005">
          <cell r="A1005">
            <v>22</v>
          </cell>
          <cell r="B1005" t="str">
            <v>X38</v>
          </cell>
          <cell r="C1005" t="str">
            <v>DEPARTAMENTO MONTAJE</v>
          </cell>
          <cell r="D1005" t="str">
            <v>137</v>
          </cell>
          <cell r="E1005" t="str">
            <v>PANEL INT DE PUERTA ARD</v>
          </cell>
          <cell r="F1005" t="str">
            <v>NO PLACA</v>
          </cell>
          <cell r="G1005" t="str">
            <v>PANEL INT DE PUERTA ARDNO PLACA</v>
          </cell>
          <cell r="H1005" t="str">
            <v>X38</v>
          </cell>
          <cell r="I1005" t="str">
            <v>TCMU</v>
          </cell>
          <cell r="J1005">
            <v>22</v>
          </cell>
          <cell r="K1005" t="str">
            <v>VAZQUEZ RENE ALBERTO</v>
          </cell>
          <cell r="L1005" t="str">
            <v>GUNI</v>
          </cell>
        </row>
        <row r="1006">
          <cell r="A1006">
            <v>22</v>
          </cell>
          <cell r="B1006" t="str">
            <v>X38</v>
          </cell>
          <cell r="C1006" t="str">
            <v>DEPARTAMENTO MONTAJE</v>
          </cell>
          <cell r="D1006" t="str">
            <v>145</v>
          </cell>
          <cell r="E1006" t="str">
            <v>FUNCION DE INYECCION</v>
          </cell>
          <cell r="F1006" t="str">
            <v>INSTALACION DINAMICA MK01</v>
          </cell>
          <cell r="G1006" t="str">
            <v>FUNCION DE INYECCIONINSTALACION DINAMICA MK01</v>
          </cell>
          <cell r="H1006" t="str">
            <v>X38</v>
          </cell>
          <cell r="I1006" t="str">
            <v>SRE2</v>
          </cell>
          <cell r="J1006">
            <v>22</v>
          </cell>
          <cell r="K1006" t="str">
            <v>CONTROL ELECTRICO</v>
          </cell>
          <cell r="L1006" t="str">
            <v>DYRA</v>
          </cell>
        </row>
        <row r="1007">
          <cell r="A1007">
            <v>22</v>
          </cell>
          <cell r="B1007" t="str">
            <v>X38</v>
          </cell>
          <cell r="C1007" t="str">
            <v>DEPARTAMENTO MONTAJE</v>
          </cell>
          <cell r="D1007" t="str">
            <v>147</v>
          </cell>
          <cell r="E1007" t="str">
            <v>PORTON (CONJUNTO)</v>
          </cell>
          <cell r="F1007" t="str">
            <v>DESCONCHADO</v>
          </cell>
          <cell r="G1007" t="str">
            <v>PORTON (CONJUNTO)DESCONCHADO</v>
          </cell>
          <cell r="H1007" t="str">
            <v>X38</v>
          </cell>
          <cell r="I1007" t="str">
            <v>TCMU</v>
          </cell>
          <cell r="J1007">
            <v>22</v>
          </cell>
          <cell r="K1007" t="str">
            <v>GAUNA MARIA EUGENIA</v>
          </cell>
          <cell r="L1007" t="str">
            <v>GUNI</v>
          </cell>
        </row>
        <row r="1008">
          <cell r="A1008">
            <v>22</v>
          </cell>
          <cell r="B1008" t="str">
            <v>X38</v>
          </cell>
          <cell r="C1008" t="str">
            <v>DEPARTAMENTO PINTURA</v>
          </cell>
          <cell r="D1008" t="str">
            <v>486</v>
          </cell>
          <cell r="E1008" t="str">
            <v>ALETA ARD.</v>
          </cell>
          <cell r="F1008" t="str">
            <v>GRANO</v>
          </cell>
          <cell r="G1008" t="str">
            <v>ALETA ARD.GRANO</v>
          </cell>
          <cell r="H1008" t="str">
            <v>X38</v>
          </cell>
          <cell r="I1008" t="str">
            <v>SBOX</v>
          </cell>
          <cell r="J1008">
            <v>22</v>
          </cell>
          <cell r="K1008" t="str">
            <v>ALBORNOZ CARLOS</v>
          </cell>
          <cell r="L1008" t="str">
            <v>SPIN</v>
          </cell>
        </row>
        <row r="1009">
          <cell r="A1009">
            <v>22</v>
          </cell>
          <cell r="B1009" t="str">
            <v>X38</v>
          </cell>
          <cell r="C1009" t="str">
            <v>DEPARTAMENTO PINTURA</v>
          </cell>
          <cell r="D1009" t="str">
            <v>486</v>
          </cell>
          <cell r="E1009" t="str">
            <v>PUERTA ARI.</v>
          </cell>
          <cell r="F1009" t="str">
            <v>GRANO</v>
          </cell>
          <cell r="G1009" t="str">
            <v>PUERTA ARI.GRANO</v>
          </cell>
          <cell r="H1009" t="str">
            <v>X38</v>
          </cell>
          <cell r="I1009" t="str">
            <v>SBOX</v>
          </cell>
          <cell r="J1009">
            <v>22</v>
          </cell>
          <cell r="K1009" t="str">
            <v>ALBORNOZ CARLOS</v>
          </cell>
          <cell r="L1009" t="str">
            <v>SPIN</v>
          </cell>
        </row>
        <row r="1010">
          <cell r="A1010">
            <v>22</v>
          </cell>
          <cell r="B1010" t="str">
            <v>X65</v>
          </cell>
          <cell r="C1010" t="str">
            <v>CALIDAD DE PIEZAS</v>
          </cell>
          <cell r="D1010" t="str">
            <v>151</v>
          </cell>
          <cell r="E1010" t="str">
            <v>FUNCION DE INYECCION</v>
          </cell>
          <cell r="F1010" t="str">
            <v>CABLEADO NO CONFORME</v>
          </cell>
          <cell r="G1010" t="str">
            <v>FUNCION DE INYECCIONCABLEADO NO CONFORME</v>
          </cell>
          <cell r="H1010" t="str">
            <v>X65</v>
          </cell>
          <cell r="I1010" t="str">
            <v>SREE</v>
          </cell>
          <cell r="J1010">
            <v>22</v>
          </cell>
          <cell r="K1010" t="str">
            <v>CONTROL ELECTRICO</v>
          </cell>
          <cell r="L1010" t="str">
            <v>ST2A</v>
          </cell>
        </row>
        <row r="1011">
          <cell r="A1011">
            <v>22</v>
          </cell>
          <cell r="B1011" t="str">
            <v>X65</v>
          </cell>
          <cell r="C1011" t="str">
            <v>DEPARTAMENTO  CHAPA</v>
          </cell>
          <cell r="D1011" t="str">
            <v>421</v>
          </cell>
          <cell r="E1011" t="str">
            <v>ALETA ARD.</v>
          </cell>
          <cell r="F1011" t="str">
            <v>PICO</v>
          </cell>
          <cell r="G1011" t="str">
            <v>ALETA ARD.PICO</v>
          </cell>
          <cell r="H1011" t="str">
            <v>X65</v>
          </cell>
          <cell r="I1011" t="str">
            <v>TCMU</v>
          </cell>
          <cell r="J1011">
            <v>22</v>
          </cell>
          <cell r="K1011" t="str">
            <v>MANZANELLI RICARDO O</v>
          </cell>
          <cell r="L1011" t="str">
            <v>GUNI</v>
          </cell>
        </row>
        <row r="1012">
          <cell r="A1012">
            <v>22</v>
          </cell>
          <cell r="B1012" t="str">
            <v>X65</v>
          </cell>
          <cell r="C1012" t="str">
            <v>DEPARTAMENTO  CHAPA</v>
          </cell>
          <cell r="D1012" t="str">
            <v>421</v>
          </cell>
          <cell r="E1012" t="str">
            <v>ALETA ARD.</v>
          </cell>
          <cell r="F1012" t="str">
            <v>PICO</v>
          </cell>
          <cell r="G1012" t="str">
            <v>ALETA ARD.PICO</v>
          </cell>
          <cell r="H1012" t="str">
            <v>X65</v>
          </cell>
          <cell r="I1012" t="str">
            <v>TCMU</v>
          </cell>
          <cell r="J1012">
            <v>22</v>
          </cell>
          <cell r="K1012" t="str">
            <v>VAZQUEZ RENE ALBERTO</v>
          </cell>
          <cell r="L1012" t="str">
            <v>GUNI</v>
          </cell>
        </row>
        <row r="1013">
          <cell r="A1013">
            <v>22</v>
          </cell>
          <cell r="B1013" t="str">
            <v>X65</v>
          </cell>
          <cell r="C1013" t="str">
            <v>DEPARTAMENTO  CHAPA</v>
          </cell>
          <cell r="D1013" t="str">
            <v>421</v>
          </cell>
          <cell r="E1013" t="str">
            <v>CAPOT AV.</v>
          </cell>
          <cell r="F1013" t="str">
            <v>BOLLOS</v>
          </cell>
          <cell r="G1013" t="str">
            <v>CAPOT AV.BOLLOS</v>
          </cell>
          <cell r="H1013" t="str">
            <v>X65</v>
          </cell>
          <cell r="I1013" t="str">
            <v>STO1</v>
          </cell>
          <cell r="J1013">
            <v>22</v>
          </cell>
          <cell r="K1013" t="str">
            <v>DIAZ, VALENTIN</v>
          </cell>
          <cell r="L1013" t="str">
            <v>STO1</v>
          </cell>
        </row>
        <row r="1014">
          <cell r="A1014">
            <v>22</v>
          </cell>
          <cell r="B1014" t="str">
            <v>X65</v>
          </cell>
          <cell r="C1014" t="str">
            <v>DEPARTAMENTO  CHAPA</v>
          </cell>
          <cell r="D1014" t="str">
            <v>421</v>
          </cell>
          <cell r="E1014" t="str">
            <v>CUSTODIA  D.</v>
          </cell>
          <cell r="F1014" t="str">
            <v>PICO</v>
          </cell>
          <cell r="G1014" t="str">
            <v>CUSTODIA  D.PICO</v>
          </cell>
          <cell r="H1014" t="str">
            <v>X65</v>
          </cell>
          <cell r="I1014" t="str">
            <v>TCMU</v>
          </cell>
          <cell r="J1014">
            <v>22</v>
          </cell>
          <cell r="K1014" t="str">
            <v>FUENTE FEDER GREGOR</v>
          </cell>
          <cell r="L1014" t="str">
            <v>GUNI</v>
          </cell>
        </row>
        <row r="1015">
          <cell r="A1015">
            <v>22</v>
          </cell>
          <cell r="B1015" t="str">
            <v>X65</v>
          </cell>
          <cell r="C1015" t="str">
            <v>DEPARTAMENTO  CHAPA</v>
          </cell>
          <cell r="D1015" t="str">
            <v>421</v>
          </cell>
          <cell r="E1015" t="str">
            <v>ENCUADRAMIENTO DE PUERTA AVD.</v>
          </cell>
          <cell r="F1015" t="str">
            <v>SOLDADURA ESTALLADA</v>
          </cell>
          <cell r="G1015" t="str">
            <v>ENCUADRAMIENTO DE PUERTA AVD.SOLDADURA ESTALLADA</v>
          </cell>
          <cell r="H1015" t="str">
            <v>X65</v>
          </cell>
          <cell r="I1015" t="str">
            <v>TCMU</v>
          </cell>
          <cell r="J1015">
            <v>22</v>
          </cell>
          <cell r="K1015" t="str">
            <v>MANZANELLI RICARDO O</v>
          </cell>
          <cell r="L1015" t="str">
            <v>GUNI</v>
          </cell>
        </row>
        <row r="1016">
          <cell r="A1016">
            <v>22</v>
          </cell>
          <cell r="B1016" t="str">
            <v>X65</v>
          </cell>
          <cell r="C1016" t="str">
            <v>DEPARTAMENTO  CHAPA</v>
          </cell>
          <cell r="D1016" t="str">
            <v>421</v>
          </cell>
          <cell r="E1016" t="str">
            <v>PARACHOQUES AV.</v>
          </cell>
          <cell r="F1016" t="str">
            <v>SOBRESALE</v>
          </cell>
          <cell r="G1016" t="str">
            <v>PARACHOQUES AV.SOBRESALE</v>
          </cell>
          <cell r="H1016" t="str">
            <v>X65</v>
          </cell>
          <cell r="I1016" t="str">
            <v>TCMU</v>
          </cell>
          <cell r="J1016">
            <v>22</v>
          </cell>
          <cell r="K1016" t="str">
            <v>ZELAYA GONZA MA CRUZ</v>
          </cell>
          <cell r="L1016" t="str">
            <v>GUNI</v>
          </cell>
        </row>
        <row r="1017">
          <cell r="A1017">
            <v>22</v>
          </cell>
          <cell r="B1017" t="str">
            <v>X65</v>
          </cell>
          <cell r="C1017" t="str">
            <v>DEPARTAMENTO  CHAPA</v>
          </cell>
          <cell r="D1017" t="str">
            <v>421</v>
          </cell>
          <cell r="E1017" t="str">
            <v>SOPORTE DE PILOTO ARD.</v>
          </cell>
          <cell r="F1017" t="str">
            <v>SOLDADURA ESTALLADA</v>
          </cell>
          <cell r="G1017" t="str">
            <v>SOPORTE DE PILOTO ARD.SOLDADURA ESTALLADA</v>
          </cell>
          <cell r="H1017" t="str">
            <v>X65</v>
          </cell>
          <cell r="I1017" t="str">
            <v>STO1</v>
          </cell>
          <cell r="J1017">
            <v>22</v>
          </cell>
          <cell r="K1017" t="str">
            <v>CORREA, ALBERTO</v>
          </cell>
          <cell r="L1017" t="str">
            <v>STO1</v>
          </cell>
        </row>
        <row r="1018">
          <cell r="A1018">
            <v>22</v>
          </cell>
          <cell r="B1018" t="str">
            <v>X65</v>
          </cell>
          <cell r="C1018" t="str">
            <v>DEPARTAMENTO  CHAPA</v>
          </cell>
          <cell r="D1018" t="str">
            <v>430</v>
          </cell>
          <cell r="E1018" t="str">
            <v>PUERTA AVI.</v>
          </cell>
          <cell r="F1018" t="str">
            <v>DEFORMACION</v>
          </cell>
          <cell r="G1018" t="str">
            <v>PUERTA AVI.DEFORMACION</v>
          </cell>
          <cell r="H1018" t="str">
            <v>X65</v>
          </cell>
          <cell r="I1018" t="str">
            <v>TCMU</v>
          </cell>
          <cell r="J1018">
            <v>22</v>
          </cell>
          <cell r="K1018" t="str">
            <v>VAZQUEZ RENE ALBERTO</v>
          </cell>
          <cell r="L1018" t="str">
            <v>GUNI</v>
          </cell>
        </row>
        <row r="1019">
          <cell r="A1019">
            <v>22</v>
          </cell>
          <cell r="B1019" t="str">
            <v>X65</v>
          </cell>
          <cell r="C1019" t="str">
            <v>DEPARTAMENTO  CHAPA</v>
          </cell>
          <cell r="D1019" t="str">
            <v>431</v>
          </cell>
          <cell r="E1019" t="str">
            <v>CAPOT AV./ ALETA  AVD.</v>
          </cell>
          <cell r="F1019" t="str">
            <v>SOBRESALE</v>
          </cell>
          <cell r="G1019" t="str">
            <v>CAPOT AV./ ALETA  AVD.SOBRESALE</v>
          </cell>
          <cell r="H1019" t="str">
            <v>X65</v>
          </cell>
          <cell r="I1019" t="str">
            <v>TCMU</v>
          </cell>
          <cell r="J1019">
            <v>22</v>
          </cell>
          <cell r="K1019" t="str">
            <v>VERA FEDERICO</v>
          </cell>
          <cell r="L1019" t="str">
            <v>GUNI</v>
          </cell>
        </row>
        <row r="1020">
          <cell r="A1020">
            <v>22</v>
          </cell>
          <cell r="B1020" t="str">
            <v>X65</v>
          </cell>
          <cell r="C1020" t="str">
            <v>DEPARTAMENTO  CHAPA</v>
          </cell>
          <cell r="D1020" t="str">
            <v>431</v>
          </cell>
          <cell r="E1020" t="str">
            <v>MARCO DE PUERTA  AVD</v>
          </cell>
          <cell r="F1020" t="str">
            <v>PICO</v>
          </cell>
          <cell r="G1020" t="str">
            <v>MARCO DE PUERTA  AVDPICO</v>
          </cell>
          <cell r="H1020" t="str">
            <v>X65</v>
          </cell>
          <cell r="I1020" t="str">
            <v>TCMU</v>
          </cell>
          <cell r="J1020">
            <v>22</v>
          </cell>
          <cell r="K1020" t="str">
            <v>FIGUEROA MIGUEL ANGE</v>
          </cell>
          <cell r="L1020" t="str">
            <v>GUNI</v>
          </cell>
        </row>
        <row r="1021">
          <cell r="A1021">
            <v>22</v>
          </cell>
          <cell r="B1021" t="str">
            <v>X65</v>
          </cell>
          <cell r="C1021" t="str">
            <v>DEPARTAMENTO  CHAPA</v>
          </cell>
          <cell r="D1021" t="str">
            <v>431</v>
          </cell>
          <cell r="E1021" t="str">
            <v>PAÑO LATERAL ARD</v>
          </cell>
          <cell r="F1021" t="str">
            <v>SOLDADURA ESTALLADA</v>
          </cell>
          <cell r="G1021" t="str">
            <v>PAÑO LATERAL ARDSOLDADURA ESTALLADA</v>
          </cell>
          <cell r="H1021" t="str">
            <v>X65</v>
          </cell>
          <cell r="I1021" t="str">
            <v>STO1</v>
          </cell>
          <cell r="J1021">
            <v>22</v>
          </cell>
          <cell r="K1021" t="str">
            <v>CORREA, ALBERTO</v>
          </cell>
          <cell r="L1021" t="str">
            <v>STO1</v>
          </cell>
        </row>
        <row r="1022">
          <cell r="A1022">
            <v>22</v>
          </cell>
          <cell r="B1022" t="str">
            <v>X65</v>
          </cell>
          <cell r="C1022" t="str">
            <v>DEPARTAMENTO  CHAPA</v>
          </cell>
          <cell r="D1022" t="str">
            <v>431</v>
          </cell>
          <cell r="E1022" t="str">
            <v>PORTON (CONJUNTO)</v>
          </cell>
          <cell r="F1022" t="str">
            <v>DEFORMADO</v>
          </cell>
          <cell r="G1022" t="str">
            <v>PORTON (CONJUNTO)DEFORMADO</v>
          </cell>
          <cell r="H1022" t="str">
            <v>X65</v>
          </cell>
          <cell r="I1022" t="str">
            <v>TCMU</v>
          </cell>
          <cell r="J1022">
            <v>22</v>
          </cell>
          <cell r="K1022" t="str">
            <v>MANZANELLI RICARDO O</v>
          </cell>
          <cell r="L1022" t="str">
            <v>GUNI</v>
          </cell>
        </row>
        <row r="1023">
          <cell r="A1023">
            <v>22</v>
          </cell>
          <cell r="B1023" t="str">
            <v>X65</v>
          </cell>
          <cell r="C1023" t="str">
            <v>DEPARTAMENTO  CHAPA</v>
          </cell>
          <cell r="D1023" t="str">
            <v>431</v>
          </cell>
          <cell r="E1023" t="str">
            <v>PUERTA ARD.</v>
          </cell>
          <cell r="F1023" t="str">
            <v>BOLLOS</v>
          </cell>
          <cell r="G1023" t="str">
            <v>PUERTA ARD.BOLLOS</v>
          </cell>
          <cell r="H1023" t="str">
            <v>X65</v>
          </cell>
          <cell r="I1023" t="str">
            <v>STO1</v>
          </cell>
          <cell r="J1023">
            <v>22</v>
          </cell>
          <cell r="K1023" t="str">
            <v>DIAZ, VALENTIN</v>
          </cell>
          <cell r="L1023" t="str">
            <v>STO1</v>
          </cell>
        </row>
        <row r="1024">
          <cell r="A1024">
            <v>22</v>
          </cell>
          <cell r="B1024" t="str">
            <v>X65</v>
          </cell>
          <cell r="C1024" t="str">
            <v>DEPARTAMENTO  CHAPA</v>
          </cell>
          <cell r="D1024" t="str">
            <v>431</v>
          </cell>
          <cell r="E1024" t="str">
            <v>PUERTA ARI.</v>
          </cell>
          <cell r="F1024" t="str">
            <v>BOLLOS</v>
          </cell>
          <cell r="G1024" t="str">
            <v>PUERTA ARI.BOLLOS</v>
          </cell>
          <cell r="H1024" t="str">
            <v>X65</v>
          </cell>
          <cell r="I1024" t="str">
            <v>TCMU</v>
          </cell>
          <cell r="J1024">
            <v>22</v>
          </cell>
          <cell r="K1024" t="str">
            <v>MANZANELLI RICARDO O</v>
          </cell>
          <cell r="L1024" t="str">
            <v>GUNI</v>
          </cell>
        </row>
        <row r="1025">
          <cell r="A1025">
            <v>22</v>
          </cell>
          <cell r="B1025" t="str">
            <v>X65</v>
          </cell>
          <cell r="C1025" t="str">
            <v>DEPARTAMENTO  CHAPA</v>
          </cell>
          <cell r="D1025" t="str">
            <v>431</v>
          </cell>
          <cell r="E1025" t="str">
            <v>PUERTA AVD.</v>
          </cell>
          <cell r="F1025" t="str">
            <v>BOLLOS</v>
          </cell>
          <cell r="G1025" t="str">
            <v>PUERTA AVD.BOLLOS</v>
          </cell>
          <cell r="H1025" t="str">
            <v>X65</v>
          </cell>
          <cell r="I1025" t="str">
            <v>STO1</v>
          </cell>
          <cell r="J1025">
            <v>22</v>
          </cell>
          <cell r="K1025" t="str">
            <v>CORREA, ALBERTO</v>
          </cell>
          <cell r="L1025" t="str">
            <v>STO1</v>
          </cell>
        </row>
        <row r="1026">
          <cell r="A1026">
            <v>22</v>
          </cell>
          <cell r="B1026" t="str">
            <v>X65</v>
          </cell>
          <cell r="C1026" t="str">
            <v>DEPARTAMENTO  CHAPA</v>
          </cell>
          <cell r="D1026" t="str">
            <v>431</v>
          </cell>
          <cell r="E1026" t="str">
            <v>PUERTA AVD.</v>
          </cell>
          <cell r="F1026" t="str">
            <v>OXIDACION</v>
          </cell>
          <cell r="G1026" t="str">
            <v>PUERTA AVD.OXIDACION</v>
          </cell>
          <cell r="H1026" t="str">
            <v>X65</v>
          </cell>
          <cell r="I1026" t="str">
            <v>STO1</v>
          </cell>
          <cell r="J1026">
            <v>22</v>
          </cell>
          <cell r="K1026" t="str">
            <v>QUINTEROS, EDUARDO</v>
          </cell>
          <cell r="L1026" t="str">
            <v>STO1</v>
          </cell>
        </row>
        <row r="1027">
          <cell r="A1027">
            <v>22</v>
          </cell>
          <cell r="B1027" t="str">
            <v>X65</v>
          </cell>
          <cell r="C1027" t="str">
            <v>DEPARTAMENTO  CHAPA</v>
          </cell>
          <cell r="D1027" t="str">
            <v>431</v>
          </cell>
          <cell r="E1027" t="str">
            <v>PUERTA AVD.</v>
          </cell>
          <cell r="F1027" t="str">
            <v>PICO</v>
          </cell>
          <cell r="G1027" t="str">
            <v>PUERTA AVD.PICO</v>
          </cell>
          <cell r="H1027" t="str">
            <v>X65</v>
          </cell>
          <cell r="I1027" t="str">
            <v>STO1</v>
          </cell>
          <cell r="J1027">
            <v>22</v>
          </cell>
          <cell r="K1027" t="str">
            <v>QUINTEROS, EDUARDO</v>
          </cell>
          <cell r="L1027" t="str">
            <v>STO1</v>
          </cell>
        </row>
        <row r="1028">
          <cell r="A1028">
            <v>22</v>
          </cell>
          <cell r="B1028" t="str">
            <v>X65</v>
          </cell>
          <cell r="C1028" t="str">
            <v>DEPARTAMENTO  CHAPA</v>
          </cell>
          <cell r="D1028" t="str">
            <v>431</v>
          </cell>
          <cell r="E1028" t="str">
            <v>PUERTA AVI.</v>
          </cell>
          <cell r="F1028" t="str">
            <v>BOLLOS</v>
          </cell>
          <cell r="G1028" t="str">
            <v>PUERTA AVI.BOLLOS</v>
          </cell>
          <cell r="H1028" t="str">
            <v>X65</v>
          </cell>
          <cell r="I1028" t="str">
            <v>STO1</v>
          </cell>
          <cell r="J1028">
            <v>22</v>
          </cell>
          <cell r="K1028" t="str">
            <v>CORREA, ALBERTO</v>
          </cell>
          <cell r="L1028" t="str">
            <v>STO1</v>
          </cell>
        </row>
        <row r="1029">
          <cell r="A1029">
            <v>22</v>
          </cell>
          <cell r="B1029" t="str">
            <v>X65</v>
          </cell>
          <cell r="C1029" t="str">
            <v>DEPARTAMENTO  CHAPA</v>
          </cell>
          <cell r="D1029" t="str">
            <v>431</v>
          </cell>
          <cell r="E1029" t="str">
            <v>PUERTA AVI.</v>
          </cell>
          <cell r="F1029" t="str">
            <v>DURO DE CERRAR</v>
          </cell>
          <cell r="G1029" t="str">
            <v>PUERTA AVI.DURO DE CERRAR</v>
          </cell>
          <cell r="H1029" t="str">
            <v>X65</v>
          </cell>
          <cell r="I1029" t="str">
            <v>TCMU</v>
          </cell>
          <cell r="J1029">
            <v>22</v>
          </cell>
          <cell r="K1029" t="str">
            <v>ZELAYA GONZA MA CRUZ</v>
          </cell>
          <cell r="L1029" t="str">
            <v>GUNI</v>
          </cell>
        </row>
        <row r="1030">
          <cell r="A1030">
            <v>22</v>
          </cell>
          <cell r="B1030" t="str">
            <v>X65</v>
          </cell>
          <cell r="C1030" t="str">
            <v>DEPARTAMENTO  CHAPA</v>
          </cell>
          <cell r="D1030" t="str">
            <v>431</v>
          </cell>
          <cell r="E1030" t="str">
            <v>PUERTA AVI.</v>
          </cell>
          <cell r="F1030" t="str">
            <v>SOLDADURA ESTALLADA</v>
          </cell>
          <cell r="G1030" t="str">
            <v>PUERTA AVI.SOLDADURA ESTALLADA</v>
          </cell>
          <cell r="H1030" t="str">
            <v>X65</v>
          </cell>
          <cell r="I1030" t="str">
            <v>STO1</v>
          </cell>
          <cell r="J1030">
            <v>22</v>
          </cell>
          <cell r="K1030" t="str">
            <v>CORREA, ALBERTO</v>
          </cell>
          <cell r="L1030" t="str">
            <v>STO1</v>
          </cell>
        </row>
        <row r="1031">
          <cell r="A1031">
            <v>22</v>
          </cell>
          <cell r="B1031" t="str">
            <v>X65</v>
          </cell>
          <cell r="C1031" t="str">
            <v>DEPARTAMENTO  CHAPA</v>
          </cell>
          <cell r="D1031" t="str">
            <v>431</v>
          </cell>
          <cell r="E1031" t="str">
            <v>PUERTA DE COFRE / ALETA  ARD.</v>
          </cell>
          <cell r="F1031" t="str">
            <v>SOBRESALE</v>
          </cell>
          <cell r="G1031" t="str">
            <v>PUERTA DE COFRE / ALETA  ARD.SOBRESALE</v>
          </cell>
          <cell r="H1031" t="str">
            <v>X65</v>
          </cell>
          <cell r="I1031" t="str">
            <v>TCMU</v>
          </cell>
          <cell r="J1031">
            <v>22</v>
          </cell>
          <cell r="K1031" t="str">
            <v>VERA FEDERICO</v>
          </cell>
          <cell r="L1031" t="str">
            <v>GUNI</v>
          </cell>
        </row>
        <row r="1032">
          <cell r="A1032">
            <v>22</v>
          </cell>
          <cell r="B1032" t="str">
            <v>X65</v>
          </cell>
          <cell r="C1032" t="str">
            <v>DEPARTAMENTO  CHAPA</v>
          </cell>
          <cell r="D1032" t="str">
            <v>431</v>
          </cell>
          <cell r="E1032" t="str">
            <v>TECHO</v>
          </cell>
          <cell r="F1032" t="str">
            <v>PICO</v>
          </cell>
          <cell r="G1032" t="str">
            <v>TECHOPICO</v>
          </cell>
          <cell r="H1032" t="str">
            <v>X65</v>
          </cell>
          <cell r="I1032" t="str">
            <v>TCMU</v>
          </cell>
          <cell r="J1032">
            <v>22</v>
          </cell>
          <cell r="K1032" t="str">
            <v>RAMIREZ RICAR DANIEL</v>
          </cell>
          <cell r="L1032" t="str">
            <v>GUNI</v>
          </cell>
        </row>
        <row r="1033">
          <cell r="A1033">
            <v>22</v>
          </cell>
          <cell r="B1033" t="str">
            <v>X65</v>
          </cell>
          <cell r="C1033" t="str">
            <v>DEPARTAMENTO  CHAPA</v>
          </cell>
          <cell r="D1033" t="str">
            <v>432</v>
          </cell>
          <cell r="E1033" t="str">
            <v>CAPOT AV.</v>
          </cell>
          <cell r="F1033" t="str">
            <v>JUEGO MAL REPARTIDO</v>
          </cell>
          <cell r="G1033" t="str">
            <v>CAPOT AV.JUEGO MAL REPARTIDO</v>
          </cell>
          <cell r="H1033" t="str">
            <v>X65</v>
          </cell>
          <cell r="I1033" t="str">
            <v>TCMU</v>
          </cell>
          <cell r="J1033">
            <v>22</v>
          </cell>
          <cell r="K1033" t="str">
            <v>RUSEK CHRISTIAN ADRI</v>
          </cell>
          <cell r="L1033" t="str">
            <v>GUNI</v>
          </cell>
        </row>
        <row r="1034">
          <cell r="A1034">
            <v>22</v>
          </cell>
          <cell r="B1034" t="str">
            <v>X65</v>
          </cell>
          <cell r="C1034" t="str">
            <v>DEPARTAMENTO  CHAPA</v>
          </cell>
          <cell r="D1034" t="str">
            <v>432</v>
          </cell>
          <cell r="E1034" t="str">
            <v>ENCUADRAMIENTO DE PUERTA AVD.</v>
          </cell>
          <cell r="F1034" t="str">
            <v>DEFORMACION</v>
          </cell>
          <cell r="G1034" t="str">
            <v>ENCUADRAMIENTO DE PUERTA AVD.DEFORMACION</v>
          </cell>
          <cell r="H1034" t="str">
            <v>X65</v>
          </cell>
          <cell r="I1034" t="str">
            <v>STO1</v>
          </cell>
          <cell r="J1034">
            <v>22</v>
          </cell>
          <cell r="K1034" t="str">
            <v>CORREA, ALBERTO</v>
          </cell>
          <cell r="L1034" t="str">
            <v>STO1</v>
          </cell>
        </row>
        <row r="1035">
          <cell r="A1035">
            <v>22</v>
          </cell>
          <cell r="B1035" t="str">
            <v>X65</v>
          </cell>
          <cell r="C1035" t="str">
            <v>DEPARTAMENTO  CHAPA</v>
          </cell>
          <cell r="D1035" t="str">
            <v>432</v>
          </cell>
          <cell r="E1035" t="str">
            <v>PIE MEDIO D./ LARGUERO DE TECHO SUP.D.</v>
          </cell>
          <cell r="F1035" t="str">
            <v>DEFORMACION</v>
          </cell>
          <cell r="G1035" t="str">
            <v>PIE MEDIO D./ LARGUERO DE TECHO SUP.D.DEFORMACION</v>
          </cell>
          <cell r="H1035" t="str">
            <v>X65</v>
          </cell>
          <cell r="I1035" t="str">
            <v>STO1</v>
          </cell>
          <cell r="J1035">
            <v>22</v>
          </cell>
          <cell r="K1035" t="str">
            <v>DIAZ, VALENTIN</v>
          </cell>
          <cell r="L1035" t="str">
            <v>STO1</v>
          </cell>
        </row>
        <row r="1036">
          <cell r="A1036">
            <v>22</v>
          </cell>
          <cell r="B1036" t="str">
            <v>X65</v>
          </cell>
          <cell r="C1036" t="str">
            <v>DEPARTAMENTO  CHAPA</v>
          </cell>
          <cell r="D1036" t="str">
            <v>432</v>
          </cell>
          <cell r="E1036" t="str">
            <v>PUERTA ARI.</v>
          </cell>
          <cell r="F1036" t="str">
            <v>JUEGO MAL REPARTIDO</v>
          </cell>
          <cell r="G1036" t="str">
            <v>PUERTA ARI.JUEGO MAL REPARTIDO</v>
          </cell>
          <cell r="H1036" t="str">
            <v>X65</v>
          </cell>
          <cell r="I1036" t="str">
            <v>TCMU</v>
          </cell>
          <cell r="J1036">
            <v>22</v>
          </cell>
          <cell r="K1036" t="str">
            <v>VAZQUEZ RENE ALBERTO</v>
          </cell>
          <cell r="L1036" t="str">
            <v>GUNI</v>
          </cell>
        </row>
        <row r="1037">
          <cell r="A1037">
            <v>22</v>
          </cell>
          <cell r="B1037" t="str">
            <v>X65</v>
          </cell>
          <cell r="C1037" t="str">
            <v>DEPARTAMENTO  CHAPA</v>
          </cell>
          <cell r="D1037" t="str">
            <v>432</v>
          </cell>
          <cell r="E1037" t="str">
            <v>PUERTA AVD.</v>
          </cell>
          <cell r="F1037" t="str">
            <v>MAL POSICIONADO</v>
          </cell>
          <cell r="G1037" t="str">
            <v>PUERTA AVD.MAL POSICIONADO</v>
          </cell>
          <cell r="H1037" t="str">
            <v>X65</v>
          </cell>
          <cell r="I1037" t="str">
            <v>TCMU</v>
          </cell>
          <cell r="J1037">
            <v>22</v>
          </cell>
          <cell r="K1037" t="str">
            <v>ZELAYA GONZA MA CRUZ</v>
          </cell>
          <cell r="L1037" t="str">
            <v>GUNI</v>
          </cell>
        </row>
        <row r="1038">
          <cell r="A1038">
            <v>22</v>
          </cell>
          <cell r="B1038" t="str">
            <v>X65</v>
          </cell>
          <cell r="C1038" t="str">
            <v>DEPARTAMENTO MONTAJE</v>
          </cell>
          <cell r="D1038" t="str">
            <v>???</v>
          </cell>
          <cell r="E1038" t="str">
            <v>ALETA  AVI.</v>
          </cell>
          <cell r="F1038" t="str">
            <v>MAL POSICIONADO</v>
          </cell>
          <cell r="G1038" t="str">
            <v>ALETA  AVI.MAL POSICIONADO</v>
          </cell>
          <cell r="H1038" t="str">
            <v>X65</v>
          </cell>
          <cell r="I1038" t="str">
            <v>TCMU</v>
          </cell>
          <cell r="J1038">
            <v>22</v>
          </cell>
          <cell r="K1038" t="str">
            <v>GUTIERREZ VERONICA</v>
          </cell>
          <cell r="L1038" t="str">
            <v>GUNI</v>
          </cell>
        </row>
        <row r="1039">
          <cell r="A1039">
            <v>22</v>
          </cell>
          <cell r="B1039" t="str">
            <v>X65</v>
          </cell>
          <cell r="C1039" t="str">
            <v>DEPARTAMENTO MONTAJE</v>
          </cell>
          <cell r="D1039" t="str">
            <v>???</v>
          </cell>
          <cell r="E1039" t="str">
            <v>BISAGRA INF.DE PUERTA AVD.</v>
          </cell>
          <cell r="F1039" t="str">
            <v>SOLDADURA AGRESIVA</v>
          </cell>
          <cell r="G1039" t="str">
            <v>BISAGRA INF.DE PUERTA AVD.SOLDADURA AGRESIVA</v>
          </cell>
          <cell r="H1039" t="str">
            <v>X65</v>
          </cell>
          <cell r="I1039" t="str">
            <v>STO1</v>
          </cell>
          <cell r="J1039">
            <v>22</v>
          </cell>
          <cell r="K1039" t="str">
            <v>QUINTEROS, EDUARDO</v>
          </cell>
          <cell r="L1039" t="str">
            <v>STO1</v>
          </cell>
        </row>
        <row r="1040">
          <cell r="A1040">
            <v>22</v>
          </cell>
          <cell r="B1040" t="str">
            <v>X65</v>
          </cell>
          <cell r="C1040" t="str">
            <v>DEPARTAMENTO MONTAJE</v>
          </cell>
          <cell r="D1040" t="str">
            <v>???</v>
          </cell>
          <cell r="E1040" t="str">
            <v>PAÑO LATERAL ARD</v>
          </cell>
          <cell r="F1040" t="str">
            <v>DEFORMACION</v>
          </cell>
          <cell r="G1040" t="str">
            <v>PAÑO LATERAL ARDDEFORMACION</v>
          </cell>
          <cell r="H1040" t="str">
            <v>X65</v>
          </cell>
          <cell r="I1040" t="str">
            <v>STO1</v>
          </cell>
          <cell r="J1040">
            <v>22</v>
          </cell>
          <cell r="K1040" t="str">
            <v>CORREA, ALBERTO</v>
          </cell>
          <cell r="L1040" t="str">
            <v>STO1</v>
          </cell>
        </row>
        <row r="1041">
          <cell r="A1041">
            <v>22</v>
          </cell>
          <cell r="B1041" t="str">
            <v>X65</v>
          </cell>
          <cell r="C1041" t="str">
            <v>DEPARTAMENTO MONTAJE</v>
          </cell>
          <cell r="D1041" t="str">
            <v>???</v>
          </cell>
          <cell r="E1041" t="str">
            <v>TECHO</v>
          </cell>
          <cell r="F1041" t="str">
            <v>DEFORMADO</v>
          </cell>
          <cell r="G1041" t="str">
            <v>TECHODEFORMADO</v>
          </cell>
          <cell r="H1041" t="str">
            <v>X65</v>
          </cell>
          <cell r="I1041" t="str">
            <v>TCMU</v>
          </cell>
          <cell r="J1041">
            <v>22</v>
          </cell>
          <cell r="K1041" t="str">
            <v>MANZANELLI RICARDO O</v>
          </cell>
          <cell r="L1041" t="str">
            <v>GUNI</v>
          </cell>
        </row>
        <row r="1042">
          <cell r="A1042">
            <v>22</v>
          </cell>
          <cell r="B1042" t="str">
            <v>X65</v>
          </cell>
          <cell r="C1042" t="str">
            <v>DEPARTAMENTO MONTAJE</v>
          </cell>
          <cell r="D1042" t="str">
            <v>137</v>
          </cell>
          <cell r="E1042" t="str">
            <v>LAMELUNAS EXT. DE PUERTA  AVI.</v>
          </cell>
          <cell r="F1042" t="str">
            <v>MAL POSICIONADO</v>
          </cell>
          <cell r="G1042" t="str">
            <v>LAMELUNAS EXT. DE PUERTA  AVI.MAL POSICIONADO</v>
          </cell>
          <cell r="H1042" t="str">
            <v>X65</v>
          </cell>
          <cell r="I1042" t="str">
            <v>TCMU</v>
          </cell>
          <cell r="J1042">
            <v>22</v>
          </cell>
          <cell r="K1042" t="str">
            <v>RUSEK CHRISTIAN ADRI</v>
          </cell>
          <cell r="L1042" t="str">
            <v>GUNI</v>
          </cell>
        </row>
        <row r="1043">
          <cell r="A1043">
            <v>22</v>
          </cell>
          <cell r="B1043" t="str">
            <v>X65</v>
          </cell>
          <cell r="C1043" t="str">
            <v>DEPARTAMENTO MONTAJE</v>
          </cell>
          <cell r="D1043" t="str">
            <v>141</v>
          </cell>
          <cell r="E1043" t="str">
            <v>GUARNITURA-EBANISTERIA CUSTODIA  I.</v>
          </cell>
          <cell r="F1043" t="str">
            <v>NO PLACA</v>
          </cell>
          <cell r="G1043" t="str">
            <v>GUARNITURA-EBANISTERIA CUSTODIA  I.NO PLACA</v>
          </cell>
          <cell r="H1043" t="str">
            <v>X65</v>
          </cell>
          <cell r="I1043" t="str">
            <v>TCMU</v>
          </cell>
          <cell r="J1043">
            <v>22</v>
          </cell>
          <cell r="K1043" t="str">
            <v>RAMIREZ RICAR DANIEL</v>
          </cell>
          <cell r="L1043" t="str">
            <v>GUNI</v>
          </cell>
        </row>
        <row r="1044">
          <cell r="A1044">
            <v>22</v>
          </cell>
          <cell r="B1044" t="str">
            <v>X65</v>
          </cell>
          <cell r="C1044" t="str">
            <v>DEPARTAMENTO MONTAJE</v>
          </cell>
          <cell r="D1044" t="str">
            <v>143</v>
          </cell>
          <cell r="E1044" t="str">
            <v>JUNTA DE PUERTA  AVI. (BURLETE)</v>
          </cell>
          <cell r="F1044" t="str">
            <v>MAL POSICIONADO</v>
          </cell>
          <cell r="G1044" t="str">
            <v>JUNTA DE PUERTA  AVI. (BURLETE)MAL POSICIONADO</v>
          </cell>
          <cell r="H1044" t="str">
            <v>X65</v>
          </cell>
          <cell r="I1044" t="str">
            <v>TCMU</v>
          </cell>
          <cell r="J1044">
            <v>22</v>
          </cell>
          <cell r="K1044" t="str">
            <v>FUENTE FEDER GREGOR</v>
          </cell>
          <cell r="L1044" t="str">
            <v>GUNI</v>
          </cell>
        </row>
        <row r="1045">
          <cell r="A1045">
            <v>22</v>
          </cell>
          <cell r="B1045" t="str">
            <v>X65</v>
          </cell>
          <cell r="C1045" t="str">
            <v>DEPARTAMENTO MONTAJE</v>
          </cell>
          <cell r="D1045" t="str">
            <v>143</v>
          </cell>
          <cell r="E1045" t="str">
            <v>PUERTA AVI.</v>
          </cell>
          <cell r="F1045" t="str">
            <v>JUNTA MAL POSICIONADA</v>
          </cell>
          <cell r="G1045" t="str">
            <v>PUERTA AVI.JUNTA MAL POSICIONADA</v>
          </cell>
          <cell r="H1045" t="str">
            <v>X65</v>
          </cell>
          <cell r="I1045" t="str">
            <v>TCMU</v>
          </cell>
          <cell r="J1045">
            <v>22</v>
          </cell>
          <cell r="K1045" t="str">
            <v>MANZANELLI RICARDO O</v>
          </cell>
          <cell r="L1045" t="str">
            <v>GUNI</v>
          </cell>
        </row>
        <row r="1046">
          <cell r="A1046">
            <v>22</v>
          </cell>
          <cell r="B1046" t="str">
            <v>X65</v>
          </cell>
          <cell r="C1046" t="str">
            <v>DEPARTAMENTO MONTAJE</v>
          </cell>
          <cell r="D1046" t="str">
            <v>146</v>
          </cell>
          <cell r="E1046" t="str">
            <v>LAVAPARABRISAS - LUNAS</v>
          </cell>
          <cell r="F1046" t="str">
            <v>OPERACION MAL REALIZADA</v>
          </cell>
          <cell r="G1046" t="str">
            <v>LAVAPARABRISAS - LUNASOPERACION MAL REALIZADA</v>
          </cell>
          <cell r="H1046" t="str">
            <v>X65</v>
          </cell>
          <cell r="I1046" t="str">
            <v>SREE</v>
          </cell>
          <cell r="J1046">
            <v>22</v>
          </cell>
          <cell r="K1046" t="str">
            <v>CONTROL ELECTRICO</v>
          </cell>
          <cell r="L1046" t="str">
            <v>ST2A</v>
          </cell>
        </row>
        <row r="1047">
          <cell r="A1047">
            <v>22</v>
          </cell>
          <cell r="B1047" t="str">
            <v>X65</v>
          </cell>
          <cell r="C1047" t="str">
            <v>DEPARTAMENTO MONTAJE</v>
          </cell>
          <cell r="D1047" t="str">
            <v>147</v>
          </cell>
          <cell r="E1047" t="str">
            <v>CAJON DE PUERTA AVI.</v>
          </cell>
          <cell r="F1047" t="str">
            <v>DESCONCHADO</v>
          </cell>
          <cell r="G1047" t="str">
            <v>CAJON DE PUERTA AVI.DESCONCHADO</v>
          </cell>
          <cell r="H1047" t="str">
            <v>X65</v>
          </cell>
          <cell r="I1047" t="str">
            <v>TCMU</v>
          </cell>
          <cell r="J1047">
            <v>22</v>
          </cell>
          <cell r="K1047" t="str">
            <v>FUENTE FEDER GREGOR</v>
          </cell>
          <cell r="L1047" t="str">
            <v>GUNI</v>
          </cell>
        </row>
        <row r="1048">
          <cell r="A1048">
            <v>22</v>
          </cell>
          <cell r="B1048" t="str">
            <v>X65</v>
          </cell>
          <cell r="C1048" t="str">
            <v>DEPARTAMENTO MONTAJE</v>
          </cell>
          <cell r="D1048" t="str">
            <v>147</v>
          </cell>
          <cell r="E1048" t="str">
            <v>PORTON (CONJUNTO)</v>
          </cell>
          <cell r="F1048" t="str">
            <v>DESCONCHADO</v>
          </cell>
          <cell r="G1048" t="str">
            <v>PORTON (CONJUNTO)DESCONCHADO</v>
          </cell>
          <cell r="H1048" t="str">
            <v>X65</v>
          </cell>
          <cell r="I1048" t="str">
            <v>TCMU</v>
          </cell>
          <cell r="J1048">
            <v>22</v>
          </cell>
          <cell r="K1048" t="str">
            <v>ZELAYA GONZA MA CRUZ</v>
          </cell>
          <cell r="L1048" t="str">
            <v>GUNI</v>
          </cell>
        </row>
        <row r="1049">
          <cell r="A1049">
            <v>22</v>
          </cell>
          <cell r="B1049" t="str">
            <v>X65</v>
          </cell>
          <cell r="C1049" t="str">
            <v>DEPARTAMENTO MONTAJE</v>
          </cell>
          <cell r="D1049" t="str">
            <v>147</v>
          </cell>
          <cell r="E1049" t="str">
            <v>PUERTA AVD.</v>
          </cell>
          <cell r="F1049" t="str">
            <v>DESCONCHADO</v>
          </cell>
          <cell r="G1049" t="str">
            <v>PUERTA AVD.DESCONCHADO</v>
          </cell>
          <cell r="H1049" t="str">
            <v>X65</v>
          </cell>
          <cell r="I1049" t="str">
            <v>TCMU</v>
          </cell>
          <cell r="J1049">
            <v>22</v>
          </cell>
          <cell r="K1049" t="str">
            <v>RUSEK CHRISTIAN ADRI</v>
          </cell>
          <cell r="L1049" t="str">
            <v>GUNI</v>
          </cell>
        </row>
        <row r="1050">
          <cell r="A1050">
            <v>22</v>
          </cell>
          <cell r="B1050" t="str">
            <v>X65</v>
          </cell>
          <cell r="C1050" t="str">
            <v>DEPARTAMENTO MONTAJE</v>
          </cell>
          <cell r="D1050" t="str">
            <v>147</v>
          </cell>
          <cell r="E1050" t="str">
            <v>PUERTA AVD.</v>
          </cell>
          <cell r="F1050" t="str">
            <v>DESCONCHADO</v>
          </cell>
          <cell r="G1050" t="str">
            <v>PUERTA AVD.DESCONCHADO</v>
          </cell>
          <cell r="H1050" t="str">
            <v>X65</v>
          </cell>
          <cell r="I1050" t="str">
            <v>TCMU</v>
          </cell>
          <cell r="J1050">
            <v>22</v>
          </cell>
          <cell r="K1050" t="str">
            <v>ZELAYA GONZA MA CRUZ</v>
          </cell>
          <cell r="L1050" t="str">
            <v>GUNI</v>
          </cell>
        </row>
        <row r="1051">
          <cell r="A1051">
            <v>22</v>
          </cell>
          <cell r="B1051" t="str">
            <v>X65</v>
          </cell>
          <cell r="C1051" t="str">
            <v>DEPARTAMENTO PINTURA</v>
          </cell>
          <cell r="D1051" t="str">
            <v>468</v>
          </cell>
          <cell r="E1051" t="str">
            <v>PARACHOQUES AR</v>
          </cell>
          <cell r="F1051" t="str">
            <v xml:space="preserve">RAYAS </v>
          </cell>
          <cell r="G1051" t="str">
            <v xml:space="preserve">PARACHOQUES ARRAYAS </v>
          </cell>
          <cell r="H1051" t="str">
            <v>X65</v>
          </cell>
          <cell r="I1051" t="str">
            <v>TCMU</v>
          </cell>
          <cell r="J1051">
            <v>22</v>
          </cell>
          <cell r="K1051" t="str">
            <v>FIGUEROA MIGUEL ANGE</v>
          </cell>
          <cell r="L1051" t="str">
            <v>GUNI</v>
          </cell>
        </row>
        <row r="1052">
          <cell r="A1052">
            <v>22</v>
          </cell>
          <cell r="B1052" t="str">
            <v>X65</v>
          </cell>
          <cell r="C1052" t="str">
            <v>DEPARTAMENTO PINTURA</v>
          </cell>
          <cell r="D1052" t="str">
            <v>483</v>
          </cell>
          <cell r="E1052" t="str">
            <v>TAPA DE CARBURANTE</v>
          </cell>
          <cell r="F1052" t="str">
            <v>MAL CENTRADO</v>
          </cell>
          <cell r="G1052" t="str">
            <v>TAPA DE CARBURANTEMAL CENTRADO</v>
          </cell>
          <cell r="H1052" t="str">
            <v>X65</v>
          </cell>
          <cell r="I1052" t="str">
            <v>TCMU</v>
          </cell>
          <cell r="J1052">
            <v>22</v>
          </cell>
          <cell r="K1052" t="str">
            <v>FUENTE FEDER GREGOR</v>
          </cell>
          <cell r="L1052" t="str">
            <v>GUNI</v>
          </cell>
        </row>
        <row r="1053">
          <cell r="A1053">
            <v>22</v>
          </cell>
          <cell r="B1053" t="str">
            <v>X65</v>
          </cell>
          <cell r="C1053" t="str">
            <v>DEPARTAMENTO PINTURA</v>
          </cell>
          <cell r="D1053" t="str">
            <v>483</v>
          </cell>
          <cell r="E1053" t="str">
            <v>TAPA DE CARBURANTE</v>
          </cell>
          <cell r="F1053" t="str">
            <v>SOBRESALE</v>
          </cell>
          <cell r="G1053" t="str">
            <v>TAPA DE CARBURANTESOBRESALE</v>
          </cell>
          <cell r="H1053" t="str">
            <v>X65</v>
          </cell>
          <cell r="I1053" t="str">
            <v>TCMU</v>
          </cell>
          <cell r="J1053">
            <v>22</v>
          </cell>
          <cell r="K1053" t="str">
            <v>VAZQUEZ RENE ALBERTO</v>
          </cell>
          <cell r="L1053" t="str">
            <v>GUNI</v>
          </cell>
        </row>
        <row r="1054">
          <cell r="A1054">
            <v>22</v>
          </cell>
          <cell r="B1054" t="str">
            <v>X65</v>
          </cell>
          <cell r="C1054" t="str">
            <v>DEPARTAMENTO PINTURA</v>
          </cell>
          <cell r="D1054" t="str">
            <v>486</v>
          </cell>
          <cell r="E1054" t="str">
            <v>CAPOT AV.</v>
          </cell>
          <cell r="F1054" t="str">
            <v>GRANO</v>
          </cell>
          <cell r="G1054" t="str">
            <v>CAPOT AV.GRANO</v>
          </cell>
          <cell r="H1054" t="str">
            <v>X65</v>
          </cell>
          <cell r="I1054" t="str">
            <v>TCMU</v>
          </cell>
          <cell r="J1054">
            <v>22</v>
          </cell>
          <cell r="K1054" t="str">
            <v>GUTIERREZ VERONICA</v>
          </cell>
          <cell r="L1054" t="str">
            <v>GUNI</v>
          </cell>
        </row>
        <row r="1055">
          <cell r="A1055">
            <v>22</v>
          </cell>
          <cell r="B1055" t="str">
            <v>X65</v>
          </cell>
          <cell r="C1055" t="str">
            <v>DEPARTAMENTO PINTURA</v>
          </cell>
          <cell r="D1055" t="str">
            <v>486</v>
          </cell>
          <cell r="E1055" t="str">
            <v>ENCUADRAMIENTO DE PUERTA ARI.</v>
          </cell>
          <cell r="F1055" t="str">
            <v>GRANO</v>
          </cell>
          <cell r="G1055" t="str">
            <v>ENCUADRAMIENTO DE PUERTA ARI.GRANO</v>
          </cell>
          <cell r="H1055" t="str">
            <v>X65</v>
          </cell>
          <cell r="I1055" t="str">
            <v>TCMU</v>
          </cell>
          <cell r="J1055">
            <v>22</v>
          </cell>
          <cell r="K1055" t="str">
            <v>GUTIERREZ VERONICA</v>
          </cell>
          <cell r="L1055" t="str">
            <v>GUNI</v>
          </cell>
        </row>
        <row r="1056">
          <cell r="A1056">
            <v>22</v>
          </cell>
          <cell r="B1056" t="str">
            <v>X65</v>
          </cell>
          <cell r="C1056" t="str">
            <v>DEPARTAMENTO PINTURA</v>
          </cell>
          <cell r="D1056" t="str">
            <v>486</v>
          </cell>
          <cell r="E1056" t="str">
            <v>PORTON (CONJUNTO)</v>
          </cell>
          <cell r="F1056" t="str">
            <v>GRANO</v>
          </cell>
          <cell r="G1056" t="str">
            <v>PORTON (CONJUNTO)GRANO</v>
          </cell>
          <cell r="H1056" t="str">
            <v>X65</v>
          </cell>
          <cell r="I1056" t="str">
            <v>TCMU</v>
          </cell>
          <cell r="J1056">
            <v>22</v>
          </cell>
          <cell r="K1056" t="str">
            <v>GAUNA MARIA EUGENIA</v>
          </cell>
          <cell r="L1056" t="str">
            <v>GUNI</v>
          </cell>
        </row>
        <row r="1057">
          <cell r="A1057">
            <v>22</v>
          </cell>
          <cell r="B1057" t="str">
            <v>X65</v>
          </cell>
          <cell r="C1057" t="str">
            <v>DEPARTAMENTO PINTURA</v>
          </cell>
          <cell r="D1057" t="str">
            <v>486</v>
          </cell>
          <cell r="E1057" t="str">
            <v>PORTON (CONJUNTO)</v>
          </cell>
          <cell r="F1057" t="str">
            <v>MANCHA</v>
          </cell>
          <cell r="G1057" t="str">
            <v>PORTON (CONJUNTO)MANCHA</v>
          </cell>
          <cell r="H1057" t="str">
            <v>X65</v>
          </cell>
          <cell r="I1057" t="str">
            <v>TCMU</v>
          </cell>
          <cell r="J1057">
            <v>22</v>
          </cell>
          <cell r="K1057" t="str">
            <v>VAZQUEZ RENE ALBERTO</v>
          </cell>
          <cell r="L1057" t="str">
            <v>GUNI</v>
          </cell>
        </row>
        <row r="1058">
          <cell r="A1058">
            <v>22</v>
          </cell>
          <cell r="B1058" t="str">
            <v>X65</v>
          </cell>
          <cell r="C1058" t="str">
            <v>DEPARTAMENTO PINTURA</v>
          </cell>
          <cell r="D1058" t="str">
            <v>486</v>
          </cell>
          <cell r="E1058" t="str">
            <v>PUERTA ARD.</v>
          </cell>
          <cell r="F1058" t="str">
            <v>DEPOSITO DE PARTICULAS</v>
          </cell>
          <cell r="G1058" t="str">
            <v>PUERTA ARD.DEPOSITO DE PARTICULAS</v>
          </cell>
          <cell r="H1058" t="str">
            <v>X65</v>
          </cell>
          <cell r="I1058" t="str">
            <v>TCMU</v>
          </cell>
          <cell r="J1058">
            <v>22</v>
          </cell>
          <cell r="K1058" t="str">
            <v>RUSEK CHRISTIAN ADRI</v>
          </cell>
          <cell r="L1058" t="str">
            <v>GUNI</v>
          </cell>
        </row>
        <row r="1059">
          <cell r="A1059">
            <v>22</v>
          </cell>
          <cell r="B1059" t="str">
            <v>X65</v>
          </cell>
          <cell r="C1059" t="str">
            <v>DEPARTAMENTO PINTURA</v>
          </cell>
          <cell r="D1059" t="str">
            <v>486</v>
          </cell>
          <cell r="E1059" t="str">
            <v>PUERTA ARD.</v>
          </cell>
          <cell r="F1059" t="str">
            <v>DEPOSITO DE PARTICULAS</v>
          </cell>
          <cell r="G1059" t="str">
            <v>PUERTA ARD.DEPOSITO DE PARTICULAS</v>
          </cell>
          <cell r="H1059" t="str">
            <v>X65</v>
          </cell>
          <cell r="I1059" t="str">
            <v>TCMU</v>
          </cell>
          <cell r="J1059">
            <v>22</v>
          </cell>
          <cell r="K1059" t="str">
            <v>VERA FEDERICO</v>
          </cell>
          <cell r="L1059" t="str">
            <v>GUNI</v>
          </cell>
        </row>
        <row r="1060">
          <cell r="A1060">
            <v>22</v>
          </cell>
          <cell r="B1060" t="str">
            <v>X65</v>
          </cell>
          <cell r="C1060" t="str">
            <v>DEPARTAMENTO PINTURA</v>
          </cell>
          <cell r="D1060" t="str">
            <v>486</v>
          </cell>
          <cell r="E1060" t="str">
            <v>PUERTA AVD.</v>
          </cell>
          <cell r="F1060" t="str">
            <v>GRANO</v>
          </cell>
          <cell r="G1060" t="str">
            <v>PUERTA AVD.GRANO</v>
          </cell>
          <cell r="H1060" t="str">
            <v>X65</v>
          </cell>
          <cell r="I1060" t="str">
            <v>TCMU</v>
          </cell>
          <cell r="J1060">
            <v>22</v>
          </cell>
          <cell r="K1060" t="str">
            <v>FUENTE FEDER GREGOR</v>
          </cell>
          <cell r="L1060" t="str">
            <v>GUNI</v>
          </cell>
        </row>
        <row r="1061">
          <cell r="A1061">
            <v>22</v>
          </cell>
          <cell r="B1061" t="str">
            <v>X65</v>
          </cell>
          <cell r="C1061" t="str">
            <v>DEPARTAMENTO PINTURA</v>
          </cell>
          <cell r="D1061" t="str">
            <v>486</v>
          </cell>
          <cell r="E1061" t="str">
            <v>PUERTA AVI.</v>
          </cell>
          <cell r="F1061" t="str">
            <v>GRANO</v>
          </cell>
          <cell r="G1061" t="str">
            <v>PUERTA AVI.GRANO</v>
          </cell>
          <cell r="H1061" t="str">
            <v>X65</v>
          </cell>
          <cell r="I1061" t="str">
            <v>TCMU</v>
          </cell>
          <cell r="J1061">
            <v>22</v>
          </cell>
          <cell r="K1061" t="str">
            <v>FUENTE FEDER GREGOR</v>
          </cell>
          <cell r="L1061" t="str">
            <v>GUNI</v>
          </cell>
        </row>
        <row r="1062">
          <cell r="A1062">
            <v>22</v>
          </cell>
          <cell r="B1062" t="str">
            <v>X65</v>
          </cell>
          <cell r="C1062" t="str">
            <v>DEPARTAMENTO PINTURA</v>
          </cell>
          <cell r="D1062" t="str">
            <v>486</v>
          </cell>
          <cell r="E1062" t="str">
            <v>PUERTA AVI.</v>
          </cell>
          <cell r="F1062" t="str">
            <v>GRANO</v>
          </cell>
          <cell r="G1062" t="str">
            <v>PUERTA AVI.GRANO</v>
          </cell>
          <cell r="H1062" t="str">
            <v>X65</v>
          </cell>
          <cell r="I1062" t="str">
            <v>TCMU</v>
          </cell>
          <cell r="J1062">
            <v>22</v>
          </cell>
          <cell r="K1062" t="str">
            <v>RAMIREZ RICAR DANIEL</v>
          </cell>
          <cell r="L1062" t="str">
            <v>GUNI</v>
          </cell>
        </row>
        <row r="1063">
          <cell r="A1063">
            <v>22</v>
          </cell>
          <cell r="B1063" t="str">
            <v>X65</v>
          </cell>
          <cell r="C1063" t="str">
            <v>DEPARTAMENTO PINTURA</v>
          </cell>
          <cell r="D1063" t="str">
            <v>486</v>
          </cell>
          <cell r="E1063" t="str">
            <v>PUERTA AVI.</v>
          </cell>
          <cell r="F1063" t="str">
            <v>GRANO</v>
          </cell>
          <cell r="G1063" t="str">
            <v>PUERTA AVI.GRANO</v>
          </cell>
          <cell r="H1063" t="str">
            <v>X65</v>
          </cell>
          <cell r="I1063" t="str">
            <v>TCMU</v>
          </cell>
          <cell r="J1063">
            <v>22</v>
          </cell>
          <cell r="K1063" t="str">
            <v>VAZQUEZ RENE ALBERTO</v>
          </cell>
          <cell r="L1063" t="str">
            <v>GUNI</v>
          </cell>
        </row>
        <row r="1064">
          <cell r="A1064">
            <v>22</v>
          </cell>
          <cell r="B1064" t="str">
            <v>X65</v>
          </cell>
          <cell r="C1064" t="str">
            <v>DEPARTAMENTO PINTURA</v>
          </cell>
          <cell r="D1064" t="str">
            <v>486</v>
          </cell>
          <cell r="E1064" t="str">
            <v>PUERTA AVI.</v>
          </cell>
          <cell r="F1064" t="str">
            <v>MANCHA</v>
          </cell>
          <cell r="G1064" t="str">
            <v>PUERTA AVI.MANCHA</v>
          </cell>
          <cell r="H1064" t="str">
            <v>X65</v>
          </cell>
          <cell r="I1064" t="str">
            <v>TCMU</v>
          </cell>
          <cell r="J1064">
            <v>22</v>
          </cell>
          <cell r="K1064" t="str">
            <v>GUTIERREZ VERONICA</v>
          </cell>
          <cell r="L1064" t="str">
            <v>GUNI</v>
          </cell>
        </row>
        <row r="1065">
          <cell r="A1065">
            <v>22</v>
          </cell>
          <cell r="B1065" t="str">
            <v>X76</v>
          </cell>
          <cell r="C1065" t="str">
            <v>DEPARTAMENTO  CHAPA</v>
          </cell>
          <cell r="D1065" t="str">
            <v>421</v>
          </cell>
          <cell r="E1065" t="str">
            <v>CAPOT AV.</v>
          </cell>
          <cell r="F1065" t="str">
            <v>BOLLOS</v>
          </cell>
          <cell r="G1065" t="str">
            <v>CAPOT AV.BOLLOS</v>
          </cell>
          <cell r="H1065" t="str">
            <v>X76</v>
          </cell>
          <cell r="I1065" t="str">
            <v>TCMU</v>
          </cell>
          <cell r="J1065">
            <v>22</v>
          </cell>
          <cell r="K1065" t="str">
            <v>FUENTE FEDER GREGOR</v>
          </cell>
          <cell r="L1065" t="str">
            <v>GUNI</v>
          </cell>
        </row>
        <row r="1066">
          <cell r="A1066">
            <v>22</v>
          </cell>
          <cell r="B1066" t="str">
            <v>X76</v>
          </cell>
          <cell r="C1066" t="str">
            <v>DEPARTAMENTO  CHAPA</v>
          </cell>
          <cell r="D1066" t="str">
            <v>424</v>
          </cell>
          <cell r="E1066" t="str">
            <v>ALETA ARD.</v>
          </cell>
          <cell r="F1066" t="str">
            <v>PICO</v>
          </cell>
          <cell r="G1066" t="str">
            <v>ALETA ARD.PICO</v>
          </cell>
          <cell r="H1066" t="str">
            <v>X76</v>
          </cell>
          <cell r="I1066" t="str">
            <v>TCMU</v>
          </cell>
          <cell r="J1066">
            <v>22</v>
          </cell>
          <cell r="K1066" t="str">
            <v>RUSEK CHRISTIAN ADRI</v>
          </cell>
          <cell r="L1066" t="str">
            <v>GUNI</v>
          </cell>
        </row>
        <row r="1067">
          <cell r="A1067">
            <v>22</v>
          </cell>
          <cell r="B1067" t="str">
            <v>X76</v>
          </cell>
          <cell r="C1067" t="str">
            <v>DEPARTAMENTO  CHAPA</v>
          </cell>
          <cell r="D1067" t="str">
            <v>424</v>
          </cell>
          <cell r="E1067" t="str">
            <v>BRANCARD DE TECHO DCHO.</v>
          </cell>
          <cell r="F1067" t="str">
            <v>PICO</v>
          </cell>
          <cell r="G1067" t="str">
            <v>BRANCARD DE TECHO DCHO.PICO</v>
          </cell>
          <cell r="H1067" t="str">
            <v>X76</v>
          </cell>
          <cell r="I1067" t="str">
            <v>STO1</v>
          </cell>
          <cell r="J1067">
            <v>22</v>
          </cell>
          <cell r="K1067" t="str">
            <v>QUINTEROS, EDUARDO</v>
          </cell>
          <cell r="L1067" t="str">
            <v>STO1</v>
          </cell>
        </row>
        <row r="1068">
          <cell r="A1068">
            <v>22</v>
          </cell>
          <cell r="B1068" t="str">
            <v>X76</v>
          </cell>
          <cell r="C1068" t="str">
            <v>DEPARTAMENTO  CHAPA</v>
          </cell>
          <cell r="D1068" t="str">
            <v>424</v>
          </cell>
          <cell r="E1068" t="str">
            <v>CUSTODIA  I.</v>
          </cell>
          <cell r="F1068" t="str">
            <v>PICO</v>
          </cell>
          <cell r="G1068" t="str">
            <v>CUSTODIA  I.PICO</v>
          </cell>
          <cell r="H1068" t="str">
            <v>X76</v>
          </cell>
          <cell r="I1068" t="str">
            <v>TCMU</v>
          </cell>
          <cell r="J1068">
            <v>22</v>
          </cell>
          <cell r="K1068" t="str">
            <v>RAMIREZ RICAR DANIEL</v>
          </cell>
          <cell r="L1068" t="str">
            <v>GUNI</v>
          </cell>
        </row>
        <row r="1069">
          <cell r="A1069">
            <v>22</v>
          </cell>
          <cell r="B1069" t="str">
            <v>X76</v>
          </cell>
          <cell r="C1069" t="str">
            <v>DEPARTAMENTO  CHAPA</v>
          </cell>
          <cell r="D1069" t="str">
            <v>426</v>
          </cell>
          <cell r="E1069" t="str">
            <v>ENCUADRAMIENTO DE PUERTA ARD.</v>
          </cell>
          <cell r="F1069" t="str">
            <v>BOLLOS</v>
          </cell>
          <cell r="G1069" t="str">
            <v>ENCUADRAMIENTO DE PUERTA ARD.BOLLOS</v>
          </cell>
          <cell r="H1069" t="str">
            <v>X76</v>
          </cell>
          <cell r="I1069" t="str">
            <v>STO1</v>
          </cell>
          <cell r="J1069">
            <v>22</v>
          </cell>
          <cell r="K1069" t="str">
            <v>CORREA, ALBERTO</v>
          </cell>
          <cell r="L1069" t="str">
            <v>STO1</v>
          </cell>
        </row>
        <row r="1070">
          <cell r="A1070">
            <v>22</v>
          </cell>
          <cell r="B1070" t="str">
            <v>X76</v>
          </cell>
          <cell r="C1070" t="str">
            <v>DEPARTAMENTO  CHAPA</v>
          </cell>
          <cell r="D1070" t="str">
            <v>426</v>
          </cell>
          <cell r="E1070" t="str">
            <v>PUERTA DESLIZANTE LATERAL D.</v>
          </cell>
          <cell r="F1070" t="str">
            <v>PICO</v>
          </cell>
          <cell r="G1070" t="str">
            <v>PUERTA DESLIZANTE LATERAL D.PICO</v>
          </cell>
          <cell r="H1070" t="str">
            <v>X76</v>
          </cell>
          <cell r="I1070" t="str">
            <v>TCMU</v>
          </cell>
          <cell r="J1070">
            <v>22</v>
          </cell>
          <cell r="K1070" t="str">
            <v>ZELAYA GONZA MA CRUZ</v>
          </cell>
          <cell r="L1070" t="str">
            <v>GUNI</v>
          </cell>
        </row>
        <row r="1071">
          <cell r="A1071">
            <v>22</v>
          </cell>
          <cell r="B1071" t="str">
            <v>X76</v>
          </cell>
          <cell r="C1071" t="str">
            <v>DEPARTAMENTO  CHAPA</v>
          </cell>
          <cell r="D1071" t="str">
            <v>426</v>
          </cell>
          <cell r="E1071" t="str">
            <v>TECHO</v>
          </cell>
          <cell r="F1071" t="str">
            <v>PICO</v>
          </cell>
          <cell r="G1071" t="str">
            <v>TECHOPICO</v>
          </cell>
          <cell r="H1071" t="str">
            <v>X76</v>
          </cell>
          <cell r="I1071" t="str">
            <v>STO1</v>
          </cell>
          <cell r="J1071">
            <v>22</v>
          </cell>
          <cell r="K1071" t="str">
            <v>QUINTEROS, EDUARDO</v>
          </cell>
          <cell r="L1071" t="str">
            <v>STO1</v>
          </cell>
        </row>
        <row r="1072">
          <cell r="A1072">
            <v>22</v>
          </cell>
          <cell r="B1072" t="str">
            <v>X76</v>
          </cell>
          <cell r="C1072" t="str">
            <v>DEPARTAMENTO  CHAPA</v>
          </cell>
          <cell r="D1072" t="str">
            <v>427</v>
          </cell>
          <cell r="E1072" t="str">
            <v>PUERTA AVD.</v>
          </cell>
          <cell r="F1072" t="str">
            <v>DEFORMADO</v>
          </cell>
          <cell r="G1072" t="str">
            <v>PUERTA AVD.DEFORMADO</v>
          </cell>
          <cell r="H1072" t="str">
            <v>X76</v>
          </cell>
          <cell r="I1072" t="str">
            <v>TCMU</v>
          </cell>
          <cell r="J1072">
            <v>22</v>
          </cell>
          <cell r="K1072" t="str">
            <v>FIGUEROA MIGUEL ANGE</v>
          </cell>
          <cell r="L1072" t="str">
            <v>GUNI</v>
          </cell>
        </row>
        <row r="1073">
          <cell r="A1073">
            <v>22</v>
          </cell>
          <cell r="B1073" t="str">
            <v>X76</v>
          </cell>
          <cell r="C1073" t="str">
            <v>DEPARTAMENTO  CHAPA</v>
          </cell>
          <cell r="D1073" t="str">
            <v>427</v>
          </cell>
          <cell r="E1073" t="str">
            <v>PUERTA AVD.</v>
          </cell>
          <cell r="F1073" t="str">
            <v>PICO</v>
          </cell>
          <cell r="G1073" t="str">
            <v>PUERTA AVD.PICO</v>
          </cell>
          <cell r="H1073" t="str">
            <v>X76</v>
          </cell>
          <cell r="I1073" t="str">
            <v>TCMU</v>
          </cell>
          <cell r="J1073">
            <v>22</v>
          </cell>
          <cell r="K1073" t="str">
            <v>MANZANELLI RICARDO O</v>
          </cell>
          <cell r="L1073" t="str">
            <v>GUNI</v>
          </cell>
        </row>
        <row r="1074">
          <cell r="A1074">
            <v>22</v>
          </cell>
          <cell r="B1074" t="str">
            <v>X76</v>
          </cell>
          <cell r="C1074" t="str">
            <v>DEPARTAMENTO  CHAPA</v>
          </cell>
          <cell r="D1074" t="str">
            <v>427</v>
          </cell>
          <cell r="E1074" t="str">
            <v>PUERTA AVI.</v>
          </cell>
          <cell r="F1074" t="str">
            <v>BOLLOS</v>
          </cell>
          <cell r="G1074" t="str">
            <v>PUERTA AVI.BOLLOS</v>
          </cell>
          <cell r="H1074" t="str">
            <v>X76</v>
          </cell>
          <cell r="I1074" t="str">
            <v>TCMU</v>
          </cell>
          <cell r="J1074">
            <v>22</v>
          </cell>
          <cell r="K1074" t="str">
            <v>FUENTE FEDER GREGOR</v>
          </cell>
          <cell r="L1074" t="str">
            <v>GUNI</v>
          </cell>
        </row>
        <row r="1075">
          <cell r="A1075">
            <v>22</v>
          </cell>
          <cell r="B1075" t="str">
            <v>X76</v>
          </cell>
          <cell r="C1075" t="str">
            <v>DEPARTAMENTO  CHAPA</v>
          </cell>
          <cell r="D1075" t="str">
            <v>427</v>
          </cell>
          <cell r="E1075" t="str">
            <v>PUERTA AVI.</v>
          </cell>
          <cell r="F1075" t="str">
            <v>BOLLOS</v>
          </cell>
          <cell r="G1075" t="str">
            <v>PUERTA AVI.BOLLOS</v>
          </cell>
          <cell r="H1075" t="str">
            <v>X76</v>
          </cell>
          <cell r="I1075" t="str">
            <v>TCMU</v>
          </cell>
          <cell r="J1075">
            <v>22</v>
          </cell>
          <cell r="K1075" t="str">
            <v>VAZQUEZ RENE ALBERTO</v>
          </cell>
          <cell r="L1075" t="str">
            <v>GUNI</v>
          </cell>
        </row>
        <row r="1076">
          <cell r="A1076">
            <v>22</v>
          </cell>
          <cell r="B1076" t="str">
            <v>X76</v>
          </cell>
          <cell r="C1076" t="str">
            <v>DEPARTAMENTO  CHAPA</v>
          </cell>
          <cell r="D1076" t="str">
            <v>427</v>
          </cell>
          <cell r="E1076" t="str">
            <v>PUERTA AVI.</v>
          </cell>
          <cell r="F1076" t="str">
            <v>JUEGO MAL REPARTIDO</v>
          </cell>
          <cell r="G1076" t="str">
            <v>PUERTA AVI.JUEGO MAL REPARTIDO</v>
          </cell>
          <cell r="H1076" t="str">
            <v>X76</v>
          </cell>
          <cell r="I1076" t="str">
            <v>TCMU</v>
          </cell>
          <cell r="J1076">
            <v>22</v>
          </cell>
          <cell r="K1076" t="str">
            <v>MANZANELLI RICARDO O</v>
          </cell>
          <cell r="L1076" t="str">
            <v>GUNI</v>
          </cell>
        </row>
        <row r="1077">
          <cell r="A1077">
            <v>22</v>
          </cell>
          <cell r="B1077" t="str">
            <v>X76</v>
          </cell>
          <cell r="C1077" t="str">
            <v>DEPARTAMENTO  CHAPA</v>
          </cell>
          <cell r="D1077" t="str">
            <v>427</v>
          </cell>
          <cell r="E1077" t="str">
            <v>PUERTA BATIENTE ARI.</v>
          </cell>
          <cell r="F1077" t="str">
            <v>PICO</v>
          </cell>
          <cell r="G1077" t="str">
            <v>PUERTA BATIENTE ARI.PICO</v>
          </cell>
          <cell r="H1077" t="str">
            <v>X76</v>
          </cell>
          <cell r="I1077" t="str">
            <v>TCMU</v>
          </cell>
          <cell r="J1077">
            <v>22</v>
          </cell>
          <cell r="K1077" t="str">
            <v>RAMIREZ RICAR DANIEL</v>
          </cell>
          <cell r="L1077" t="str">
            <v>GUNI</v>
          </cell>
        </row>
        <row r="1078">
          <cell r="A1078">
            <v>22</v>
          </cell>
          <cell r="B1078" t="str">
            <v>X76</v>
          </cell>
          <cell r="C1078" t="str">
            <v>DEPARTAMENTO  CHAPA</v>
          </cell>
          <cell r="D1078" t="str">
            <v>427</v>
          </cell>
          <cell r="E1078" t="str">
            <v>PUERTA DESLIZANTE LATERAL D.</v>
          </cell>
          <cell r="F1078" t="str">
            <v>SOBRESALE</v>
          </cell>
          <cell r="G1078" t="str">
            <v>PUERTA DESLIZANTE LATERAL D.SOBRESALE</v>
          </cell>
          <cell r="H1078" t="str">
            <v>X76</v>
          </cell>
          <cell r="I1078" t="str">
            <v>TCMU</v>
          </cell>
          <cell r="J1078">
            <v>22</v>
          </cell>
          <cell r="K1078" t="str">
            <v>VAZQUEZ RENE ALBERTO</v>
          </cell>
          <cell r="L1078" t="str">
            <v>GUNI</v>
          </cell>
        </row>
        <row r="1079">
          <cell r="A1079">
            <v>22</v>
          </cell>
          <cell r="B1079" t="str">
            <v>X76</v>
          </cell>
          <cell r="C1079" t="str">
            <v>DEPARTAMENTO  CHAPA</v>
          </cell>
          <cell r="D1079" t="str">
            <v>427</v>
          </cell>
          <cell r="E1079" t="str">
            <v>PUERTA DESLIZANTE LATERAL D.</v>
          </cell>
          <cell r="F1079" t="str">
            <v>TALONA A LA MANIOBRA</v>
          </cell>
          <cell r="G1079" t="str">
            <v>PUERTA DESLIZANTE LATERAL D.TALONA A LA MANIOBRA</v>
          </cell>
          <cell r="H1079" t="str">
            <v>X76</v>
          </cell>
          <cell r="I1079" t="str">
            <v>TCMU</v>
          </cell>
          <cell r="J1079">
            <v>22</v>
          </cell>
          <cell r="K1079" t="str">
            <v>RUSEK CHRISTIAN ADRI</v>
          </cell>
          <cell r="L1079" t="str">
            <v>GUNI</v>
          </cell>
        </row>
        <row r="1080">
          <cell r="A1080">
            <v>22</v>
          </cell>
          <cell r="B1080" t="str">
            <v>X76</v>
          </cell>
          <cell r="C1080" t="str">
            <v>DEPARTAMENTO  CHAPA</v>
          </cell>
          <cell r="D1080" t="str">
            <v>430</v>
          </cell>
          <cell r="E1080" t="str">
            <v>PUERTA AVI.</v>
          </cell>
          <cell r="F1080" t="str">
            <v>DEFORMACION</v>
          </cell>
          <cell r="G1080" t="str">
            <v>PUERTA AVI.DEFORMACION</v>
          </cell>
          <cell r="H1080" t="str">
            <v>X76</v>
          </cell>
          <cell r="I1080" t="str">
            <v>TCMU</v>
          </cell>
          <cell r="J1080">
            <v>22</v>
          </cell>
          <cell r="K1080" t="str">
            <v>GUTIERREZ VERONICA</v>
          </cell>
          <cell r="L1080" t="str">
            <v>GUNI</v>
          </cell>
        </row>
        <row r="1081">
          <cell r="A1081">
            <v>22</v>
          </cell>
          <cell r="B1081" t="str">
            <v>X76</v>
          </cell>
          <cell r="C1081" t="str">
            <v>DEPARTAMENTO  CHAPA</v>
          </cell>
          <cell r="D1081" t="str">
            <v>431</v>
          </cell>
          <cell r="E1081" t="str">
            <v>CAPOT AV./ ALETA  AVD.</v>
          </cell>
          <cell r="F1081" t="str">
            <v>JUEGO EXCESIVO</v>
          </cell>
          <cell r="G1081" t="str">
            <v>CAPOT AV./ ALETA  AVD.JUEGO EXCESIVO</v>
          </cell>
          <cell r="H1081" t="str">
            <v>X76</v>
          </cell>
          <cell r="I1081" t="str">
            <v>TCMU</v>
          </cell>
          <cell r="J1081">
            <v>22</v>
          </cell>
          <cell r="K1081" t="str">
            <v>GUTIERREZ VERONICA</v>
          </cell>
          <cell r="L1081" t="str">
            <v>GUNI</v>
          </cell>
        </row>
        <row r="1082">
          <cell r="A1082">
            <v>22</v>
          </cell>
          <cell r="B1082" t="str">
            <v>X76</v>
          </cell>
          <cell r="C1082" t="str">
            <v>DEPARTAMENTO MONTAJE</v>
          </cell>
          <cell r="D1082" t="str">
            <v>143</v>
          </cell>
          <cell r="E1082" t="str">
            <v>FARO I.</v>
          </cell>
          <cell r="F1082" t="str">
            <v>MAL POSICIONADO</v>
          </cell>
          <cell r="G1082" t="str">
            <v>FARO I.MAL POSICIONADO</v>
          </cell>
          <cell r="H1082" t="str">
            <v>X76</v>
          </cell>
          <cell r="I1082" t="str">
            <v>TCMU</v>
          </cell>
          <cell r="J1082">
            <v>22</v>
          </cell>
          <cell r="K1082" t="str">
            <v>FUENTE FEDER GREGOR</v>
          </cell>
          <cell r="L1082" t="str">
            <v>GUNI</v>
          </cell>
        </row>
        <row r="1083">
          <cell r="A1083">
            <v>22</v>
          </cell>
          <cell r="B1083" t="str">
            <v>X76</v>
          </cell>
          <cell r="C1083" t="str">
            <v>DEPARTAMENTO MONTAJE</v>
          </cell>
          <cell r="D1083" t="str">
            <v>147</v>
          </cell>
          <cell r="E1083" t="str">
            <v>ALETA ARD.</v>
          </cell>
          <cell r="F1083" t="str">
            <v>DESCONCHADO</v>
          </cell>
          <cell r="G1083" t="str">
            <v>ALETA ARD.DESCONCHADO</v>
          </cell>
          <cell r="H1083" t="str">
            <v>X76</v>
          </cell>
          <cell r="I1083" t="str">
            <v>TCMU</v>
          </cell>
          <cell r="J1083">
            <v>22</v>
          </cell>
          <cell r="K1083" t="str">
            <v>RUSEK CHRISTIAN ADRI</v>
          </cell>
          <cell r="L1083" t="str">
            <v>GUNI</v>
          </cell>
        </row>
        <row r="1084">
          <cell r="A1084">
            <v>22</v>
          </cell>
          <cell r="B1084" t="str">
            <v>X76</v>
          </cell>
          <cell r="C1084" t="str">
            <v>DEPARTAMENTO MONTAJE</v>
          </cell>
          <cell r="D1084" t="str">
            <v>147</v>
          </cell>
          <cell r="E1084" t="str">
            <v>TECHO</v>
          </cell>
          <cell r="F1084" t="str">
            <v>DESCONCHADO</v>
          </cell>
          <cell r="G1084" t="str">
            <v>TECHODESCONCHADO</v>
          </cell>
          <cell r="H1084" t="str">
            <v>X76</v>
          </cell>
          <cell r="I1084" t="str">
            <v>TCMU</v>
          </cell>
          <cell r="J1084">
            <v>22</v>
          </cell>
          <cell r="K1084" t="str">
            <v>RUSEK CHRISTIAN ADRI</v>
          </cell>
          <cell r="L1084" t="str">
            <v>GUNI</v>
          </cell>
        </row>
        <row r="1085">
          <cell r="A1085">
            <v>22</v>
          </cell>
          <cell r="B1085" t="str">
            <v>X76</v>
          </cell>
          <cell r="C1085" t="str">
            <v>DEPARTAMENTO PINTURA</v>
          </cell>
          <cell r="D1085" t="str">
            <v>484</v>
          </cell>
          <cell r="E1085" t="str">
            <v>PAÑO DE PUERTA  AVD / ALETA  AVD</v>
          </cell>
          <cell r="F1085" t="str">
            <v>SOBRESALE</v>
          </cell>
          <cell r="G1085" t="str">
            <v>PAÑO DE PUERTA  AVD / ALETA  AVDSOBRESALE</v>
          </cell>
          <cell r="H1085" t="str">
            <v>X76</v>
          </cell>
          <cell r="I1085" t="str">
            <v>TCMU</v>
          </cell>
          <cell r="J1085">
            <v>22</v>
          </cell>
          <cell r="K1085" t="str">
            <v>FIGUEROA MIGUEL ANGE</v>
          </cell>
          <cell r="L1085" t="str">
            <v>GUNI</v>
          </cell>
        </row>
        <row r="1086">
          <cell r="A1086">
            <v>22</v>
          </cell>
          <cell r="B1086" t="str">
            <v>X38</v>
          </cell>
          <cell r="C1086" t="str">
            <v>DEPARTAMENTO  CHAPA</v>
          </cell>
          <cell r="D1086" t="str">
            <v>421</v>
          </cell>
          <cell r="E1086" t="str">
            <v>ENCUADRAMIENTO DE PUERTA ARD.</v>
          </cell>
          <cell r="F1086" t="str">
            <v>BOLLOS</v>
          </cell>
          <cell r="G1086" t="str">
            <v>ENCUADRAMIENTO DE PUERTA ARD.BOLLOS</v>
          </cell>
          <cell r="H1086" t="str">
            <v>X38</v>
          </cell>
          <cell r="I1086" t="str">
            <v>STO1</v>
          </cell>
          <cell r="J1086">
            <v>21</v>
          </cell>
          <cell r="K1086" t="str">
            <v>QUINTEROS, EDUARDO</v>
          </cell>
          <cell r="L1086" t="str">
            <v>STO1</v>
          </cell>
        </row>
        <row r="1087">
          <cell r="A1087">
            <v>22</v>
          </cell>
          <cell r="B1087" t="str">
            <v>X38</v>
          </cell>
          <cell r="C1087" t="str">
            <v>DEPARTAMENTO  CHAPA</v>
          </cell>
          <cell r="D1087" t="str">
            <v>421</v>
          </cell>
          <cell r="E1087" t="str">
            <v>PIE MEDIO  D.</v>
          </cell>
          <cell r="F1087" t="str">
            <v>SOLDADURA ESTALLADA</v>
          </cell>
          <cell r="G1087" t="str">
            <v>PIE MEDIO  D.SOLDADURA ESTALLADA</v>
          </cell>
          <cell r="H1087" t="str">
            <v>X38</v>
          </cell>
          <cell r="I1087" t="str">
            <v>STO1</v>
          </cell>
          <cell r="J1087">
            <v>21</v>
          </cell>
          <cell r="K1087" t="str">
            <v>CORREA, ALBERTO</v>
          </cell>
          <cell r="L1087" t="str">
            <v>STO1</v>
          </cell>
        </row>
        <row r="1088">
          <cell r="A1088">
            <v>22</v>
          </cell>
          <cell r="B1088" t="str">
            <v>X38</v>
          </cell>
          <cell r="C1088" t="str">
            <v>DEPARTAMENTO  CHAPA</v>
          </cell>
          <cell r="D1088" t="str">
            <v>421</v>
          </cell>
          <cell r="E1088" t="str">
            <v>PIE MEDIO  I.</v>
          </cell>
          <cell r="F1088" t="str">
            <v>BOLLOS</v>
          </cell>
          <cell r="G1088" t="str">
            <v>PIE MEDIO  I.BOLLOS</v>
          </cell>
          <cell r="H1088" t="str">
            <v>X38</v>
          </cell>
          <cell r="I1088" t="str">
            <v>SRET</v>
          </cell>
          <cell r="J1088">
            <v>21</v>
          </cell>
          <cell r="K1088" t="str">
            <v>CORREA, ALBERTO</v>
          </cell>
          <cell r="L1088" t="str">
            <v>STO1</v>
          </cell>
        </row>
        <row r="1089">
          <cell r="A1089">
            <v>22</v>
          </cell>
          <cell r="B1089" t="str">
            <v>X38</v>
          </cell>
          <cell r="C1089" t="str">
            <v>DEPARTAMENTO  CHAPA</v>
          </cell>
          <cell r="D1089" t="str">
            <v>431</v>
          </cell>
          <cell r="E1089" t="str">
            <v>CAPOT / FARO I.</v>
          </cell>
          <cell r="F1089" t="str">
            <v>SOBRESALE</v>
          </cell>
          <cell r="G1089" t="str">
            <v>CAPOT / FARO I.SOBRESALE</v>
          </cell>
          <cell r="H1089" t="str">
            <v>X38</v>
          </cell>
          <cell r="I1089" t="str">
            <v>TCMU</v>
          </cell>
          <cell r="J1089">
            <v>21</v>
          </cell>
          <cell r="K1089" t="str">
            <v>ZELAYA GONZA MA CRUZ</v>
          </cell>
          <cell r="L1089" t="str">
            <v>GUNI</v>
          </cell>
        </row>
        <row r="1090">
          <cell r="A1090">
            <v>22</v>
          </cell>
          <cell r="B1090" t="str">
            <v>X38</v>
          </cell>
          <cell r="C1090" t="str">
            <v>DEPARTAMENTO  CHAPA</v>
          </cell>
          <cell r="D1090" t="str">
            <v>432</v>
          </cell>
          <cell r="E1090" t="str">
            <v>CAPOT AV.</v>
          </cell>
          <cell r="F1090" t="str">
            <v>JUEGO IRREGULAR</v>
          </cell>
          <cell r="G1090" t="str">
            <v>CAPOT AV.JUEGO IRREGULAR</v>
          </cell>
          <cell r="H1090" t="str">
            <v>X38</v>
          </cell>
          <cell r="I1090" t="str">
            <v>TCMU</v>
          </cell>
          <cell r="J1090">
            <v>21</v>
          </cell>
          <cell r="K1090" t="str">
            <v>GUTIERREZ VERONICA</v>
          </cell>
          <cell r="L1090" t="str">
            <v>GUNI</v>
          </cell>
        </row>
        <row r="1091">
          <cell r="A1091">
            <v>22</v>
          </cell>
          <cell r="B1091" t="str">
            <v>X38</v>
          </cell>
          <cell r="C1091" t="str">
            <v>DEPARTAMENTO  CHAPA</v>
          </cell>
          <cell r="D1091" t="str">
            <v>432</v>
          </cell>
          <cell r="E1091" t="str">
            <v>ENCUADRAMIENTO DE PUERTA AVI.</v>
          </cell>
          <cell r="F1091" t="str">
            <v>DESGARRO - EXTRUSION - PERFORACION</v>
          </cell>
          <cell r="G1091" t="str">
            <v>ENCUADRAMIENTO DE PUERTA AVI.DESGARRO - EXTRUSION - PERFORACION</v>
          </cell>
          <cell r="H1091" t="str">
            <v>X38</v>
          </cell>
          <cell r="I1091" t="str">
            <v>STO1</v>
          </cell>
          <cell r="J1091">
            <v>21</v>
          </cell>
          <cell r="K1091" t="str">
            <v>CORREA, ALBERTO</v>
          </cell>
          <cell r="L1091" t="str">
            <v>STO1</v>
          </cell>
        </row>
        <row r="1092">
          <cell r="A1092">
            <v>22</v>
          </cell>
          <cell r="B1092" t="str">
            <v>X38</v>
          </cell>
          <cell r="C1092" t="str">
            <v>DEPARTAMENTO MONTAJE</v>
          </cell>
          <cell r="D1092" t="str">
            <v>???</v>
          </cell>
          <cell r="E1092" t="str">
            <v>PILOTO FIJO ARD. (CONJUNTO)</v>
          </cell>
          <cell r="F1092" t="str">
            <v>MAL POSICIONADO</v>
          </cell>
          <cell r="G1092" t="str">
            <v>PILOTO FIJO ARD. (CONJUNTO)MAL POSICIONADO</v>
          </cell>
          <cell r="H1092" t="str">
            <v>X38</v>
          </cell>
          <cell r="I1092" t="str">
            <v>TCMU</v>
          </cell>
          <cell r="J1092">
            <v>21</v>
          </cell>
          <cell r="K1092" t="str">
            <v>VAZQUEZ RENE ALBERTO</v>
          </cell>
          <cell r="L1092" t="str">
            <v>GUNI</v>
          </cell>
        </row>
        <row r="1093">
          <cell r="A1093">
            <v>22</v>
          </cell>
          <cell r="B1093" t="str">
            <v>X38</v>
          </cell>
          <cell r="C1093" t="str">
            <v>DEPARTAMENTO MONTAJE</v>
          </cell>
          <cell r="D1093" t="str">
            <v>142</v>
          </cell>
          <cell r="E1093" t="str">
            <v>ALFOMBRA DE PISO ARD.</v>
          </cell>
          <cell r="F1093" t="str">
            <v>PRESENCIA DE AGUA (ORIGEN INDETERMINADO)</v>
          </cell>
          <cell r="G1093" t="str">
            <v>ALFOMBRA DE PISO ARD.PRESENCIA DE AGUA (ORIGEN INDETERMINADO)</v>
          </cell>
          <cell r="H1093" t="str">
            <v>X38</v>
          </cell>
          <cell r="I1093" t="str">
            <v>SRE2</v>
          </cell>
          <cell r="J1093">
            <v>21</v>
          </cell>
          <cell r="K1093" t="str">
            <v>DI GREGORIO RAUL</v>
          </cell>
          <cell r="L1093" t="str">
            <v>GKAN</v>
          </cell>
        </row>
        <row r="1094">
          <cell r="A1094">
            <v>22</v>
          </cell>
          <cell r="B1094" t="str">
            <v>X38</v>
          </cell>
          <cell r="C1094" t="str">
            <v>DEPARTAMENTO MONTAJE</v>
          </cell>
          <cell r="D1094" t="str">
            <v>142</v>
          </cell>
          <cell r="E1094" t="str">
            <v>ALFOMBRA DE PISO AVD.</v>
          </cell>
          <cell r="F1094" t="str">
            <v>PRESENCIA DE AGUA (ORIGEN INDETERMINADO)</v>
          </cell>
          <cell r="G1094" t="str">
            <v>ALFOMBRA DE PISO AVD.PRESENCIA DE AGUA (ORIGEN INDETERMINADO)</v>
          </cell>
          <cell r="H1094" t="str">
            <v>X38</v>
          </cell>
          <cell r="I1094" t="str">
            <v>BDEF</v>
          </cell>
          <cell r="J1094">
            <v>21</v>
          </cell>
          <cell r="K1094" t="str">
            <v>DI GREGORIO RAUL</v>
          </cell>
          <cell r="L1094" t="str">
            <v>GKAN</v>
          </cell>
        </row>
        <row r="1095">
          <cell r="A1095">
            <v>22</v>
          </cell>
          <cell r="B1095" t="str">
            <v>X38</v>
          </cell>
          <cell r="C1095" t="str">
            <v>DEPARTAMENTO MONTAJE</v>
          </cell>
          <cell r="D1095" t="str">
            <v>142</v>
          </cell>
          <cell r="E1095" t="str">
            <v>ALFOMBRA DE PISO AVI.</v>
          </cell>
          <cell r="F1095" t="str">
            <v>PRESENCIA DE AGUA (ORIGEN INDETERMINADO)</v>
          </cell>
          <cell r="G1095" t="str">
            <v>ALFOMBRA DE PISO AVI.PRESENCIA DE AGUA (ORIGEN INDETERMINADO)</v>
          </cell>
          <cell r="H1095" t="str">
            <v>X38</v>
          </cell>
          <cell r="I1095" t="str">
            <v>BDEF</v>
          </cell>
          <cell r="J1095">
            <v>21</v>
          </cell>
          <cell r="K1095" t="str">
            <v>DI GREGORIO RAUL</v>
          </cell>
          <cell r="L1095" t="str">
            <v>GKAN</v>
          </cell>
        </row>
        <row r="1096">
          <cell r="A1096">
            <v>22</v>
          </cell>
          <cell r="B1096" t="str">
            <v>X38</v>
          </cell>
          <cell r="C1096" t="str">
            <v>DEPARTAMENTO MONTAJE</v>
          </cell>
          <cell r="D1096" t="str">
            <v>142</v>
          </cell>
          <cell r="E1096" t="str">
            <v>FUNCION CVA</v>
          </cell>
          <cell r="F1096" t="str">
            <v>INSTALACION ESTATICA  2 RK01</v>
          </cell>
          <cell r="G1096" t="str">
            <v>FUNCION CVAINSTALACION ESTATICA  2 RK01</v>
          </cell>
          <cell r="H1096" t="str">
            <v>X38</v>
          </cell>
          <cell r="I1096" t="str">
            <v>SREE</v>
          </cell>
          <cell r="J1096">
            <v>21</v>
          </cell>
          <cell r="K1096" t="str">
            <v>CONTROL ELECTRICO</v>
          </cell>
          <cell r="L1096" t="str">
            <v>ST2A</v>
          </cell>
        </row>
        <row r="1097">
          <cell r="A1097">
            <v>22</v>
          </cell>
          <cell r="B1097" t="str">
            <v>X38</v>
          </cell>
          <cell r="C1097" t="str">
            <v>DEPARTAMENTO MONTAJE</v>
          </cell>
          <cell r="D1097" t="str">
            <v>143</v>
          </cell>
          <cell r="E1097" t="str">
            <v>TAPA DE CARBURANTE</v>
          </cell>
          <cell r="F1097" t="str">
            <v>MAL CENTRADO</v>
          </cell>
          <cell r="G1097" t="str">
            <v>TAPA DE CARBURANTEMAL CENTRADO</v>
          </cell>
          <cell r="H1097" t="str">
            <v>X38</v>
          </cell>
          <cell r="I1097" t="str">
            <v>TCMU</v>
          </cell>
          <cell r="J1097">
            <v>21</v>
          </cell>
          <cell r="K1097" t="str">
            <v>RAMIREZ RICAR DANIEL</v>
          </cell>
          <cell r="L1097" t="str">
            <v>GUNI</v>
          </cell>
        </row>
        <row r="1098">
          <cell r="A1098">
            <v>22</v>
          </cell>
          <cell r="B1098" t="str">
            <v>X38</v>
          </cell>
          <cell r="C1098" t="str">
            <v>DEPARTAMENTO MONTAJE</v>
          </cell>
          <cell r="D1098" t="str">
            <v>143</v>
          </cell>
          <cell r="E1098" t="str">
            <v>TAPA DE CARBURANTE</v>
          </cell>
          <cell r="F1098" t="str">
            <v>MAL CENTRADO</v>
          </cell>
          <cell r="G1098" t="str">
            <v>TAPA DE CARBURANTEMAL CENTRADO</v>
          </cell>
          <cell r="H1098" t="str">
            <v>X38</v>
          </cell>
          <cell r="I1098" t="str">
            <v>TCMU</v>
          </cell>
          <cell r="J1098">
            <v>21</v>
          </cell>
          <cell r="K1098" t="str">
            <v>VERA FEDERICO</v>
          </cell>
          <cell r="L1098" t="str">
            <v>GUNI</v>
          </cell>
        </row>
        <row r="1099">
          <cell r="A1099">
            <v>22</v>
          </cell>
          <cell r="B1099" t="str">
            <v>X38</v>
          </cell>
          <cell r="C1099" t="str">
            <v>DEPARTAMENTO MONTAJE</v>
          </cell>
          <cell r="D1099" t="str">
            <v>144</v>
          </cell>
          <cell r="E1099" t="str">
            <v>FUNCION REGLAJE ELECT. DE FAROS</v>
          </cell>
          <cell r="F1099" t="str">
            <v>OPERACION MAL REALIZADA</v>
          </cell>
          <cell r="G1099" t="str">
            <v>FUNCION REGLAJE ELECT. DE FAROSOPERACION MAL REALIZADA</v>
          </cell>
          <cell r="H1099" t="str">
            <v>X38</v>
          </cell>
          <cell r="I1099" t="str">
            <v>SRE1</v>
          </cell>
          <cell r="J1099">
            <v>21</v>
          </cell>
          <cell r="K1099" t="str">
            <v>CONTROL ELECTRICO</v>
          </cell>
          <cell r="L1099" t="str">
            <v>PARA</v>
          </cell>
        </row>
        <row r="1100">
          <cell r="A1100">
            <v>22</v>
          </cell>
          <cell r="B1100" t="str">
            <v>X38</v>
          </cell>
          <cell r="C1100" t="str">
            <v>DEPARTAMENTO MONTAJE</v>
          </cell>
          <cell r="D1100" t="str">
            <v>144</v>
          </cell>
          <cell r="E1100" t="str">
            <v>TUBO DE FRENO</v>
          </cell>
          <cell r="F1100" t="str">
            <v>NO APRETADO</v>
          </cell>
          <cell r="G1100" t="str">
            <v>TUBO DE FRENONO APRETADO</v>
          </cell>
          <cell r="H1100" t="str">
            <v>X38</v>
          </cell>
          <cell r="J1100">
            <v>21</v>
          </cell>
          <cell r="K1100" t="str">
            <v>PONCE SAON</v>
          </cell>
          <cell r="L1100" t="str">
            <v>GSM1</v>
          </cell>
        </row>
        <row r="1101">
          <cell r="A1101">
            <v>22</v>
          </cell>
          <cell r="B1101" t="str">
            <v>X38</v>
          </cell>
          <cell r="C1101" t="str">
            <v>DEPARTAMENTO MONTAJE</v>
          </cell>
          <cell r="D1101" t="str">
            <v>147</v>
          </cell>
          <cell r="E1101" t="str">
            <v>PARACHOQUES AV.</v>
          </cell>
          <cell r="F1101" t="str">
            <v>DESCONCHADO</v>
          </cell>
          <cell r="G1101" t="str">
            <v>PARACHOQUES AV.DESCONCHADO</v>
          </cell>
          <cell r="H1101" t="str">
            <v>X38</v>
          </cell>
          <cell r="I1101" t="str">
            <v>TCMU</v>
          </cell>
          <cell r="J1101">
            <v>21</v>
          </cell>
          <cell r="K1101" t="str">
            <v>RUSEK CHRISTIAN ADRI</v>
          </cell>
          <cell r="L1101" t="str">
            <v>GUNI</v>
          </cell>
        </row>
        <row r="1102">
          <cell r="A1102">
            <v>22</v>
          </cell>
          <cell r="B1102" t="str">
            <v>X38</v>
          </cell>
          <cell r="C1102" t="str">
            <v>DEPARTAMENTO MONTAJE</v>
          </cell>
          <cell r="D1102" t="str">
            <v>148</v>
          </cell>
          <cell r="E1102" t="str">
            <v>FUNCION AYUDA A LA NAVEGACION</v>
          </cell>
          <cell r="F1102" t="str">
            <v>INSTALACION FIRMA SK01</v>
          </cell>
          <cell r="G1102" t="str">
            <v>FUNCION AYUDA A LA NAVEGACIONINSTALACION FIRMA SK01</v>
          </cell>
          <cell r="H1102" t="str">
            <v>X38</v>
          </cell>
          <cell r="I1102" t="str">
            <v>SRE2</v>
          </cell>
          <cell r="J1102">
            <v>21</v>
          </cell>
          <cell r="K1102" t="str">
            <v>CONTROL ELECTRICO</v>
          </cell>
          <cell r="L1102" t="str">
            <v>SEEA</v>
          </cell>
        </row>
        <row r="1103">
          <cell r="A1103">
            <v>22</v>
          </cell>
          <cell r="B1103" t="str">
            <v>X38</v>
          </cell>
          <cell r="C1103" t="str">
            <v>DEPARTAMENTO MONTAJE</v>
          </cell>
          <cell r="D1103" t="str">
            <v>148</v>
          </cell>
          <cell r="E1103" t="str">
            <v>FUNCION DE ANTIARRANQUE</v>
          </cell>
          <cell r="F1103" t="str">
            <v>INSTALACION FIRMA SK01</v>
          </cell>
          <cell r="G1103" t="str">
            <v>FUNCION DE ANTIARRANQUEINSTALACION FIRMA SK01</v>
          </cell>
          <cell r="H1103" t="str">
            <v>X38</v>
          </cell>
          <cell r="I1103" t="str">
            <v>SRE2</v>
          </cell>
          <cell r="J1103">
            <v>21</v>
          </cell>
          <cell r="K1103" t="str">
            <v>CONTROL ELECTRICO</v>
          </cell>
          <cell r="L1103" t="str">
            <v>SEEA</v>
          </cell>
        </row>
        <row r="1104">
          <cell r="A1104">
            <v>22</v>
          </cell>
          <cell r="B1104" t="str">
            <v>X38</v>
          </cell>
          <cell r="C1104" t="str">
            <v>DEPARTAMENTO PINTURA</v>
          </cell>
          <cell r="D1104" t="str">
            <v>486</v>
          </cell>
          <cell r="E1104" t="str">
            <v>CAPOT AV.</v>
          </cell>
          <cell r="F1104" t="str">
            <v>GRANO</v>
          </cell>
          <cell r="G1104" t="str">
            <v>CAPOT AV.GRANO</v>
          </cell>
          <cell r="H1104" t="str">
            <v>X38</v>
          </cell>
          <cell r="I1104" t="str">
            <v>SBOX</v>
          </cell>
          <cell r="J1104">
            <v>21</v>
          </cell>
          <cell r="K1104" t="str">
            <v>ALBORNOZ CARLOS</v>
          </cell>
          <cell r="L1104" t="str">
            <v>SPIN</v>
          </cell>
        </row>
        <row r="1105">
          <cell r="A1105">
            <v>22</v>
          </cell>
          <cell r="B1105" t="str">
            <v>X65</v>
          </cell>
          <cell r="C1105" t="str">
            <v>CALIDAD DE PIEZAS</v>
          </cell>
          <cell r="D1105" t="str">
            <v>151</v>
          </cell>
          <cell r="E1105" t="str">
            <v>FUNCION TABLERO BORDO</v>
          </cell>
          <cell r="F1105" t="str">
            <v>NO CONFORME</v>
          </cell>
          <cell r="G1105" t="str">
            <v>FUNCION TABLERO BORDONO CONFORME</v>
          </cell>
          <cell r="H1105" t="str">
            <v>X65</v>
          </cell>
          <cell r="I1105" t="str">
            <v>SREE</v>
          </cell>
          <cell r="J1105">
            <v>21</v>
          </cell>
          <cell r="K1105" t="str">
            <v>CONTROL ELECTRICO</v>
          </cell>
          <cell r="L1105" t="str">
            <v>ST2A</v>
          </cell>
        </row>
        <row r="1106">
          <cell r="A1106">
            <v>22</v>
          </cell>
          <cell r="B1106" t="str">
            <v>X65</v>
          </cell>
          <cell r="C1106" t="str">
            <v>DEPARTAMENTO  CHAPA</v>
          </cell>
          <cell r="D1106" t="str">
            <v>421</v>
          </cell>
          <cell r="E1106" t="str">
            <v>ALETA ARD.</v>
          </cell>
          <cell r="F1106" t="str">
            <v>PICO</v>
          </cell>
          <cell r="G1106" t="str">
            <v>ALETA ARD.PICO</v>
          </cell>
          <cell r="H1106" t="str">
            <v>X65</v>
          </cell>
          <cell r="I1106" t="str">
            <v>STO1</v>
          </cell>
          <cell r="J1106">
            <v>21</v>
          </cell>
          <cell r="K1106" t="str">
            <v>DIAZ, VALENTIN</v>
          </cell>
          <cell r="L1106" t="str">
            <v>STO1</v>
          </cell>
        </row>
        <row r="1107">
          <cell r="A1107">
            <v>22</v>
          </cell>
          <cell r="B1107" t="str">
            <v>X65</v>
          </cell>
          <cell r="C1107" t="str">
            <v>DEPARTAMENTO  CHAPA</v>
          </cell>
          <cell r="D1107" t="str">
            <v>421</v>
          </cell>
          <cell r="E1107" t="str">
            <v>CAPOT AV.</v>
          </cell>
          <cell r="F1107" t="str">
            <v>BOLLOS</v>
          </cell>
          <cell r="G1107" t="str">
            <v>CAPOT AV.BOLLOS</v>
          </cell>
          <cell r="H1107" t="str">
            <v>X65</v>
          </cell>
          <cell r="I1107" t="str">
            <v>TCMU</v>
          </cell>
          <cell r="J1107">
            <v>21</v>
          </cell>
          <cell r="K1107" t="str">
            <v>GUTIERREZ VERONICA</v>
          </cell>
          <cell r="L1107" t="str">
            <v>GUNI</v>
          </cell>
        </row>
        <row r="1108">
          <cell r="A1108">
            <v>22</v>
          </cell>
          <cell r="B1108" t="str">
            <v>X65</v>
          </cell>
          <cell r="C1108" t="str">
            <v>DEPARTAMENTO  CHAPA</v>
          </cell>
          <cell r="D1108" t="str">
            <v>421</v>
          </cell>
          <cell r="E1108" t="str">
            <v>CUSTODIA  D.</v>
          </cell>
          <cell r="F1108" t="str">
            <v>DEFORMADO</v>
          </cell>
          <cell r="G1108" t="str">
            <v>CUSTODIA  D.DEFORMADO</v>
          </cell>
          <cell r="H1108" t="str">
            <v>X65</v>
          </cell>
          <cell r="I1108" t="str">
            <v>TCMU</v>
          </cell>
          <cell r="J1108">
            <v>21</v>
          </cell>
          <cell r="K1108" t="str">
            <v>FIGUEROA MIGUEL ANGE</v>
          </cell>
          <cell r="L1108" t="str">
            <v>GUNI</v>
          </cell>
        </row>
        <row r="1109">
          <cell r="A1109">
            <v>22</v>
          </cell>
          <cell r="B1109" t="str">
            <v>X65</v>
          </cell>
          <cell r="C1109" t="str">
            <v>DEPARTAMENTO  CHAPA</v>
          </cell>
          <cell r="D1109" t="str">
            <v>421</v>
          </cell>
          <cell r="E1109" t="str">
            <v>PAÑO DE PUERTA  AVD / ALETA  AVD</v>
          </cell>
          <cell r="F1109" t="str">
            <v>JUEGO EXCESIVO</v>
          </cell>
          <cell r="G1109" t="str">
            <v>PAÑO DE PUERTA  AVD / ALETA  AVDJUEGO EXCESIVO</v>
          </cell>
          <cell r="H1109" t="str">
            <v>X65</v>
          </cell>
          <cell r="I1109" t="str">
            <v>TCMU</v>
          </cell>
          <cell r="J1109">
            <v>21</v>
          </cell>
          <cell r="K1109" t="str">
            <v>FIGUEROA MIGUEL ANGE</v>
          </cell>
          <cell r="L1109" t="str">
            <v>GUNI</v>
          </cell>
        </row>
        <row r="1110">
          <cell r="A1110">
            <v>22</v>
          </cell>
          <cell r="B1110" t="str">
            <v>X65</v>
          </cell>
          <cell r="C1110" t="str">
            <v>DEPARTAMENTO  CHAPA</v>
          </cell>
          <cell r="D1110" t="str">
            <v>421</v>
          </cell>
          <cell r="E1110" t="str">
            <v>PUERTA ARD.</v>
          </cell>
          <cell r="F1110" t="str">
            <v>PICO</v>
          </cell>
          <cell r="G1110" t="str">
            <v>PUERTA ARD.PICO</v>
          </cell>
          <cell r="H1110" t="str">
            <v>X65</v>
          </cell>
          <cell r="I1110" t="str">
            <v>STO1</v>
          </cell>
          <cell r="J1110">
            <v>21</v>
          </cell>
          <cell r="K1110" t="str">
            <v>DIAZ, VALENTIN</v>
          </cell>
          <cell r="L1110" t="str">
            <v>STO1</v>
          </cell>
        </row>
        <row r="1111">
          <cell r="A1111">
            <v>22</v>
          </cell>
          <cell r="B1111" t="str">
            <v>X65</v>
          </cell>
          <cell r="C1111" t="str">
            <v>DEPARTAMENTO  CHAPA</v>
          </cell>
          <cell r="D1111" t="str">
            <v>431</v>
          </cell>
          <cell r="E1111" t="str">
            <v>MARCO DE PUERTA  AVD</v>
          </cell>
          <cell r="F1111" t="str">
            <v>SOLDADURA ESTALLADA</v>
          </cell>
          <cell r="G1111" t="str">
            <v>MARCO DE PUERTA  AVDSOLDADURA ESTALLADA</v>
          </cell>
          <cell r="H1111" t="str">
            <v>X65</v>
          </cell>
          <cell r="I1111" t="str">
            <v>STO1</v>
          </cell>
          <cell r="J1111">
            <v>21</v>
          </cell>
          <cell r="K1111" t="str">
            <v>QUINTEROS, EDUARDO</v>
          </cell>
          <cell r="L1111" t="str">
            <v>STO1</v>
          </cell>
        </row>
        <row r="1112">
          <cell r="A1112">
            <v>22</v>
          </cell>
          <cell r="B1112" t="str">
            <v>X65</v>
          </cell>
          <cell r="C1112" t="str">
            <v>DEPARTAMENTO  CHAPA</v>
          </cell>
          <cell r="D1112" t="str">
            <v>431</v>
          </cell>
          <cell r="E1112" t="str">
            <v>PUERTA ARI.</v>
          </cell>
          <cell r="F1112" t="str">
            <v>BOLLOS</v>
          </cell>
          <cell r="G1112" t="str">
            <v>PUERTA ARI.BOLLOS</v>
          </cell>
          <cell r="H1112" t="str">
            <v>X65</v>
          </cell>
          <cell r="I1112" t="str">
            <v>BOUT</v>
          </cell>
          <cell r="J1112">
            <v>21</v>
          </cell>
          <cell r="K1112" t="str">
            <v>VAZQUEZ RENE ALBERTO</v>
          </cell>
          <cell r="L1112" t="str">
            <v>GUNI</v>
          </cell>
        </row>
        <row r="1113">
          <cell r="A1113">
            <v>22</v>
          </cell>
          <cell r="B1113" t="str">
            <v>X65</v>
          </cell>
          <cell r="C1113" t="str">
            <v>DEPARTAMENTO  CHAPA</v>
          </cell>
          <cell r="D1113" t="str">
            <v>431</v>
          </cell>
          <cell r="E1113" t="str">
            <v>PUERTA ARI.</v>
          </cell>
          <cell r="F1113" t="str">
            <v>BOLLOS</v>
          </cell>
          <cell r="G1113" t="str">
            <v>PUERTA ARI.BOLLOS</v>
          </cell>
          <cell r="H1113" t="str">
            <v>X65</v>
          </cell>
          <cell r="I1113" t="str">
            <v>TCMU</v>
          </cell>
          <cell r="J1113">
            <v>21</v>
          </cell>
          <cell r="K1113" t="str">
            <v>VERA FEDERICO</v>
          </cell>
          <cell r="L1113" t="str">
            <v>GUNI</v>
          </cell>
        </row>
        <row r="1114">
          <cell r="A1114">
            <v>22</v>
          </cell>
          <cell r="B1114" t="str">
            <v>X65</v>
          </cell>
          <cell r="C1114" t="str">
            <v>DEPARTAMENTO  CHAPA</v>
          </cell>
          <cell r="D1114" t="str">
            <v>431</v>
          </cell>
          <cell r="E1114" t="str">
            <v>PUERTA ARI.</v>
          </cell>
          <cell r="F1114" t="str">
            <v>DEFORMADO</v>
          </cell>
          <cell r="G1114" t="str">
            <v>PUERTA ARI.DEFORMADO</v>
          </cell>
          <cell r="H1114" t="str">
            <v>X65</v>
          </cell>
          <cell r="I1114" t="str">
            <v>TCMU</v>
          </cell>
          <cell r="J1114">
            <v>21</v>
          </cell>
          <cell r="K1114" t="str">
            <v>FIGUEROA MIGUEL ANGE</v>
          </cell>
          <cell r="L1114" t="str">
            <v>GUNI</v>
          </cell>
        </row>
        <row r="1115">
          <cell r="A1115">
            <v>22</v>
          </cell>
          <cell r="B1115" t="str">
            <v>X65</v>
          </cell>
          <cell r="C1115" t="str">
            <v>DEPARTAMENTO  CHAPA</v>
          </cell>
          <cell r="D1115" t="str">
            <v>431</v>
          </cell>
          <cell r="E1115" t="str">
            <v>PUERTA ARI.</v>
          </cell>
          <cell r="F1115" t="str">
            <v>PICO</v>
          </cell>
          <cell r="G1115" t="str">
            <v>PUERTA ARI.PICO</v>
          </cell>
          <cell r="H1115" t="str">
            <v>X65</v>
          </cell>
          <cell r="I1115" t="str">
            <v>TCMU</v>
          </cell>
          <cell r="J1115">
            <v>21</v>
          </cell>
          <cell r="K1115" t="str">
            <v>ZELAYA GONZA MA CRUZ</v>
          </cell>
          <cell r="L1115" t="str">
            <v>GUNI</v>
          </cell>
        </row>
        <row r="1116">
          <cell r="A1116">
            <v>22</v>
          </cell>
          <cell r="B1116" t="str">
            <v>X65</v>
          </cell>
          <cell r="C1116" t="str">
            <v>DEPARTAMENTO  CHAPA</v>
          </cell>
          <cell r="D1116" t="str">
            <v>431</v>
          </cell>
          <cell r="E1116" t="str">
            <v>TECHO</v>
          </cell>
          <cell r="F1116" t="str">
            <v>PICO</v>
          </cell>
          <cell r="G1116" t="str">
            <v>TECHOPICO</v>
          </cell>
          <cell r="H1116" t="str">
            <v>X65</v>
          </cell>
          <cell r="I1116" t="str">
            <v>TCMU</v>
          </cell>
          <cell r="J1116">
            <v>21</v>
          </cell>
          <cell r="K1116" t="str">
            <v>FUENTE FEDER GREGOR</v>
          </cell>
          <cell r="L1116" t="str">
            <v>GUNI</v>
          </cell>
        </row>
        <row r="1117">
          <cell r="A1117">
            <v>22</v>
          </cell>
          <cell r="B1117" t="str">
            <v>X65</v>
          </cell>
          <cell r="C1117" t="str">
            <v>DEPARTAMENTO  CHAPA</v>
          </cell>
          <cell r="D1117" t="str">
            <v>432</v>
          </cell>
          <cell r="E1117" t="str">
            <v>CAPOT AV.</v>
          </cell>
          <cell r="F1117" t="str">
            <v>PICO</v>
          </cell>
          <cell r="G1117" t="str">
            <v>CAPOT AV.PICO</v>
          </cell>
          <cell r="H1117" t="str">
            <v>X65</v>
          </cell>
          <cell r="I1117" t="str">
            <v>TCMU</v>
          </cell>
          <cell r="J1117">
            <v>21</v>
          </cell>
          <cell r="K1117" t="str">
            <v>VAZQUEZ RENE ALBERTO</v>
          </cell>
          <cell r="L1117" t="str">
            <v>GUNI</v>
          </cell>
        </row>
        <row r="1118">
          <cell r="A1118">
            <v>22</v>
          </cell>
          <cell r="B1118" t="str">
            <v>X65</v>
          </cell>
          <cell r="C1118" t="str">
            <v>DEPARTAMENTO  CHAPA</v>
          </cell>
          <cell r="D1118" t="str">
            <v>432</v>
          </cell>
          <cell r="E1118" t="str">
            <v>CAPOT AV.</v>
          </cell>
          <cell r="F1118" t="str">
            <v>PICO</v>
          </cell>
          <cell r="G1118" t="str">
            <v>CAPOT AV.PICO</v>
          </cell>
          <cell r="H1118" t="str">
            <v>X65</v>
          </cell>
          <cell r="I1118" t="str">
            <v>TCMU</v>
          </cell>
          <cell r="J1118">
            <v>21</v>
          </cell>
          <cell r="K1118" t="str">
            <v>ZELAYA GONZA MA CRUZ</v>
          </cell>
          <cell r="L1118" t="str">
            <v>GUNI</v>
          </cell>
        </row>
        <row r="1119">
          <cell r="A1119">
            <v>22</v>
          </cell>
          <cell r="B1119" t="str">
            <v>X65</v>
          </cell>
          <cell r="C1119" t="str">
            <v>DEPARTAMENTO  CHAPA</v>
          </cell>
          <cell r="D1119" t="str">
            <v>432</v>
          </cell>
          <cell r="E1119" t="str">
            <v>PUERTA AVD.</v>
          </cell>
          <cell r="F1119" t="str">
            <v>MAL ALINEADO</v>
          </cell>
          <cell r="G1119" t="str">
            <v>PUERTA AVD.MAL ALINEADO</v>
          </cell>
          <cell r="H1119" t="str">
            <v>X65</v>
          </cell>
          <cell r="I1119" t="str">
            <v>TCMU</v>
          </cell>
          <cell r="J1119">
            <v>21</v>
          </cell>
          <cell r="K1119" t="str">
            <v>GUTIERREZ VERONICA</v>
          </cell>
          <cell r="L1119" t="str">
            <v>GUNI</v>
          </cell>
        </row>
        <row r="1120">
          <cell r="A1120">
            <v>22</v>
          </cell>
          <cell r="B1120" t="str">
            <v>X65</v>
          </cell>
          <cell r="C1120" t="str">
            <v>DEPARTAMENTO MONTAJE</v>
          </cell>
          <cell r="D1120" t="str">
            <v>???</v>
          </cell>
          <cell r="E1120" t="str">
            <v>PAÑO LATERAL ARD</v>
          </cell>
          <cell r="F1120" t="str">
            <v>PICO</v>
          </cell>
          <cell r="G1120" t="str">
            <v>PAÑO LATERAL ARDPICO</v>
          </cell>
          <cell r="H1120" t="str">
            <v>X65</v>
          </cell>
          <cell r="I1120" t="str">
            <v>STO1</v>
          </cell>
          <cell r="J1120">
            <v>21</v>
          </cell>
          <cell r="K1120" t="str">
            <v>QUINTEROS, EDUARDO</v>
          </cell>
          <cell r="L1120" t="str">
            <v>STO1</v>
          </cell>
        </row>
        <row r="1121">
          <cell r="A1121">
            <v>22</v>
          </cell>
          <cell r="B1121" t="str">
            <v>X65</v>
          </cell>
          <cell r="C1121" t="str">
            <v>DEPARTAMENTO MONTAJE</v>
          </cell>
          <cell r="D1121" t="str">
            <v>???</v>
          </cell>
          <cell r="E1121" t="str">
            <v>PORTON (CONJUNTO)</v>
          </cell>
          <cell r="F1121" t="str">
            <v>MAL ALINEADO</v>
          </cell>
          <cell r="G1121" t="str">
            <v>PORTON (CONJUNTO)MAL ALINEADO</v>
          </cell>
          <cell r="H1121" t="str">
            <v>X65</v>
          </cell>
          <cell r="I1121" t="str">
            <v>BOUT</v>
          </cell>
          <cell r="J1121">
            <v>21</v>
          </cell>
          <cell r="K1121" t="str">
            <v>FIGUEROA MIGUEL ANGE</v>
          </cell>
          <cell r="L1121" t="str">
            <v>GUNI</v>
          </cell>
        </row>
        <row r="1122">
          <cell r="A1122">
            <v>22</v>
          </cell>
          <cell r="B1122" t="str">
            <v>X65</v>
          </cell>
          <cell r="C1122" t="str">
            <v>DEPARTAMENTO MONTAJE</v>
          </cell>
          <cell r="D1122" t="str">
            <v>???</v>
          </cell>
          <cell r="E1122" t="str">
            <v>TECHO</v>
          </cell>
          <cell r="F1122" t="str">
            <v>DEFORMADO</v>
          </cell>
          <cell r="G1122" t="str">
            <v>TECHODEFORMADO</v>
          </cell>
          <cell r="H1122" t="str">
            <v>X65</v>
          </cell>
          <cell r="I1122" t="str">
            <v>TCMU</v>
          </cell>
          <cell r="J1122">
            <v>21</v>
          </cell>
          <cell r="K1122" t="str">
            <v>FIGUEROA MIGUEL ANGE</v>
          </cell>
          <cell r="L1122" t="str">
            <v>GUNI</v>
          </cell>
        </row>
        <row r="1123">
          <cell r="A1123">
            <v>22</v>
          </cell>
          <cell r="B1123" t="str">
            <v>X65</v>
          </cell>
          <cell r="C1123" t="str">
            <v>DEPARTAMENTO MONTAJE</v>
          </cell>
          <cell r="D1123" t="str">
            <v>137</v>
          </cell>
          <cell r="E1123" t="str">
            <v>CAJETIN EXT. LUNA DE PUERTA AVI.</v>
          </cell>
          <cell r="F1123" t="str">
            <v>MAL POSICIONADO</v>
          </cell>
          <cell r="G1123" t="str">
            <v>CAJETIN EXT. LUNA DE PUERTA AVI.MAL POSICIONADO</v>
          </cell>
          <cell r="H1123" t="str">
            <v>X65</v>
          </cell>
          <cell r="I1123" t="str">
            <v>TCMU</v>
          </cell>
          <cell r="J1123">
            <v>21</v>
          </cell>
          <cell r="K1123" t="str">
            <v>FUENTE FEDER GREGOR</v>
          </cell>
          <cell r="L1123" t="str">
            <v>GUNI</v>
          </cell>
        </row>
        <row r="1124">
          <cell r="A1124">
            <v>22</v>
          </cell>
          <cell r="B1124" t="str">
            <v>X65</v>
          </cell>
          <cell r="C1124" t="str">
            <v>DEPARTAMENTO MONTAJE</v>
          </cell>
          <cell r="D1124" t="str">
            <v>137</v>
          </cell>
          <cell r="E1124" t="str">
            <v>CUERPO BARRILITO DE PUERTA  AVI.</v>
          </cell>
          <cell r="F1124" t="str">
            <v>JUNTA MAL POSICIONADA</v>
          </cell>
          <cell r="G1124" t="str">
            <v>CUERPO BARRILITO DE PUERTA  AVI.JUNTA MAL POSICIONADA</v>
          </cell>
          <cell r="H1124" t="str">
            <v>X65</v>
          </cell>
          <cell r="I1124" t="str">
            <v>BOUT</v>
          </cell>
          <cell r="J1124">
            <v>21</v>
          </cell>
          <cell r="K1124" t="str">
            <v>AUTELLI JORGE A</v>
          </cell>
          <cell r="L1124" t="str">
            <v>TCMU</v>
          </cell>
        </row>
        <row r="1125">
          <cell r="A1125">
            <v>22</v>
          </cell>
          <cell r="B1125" t="str">
            <v>X65</v>
          </cell>
          <cell r="C1125" t="str">
            <v>DEPARTAMENTO MONTAJE</v>
          </cell>
          <cell r="D1125" t="str">
            <v>141</v>
          </cell>
          <cell r="E1125" t="str">
            <v>PORTON (CONJUNTO)</v>
          </cell>
          <cell r="F1125" t="str">
            <v>FALTA OBTURADOR</v>
          </cell>
          <cell r="G1125" t="str">
            <v>PORTON (CONJUNTO)FALTA OBTURADOR</v>
          </cell>
          <cell r="H1125" t="str">
            <v>X65</v>
          </cell>
          <cell r="I1125" t="str">
            <v>TCMU</v>
          </cell>
          <cell r="J1125">
            <v>21</v>
          </cell>
          <cell r="K1125" t="str">
            <v>FIGUEROA MIGUEL ANGE</v>
          </cell>
          <cell r="L1125" t="str">
            <v>GUNI</v>
          </cell>
        </row>
        <row r="1126">
          <cell r="A1126">
            <v>22</v>
          </cell>
          <cell r="B1126" t="str">
            <v>X65</v>
          </cell>
          <cell r="C1126" t="str">
            <v>DEPARTAMENTO MONTAJE</v>
          </cell>
          <cell r="D1126" t="str">
            <v>141</v>
          </cell>
          <cell r="E1126" t="str">
            <v>PORTON (CONJUNTO)</v>
          </cell>
          <cell r="F1126" t="str">
            <v>FALTA OBTURADOR</v>
          </cell>
          <cell r="G1126" t="str">
            <v>PORTON (CONJUNTO)FALTA OBTURADOR</v>
          </cell>
          <cell r="H1126" t="str">
            <v>X65</v>
          </cell>
          <cell r="I1126" t="str">
            <v>TCMU</v>
          </cell>
          <cell r="J1126">
            <v>21</v>
          </cell>
          <cell r="K1126" t="str">
            <v>MANZANELLI RICARDO O</v>
          </cell>
          <cell r="L1126" t="str">
            <v>GUNI</v>
          </cell>
        </row>
        <row r="1127">
          <cell r="A1127">
            <v>22</v>
          </cell>
          <cell r="B1127" t="str">
            <v>X65</v>
          </cell>
          <cell r="C1127" t="str">
            <v>DEPARTAMENTO MONTAJE</v>
          </cell>
          <cell r="D1127" t="str">
            <v>143</v>
          </cell>
          <cell r="E1127" t="str">
            <v>PARACHOQUES AR</v>
          </cell>
          <cell r="F1127" t="str">
            <v>MAL POSICIONADO</v>
          </cell>
          <cell r="G1127" t="str">
            <v>PARACHOQUES ARMAL POSICIONADO</v>
          </cell>
          <cell r="H1127" t="str">
            <v>X65</v>
          </cell>
          <cell r="I1127" t="str">
            <v>TCMU</v>
          </cell>
          <cell r="J1127">
            <v>21</v>
          </cell>
          <cell r="K1127" t="str">
            <v>RAMIREZ RICAR DANIEL</v>
          </cell>
          <cell r="L1127" t="str">
            <v>GUNI</v>
          </cell>
        </row>
        <row r="1128">
          <cell r="A1128">
            <v>22</v>
          </cell>
          <cell r="B1128" t="str">
            <v>X65</v>
          </cell>
          <cell r="C1128" t="str">
            <v>DEPARTAMENTO MONTAJE</v>
          </cell>
          <cell r="D1128" t="str">
            <v>144</v>
          </cell>
          <cell r="E1128" t="str">
            <v>REMPLISSAGE CONTROLE FREIN</v>
          </cell>
          <cell r="F1128" t="str">
            <v>FUGA</v>
          </cell>
          <cell r="G1128" t="str">
            <v>REMPLISSAGE CONTROLE FREINFUGA</v>
          </cell>
          <cell r="H1128" t="str">
            <v>X65</v>
          </cell>
          <cell r="I1128" t="str">
            <v>BOUT</v>
          </cell>
          <cell r="J1128">
            <v>21</v>
          </cell>
          <cell r="L1128" t="str">
            <v>FREN</v>
          </cell>
        </row>
        <row r="1129">
          <cell r="A1129">
            <v>22</v>
          </cell>
          <cell r="B1129" t="str">
            <v>X65</v>
          </cell>
          <cell r="C1129" t="str">
            <v>DEPARTAMENTO MONTAJE</v>
          </cell>
          <cell r="D1129" t="str">
            <v>145</v>
          </cell>
          <cell r="E1129" t="str">
            <v>FUNCION ABR / ABS</v>
          </cell>
          <cell r="F1129" t="str">
            <v>INSTALACION ESTATICA  2 RK01</v>
          </cell>
          <cell r="G1129" t="str">
            <v>FUNCION ABR / ABSINSTALACION ESTATICA  2 RK01</v>
          </cell>
          <cell r="H1129" t="str">
            <v>X65</v>
          </cell>
          <cell r="I1129" t="str">
            <v>BOUT</v>
          </cell>
          <cell r="J1129">
            <v>21</v>
          </cell>
          <cell r="K1129" t="str">
            <v>CONTROL ELECTRICO</v>
          </cell>
          <cell r="L1129" t="str">
            <v>ST2A</v>
          </cell>
        </row>
        <row r="1130">
          <cell r="A1130">
            <v>22</v>
          </cell>
          <cell r="B1130" t="str">
            <v>X65</v>
          </cell>
          <cell r="C1130" t="str">
            <v>DEPARTAMENTO MONTAJE</v>
          </cell>
          <cell r="D1130" t="str">
            <v>147</v>
          </cell>
          <cell r="E1130" t="str">
            <v>CAPOT AV.</v>
          </cell>
          <cell r="F1130" t="str">
            <v>DESCONCHADO</v>
          </cell>
          <cell r="G1130" t="str">
            <v>CAPOT AV.DESCONCHADO</v>
          </cell>
          <cell r="H1130" t="str">
            <v>X65</v>
          </cell>
          <cell r="I1130" t="str">
            <v>TCMU</v>
          </cell>
          <cell r="J1130">
            <v>21</v>
          </cell>
          <cell r="K1130" t="str">
            <v>GAUNA MARIA EUGENIA</v>
          </cell>
          <cell r="L1130" t="str">
            <v>GUNI</v>
          </cell>
        </row>
        <row r="1131">
          <cell r="A1131">
            <v>22</v>
          </cell>
          <cell r="B1131" t="str">
            <v>X65</v>
          </cell>
          <cell r="C1131" t="str">
            <v>DEPARTAMENTO MONTAJE</v>
          </cell>
          <cell r="D1131" t="str">
            <v>147</v>
          </cell>
          <cell r="E1131" t="str">
            <v>ENCUADRAMIENTO DE PUERTA ARI.</v>
          </cell>
          <cell r="F1131" t="str">
            <v>DESCONCHADO</v>
          </cell>
          <cell r="G1131" t="str">
            <v>ENCUADRAMIENTO DE PUERTA ARI.DESCONCHADO</v>
          </cell>
          <cell r="H1131" t="str">
            <v>X65</v>
          </cell>
          <cell r="I1131" t="str">
            <v>TCMU</v>
          </cell>
          <cell r="J1131">
            <v>21</v>
          </cell>
          <cell r="K1131" t="str">
            <v>GAUNA MARIA EUGENIA</v>
          </cell>
          <cell r="L1131" t="str">
            <v>GUNI</v>
          </cell>
        </row>
        <row r="1132">
          <cell r="A1132">
            <v>22</v>
          </cell>
          <cell r="B1132" t="str">
            <v>X65</v>
          </cell>
          <cell r="C1132" t="str">
            <v>DEPARTAMENTO MONTAJE</v>
          </cell>
          <cell r="D1132" t="str">
            <v>147</v>
          </cell>
          <cell r="E1132" t="str">
            <v>PORTON (CONJUNTO)</v>
          </cell>
          <cell r="F1132" t="str">
            <v>DESCONCHADO</v>
          </cell>
          <cell r="G1132" t="str">
            <v>PORTON (CONJUNTO)DESCONCHADO</v>
          </cell>
          <cell r="H1132" t="str">
            <v>X65</v>
          </cell>
          <cell r="I1132" t="str">
            <v>TCMU</v>
          </cell>
          <cell r="J1132">
            <v>21</v>
          </cell>
          <cell r="K1132" t="str">
            <v>MANZANELLI RICARDO O</v>
          </cell>
          <cell r="L1132" t="str">
            <v>GUNI</v>
          </cell>
        </row>
        <row r="1133">
          <cell r="A1133">
            <v>22</v>
          </cell>
          <cell r="B1133" t="str">
            <v>X65</v>
          </cell>
          <cell r="C1133" t="str">
            <v>DEPARTAMENTO MONTAJE</v>
          </cell>
          <cell r="D1133" t="str">
            <v>147</v>
          </cell>
          <cell r="E1133" t="str">
            <v>PUERTA AVI.</v>
          </cell>
          <cell r="F1133" t="str">
            <v>DESCONCHADO</v>
          </cell>
          <cell r="G1133" t="str">
            <v>PUERTA AVI.DESCONCHADO</v>
          </cell>
          <cell r="H1133" t="str">
            <v>X65</v>
          </cell>
          <cell r="I1133" t="str">
            <v>TCMU</v>
          </cell>
          <cell r="J1133">
            <v>21</v>
          </cell>
          <cell r="K1133" t="str">
            <v>RAMIREZ RICAR DANIEL</v>
          </cell>
          <cell r="L1133" t="str">
            <v>GUNI</v>
          </cell>
        </row>
        <row r="1134">
          <cell r="A1134">
            <v>22</v>
          </cell>
          <cell r="B1134" t="str">
            <v>X65</v>
          </cell>
          <cell r="C1134" t="str">
            <v>DEPARTAMENTO PINTURA</v>
          </cell>
          <cell r="D1134" t="str">
            <v>484</v>
          </cell>
          <cell r="E1134" t="str">
            <v>CUSTODIA  D.</v>
          </cell>
          <cell r="F1134" t="str">
            <v>HUELLAS</v>
          </cell>
          <cell r="G1134" t="str">
            <v>CUSTODIA  D.HUELLAS</v>
          </cell>
          <cell r="H1134" t="str">
            <v>X65</v>
          </cell>
          <cell r="I1134" t="str">
            <v>TCMU</v>
          </cell>
          <cell r="J1134">
            <v>21</v>
          </cell>
          <cell r="K1134" t="str">
            <v>GUTIERREZ VERONICA</v>
          </cell>
          <cell r="L1134" t="str">
            <v>GUNI</v>
          </cell>
        </row>
        <row r="1135">
          <cell r="A1135">
            <v>22</v>
          </cell>
          <cell r="B1135" t="str">
            <v>X65</v>
          </cell>
          <cell r="C1135" t="str">
            <v>DEPARTAMENTO PINTURA</v>
          </cell>
          <cell r="D1135" t="str">
            <v>486</v>
          </cell>
          <cell r="E1135" t="str">
            <v>CUSTODIA  D.</v>
          </cell>
          <cell r="F1135" t="str">
            <v>GRANO</v>
          </cell>
          <cell r="G1135" t="str">
            <v>CUSTODIA  D.GRANO</v>
          </cell>
          <cell r="H1135" t="str">
            <v>X65</v>
          </cell>
          <cell r="I1135" t="str">
            <v>TCMU</v>
          </cell>
          <cell r="J1135">
            <v>21</v>
          </cell>
          <cell r="K1135" t="str">
            <v>GUTIERREZ VERONICA</v>
          </cell>
          <cell r="L1135" t="str">
            <v>GUNI</v>
          </cell>
        </row>
        <row r="1136">
          <cell r="A1136">
            <v>22</v>
          </cell>
          <cell r="B1136" t="str">
            <v>X65</v>
          </cell>
          <cell r="C1136" t="str">
            <v>DEPARTAMENTO PINTURA</v>
          </cell>
          <cell r="D1136" t="str">
            <v>486</v>
          </cell>
          <cell r="E1136" t="str">
            <v>ENCUADRAMIENTO DE PUERTA ARD.</v>
          </cell>
          <cell r="F1136" t="str">
            <v>GRANO</v>
          </cell>
          <cell r="G1136" t="str">
            <v>ENCUADRAMIENTO DE PUERTA ARD.GRANO</v>
          </cell>
          <cell r="H1136" t="str">
            <v>X65</v>
          </cell>
          <cell r="I1136" t="str">
            <v>TCMU</v>
          </cell>
          <cell r="J1136">
            <v>21</v>
          </cell>
          <cell r="K1136" t="str">
            <v>GUTIERREZ VERONICA</v>
          </cell>
          <cell r="L1136" t="str">
            <v>GUNI</v>
          </cell>
        </row>
        <row r="1137">
          <cell r="A1137">
            <v>22</v>
          </cell>
          <cell r="B1137" t="str">
            <v>X65</v>
          </cell>
          <cell r="C1137" t="str">
            <v>DEPARTAMENTO PINTURA</v>
          </cell>
          <cell r="D1137" t="str">
            <v>486</v>
          </cell>
          <cell r="E1137" t="str">
            <v>PUERTA ARI.</v>
          </cell>
          <cell r="F1137" t="str">
            <v>GRANO</v>
          </cell>
          <cell r="G1137" t="str">
            <v>PUERTA ARI.GRANO</v>
          </cell>
          <cell r="H1137" t="str">
            <v>X65</v>
          </cell>
          <cell r="I1137" t="str">
            <v>TCMU</v>
          </cell>
          <cell r="J1137">
            <v>21</v>
          </cell>
          <cell r="K1137" t="str">
            <v>RAMIREZ RICAR DANIEL</v>
          </cell>
          <cell r="L1137" t="str">
            <v>GUNI</v>
          </cell>
        </row>
        <row r="1138">
          <cell r="A1138">
            <v>22</v>
          </cell>
          <cell r="B1138" t="str">
            <v>X65</v>
          </cell>
          <cell r="C1138" t="str">
            <v>DEPARTAMENTO PINTURA</v>
          </cell>
          <cell r="D1138" t="str">
            <v>486</v>
          </cell>
          <cell r="E1138" t="str">
            <v>PUERTA AVD.</v>
          </cell>
          <cell r="F1138" t="str">
            <v>MANCHA</v>
          </cell>
          <cell r="G1138" t="str">
            <v>PUERTA AVD.MANCHA</v>
          </cell>
          <cell r="H1138" t="str">
            <v>X65</v>
          </cell>
          <cell r="I1138" t="str">
            <v>TCMU</v>
          </cell>
          <cell r="J1138">
            <v>21</v>
          </cell>
          <cell r="K1138" t="str">
            <v>GUTIERREZ VERONICA</v>
          </cell>
          <cell r="L1138" t="str">
            <v>GUNI</v>
          </cell>
        </row>
        <row r="1139">
          <cell r="A1139">
            <v>22</v>
          </cell>
          <cell r="B1139" t="str">
            <v>X76</v>
          </cell>
          <cell r="C1139" t="str">
            <v>DEPARTAMENTO  CHAPA</v>
          </cell>
          <cell r="D1139" t="str">
            <v>424</v>
          </cell>
          <cell r="E1139" t="str">
            <v>BAJO DE CAJA D.</v>
          </cell>
          <cell r="F1139" t="str">
            <v>DEFORMACION</v>
          </cell>
          <cell r="G1139" t="str">
            <v>BAJO DE CAJA D.DEFORMACION</v>
          </cell>
          <cell r="H1139" t="str">
            <v>X76</v>
          </cell>
          <cell r="I1139" t="str">
            <v>STO1</v>
          </cell>
          <cell r="J1139">
            <v>21</v>
          </cell>
          <cell r="K1139" t="str">
            <v>CORREA, ALBERTO</v>
          </cell>
          <cell r="L1139" t="str">
            <v>STO1</v>
          </cell>
        </row>
        <row r="1140">
          <cell r="A1140">
            <v>22</v>
          </cell>
          <cell r="B1140" t="str">
            <v>X76</v>
          </cell>
          <cell r="C1140" t="str">
            <v>DEPARTAMENTO  CHAPA</v>
          </cell>
          <cell r="D1140" t="str">
            <v>424</v>
          </cell>
          <cell r="E1140" t="str">
            <v>PAÑO LATERAL ARD</v>
          </cell>
          <cell r="F1140" t="str">
            <v>BOLLOS</v>
          </cell>
          <cell r="G1140" t="str">
            <v>PAÑO LATERAL ARDBOLLOS</v>
          </cell>
          <cell r="H1140" t="str">
            <v>X76</v>
          </cell>
          <cell r="I1140" t="str">
            <v>STO1</v>
          </cell>
          <cell r="J1140">
            <v>21</v>
          </cell>
          <cell r="K1140" t="str">
            <v>QUINTEROS, EDUARDO</v>
          </cell>
          <cell r="L1140" t="str">
            <v>STO1</v>
          </cell>
        </row>
        <row r="1141">
          <cell r="A1141">
            <v>22</v>
          </cell>
          <cell r="B1141" t="str">
            <v>X76</v>
          </cell>
          <cell r="C1141" t="str">
            <v>DEPARTAMENTO  CHAPA</v>
          </cell>
          <cell r="D1141" t="str">
            <v>424</v>
          </cell>
          <cell r="E1141" t="str">
            <v>PAÑO LATERAL ARD</v>
          </cell>
          <cell r="F1141" t="str">
            <v>PICO</v>
          </cell>
          <cell r="G1141" t="str">
            <v>PAÑO LATERAL ARDPICO</v>
          </cell>
          <cell r="H1141" t="str">
            <v>X76</v>
          </cell>
          <cell r="I1141" t="str">
            <v>STO1</v>
          </cell>
          <cell r="J1141">
            <v>21</v>
          </cell>
          <cell r="K1141" t="str">
            <v>DIAZ, VALENTIN</v>
          </cell>
          <cell r="L1141" t="str">
            <v>STO1</v>
          </cell>
        </row>
        <row r="1142">
          <cell r="A1142">
            <v>22</v>
          </cell>
          <cell r="B1142" t="str">
            <v>X76</v>
          </cell>
          <cell r="C1142" t="str">
            <v>DEPARTAMENTO  CHAPA</v>
          </cell>
          <cell r="D1142" t="str">
            <v>424</v>
          </cell>
          <cell r="E1142" t="str">
            <v>PIE MEDIO I./ LARGUERO DE TECHO SUP. I.</v>
          </cell>
          <cell r="F1142" t="str">
            <v>SOLDADURA ESTALLADA</v>
          </cell>
          <cell r="G1142" t="str">
            <v>PIE MEDIO I./ LARGUERO DE TECHO SUP. I.SOLDADURA ESTALLADA</v>
          </cell>
          <cell r="H1142" t="str">
            <v>X76</v>
          </cell>
          <cell r="I1142" t="str">
            <v>STO1</v>
          </cell>
          <cell r="J1142">
            <v>21</v>
          </cell>
          <cell r="K1142" t="str">
            <v>DIAZ, VALENTIN</v>
          </cell>
          <cell r="L1142" t="str">
            <v>STO1</v>
          </cell>
        </row>
        <row r="1143">
          <cell r="A1143">
            <v>22</v>
          </cell>
          <cell r="B1143" t="str">
            <v>X76</v>
          </cell>
          <cell r="C1143" t="str">
            <v>DEPARTAMENTO  CHAPA</v>
          </cell>
          <cell r="D1143" t="str">
            <v>426</v>
          </cell>
          <cell r="E1143" t="str">
            <v>ALETA  ARI.</v>
          </cell>
          <cell r="F1143" t="str">
            <v>BOLLOS</v>
          </cell>
          <cell r="G1143" t="str">
            <v>ALETA  ARI.BOLLOS</v>
          </cell>
          <cell r="H1143" t="str">
            <v>X76</v>
          </cell>
          <cell r="I1143" t="str">
            <v>TCMU</v>
          </cell>
          <cell r="J1143">
            <v>21</v>
          </cell>
          <cell r="K1143" t="str">
            <v>MANZANELLI RICARDO O</v>
          </cell>
          <cell r="L1143" t="str">
            <v>GUNI</v>
          </cell>
        </row>
        <row r="1144">
          <cell r="A1144">
            <v>22</v>
          </cell>
          <cell r="B1144" t="str">
            <v>X76</v>
          </cell>
          <cell r="C1144" t="str">
            <v>DEPARTAMENTO  CHAPA</v>
          </cell>
          <cell r="D1144" t="str">
            <v>426</v>
          </cell>
          <cell r="E1144" t="str">
            <v>PUERTA BATIENTE ARD.</v>
          </cell>
          <cell r="F1144" t="str">
            <v>BOLLOS</v>
          </cell>
          <cell r="G1144" t="str">
            <v>PUERTA BATIENTE ARD.BOLLOS</v>
          </cell>
          <cell r="H1144" t="str">
            <v>X76</v>
          </cell>
          <cell r="I1144" t="str">
            <v>STO1</v>
          </cell>
          <cell r="J1144">
            <v>21</v>
          </cell>
          <cell r="K1144" t="str">
            <v>QUINTEROS, EDUARDO</v>
          </cell>
          <cell r="L1144" t="str">
            <v>STO1</v>
          </cell>
        </row>
        <row r="1145">
          <cell r="A1145">
            <v>22</v>
          </cell>
          <cell r="B1145" t="str">
            <v>X76</v>
          </cell>
          <cell r="C1145" t="str">
            <v>DEPARTAMENTO  CHAPA</v>
          </cell>
          <cell r="D1145" t="str">
            <v>426</v>
          </cell>
          <cell r="E1145" t="str">
            <v>PUERTA BATIENTE ARI.</v>
          </cell>
          <cell r="F1145" t="str">
            <v>BOLLOS</v>
          </cell>
          <cell r="G1145" t="str">
            <v>PUERTA BATIENTE ARI.BOLLOS</v>
          </cell>
          <cell r="H1145" t="str">
            <v>X76</v>
          </cell>
          <cell r="I1145" t="str">
            <v>STO1</v>
          </cell>
          <cell r="J1145">
            <v>21</v>
          </cell>
          <cell r="K1145" t="str">
            <v>QUINTEROS, EDUARDO</v>
          </cell>
          <cell r="L1145" t="str">
            <v>STO1</v>
          </cell>
        </row>
        <row r="1146">
          <cell r="A1146">
            <v>22</v>
          </cell>
          <cell r="B1146" t="str">
            <v>X76</v>
          </cell>
          <cell r="C1146" t="str">
            <v>DEPARTAMENTO  CHAPA</v>
          </cell>
          <cell r="D1146" t="str">
            <v>426</v>
          </cell>
          <cell r="E1146" t="str">
            <v>TECHO</v>
          </cell>
          <cell r="F1146" t="str">
            <v>PICO</v>
          </cell>
          <cell r="G1146" t="str">
            <v>TECHOPICO</v>
          </cell>
          <cell r="H1146" t="str">
            <v>X76</v>
          </cell>
          <cell r="I1146" t="str">
            <v>TCMU</v>
          </cell>
          <cell r="J1146">
            <v>21</v>
          </cell>
          <cell r="K1146" t="str">
            <v>FUENTE FEDER GREGOR</v>
          </cell>
          <cell r="L1146" t="str">
            <v>GUNI</v>
          </cell>
        </row>
        <row r="1147">
          <cell r="A1147">
            <v>22</v>
          </cell>
          <cell r="B1147" t="str">
            <v>X76</v>
          </cell>
          <cell r="C1147" t="str">
            <v>DEPARTAMENTO  CHAPA</v>
          </cell>
          <cell r="D1147" t="str">
            <v>427</v>
          </cell>
          <cell r="E1147" t="str">
            <v>PUERTA AVI.</v>
          </cell>
          <cell r="F1147" t="str">
            <v>BOLLOS</v>
          </cell>
          <cell r="G1147" t="str">
            <v>PUERTA AVI.BOLLOS</v>
          </cell>
          <cell r="H1147" t="str">
            <v>X76</v>
          </cell>
          <cell r="I1147" t="str">
            <v>TCMU</v>
          </cell>
          <cell r="J1147">
            <v>21</v>
          </cell>
          <cell r="K1147" t="str">
            <v>GAUNA MARIA EUGENIA</v>
          </cell>
          <cell r="L1147" t="str">
            <v>GUNI</v>
          </cell>
        </row>
        <row r="1148">
          <cell r="A1148">
            <v>22</v>
          </cell>
          <cell r="B1148" t="str">
            <v>X76</v>
          </cell>
          <cell r="C1148" t="str">
            <v>DEPARTAMENTO  CHAPA</v>
          </cell>
          <cell r="D1148" t="str">
            <v>427</v>
          </cell>
          <cell r="E1148" t="str">
            <v>PUERTA AVI.</v>
          </cell>
          <cell r="F1148" t="str">
            <v>MAL POSICIONADO</v>
          </cell>
          <cell r="G1148" t="str">
            <v>PUERTA AVI.MAL POSICIONADO</v>
          </cell>
          <cell r="H1148" t="str">
            <v>X76</v>
          </cell>
          <cell r="I1148" t="str">
            <v>TCMU</v>
          </cell>
          <cell r="J1148">
            <v>21</v>
          </cell>
          <cell r="K1148" t="str">
            <v>ZELAYA GONZA MA CRUZ</v>
          </cell>
          <cell r="L1148" t="str">
            <v>GUNI</v>
          </cell>
        </row>
        <row r="1149">
          <cell r="A1149">
            <v>22</v>
          </cell>
          <cell r="B1149" t="str">
            <v>X76</v>
          </cell>
          <cell r="C1149" t="str">
            <v>DEPARTAMENTO  CHAPA</v>
          </cell>
          <cell r="D1149" t="str">
            <v>427</v>
          </cell>
          <cell r="E1149" t="str">
            <v>PUERTA AVI.</v>
          </cell>
          <cell r="F1149" t="str">
            <v>SOLDADURA ESTALLADA</v>
          </cell>
          <cell r="G1149" t="str">
            <v>PUERTA AVI.SOLDADURA ESTALLADA</v>
          </cell>
          <cell r="H1149" t="str">
            <v>X76</v>
          </cell>
          <cell r="I1149" t="str">
            <v>TCMU</v>
          </cell>
          <cell r="J1149">
            <v>21</v>
          </cell>
          <cell r="K1149" t="str">
            <v>GAUNA MARIA EUGENIA</v>
          </cell>
          <cell r="L1149" t="str">
            <v>GUNI</v>
          </cell>
        </row>
        <row r="1150">
          <cell r="A1150">
            <v>22</v>
          </cell>
          <cell r="B1150" t="str">
            <v>X76</v>
          </cell>
          <cell r="C1150" t="str">
            <v>DEPARTAMENTO MONTAJE</v>
          </cell>
          <cell r="D1150" t="str">
            <v>???</v>
          </cell>
          <cell r="E1150" t="str">
            <v>CAPOT / FARO I.</v>
          </cell>
          <cell r="F1150" t="str">
            <v>JUEGO IRREGULAR</v>
          </cell>
          <cell r="G1150" t="str">
            <v>CAPOT / FARO I.JUEGO IRREGULAR</v>
          </cell>
          <cell r="H1150" t="str">
            <v>X76</v>
          </cell>
          <cell r="I1150" t="str">
            <v>TCMU</v>
          </cell>
          <cell r="J1150">
            <v>21</v>
          </cell>
          <cell r="K1150" t="str">
            <v>GUTIERREZ VERONICA</v>
          </cell>
          <cell r="L1150" t="str">
            <v>GUNI</v>
          </cell>
        </row>
        <row r="1151">
          <cell r="A1151">
            <v>22</v>
          </cell>
          <cell r="B1151" t="str">
            <v>X76</v>
          </cell>
          <cell r="C1151" t="str">
            <v>DEPARTAMENTO MONTAJE</v>
          </cell>
          <cell r="D1151" t="str">
            <v>???</v>
          </cell>
          <cell r="E1151" t="str">
            <v>PUERTA AVD.</v>
          </cell>
          <cell r="F1151" t="str">
            <v>BOLLOS</v>
          </cell>
          <cell r="G1151" t="str">
            <v>PUERTA AVD.BOLLOS</v>
          </cell>
          <cell r="H1151" t="str">
            <v>X76</v>
          </cell>
          <cell r="I1151" t="str">
            <v>STO1</v>
          </cell>
          <cell r="J1151">
            <v>21</v>
          </cell>
          <cell r="K1151" t="str">
            <v>CORREA, ALBERTO</v>
          </cell>
          <cell r="L1151" t="str">
            <v>STO1</v>
          </cell>
        </row>
        <row r="1152">
          <cell r="A1152">
            <v>22</v>
          </cell>
          <cell r="B1152" t="str">
            <v>X76</v>
          </cell>
          <cell r="C1152" t="str">
            <v>DEPARTAMENTO MONTAJE</v>
          </cell>
          <cell r="D1152" t="str">
            <v>???</v>
          </cell>
          <cell r="E1152" t="str">
            <v>TAPA DE CARBURANTE</v>
          </cell>
          <cell r="F1152" t="str">
            <v>MAL POSICIONADO</v>
          </cell>
          <cell r="G1152" t="str">
            <v>TAPA DE CARBURANTEMAL POSICIONADO</v>
          </cell>
          <cell r="H1152" t="str">
            <v>X76</v>
          </cell>
          <cell r="I1152" t="str">
            <v>TCMU</v>
          </cell>
          <cell r="J1152">
            <v>21</v>
          </cell>
          <cell r="K1152" t="str">
            <v>GUTIERREZ VERONICA</v>
          </cell>
          <cell r="L1152" t="str">
            <v>GUNI</v>
          </cell>
        </row>
        <row r="1153">
          <cell r="A1153">
            <v>22</v>
          </cell>
          <cell r="B1153" t="str">
            <v>X76</v>
          </cell>
          <cell r="C1153" t="str">
            <v>DEPARTAMENTO MONTAJE</v>
          </cell>
          <cell r="D1153" t="str">
            <v>137</v>
          </cell>
          <cell r="E1153" t="str">
            <v>LUNA MOVIL DE PUERTA  ARD.</v>
          </cell>
          <cell r="F1153" t="str">
            <v>MAL ASPECTO</v>
          </cell>
          <cell r="G1153" t="str">
            <v>LUNA MOVIL DE PUERTA  ARD.MAL ASPECTO</v>
          </cell>
          <cell r="H1153" t="str">
            <v>X76</v>
          </cell>
          <cell r="I1153" t="str">
            <v>TCMU</v>
          </cell>
          <cell r="J1153">
            <v>21</v>
          </cell>
          <cell r="K1153" t="str">
            <v>ZELAYA GONZA MA CRUZ</v>
          </cell>
          <cell r="L1153" t="str">
            <v>GUNI</v>
          </cell>
        </row>
        <row r="1154">
          <cell r="A1154">
            <v>22</v>
          </cell>
          <cell r="B1154" t="str">
            <v>X76</v>
          </cell>
          <cell r="C1154" t="str">
            <v>DEPARTAMENTO MONTAJE</v>
          </cell>
          <cell r="D1154" t="str">
            <v>147</v>
          </cell>
          <cell r="E1154" t="str">
            <v>PUERTA AVD.</v>
          </cell>
          <cell r="F1154" t="str">
            <v>DESCONCHADO</v>
          </cell>
          <cell r="G1154" t="str">
            <v>PUERTA AVD.DESCONCHADO</v>
          </cell>
          <cell r="H1154" t="str">
            <v>X76</v>
          </cell>
          <cell r="I1154" t="str">
            <v>TCMU</v>
          </cell>
          <cell r="J1154">
            <v>21</v>
          </cell>
          <cell r="K1154" t="str">
            <v>RUSEK CHRISTIAN ADRI</v>
          </cell>
          <cell r="L1154" t="str">
            <v>GUNI</v>
          </cell>
        </row>
        <row r="1155">
          <cell r="A1155">
            <v>22</v>
          </cell>
          <cell r="B1155" t="str">
            <v>X76</v>
          </cell>
          <cell r="C1155" t="str">
            <v>DEPARTAMENTO MONTAJE</v>
          </cell>
          <cell r="D1155" t="str">
            <v>147</v>
          </cell>
          <cell r="E1155" t="str">
            <v>PUERTA AVD.</v>
          </cell>
          <cell r="F1155" t="str">
            <v>DESCONCHADO</v>
          </cell>
          <cell r="G1155" t="str">
            <v>PUERTA AVD.DESCONCHADO</v>
          </cell>
          <cell r="H1155" t="str">
            <v>X76</v>
          </cell>
          <cell r="I1155" t="str">
            <v>TCMU</v>
          </cell>
          <cell r="J1155">
            <v>21</v>
          </cell>
          <cell r="K1155" t="str">
            <v>VERA FEDERICO</v>
          </cell>
          <cell r="L1155" t="str">
            <v>GUNI</v>
          </cell>
        </row>
        <row r="1156">
          <cell r="A1156">
            <v>22</v>
          </cell>
          <cell r="B1156" t="str">
            <v>X76</v>
          </cell>
          <cell r="C1156" t="str">
            <v>DEPARTAMENTO PINTURA</v>
          </cell>
          <cell r="D1156" t="str">
            <v>483</v>
          </cell>
          <cell r="E1156" t="str">
            <v>PUERTA AVI.</v>
          </cell>
          <cell r="F1156" t="str">
            <v>GOTA</v>
          </cell>
          <cell r="G1156" t="str">
            <v>PUERTA AVI.GOTA</v>
          </cell>
          <cell r="H1156" t="str">
            <v>X76</v>
          </cell>
          <cell r="I1156" t="str">
            <v>SBOX</v>
          </cell>
          <cell r="J1156">
            <v>21</v>
          </cell>
          <cell r="K1156" t="str">
            <v>ALBORNOZ CARLOS</v>
          </cell>
          <cell r="L1156" t="str">
            <v>SPIN</v>
          </cell>
        </row>
        <row r="1157">
          <cell r="A1157">
            <v>22</v>
          </cell>
          <cell r="B1157" t="str">
            <v>X76</v>
          </cell>
          <cell r="C1157" t="str">
            <v>DEPARTAMENTO PINTURA</v>
          </cell>
          <cell r="D1157" t="str">
            <v>484</v>
          </cell>
          <cell r="E1157" t="str">
            <v>PAÑO DE PUERTA  AVD / ALETA  AVD</v>
          </cell>
          <cell r="F1157" t="str">
            <v>SOBRESALE</v>
          </cell>
          <cell r="G1157" t="str">
            <v>PAÑO DE PUERTA  AVD / ALETA  AVDSOBRESALE</v>
          </cell>
          <cell r="H1157" t="str">
            <v>X76</v>
          </cell>
          <cell r="I1157" t="str">
            <v>TCMU</v>
          </cell>
          <cell r="J1157">
            <v>21</v>
          </cell>
          <cell r="K1157" t="str">
            <v>ZELAYA GONZA MA CRUZ</v>
          </cell>
          <cell r="L1157" t="str">
            <v>GUNI</v>
          </cell>
        </row>
        <row r="1158">
          <cell r="A1158">
            <v>22</v>
          </cell>
          <cell r="B1158" t="str">
            <v>X76</v>
          </cell>
          <cell r="C1158" t="str">
            <v>DEPARTAMENTO PINTURA</v>
          </cell>
          <cell r="D1158" t="str">
            <v>484</v>
          </cell>
          <cell r="E1158" t="str">
            <v>TECHO</v>
          </cell>
          <cell r="F1158" t="str">
            <v>BOLLOS</v>
          </cell>
          <cell r="G1158" t="str">
            <v>TECHOBOLLOS</v>
          </cell>
          <cell r="H1158" t="str">
            <v>X76</v>
          </cell>
          <cell r="I1158" t="str">
            <v>TCMU</v>
          </cell>
          <cell r="J1158">
            <v>21</v>
          </cell>
          <cell r="K1158" t="str">
            <v>FIGUEROA MIGUEL ANGE</v>
          </cell>
          <cell r="L1158" t="str">
            <v>GUNI</v>
          </cell>
        </row>
        <row r="1159">
          <cell r="A1159">
            <v>22</v>
          </cell>
          <cell r="B1159" t="str">
            <v>X76</v>
          </cell>
          <cell r="C1159" t="str">
            <v>DEPARTAMENTO PINTURA</v>
          </cell>
          <cell r="D1159" t="str">
            <v>486</v>
          </cell>
          <cell r="E1159" t="str">
            <v>CARROCERIA</v>
          </cell>
          <cell r="F1159" t="str">
            <v>GRANO</v>
          </cell>
          <cell r="G1159" t="str">
            <v>CARROCERIAGRANO</v>
          </cell>
          <cell r="H1159" t="str">
            <v>X76</v>
          </cell>
          <cell r="I1159" t="str">
            <v>SPIN</v>
          </cell>
          <cell r="J1159">
            <v>21</v>
          </cell>
          <cell r="K1159" t="str">
            <v>ALBORNOZ CARLOS</v>
          </cell>
          <cell r="L1159" t="str">
            <v>SPIN</v>
          </cell>
        </row>
        <row r="1160">
          <cell r="A1160">
            <v>22</v>
          </cell>
          <cell r="B1160" t="str">
            <v>X76</v>
          </cell>
          <cell r="C1160" t="str">
            <v>DEPARTAMENTO PINTURA</v>
          </cell>
          <cell r="D1160" t="str">
            <v>486</v>
          </cell>
          <cell r="E1160" t="str">
            <v>PUERTA AVI.</v>
          </cell>
          <cell r="F1160" t="str">
            <v>GRANO</v>
          </cell>
          <cell r="G1160" t="str">
            <v>PUERTA AVI.GRANO</v>
          </cell>
          <cell r="H1160" t="str">
            <v>X76</v>
          </cell>
          <cell r="I1160" t="str">
            <v>TCMU</v>
          </cell>
          <cell r="J1160">
            <v>21</v>
          </cell>
          <cell r="K1160" t="str">
            <v>VAZQUEZ RENE ALBERTO</v>
          </cell>
          <cell r="L1160" t="str">
            <v>GUNI</v>
          </cell>
        </row>
        <row r="1161">
          <cell r="A1161">
            <v>22</v>
          </cell>
          <cell r="B1161" t="str">
            <v>X38</v>
          </cell>
          <cell r="C1161" t="str">
            <v>DEPARTAMENTO MONTAJE</v>
          </cell>
          <cell r="D1161" t="str">
            <v>142</v>
          </cell>
          <cell r="E1161" t="str">
            <v>ALFOMBRA DE PISO ARI.</v>
          </cell>
          <cell r="F1161" t="str">
            <v>PRESENCIA DE AGUA (ORIGEN INDETERMINADO)</v>
          </cell>
          <cell r="G1161" t="str">
            <v>ALFOMBRA DE PISO ARI.PRESENCIA DE AGUA (ORIGEN INDETERMINADO)</v>
          </cell>
          <cell r="H1161" t="str">
            <v>X38</v>
          </cell>
          <cell r="I1161" t="str">
            <v>BOUT</v>
          </cell>
          <cell r="J1161">
            <v>12</v>
          </cell>
          <cell r="K1161" t="str">
            <v>RAMIREZ RICAR DANIEL</v>
          </cell>
          <cell r="L1161" t="str">
            <v>GKAN</v>
          </cell>
        </row>
        <row r="1162">
          <cell r="A1162">
            <v>22</v>
          </cell>
          <cell r="B1162" t="str">
            <v>X38</v>
          </cell>
          <cell r="C1162" t="str">
            <v>DEPARTAMENTO MONTAJE</v>
          </cell>
          <cell r="D1162" t="str">
            <v>???</v>
          </cell>
          <cell r="E1162" t="str">
            <v>ALFOMBRA DE PISO ARI.</v>
          </cell>
          <cell r="F1162" t="str">
            <v>PRESENCIA DE AGUA (ORIGEN INDETERMINADO)</v>
          </cell>
          <cell r="G1162" t="str">
            <v>ALFOMBRA DE PISO ARI.PRESENCIA DE AGUA (ORIGEN INDETERMINADO)</v>
          </cell>
          <cell r="H1162" t="str">
            <v>X38</v>
          </cell>
          <cell r="I1162" t="str">
            <v>BOUT</v>
          </cell>
          <cell r="J1162">
            <v>9</v>
          </cell>
          <cell r="K1162" t="str">
            <v>RAMIREZ RICAR DANIEL</v>
          </cell>
          <cell r="L1162" t="str">
            <v>GKAN</v>
          </cell>
        </row>
        <row r="1163">
          <cell r="A1163">
            <v>22</v>
          </cell>
          <cell r="B1163" t="str">
            <v>X38</v>
          </cell>
          <cell r="C1163" t="str">
            <v>CALIDAD DE PIEZAS</v>
          </cell>
          <cell r="D1163" t="str">
            <v>151</v>
          </cell>
          <cell r="E1163" t="str">
            <v>PARACHOQUES AV.</v>
          </cell>
          <cell r="F1163" t="str">
            <v xml:space="preserve">RAYAS </v>
          </cell>
          <cell r="G1163" t="str">
            <v xml:space="preserve">PARACHOQUES AV.RAYAS </v>
          </cell>
          <cell r="H1163" t="str">
            <v>X38</v>
          </cell>
          <cell r="I1163" t="str">
            <v>TCMU</v>
          </cell>
          <cell r="J1163">
            <v>20</v>
          </cell>
          <cell r="K1163" t="str">
            <v>ZELAYA GONZA MA CRUZ</v>
          </cell>
          <cell r="L1163" t="str">
            <v>GUNI</v>
          </cell>
        </row>
        <row r="1164">
          <cell r="A1164">
            <v>22</v>
          </cell>
          <cell r="B1164" t="str">
            <v>X38</v>
          </cell>
          <cell r="C1164" t="str">
            <v>CALIDAD DE PIEZAS</v>
          </cell>
          <cell r="D1164" t="str">
            <v>151</v>
          </cell>
          <cell r="E1164" t="str">
            <v>PROTECTOR INT. PASO DE RUEDA ARD.</v>
          </cell>
          <cell r="F1164" t="str">
            <v>NO PLACA</v>
          </cell>
          <cell r="G1164" t="str">
            <v>PROTECTOR INT. PASO DE RUEDA ARD.NO PLACA</v>
          </cell>
          <cell r="H1164" t="str">
            <v>X38</v>
          </cell>
          <cell r="I1164" t="str">
            <v>SRE2</v>
          </cell>
          <cell r="J1164">
            <v>20</v>
          </cell>
          <cell r="K1164" t="str">
            <v>AUTELLI JORGE A</v>
          </cell>
          <cell r="L1164" t="str">
            <v>TCMU</v>
          </cell>
        </row>
        <row r="1165">
          <cell r="A1165">
            <v>22</v>
          </cell>
          <cell r="B1165" t="str">
            <v>X38</v>
          </cell>
          <cell r="C1165" t="str">
            <v>DEPARTAMENTO  CHAPA</v>
          </cell>
          <cell r="D1165" t="str">
            <v>416</v>
          </cell>
          <cell r="E1165" t="str">
            <v>PARACHOQUES AR</v>
          </cell>
          <cell r="F1165" t="str">
            <v>MAL POSICIONADO</v>
          </cell>
          <cell r="G1165" t="str">
            <v>PARACHOQUES ARMAL POSICIONADO</v>
          </cell>
          <cell r="H1165" t="str">
            <v>X38</v>
          </cell>
          <cell r="I1165" t="str">
            <v>TCMU</v>
          </cell>
          <cell r="J1165">
            <v>20</v>
          </cell>
          <cell r="K1165" t="str">
            <v>VERA FEDERICO</v>
          </cell>
          <cell r="L1165" t="str">
            <v>GUNI</v>
          </cell>
        </row>
        <row r="1166">
          <cell r="A1166">
            <v>22</v>
          </cell>
          <cell r="B1166" t="str">
            <v>X38</v>
          </cell>
          <cell r="C1166" t="str">
            <v>DEPARTAMENTO  CHAPA</v>
          </cell>
          <cell r="D1166" t="str">
            <v>426</v>
          </cell>
          <cell r="E1166" t="str">
            <v>PUERTA DE COFRE / ALETA  ARD.</v>
          </cell>
          <cell r="F1166" t="str">
            <v>SOBRESALE</v>
          </cell>
          <cell r="G1166" t="str">
            <v>PUERTA DE COFRE / ALETA  ARD.SOBRESALE</v>
          </cell>
          <cell r="H1166" t="str">
            <v>X38</v>
          </cell>
          <cell r="I1166" t="str">
            <v>TCMU</v>
          </cell>
          <cell r="J1166">
            <v>20</v>
          </cell>
          <cell r="K1166" t="str">
            <v>VAZQUEZ RENE ALBERTO</v>
          </cell>
          <cell r="L1166" t="str">
            <v>GUNI</v>
          </cell>
        </row>
        <row r="1167">
          <cell r="A1167">
            <v>22</v>
          </cell>
          <cell r="B1167" t="str">
            <v>X38</v>
          </cell>
          <cell r="C1167" t="str">
            <v>DEPARTAMENTO  CHAPA</v>
          </cell>
          <cell r="D1167" t="str">
            <v>426</v>
          </cell>
          <cell r="E1167" t="str">
            <v>PUERTA DE COFRE / ALETA  ARI.</v>
          </cell>
          <cell r="F1167" t="str">
            <v>SOBRESALE</v>
          </cell>
          <cell r="G1167" t="str">
            <v>PUERTA DE COFRE / ALETA  ARI.SOBRESALE</v>
          </cell>
          <cell r="H1167" t="str">
            <v>X38</v>
          </cell>
          <cell r="I1167" t="str">
            <v>TCMU</v>
          </cell>
          <cell r="J1167">
            <v>20</v>
          </cell>
          <cell r="K1167" t="str">
            <v>VAZQUEZ RENE ALBERTO</v>
          </cell>
          <cell r="L1167" t="str">
            <v>GUNI</v>
          </cell>
        </row>
        <row r="1168">
          <cell r="A1168">
            <v>22</v>
          </cell>
          <cell r="B1168" t="str">
            <v>X38</v>
          </cell>
          <cell r="C1168" t="str">
            <v>DEPARTAMENTO  CHAPA</v>
          </cell>
          <cell r="D1168" t="str">
            <v>426</v>
          </cell>
          <cell r="E1168" t="str">
            <v>TECHO</v>
          </cell>
          <cell r="F1168" t="str">
            <v>PICO</v>
          </cell>
          <cell r="G1168" t="str">
            <v>TECHOPICO</v>
          </cell>
          <cell r="H1168" t="str">
            <v>X38</v>
          </cell>
          <cell r="I1168" t="str">
            <v>STO1</v>
          </cell>
          <cell r="J1168">
            <v>20</v>
          </cell>
          <cell r="K1168" t="str">
            <v>CORREA, ALBERTO</v>
          </cell>
          <cell r="L1168" t="str">
            <v>STO1</v>
          </cell>
        </row>
        <row r="1169">
          <cell r="A1169">
            <v>22</v>
          </cell>
          <cell r="B1169" t="str">
            <v>X38</v>
          </cell>
          <cell r="C1169" t="str">
            <v>DEPARTAMENTO  CHAPA</v>
          </cell>
          <cell r="D1169" t="str">
            <v>427</v>
          </cell>
          <cell r="E1169" t="str">
            <v>PORTON (CONJUNTO)</v>
          </cell>
          <cell r="F1169" t="str">
            <v>JUEGO MAL REPARTIDO</v>
          </cell>
          <cell r="G1169" t="str">
            <v>PORTON (CONJUNTO)JUEGO MAL REPARTIDO</v>
          </cell>
          <cell r="H1169" t="str">
            <v>X38</v>
          </cell>
          <cell r="I1169" t="str">
            <v>TCMU</v>
          </cell>
          <cell r="J1169">
            <v>20</v>
          </cell>
          <cell r="K1169" t="str">
            <v>ZELAYA GONZA MA CRUZ</v>
          </cell>
          <cell r="L1169" t="str">
            <v>GUNI</v>
          </cell>
        </row>
        <row r="1170">
          <cell r="A1170">
            <v>22</v>
          </cell>
          <cell r="B1170" t="str">
            <v>X38</v>
          </cell>
          <cell r="C1170" t="str">
            <v>DEPARTAMENTO  CHAPA</v>
          </cell>
          <cell r="D1170" t="str">
            <v>431</v>
          </cell>
          <cell r="E1170" t="str">
            <v>PUERTA ARD.</v>
          </cell>
          <cell r="F1170" t="str">
            <v>BOLLOS</v>
          </cell>
          <cell r="G1170" t="str">
            <v>PUERTA ARD.BOLLOS</v>
          </cell>
          <cell r="H1170" t="str">
            <v>X38</v>
          </cell>
          <cell r="I1170" t="str">
            <v>STO1</v>
          </cell>
          <cell r="J1170">
            <v>20</v>
          </cell>
          <cell r="K1170" t="str">
            <v>CORREA, ALBERTO</v>
          </cell>
          <cell r="L1170" t="str">
            <v>STO1</v>
          </cell>
        </row>
        <row r="1171">
          <cell r="A1171">
            <v>22</v>
          </cell>
          <cell r="B1171" t="str">
            <v>X38</v>
          </cell>
          <cell r="C1171" t="str">
            <v>DEPARTAMENTO  CHAPA</v>
          </cell>
          <cell r="D1171" t="str">
            <v>431</v>
          </cell>
          <cell r="E1171" t="str">
            <v>PUERTA ARD.</v>
          </cell>
          <cell r="F1171" t="str">
            <v>BOLLOS</v>
          </cell>
          <cell r="G1171" t="str">
            <v>PUERTA ARD.BOLLOS</v>
          </cell>
          <cell r="H1171" t="str">
            <v>X38</v>
          </cell>
          <cell r="I1171" t="str">
            <v>TCMU</v>
          </cell>
          <cell r="J1171">
            <v>20</v>
          </cell>
          <cell r="K1171" t="str">
            <v>GAUNA MARIA EUGENIA</v>
          </cell>
          <cell r="L1171" t="str">
            <v>GUNI</v>
          </cell>
        </row>
        <row r="1172">
          <cell r="A1172">
            <v>22</v>
          </cell>
          <cell r="B1172" t="str">
            <v>X38</v>
          </cell>
          <cell r="C1172" t="str">
            <v>DEPARTAMENTO  CHAPA</v>
          </cell>
          <cell r="D1172" t="str">
            <v>432</v>
          </cell>
          <cell r="E1172" t="str">
            <v>CAPOT AV.</v>
          </cell>
          <cell r="F1172" t="str">
            <v>MAL CENTRADO</v>
          </cell>
          <cell r="G1172" t="str">
            <v>CAPOT AV.MAL CENTRADO</v>
          </cell>
          <cell r="H1172" t="str">
            <v>X38</v>
          </cell>
          <cell r="I1172" t="str">
            <v>TCMU</v>
          </cell>
          <cell r="J1172">
            <v>20</v>
          </cell>
          <cell r="K1172" t="str">
            <v>MANZANELLI RICARDO O</v>
          </cell>
          <cell r="L1172" t="str">
            <v>GUNI</v>
          </cell>
        </row>
        <row r="1173">
          <cell r="A1173">
            <v>22</v>
          </cell>
          <cell r="B1173" t="str">
            <v>X38</v>
          </cell>
          <cell r="C1173" t="str">
            <v>DEPARTAMENTO MONTAJE</v>
          </cell>
          <cell r="D1173" t="str">
            <v>???</v>
          </cell>
          <cell r="E1173" t="str">
            <v>CAPOT AV.</v>
          </cell>
          <cell r="F1173" t="str">
            <v>MAL ALINEADO</v>
          </cell>
          <cell r="G1173" t="str">
            <v>CAPOT AV.MAL ALINEADO</v>
          </cell>
          <cell r="H1173" t="str">
            <v>X38</v>
          </cell>
          <cell r="I1173" t="str">
            <v>TCMU</v>
          </cell>
          <cell r="J1173">
            <v>20</v>
          </cell>
          <cell r="K1173" t="str">
            <v>GAUNA MARIA EUGENIA</v>
          </cell>
          <cell r="L1173" t="str">
            <v>GUNI</v>
          </cell>
        </row>
        <row r="1174">
          <cell r="A1174">
            <v>22</v>
          </cell>
          <cell r="B1174" t="str">
            <v>X38</v>
          </cell>
          <cell r="C1174" t="str">
            <v>DEPARTAMENTO MONTAJE</v>
          </cell>
          <cell r="D1174" t="str">
            <v>???</v>
          </cell>
          <cell r="E1174" t="str">
            <v>PILOTO FIJO ARI. (CONJUNTO)</v>
          </cell>
          <cell r="F1174" t="str">
            <v>MAL POSICIONADO</v>
          </cell>
          <cell r="G1174" t="str">
            <v>PILOTO FIJO ARI. (CONJUNTO)MAL POSICIONADO</v>
          </cell>
          <cell r="H1174" t="str">
            <v>X38</v>
          </cell>
          <cell r="I1174" t="str">
            <v>TCMU</v>
          </cell>
          <cell r="J1174">
            <v>20</v>
          </cell>
          <cell r="K1174" t="str">
            <v>RUSEK CHRISTIAN ADRI</v>
          </cell>
          <cell r="L1174" t="str">
            <v>GUNI</v>
          </cell>
        </row>
        <row r="1175">
          <cell r="A1175">
            <v>22</v>
          </cell>
          <cell r="B1175" t="str">
            <v>X38</v>
          </cell>
          <cell r="C1175" t="str">
            <v>DEPARTAMENTO MONTAJE</v>
          </cell>
          <cell r="D1175" t="str">
            <v>???</v>
          </cell>
          <cell r="E1175" t="str">
            <v>PORTON (CONJUNTO)</v>
          </cell>
          <cell r="F1175" t="str">
            <v>PICO</v>
          </cell>
          <cell r="G1175" t="str">
            <v>PORTON (CONJUNTO)PICO</v>
          </cell>
          <cell r="H1175" t="str">
            <v>X38</v>
          </cell>
          <cell r="I1175" t="str">
            <v>TCMU</v>
          </cell>
          <cell r="J1175">
            <v>20</v>
          </cell>
          <cell r="K1175" t="str">
            <v>FIGUEROA MIGUEL ANGE</v>
          </cell>
          <cell r="L1175" t="str">
            <v>GUNI</v>
          </cell>
        </row>
        <row r="1176">
          <cell r="A1176">
            <v>22</v>
          </cell>
          <cell r="B1176" t="str">
            <v>X38</v>
          </cell>
          <cell r="C1176" t="str">
            <v>DEPARTAMENTO MONTAJE</v>
          </cell>
          <cell r="D1176" t="str">
            <v>137</v>
          </cell>
          <cell r="E1176" t="str">
            <v>LAMELUNAS EXT. DE PUERTA  ARI.</v>
          </cell>
          <cell r="F1176" t="str">
            <v>NO PLACA</v>
          </cell>
          <cell r="G1176" t="str">
            <v>LAMELUNAS EXT. DE PUERTA  ARI.NO PLACA</v>
          </cell>
          <cell r="H1176" t="str">
            <v>X38</v>
          </cell>
          <cell r="I1176" t="str">
            <v>TCMU</v>
          </cell>
          <cell r="J1176">
            <v>20</v>
          </cell>
          <cell r="K1176" t="str">
            <v>GAUNA MARIA EUGENIA</v>
          </cell>
          <cell r="L1176" t="str">
            <v>GUNI</v>
          </cell>
        </row>
        <row r="1177">
          <cell r="A1177">
            <v>22</v>
          </cell>
          <cell r="B1177" t="str">
            <v>X38</v>
          </cell>
          <cell r="C1177" t="str">
            <v>DEPARTAMENTO MONTAJE</v>
          </cell>
          <cell r="D1177" t="str">
            <v>137</v>
          </cell>
          <cell r="E1177" t="str">
            <v>LAMELUNAS EXT. DE PUERTA  AVI.</v>
          </cell>
          <cell r="F1177" t="str">
            <v>NO PLACA</v>
          </cell>
          <cell r="G1177" t="str">
            <v>LAMELUNAS EXT. DE PUERTA  AVI.NO PLACA</v>
          </cell>
          <cell r="H1177" t="str">
            <v>X38</v>
          </cell>
          <cell r="I1177" t="str">
            <v>TCMU</v>
          </cell>
          <cell r="J1177">
            <v>20</v>
          </cell>
          <cell r="K1177" t="str">
            <v>GAUNA MARIA EUGENIA</v>
          </cell>
          <cell r="L1177" t="str">
            <v>GUNI</v>
          </cell>
        </row>
        <row r="1178">
          <cell r="A1178">
            <v>22</v>
          </cell>
          <cell r="B1178" t="str">
            <v>X38</v>
          </cell>
          <cell r="C1178" t="str">
            <v>DEPARTAMENTO MONTAJE</v>
          </cell>
          <cell r="D1178" t="str">
            <v>145</v>
          </cell>
          <cell r="E1178" t="str">
            <v>PARACHOQUES AR</v>
          </cell>
          <cell r="F1178" t="str">
            <v>SOBRESALE</v>
          </cell>
          <cell r="G1178" t="str">
            <v>PARACHOQUES ARSOBRESALE</v>
          </cell>
          <cell r="H1178" t="str">
            <v>X38</v>
          </cell>
          <cell r="I1178" t="str">
            <v>TCMU</v>
          </cell>
          <cell r="J1178">
            <v>20</v>
          </cell>
          <cell r="K1178" t="str">
            <v>GAUNA MARIA EUGENIA</v>
          </cell>
          <cell r="L1178" t="str">
            <v>GUNI</v>
          </cell>
        </row>
        <row r="1179">
          <cell r="A1179">
            <v>22</v>
          </cell>
          <cell r="B1179" t="str">
            <v>X38</v>
          </cell>
          <cell r="C1179" t="str">
            <v>DEPARTAMENTO MONTAJE</v>
          </cell>
          <cell r="D1179" t="str">
            <v>147</v>
          </cell>
          <cell r="E1179" t="str">
            <v>PORTON (CONJUNTO)</v>
          </cell>
          <cell r="F1179" t="str">
            <v>DESCONCHADO</v>
          </cell>
          <cell r="G1179" t="str">
            <v>PORTON (CONJUNTO)DESCONCHADO</v>
          </cell>
          <cell r="H1179" t="str">
            <v>X38</v>
          </cell>
          <cell r="I1179" t="str">
            <v>TCMU</v>
          </cell>
          <cell r="J1179">
            <v>20</v>
          </cell>
          <cell r="K1179" t="str">
            <v>RAMIREZ RICAR DANIEL</v>
          </cell>
          <cell r="L1179" t="str">
            <v>GUNI</v>
          </cell>
        </row>
        <row r="1180">
          <cell r="A1180">
            <v>22</v>
          </cell>
          <cell r="B1180" t="str">
            <v>X38</v>
          </cell>
          <cell r="C1180" t="str">
            <v>DEPARTAMENTO MONTAJE</v>
          </cell>
          <cell r="D1180" t="str">
            <v>147</v>
          </cell>
          <cell r="E1180" t="str">
            <v>PORTON (CONJUNTO)</v>
          </cell>
          <cell r="F1180" t="str">
            <v>DESCONCHADO</v>
          </cell>
          <cell r="G1180" t="str">
            <v>PORTON (CONJUNTO)DESCONCHADO</v>
          </cell>
          <cell r="H1180" t="str">
            <v>X38</v>
          </cell>
          <cell r="I1180" t="str">
            <v>TCMU</v>
          </cell>
          <cell r="J1180">
            <v>20</v>
          </cell>
          <cell r="K1180" t="str">
            <v>VERA FEDERICO</v>
          </cell>
          <cell r="L1180" t="str">
            <v>GUNI</v>
          </cell>
        </row>
        <row r="1181">
          <cell r="A1181">
            <v>22</v>
          </cell>
          <cell r="B1181" t="str">
            <v>X38</v>
          </cell>
          <cell r="C1181" t="str">
            <v>DEPARTAMENTO PINTURA</v>
          </cell>
          <cell r="D1181" t="str">
            <v>483</v>
          </cell>
          <cell r="E1181" t="str">
            <v>PUERTA ARI.</v>
          </cell>
          <cell r="F1181" t="str">
            <v>GOTA</v>
          </cell>
          <cell r="G1181" t="str">
            <v>PUERTA ARI.GOTA</v>
          </cell>
          <cell r="H1181" t="str">
            <v>X38</v>
          </cell>
          <cell r="I1181" t="str">
            <v>SBOX</v>
          </cell>
          <cell r="J1181">
            <v>20</v>
          </cell>
          <cell r="K1181" t="str">
            <v>ALBORNOZ CARLOS</v>
          </cell>
          <cell r="L1181" t="str">
            <v>SPIN</v>
          </cell>
        </row>
        <row r="1182">
          <cell r="A1182">
            <v>22</v>
          </cell>
          <cell r="B1182" t="str">
            <v>X38</v>
          </cell>
          <cell r="C1182" t="str">
            <v>DEPARTAMENTO PINTURA</v>
          </cell>
          <cell r="D1182" t="str">
            <v>484</v>
          </cell>
          <cell r="E1182" t="str">
            <v>PAÑO DE PUERTA  AVD / ALETA  AVD</v>
          </cell>
          <cell r="F1182" t="str">
            <v>SOBRESALE</v>
          </cell>
          <cell r="G1182" t="str">
            <v>PAÑO DE PUERTA  AVD / ALETA  AVDSOBRESALE</v>
          </cell>
          <cell r="H1182" t="str">
            <v>X38</v>
          </cell>
          <cell r="I1182" t="str">
            <v>TCMU</v>
          </cell>
          <cell r="J1182">
            <v>20</v>
          </cell>
          <cell r="K1182" t="str">
            <v>VERA FEDERICO</v>
          </cell>
          <cell r="L1182" t="str">
            <v>GUNI</v>
          </cell>
        </row>
        <row r="1183">
          <cell r="A1183">
            <v>22</v>
          </cell>
          <cell r="B1183" t="str">
            <v>X38</v>
          </cell>
          <cell r="C1183" t="str">
            <v>DEPARTAMENTO PINTURA</v>
          </cell>
          <cell r="D1183" t="str">
            <v>486</v>
          </cell>
          <cell r="E1183" t="str">
            <v>CAPOT AV.</v>
          </cell>
          <cell r="F1183" t="str">
            <v>GRANO</v>
          </cell>
          <cell r="G1183" t="str">
            <v>CAPOT AV.GRANO</v>
          </cell>
          <cell r="H1183" t="str">
            <v>X38</v>
          </cell>
          <cell r="I1183" t="str">
            <v>TCMU</v>
          </cell>
          <cell r="J1183">
            <v>20</v>
          </cell>
          <cell r="K1183" t="str">
            <v>GUTIERREZ VERONICA</v>
          </cell>
          <cell r="L1183" t="str">
            <v>GUNI</v>
          </cell>
        </row>
        <row r="1184">
          <cell r="A1184">
            <v>22</v>
          </cell>
          <cell r="B1184" t="str">
            <v>X38</v>
          </cell>
          <cell r="C1184" t="str">
            <v>DEPARTAMENTO PINTURA</v>
          </cell>
          <cell r="D1184" t="str">
            <v>486</v>
          </cell>
          <cell r="E1184" t="str">
            <v>MARCO DE PUERTA  ARI</v>
          </cell>
          <cell r="F1184" t="str">
            <v>GRANO</v>
          </cell>
          <cell r="G1184" t="str">
            <v>MARCO DE PUERTA  ARIGRANO</v>
          </cell>
          <cell r="H1184" t="str">
            <v>X38</v>
          </cell>
          <cell r="I1184" t="str">
            <v>SBOX</v>
          </cell>
          <cell r="J1184">
            <v>20</v>
          </cell>
          <cell r="K1184" t="str">
            <v>ALBORNOZ CARLOS</v>
          </cell>
          <cell r="L1184" t="str">
            <v>SPIN</v>
          </cell>
        </row>
        <row r="1185">
          <cell r="A1185">
            <v>22</v>
          </cell>
          <cell r="B1185" t="str">
            <v>X38</v>
          </cell>
          <cell r="C1185" t="str">
            <v>DEPARTAMENTO PINTURA</v>
          </cell>
          <cell r="D1185" t="str">
            <v>486</v>
          </cell>
          <cell r="E1185" t="str">
            <v>PORTON (CONJUNTO)</v>
          </cell>
          <cell r="F1185" t="str">
            <v>GRANO</v>
          </cell>
          <cell r="G1185" t="str">
            <v>PORTON (CONJUNTO)GRANO</v>
          </cell>
          <cell r="H1185" t="str">
            <v>X38</v>
          </cell>
          <cell r="I1185" t="str">
            <v>TCMU</v>
          </cell>
          <cell r="J1185">
            <v>20</v>
          </cell>
          <cell r="K1185" t="str">
            <v>GUTIERREZ VERONICA</v>
          </cell>
          <cell r="L1185" t="str">
            <v>GUNI</v>
          </cell>
        </row>
        <row r="1186">
          <cell r="A1186">
            <v>22</v>
          </cell>
          <cell r="B1186" t="str">
            <v>X38</v>
          </cell>
          <cell r="C1186" t="str">
            <v>DEPARTAMENTO PINTURA</v>
          </cell>
          <cell r="D1186" t="str">
            <v>486</v>
          </cell>
          <cell r="E1186" t="str">
            <v>PUERTA AVD.</v>
          </cell>
          <cell r="F1186" t="str">
            <v>GRANO</v>
          </cell>
          <cell r="G1186" t="str">
            <v>PUERTA AVD.GRANO</v>
          </cell>
          <cell r="H1186" t="str">
            <v>X38</v>
          </cell>
          <cell r="I1186" t="str">
            <v>TCMU</v>
          </cell>
          <cell r="J1186">
            <v>20</v>
          </cell>
          <cell r="K1186" t="str">
            <v>GAUNA MARIA EUGENIA</v>
          </cell>
          <cell r="L1186" t="str">
            <v>GUNI</v>
          </cell>
        </row>
        <row r="1187">
          <cell r="A1187">
            <v>22</v>
          </cell>
          <cell r="B1187" t="str">
            <v>X38</v>
          </cell>
          <cell r="C1187" t="str">
            <v>DEPARTAMENTO PINTURA</v>
          </cell>
          <cell r="D1187" t="str">
            <v>486</v>
          </cell>
          <cell r="E1187" t="str">
            <v>PUERTA AVI.</v>
          </cell>
          <cell r="F1187" t="str">
            <v>GRANO</v>
          </cell>
          <cell r="G1187" t="str">
            <v>PUERTA AVI.GRANO</v>
          </cell>
          <cell r="H1187" t="str">
            <v>X38</v>
          </cell>
          <cell r="I1187" t="str">
            <v>TCMU</v>
          </cell>
          <cell r="J1187">
            <v>20</v>
          </cell>
          <cell r="K1187" t="str">
            <v>VAZQUEZ RENE ALBERTO</v>
          </cell>
          <cell r="L1187" t="str">
            <v>GUNI</v>
          </cell>
        </row>
        <row r="1188">
          <cell r="A1188">
            <v>22</v>
          </cell>
          <cell r="B1188" t="str">
            <v>X76</v>
          </cell>
          <cell r="C1188" t="str">
            <v>DEPARTAMENTO PINTURA</v>
          </cell>
          <cell r="D1188" t="str">
            <v>486</v>
          </cell>
          <cell r="E1188" t="str">
            <v>PUERTA AVI.</v>
          </cell>
          <cell r="F1188" t="str">
            <v>GRANO</v>
          </cell>
          <cell r="G1188" t="str">
            <v>PUERTA AVI.GRANO</v>
          </cell>
          <cell r="H1188" t="str">
            <v>X76</v>
          </cell>
          <cell r="I1188" t="str">
            <v>SPIN</v>
          </cell>
          <cell r="J1188">
            <v>20</v>
          </cell>
          <cell r="K1188" t="str">
            <v>ALBORNOZ CARLOS</v>
          </cell>
          <cell r="L1188" t="str">
            <v>SPIN</v>
          </cell>
        </row>
        <row r="1189">
          <cell r="A1189">
            <v>22</v>
          </cell>
          <cell r="B1189" t="str">
            <v>X38</v>
          </cell>
          <cell r="C1189" t="str">
            <v>DEPARTAMENTO MONTAJE</v>
          </cell>
          <cell r="D1189" t="str">
            <v>140</v>
          </cell>
          <cell r="E1189" t="str">
            <v>FUNCION TABLERO BORDO</v>
          </cell>
          <cell r="F1189" t="str">
            <v>CONECTOR MAL- NO CONECTADO</v>
          </cell>
          <cell r="G1189" t="str">
            <v>FUNCION TABLERO BORDOCONECTOR MAL- NO CONECTADO</v>
          </cell>
          <cell r="H1189" t="str">
            <v>X38</v>
          </cell>
          <cell r="I1189" t="str">
            <v>SREE</v>
          </cell>
          <cell r="J1189">
            <v>11</v>
          </cell>
          <cell r="K1189" t="str">
            <v>CONTROL ELECTRICO</v>
          </cell>
          <cell r="L1189" t="str">
            <v>ST2A</v>
          </cell>
        </row>
        <row r="1190">
          <cell r="A1190">
            <v>22</v>
          </cell>
          <cell r="B1190" t="str">
            <v>X38</v>
          </cell>
          <cell r="C1190" t="str">
            <v>DEPARTAMENTO MONTAJE</v>
          </cell>
          <cell r="D1190" t="str">
            <v>141</v>
          </cell>
          <cell r="E1190" t="str">
            <v>FUNCION TABLERO BORDO</v>
          </cell>
          <cell r="F1190" t="str">
            <v>CONECTOR MAL- NO CONECTADO</v>
          </cell>
          <cell r="G1190" t="str">
            <v>FUNCION TABLERO BORDOCONECTOR MAL- NO CONECTADO</v>
          </cell>
          <cell r="H1190" t="str">
            <v>X38</v>
          </cell>
          <cell r="I1190" t="str">
            <v>SREE</v>
          </cell>
          <cell r="J1190">
            <v>9</v>
          </cell>
          <cell r="K1190" t="str">
            <v>CONTROL ELECTRICO</v>
          </cell>
          <cell r="L1190" t="str">
            <v>ST2A</v>
          </cell>
        </row>
        <row r="1191">
          <cell r="A1191">
            <v>22</v>
          </cell>
          <cell r="B1191" t="str">
            <v>X38</v>
          </cell>
          <cell r="C1191" t="str">
            <v>CALIDAD DE PIEZAS</v>
          </cell>
          <cell r="D1191" t="str">
            <v>151</v>
          </cell>
          <cell r="E1191" t="str">
            <v>CAJETIN EXT. LUNA DE PUERTA ARI.</v>
          </cell>
          <cell r="F1191" t="str">
            <v>DEFORMADO</v>
          </cell>
          <cell r="G1191" t="str">
            <v>CAJETIN EXT. LUNA DE PUERTA ARI.DEFORMADO</v>
          </cell>
          <cell r="H1191" t="str">
            <v>X38</v>
          </cell>
          <cell r="I1191" t="str">
            <v>TCMU</v>
          </cell>
          <cell r="J1191">
            <v>19</v>
          </cell>
          <cell r="K1191" t="str">
            <v>VAZQUEZ RENE ALBERTO</v>
          </cell>
          <cell r="L1191" t="str">
            <v>GUNI</v>
          </cell>
        </row>
        <row r="1192">
          <cell r="A1192">
            <v>22</v>
          </cell>
          <cell r="B1192" t="str">
            <v>X38</v>
          </cell>
          <cell r="C1192" t="str">
            <v>CALIDAD DE PIEZAS</v>
          </cell>
          <cell r="D1192" t="str">
            <v>151</v>
          </cell>
          <cell r="E1192" t="str">
            <v>PARACHOQUES AV.</v>
          </cell>
          <cell r="F1192" t="str">
            <v>DEFORMADO</v>
          </cell>
          <cell r="G1192" t="str">
            <v>PARACHOQUES AV.DEFORMADO</v>
          </cell>
          <cell r="H1192" t="str">
            <v>X38</v>
          </cell>
          <cell r="I1192" t="str">
            <v>SRE2</v>
          </cell>
          <cell r="J1192">
            <v>19</v>
          </cell>
          <cell r="K1192" t="str">
            <v>VAZQUEZ RENE ALBERTO</v>
          </cell>
          <cell r="L1192" t="str">
            <v>GUNI</v>
          </cell>
        </row>
        <row r="1193">
          <cell r="A1193">
            <v>22</v>
          </cell>
          <cell r="B1193" t="str">
            <v>X38</v>
          </cell>
          <cell r="C1193" t="str">
            <v>CALIDAD DE PIEZAS</v>
          </cell>
          <cell r="D1193" t="str">
            <v>151</v>
          </cell>
          <cell r="E1193" t="str">
            <v>PARACHOQUES AV.</v>
          </cell>
          <cell r="F1193" t="str">
            <v xml:space="preserve">RAYAS </v>
          </cell>
          <cell r="G1193" t="str">
            <v xml:space="preserve">PARACHOQUES AV.RAYAS </v>
          </cell>
          <cell r="H1193" t="str">
            <v>X38</v>
          </cell>
          <cell r="I1193" t="str">
            <v>TCMU</v>
          </cell>
          <cell r="J1193">
            <v>19</v>
          </cell>
          <cell r="K1193" t="str">
            <v>FIGUEROA MIGUEL ANGE</v>
          </cell>
          <cell r="L1193" t="str">
            <v>GUNI</v>
          </cell>
        </row>
        <row r="1194">
          <cell r="A1194">
            <v>22</v>
          </cell>
          <cell r="B1194" t="str">
            <v>X38</v>
          </cell>
          <cell r="C1194" t="str">
            <v>CALIDAD DE PIEZAS</v>
          </cell>
          <cell r="D1194" t="str">
            <v>151</v>
          </cell>
          <cell r="E1194" t="str">
            <v>PARACHOQUES AV.</v>
          </cell>
          <cell r="F1194" t="str">
            <v xml:space="preserve">RAYAS </v>
          </cell>
          <cell r="G1194" t="str">
            <v xml:space="preserve">PARACHOQUES AV.RAYAS </v>
          </cell>
          <cell r="H1194" t="str">
            <v>X38</v>
          </cell>
          <cell r="I1194" t="str">
            <v>TCMU</v>
          </cell>
          <cell r="J1194">
            <v>19</v>
          </cell>
          <cell r="K1194" t="str">
            <v>FUENTE FEDER GREGOR</v>
          </cell>
          <cell r="L1194" t="str">
            <v>GUNI</v>
          </cell>
        </row>
        <row r="1195">
          <cell r="A1195">
            <v>22</v>
          </cell>
          <cell r="B1195" t="str">
            <v>X38</v>
          </cell>
          <cell r="C1195" t="str">
            <v>DEPARTAMENTO  CHAPA</v>
          </cell>
          <cell r="D1195" t="str">
            <v>416</v>
          </cell>
          <cell r="E1195" t="str">
            <v>PARACHOQUES AR</v>
          </cell>
          <cell r="F1195" t="str">
            <v>MAL POSICIONADO</v>
          </cell>
          <cell r="G1195" t="str">
            <v>PARACHOQUES ARMAL POSICIONADO</v>
          </cell>
          <cell r="H1195" t="str">
            <v>X38</v>
          </cell>
          <cell r="I1195" t="str">
            <v>TCMU</v>
          </cell>
          <cell r="J1195">
            <v>19</v>
          </cell>
          <cell r="K1195" t="str">
            <v>FUENTE FEDER GREGOR</v>
          </cell>
          <cell r="L1195" t="str">
            <v>GUNI</v>
          </cell>
        </row>
        <row r="1196">
          <cell r="A1196">
            <v>22</v>
          </cell>
          <cell r="B1196" t="str">
            <v>X38</v>
          </cell>
          <cell r="C1196" t="str">
            <v>DEPARTAMENTO  CHAPA</v>
          </cell>
          <cell r="D1196" t="str">
            <v>416</v>
          </cell>
          <cell r="E1196" t="str">
            <v>PARACHOQUES AR</v>
          </cell>
          <cell r="F1196" t="str">
            <v>MAL POSICIONADO</v>
          </cell>
          <cell r="G1196" t="str">
            <v>PARACHOQUES ARMAL POSICIONADO</v>
          </cell>
          <cell r="H1196" t="str">
            <v>X38</v>
          </cell>
          <cell r="I1196" t="str">
            <v>TCMU</v>
          </cell>
          <cell r="J1196">
            <v>19</v>
          </cell>
          <cell r="K1196" t="str">
            <v>RUSEK CHRISTIAN ADRI</v>
          </cell>
          <cell r="L1196" t="str">
            <v>GUNI</v>
          </cell>
        </row>
        <row r="1197">
          <cell r="A1197">
            <v>22</v>
          </cell>
          <cell r="B1197" t="str">
            <v>X38</v>
          </cell>
          <cell r="C1197" t="str">
            <v>DEPARTAMENTO  CHAPA</v>
          </cell>
          <cell r="D1197" t="str">
            <v>421</v>
          </cell>
          <cell r="E1197" t="str">
            <v>CAPOT AV.</v>
          </cell>
          <cell r="F1197" t="str">
            <v>BOLLOS</v>
          </cell>
          <cell r="G1197" t="str">
            <v>CAPOT AV.BOLLOS</v>
          </cell>
          <cell r="H1197" t="str">
            <v>X38</v>
          </cell>
          <cell r="I1197" t="str">
            <v>TCMU</v>
          </cell>
          <cell r="J1197">
            <v>19</v>
          </cell>
          <cell r="K1197" t="str">
            <v>FIGUEROA MIGUEL ANGE</v>
          </cell>
          <cell r="L1197" t="str">
            <v>GUNI</v>
          </cell>
        </row>
        <row r="1198">
          <cell r="A1198">
            <v>22</v>
          </cell>
          <cell r="B1198" t="str">
            <v>X38</v>
          </cell>
          <cell r="C1198" t="str">
            <v>DEPARTAMENTO  CHAPA</v>
          </cell>
          <cell r="D1198" t="str">
            <v>421</v>
          </cell>
          <cell r="E1198" t="str">
            <v>ENCUADRAMIENTO DE PUERTA AVI.</v>
          </cell>
          <cell r="F1198" t="str">
            <v>BOLLOS</v>
          </cell>
          <cell r="G1198" t="str">
            <v>ENCUADRAMIENTO DE PUERTA AVI.BOLLOS</v>
          </cell>
          <cell r="H1198" t="str">
            <v>X38</v>
          </cell>
          <cell r="I1198" t="str">
            <v>STO1</v>
          </cell>
          <cell r="J1198">
            <v>19</v>
          </cell>
          <cell r="K1198" t="str">
            <v>CORREA, ALBERTO</v>
          </cell>
          <cell r="L1198" t="str">
            <v>STO1</v>
          </cell>
        </row>
        <row r="1199">
          <cell r="A1199">
            <v>22</v>
          </cell>
          <cell r="B1199" t="str">
            <v>X38</v>
          </cell>
          <cell r="C1199" t="str">
            <v>DEPARTAMENTO  CHAPA</v>
          </cell>
          <cell r="D1199" t="str">
            <v>421</v>
          </cell>
          <cell r="E1199" t="str">
            <v>PIE MEDIO  I.</v>
          </cell>
          <cell r="F1199" t="str">
            <v>BOLLOS</v>
          </cell>
          <cell r="G1199" t="str">
            <v>PIE MEDIO  I.BOLLOS</v>
          </cell>
          <cell r="H1199" t="str">
            <v>X38</v>
          </cell>
          <cell r="I1199" t="str">
            <v>TCMU</v>
          </cell>
          <cell r="J1199">
            <v>19</v>
          </cell>
          <cell r="K1199" t="str">
            <v>ACEVEDO CLAUDIO CEFE</v>
          </cell>
          <cell r="L1199" t="str">
            <v>GUNI</v>
          </cell>
        </row>
        <row r="1200">
          <cell r="A1200">
            <v>22</v>
          </cell>
          <cell r="B1200" t="str">
            <v>X38</v>
          </cell>
          <cell r="C1200" t="str">
            <v>DEPARTAMENTO  CHAPA</v>
          </cell>
          <cell r="D1200" t="str">
            <v>426</v>
          </cell>
          <cell r="E1200" t="str">
            <v>CAPOT AV./ ALETA  AVD.</v>
          </cell>
          <cell r="F1200" t="str">
            <v>JUEGO IRREGULAR</v>
          </cell>
          <cell r="G1200" t="str">
            <v>CAPOT AV./ ALETA  AVD.JUEGO IRREGULAR</v>
          </cell>
          <cell r="H1200" t="str">
            <v>X38</v>
          </cell>
          <cell r="I1200" t="str">
            <v>TCMU</v>
          </cell>
          <cell r="J1200">
            <v>19</v>
          </cell>
          <cell r="K1200" t="str">
            <v>FUENTE FEDER GREGOR</v>
          </cell>
          <cell r="L1200" t="str">
            <v>GUNI</v>
          </cell>
        </row>
        <row r="1201">
          <cell r="A1201">
            <v>22</v>
          </cell>
          <cell r="B1201" t="str">
            <v>X38</v>
          </cell>
          <cell r="C1201" t="str">
            <v>DEPARTAMENTO  CHAPA</v>
          </cell>
          <cell r="D1201" t="str">
            <v>426</v>
          </cell>
          <cell r="E1201" t="str">
            <v>PUERTA DE COFRE / ALETA  ARD.</v>
          </cell>
          <cell r="F1201" t="str">
            <v>SOBRESALE</v>
          </cell>
          <cell r="G1201" t="str">
            <v>PUERTA DE COFRE / ALETA  ARD.SOBRESALE</v>
          </cell>
          <cell r="H1201" t="str">
            <v>X38</v>
          </cell>
          <cell r="I1201" t="str">
            <v>TCMU</v>
          </cell>
          <cell r="J1201">
            <v>19</v>
          </cell>
          <cell r="K1201" t="str">
            <v>FIGUEROA MIGUEL ANGE</v>
          </cell>
          <cell r="L1201" t="str">
            <v>GUNI</v>
          </cell>
        </row>
        <row r="1202">
          <cell r="A1202">
            <v>22</v>
          </cell>
          <cell r="B1202" t="str">
            <v>X38</v>
          </cell>
          <cell r="C1202" t="str">
            <v>DEPARTAMENTO  CHAPA</v>
          </cell>
          <cell r="D1202" t="str">
            <v>427</v>
          </cell>
          <cell r="E1202" t="str">
            <v>PORTON (CONJUNTO)</v>
          </cell>
          <cell r="F1202" t="str">
            <v>JUEGO MAL REPARTIDO</v>
          </cell>
          <cell r="G1202" t="str">
            <v>PORTON (CONJUNTO)JUEGO MAL REPARTIDO</v>
          </cell>
          <cell r="H1202" t="str">
            <v>X38</v>
          </cell>
          <cell r="I1202" t="str">
            <v>SRE2</v>
          </cell>
          <cell r="J1202">
            <v>19</v>
          </cell>
          <cell r="K1202" t="str">
            <v>VAZQUEZ RENE ALBERTO</v>
          </cell>
          <cell r="L1202" t="str">
            <v>GUNI</v>
          </cell>
        </row>
        <row r="1203">
          <cell r="A1203">
            <v>22</v>
          </cell>
          <cell r="B1203" t="str">
            <v>X38</v>
          </cell>
          <cell r="C1203" t="str">
            <v>DEPARTAMENTO  CHAPA</v>
          </cell>
          <cell r="D1203" t="str">
            <v>430</v>
          </cell>
          <cell r="E1203" t="str">
            <v>TAPA DE CARBURANTE</v>
          </cell>
          <cell r="F1203" t="str">
            <v>MAL POSICIONADO</v>
          </cell>
          <cell r="G1203" t="str">
            <v>TAPA DE CARBURANTEMAL POSICIONADO</v>
          </cell>
          <cell r="H1203" t="str">
            <v>X38</v>
          </cell>
          <cell r="I1203" t="str">
            <v>TCMU</v>
          </cell>
          <cell r="J1203">
            <v>19</v>
          </cell>
          <cell r="K1203" t="str">
            <v>RIZZI JESSICA</v>
          </cell>
          <cell r="L1203" t="str">
            <v>GUNI</v>
          </cell>
        </row>
        <row r="1204">
          <cell r="A1204">
            <v>22</v>
          </cell>
          <cell r="B1204" t="str">
            <v>X38</v>
          </cell>
          <cell r="C1204" t="str">
            <v>DEPARTAMENTO  CHAPA</v>
          </cell>
          <cell r="D1204" t="str">
            <v>431</v>
          </cell>
          <cell r="E1204" t="str">
            <v>CAPOT AV./ ALETA  AVD.</v>
          </cell>
          <cell r="F1204" t="str">
            <v>SOBRESALE</v>
          </cell>
          <cell r="G1204" t="str">
            <v>CAPOT AV./ ALETA  AVD.SOBRESALE</v>
          </cell>
          <cell r="H1204" t="str">
            <v>X38</v>
          </cell>
          <cell r="I1204" t="str">
            <v>TCMU</v>
          </cell>
          <cell r="J1204">
            <v>19</v>
          </cell>
          <cell r="K1204" t="str">
            <v>RAMIREZ RICAR DANIEL</v>
          </cell>
          <cell r="L1204" t="str">
            <v>GUNI</v>
          </cell>
        </row>
        <row r="1205">
          <cell r="A1205">
            <v>22</v>
          </cell>
          <cell r="B1205" t="str">
            <v>X38</v>
          </cell>
          <cell r="C1205" t="str">
            <v>DEPARTAMENTO  CHAPA</v>
          </cell>
          <cell r="D1205" t="str">
            <v>431</v>
          </cell>
          <cell r="E1205" t="str">
            <v>CAPOT / FARO I.</v>
          </cell>
          <cell r="F1205" t="str">
            <v>JUEGO EXCESIVO</v>
          </cell>
          <cell r="G1205" t="str">
            <v>CAPOT / FARO I.JUEGO EXCESIVO</v>
          </cell>
          <cell r="H1205" t="str">
            <v>X38</v>
          </cell>
          <cell r="I1205" t="str">
            <v>TCMU</v>
          </cell>
          <cell r="J1205">
            <v>19</v>
          </cell>
          <cell r="K1205" t="str">
            <v>RIZZI JESSICA</v>
          </cell>
          <cell r="L1205" t="str">
            <v>GUNI</v>
          </cell>
        </row>
        <row r="1206">
          <cell r="A1206">
            <v>22</v>
          </cell>
          <cell r="B1206" t="str">
            <v>X38</v>
          </cell>
          <cell r="C1206" t="str">
            <v>DEPARTAMENTO  CHAPA</v>
          </cell>
          <cell r="D1206" t="str">
            <v>431</v>
          </cell>
          <cell r="E1206" t="str">
            <v>CAPOT / FARO I.</v>
          </cell>
          <cell r="F1206" t="str">
            <v>SOBRESALE</v>
          </cell>
          <cell r="G1206" t="str">
            <v>CAPOT / FARO I.SOBRESALE</v>
          </cell>
          <cell r="H1206" t="str">
            <v>X38</v>
          </cell>
          <cell r="I1206" t="str">
            <v>TCMU</v>
          </cell>
          <cell r="J1206">
            <v>19</v>
          </cell>
          <cell r="K1206" t="str">
            <v>VERA FEDERICO</v>
          </cell>
          <cell r="L1206" t="str">
            <v>GUNI</v>
          </cell>
        </row>
        <row r="1207">
          <cell r="A1207">
            <v>22</v>
          </cell>
          <cell r="B1207" t="str">
            <v>X38</v>
          </cell>
          <cell r="C1207" t="str">
            <v>DEPARTAMENTO  CHAPA</v>
          </cell>
          <cell r="D1207" t="str">
            <v>431</v>
          </cell>
          <cell r="E1207" t="str">
            <v>CAPOT / REJILLA  DE CALANDRA</v>
          </cell>
          <cell r="F1207" t="str">
            <v>SOBRESALE</v>
          </cell>
          <cell r="G1207" t="str">
            <v>CAPOT / REJILLA  DE CALANDRASOBRESALE</v>
          </cell>
          <cell r="H1207" t="str">
            <v>X38</v>
          </cell>
          <cell r="I1207" t="str">
            <v>TCMU</v>
          </cell>
          <cell r="J1207">
            <v>19</v>
          </cell>
          <cell r="K1207" t="str">
            <v>GAUNA MARIA EUGENIA</v>
          </cell>
          <cell r="L1207" t="str">
            <v>GUNI</v>
          </cell>
        </row>
        <row r="1208">
          <cell r="A1208">
            <v>22</v>
          </cell>
          <cell r="B1208" t="str">
            <v>X38</v>
          </cell>
          <cell r="C1208" t="str">
            <v>DEPARTAMENTO  CHAPA</v>
          </cell>
          <cell r="D1208" t="str">
            <v>431</v>
          </cell>
          <cell r="E1208" t="str">
            <v>PAÑO DE PUERTA  AVD / ALETA  AVD</v>
          </cell>
          <cell r="F1208" t="str">
            <v>JUEGO IRREGULAR</v>
          </cell>
          <cell r="G1208" t="str">
            <v>PAÑO DE PUERTA  AVD / ALETA  AVDJUEGO IRREGULAR</v>
          </cell>
          <cell r="H1208" t="str">
            <v>X38</v>
          </cell>
          <cell r="I1208" t="str">
            <v>TCMU</v>
          </cell>
          <cell r="J1208">
            <v>19</v>
          </cell>
          <cell r="K1208" t="str">
            <v>FUENTE FEDER GREGOR</v>
          </cell>
          <cell r="L1208" t="str">
            <v>GUNI</v>
          </cell>
        </row>
        <row r="1209">
          <cell r="A1209">
            <v>22</v>
          </cell>
          <cell r="B1209" t="str">
            <v>X38</v>
          </cell>
          <cell r="C1209" t="str">
            <v>DEPARTAMENTO  CHAPA</v>
          </cell>
          <cell r="D1209" t="str">
            <v>431</v>
          </cell>
          <cell r="E1209" t="str">
            <v>PUERTA AVD.</v>
          </cell>
          <cell r="F1209" t="str">
            <v>TALONA A LA MANIOBRA</v>
          </cell>
          <cell r="G1209" t="str">
            <v>PUERTA AVD.TALONA A LA MANIOBRA</v>
          </cell>
          <cell r="H1209" t="str">
            <v>X38</v>
          </cell>
          <cell r="I1209" t="str">
            <v>TCMU</v>
          </cell>
          <cell r="J1209">
            <v>19</v>
          </cell>
          <cell r="K1209" t="str">
            <v>RUSEK CHRISTIAN ADRI</v>
          </cell>
          <cell r="L1209" t="str">
            <v>GUNI</v>
          </cell>
        </row>
        <row r="1210">
          <cell r="A1210">
            <v>22</v>
          </cell>
          <cell r="B1210" t="str">
            <v>X38</v>
          </cell>
          <cell r="C1210" t="str">
            <v>DEPARTAMENTO  CHAPA</v>
          </cell>
          <cell r="D1210" t="str">
            <v>431</v>
          </cell>
          <cell r="E1210" t="str">
            <v>PUERTA AVI.</v>
          </cell>
          <cell r="F1210" t="str">
            <v>TALONA A LA MANIOBRA</v>
          </cell>
          <cell r="G1210" t="str">
            <v>PUERTA AVI.TALONA A LA MANIOBRA</v>
          </cell>
          <cell r="H1210" t="str">
            <v>X38</v>
          </cell>
          <cell r="I1210" t="str">
            <v>TCMU</v>
          </cell>
          <cell r="J1210">
            <v>19</v>
          </cell>
          <cell r="K1210" t="str">
            <v>VAZQUEZ RENE ALBERTO</v>
          </cell>
          <cell r="L1210" t="str">
            <v>GUNI</v>
          </cell>
        </row>
        <row r="1211">
          <cell r="A1211">
            <v>22</v>
          </cell>
          <cell r="B1211" t="str">
            <v>X38</v>
          </cell>
          <cell r="C1211" t="str">
            <v>DEPARTAMENTO MONTAJE</v>
          </cell>
          <cell r="D1211" t="str">
            <v>???</v>
          </cell>
          <cell r="E1211" t="str">
            <v>PILOTO FIJO ARI. (CONJUNTO)</v>
          </cell>
          <cell r="F1211" t="str">
            <v>MAL POSICIONADO</v>
          </cell>
          <cell r="G1211" t="str">
            <v>PILOTO FIJO ARI. (CONJUNTO)MAL POSICIONADO</v>
          </cell>
          <cell r="H1211" t="str">
            <v>X38</v>
          </cell>
          <cell r="I1211" t="str">
            <v>TCMU</v>
          </cell>
          <cell r="J1211">
            <v>19</v>
          </cell>
          <cell r="K1211" t="str">
            <v>FIGUEROA MIGUEL ANGE</v>
          </cell>
          <cell r="L1211" t="str">
            <v>GUNI</v>
          </cell>
        </row>
        <row r="1212">
          <cell r="A1212">
            <v>22</v>
          </cell>
          <cell r="B1212" t="str">
            <v>X38</v>
          </cell>
          <cell r="C1212" t="str">
            <v>DEPARTAMENTO MONTAJE</v>
          </cell>
          <cell r="D1212" t="str">
            <v>???</v>
          </cell>
          <cell r="E1212" t="str">
            <v>PORTON (CONJUNTO)</v>
          </cell>
          <cell r="F1212" t="str">
            <v>PICO</v>
          </cell>
          <cell r="G1212" t="str">
            <v>PORTON (CONJUNTO)PICO</v>
          </cell>
          <cell r="H1212" t="str">
            <v>X38</v>
          </cell>
          <cell r="I1212" t="str">
            <v>TCMU</v>
          </cell>
          <cell r="J1212">
            <v>19</v>
          </cell>
          <cell r="K1212" t="str">
            <v>VAZQUEZ RENE ALBERTO</v>
          </cell>
          <cell r="L1212" t="str">
            <v>GUNI</v>
          </cell>
        </row>
        <row r="1213">
          <cell r="A1213">
            <v>22</v>
          </cell>
          <cell r="B1213" t="str">
            <v>X38</v>
          </cell>
          <cell r="C1213" t="str">
            <v>DEPARTAMENTO MONTAJE</v>
          </cell>
          <cell r="D1213" t="str">
            <v>132</v>
          </cell>
          <cell r="E1213" t="str">
            <v>TECHO ABIERTO AV. DE CRISTAL</v>
          </cell>
          <cell r="F1213" t="str">
            <v>SOBRESALE</v>
          </cell>
          <cell r="G1213" t="str">
            <v>TECHO ABIERTO AV. DE CRISTALSOBRESALE</v>
          </cell>
          <cell r="H1213" t="str">
            <v>X38</v>
          </cell>
          <cell r="I1213" t="str">
            <v>TCMU</v>
          </cell>
          <cell r="J1213">
            <v>19</v>
          </cell>
          <cell r="K1213" t="str">
            <v>GAUNA MARIA EUGENIA</v>
          </cell>
          <cell r="L1213" t="str">
            <v>GUNI</v>
          </cell>
        </row>
        <row r="1214">
          <cell r="A1214">
            <v>22</v>
          </cell>
          <cell r="B1214" t="str">
            <v>X38</v>
          </cell>
          <cell r="C1214" t="str">
            <v>DEPARTAMENTO MONTAJE</v>
          </cell>
          <cell r="D1214" t="str">
            <v>141</v>
          </cell>
          <cell r="E1214" t="str">
            <v>PARABRISAS</v>
          </cell>
          <cell r="F1214" t="str">
            <v>MAL CENTRADO</v>
          </cell>
          <cell r="G1214" t="str">
            <v>PARABRISASMAL CENTRADO</v>
          </cell>
          <cell r="H1214" t="str">
            <v>X38</v>
          </cell>
          <cell r="I1214" t="str">
            <v>TCMU</v>
          </cell>
          <cell r="J1214">
            <v>19</v>
          </cell>
          <cell r="K1214" t="str">
            <v>ZELAYA GONZA MA CRUZ</v>
          </cell>
          <cell r="L1214" t="str">
            <v>GUNI</v>
          </cell>
        </row>
        <row r="1215">
          <cell r="A1215">
            <v>22</v>
          </cell>
          <cell r="B1215" t="str">
            <v>X38</v>
          </cell>
          <cell r="C1215" t="str">
            <v>DEPARTAMENTO MONTAJE</v>
          </cell>
          <cell r="D1215" t="str">
            <v>142</v>
          </cell>
          <cell r="E1215" t="str">
            <v>ALFOMBRA DE PISO ARI.</v>
          </cell>
          <cell r="F1215" t="str">
            <v>PRESENCIA DE AGUA (ORIGEN INDETERMINADO)</v>
          </cell>
          <cell r="G1215" t="str">
            <v>ALFOMBRA DE PISO ARI.PRESENCIA DE AGUA (ORIGEN INDETERMINADO)</v>
          </cell>
          <cell r="H1215" t="str">
            <v>X38</v>
          </cell>
          <cell r="I1215" t="str">
            <v>BOUT</v>
          </cell>
          <cell r="J1215">
            <v>19</v>
          </cell>
          <cell r="K1215" t="str">
            <v>DI GREGORIO RAUL</v>
          </cell>
          <cell r="L1215" t="str">
            <v>GKAN</v>
          </cell>
        </row>
        <row r="1216">
          <cell r="A1216">
            <v>22</v>
          </cell>
          <cell r="B1216" t="str">
            <v>X38</v>
          </cell>
          <cell r="C1216" t="str">
            <v>DEPARTAMENTO MONTAJE</v>
          </cell>
          <cell r="D1216" t="str">
            <v>142</v>
          </cell>
          <cell r="E1216" t="str">
            <v>ALFOMBRA DE PISO ARI.</v>
          </cell>
          <cell r="F1216" t="str">
            <v>PRESENCIA DE AGUA (ORIGEN INDETERMINADO)</v>
          </cell>
          <cell r="G1216" t="str">
            <v>ALFOMBRA DE PISO ARI.PRESENCIA DE AGUA (ORIGEN INDETERMINADO)</v>
          </cell>
          <cell r="H1216" t="str">
            <v>X38</v>
          </cell>
          <cell r="I1216" t="str">
            <v>SRE2</v>
          </cell>
          <cell r="J1216">
            <v>19</v>
          </cell>
          <cell r="K1216" t="str">
            <v>RAMIREZ RICAR DANIEL</v>
          </cell>
          <cell r="L1216" t="str">
            <v>GKAN</v>
          </cell>
        </row>
        <row r="1217">
          <cell r="A1217">
            <v>22</v>
          </cell>
          <cell r="B1217" t="str">
            <v>X38</v>
          </cell>
          <cell r="C1217" t="str">
            <v>DEPARTAMENTO MONTAJE</v>
          </cell>
          <cell r="D1217" t="str">
            <v>143</v>
          </cell>
          <cell r="E1217" t="str">
            <v>FARO I.</v>
          </cell>
          <cell r="F1217" t="str">
            <v>MAL POSICIONADO</v>
          </cell>
          <cell r="G1217" t="str">
            <v>FARO I.MAL POSICIONADO</v>
          </cell>
          <cell r="H1217" t="str">
            <v>X38</v>
          </cell>
          <cell r="I1217" t="str">
            <v>TCMU</v>
          </cell>
          <cell r="J1217">
            <v>19</v>
          </cell>
          <cell r="K1217" t="str">
            <v>FUENTE FEDER GREGOR</v>
          </cell>
          <cell r="L1217" t="str">
            <v>GUNI</v>
          </cell>
        </row>
        <row r="1218">
          <cell r="A1218">
            <v>22</v>
          </cell>
          <cell r="B1218" t="str">
            <v>X38</v>
          </cell>
          <cell r="C1218" t="str">
            <v>DEPARTAMENTO MONTAJE</v>
          </cell>
          <cell r="D1218" t="str">
            <v>143</v>
          </cell>
          <cell r="E1218" t="str">
            <v>FARO I.</v>
          </cell>
          <cell r="F1218" t="str">
            <v>MAL POSICIONADO</v>
          </cell>
          <cell r="G1218" t="str">
            <v>FARO I.MAL POSICIONADO</v>
          </cell>
          <cell r="H1218" t="str">
            <v>X38</v>
          </cell>
          <cell r="I1218" t="str">
            <v>TCMU</v>
          </cell>
          <cell r="J1218">
            <v>19</v>
          </cell>
          <cell r="K1218" t="str">
            <v>MANZANELLI RICARDO O</v>
          </cell>
          <cell r="L1218" t="str">
            <v>GUNI</v>
          </cell>
        </row>
        <row r="1219">
          <cell r="A1219">
            <v>22</v>
          </cell>
          <cell r="B1219" t="str">
            <v>X38</v>
          </cell>
          <cell r="C1219" t="str">
            <v>DEPARTAMENTO MONTAJE</v>
          </cell>
          <cell r="D1219" t="str">
            <v>143</v>
          </cell>
          <cell r="E1219" t="str">
            <v>TAPA DE CARBURANTE</v>
          </cell>
          <cell r="F1219" t="str">
            <v>MAL ALINEADO</v>
          </cell>
          <cell r="G1219" t="str">
            <v>TAPA DE CARBURANTEMAL ALINEADO</v>
          </cell>
          <cell r="H1219" t="str">
            <v>X38</v>
          </cell>
          <cell r="I1219" t="str">
            <v>TCMU</v>
          </cell>
          <cell r="J1219">
            <v>19</v>
          </cell>
          <cell r="K1219" t="str">
            <v>FIGUEROA MIGUEL ANGE</v>
          </cell>
          <cell r="L1219" t="str">
            <v>GUNI</v>
          </cell>
        </row>
        <row r="1220">
          <cell r="A1220">
            <v>22</v>
          </cell>
          <cell r="B1220" t="str">
            <v>X38</v>
          </cell>
          <cell r="C1220" t="str">
            <v>DEPARTAMENTO MONTAJE</v>
          </cell>
          <cell r="D1220" t="str">
            <v>145</v>
          </cell>
          <cell r="E1220" t="str">
            <v>FUNCION AIR-BAG / PRETENSOR</v>
          </cell>
          <cell r="F1220" t="str">
            <v>INSTALACION ESTATICA  2 RK01</v>
          </cell>
          <cell r="G1220" t="str">
            <v>FUNCION AIR-BAG / PRETENSORINSTALACION ESTATICA  2 RK01</v>
          </cell>
          <cell r="H1220" t="str">
            <v>X38</v>
          </cell>
          <cell r="I1220" t="str">
            <v>SRE2</v>
          </cell>
          <cell r="J1220">
            <v>19</v>
          </cell>
          <cell r="K1220" t="str">
            <v>CONTROL ELECTRICO</v>
          </cell>
          <cell r="L1220" t="str">
            <v>ST2A</v>
          </cell>
        </row>
        <row r="1221">
          <cell r="A1221">
            <v>22</v>
          </cell>
          <cell r="B1221" t="str">
            <v>X38</v>
          </cell>
          <cell r="C1221" t="str">
            <v>DEPARTAMENTO MONTAJE</v>
          </cell>
          <cell r="D1221" t="str">
            <v>148</v>
          </cell>
          <cell r="E1221" t="str">
            <v>FUNCION AYUDA A LA NAVEGACION</v>
          </cell>
          <cell r="F1221" t="str">
            <v>INSTALACION FIRMA SK01</v>
          </cell>
          <cell r="G1221" t="str">
            <v>FUNCION AYUDA A LA NAVEGACIONINSTALACION FIRMA SK01</v>
          </cell>
          <cell r="H1221" t="str">
            <v>X38</v>
          </cell>
          <cell r="I1221" t="str">
            <v>BOUT</v>
          </cell>
          <cell r="J1221">
            <v>19</v>
          </cell>
          <cell r="K1221" t="str">
            <v>CONTROL ELECTRICO</v>
          </cell>
          <cell r="L1221" t="str">
            <v>SEEA</v>
          </cell>
        </row>
        <row r="1222">
          <cell r="A1222">
            <v>22</v>
          </cell>
          <cell r="B1222" t="str">
            <v>X38</v>
          </cell>
          <cell r="C1222" t="str">
            <v>DEPARTAMENTO MONTAJE</v>
          </cell>
          <cell r="D1222" t="str">
            <v>148</v>
          </cell>
          <cell r="E1222" t="str">
            <v>FUNCION DE INYECCION</v>
          </cell>
          <cell r="F1222" t="str">
            <v>INSTALACION FIRMA SK01</v>
          </cell>
          <cell r="G1222" t="str">
            <v>FUNCION DE INYECCIONINSTALACION FIRMA SK01</v>
          </cell>
          <cell r="H1222" t="str">
            <v>X38</v>
          </cell>
          <cell r="I1222" t="str">
            <v>BOUT</v>
          </cell>
          <cell r="J1222">
            <v>19</v>
          </cell>
          <cell r="K1222" t="str">
            <v>CONTROL ELECTRICO</v>
          </cell>
          <cell r="L1222" t="str">
            <v>SEEA</v>
          </cell>
        </row>
        <row r="1223">
          <cell r="A1223">
            <v>22</v>
          </cell>
          <cell r="B1223" t="str">
            <v>X38</v>
          </cell>
          <cell r="C1223" t="str">
            <v>DEPARTAMENTO MONTAJE</v>
          </cell>
          <cell r="D1223" t="str">
            <v>148</v>
          </cell>
          <cell r="E1223" t="str">
            <v>FUNCION TECHO ABIERTO ELECTRICO</v>
          </cell>
          <cell r="F1223" t="str">
            <v>INSTALACION FIRMA SK01</v>
          </cell>
          <cell r="G1223" t="str">
            <v>FUNCION TECHO ABIERTO ELECTRICOINSTALACION FIRMA SK01</v>
          </cell>
          <cell r="H1223" t="str">
            <v>X38</v>
          </cell>
          <cell r="I1223" t="str">
            <v>SRE2</v>
          </cell>
          <cell r="J1223">
            <v>19</v>
          </cell>
          <cell r="K1223" t="str">
            <v>CONTROL ELECTRICO</v>
          </cell>
          <cell r="L1223" t="str">
            <v>SEEA</v>
          </cell>
        </row>
        <row r="1224">
          <cell r="A1224">
            <v>22</v>
          </cell>
          <cell r="B1224" t="str">
            <v>X38</v>
          </cell>
          <cell r="C1224" t="str">
            <v>DEPARTAMENTO PINTURA</v>
          </cell>
          <cell r="D1224" t="str">
            <v>484</v>
          </cell>
          <cell r="E1224" t="str">
            <v>CAPOT AV.</v>
          </cell>
          <cell r="F1224" t="str">
            <v>RETOQUE DE PINTURA APARENTE</v>
          </cell>
          <cell r="G1224" t="str">
            <v>CAPOT AV.RETOQUE DE PINTURA APARENTE</v>
          </cell>
          <cell r="H1224" t="str">
            <v>X38</v>
          </cell>
          <cell r="I1224" t="str">
            <v>TCMU</v>
          </cell>
          <cell r="J1224">
            <v>19</v>
          </cell>
          <cell r="K1224" t="str">
            <v>VERA FEDERICO</v>
          </cell>
          <cell r="L1224" t="str">
            <v>GUNI</v>
          </cell>
        </row>
        <row r="1225">
          <cell r="A1225">
            <v>22</v>
          </cell>
          <cell r="B1225" t="str">
            <v>X38</v>
          </cell>
          <cell r="C1225" t="str">
            <v>DEPARTAMENTO PINTURA</v>
          </cell>
          <cell r="D1225" t="str">
            <v>486</v>
          </cell>
          <cell r="E1225" t="str">
            <v>ALETA  ARI.</v>
          </cell>
          <cell r="F1225" t="str">
            <v>DEPOSITO DE PARTICULAS</v>
          </cell>
          <cell r="G1225" t="str">
            <v>ALETA  ARI.DEPOSITO DE PARTICULAS</v>
          </cell>
          <cell r="H1225" t="str">
            <v>X38</v>
          </cell>
          <cell r="I1225" t="str">
            <v>TCMU</v>
          </cell>
          <cell r="J1225">
            <v>19</v>
          </cell>
          <cell r="K1225" t="str">
            <v>VERA FEDERICO</v>
          </cell>
          <cell r="L1225" t="str">
            <v>GUNI</v>
          </cell>
        </row>
        <row r="1226">
          <cell r="A1226">
            <v>22</v>
          </cell>
          <cell r="B1226" t="str">
            <v>X38</v>
          </cell>
          <cell r="C1226" t="str">
            <v>DEPARTAMENTO PINTURA</v>
          </cell>
          <cell r="D1226" t="str">
            <v>486</v>
          </cell>
          <cell r="E1226" t="str">
            <v>PORTON (CONJUNTO)</v>
          </cell>
          <cell r="F1226" t="str">
            <v>HUELLAS</v>
          </cell>
          <cell r="G1226" t="str">
            <v>PORTON (CONJUNTO)HUELLAS</v>
          </cell>
          <cell r="H1226" t="str">
            <v>X38</v>
          </cell>
          <cell r="I1226" t="str">
            <v>TCMU</v>
          </cell>
          <cell r="J1226">
            <v>19</v>
          </cell>
          <cell r="K1226" t="str">
            <v>ZELAYA GONZA MA CRUZ</v>
          </cell>
          <cell r="L1226" t="str">
            <v>GUNI</v>
          </cell>
        </row>
        <row r="1227">
          <cell r="A1227">
            <v>22</v>
          </cell>
          <cell r="B1227" t="str">
            <v>X38</v>
          </cell>
          <cell r="C1227" t="str">
            <v>DEPARTAMENTO PINTURA</v>
          </cell>
          <cell r="D1227" t="str">
            <v>486</v>
          </cell>
          <cell r="E1227" t="str">
            <v>PUERTA AVI.</v>
          </cell>
          <cell r="F1227" t="str">
            <v>MANCHA</v>
          </cell>
          <cell r="G1227" t="str">
            <v>PUERTA AVI.MANCHA</v>
          </cell>
          <cell r="H1227" t="str">
            <v>X38</v>
          </cell>
          <cell r="I1227" t="str">
            <v>SBOX</v>
          </cell>
          <cell r="J1227">
            <v>19</v>
          </cell>
          <cell r="K1227" t="str">
            <v>ALBORNOZ CARLOS</v>
          </cell>
          <cell r="L1227" t="str">
            <v>SPIN</v>
          </cell>
        </row>
        <row r="1228">
          <cell r="A1228">
            <v>22</v>
          </cell>
          <cell r="B1228" t="str">
            <v>X65</v>
          </cell>
          <cell r="C1228" t="str">
            <v>DEPARTAMENTO MONTAJE</v>
          </cell>
          <cell r="D1228" t="str">
            <v>142</v>
          </cell>
          <cell r="E1228" t="str">
            <v>ALFOMBRA DE PISO ARD.</v>
          </cell>
          <cell r="F1228" t="str">
            <v>PRESENCIA DE AGUA (ORIGEN INDETERMINADO)</v>
          </cell>
          <cell r="G1228" t="str">
            <v>ALFOMBRA DE PISO ARD.PRESENCIA DE AGUA (ORIGEN INDETERMINADO)</v>
          </cell>
          <cell r="H1228" t="str">
            <v>X65</v>
          </cell>
          <cell r="I1228" t="str">
            <v>BDEF</v>
          </cell>
          <cell r="J1228">
            <v>19</v>
          </cell>
          <cell r="K1228" t="str">
            <v>DI GREGORIO RAUL</v>
          </cell>
          <cell r="L1228" t="str">
            <v>GKAN</v>
          </cell>
        </row>
        <row r="1229">
          <cell r="A1229">
            <v>22</v>
          </cell>
          <cell r="B1229" t="str">
            <v>X65</v>
          </cell>
          <cell r="C1229" t="str">
            <v>DEPARTAMENTO MONTAJE</v>
          </cell>
          <cell r="D1229" t="str">
            <v>142</v>
          </cell>
          <cell r="E1229" t="str">
            <v>ALFOMBRA DE PISO AVD.</v>
          </cell>
          <cell r="F1229" t="str">
            <v>PRESENCIA DE AGUA (ORIGEN INDETERMINADO)</v>
          </cell>
          <cell r="G1229" t="str">
            <v>ALFOMBRA DE PISO AVD.PRESENCIA DE AGUA (ORIGEN INDETERMINADO)</v>
          </cell>
          <cell r="H1229" t="str">
            <v>X65</v>
          </cell>
          <cell r="I1229" t="str">
            <v>BDEF</v>
          </cell>
          <cell r="J1229">
            <v>19</v>
          </cell>
          <cell r="K1229" t="str">
            <v>DI GREGORIO RAUL</v>
          </cell>
          <cell r="L1229" t="str">
            <v>GKAN</v>
          </cell>
        </row>
        <row r="1230">
          <cell r="A1230">
            <v>22</v>
          </cell>
          <cell r="B1230" t="str">
            <v>X65</v>
          </cell>
          <cell r="C1230" t="str">
            <v>DEPARTAMENTO MONTAJE</v>
          </cell>
          <cell r="D1230" t="str">
            <v>142</v>
          </cell>
          <cell r="E1230" t="str">
            <v>FUNCION DE CLIMATIZACION</v>
          </cell>
          <cell r="F1230" t="str">
            <v>FALTA FLUIDO SECO</v>
          </cell>
          <cell r="G1230" t="str">
            <v>FUNCION DE CLIMATIZACIONFALTA FLUIDO SECO</v>
          </cell>
          <cell r="H1230" t="str">
            <v>X65</v>
          </cell>
          <cell r="I1230" t="str">
            <v>SRE1</v>
          </cell>
          <cell r="J1230">
            <v>19</v>
          </cell>
          <cell r="K1230" t="str">
            <v>CONTROL ELECTRICO</v>
          </cell>
          <cell r="L1230" t="str">
            <v>ST2A</v>
          </cell>
        </row>
        <row r="1231">
          <cell r="A1231">
            <v>22</v>
          </cell>
          <cell r="B1231" t="str">
            <v>X65</v>
          </cell>
          <cell r="C1231" t="str">
            <v>DEPARTAMENTO PINTURA</v>
          </cell>
          <cell r="D1231" t="str">
            <v>484</v>
          </cell>
          <cell r="E1231" t="str">
            <v>PISO AR DE COFRE - CAJA</v>
          </cell>
          <cell r="F1231" t="str">
            <v>PRESENCIA DE AGUA (ORIGEN INDETERMINADO)</v>
          </cell>
          <cell r="G1231" t="str">
            <v>PISO AR DE COFRE - CAJAPRESENCIA DE AGUA (ORIGEN INDETERMINADO)</v>
          </cell>
          <cell r="H1231" t="str">
            <v>X65</v>
          </cell>
          <cell r="I1231" t="str">
            <v>BDEF</v>
          </cell>
          <cell r="J1231">
            <v>19</v>
          </cell>
          <cell r="K1231" t="str">
            <v>ESTERIO SERGIO DAN</v>
          </cell>
          <cell r="L1231" t="str">
            <v>BOUT</v>
          </cell>
        </row>
        <row r="1232">
          <cell r="A1232">
            <v>22</v>
          </cell>
          <cell r="B1232" t="str">
            <v>X76</v>
          </cell>
          <cell r="C1232" t="str">
            <v>DEPARTAMENTO  CHAPA</v>
          </cell>
          <cell r="D1232" t="str">
            <v>426</v>
          </cell>
          <cell r="E1232" t="str">
            <v>PUERTA BATIENTE ARI.</v>
          </cell>
          <cell r="F1232" t="str">
            <v>BOLLOS</v>
          </cell>
          <cell r="G1232" t="str">
            <v>PUERTA BATIENTE ARI.BOLLOS</v>
          </cell>
          <cell r="H1232" t="str">
            <v>X76</v>
          </cell>
          <cell r="I1232" t="str">
            <v>TCMU</v>
          </cell>
          <cell r="J1232">
            <v>19</v>
          </cell>
          <cell r="K1232" t="str">
            <v>RIZZI JESSICA</v>
          </cell>
          <cell r="L1232" t="str">
            <v>GUNI</v>
          </cell>
        </row>
        <row r="1233">
          <cell r="A1233">
            <v>22</v>
          </cell>
          <cell r="B1233" t="str">
            <v>X76</v>
          </cell>
          <cell r="C1233" t="str">
            <v>DEPARTAMENTO  CHAPA</v>
          </cell>
          <cell r="D1233" t="str">
            <v>431</v>
          </cell>
          <cell r="E1233" t="str">
            <v>CAPOT AV./ ALETA  AVD.</v>
          </cell>
          <cell r="F1233" t="str">
            <v>SOBRESALE</v>
          </cell>
          <cell r="G1233" t="str">
            <v>CAPOT AV./ ALETA  AVD.SOBRESALE</v>
          </cell>
          <cell r="H1233" t="str">
            <v>X76</v>
          </cell>
          <cell r="I1233" t="str">
            <v>TCMU</v>
          </cell>
          <cell r="J1233">
            <v>19</v>
          </cell>
          <cell r="K1233" t="str">
            <v>FIGUEROA MIGUEL ANGE</v>
          </cell>
          <cell r="L1233" t="str">
            <v>GUNI</v>
          </cell>
        </row>
        <row r="1234">
          <cell r="A1234">
            <v>22</v>
          </cell>
          <cell r="B1234" t="str">
            <v>X76</v>
          </cell>
          <cell r="C1234" t="str">
            <v>DEPARTAMENTO  CHAPA</v>
          </cell>
          <cell r="D1234" t="str">
            <v>432</v>
          </cell>
          <cell r="E1234" t="str">
            <v>CAPOT AV.</v>
          </cell>
          <cell r="F1234" t="str">
            <v>MAL CENTRADO</v>
          </cell>
          <cell r="G1234" t="str">
            <v>CAPOT AV.MAL CENTRADO</v>
          </cell>
          <cell r="H1234" t="str">
            <v>X76</v>
          </cell>
          <cell r="I1234" t="str">
            <v>TCMU</v>
          </cell>
          <cell r="J1234">
            <v>19</v>
          </cell>
          <cell r="K1234" t="str">
            <v>GAUNA MARIA EUGENIA</v>
          </cell>
          <cell r="L1234" t="str">
            <v>GUNI</v>
          </cell>
        </row>
        <row r="1235">
          <cell r="A1235">
            <v>22</v>
          </cell>
          <cell r="B1235" t="str">
            <v>X76</v>
          </cell>
          <cell r="C1235" t="str">
            <v>DEPARTAMENTO PINTURA</v>
          </cell>
          <cell r="D1235" t="str">
            <v>481</v>
          </cell>
          <cell r="E1235" t="str">
            <v>PUERTA AVI.</v>
          </cell>
          <cell r="F1235" t="str">
            <v>MASTICO MAL POSICIONADO</v>
          </cell>
          <cell r="G1235" t="str">
            <v>PUERTA AVI.MASTICO MAL POSICIONADO</v>
          </cell>
          <cell r="H1235" t="str">
            <v>X76</v>
          </cell>
          <cell r="I1235" t="str">
            <v>SBOX</v>
          </cell>
          <cell r="J1235">
            <v>19</v>
          </cell>
          <cell r="K1235" t="str">
            <v>ALBORNOZ CARLOS</v>
          </cell>
          <cell r="L1235" t="str">
            <v>SPIN</v>
          </cell>
        </row>
        <row r="1236">
          <cell r="A1236">
            <v>22</v>
          </cell>
          <cell r="B1236" t="str">
            <v>X76</v>
          </cell>
          <cell r="C1236" t="str">
            <v>DEPARTAMENTO PINTURA</v>
          </cell>
          <cell r="D1236" t="str">
            <v>486</v>
          </cell>
          <cell r="E1236" t="str">
            <v>PUERTA AVI.</v>
          </cell>
          <cell r="F1236" t="str">
            <v>HUELLAS</v>
          </cell>
          <cell r="G1236" t="str">
            <v>PUERTA AVI.HUELLAS</v>
          </cell>
          <cell r="H1236" t="str">
            <v>X76</v>
          </cell>
          <cell r="I1236" t="str">
            <v>TCMU</v>
          </cell>
          <cell r="J1236">
            <v>19</v>
          </cell>
          <cell r="K1236" t="str">
            <v>MANZANELLI RICARDO O</v>
          </cell>
          <cell r="L1236" t="str">
            <v>GUNI</v>
          </cell>
        </row>
        <row r="1237">
          <cell r="A1237">
            <v>22</v>
          </cell>
          <cell r="B1237" t="str">
            <v>X38</v>
          </cell>
          <cell r="C1237" t="str">
            <v>DEPARTAMENTO  CHAPA</v>
          </cell>
          <cell r="D1237" t="str">
            <v>426</v>
          </cell>
          <cell r="E1237" t="str">
            <v>CAPOT AV./ ALETA  AVI.</v>
          </cell>
          <cell r="F1237" t="str">
            <v>SOBRESALE</v>
          </cell>
          <cell r="G1237" t="str">
            <v>CAPOT AV./ ALETA  AVI.SOBRESALE</v>
          </cell>
          <cell r="H1237" t="str">
            <v>X38</v>
          </cell>
          <cell r="I1237" t="str">
            <v>TCMU</v>
          </cell>
          <cell r="J1237">
            <v>10</v>
          </cell>
          <cell r="K1237" t="str">
            <v>RUSEK CHRISTIAN ADRI</v>
          </cell>
          <cell r="L1237" t="str">
            <v>GUNI</v>
          </cell>
        </row>
        <row r="1238">
          <cell r="A1238">
            <v>22</v>
          </cell>
          <cell r="B1238" t="str">
            <v>X38</v>
          </cell>
          <cell r="C1238" t="str">
            <v>DEPARTAMENTO  CHAPA</v>
          </cell>
          <cell r="D1238" t="str">
            <v>431</v>
          </cell>
          <cell r="E1238" t="str">
            <v>CAPOT AV./ ALETA  AVI.</v>
          </cell>
          <cell r="F1238" t="str">
            <v>SOBRESALE</v>
          </cell>
          <cell r="G1238" t="str">
            <v>CAPOT AV./ ALETA  AVI.SOBRESALE</v>
          </cell>
          <cell r="H1238" t="str">
            <v>X38</v>
          </cell>
          <cell r="I1238" t="str">
            <v>TCMU</v>
          </cell>
          <cell r="J1238">
            <v>9</v>
          </cell>
          <cell r="K1238" t="str">
            <v>RUSEK CHRISTIAN ADRI</v>
          </cell>
          <cell r="L1238" t="str">
            <v>GUNI</v>
          </cell>
        </row>
        <row r="1239">
          <cell r="A1239">
            <v>22</v>
          </cell>
          <cell r="B1239" t="str">
            <v>X38</v>
          </cell>
          <cell r="C1239" t="str">
            <v>DEPARTAMENTO  CHAPA</v>
          </cell>
          <cell r="D1239" t="str">
            <v>421</v>
          </cell>
          <cell r="E1239" t="str">
            <v>CAPOT AV.</v>
          </cell>
          <cell r="F1239" t="str">
            <v>BOLLOS</v>
          </cell>
          <cell r="G1239" t="str">
            <v>CAPOT AV.BOLLOS</v>
          </cell>
          <cell r="H1239" t="str">
            <v>X38</v>
          </cell>
          <cell r="I1239" t="str">
            <v>STO1</v>
          </cell>
          <cell r="J1239">
            <v>18</v>
          </cell>
          <cell r="K1239" t="str">
            <v>CORREA, ALBERTO</v>
          </cell>
          <cell r="L1239" t="str">
            <v>STO1</v>
          </cell>
        </row>
        <row r="1240">
          <cell r="A1240">
            <v>22</v>
          </cell>
          <cell r="B1240" t="str">
            <v>X38</v>
          </cell>
          <cell r="C1240" t="str">
            <v>DEPARTAMENTO  CHAPA</v>
          </cell>
          <cell r="D1240" t="str">
            <v>427</v>
          </cell>
          <cell r="E1240" t="str">
            <v>PORTON (CONJUNTO)</v>
          </cell>
          <cell r="F1240" t="str">
            <v>JUEGO MAL REPARTIDO</v>
          </cell>
          <cell r="G1240" t="str">
            <v>PORTON (CONJUNTO)JUEGO MAL REPARTIDO</v>
          </cell>
          <cell r="H1240" t="str">
            <v>X38</v>
          </cell>
          <cell r="I1240" t="str">
            <v>TCMU</v>
          </cell>
          <cell r="J1240">
            <v>18</v>
          </cell>
          <cell r="K1240" t="str">
            <v>VERA FEDERICO</v>
          </cell>
          <cell r="L1240" t="str">
            <v>GUNI</v>
          </cell>
        </row>
        <row r="1241">
          <cell r="A1241">
            <v>22</v>
          </cell>
          <cell r="B1241" t="str">
            <v>X38</v>
          </cell>
          <cell r="C1241" t="str">
            <v>DEPARTAMENTO  CHAPA</v>
          </cell>
          <cell r="D1241" t="str">
            <v>431</v>
          </cell>
          <cell r="E1241" t="str">
            <v>CAPOT / REJILLA  DE CALANDRA</v>
          </cell>
          <cell r="F1241" t="str">
            <v>SOBRESALE</v>
          </cell>
          <cell r="G1241" t="str">
            <v>CAPOT / REJILLA  DE CALANDRASOBRESALE</v>
          </cell>
          <cell r="H1241" t="str">
            <v>X38</v>
          </cell>
          <cell r="I1241" t="str">
            <v>BOUT</v>
          </cell>
          <cell r="J1241">
            <v>18</v>
          </cell>
          <cell r="K1241" t="str">
            <v>FUENTE FEDER GREGOR</v>
          </cell>
          <cell r="L1241" t="str">
            <v>GUNI</v>
          </cell>
        </row>
        <row r="1242">
          <cell r="A1242">
            <v>22</v>
          </cell>
          <cell r="B1242" t="str">
            <v>X38</v>
          </cell>
          <cell r="C1242" t="str">
            <v>DEPARTAMENTO  CHAPA</v>
          </cell>
          <cell r="D1242" t="str">
            <v>431</v>
          </cell>
          <cell r="E1242" t="str">
            <v>PAÑO DE PUERTA  AVI / ALETA  AVI</v>
          </cell>
          <cell r="F1242" t="str">
            <v>SOBRESALE</v>
          </cell>
          <cell r="G1242" t="str">
            <v>PAÑO DE PUERTA  AVI / ALETA  AVISOBRESALE</v>
          </cell>
          <cell r="H1242" t="str">
            <v>X38</v>
          </cell>
          <cell r="I1242" t="str">
            <v>TCMU</v>
          </cell>
          <cell r="J1242">
            <v>18</v>
          </cell>
          <cell r="K1242" t="str">
            <v>ACEVEDO CLAUDIO CEFE</v>
          </cell>
          <cell r="L1242" t="str">
            <v>GUNI</v>
          </cell>
        </row>
        <row r="1243">
          <cell r="A1243">
            <v>22</v>
          </cell>
          <cell r="B1243" t="str">
            <v>X38</v>
          </cell>
          <cell r="C1243" t="str">
            <v>DEPARTAMENTO  CHAPA</v>
          </cell>
          <cell r="D1243" t="str">
            <v>431</v>
          </cell>
          <cell r="E1243" t="str">
            <v>PAÑO DE PUERTA  AVI / ALETA  AVI</v>
          </cell>
          <cell r="F1243" t="str">
            <v>SOBRESALE</v>
          </cell>
          <cell r="G1243" t="str">
            <v>PAÑO DE PUERTA  AVI / ALETA  AVISOBRESALE</v>
          </cell>
          <cell r="H1243" t="str">
            <v>X38</v>
          </cell>
          <cell r="I1243" t="str">
            <v>TCMU</v>
          </cell>
          <cell r="J1243">
            <v>18</v>
          </cell>
          <cell r="K1243" t="str">
            <v>FIGUEROA MIGUEL ANGE</v>
          </cell>
          <cell r="L1243" t="str">
            <v>GUNI</v>
          </cell>
        </row>
        <row r="1244">
          <cell r="A1244">
            <v>22</v>
          </cell>
          <cell r="B1244" t="str">
            <v>X38</v>
          </cell>
          <cell r="C1244" t="str">
            <v>DEPARTAMENTO  CHAPA</v>
          </cell>
          <cell r="D1244" t="str">
            <v>431</v>
          </cell>
          <cell r="E1244" t="str">
            <v>PUERTA AVI.</v>
          </cell>
          <cell r="F1244" t="str">
            <v>BOLLOS</v>
          </cell>
          <cell r="G1244" t="str">
            <v>PUERTA AVI.BOLLOS</v>
          </cell>
          <cell r="H1244" t="str">
            <v>X38</v>
          </cell>
          <cell r="I1244" t="str">
            <v>BOUT</v>
          </cell>
          <cell r="J1244">
            <v>18</v>
          </cell>
          <cell r="K1244" t="str">
            <v>FLORES PABLO NORBERT</v>
          </cell>
          <cell r="L1244" t="str">
            <v>GUNI</v>
          </cell>
        </row>
        <row r="1245">
          <cell r="A1245">
            <v>22</v>
          </cell>
          <cell r="B1245" t="str">
            <v>X38</v>
          </cell>
          <cell r="C1245" t="str">
            <v>DEPARTAMENTO  CHAPA</v>
          </cell>
          <cell r="D1245" t="str">
            <v>432</v>
          </cell>
          <cell r="E1245" t="str">
            <v>BAJO DE CAJA D.</v>
          </cell>
          <cell r="F1245" t="str">
            <v>PROYECCION DE SOLDADURA</v>
          </cell>
          <cell r="G1245" t="str">
            <v>BAJO DE CAJA D.PROYECCION DE SOLDADURA</v>
          </cell>
          <cell r="H1245" t="str">
            <v>X38</v>
          </cell>
          <cell r="I1245" t="str">
            <v>STO1</v>
          </cell>
          <cell r="J1245">
            <v>18</v>
          </cell>
          <cell r="K1245" t="str">
            <v>CORREA, ALBERTO</v>
          </cell>
          <cell r="L1245" t="str">
            <v>STO1</v>
          </cell>
        </row>
        <row r="1246">
          <cell r="A1246">
            <v>22</v>
          </cell>
          <cell r="B1246" t="str">
            <v>X38</v>
          </cell>
          <cell r="C1246" t="str">
            <v>DEPARTAMENTO  CHAPA</v>
          </cell>
          <cell r="D1246" t="str">
            <v>432</v>
          </cell>
          <cell r="E1246" t="str">
            <v>ENCUADRAMIENTO DE PUERTA AVI.</v>
          </cell>
          <cell r="F1246" t="str">
            <v>SOLDADURA ESTALLADA</v>
          </cell>
          <cell r="G1246" t="str">
            <v>ENCUADRAMIENTO DE PUERTA AVI.SOLDADURA ESTALLADA</v>
          </cell>
          <cell r="H1246" t="str">
            <v>X38</v>
          </cell>
          <cell r="I1246" t="str">
            <v>STO1</v>
          </cell>
          <cell r="J1246">
            <v>18</v>
          </cell>
          <cell r="K1246" t="str">
            <v>QUINTEROS, EDUARDO</v>
          </cell>
          <cell r="L1246" t="str">
            <v>STO1</v>
          </cell>
        </row>
        <row r="1247">
          <cell r="A1247">
            <v>22</v>
          </cell>
          <cell r="B1247" t="str">
            <v>X38</v>
          </cell>
          <cell r="C1247" t="str">
            <v>DEPARTAMENTO  CHAPA</v>
          </cell>
          <cell r="D1247" t="str">
            <v>432</v>
          </cell>
          <cell r="E1247" t="str">
            <v>PORTON (CONJUNTO)</v>
          </cell>
          <cell r="F1247" t="str">
            <v>MAL CENTRADO</v>
          </cell>
          <cell r="G1247" t="str">
            <v>PORTON (CONJUNTO)MAL CENTRADO</v>
          </cell>
          <cell r="H1247" t="str">
            <v>X38</v>
          </cell>
          <cell r="I1247" t="str">
            <v>TCMU</v>
          </cell>
          <cell r="J1247">
            <v>18</v>
          </cell>
          <cell r="K1247" t="str">
            <v>FUENTE FEDER GREGOR</v>
          </cell>
          <cell r="L1247" t="str">
            <v>GUNI</v>
          </cell>
        </row>
        <row r="1248">
          <cell r="A1248">
            <v>22</v>
          </cell>
          <cell r="B1248" t="str">
            <v>X38</v>
          </cell>
          <cell r="C1248" t="str">
            <v>DEPARTAMENTO MONTAJE</v>
          </cell>
          <cell r="D1248" t="str">
            <v>???</v>
          </cell>
          <cell r="E1248" t="str">
            <v>PORTON (CONJUNTO)</v>
          </cell>
          <cell r="F1248" t="str">
            <v>PICO</v>
          </cell>
          <cell r="G1248" t="str">
            <v>PORTON (CONJUNTO)PICO</v>
          </cell>
          <cell r="H1248" t="str">
            <v>X38</v>
          </cell>
          <cell r="I1248" t="str">
            <v>TCMU</v>
          </cell>
          <cell r="J1248">
            <v>18</v>
          </cell>
          <cell r="K1248" t="str">
            <v>RIZZI JESSICA</v>
          </cell>
          <cell r="L1248" t="str">
            <v>GUNI</v>
          </cell>
        </row>
        <row r="1249">
          <cell r="A1249">
            <v>22</v>
          </cell>
          <cell r="B1249" t="str">
            <v>X38</v>
          </cell>
          <cell r="C1249" t="str">
            <v>DEPARTAMENTO MONTAJE</v>
          </cell>
          <cell r="D1249" t="str">
            <v>???</v>
          </cell>
          <cell r="E1249" t="str">
            <v>VANO DE LUNETA AR.</v>
          </cell>
          <cell r="F1249" t="str">
            <v>PROYECCION DE SOLDADURA</v>
          </cell>
          <cell r="G1249" t="str">
            <v>VANO DE LUNETA AR.PROYECCION DE SOLDADURA</v>
          </cell>
          <cell r="H1249" t="str">
            <v>X38</v>
          </cell>
          <cell r="I1249" t="str">
            <v>STO1</v>
          </cell>
          <cell r="J1249">
            <v>18</v>
          </cell>
          <cell r="K1249" t="str">
            <v>QUINTEROS, EDUARDO</v>
          </cell>
          <cell r="L1249" t="str">
            <v>STO1</v>
          </cell>
        </row>
        <row r="1250">
          <cell r="A1250">
            <v>22</v>
          </cell>
          <cell r="B1250" t="str">
            <v>X38</v>
          </cell>
          <cell r="C1250" t="str">
            <v>DEPARTAMENTO MONTAJE</v>
          </cell>
          <cell r="D1250" t="str">
            <v>137</v>
          </cell>
          <cell r="E1250" t="str">
            <v>CAJETIN EXT. LUNA DE PUERTA ARD.</v>
          </cell>
          <cell r="F1250" t="str">
            <v>MAL POSICIONADO</v>
          </cell>
          <cell r="G1250" t="str">
            <v>CAJETIN EXT. LUNA DE PUERTA ARD.MAL POSICIONADO</v>
          </cell>
          <cell r="H1250" t="str">
            <v>X38</v>
          </cell>
          <cell r="I1250" t="str">
            <v>TCMU</v>
          </cell>
          <cell r="J1250">
            <v>18</v>
          </cell>
          <cell r="K1250" t="str">
            <v>GUTIERREZ VERONICA</v>
          </cell>
          <cell r="L1250" t="str">
            <v>GUNI</v>
          </cell>
        </row>
        <row r="1251">
          <cell r="A1251">
            <v>22</v>
          </cell>
          <cell r="B1251" t="str">
            <v>X38</v>
          </cell>
          <cell r="C1251" t="str">
            <v>DEPARTAMENTO MONTAJE</v>
          </cell>
          <cell r="D1251" t="str">
            <v>137</v>
          </cell>
          <cell r="E1251" t="str">
            <v>EMBELLECEDOR MARCO DE PTA ARI</v>
          </cell>
          <cell r="F1251" t="str">
            <v>MAL POSICIONADO</v>
          </cell>
          <cell r="G1251" t="str">
            <v>EMBELLECEDOR MARCO DE PTA ARIMAL POSICIONADO</v>
          </cell>
          <cell r="H1251" t="str">
            <v>X38</v>
          </cell>
          <cell r="I1251" t="str">
            <v>TCMU</v>
          </cell>
          <cell r="J1251">
            <v>18</v>
          </cell>
          <cell r="K1251" t="str">
            <v>ZELAYA GONZA MA CRUZ</v>
          </cell>
          <cell r="L1251" t="str">
            <v>GUNI</v>
          </cell>
        </row>
        <row r="1252">
          <cell r="A1252">
            <v>22</v>
          </cell>
          <cell r="B1252" t="str">
            <v>X38</v>
          </cell>
          <cell r="C1252" t="str">
            <v>DEPARTAMENTO MONTAJE</v>
          </cell>
          <cell r="D1252" t="str">
            <v>137</v>
          </cell>
          <cell r="E1252" t="str">
            <v>EMBELLECEDOR MARCO DE PTA AVD</v>
          </cell>
          <cell r="F1252" t="str">
            <v>MAL POSICIONADO</v>
          </cell>
          <cell r="G1252" t="str">
            <v>EMBELLECEDOR MARCO DE PTA AVDMAL POSICIONADO</v>
          </cell>
          <cell r="H1252" t="str">
            <v>X38</v>
          </cell>
          <cell r="I1252" t="str">
            <v>TCMU</v>
          </cell>
          <cell r="J1252">
            <v>18</v>
          </cell>
          <cell r="K1252" t="str">
            <v>FIGUEROA MIGUEL ANGE</v>
          </cell>
          <cell r="L1252" t="str">
            <v>GUNI</v>
          </cell>
        </row>
        <row r="1253">
          <cell r="A1253">
            <v>22</v>
          </cell>
          <cell r="B1253" t="str">
            <v>X38</v>
          </cell>
          <cell r="C1253" t="str">
            <v>DEPARTAMENTO MONTAJE</v>
          </cell>
          <cell r="D1253" t="str">
            <v>137</v>
          </cell>
          <cell r="E1253" t="str">
            <v>EMBELLECEDOR MARCO DE PTA AVI</v>
          </cell>
          <cell r="F1253" t="str">
            <v>MAL POSICIONADO</v>
          </cell>
          <cell r="G1253" t="str">
            <v>EMBELLECEDOR MARCO DE PTA AVIMAL POSICIONADO</v>
          </cell>
          <cell r="H1253" t="str">
            <v>X38</v>
          </cell>
          <cell r="I1253" t="str">
            <v>TCMU</v>
          </cell>
          <cell r="J1253">
            <v>18</v>
          </cell>
          <cell r="K1253" t="str">
            <v>FIGUEROA MIGUEL ANGE</v>
          </cell>
          <cell r="L1253" t="str">
            <v>GUNI</v>
          </cell>
        </row>
        <row r="1254">
          <cell r="A1254">
            <v>22</v>
          </cell>
          <cell r="B1254" t="str">
            <v>X38</v>
          </cell>
          <cell r="C1254" t="str">
            <v>DEPARTAMENTO MONTAJE</v>
          </cell>
          <cell r="D1254" t="str">
            <v>137</v>
          </cell>
          <cell r="E1254" t="str">
            <v>LAMELUNAS EXT. DE PUERTA  ARD.</v>
          </cell>
          <cell r="F1254" t="str">
            <v>MAL POSICIONADO</v>
          </cell>
          <cell r="G1254" t="str">
            <v>LAMELUNAS EXT. DE PUERTA  ARD.MAL POSICIONADO</v>
          </cell>
          <cell r="H1254" t="str">
            <v>X38</v>
          </cell>
          <cell r="I1254" t="str">
            <v>TCMU</v>
          </cell>
          <cell r="J1254">
            <v>18</v>
          </cell>
          <cell r="K1254" t="str">
            <v>ZELAYA GONZA MA CRUZ</v>
          </cell>
          <cell r="L1254" t="str">
            <v>GUNI</v>
          </cell>
        </row>
        <row r="1255">
          <cell r="A1255">
            <v>22</v>
          </cell>
          <cell r="B1255" t="str">
            <v>X38</v>
          </cell>
          <cell r="C1255" t="str">
            <v>DEPARTAMENTO MONTAJE</v>
          </cell>
          <cell r="D1255" t="str">
            <v>141</v>
          </cell>
          <cell r="E1255" t="str">
            <v>EMBELLECEDOR DE TECHO D.</v>
          </cell>
          <cell r="F1255" t="str">
            <v>MAL POSICIONADO</v>
          </cell>
          <cell r="G1255" t="str">
            <v>EMBELLECEDOR DE TECHO D.MAL POSICIONADO</v>
          </cell>
          <cell r="H1255" t="str">
            <v>X38</v>
          </cell>
          <cell r="I1255" t="str">
            <v>TCMU</v>
          </cell>
          <cell r="J1255">
            <v>18</v>
          </cell>
          <cell r="K1255" t="str">
            <v>VAZQUEZ RENE ALBERTO</v>
          </cell>
          <cell r="L1255" t="str">
            <v>GUNI</v>
          </cell>
        </row>
        <row r="1256">
          <cell r="A1256">
            <v>22</v>
          </cell>
          <cell r="B1256" t="str">
            <v>X38</v>
          </cell>
          <cell r="C1256" t="str">
            <v>DEPARTAMENTO MONTAJE</v>
          </cell>
          <cell r="D1256" t="str">
            <v>141</v>
          </cell>
          <cell r="E1256" t="str">
            <v>PARABRISAS</v>
          </cell>
          <cell r="F1256" t="str">
            <v>MAL POSICIONADO</v>
          </cell>
          <cell r="G1256" t="str">
            <v>PARABRISASMAL POSICIONADO</v>
          </cell>
          <cell r="H1256" t="str">
            <v>X38</v>
          </cell>
          <cell r="I1256" t="str">
            <v>TCMU</v>
          </cell>
          <cell r="J1256">
            <v>18</v>
          </cell>
          <cell r="K1256" t="str">
            <v>FUENTE FEDER GREGOR</v>
          </cell>
          <cell r="L1256" t="str">
            <v>GUNI</v>
          </cell>
        </row>
        <row r="1257">
          <cell r="A1257">
            <v>22</v>
          </cell>
          <cell r="B1257" t="str">
            <v>X38</v>
          </cell>
          <cell r="C1257" t="str">
            <v>DEPARTAMENTO MONTAJE</v>
          </cell>
          <cell r="D1257" t="str">
            <v>145</v>
          </cell>
          <cell r="E1257" t="str">
            <v>FUNCION AIR-BAG / PRETENSOR</v>
          </cell>
          <cell r="F1257" t="str">
            <v>INSTALACION DINAMICA MK01</v>
          </cell>
          <cell r="G1257" t="str">
            <v>FUNCION AIR-BAG / PRETENSORINSTALACION DINAMICA MK01</v>
          </cell>
          <cell r="H1257" t="str">
            <v>X38</v>
          </cell>
          <cell r="I1257" t="str">
            <v>SRE2</v>
          </cell>
          <cell r="J1257">
            <v>18</v>
          </cell>
          <cell r="K1257" t="str">
            <v>CONTROL ELECTRICO</v>
          </cell>
          <cell r="L1257" t="str">
            <v>DYRA</v>
          </cell>
        </row>
        <row r="1258">
          <cell r="A1258">
            <v>22</v>
          </cell>
          <cell r="B1258" t="str">
            <v>X38</v>
          </cell>
          <cell r="C1258" t="str">
            <v>DEPARTAMENTO MONTAJE</v>
          </cell>
          <cell r="D1258" t="str">
            <v>145</v>
          </cell>
          <cell r="E1258" t="str">
            <v>FUNCION REGLAJE ELECT. DE FAROS</v>
          </cell>
          <cell r="F1258" t="str">
            <v>INSTALACION DINAMICA MK01</v>
          </cell>
          <cell r="G1258" t="str">
            <v>FUNCION REGLAJE ELECT. DE FAROSINSTALACION DINAMICA MK01</v>
          </cell>
          <cell r="H1258" t="str">
            <v>X38</v>
          </cell>
          <cell r="I1258" t="str">
            <v>BOUT</v>
          </cell>
          <cell r="J1258">
            <v>18</v>
          </cell>
          <cell r="K1258" t="str">
            <v>CONTROL ELECTRICO</v>
          </cell>
          <cell r="L1258" t="str">
            <v>PARA</v>
          </cell>
        </row>
        <row r="1259">
          <cell r="A1259">
            <v>22</v>
          </cell>
          <cell r="B1259" t="str">
            <v>X38</v>
          </cell>
          <cell r="C1259" t="str">
            <v>DEPARTAMENTO MONTAJE</v>
          </cell>
          <cell r="D1259" t="str">
            <v>147</v>
          </cell>
          <cell r="E1259" t="str">
            <v>CAPOT AV.</v>
          </cell>
          <cell r="F1259" t="str">
            <v>DESCONCHADO</v>
          </cell>
          <cell r="G1259" t="str">
            <v>CAPOT AV.DESCONCHADO</v>
          </cell>
          <cell r="H1259" t="str">
            <v>X38</v>
          </cell>
          <cell r="I1259" t="str">
            <v>TCMU</v>
          </cell>
          <cell r="J1259">
            <v>18</v>
          </cell>
          <cell r="K1259" t="str">
            <v>VERA FEDERICO</v>
          </cell>
          <cell r="L1259" t="str">
            <v>GUNI</v>
          </cell>
        </row>
        <row r="1260">
          <cell r="A1260">
            <v>22</v>
          </cell>
          <cell r="B1260" t="str">
            <v>X38</v>
          </cell>
          <cell r="C1260" t="str">
            <v>DEPARTAMENTO MONTAJE</v>
          </cell>
          <cell r="D1260" t="str">
            <v>148</v>
          </cell>
          <cell r="E1260" t="str">
            <v>FUNCION AUTORRADIO</v>
          </cell>
          <cell r="F1260" t="str">
            <v>INSTALACION FIRMA SK01</v>
          </cell>
          <cell r="G1260" t="str">
            <v>FUNCION AUTORRADIOINSTALACION FIRMA SK01</v>
          </cell>
          <cell r="H1260" t="str">
            <v>X38</v>
          </cell>
          <cell r="I1260" t="str">
            <v>SRE2</v>
          </cell>
          <cell r="J1260">
            <v>18</v>
          </cell>
          <cell r="K1260" t="str">
            <v>CONTROL ELECTRICO</v>
          </cell>
          <cell r="L1260" t="str">
            <v>SEEA</v>
          </cell>
        </row>
        <row r="1261">
          <cell r="A1261">
            <v>22</v>
          </cell>
          <cell r="B1261" t="str">
            <v>X38</v>
          </cell>
          <cell r="C1261" t="str">
            <v>DEPARTAMENTO PINTURA</v>
          </cell>
          <cell r="D1261" t="str">
            <v>484</v>
          </cell>
          <cell r="E1261" t="str">
            <v>CAPOT AV.</v>
          </cell>
          <cell r="F1261" t="str">
            <v>BOLLOS</v>
          </cell>
          <cell r="G1261" t="str">
            <v>CAPOT AV.BOLLOS</v>
          </cell>
          <cell r="H1261" t="str">
            <v>X38</v>
          </cell>
          <cell r="I1261" t="str">
            <v>TCMU</v>
          </cell>
          <cell r="J1261">
            <v>18</v>
          </cell>
          <cell r="K1261" t="str">
            <v>RIZZI JESSICA</v>
          </cell>
          <cell r="L1261" t="str">
            <v>GUNI</v>
          </cell>
        </row>
        <row r="1262">
          <cell r="A1262">
            <v>22</v>
          </cell>
          <cell r="B1262" t="str">
            <v>X38</v>
          </cell>
          <cell r="C1262" t="str">
            <v>DEPARTAMENTO PINTURA</v>
          </cell>
          <cell r="D1262" t="str">
            <v>484</v>
          </cell>
          <cell r="E1262" t="str">
            <v>PORTON (CONJUNTO)</v>
          </cell>
          <cell r="F1262" t="str">
            <v>BOLLOS</v>
          </cell>
          <cell r="G1262" t="str">
            <v>PORTON (CONJUNTO)BOLLOS</v>
          </cell>
          <cell r="H1262" t="str">
            <v>X38</v>
          </cell>
          <cell r="I1262" t="str">
            <v>TCMU</v>
          </cell>
          <cell r="J1262">
            <v>18</v>
          </cell>
          <cell r="K1262" t="str">
            <v>FIGUEROA MIGUEL ANGE</v>
          </cell>
          <cell r="L1262" t="str">
            <v>GUNI</v>
          </cell>
        </row>
        <row r="1263">
          <cell r="A1263">
            <v>22</v>
          </cell>
          <cell r="B1263" t="str">
            <v>X38</v>
          </cell>
          <cell r="C1263" t="str">
            <v>DEPARTAMENTO PINTURA</v>
          </cell>
          <cell r="D1263" t="str">
            <v>486</v>
          </cell>
          <cell r="E1263" t="str">
            <v>CUSTODIA  I.</v>
          </cell>
          <cell r="F1263" t="str">
            <v>GRANO</v>
          </cell>
          <cell r="G1263" t="str">
            <v>CUSTODIA  I.GRANO</v>
          </cell>
          <cell r="H1263" t="str">
            <v>X38</v>
          </cell>
          <cell r="I1263" t="str">
            <v>TCMU</v>
          </cell>
          <cell r="J1263">
            <v>18</v>
          </cell>
          <cell r="K1263" t="str">
            <v>FUENTE FEDER GREGOR</v>
          </cell>
          <cell r="L1263" t="str">
            <v>GUNI</v>
          </cell>
        </row>
        <row r="1264">
          <cell r="A1264">
            <v>22</v>
          </cell>
          <cell r="B1264" t="str">
            <v>X38</v>
          </cell>
          <cell r="C1264" t="str">
            <v>DEPARTAMENTO PINTURA</v>
          </cell>
          <cell r="D1264" t="str">
            <v>486</v>
          </cell>
          <cell r="E1264" t="str">
            <v>PIE MEDIO  D.</v>
          </cell>
          <cell r="F1264" t="str">
            <v>GRANO</v>
          </cell>
          <cell r="G1264" t="str">
            <v>PIE MEDIO  D.GRANO</v>
          </cell>
          <cell r="H1264" t="str">
            <v>X38</v>
          </cell>
          <cell r="I1264" t="str">
            <v>TCMU</v>
          </cell>
          <cell r="J1264">
            <v>18</v>
          </cell>
          <cell r="K1264" t="str">
            <v>GUTIERREZ VERONICA</v>
          </cell>
          <cell r="L1264" t="str">
            <v>GUNI</v>
          </cell>
        </row>
        <row r="1265">
          <cell r="A1265">
            <v>22</v>
          </cell>
          <cell r="B1265" t="str">
            <v>X38</v>
          </cell>
          <cell r="C1265" t="str">
            <v>DEPARTAMENTO PINTURA</v>
          </cell>
          <cell r="D1265" t="str">
            <v>486</v>
          </cell>
          <cell r="E1265" t="str">
            <v>PUERTA ARI.</v>
          </cell>
          <cell r="F1265" t="str">
            <v>GRANO</v>
          </cell>
          <cell r="G1265" t="str">
            <v>PUERTA ARI.GRANO</v>
          </cell>
          <cell r="H1265" t="str">
            <v>X38</v>
          </cell>
          <cell r="I1265" t="str">
            <v>TCMU</v>
          </cell>
          <cell r="J1265">
            <v>18</v>
          </cell>
          <cell r="K1265" t="str">
            <v>ZELAYA GONZA MA CRUZ</v>
          </cell>
          <cell r="L1265" t="str">
            <v>GUNI</v>
          </cell>
        </row>
        <row r="1266">
          <cell r="A1266">
            <v>22</v>
          </cell>
          <cell r="B1266" t="str">
            <v>X65</v>
          </cell>
          <cell r="C1266" t="str">
            <v>DEPARTAMENTO  CHAPA</v>
          </cell>
          <cell r="D1266" t="str">
            <v>421</v>
          </cell>
          <cell r="E1266" t="str">
            <v>CAPOT AV.</v>
          </cell>
          <cell r="F1266" t="str">
            <v>BOLLOS</v>
          </cell>
          <cell r="G1266" t="str">
            <v>CAPOT AV.BOLLOS</v>
          </cell>
          <cell r="H1266" t="str">
            <v>X65</v>
          </cell>
          <cell r="I1266" t="str">
            <v>TCMU</v>
          </cell>
          <cell r="J1266">
            <v>18</v>
          </cell>
          <cell r="K1266" t="str">
            <v>REYNOSO DAVID WALTER</v>
          </cell>
          <cell r="L1266" t="str">
            <v>GUNI</v>
          </cell>
        </row>
        <row r="1267">
          <cell r="A1267">
            <v>22</v>
          </cell>
          <cell r="B1267" t="str">
            <v>X65</v>
          </cell>
          <cell r="C1267" t="str">
            <v>DEPARTAMENTO  CHAPA</v>
          </cell>
          <cell r="D1267" t="str">
            <v>421</v>
          </cell>
          <cell r="E1267" t="str">
            <v>PISO AV. O CABINA</v>
          </cell>
          <cell r="F1267" t="str">
            <v>DESGARRO - EXTRUSION - PERFORACION</v>
          </cell>
          <cell r="G1267" t="str">
            <v>PISO AV. O CABINADESGARRO - EXTRUSION - PERFORACION</v>
          </cell>
          <cell r="H1267" t="str">
            <v>X65</v>
          </cell>
          <cell r="I1267" t="str">
            <v>SRET</v>
          </cell>
          <cell r="J1267">
            <v>18</v>
          </cell>
          <cell r="K1267" t="str">
            <v>CORREA, ALBERTO</v>
          </cell>
          <cell r="L1267" t="str">
            <v>STO1</v>
          </cell>
        </row>
        <row r="1268">
          <cell r="A1268">
            <v>22</v>
          </cell>
          <cell r="B1268" t="str">
            <v>X65</v>
          </cell>
          <cell r="C1268" t="str">
            <v>DEPARTAMENTO  CHAPA</v>
          </cell>
          <cell r="D1268" t="str">
            <v>421</v>
          </cell>
          <cell r="E1268" t="str">
            <v>VIERTEAGUAS MONTANTE DE VANO  D.</v>
          </cell>
          <cell r="F1268" t="str">
            <v>MAL POSICIONADO</v>
          </cell>
          <cell r="G1268" t="str">
            <v>VIERTEAGUAS MONTANTE DE VANO  D.MAL POSICIONADO</v>
          </cell>
          <cell r="H1268" t="str">
            <v>X65</v>
          </cell>
          <cell r="I1268" t="str">
            <v>SRE2</v>
          </cell>
          <cell r="J1268">
            <v>18</v>
          </cell>
          <cell r="K1268" t="str">
            <v>AUTELLI JORGE A</v>
          </cell>
          <cell r="L1268" t="str">
            <v>TCMU</v>
          </cell>
        </row>
        <row r="1269">
          <cell r="A1269">
            <v>22</v>
          </cell>
          <cell r="B1269" t="str">
            <v>X65</v>
          </cell>
          <cell r="C1269" t="str">
            <v>DEPARTAMENTO  CHAPA</v>
          </cell>
          <cell r="D1269" t="str">
            <v>431</v>
          </cell>
          <cell r="E1269" t="str">
            <v>PAÑO DE PUERTA  ARD / ALETA  ARD</v>
          </cell>
          <cell r="F1269" t="str">
            <v>SOBRESALE</v>
          </cell>
          <cell r="G1269" t="str">
            <v>PAÑO DE PUERTA  ARD / ALETA  ARDSOBRESALE</v>
          </cell>
          <cell r="H1269" t="str">
            <v>X65</v>
          </cell>
          <cell r="I1269" t="str">
            <v>TCMU</v>
          </cell>
          <cell r="J1269">
            <v>18</v>
          </cell>
          <cell r="K1269" t="str">
            <v>REYNOSO DAVID WALTER</v>
          </cell>
          <cell r="L1269" t="str">
            <v>GUNI</v>
          </cell>
        </row>
        <row r="1270">
          <cell r="A1270">
            <v>22</v>
          </cell>
          <cell r="B1270" t="str">
            <v>X65</v>
          </cell>
          <cell r="C1270" t="str">
            <v>DEPARTAMENTO  CHAPA</v>
          </cell>
          <cell r="D1270" t="str">
            <v>431</v>
          </cell>
          <cell r="E1270" t="str">
            <v>PUERTA ARI.</v>
          </cell>
          <cell r="F1270" t="str">
            <v>DEFECTO DE CHAPA</v>
          </cell>
          <cell r="G1270" t="str">
            <v>PUERTA ARI.DEFECTO DE CHAPA</v>
          </cell>
          <cell r="H1270" t="str">
            <v>X65</v>
          </cell>
          <cell r="I1270" t="str">
            <v>TCMU</v>
          </cell>
          <cell r="J1270">
            <v>18</v>
          </cell>
          <cell r="K1270" t="str">
            <v>MORENO HUGO A</v>
          </cell>
          <cell r="L1270" t="str">
            <v>GUNI</v>
          </cell>
        </row>
        <row r="1271">
          <cell r="A1271">
            <v>22</v>
          </cell>
          <cell r="B1271" t="str">
            <v>X65</v>
          </cell>
          <cell r="C1271" t="str">
            <v>DEPARTAMENTO  CHAPA</v>
          </cell>
          <cell r="D1271" t="str">
            <v>432</v>
          </cell>
          <cell r="E1271" t="str">
            <v>ALETA  AVI.</v>
          </cell>
          <cell r="F1271" t="str">
            <v>DEFECTO DE CHAPA</v>
          </cell>
          <cell r="G1271" t="str">
            <v>ALETA  AVI.DEFECTO DE CHAPA</v>
          </cell>
          <cell r="H1271" t="str">
            <v>X65</v>
          </cell>
          <cell r="I1271" t="str">
            <v>SRE2</v>
          </cell>
          <cell r="J1271">
            <v>18</v>
          </cell>
          <cell r="K1271" t="str">
            <v>DAGHERO CLAUDIO JUAN</v>
          </cell>
          <cell r="L1271" t="str">
            <v>TCMU</v>
          </cell>
        </row>
        <row r="1272">
          <cell r="A1272">
            <v>22</v>
          </cell>
          <cell r="B1272" t="str">
            <v>X65</v>
          </cell>
          <cell r="C1272" t="str">
            <v>DEPARTAMENTO MONTAJE</v>
          </cell>
          <cell r="D1272" t="str">
            <v>142</v>
          </cell>
          <cell r="E1272" t="str">
            <v>ALFOMBRA DE PISO ARD.</v>
          </cell>
          <cell r="F1272" t="str">
            <v>PRESENCIA DE AGUA (ORIGEN INDETERMINADO)</v>
          </cell>
          <cell r="G1272" t="str">
            <v>ALFOMBRA DE PISO ARD.PRESENCIA DE AGUA (ORIGEN INDETERMINADO)</v>
          </cell>
          <cell r="H1272" t="str">
            <v>X65</v>
          </cell>
          <cell r="I1272" t="str">
            <v>SRE2</v>
          </cell>
          <cell r="J1272">
            <v>18</v>
          </cell>
          <cell r="K1272" t="str">
            <v>DI GREGORIO RAUL</v>
          </cell>
          <cell r="L1272" t="str">
            <v>GKAN</v>
          </cell>
        </row>
        <row r="1273">
          <cell r="A1273">
            <v>22</v>
          </cell>
          <cell r="B1273" t="str">
            <v>X65</v>
          </cell>
          <cell r="C1273" t="str">
            <v>DEPARTAMENTO MONTAJE</v>
          </cell>
          <cell r="D1273" t="str">
            <v>147</v>
          </cell>
          <cell r="E1273" t="str">
            <v>MARCO DE PUERTA  ARI</v>
          </cell>
          <cell r="F1273" t="str">
            <v>DESCONCHADO</v>
          </cell>
          <cell r="G1273" t="str">
            <v>MARCO DE PUERTA  ARIDESCONCHADO</v>
          </cell>
          <cell r="H1273" t="str">
            <v>X65</v>
          </cell>
          <cell r="I1273" t="str">
            <v>SBOX</v>
          </cell>
          <cell r="J1273">
            <v>18</v>
          </cell>
          <cell r="K1273" t="str">
            <v>ALBORNOZ CARLOS</v>
          </cell>
          <cell r="L1273" t="str">
            <v>SPIN</v>
          </cell>
        </row>
        <row r="1274">
          <cell r="A1274">
            <v>22</v>
          </cell>
          <cell r="B1274" t="str">
            <v>X65</v>
          </cell>
          <cell r="C1274" t="str">
            <v>DEPARTAMENTO PINTURA</v>
          </cell>
          <cell r="D1274" t="str">
            <v>484</v>
          </cell>
          <cell r="E1274" t="str">
            <v>EMBELLECEDOR DE TECHO I.</v>
          </cell>
          <cell r="F1274" t="str">
            <v>MAL ASPECTO</v>
          </cell>
          <cell r="G1274" t="str">
            <v>EMBELLECEDOR DE TECHO I.MAL ASPECTO</v>
          </cell>
          <cell r="H1274" t="str">
            <v>X65</v>
          </cell>
          <cell r="I1274" t="str">
            <v>TCMU</v>
          </cell>
          <cell r="J1274">
            <v>18</v>
          </cell>
          <cell r="K1274" t="str">
            <v>ACEVEDO CLAUDIO CEFE</v>
          </cell>
          <cell r="L1274" t="str">
            <v>GUNI</v>
          </cell>
        </row>
        <row r="1275">
          <cell r="A1275">
            <v>22</v>
          </cell>
          <cell r="B1275" t="str">
            <v>X65</v>
          </cell>
          <cell r="C1275" t="str">
            <v>DEPARTAMENTO PINTURA</v>
          </cell>
          <cell r="D1275" t="str">
            <v>486</v>
          </cell>
          <cell r="E1275" t="str">
            <v>CAPOT AV.</v>
          </cell>
          <cell r="F1275" t="str">
            <v>CRATER</v>
          </cell>
          <cell r="G1275" t="str">
            <v>CAPOT AV.CRATER</v>
          </cell>
          <cell r="H1275" t="str">
            <v>X65</v>
          </cell>
          <cell r="I1275" t="str">
            <v>TCMU</v>
          </cell>
          <cell r="J1275">
            <v>18</v>
          </cell>
          <cell r="K1275" t="str">
            <v>FIGUEROA MIGUEL ANGE</v>
          </cell>
          <cell r="L1275" t="str">
            <v>GUNI</v>
          </cell>
        </row>
        <row r="1276">
          <cell r="A1276">
            <v>22</v>
          </cell>
          <cell r="B1276" t="str">
            <v>X65</v>
          </cell>
          <cell r="C1276" t="str">
            <v>DEPARTAMENTO PINTURA</v>
          </cell>
          <cell r="D1276" t="str">
            <v>486</v>
          </cell>
          <cell r="E1276" t="str">
            <v>MARCO DE PUERTA  AVD</v>
          </cell>
          <cell r="F1276" t="str">
            <v>GRANO</v>
          </cell>
          <cell r="G1276" t="str">
            <v>MARCO DE PUERTA  AVDGRANO</v>
          </cell>
          <cell r="H1276" t="str">
            <v>X65</v>
          </cell>
          <cell r="I1276" t="str">
            <v>TCMU</v>
          </cell>
          <cell r="J1276">
            <v>18</v>
          </cell>
          <cell r="K1276" t="str">
            <v>FIGUEROA MIGUEL ANGE</v>
          </cell>
          <cell r="L1276" t="str">
            <v>GUNI</v>
          </cell>
        </row>
        <row r="1277">
          <cell r="A1277">
            <v>22</v>
          </cell>
          <cell r="B1277" t="str">
            <v>X65</v>
          </cell>
          <cell r="C1277" t="str">
            <v>DEPARTAMENTO PINTURA</v>
          </cell>
          <cell r="D1277" t="str">
            <v>486</v>
          </cell>
          <cell r="E1277" t="str">
            <v>PIE  AVI.</v>
          </cell>
          <cell r="F1277" t="str">
            <v>GRANO</v>
          </cell>
          <cell r="G1277" t="str">
            <v>PIE  AVI.GRANO</v>
          </cell>
          <cell r="H1277" t="str">
            <v>X65</v>
          </cell>
          <cell r="I1277" t="str">
            <v>SBOX</v>
          </cell>
          <cell r="J1277">
            <v>18</v>
          </cell>
          <cell r="K1277" t="str">
            <v>ALBORNOZ CARLOS</v>
          </cell>
          <cell r="L1277" t="str">
            <v>SPIN</v>
          </cell>
        </row>
        <row r="1278">
          <cell r="A1278">
            <v>22</v>
          </cell>
          <cell r="B1278" t="str">
            <v>X65</v>
          </cell>
          <cell r="C1278" t="str">
            <v>DEPARTAMENTO PINTURA</v>
          </cell>
          <cell r="D1278" t="str">
            <v>486</v>
          </cell>
          <cell r="E1278" t="str">
            <v>PORTON (CONJUNTO)</v>
          </cell>
          <cell r="F1278" t="str">
            <v>HUELLAS</v>
          </cell>
          <cell r="G1278" t="str">
            <v>PORTON (CONJUNTO)HUELLAS</v>
          </cell>
          <cell r="H1278" t="str">
            <v>X65</v>
          </cell>
          <cell r="I1278" t="str">
            <v>SRE2</v>
          </cell>
          <cell r="J1278">
            <v>18</v>
          </cell>
          <cell r="K1278" t="str">
            <v>FUENTE FEDER GREGOR</v>
          </cell>
          <cell r="L1278" t="str">
            <v>GUNI</v>
          </cell>
        </row>
        <row r="1279">
          <cell r="A1279">
            <v>22</v>
          </cell>
          <cell r="B1279" t="str">
            <v>X76</v>
          </cell>
          <cell r="C1279" t="str">
            <v>DEPARTAMENTO  CHAPA</v>
          </cell>
          <cell r="D1279" t="str">
            <v>426</v>
          </cell>
          <cell r="E1279" t="str">
            <v>ALETA  AVI.</v>
          </cell>
          <cell r="F1279" t="str">
            <v>BOLLOS</v>
          </cell>
          <cell r="G1279" t="str">
            <v>ALETA  AVI.BOLLOS</v>
          </cell>
          <cell r="H1279" t="str">
            <v>X76</v>
          </cell>
          <cell r="I1279" t="str">
            <v>TCMU</v>
          </cell>
          <cell r="J1279">
            <v>18</v>
          </cell>
          <cell r="K1279" t="str">
            <v>FIGUEROA MIGUEL ANGE</v>
          </cell>
          <cell r="L1279" t="str">
            <v>GUNI</v>
          </cell>
        </row>
        <row r="1280">
          <cell r="A1280">
            <v>22</v>
          </cell>
          <cell r="B1280" t="str">
            <v>X76</v>
          </cell>
          <cell r="C1280" t="str">
            <v>DEPARTAMENTO  CHAPA</v>
          </cell>
          <cell r="D1280" t="str">
            <v>426</v>
          </cell>
          <cell r="E1280" t="str">
            <v>PUERTA BATIENTE ARD.</v>
          </cell>
          <cell r="F1280" t="str">
            <v>BOLLOS</v>
          </cell>
          <cell r="G1280" t="str">
            <v>PUERTA BATIENTE ARD.BOLLOS</v>
          </cell>
          <cell r="H1280" t="str">
            <v>X76</v>
          </cell>
          <cell r="I1280" t="str">
            <v>STO1</v>
          </cell>
          <cell r="J1280">
            <v>18</v>
          </cell>
          <cell r="K1280" t="str">
            <v>CORREA, ALBERTO</v>
          </cell>
          <cell r="L1280" t="str">
            <v>STO1</v>
          </cell>
        </row>
        <row r="1281">
          <cell r="A1281">
            <v>22</v>
          </cell>
          <cell r="B1281" t="str">
            <v>X76</v>
          </cell>
          <cell r="C1281" t="str">
            <v>DEPARTAMENTO  CHAPA</v>
          </cell>
          <cell r="D1281" t="str">
            <v>427</v>
          </cell>
          <cell r="E1281" t="str">
            <v>CAPOT AV.</v>
          </cell>
          <cell r="F1281" t="str">
            <v>PICO</v>
          </cell>
          <cell r="G1281" t="str">
            <v>CAPOT AV.PICO</v>
          </cell>
          <cell r="H1281" t="str">
            <v>X76</v>
          </cell>
          <cell r="I1281" t="str">
            <v>TCMU</v>
          </cell>
          <cell r="J1281">
            <v>18</v>
          </cell>
          <cell r="K1281" t="str">
            <v>FUENTE FEDER GREGOR</v>
          </cell>
          <cell r="L1281" t="str">
            <v>GUNI</v>
          </cell>
        </row>
        <row r="1282">
          <cell r="A1282">
            <v>22</v>
          </cell>
          <cell r="B1282" t="str">
            <v>X76</v>
          </cell>
          <cell r="C1282" t="str">
            <v>DEPARTAMENTO  CHAPA</v>
          </cell>
          <cell r="D1282" t="str">
            <v>427</v>
          </cell>
          <cell r="E1282" t="str">
            <v>PUERTA AVD.</v>
          </cell>
          <cell r="F1282" t="str">
            <v>JUEGO MAL REPARTIDO</v>
          </cell>
          <cell r="G1282" t="str">
            <v>PUERTA AVD.JUEGO MAL REPARTIDO</v>
          </cell>
          <cell r="H1282" t="str">
            <v>X76</v>
          </cell>
          <cell r="I1282" t="str">
            <v>TCMU</v>
          </cell>
          <cell r="J1282">
            <v>18</v>
          </cell>
          <cell r="K1282" t="str">
            <v>IBARRA CARLOS NICOLA</v>
          </cell>
          <cell r="L1282" t="str">
            <v>GUNI</v>
          </cell>
        </row>
        <row r="1283">
          <cell r="A1283">
            <v>22</v>
          </cell>
          <cell r="B1283" t="str">
            <v>X76</v>
          </cell>
          <cell r="C1283" t="str">
            <v>DEPARTAMENTO  CHAPA</v>
          </cell>
          <cell r="D1283" t="str">
            <v>427</v>
          </cell>
          <cell r="E1283" t="str">
            <v>PUERTA AVI.</v>
          </cell>
          <cell r="F1283" t="str">
            <v>BOLLOS</v>
          </cell>
          <cell r="G1283" t="str">
            <v>PUERTA AVI.BOLLOS</v>
          </cell>
          <cell r="H1283" t="str">
            <v>X76</v>
          </cell>
          <cell r="I1283" t="str">
            <v>SRE2</v>
          </cell>
          <cell r="J1283">
            <v>18</v>
          </cell>
          <cell r="K1283" t="str">
            <v>IBARRA CARLOS NICOLA</v>
          </cell>
          <cell r="L1283" t="str">
            <v>GUNI</v>
          </cell>
        </row>
        <row r="1284">
          <cell r="A1284">
            <v>22</v>
          </cell>
          <cell r="B1284" t="str">
            <v>X76</v>
          </cell>
          <cell r="C1284" t="str">
            <v>DEPARTAMENTO MONTAJE</v>
          </cell>
          <cell r="D1284" t="str">
            <v>???</v>
          </cell>
          <cell r="E1284" t="str">
            <v>PARACHOQUES AV.</v>
          </cell>
          <cell r="F1284" t="str">
            <v>MANCHA</v>
          </cell>
          <cell r="G1284" t="str">
            <v>PARACHOQUES AV.MANCHA</v>
          </cell>
          <cell r="H1284" t="str">
            <v>X76</v>
          </cell>
          <cell r="I1284" t="str">
            <v>TCMU</v>
          </cell>
          <cell r="J1284">
            <v>18</v>
          </cell>
          <cell r="K1284" t="str">
            <v>FUENTE FEDER GREGOR</v>
          </cell>
          <cell r="L1284" t="str">
            <v>GUNI</v>
          </cell>
        </row>
        <row r="1285">
          <cell r="A1285">
            <v>22</v>
          </cell>
          <cell r="B1285" t="str">
            <v>X76</v>
          </cell>
          <cell r="C1285" t="str">
            <v>DEPARTAMENTO MONTAJE</v>
          </cell>
          <cell r="D1285" t="str">
            <v>???</v>
          </cell>
          <cell r="E1285" t="str">
            <v>PUERTA AVD.</v>
          </cell>
          <cell r="F1285" t="str">
            <v>BOLLOS</v>
          </cell>
          <cell r="G1285" t="str">
            <v>PUERTA AVD.BOLLOS</v>
          </cell>
          <cell r="H1285" t="str">
            <v>X76</v>
          </cell>
          <cell r="I1285" t="str">
            <v>SRE2</v>
          </cell>
          <cell r="J1285">
            <v>18</v>
          </cell>
          <cell r="K1285" t="str">
            <v>IBARRA CARLOS NICOLA</v>
          </cell>
          <cell r="L1285" t="str">
            <v>GUNI</v>
          </cell>
        </row>
        <row r="1286">
          <cell r="A1286">
            <v>22</v>
          </cell>
          <cell r="B1286" t="str">
            <v>X76</v>
          </cell>
          <cell r="C1286" t="str">
            <v>DEPARTAMENTO MONTAJE</v>
          </cell>
          <cell r="D1286" t="str">
            <v>???</v>
          </cell>
          <cell r="E1286" t="str">
            <v>REJILLA DE CALANDRA</v>
          </cell>
          <cell r="F1286" t="str">
            <v>MAL POSICIONADO</v>
          </cell>
          <cell r="G1286" t="str">
            <v>REJILLA DE CALANDRAMAL POSICIONADO</v>
          </cell>
          <cell r="H1286" t="str">
            <v>X76</v>
          </cell>
          <cell r="I1286" t="str">
            <v>TCMU</v>
          </cell>
          <cell r="J1286">
            <v>18</v>
          </cell>
          <cell r="K1286" t="str">
            <v>MANZANELLI RICARDO O</v>
          </cell>
          <cell r="L1286" t="str">
            <v>GUNI</v>
          </cell>
        </row>
        <row r="1287">
          <cell r="A1287">
            <v>22</v>
          </cell>
          <cell r="B1287" t="str">
            <v>X76</v>
          </cell>
          <cell r="C1287" t="str">
            <v>DEPARTAMENTO MONTAJE</v>
          </cell>
          <cell r="D1287" t="str">
            <v>137</v>
          </cell>
          <cell r="E1287" t="str">
            <v>LUNA MOVIL DE PUERTA  ARD.</v>
          </cell>
          <cell r="F1287" t="str">
            <v>MUY LIBRE</v>
          </cell>
          <cell r="G1287" t="str">
            <v>LUNA MOVIL DE PUERTA  ARD.MUY LIBRE</v>
          </cell>
          <cell r="H1287" t="str">
            <v>X76</v>
          </cell>
          <cell r="I1287" t="str">
            <v>TCMU</v>
          </cell>
          <cell r="J1287">
            <v>18</v>
          </cell>
          <cell r="K1287" t="str">
            <v>ZELAYA GONZA MA CRUZ</v>
          </cell>
          <cell r="L1287" t="str">
            <v>GUNI</v>
          </cell>
        </row>
        <row r="1288">
          <cell r="A1288">
            <v>22</v>
          </cell>
          <cell r="B1288" t="str">
            <v>X76</v>
          </cell>
          <cell r="C1288" t="str">
            <v>DEPARTAMENTO MONTAJE</v>
          </cell>
          <cell r="D1288" t="str">
            <v>142</v>
          </cell>
          <cell r="E1288" t="str">
            <v>ALFOMBRA DE PISO ARD.</v>
          </cell>
          <cell r="F1288" t="str">
            <v>PRESENCIA DE AGUA (ORIGEN INDETERMINADO)</v>
          </cell>
          <cell r="G1288" t="str">
            <v>ALFOMBRA DE PISO ARD.PRESENCIA DE AGUA (ORIGEN INDETERMINADO)</v>
          </cell>
          <cell r="H1288" t="str">
            <v>X76</v>
          </cell>
          <cell r="I1288" t="str">
            <v>SRE2</v>
          </cell>
          <cell r="J1288">
            <v>18</v>
          </cell>
          <cell r="K1288" t="str">
            <v>DI GREGORIO RAUL</v>
          </cell>
          <cell r="L1288" t="str">
            <v>GKAN</v>
          </cell>
        </row>
        <row r="1289">
          <cell r="A1289">
            <v>22</v>
          </cell>
          <cell r="B1289" t="str">
            <v>X76</v>
          </cell>
          <cell r="C1289" t="str">
            <v>DEPARTAMENTO PINTURA</v>
          </cell>
          <cell r="D1289" t="str">
            <v>483</v>
          </cell>
          <cell r="E1289" t="str">
            <v>ALETA  ARI.</v>
          </cell>
          <cell r="F1289" t="str">
            <v>GOTA</v>
          </cell>
          <cell r="G1289" t="str">
            <v>ALETA  ARI.GOTA</v>
          </cell>
          <cell r="H1289" t="str">
            <v>X76</v>
          </cell>
          <cell r="I1289" t="str">
            <v>SRE2</v>
          </cell>
          <cell r="J1289">
            <v>18</v>
          </cell>
          <cell r="K1289" t="str">
            <v>ZELAYA GONZA MA CRUZ</v>
          </cell>
          <cell r="L1289" t="str">
            <v>GUNI</v>
          </cell>
        </row>
        <row r="1290">
          <cell r="A1290">
            <v>22</v>
          </cell>
          <cell r="B1290" t="str">
            <v>X76</v>
          </cell>
          <cell r="C1290" t="str">
            <v>DEPARTAMENTO PINTURA</v>
          </cell>
          <cell r="D1290" t="str">
            <v>483</v>
          </cell>
          <cell r="E1290" t="str">
            <v>PUERTA AVD.</v>
          </cell>
          <cell r="F1290" t="str">
            <v>DESCOLGON</v>
          </cell>
          <cell r="G1290" t="str">
            <v>PUERTA AVD.DESCOLGON</v>
          </cell>
          <cell r="H1290" t="str">
            <v>X76</v>
          </cell>
          <cell r="I1290" t="str">
            <v>SBOX</v>
          </cell>
          <cell r="J1290">
            <v>18</v>
          </cell>
          <cell r="K1290" t="str">
            <v>GALLARA, OSCAR FABIA</v>
          </cell>
          <cell r="L1290" t="str">
            <v>SPIN</v>
          </cell>
        </row>
        <row r="1291">
          <cell r="A1291">
            <v>22</v>
          </cell>
          <cell r="B1291" t="str">
            <v>X76</v>
          </cell>
          <cell r="C1291" t="str">
            <v>DEPARTAMENTO PINTURA</v>
          </cell>
          <cell r="D1291" t="str">
            <v>484</v>
          </cell>
          <cell r="E1291" t="str">
            <v>CAJON PORTON</v>
          </cell>
          <cell r="F1291" t="str">
            <v>DESCONCHADO</v>
          </cell>
          <cell r="G1291" t="str">
            <v>CAJON PORTONDESCONCHADO</v>
          </cell>
          <cell r="H1291" t="str">
            <v>X76</v>
          </cell>
          <cell r="I1291" t="str">
            <v>TCMU</v>
          </cell>
          <cell r="J1291">
            <v>18</v>
          </cell>
          <cell r="K1291" t="str">
            <v>FUENTE FEDER GREGOR</v>
          </cell>
          <cell r="L1291" t="str">
            <v>GUNI</v>
          </cell>
        </row>
        <row r="1292">
          <cell r="A1292">
            <v>22</v>
          </cell>
          <cell r="B1292" t="str">
            <v>X76</v>
          </cell>
          <cell r="C1292" t="str">
            <v>DEPARTAMENTO PINTURA</v>
          </cell>
          <cell r="D1292" t="str">
            <v>484</v>
          </cell>
          <cell r="E1292" t="str">
            <v>PUERTA DESLIZANTE LATERAL D.</v>
          </cell>
          <cell r="F1292" t="str">
            <v>BOLLOS</v>
          </cell>
          <cell r="G1292" t="str">
            <v>PUERTA DESLIZANTE LATERAL D.BOLLOS</v>
          </cell>
          <cell r="H1292" t="str">
            <v>X76</v>
          </cell>
          <cell r="I1292" t="str">
            <v>TCMU</v>
          </cell>
          <cell r="J1292">
            <v>18</v>
          </cell>
          <cell r="K1292" t="str">
            <v>GAUNA MARIA EUGENIA</v>
          </cell>
          <cell r="L1292" t="str">
            <v>GUNI</v>
          </cell>
        </row>
        <row r="1293">
          <cell r="A1293">
            <v>22</v>
          </cell>
          <cell r="B1293" t="str">
            <v>X76</v>
          </cell>
          <cell r="C1293" t="str">
            <v>DEPARTAMENTO PINTURA</v>
          </cell>
          <cell r="D1293" t="str">
            <v>486</v>
          </cell>
          <cell r="E1293" t="str">
            <v>PUERTA AVD.</v>
          </cell>
          <cell r="F1293" t="str">
            <v>GRANO</v>
          </cell>
          <cell r="G1293" t="str">
            <v>PUERTA AVD.GRANO</v>
          </cell>
          <cell r="H1293" t="str">
            <v>X76</v>
          </cell>
          <cell r="I1293" t="str">
            <v>SRE2</v>
          </cell>
          <cell r="J1293">
            <v>18</v>
          </cell>
          <cell r="K1293" t="str">
            <v>MANZANELLI RICARDO O</v>
          </cell>
          <cell r="L1293" t="str">
            <v>GUNI</v>
          </cell>
        </row>
        <row r="1294">
          <cell r="A1294">
            <v>22</v>
          </cell>
          <cell r="B1294" t="str">
            <v>X76</v>
          </cell>
          <cell r="C1294" t="str">
            <v>DEPARTAMENTO PINTURA</v>
          </cell>
          <cell r="D1294" t="str">
            <v>486</v>
          </cell>
          <cell r="E1294" t="str">
            <v>PUERTA BATIENTE ARD.</v>
          </cell>
          <cell r="F1294" t="str">
            <v>MANCHA</v>
          </cell>
          <cell r="G1294" t="str">
            <v>PUERTA BATIENTE ARD.MANCHA</v>
          </cell>
          <cell r="H1294" t="str">
            <v>X76</v>
          </cell>
          <cell r="I1294" t="str">
            <v>SBOX</v>
          </cell>
          <cell r="J1294">
            <v>18</v>
          </cell>
          <cell r="K1294" t="str">
            <v>ALBORNOZ CARLOS</v>
          </cell>
          <cell r="L1294" t="str">
            <v>SPIN</v>
          </cell>
        </row>
        <row r="1295">
          <cell r="A1295">
            <v>22</v>
          </cell>
          <cell r="B1295" t="str">
            <v>X76</v>
          </cell>
          <cell r="C1295" t="str">
            <v>DEPARTAMENTO PINTURA</v>
          </cell>
          <cell r="D1295" t="str">
            <v>486</v>
          </cell>
          <cell r="E1295" t="str">
            <v>PUERTA DESLIZANTE LATERAL D.</v>
          </cell>
          <cell r="F1295" t="str">
            <v>DEPOSITO DE PARTICULAS</v>
          </cell>
          <cell r="G1295" t="str">
            <v>PUERTA DESLIZANTE LATERAL D.DEPOSITO DE PARTICULAS</v>
          </cell>
          <cell r="H1295" t="str">
            <v>X76</v>
          </cell>
          <cell r="I1295" t="str">
            <v>TCMU</v>
          </cell>
          <cell r="J1295">
            <v>18</v>
          </cell>
          <cell r="K1295" t="str">
            <v>RIZZI JESSICA</v>
          </cell>
          <cell r="L1295" t="str">
            <v>GUNI</v>
          </cell>
        </row>
        <row r="1296">
          <cell r="A1296">
            <v>22</v>
          </cell>
          <cell r="B1296" t="str">
            <v>X76</v>
          </cell>
          <cell r="C1296" t="str">
            <v>DEPARTAMENTO PINTURA</v>
          </cell>
          <cell r="D1296" t="str">
            <v>486</v>
          </cell>
          <cell r="E1296" t="str">
            <v>TECHO</v>
          </cell>
          <cell r="F1296" t="str">
            <v>DEPOSITO DE PARTICULAS</v>
          </cell>
          <cell r="G1296" t="str">
            <v>TECHODEPOSITO DE PARTICULAS</v>
          </cell>
          <cell r="H1296" t="str">
            <v>X76</v>
          </cell>
          <cell r="I1296" t="str">
            <v>TCMU</v>
          </cell>
          <cell r="J1296">
            <v>18</v>
          </cell>
          <cell r="K1296" t="str">
            <v>FIGUEROA MIGUEL ANGE</v>
          </cell>
          <cell r="L1296" t="str">
            <v>GUNI</v>
          </cell>
        </row>
        <row r="1297">
          <cell r="A1297">
            <v>22</v>
          </cell>
          <cell r="B1297" t="str">
            <v>X65</v>
          </cell>
          <cell r="C1297" t="str">
            <v>DEPARTAMENTO MONTAJE</v>
          </cell>
          <cell r="D1297" t="str">
            <v>142</v>
          </cell>
          <cell r="E1297" t="str">
            <v>FUNCION DE INYECCION</v>
          </cell>
          <cell r="F1297" t="str">
            <v>OPERACION NO REALIZADA</v>
          </cell>
          <cell r="G1297" t="str">
            <v>FUNCION DE INYECCIONOPERACION NO REALIZADA</v>
          </cell>
          <cell r="H1297" t="str">
            <v>X65</v>
          </cell>
          <cell r="I1297" t="str">
            <v>SRE1</v>
          </cell>
          <cell r="J1297">
            <v>9</v>
          </cell>
          <cell r="K1297" t="str">
            <v>CONTROL ELECTRICO</v>
          </cell>
          <cell r="L1297" t="str">
            <v>DYRA</v>
          </cell>
        </row>
        <row r="1298">
          <cell r="A1298">
            <v>22</v>
          </cell>
          <cell r="B1298" t="str">
            <v>X65</v>
          </cell>
          <cell r="C1298" t="str">
            <v>DEPARTAMENTO MONTAJE</v>
          </cell>
          <cell r="D1298" t="str">
            <v>146</v>
          </cell>
          <cell r="E1298" t="str">
            <v>FUNCION DE INYECCION</v>
          </cell>
          <cell r="F1298" t="str">
            <v>OPERACION NO REALIZADA</v>
          </cell>
          <cell r="G1298" t="str">
            <v>FUNCION DE INYECCIONOPERACION NO REALIZADA</v>
          </cell>
          <cell r="H1298" t="str">
            <v>X65</v>
          </cell>
          <cell r="I1298" t="str">
            <v>SRE1</v>
          </cell>
          <cell r="J1298">
            <v>9</v>
          </cell>
          <cell r="K1298" t="str">
            <v>CONTROL ELECTRICO</v>
          </cell>
          <cell r="L1298" t="str">
            <v>DYRA</v>
          </cell>
        </row>
        <row r="1299">
          <cell r="A1299">
            <v>22</v>
          </cell>
          <cell r="B1299" t="str">
            <v>X38</v>
          </cell>
          <cell r="C1299" t="str">
            <v>DEPARTAMENTO  CHAPA</v>
          </cell>
          <cell r="D1299" t="str">
            <v>416</v>
          </cell>
          <cell r="E1299" t="str">
            <v>PARACHOQUES AR</v>
          </cell>
          <cell r="F1299" t="str">
            <v>MAL POSICIONADO</v>
          </cell>
          <cell r="G1299" t="str">
            <v>PARACHOQUES ARMAL POSICIONADO</v>
          </cell>
          <cell r="H1299" t="str">
            <v>X38</v>
          </cell>
          <cell r="I1299" t="str">
            <v>TCMU</v>
          </cell>
          <cell r="J1299">
            <v>17</v>
          </cell>
          <cell r="K1299" t="str">
            <v>MANZANELLI RICARDO O</v>
          </cell>
          <cell r="L1299" t="str">
            <v>GUNI</v>
          </cell>
        </row>
        <row r="1300">
          <cell r="A1300">
            <v>22</v>
          </cell>
          <cell r="B1300" t="str">
            <v>X38</v>
          </cell>
          <cell r="C1300" t="str">
            <v>DEPARTAMENTO MONTAJE</v>
          </cell>
          <cell r="D1300" t="str">
            <v>137</v>
          </cell>
          <cell r="E1300" t="str">
            <v>CAJETIN EXT. LUNA DE PUERTA AVD.</v>
          </cell>
          <cell r="F1300" t="str">
            <v>MAL POSICIONADO</v>
          </cell>
          <cell r="G1300" t="str">
            <v>CAJETIN EXT. LUNA DE PUERTA AVD.MAL POSICIONADO</v>
          </cell>
          <cell r="H1300" t="str">
            <v>X38</v>
          </cell>
          <cell r="I1300" t="str">
            <v>TCMU</v>
          </cell>
          <cell r="J1300">
            <v>17</v>
          </cell>
          <cell r="K1300" t="str">
            <v>FUENTE FEDER GREGOR</v>
          </cell>
          <cell r="L1300" t="str">
            <v>GUNI</v>
          </cell>
        </row>
        <row r="1301">
          <cell r="A1301">
            <v>22</v>
          </cell>
          <cell r="B1301" t="str">
            <v>X38</v>
          </cell>
          <cell r="C1301" t="str">
            <v>DEPARTAMENTO MONTAJE</v>
          </cell>
          <cell r="D1301" t="str">
            <v>137</v>
          </cell>
          <cell r="E1301" t="str">
            <v>CAJETIN EXT. LUNA DE PUERTA AVI.</v>
          </cell>
          <cell r="F1301" t="str">
            <v>NO PLACA</v>
          </cell>
          <cell r="G1301" t="str">
            <v>CAJETIN EXT. LUNA DE PUERTA AVI.NO PLACA</v>
          </cell>
          <cell r="H1301" t="str">
            <v>X38</v>
          </cell>
          <cell r="I1301" t="str">
            <v>TCMU</v>
          </cell>
          <cell r="J1301">
            <v>17</v>
          </cell>
          <cell r="K1301" t="str">
            <v>FUENTE FEDER GREGOR</v>
          </cell>
          <cell r="L1301" t="str">
            <v>GUNI</v>
          </cell>
        </row>
        <row r="1302">
          <cell r="A1302">
            <v>22</v>
          </cell>
          <cell r="B1302" t="str">
            <v>X38</v>
          </cell>
          <cell r="C1302" t="str">
            <v>DEPARTAMENTO MONTAJE</v>
          </cell>
          <cell r="D1302" t="str">
            <v>137</v>
          </cell>
          <cell r="E1302" t="str">
            <v>FUNCION TECHO ABIERTO ELECTRICO</v>
          </cell>
          <cell r="F1302" t="str">
            <v>NO CONFORME</v>
          </cell>
          <cell r="G1302" t="str">
            <v>FUNCION TECHO ABIERTO ELECTRICONO CONFORME</v>
          </cell>
          <cell r="H1302" t="str">
            <v>X38</v>
          </cell>
          <cell r="I1302" t="str">
            <v>SREE</v>
          </cell>
          <cell r="J1302">
            <v>17</v>
          </cell>
          <cell r="K1302" t="str">
            <v>CONTROL ELECTRICO</v>
          </cell>
          <cell r="L1302" t="str">
            <v>SEEA</v>
          </cell>
        </row>
        <row r="1303">
          <cell r="A1303">
            <v>22</v>
          </cell>
          <cell r="B1303" t="str">
            <v>X38</v>
          </cell>
          <cell r="C1303" t="str">
            <v>DEPARTAMENTO PINTURA</v>
          </cell>
          <cell r="D1303" t="str">
            <v>486</v>
          </cell>
          <cell r="E1303" t="str">
            <v>PORTON (CONJUNTO)</v>
          </cell>
          <cell r="F1303" t="str">
            <v>GRANO</v>
          </cell>
          <cell r="G1303" t="str">
            <v>PORTON (CONJUNTO)GRANO</v>
          </cell>
          <cell r="H1303" t="str">
            <v>X38</v>
          </cell>
          <cell r="I1303" t="str">
            <v>TCMU</v>
          </cell>
          <cell r="J1303">
            <v>17</v>
          </cell>
          <cell r="K1303" t="str">
            <v>VAZQUEZ RENE ALBERTO</v>
          </cell>
          <cell r="L1303" t="str">
            <v>GUNI</v>
          </cell>
        </row>
        <row r="1304">
          <cell r="A1304">
            <v>22</v>
          </cell>
          <cell r="B1304" t="str">
            <v>X65</v>
          </cell>
          <cell r="C1304" t="str">
            <v>CALIDAD DE PIEZAS</v>
          </cell>
          <cell r="D1304" t="str">
            <v>151</v>
          </cell>
          <cell r="E1304" t="str">
            <v>ALETA  AVD.</v>
          </cell>
          <cell r="F1304" t="str">
            <v>DEFORMADO</v>
          </cell>
          <cell r="G1304" t="str">
            <v>ALETA  AVD.DEFORMADO</v>
          </cell>
          <cell r="H1304" t="str">
            <v>X65</v>
          </cell>
          <cell r="I1304" t="str">
            <v>TCMU</v>
          </cell>
          <cell r="J1304">
            <v>17</v>
          </cell>
          <cell r="K1304" t="str">
            <v>MANZANELLI RICARDO O</v>
          </cell>
          <cell r="L1304" t="str">
            <v>GUNI</v>
          </cell>
        </row>
        <row r="1305">
          <cell r="A1305">
            <v>22</v>
          </cell>
          <cell r="B1305" t="str">
            <v>X65</v>
          </cell>
          <cell r="C1305" t="str">
            <v>CALIDAD DE PIEZAS</v>
          </cell>
          <cell r="D1305" t="str">
            <v>151</v>
          </cell>
          <cell r="E1305" t="str">
            <v>MANDO DE CALEFACCION</v>
          </cell>
          <cell r="F1305" t="str">
            <v>NO CONFORME</v>
          </cell>
          <cell r="G1305" t="str">
            <v>MANDO DE CALEFACCIONNO CONFORME</v>
          </cell>
          <cell r="H1305" t="str">
            <v>X65</v>
          </cell>
          <cell r="I1305" t="str">
            <v>SRE2</v>
          </cell>
          <cell r="J1305">
            <v>17</v>
          </cell>
          <cell r="K1305" t="str">
            <v>AUTELLI JORGE A</v>
          </cell>
          <cell r="L1305" t="str">
            <v>TCMU</v>
          </cell>
        </row>
        <row r="1306">
          <cell r="A1306">
            <v>22</v>
          </cell>
          <cell r="B1306" t="str">
            <v>X65</v>
          </cell>
          <cell r="C1306" t="str">
            <v>CALIDAD DE PIEZAS</v>
          </cell>
          <cell r="D1306" t="str">
            <v>151</v>
          </cell>
          <cell r="E1306" t="str">
            <v>TUBO INFERIOR RADIADOR DE AGUA</v>
          </cell>
          <cell r="F1306" t="str">
            <v>ABRAZADERA FALTA</v>
          </cell>
          <cell r="G1306" t="str">
            <v>TUBO INFERIOR RADIADOR DE AGUAABRAZADERA FALTA</v>
          </cell>
          <cell r="H1306" t="str">
            <v>X65</v>
          </cell>
          <cell r="I1306" t="str">
            <v>SRE2</v>
          </cell>
          <cell r="J1306">
            <v>17</v>
          </cell>
          <cell r="K1306" t="str">
            <v>AUTELLI JORGE A</v>
          </cell>
          <cell r="L1306" t="str">
            <v>TCMU</v>
          </cell>
        </row>
        <row r="1307">
          <cell r="A1307">
            <v>22</v>
          </cell>
          <cell r="B1307" t="str">
            <v>X65</v>
          </cell>
          <cell r="C1307" t="str">
            <v>DEPARTAMENTO  CHAPA</v>
          </cell>
          <cell r="D1307" t="str">
            <v>421</v>
          </cell>
          <cell r="E1307" t="str">
            <v>ALETA ARD.</v>
          </cell>
          <cell r="F1307" t="str">
            <v>PICO</v>
          </cell>
          <cell r="G1307" t="str">
            <v>ALETA ARD.PICO</v>
          </cell>
          <cell r="H1307" t="str">
            <v>X65</v>
          </cell>
          <cell r="I1307" t="str">
            <v>TCMU</v>
          </cell>
          <cell r="J1307">
            <v>17</v>
          </cell>
          <cell r="K1307" t="str">
            <v>FIGUEROA MIGUEL ANGE</v>
          </cell>
          <cell r="L1307" t="str">
            <v>GUNI</v>
          </cell>
        </row>
        <row r="1308">
          <cell r="A1308">
            <v>22</v>
          </cell>
          <cell r="B1308" t="str">
            <v>X65</v>
          </cell>
          <cell r="C1308" t="str">
            <v>DEPARTAMENTO  CHAPA</v>
          </cell>
          <cell r="D1308" t="str">
            <v>421</v>
          </cell>
          <cell r="E1308" t="str">
            <v>CAPOT AV.</v>
          </cell>
          <cell r="F1308" t="str">
            <v>JUEGO IRREGULAR</v>
          </cell>
          <cell r="G1308" t="str">
            <v>CAPOT AV.JUEGO IRREGULAR</v>
          </cell>
          <cell r="H1308" t="str">
            <v>X65</v>
          </cell>
          <cell r="I1308" t="str">
            <v>TCMU</v>
          </cell>
          <cell r="J1308">
            <v>17</v>
          </cell>
          <cell r="K1308" t="str">
            <v>MORENO HUGO A</v>
          </cell>
          <cell r="L1308" t="str">
            <v>GUNI</v>
          </cell>
        </row>
        <row r="1309">
          <cell r="A1309">
            <v>22</v>
          </cell>
          <cell r="B1309" t="str">
            <v>X65</v>
          </cell>
          <cell r="C1309" t="str">
            <v>DEPARTAMENTO  CHAPA</v>
          </cell>
          <cell r="D1309" t="str">
            <v>421</v>
          </cell>
          <cell r="E1309" t="str">
            <v>PASO DE RUEDA  AVD. (AUVENT)</v>
          </cell>
          <cell r="F1309" t="str">
            <v>CLINCH O REMACHE DEFECTUOSO</v>
          </cell>
          <cell r="G1309" t="str">
            <v>PASO DE RUEDA  AVD. (AUVENT)CLINCH O REMACHE DEFECTUOSO</v>
          </cell>
          <cell r="H1309" t="str">
            <v>X65</v>
          </cell>
          <cell r="I1309" t="str">
            <v>SRET</v>
          </cell>
          <cell r="J1309">
            <v>17</v>
          </cell>
          <cell r="K1309" t="str">
            <v>CORREA, ALBERTO</v>
          </cell>
          <cell r="L1309" t="str">
            <v>STO1</v>
          </cell>
        </row>
        <row r="1310">
          <cell r="A1310">
            <v>22</v>
          </cell>
          <cell r="B1310" t="str">
            <v>X65</v>
          </cell>
          <cell r="C1310" t="str">
            <v>DEPARTAMENTO  CHAPA</v>
          </cell>
          <cell r="D1310" t="str">
            <v>430</v>
          </cell>
          <cell r="E1310" t="str">
            <v>PUERTA AVI.</v>
          </cell>
          <cell r="F1310" t="str">
            <v>DEFORMACION</v>
          </cell>
          <cell r="G1310" t="str">
            <v>PUERTA AVI.DEFORMACION</v>
          </cell>
          <cell r="H1310" t="str">
            <v>X65</v>
          </cell>
          <cell r="I1310" t="str">
            <v>SRET</v>
          </cell>
          <cell r="J1310">
            <v>17</v>
          </cell>
          <cell r="K1310" t="str">
            <v>QUINTEROS, EDUARDO</v>
          </cell>
          <cell r="L1310" t="str">
            <v>STO1</v>
          </cell>
        </row>
        <row r="1311">
          <cell r="A1311">
            <v>22</v>
          </cell>
          <cell r="B1311" t="str">
            <v>X65</v>
          </cell>
          <cell r="C1311" t="str">
            <v>DEPARTAMENTO  CHAPA</v>
          </cell>
          <cell r="D1311" t="str">
            <v>431</v>
          </cell>
          <cell r="E1311" t="str">
            <v>CAPOT / FARO I.</v>
          </cell>
          <cell r="F1311" t="str">
            <v>SOBRESALE</v>
          </cell>
          <cell r="G1311" t="str">
            <v>CAPOT / FARO I.SOBRESALE</v>
          </cell>
          <cell r="H1311" t="str">
            <v>X65</v>
          </cell>
          <cell r="I1311" t="str">
            <v>TCMU</v>
          </cell>
          <cell r="J1311">
            <v>17</v>
          </cell>
          <cell r="K1311" t="str">
            <v>GUTIERREZ VERONICA</v>
          </cell>
          <cell r="L1311" t="str">
            <v>GUNI</v>
          </cell>
        </row>
        <row r="1312">
          <cell r="A1312">
            <v>22</v>
          </cell>
          <cell r="B1312" t="str">
            <v>X65</v>
          </cell>
          <cell r="C1312" t="str">
            <v>DEPARTAMENTO  CHAPA</v>
          </cell>
          <cell r="D1312" t="str">
            <v>431</v>
          </cell>
          <cell r="E1312" t="str">
            <v>PASO DE RUEDA  ARI.</v>
          </cell>
          <cell r="F1312" t="str">
            <v>FALTA - NO CONF. TORN.- TUERCA - REMACHE</v>
          </cell>
          <cell r="G1312" t="str">
            <v>PASO DE RUEDA  ARI.FALTA - NO CONF. TORN.- TUERCA - REMACHE</v>
          </cell>
          <cell r="H1312" t="str">
            <v>X65</v>
          </cell>
          <cell r="I1312" t="str">
            <v>SRE2</v>
          </cell>
          <cell r="J1312">
            <v>17</v>
          </cell>
          <cell r="K1312" t="str">
            <v>AUTELLI JORGE A</v>
          </cell>
          <cell r="L1312" t="str">
            <v>TCMU</v>
          </cell>
        </row>
        <row r="1313">
          <cell r="A1313">
            <v>22</v>
          </cell>
          <cell r="B1313" t="str">
            <v>X65</v>
          </cell>
          <cell r="C1313" t="str">
            <v>DEPARTAMENTO  CHAPA</v>
          </cell>
          <cell r="D1313" t="str">
            <v>431</v>
          </cell>
          <cell r="E1313" t="str">
            <v>PUERTA ARI.</v>
          </cell>
          <cell r="F1313" t="str">
            <v>TALONA A LA MANIOBRA</v>
          </cell>
          <cell r="G1313" t="str">
            <v>PUERTA ARI.TALONA A LA MANIOBRA</v>
          </cell>
          <cell r="H1313" t="str">
            <v>X65</v>
          </cell>
          <cell r="I1313" t="str">
            <v>TCMU</v>
          </cell>
          <cell r="J1313">
            <v>17</v>
          </cell>
          <cell r="K1313" t="str">
            <v>REYNOSO DAVID WALTER</v>
          </cell>
          <cell r="L1313" t="str">
            <v>GUNI</v>
          </cell>
        </row>
        <row r="1314">
          <cell r="A1314">
            <v>22</v>
          </cell>
          <cell r="B1314" t="str">
            <v>X65</v>
          </cell>
          <cell r="C1314" t="str">
            <v>DEPARTAMENTO  CHAPA</v>
          </cell>
          <cell r="D1314" t="str">
            <v>431</v>
          </cell>
          <cell r="E1314" t="str">
            <v>PUERTA AVD.</v>
          </cell>
          <cell r="F1314" t="str">
            <v>DEFORMACION</v>
          </cell>
          <cell r="G1314" t="str">
            <v>PUERTA AVD.DEFORMACION</v>
          </cell>
          <cell r="H1314" t="str">
            <v>X65</v>
          </cell>
          <cell r="I1314" t="str">
            <v>STO1</v>
          </cell>
          <cell r="J1314">
            <v>17</v>
          </cell>
          <cell r="K1314" t="str">
            <v>CORREA, ALBERTO</v>
          </cell>
          <cell r="L1314" t="str">
            <v>STO1</v>
          </cell>
        </row>
        <row r="1315">
          <cell r="A1315">
            <v>22</v>
          </cell>
          <cell r="B1315" t="str">
            <v>X65</v>
          </cell>
          <cell r="C1315" t="str">
            <v>DEPARTAMENTO  CHAPA</v>
          </cell>
          <cell r="D1315" t="str">
            <v>431</v>
          </cell>
          <cell r="E1315" t="str">
            <v>PUERTA AVD.</v>
          </cell>
          <cell r="F1315" t="str">
            <v>TALONA A LA MANIOBRA</v>
          </cell>
          <cell r="G1315" t="str">
            <v>PUERTA AVD.TALONA A LA MANIOBRA</v>
          </cell>
          <cell r="H1315" t="str">
            <v>X65</v>
          </cell>
          <cell r="I1315" t="str">
            <v>TCMU</v>
          </cell>
          <cell r="J1315">
            <v>17</v>
          </cell>
          <cell r="K1315" t="str">
            <v>RUSEK CHRISTIAN ADRI</v>
          </cell>
          <cell r="L1315" t="str">
            <v>GUNI</v>
          </cell>
        </row>
        <row r="1316">
          <cell r="A1316">
            <v>22</v>
          </cell>
          <cell r="B1316" t="str">
            <v>X65</v>
          </cell>
          <cell r="C1316" t="str">
            <v>DEPARTAMENTO  CHAPA</v>
          </cell>
          <cell r="D1316" t="str">
            <v>431</v>
          </cell>
          <cell r="E1316" t="str">
            <v>PUERTA DE COFRE / ALETA  ARD.</v>
          </cell>
          <cell r="F1316" t="str">
            <v>SOBRESALE</v>
          </cell>
          <cell r="G1316" t="str">
            <v>PUERTA DE COFRE / ALETA  ARD.SOBRESALE</v>
          </cell>
          <cell r="H1316" t="str">
            <v>X65</v>
          </cell>
          <cell r="I1316" t="str">
            <v>TCMU</v>
          </cell>
          <cell r="J1316">
            <v>17</v>
          </cell>
          <cell r="K1316" t="str">
            <v>RAMIREZ RICAR DANIEL</v>
          </cell>
          <cell r="L1316" t="str">
            <v>GUNI</v>
          </cell>
        </row>
        <row r="1317">
          <cell r="A1317">
            <v>22</v>
          </cell>
          <cell r="B1317" t="str">
            <v>X65</v>
          </cell>
          <cell r="C1317" t="str">
            <v>DEPARTAMENTO  CHAPA</v>
          </cell>
          <cell r="D1317" t="str">
            <v>431</v>
          </cell>
          <cell r="E1317" t="str">
            <v>TECHO</v>
          </cell>
          <cell r="F1317" t="str">
            <v>PICO</v>
          </cell>
          <cell r="G1317" t="str">
            <v>TECHOPICO</v>
          </cell>
          <cell r="H1317" t="str">
            <v>X65</v>
          </cell>
          <cell r="I1317" t="str">
            <v>TCMU</v>
          </cell>
          <cell r="J1317">
            <v>17</v>
          </cell>
          <cell r="K1317" t="str">
            <v>ACEVEDO CLAUDIO CEFE</v>
          </cell>
          <cell r="L1317" t="str">
            <v>GUNI</v>
          </cell>
        </row>
        <row r="1318">
          <cell r="A1318">
            <v>22</v>
          </cell>
          <cell r="B1318" t="str">
            <v>X65</v>
          </cell>
          <cell r="C1318" t="str">
            <v>DEPARTAMENTO  CHAPA</v>
          </cell>
          <cell r="D1318" t="str">
            <v>431</v>
          </cell>
          <cell r="E1318" t="str">
            <v>TECHO</v>
          </cell>
          <cell r="F1318" t="str">
            <v>PICO</v>
          </cell>
          <cell r="G1318" t="str">
            <v>TECHOPICO</v>
          </cell>
          <cell r="H1318" t="str">
            <v>X65</v>
          </cell>
          <cell r="I1318" t="str">
            <v>TCMU</v>
          </cell>
          <cell r="J1318">
            <v>17</v>
          </cell>
          <cell r="K1318" t="str">
            <v>MORENO HUGO A</v>
          </cell>
          <cell r="L1318" t="str">
            <v>GUNI</v>
          </cell>
        </row>
        <row r="1319">
          <cell r="A1319">
            <v>22</v>
          </cell>
          <cell r="B1319" t="str">
            <v>X65</v>
          </cell>
          <cell r="C1319" t="str">
            <v>DEPARTAMENTO  CHAPA</v>
          </cell>
          <cell r="D1319" t="str">
            <v>432</v>
          </cell>
          <cell r="E1319" t="str">
            <v>ALETA  AVI.</v>
          </cell>
          <cell r="F1319" t="str">
            <v>FIJA.,REMACH.O GRUPILLA FALTA (CH)</v>
          </cell>
          <cell r="G1319" t="str">
            <v>ALETA  AVI.FIJA.,REMACH.O GRUPILLA FALTA (CH)</v>
          </cell>
          <cell r="H1319" t="str">
            <v>X65</v>
          </cell>
          <cell r="I1319" t="str">
            <v>SRET</v>
          </cell>
          <cell r="J1319">
            <v>17</v>
          </cell>
          <cell r="K1319" t="str">
            <v>CORREA, ALBERTO</v>
          </cell>
          <cell r="L1319" t="str">
            <v>STO1</v>
          </cell>
        </row>
        <row r="1320">
          <cell r="A1320">
            <v>22</v>
          </cell>
          <cell r="B1320" t="str">
            <v>X65</v>
          </cell>
          <cell r="C1320" t="str">
            <v>DEPARTAMENTO  CHAPA</v>
          </cell>
          <cell r="D1320" t="str">
            <v>432</v>
          </cell>
          <cell r="E1320" t="str">
            <v>MARCO DE PUERTA  AVI</v>
          </cell>
          <cell r="F1320" t="str">
            <v>JUEGO EXCESIVO</v>
          </cell>
          <cell r="G1320" t="str">
            <v>MARCO DE PUERTA  AVIJUEGO EXCESIVO</v>
          </cell>
          <cell r="H1320" t="str">
            <v>X65</v>
          </cell>
          <cell r="I1320" t="str">
            <v>TCMU</v>
          </cell>
          <cell r="J1320">
            <v>17</v>
          </cell>
          <cell r="K1320" t="str">
            <v>ACEVEDO CLAUDIO CEFE</v>
          </cell>
          <cell r="L1320" t="str">
            <v>GUNI</v>
          </cell>
        </row>
        <row r="1321">
          <cell r="A1321">
            <v>22</v>
          </cell>
          <cell r="B1321" t="str">
            <v>X65</v>
          </cell>
          <cell r="C1321" t="str">
            <v>DEPARTAMENTO  CHAPA</v>
          </cell>
          <cell r="D1321" t="str">
            <v>432</v>
          </cell>
          <cell r="E1321" t="str">
            <v>PORTON (CONJUNTO)</v>
          </cell>
          <cell r="F1321" t="str">
            <v>JUEGO MAL REPARTIDO</v>
          </cell>
          <cell r="G1321" t="str">
            <v>PORTON (CONJUNTO)JUEGO MAL REPARTIDO</v>
          </cell>
          <cell r="H1321" t="str">
            <v>X65</v>
          </cell>
          <cell r="I1321" t="str">
            <v>TCMU</v>
          </cell>
          <cell r="J1321">
            <v>17</v>
          </cell>
          <cell r="K1321" t="str">
            <v>ACEVEDO CLAUDIO CEFE</v>
          </cell>
          <cell r="L1321" t="str">
            <v>GUNI</v>
          </cell>
        </row>
        <row r="1322">
          <cell r="A1322">
            <v>22</v>
          </cell>
          <cell r="B1322" t="str">
            <v>X65</v>
          </cell>
          <cell r="C1322" t="str">
            <v>DEPARTAMENTO  CHAPA</v>
          </cell>
          <cell r="D1322" t="str">
            <v>432</v>
          </cell>
          <cell r="E1322" t="str">
            <v>PUERTA ARD.</v>
          </cell>
          <cell r="F1322" t="str">
            <v>MAL POSICIONADO</v>
          </cell>
          <cell r="G1322" t="str">
            <v>PUERTA ARD.MAL POSICIONADO</v>
          </cell>
          <cell r="H1322" t="str">
            <v>X65</v>
          </cell>
          <cell r="I1322" t="str">
            <v>TCMU</v>
          </cell>
          <cell r="J1322">
            <v>17</v>
          </cell>
          <cell r="K1322" t="str">
            <v>GUTIERREZ VERONICA</v>
          </cell>
          <cell r="L1322" t="str">
            <v>GUNI</v>
          </cell>
        </row>
        <row r="1323">
          <cell r="A1323">
            <v>22</v>
          </cell>
          <cell r="B1323" t="str">
            <v>X65</v>
          </cell>
          <cell r="C1323" t="str">
            <v>DEPARTAMENTO  CHAPA</v>
          </cell>
          <cell r="D1323" t="str">
            <v>432</v>
          </cell>
          <cell r="E1323" t="str">
            <v>PUERTA ARI.</v>
          </cell>
          <cell r="F1323" t="str">
            <v>JUEGO MAL REPARTIDO</v>
          </cell>
          <cell r="G1323" t="str">
            <v>PUERTA ARI.JUEGO MAL REPARTIDO</v>
          </cell>
          <cell r="H1323" t="str">
            <v>X65</v>
          </cell>
          <cell r="I1323" t="str">
            <v>TCMU</v>
          </cell>
          <cell r="J1323">
            <v>17</v>
          </cell>
          <cell r="K1323" t="str">
            <v>FIGUEROA MIGUEL ANGE</v>
          </cell>
          <cell r="L1323" t="str">
            <v>GUNI</v>
          </cell>
        </row>
        <row r="1324">
          <cell r="A1324">
            <v>22</v>
          </cell>
          <cell r="B1324" t="str">
            <v>X65</v>
          </cell>
          <cell r="C1324" t="str">
            <v>DEPARTAMENTO LOGISTICA INDUSTRIAL</v>
          </cell>
          <cell r="D1324" t="str">
            <v>200</v>
          </cell>
          <cell r="E1324" t="str">
            <v>PARACHOQUES AR</v>
          </cell>
          <cell r="F1324" t="str">
            <v>FALTA</v>
          </cell>
          <cell r="G1324" t="str">
            <v>PARACHOQUES ARFALTA</v>
          </cell>
          <cell r="H1324" t="str">
            <v>X65</v>
          </cell>
          <cell r="I1324" t="str">
            <v>SRE2</v>
          </cell>
          <cell r="J1324">
            <v>17</v>
          </cell>
          <cell r="K1324" t="str">
            <v>AUTELLI JORGE A</v>
          </cell>
          <cell r="L1324" t="str">
            <v>TCMU</v>
          </cell>
        </row>
        <row r="1325">
          <cell r="A1325">
            <v>22</v>
          </cell>
          <cell r="B1325" t="str">
            <v>X65</v>
          </cell>
          <cell r="C1325" t="str">
            <v>DEPARTAMENTO MONTAJE</v>
          </cell>
          <cell r="D1325" t="str">
            <v>???</v>
          </cell>
          <cell r="E1325" t="str">
            <v>PAÑO LATERAL ARI</v>
          </cell>
          <cell r="F1325" t="str">
            <v>BOLLOS</v>
          </cell>
          <cell r="G1325" t="str">
            <v>PAÑO LATERAL ARIBOLLOS</v>
          </cell>
          <cell r="H1325" t="str">
            <v>X65</v>
          </cell>
          <cell r="I1325" t="str">
            <v>SRET</v>
          </cell>
          <cell r="J1325">
            <v>17</v>
          </cell>
          <cell r="K1325" t="str">
            <v>CORREA, ALBERTO</v>
          </cell>
          <cell r="L1325" t="str">
            <v>STO1</v>
          </cell>
        </row>
        <row r="1326">
          <cell r="A1326">
            <v>22</v>
          </cell>
          <cell r="B1326" t="str">
            <v>X65</v>
          </cell>
          <cell r="C1326" t="str">
            <v>DEPARTAMENTO MONTAJE</v>
          </cell>
          <cell r="D1326" t="str">
            <v>141</v>
          </cell>
          <cell r="E1326" t="str">
            <v>PARABRISAS</v>
          </cell>
          <cell r="F1326" t="str">
            <v>MANCHA</v>
          </cell>
          <cell r="G1326" t="str">
            <v>PARABRISASMANCHA</v>
          </cell>
          <cell r="H1326" t="str">
            <v>X65</v>
          </cell>
          <cell r="I1326" t="str">
            <v>TCMU</v>
          </cell>
          <cell r="J1326">
            <v>17</v>
          </cell>
          <cell r="K1326" t="str">
            <v>ACEVEDO CLAUDIO CEFE</v>
          </cell>
          <cell r="L1326" t="str">
            <v>GUNI</v>
          </cell>
        </row>
        <row r="1327">
          <cell r="A1327">
            <v>22</v>
          </cell>
          <cell r="B1327" t="str">
            <v>X65</v>
          </cell>
          <cell r="C1327" t="str">
            <v>DEPARTAMENTO MONTAJE</v>
          </cell>
          <cell r="D1327" t="str">
            <v>141</v>
          </cell>
          <cell r="E1327" t="str">
            <v>PORTON (CONJUNTO)</v>
          </cell>
          <cell r="F1327" t="str">
            <v>FALTA OBTURADOR</v>
          </cell>
          <cell r="G1327" t="str">
            <v>PORTON (CONJUNTO)FALTA OBTURADOR</v>
          </cell>
          <cell r="H1327" t="str">
            <v>X65</v>
          </cell>
          <cell r="I1327" t="str">
            <v>TCMU</v>
          </cell>
          <cell r="J1327">
            <v>17</v>
          </cell>
          <cell r="K1327" t="str">
            <v>REYNOSO DAVID WALTER</v>
          </cell>
          <cell r="L1327" t="str">
            <v>GUNI</v>
          </cell>
        </row>
        <row r="1328">
          <cell r="A1328">
            <v>22</v>
          </cell>
          <cell r="B1328" t="str">
            <v>X65</v>
          </cell>
          <cell r="C1328" t="str">
            <v>DEPARTAMENTO MONTAJE</v>
          </cell>
          <cell r="D1328" t="str">
            <v>143</v>
          </cell>
          <cell r="E1328" t="str">
            <v>JUNTA DE PUERTA  AVI. (BURLETE)</v>
          </cell>
          <cell r="F1328" t="str">
            <v>MAL POSICIONADO</v>
          </cell>
          <cell r="G1328" t="str">
            <v>JUNTA DE PUERTA  AVI. (BURLETE)MAL POSICIONADO</v>
          </cell>
          <cell r="H1328" t="str">
            <v>X65</v>
          </cell>
          <cell r="I1328" t="str">
            <v>TCMU</v>
          </cell>
          <cell r="J1328">
            <v>17</v>
          </cell>
          <cell r="K1328" t="str">
            <v>FIGUEROA MIGUEL ANGE</v>
          </cell>
          <cell r="L1328" t="str">
            <v>GUNI</v>
          </cell>
        </row>
        <row r="1329">
          <cell r="A1329">
            <v>22</v>
          </cell>
          <cell r="B1329" t="str">
            <v>X65</v>
          </cell>
          <cell r="C1329" t="str">
            <v>DEPARTAMENTO MONTAJE</v>
          </cell>
          <cell r="D1329" t="str">
            <v>147</v>
          </cell>
          <cell r="E1329" t="str">
            <v>ALETA  AVD.</v>
          </cell>
          <cell r="F1329" t="str">
            <v>DESCONCHADO</v>
          </cell>
          <cell r="G1329" t="str">
            <v>ALETA  AVD.DESCONCHADO</v>
          </cell>
          <cell r="H1329" t="str">
            <v>X65</v>
          </cell>
          <cell r="I1329" t="str">
            <v>SBOX</v>
          </cell>
          <cell r="J1329">
            <v>17</v>
          </cell>
          <cell r="K1329" t="str">
            <v>ALBORNOZ CARLOS</v>
          </cell>
          <cell r="L1329" t="str">
            <v>SPIN</v>
          </cell>
        </row>
        <row r="1330">
          <cell r="A1330">
            <v>22</v>
          </cell>
          <cell r="B1330" t="str">
            <v>X65</v>
          </cell>
          <cell r="C1330" t="str">
            <v>DEPARTAMENTO MONTAJE</v>
          </cell>
          <cell r="D1330" t="str">
            <v>147</v>
          </cell>
          <cell r="E1330" t="str">
            <v>ALETA  AVI.</v>
          </cell>
          <cell r="F1330" t="str">
            <v>DESCONCHADO</v>
          </cell>
          <cell r="G1330" t="str">
            <v>ALETA  AVI.DESCONCHADO</v>
          </cell>
          <cell r="H1330" t="str">
            <v>X65</v>
          </cell>
          <cell r="I1330" t="str">
            <v>SBOX</v>
          </cell>
          <cell r="J1330">
            <v>17</v>
          </cell>
          <cell r="K1330" t="str">
            <v>ALBORNOZ CARLOS</v>
          </cell>
          <cell r="L1330" t="str">
            <v>SPIN</v>
          </cell>
        </row>
        <row r="1331">
          <cell r="A1331">
            <v>22</v>
          </cell>
          <cell r="B1331" t="str">
            <v>X65</v>
          </cell>
          <cell r="C1331" t="str">
            <v>DEPARTAMENTO MONTAJE</v>
          </cell>
          <cell r="D1331" t="str">
            <v>147</v>
          </cell>
          <cell r="E1331" t="str">
            <v>PIE MEDIO  D.</v>
          </cell>
          <cell r="F1331" t="str">
            <v>DESCONCHADO</v>
          </cell>
          <cell r="G1331" t="str">
            <v>PIE MEDIO  D.DESCONCHADO</v>
          </cell>
          <cell r="H1331" t="str">
            <v>X65</v>
          </cell>
          <cell r="I1331" t="str">
            <v>TCMU</v>
          </cell>
          <cell r="J1331">
            <v>17</v>
          </cell>
          <cell r="K1331" t="str">
            <v>REYNOSO DAVID WALTER</v>
          </cell>
          <cell r="L1331" t="str">
            <v>GUNI</v>
          </cell>
        </row>
        <row r="1332">
          <cell r="A1332">
            <v>22</v>
          </cell>
          <cell r="B1332" t="str">
            <v>X65</v>
          </cell>
          <cell r="C1332" t="str">
            <v>DEPARTAMENTO MONTAJE</v>
          </cell>
          <cell r="D1332" t="str">
            <v>147</v>
          </cell>
          <cell r="E1332" t="str">
            <v>PORTON (CONJUNTO)</v>
          </cell>
          <cell r="F1332" t="str">
            <v>DESCONCHADO</v>
          </cell>
          <cell r="G1332" t="str">
            <v>PORTON (CONJUNTO)DESCONCHADO</v>
          </cell>
          <cell r="H1332" t="str">
            <v>X65</v>
          </cell>
          <cell r="I1332" t="str">
            <v>TCMU</v>
          </cell>
          <cell r="J1332">
            <v>17</v>
          </cell>
          <cell r="K1332" t="str">
            <v>REYNOSO DAVID WALTER</v>
          </cell>
          <cell r="L1332" t="str">
            <v>GUNI</v>
          </cell>
        </row>
        <row r="1333">
          <cell r="A1333">
            <v>22</v>
          </cell>
          <cell r="B1333" t="str">
            <v>X65</v>
          </cell>
          <cell r="C1333" t="str">
            <v>DEPARTAMENTO MONTAJE</v>
          </cell>
          <cell r="D1333" t="str">
            <v>147</v>
          </cell>
          <cell r="E1333" t="str">
            <v>PUERTA AVD.</v>
          </cell>
          <cell r="F1333" t="str">
            <v>DESCONCHADO</v>
          </cell>
          <cell r="G1333" t="str">
            <v>PUERTA AVD.DESCONCHADO</v>
          </cell>
          <cell r="H1333" t="str">
            <v>X65</v>
          </cell>
          <cell r="I1333" t="str">
            <v>TCMU</v>
          </cell>
          <cell r="J1333">
            <v>17</v>
          </cell>
          <cell r="K1333" t="str">
            <v>FUENTE FEDER GREGOR</v>
          </cell>
          <cell r="L1333" t="str">
            <v>GUNI</v>
          </cell>
        </row>
        <row r="1334">
          <cell r="A1334">
            <v>22</v>
          </cell>
          <cell r="B1334" t="str">
            <v>X65</v>
          </cell>
          <cell r="C1334" t="str">
            <v>DEPARTAMENTO MONTAJE</v>
          </cell>
          <cell r="D1334" t="str">
            <v>147</v>
          </cell>
          <cell r="E1334" t="str">
            <v>TAPA DE CARBURANTE</v>
          </cell>
          <cell r="F1334" t="str">
            <v>DESCONCHADO</v>
          </cell>
          <cell r="G1334" t="str">
            <v>TAPA DE CARBURANTEDESCONCHADO</v>
          </cell>
          <cell r="H1334" t="str">
            <v>X65</v>
          </cell>
          <cell r="I1334" t="str">
            <v>TCMU</v>
          </cell>
          <cell r="J1334">
            <v>17</v>
          </cell>
          <cell r="K1334" t="str">
            <v>RUSEK CHRISTIAN ADRI</v>
          </cell>
          <cell r="L1334" t="str">
            <v>GUNI</v>
          </cell>
        </row>
        <row r="1335">
          <cell r="A1335">
            <v>22</v>
          </cell>
          <cell r="B1335" t="str">
            <v>X65</v>
          </cell>
          <cell r="C1335" t="str">
            <v>DEPARTAMENTO MONTAJE</v>
          </cell>
          <cell r="D1335" t="str">
            <v>148</v>
          </cell>
          <cell r="E1335" t="str">
            <v>FUNCION DE INYECCION</v>
          </cell>
          <cell r="F1335" t="str">
            <v>INSTALACION FIRMA SK01</v>
          </cell>
          <cell r="G1335" t="str">
            <v>FUNCION DE INYECCIONINSTALACION FIRMA SK01</v>
          </cell>
          <cell r="H1335" t="str">
            <v>X65</v>
          </cell>
          <cell r="I1335" t="str">
            <v>SRE2</v>
          </cell>
          <cell r="J1335">
            <v>17</v>
          </cell>
          <cell r="K1335" t="str">
            <v>CONTROL ELECTRICO</v>
          </cell>
          <cell r="L1335" t="str">
            <v>SEEA</v>
          </cell>
        </row>
        <row r="1336">
          <cell r="A1336">
            <v>22</v>
          </cell>
          <cell r="B1336" t="str">
            <v>X65</v>
          </cell>
          <cell r="C1336" t="str">
            <v>DEPARTAMENTO PINTURA</v>
          </cell>
          <cell r="D1336" t="str">
            <v>468</v>
          </cell>
          <cell r="E1336" t="str">
            <v>PARACHOQUES AV.</v>
          </cell>
          <cell r="F1336" t="str">
            <v>FALTA</v>
          </cell>
          <cell r="G1336" t="str">
            <v>PARACHOQUES AV.FALTA</v>
          </cell>
          <cell r="H1336" t="str">
            <v>X65</v>
          </cell>
          <cell r="I1336" t="str">
            <v>SRE2</v>
          </cell>
          <cell r="J1336">
            <v>17</v>
          </cell>
          <cell r="K1336" t="str">
            <v>AUTELLI JORGE A</v>
          </cell>
          <cell r="L1336" t="str">
            <v>TCMU</v>
          </cell>
        </row>
        <row r="1337">
          <cell r="A1337">
            <v>22</v>
          </cell>
          <cell r="B1337" t="str">
            <v>X65</v>
          </cell>
          <cell r="C1337" t="str">
            <v>DEPARTAMENTO PINTURA</v>
          </cell>
          <cell r="D1337" t="str">
            <v>483</v>
          </cell>
          <cell r="E1337" t="str">
            <v>PORTON (CONJUNTO)</v>
          </cell>
          <cell r="F1337" t="str">
            <v>FALTA ESPESOR DE PINTURA</v>
          </cell>
          <cell r="G1337" t="str">
            <v>PORTON (CONJUNTO)FALTA ESPESOR DE PINTURA</v>
          </cell>
          <cell r="H1337" t="str">
            <v>X65</v>
          </cell>
          <cell r="I1337" t="str">
            <v>SRE2</v>
          </cell>
          <cell r="J1337">
            <v>17</v>
          </cell>
          <cell r="K1337" t="str">
            <v>AUTELLI JORGE A</v>
          </cell>
          <cell r="L1337" t="str">
            <v>TCMU</v>
          </cell>
        </row>
        <row r="1338">
          <cell r="A1338">
            <v>22</v>
          </cell>
          <cell r="B1338" t="str">
            <v>X65</v>
          </cell>
          <cell r="C1338" t="str">
            <v>DEPARTAMENTO PINTURA</v>
          </cell>
          <cell r="D1338" t="str">
            <v>484</v>
          </cell>
          <cell r="E1338" t="str">
            <v>ALFOMBRA DE MALETERO</v>
          </cell>
          <cell r="F1338" t="str">
            <v>PRESENCIA DE AGUA (ORIGEN INDETERMINADO)</v>
          </cell>
          <cell r="G1338" t="str">
            <v>ALFOMBRA DE MALETEROPRESENCIA DE AGUA (ORIGEN INDETERMINADO)</v>
          </cell>
          <cell r="H1338" t="str">
            <v>X65</v>
          </cell>
          <cell r="I1338" t="str">
            <v>BDEF</v>
          </cell>
          <cell r="J1338">
            <v>17</v>
          </cell>
          <cell r="K1338" t="str">
            <v>DI GREGORIO RAUL</v>
          </cell>
          <cell r="L1338" t="str">
            <v>GKAN</v>
          </cell>
        </row>
        <row r="1339">
          <cell r="A1339">
            <v>22</v>
          </cell>
          <cell r="B1339" t="str">
            <v>X65</v>
          </cell>
          <cell r="C1339" t="str">
            <v>DEPARTAMENTO PINTURA</v>
          </cell>
          <cell r="D1339" t="str">
            <v>484</v>
          </cell>
          <cell r="E1339" t="str">
            <v>EMBELLECEDOR DE TECHO D.</v>
          </cell>
          <cell r="F1339" t="str">
            <v>FALTA</v>
          </cell>
          <cell r="G1339" t="str">
            <v>EMBELLECEDOR DE TECHO D.FALTA</v>
          </cell>
          <cell r="H1339" t="str">
            <v>X65</v>
          </cell>
          <cell r="I1339" t="str">
            <v>SRE2</v>
          </cell>
          <cell r="J1339">
            <v>17</v>
          </cell>
          <cell r="K1339" t="str">
            <v>DAGHERO CLAUDIO JUAN</v>
          </cell>
          <cell r="L1339" t="str">
            <v>TCMU</v>
          </cell>
        </row>
        <row r="1340">
          <cell r="A1340">
            <v>22</v>
          </cell>
          <cell r="B1340" t="str">
            <v>X65</v>
          </cell>
          <cell r="C1340" t="str">
            <v>DEPARTAMENTO PINTURA</v>
          </cell>
          <cell r="D1340" t="str">
            <v>484</v>
          </cell>
          <cell r="E1340" t="str">
            <v>PAÑO DE PUERTA  AVD / ALETA  AVD</v>
          </cell>
          <cell r="F1340" t="str">
            <v>SOBRESALE</v>
          </cell>
          <cell r="G1340" t="str">
            <v>PAÑO DE PUERTA  AVD / ALETA  AVDSOBRESALE</v>
          </cell>
          <cell r="H1340" t="str">
            <v>X65</v>
          </cell>
          <cell r="I1340" t="str">
            <v>TCMU</v>
          </cell>
          <cell r="J1340">
            <v>17</v>
          </cell>
          <cell r="K1340" t="str">
            <v>MORENO HUGO A</v>
          </cell>
          <cell r="L1340" t="str">
            <v>GUNI</v>
          </cell>
        </row>
        <row r="1341">
          <cell r="A1341">
            <v>22</v>
          </cell>
          <cell r="B1341" t="str">
            <v>X65</v>
          </cell>
          <cell r="C1341" t="str">
            <v>DEPARTAMENTO PINTURA</v>
          </cell>
          <cell r="D1341" t="str">
            <v>484</v>
          </cell>
          <cell r="E1341" t="str">
            <v>PAÑO DE PUERTA  AVI / ALETA  AVI</v>
          </cell>
          <cell r="F1341" t="str">
            <v>SOBRESALE</v>
          </cell>
          <cell r="G1341" t="str">
            <v>PAÑO DE PUERTA  AVI / ALETA  AVISOBRESALE</v>
          </cell>
          <cell r="H1341" t="str">
            <v>X65</v>
          </cell>
          <cell r="I1341" t="str">
            <v>TCMU</v>
          </cell>
          <cell r="J1341">
            <v>17</v>
          </cell>
          <cell r="K1341" t="str">
            <v>MORENO HUGO A</v>
          </cell>
          <cell r="L1341" t="str">
            <v>GUNI</v>
          </cell>
        </row>
        <row r="1342">
          <cell r="A1342">
            <v>22</v>
          </cell>
          <cell r="B1342" t="str">
            <v>X65</v>
          </cell>
          <cell r="C1342" t="str">
            <v>DEPARTAMENTO PINTURA</v>
          </cell>
          <cell r="D1342" t="str">
            <v>484</v>
          </cell>
          <cell r="E1342" t="str">
            <v>TECHO</v>
          </cell>
          <cell r="F1342" t="str">
            <v>BOLLOS</v>
          </cell>
          <cell r="G1342" t="str">
            <v>TECHOBOLLOS</v>
          </cell>
          <cell r="H1342" t="str">
            <v>X65</v>
          </cell>
          <cell r="I1342" t="str">
            <v>TCMU</v>
          </cell>
          <cell r="J1342">
            <v>17</v>
          </cell>
          <cell r="K1342" t="str">
            <v>RUSEK CHRISTIAN ADRI</v>
          </cell>
          <cell r="L1342" t="str">
            <v>GUNI</v>
          </cell>
        </row>
        <row r="1343">
          <cell r="A1343">
            <v>22</v>
          </cell>
          <cell r="B1343" t="str">
            <v>X65</v>
          </cell>
          <cell r="C1343" t="str">
            <v>DEPARTAMENTO PINTURA</v>
          </cell>
          <cell r="D1343" t="str">
            <v>486</v>
          </cell>
          <cell r="E1343" t="str">
            <v>ALETA ARD.</v>
          </cell>
          <cell r="F1343" t="str">
            <v>CRATER</v>
          </cell>
          <cell r="G1343" t="str">
            <v>ALETA ARD.CRATER</v>
          </cell>
          <cell r="H1343" t="str">
            <v>X65</v>
          </cell>
          <cell r="I1343" t="str">
            <v>TCMU</v>
          </cell>
          <cell r="J1343">
            <v>17</v>
          </cell>
          <cell r="K1343" t="str">
            <v>MANZANELLI RICARDO O</v>
          </cell>
          <cell r="L1343" t="str">
            <v>GUNI</v>
          </cell>
        </row>
        <row r="1344">
          <cell r="A1344">
            <v>22</v>
          </cell>
          <cell r="B1344" t="str">
            <v>X65</v>
          </cell>
          <cell r="C1344" t="str">
            <v>DEPARTAMENTO PINTURA</v>
          </cell>
          <cell r="D1344" t="str">
            <v>486</v>
          </cell>
          <cell r="E1344" t="str">
            <v>ALETA ARD.</v>
          </cell>
          <cell r="F1344" t="str">
            <v>DEPOSITO DE PARTICULAS</v>
          </cell>
          <cell r="G1344" t="str">
            <v>ALETA ARD.DEPOSITO DE PARTICULAS</v>
          </cell>
          <cell r="H1344" t="str">
            <v>X65</v>
          </cell>
          <cell r="I1344" t="str">
            <v>TCMU</v>
          </cell>
          <cell r="J1344">
            <v>17</v>
          </cell>
          <cell r="K1344" t="str">
            <v>RAMIREZ RICAR DANIEL</v>
          </cell>
          <cell r="L1344" t="str">
            <v>GUNI</v>
          </cell>
        </row>
        <row r="1345">
          <cell r="A1345">
            <v>22</v>
          </cell>
          <cell r="B1345" t="str">
            <v>X65</v>
          </cell>
          <cell r="C1345" t="str">
            <v>DEPARTAMENTO PINTURA</v>
          </cell>
          <cell r="D1345" t="str">
            <v>486</v>
          </cell>
          <cell r="E1345" t="str">
            <v>ALETA  ARI.</v>
          </cell>
          <cell r="F1345" t="str">
            <v>CRATER</v>
          </cell>
          <cell r="G1345" t="str">
            <v>ALETA  ARI.CRATER</v>
          </cell>
          <cell r="H1345" t="str">
            <v>X65</v>
          </cell>
          <cell r="I1345" t="str">
            <v>SBOX</v>
          </cell>
          <cell r="J1345">
            <v>17</v>
          </cell>
          <cell r="K1345" t="str">
            <v>ALBORNOZ CARLOS</v>
          </cell>
          <cell r="L1345" t="str">
            <v>SPIN</v>
          </cell>
        </row>
        <row r="1346">
          <cell r="A1346">
            <v>22</v>
          </cell>
          <cell r="B1346" t="str">
            <v>X65</v>
          </cell>
          <cell r="C1346" t="str">
            <v>DEPARTAMENTO PINTURA</v>
          </cell>
          <cell r="D1346" t="str">
            <v>486</v>
          </cell>
          <cell r="E1346" t="str">
            <v>ALETA  AVD.</v>
          </cell>
          <cell r="F1346" t="str">
            <v>GRANO</v>
          </cell>
          <cell r="G1346" t="str">
            <v>ALETA  AVD.GRANO</v>
          </cell>
          <cell r="H1346" t="str">
            <v>X65</v>
          </cell>
          <cell r="I1346" t="str">
            <v>TCMU</v>
          </cell>
          <cell r="J1346">
            <v>17</v>
          </cell>
          <cell r="K1346" t="str">
            <v>VAZQUEZ RENE ALBERTO</v>
          </cell>
          <cell r="L1346" t="str">
            <v>GUNI</v>
          </cell>
        </row>
        <row r="1347">
          <cell r="A1347">
            <v>22</v>
          </cell>
          <cell r="B1347" t="str">
            <v>X65</v>
          </cell>
          <cell r="C1347" t="str">
            <v>DEPARTAMENTO PINTURA</v>
          </cell>
          <cell r="D1347" t="str">
            <v>486</v>
          </cell>
          <cell r="E1347" t="str">
            <v>ALETA  AVI.</v>
          </cell>
          <cell r="F1347" t="str">
            <v>CRATER</v>
          </cell>
          <cell r="G1347" t="str">
            <v>ALETA  AVI.CRATER</v>
          </cell>
          <cell r="H1347" t="str">
            <v>X65</v>
          </cell>
          <cell r="I1347" t="str">
            <v>SBOX</v>
          </cell>
          <cell r="J1347">
            <v>17</v>
          </cell>
          <cell r="K1347" t="str">
            <v>ALBORNOZ CARLOS</v>
          </cell>
          <cell r="L1347" t="str">
            <v>SPIN</v>
          </cell>
        </row>
        <row r="1348">
          <cell r="A1348">
            <v>22</v>
          </cell>
          <cell r="B1348" t="str">
            <v>X65</v>
          </cell>
          <cell r="C1348" t="str">
            <v>DEPARTAMENTO PINTURA</v>
          </cell>
          <cell r="D1348" t="str">
            <v>486</v>
          </cell>
          <cell r="E1348" t="str">
            <v>ALETA  AVI.</v>
          </cell>
          <cell r="F1348" t="str">
            <v>DEPOSITO DE PARTICULAS</v>
          </cell>
          <cell r="G1348" t="str">
            <v>ALETA  AVI.DEPOSITO DE PARTICULAS</v>
          </cell>
          <cell r="H1348" t="str">
            <v>X65</v>
          </cell>
          <cell r="I1348" t="str">
            <v>TCMU</v>
          </cell>
          <cell r="J1348">
            <v>17</v>
          </cell>
          <cell r="K1348" t="str">
            <v>FIGUEROA MIGUEL ANGE</v>
          </cell>
          <cell r="L1348" t="str">
            <v>GUNI</v>
          </cell>
        </row>
        <row r="1349">
          <cell r="A1349">
            <v>22</v>
          </cell>
          <cell r="B1349" t="str">
            <v>X65</v>
          </cell>
          <cell r="C1349" t="str">
            <v>DEPARTAMENTO PINTURA</v>
          </cell>
          <cell r="D1349" t="str">
            <v>486</v>
          </cell>
          <cell r="E1349" t="str">
            <v>ALETA  AVI.</v>
          </cell>
          <cell r="F1349" t="str">
            <v>MANCHA</v>
          </cell>
          <cell r="G1349" t="str">
            <v>ALETA  AVI.MANCHA</v>
          </cell>
          <cell r="H1349" t="str">
            <v>X65</v>
          </cell>
          <cell r="I1349" t="str">
            <v>SBOX</v>
          </cell>
          <cell r="J1349">
            <v>17</v>
          </cell>
          <cell r="K1349" t="str">
            <v>ALBORNOZ CARLOS</v>
          </cell>
          <cell r="L1349" t="str">
            <v>SPIN</v>
          </cell>
        </row>
        <row r="1350">
          <cell r="A1350">
            <v>22</v>
          </cell>
          <cell r="B1350" t="str">
            <v>X65</v>
          </cell>
          <cell r="C1350" t="str">
            <v>DEPARTAMENTO PINTURA</v>
          </cell>
          <cell r="D1350" t="str">
            <v>486</v>
          </cell>
          <cell r="E1350" t="str">
            <v>BAJO DE CAJA I.</v>
          </cell>
          <cell r="F1350" t="str">
            <v>DEPOSITO DE PARTICULAS</v>
          </cell>
          <cell r="G1350" t="str">
            <v>BAJO DE CAJA I.DEPOSITO DE PARTICULAS</v>
          </cell>
          <cell r="H1350" t="str">
            <v>X65</v>
          </cell>
          <cell r="I1350" t="str">
            <v>SBOX</v>
          </cell>
          <cell r="J1350">
            <v>17</v>
          </cell>
          <cell r="K1350" t="str">
            <v>ALBORNOZ CARLOS</v>
          </cell>
          <cell r="L1350" t="str">
            <v>SPIN</v>
          </cell>
        </row>
        <row r="1351">
          <cell r="A1351">
            <v>22</v>
          </cell>
          <cell r="B1351" t="str">
            <v>X65</v>
          </cell>
          <cell r="C1351" t="str">
            <v>DEPARTAMENTO PINTURA</v>
          </cell>
          <cell r="D1351" t="str">
            <v>486</v>
          </cell>
          <cell r="E1351" t="str">
            <v>CAJON DE PUERTA ARD.</v>
          </cell>
          <cell r="F1351" t="str">
            <v>GRANO</v>
          </cell>
          <cell r="G1351" t="str">
            <v>CAJON DE PUERTA ARD.GRANO</v>
          </cell>
          <cell r="H1351" t="str">
            <v>X65</v>
          </cell>
          <cell r="I1351" t="str">
            <v>TCMU</v>
          </cell>
          <cell r="J1351">
            <v>17</v>
          </cell>
          <cell r="K1351" t="str">
            <v>FUENTE FEDER GREGOR</v>
          </cell>
          <cell r="L1351" t="str">
            <v>GUNI</v>
          </cell>
        </row>
        <row r="1352">
          <cell r="A1352">
            <v>22</v>
          </cell>
          <cell r="B1352" t="str">
            <v>X65</v>
          </cell>
          <cell r="C1352" t="str">
            <v>DEPARTAMENTO PINTURA</v>
          </cell>
          <cell r="D1352" t="str">
            <v>486</v>
          </cell>
          <cell r="E1352" t="str">
            <v>ENCUADRAMIENTO DE PUERTA ARI.</v>
          </cell>
          <cell r="F1352" t="str">
            <v>GRANO</v>
          </cell>
          <cell r="G1352" t="str">
            <v>ENCUADRAMIENTO DE PUERTA ARI.GRANO</v>
          </cell>
          <cell r="H1352" t="str">
            <v>X65</v>
          </cell>
          <cell r="I1352" t="str">
            <v>TCMU</v>
          </cell>
          <cell r="J1352">
            <v>17</v>
          </cell>
          <cell r="K1352" t="str">
            <v>VAZQUEZ RENE ALBERTO</v>
          </cell>
          <cell r="L1352" t="str">
            <v>GUNI</v>
          </cell>
        </row>
        <row r="1353">
          <cell r="A1353">
            <v>22</v>
          </cell>
          <cell r="B1353" t="str">
            <v>X65</v>
          </cell>
          <cell r="C1353" t="str">
            <v>DEPARTAMENTO PINTURA</v>
          </cell>
          <cell r="D1353" t="str">
            <v>486</v>
          </cell>
          <cell r="E1353" t="str">
            <v>MARCO DE PUERTA  AVI</v>
          </cell>
          <cell r="F1353" t="str">
            <v>GRANO</v>
          </cell>
          <cell r="G1353" t="str">
            <v>MARCO DE PUERTA  AVIGRANO</v>
          </cell>
          <cell r="H1353" t="str">
            <v>X65</v>
          </cell>
          <cell r="I1353" t="str">
            <v>TCMU</v>
          </cell>
          <cell r="J1353">
            <v>17</v>
          </cell>
          <cell r="K1353" t="str">
            <v>FIGUEROA MIGUEL ANGE</v>
          </cell>
          <cell r="L1353" t="str">
            <v>GUNI</v>
          </cell>
        </row>
        <row r="1354">
          <cell r="A1354">
            <v>22</v>
          </cell>
          <cell r="B1354" t="str">
            <v>X65</v>
          </cell>
          <cell r="C1354" t="str">
            <v>DEPARTAMENTO PINTURA</v>
          </cell>
          <cell r="D1354" t="str">
            <v>486</v>
          </cell>
          <cell r="E1354" t="str">
            <v>PAÑO LATERAL ARD</v>
          </cell>
          <cell r="F1354" t="str">
            <v>GRANO</v>
          </cell>
          <cell r="G1354" t="str">
            <v>PAÑO LATERAL ARDGRANO</v>
          </cell>
          <cell r="H1354" t="str">
            <v>X65</v>
          </cell>
          <cell r="I1354" t="str">
            <v>SBOX</v>
          </cell>
          <cell r="J1354">
            <v>17</v>
          </cell>
          <cell r="K1354" t="str">
            <v>ALBORNOZ CARLOS</v>
          </cell>
          <cell r="L1354" t="str">
            <v>SPIN</v>
          </cell>
        </row>
        <row r="1355">
          <cell r="A1355">
            <v>22</v>
          </cell>
          <cell r="B1355" t="str">
            <v>X65</v>
          </cell>
          <cell r="C1355" t="str">
            <v>DEPARTAMENTO PINTURA</v>
          </cell>
          <cell r="D1355" t="str">
            <v>486</v>
          </cell>
          <cell r="E1355" t="str">
            <v>PIE MEDIO  D.</v>
          </cell>
          <cell r="F1355" t="str">
            <v>DEPOSITO DE PARTICULAS</v>
          </cell>
          <cell r="G1355" t="str">
            <v>PIE MEDIO  D.DEPOSITO DE PARTICULAS</v>
          </cell>
          <cell r="H1355" t="str">
            <v>X65</v>
          </cell>
          <cell r="I1355" t="str">
            <v>TCMU</v>
          </cell>
          <cell r="J1355">
            <v>17</v>
          </cell>
          <cell r="K1355" t="str">
            <v>ACEVEDO CLAUDIO CEFE</v>
          </cell>
          <cell r="L1355" t="str">
            <v>GUNI</v>
          </cell>
        </row>
        <row r="1356">
          <cell r="A1356">
            <v>22</v>
          </cell>
          <cell r="B1356" t="str">
            <v>X65</v>
          </cell>
          <cell r="C1356" t="str">
            <v>DEPARTAMENTO PINTURA</v>
          </cell>
          <cell r="D1356" t="str">
            <v>486</v>
          </cell>
          <cell r="E1356" t="str">
            <v>PUERTA ARD.</v>
          </cell>
          <cell r="F1356" t="str">
            <v>MANCHA</v>
          </cell>
          <cell r="G1356" t="str">
            <v>PUERTA ARD.MANCHA</v>
          </cell>
          <cell r="H1356" t="str">
            <v>X65</v>
          </cell>
          <cell r="I1356" t="str">
            <v>TCMU</v>
          </cell>
          <cell r="J1356">
            <v>17</v>
          </cell>
          <cell r="K1356" t="str">
            <v>ZELAYA GONZA MA CRUZ</v>
          </cell>
          <cell r="L1356" t="str">
            <v>GUNI</v>
          </cell>
        </row>
        <row r="1357">
          <cell r="A1357">
            <v>22</v>
          </cell>
          <cell r="B1357" t="str">
            <v>X76</v>
          </cell>
          <cell r="C1357" t="str">
            <v>DEPARTAMENTO  CHAPA</v>
          </cell>
          <cell r="D1357" t="str">
            <v>424</v>
          </cell>
          <cell r="E1357" t="str">
            <v>BRANCARD DE TECHO DCHO.</v>
          </cell>
          <cell r="F1357" t="str">
            <v>PROYECCION DE SOLDADURA</v>
          </cell>
          <cell r="G1357" t="str">
            <v>BRANCARD DE TECHO DCHO.PROYECCION DE SOLDADURA</v>
          </cell>
          <cell r="H1357" t="str">
            <v>X76</v>
          </cell>
          <cell r="I1357" t="str">
            <v>BOUT</v>
          </cell>
          <cell r="J1357">
            <v>17</v>
          </cell>
          <cell r="K1357" t="str">
            <v>AUTELLI JORGE A</v>
          </cell>
          <cell r="L1357" t="str">
            <v>TCMU</v>
          </cell>
        </row>
        <row r="1358">
          <cell r="A1358">
            <v>22</v>
          </cell>
          <cell r="B1358" t="str">
            <v>X76</v>
          </cell>
          <cell r="C1358" t="str">
            <v>DEPARTAMENTO  CHAPA</v>
          </cell>
          <cell r="D1358" t="str">
            <v>424</v>
          </cell>
          <cell r="E1358" t="str">
            <v>ENCUADRAMIENTO DE PUERTA AVD.</v>
          </cell>
          <cell r="F1358" t="str">
            <v>BOLLOS</v>
          </cell>
          <cell r="G1358" t="str">
            <v>ENCUADRAMIENTO DE PUERTA AVD.BOLLOS</v>
          </cell>
          <cell r="H1358" t="str">
            <v>X76</v>
          </cell>
          <cell r="I1358" t="str">
            <v>SRET</v>
          </cell>
          <cell r="J1358">
            <v>17</v>
          </cell>
          <cell r="K1358" t="str">
            <v>CORREA, ALBERTO</v>
          </cell>
          <cell r="L1358" t="str">
            <v>STO1</v>
          </cell>
        </row>
        <row r="1359">
          <cell r="A1359">
            <v>22</v>
          </cell>
          <cell r="B1359" t="str">
            <v>X76</v>
          </cell>
          <cell r="C1359" t="str">
            <v>DEPARTAMENTO  CHAPA</v>
          </cell>
          <cell r="D1359" t="str">
            <v>424</v>
          </cell>
          <cell r="E1359" t="str">
            <v>PAÑO LATERAL ARI</v>
          </cell>
          <cell r="F1359" t="str">
            <v>BOLLOS</v>
          </cell>
          <cell r="G1359" t="str">
            <v>PAÑO LATERAL ARIBOLLOS</v>
          </cell>
          <cell r="H1359" t="str">
            <v>X76</v>
          </cell>
          <cell r="I1359" t="str">
            <v>SRET</v>
          </cell>
          <cell r="J1359">
            <v>17</v>
          </cell>
          <cell r="K1359" t="str">
            <v>CORREA, ALBERTO</v>
          </cell>
          <cell r="L1359" t="str">
            <v>STO1</v>
          </cell>
        </row>
        <row r="1360">
          <cell r="A1360">
            <v>22</v>
          </cell>
          <cell r="B1360" t="str">
            <v>X76</v>
          </cell>
          <cell r="C1360" t="str">
            <v>DEPARTAMENTO  CHAPA</v>
          </cell>
          <cell r="D1360" t="str">
            <v>424</v>
          </cell>
          <cell r="E1360" t="str">
            <v>PIE MEDIO I./ LARGUERO DE TECHO SUP. I.</v>
          </cell>
          <cell r="F1360" t="str">
            <v>SOLDADURA ESTALLADA</v>
          </cell>
          <cell r="G1360" t="str">
            <v>PIE MEDIO I./ LARGUERO DE TECHO SUP. I.SOLDADURA ESTALLADA</v>
          </cell>
          <cell r="H1360" t="str">
            <v>X76</v>
          </cell>
          <cell r="I1360" t="str">
            <v>STO1</v>
          </cell>
          <cell r="J1360">
            <v>17</v>
          </cell>
          <cell r="K1360" t="str">
            <v>CORREA, ALBERTO</v>
          </cell>
          <cell r="L1360" t="str">
            <v>STO1</v>
          </cell>
        </row>
        <row r="1361">
          <cell r="A1361">
            <v>22</v>
          </cell>
          <cell r="B1361" t="str">
            <v>X76</v>
          </cell>
          <cell r="C1361" t="str">
            <v>DEPARTAMENTO  CHAPA</v>
          </cell>
          <cell r="D1361" t="str">
            <v>427</v>
          </cell>
          <cell r="E1361" t="str">
            <v>PUERTA AVI.</v>
          </cell>
          <cell r="F1361" t="str">
            <v>BOLLOS</v>
          </cell>
          <cell r="G1361" t="str">
            <v>PUERTA AVI.BOLLOS</v>
          </cell>
          <cell r="H1361" t="str">
            <v>X76</v>
          </cell>
          <cell r="I1361" t="str">
            <v>TCMU</v>
          </cell>
          <cell r="J1361">
            <v>17</v>
          </cell>
          <cell r="K1361" t="str">
            <v>ZELAYA GONZA MA CRUZ</v>
          </cell>
          <cell r="L1361" t="str">
            <v>GUNI</v>
          </cell>
        </row>
        <row r="1362">
          <cell r="A1362">
            <v>22</v>
          </cell>
          <cell r="B1362" t="str">
            <v>X76</v>
          </cell>
          <cell r="C1362" t="str">
            <v>DEPARTAMENTO  CHAPA</v>
          </cell>
          <cell r="D1362" t="str">
            <v>427</v>
          </cell>
          <cell r="E1362" t="str">
            <v>PUERTA BATIENTE ARD.</v>
          </cell>
          <cell r="F1362" t="str">
            <v>FALTA</v>
          </cell>
          <cell r="G1362" t="str">
            <v>PUERTA BATIENTE ARD.FALTA</v>
          </cell>
          <cell r="H1362" t="str">
            <v>X76</v>
          </cell>
          <cell r="I1362" t="str">
            <v>SRET</v>
          </cell>
          <cell r="J1362">
            <v>17</v>
          </cell>
          <cell r="K1362" t="str">
            <v>CORREA, ALBERTO</v>
          </cell>
          <cell r="L1362" t="str">
            <v>STO1</v>
          </cell>
        </row>
        <row r="1363">
          <cell r="A1363">
            <v>22</v>
          </cell>
          <cell r="B1363" t="str">
            <v>X76</v>
          </cell>
          <cell r="C1363" t="str">
            <v>DEPARTAMENTO  CHAPA</v>
          </cell>
          <cell r="D1363" t="str">
            <v>427</v>
          </cell>
          <cell r="E1363" t="str">
            <v>PUERTA BATIENTE ARI.</v>
          </cell>
          <cell r="F1363" t="str">
            <v>FALTA</v>
          </cell>
          <cell r="G1363" t="str">
            <v>PUERTA BATIENTE ARI.FALTA</v>
          </cell>
          <cell r="H1363" t="str">
            <v>X76</v>
          </cell>
          <cell r="I1363" t="str">
            <v>SRET</v>
          </cell>
          <cell r="J1363">
            <v>17</v>
          </cell>
          <cell r="K1363" t="str">
            <v>CORREA, ALBERTO</v>
          </cell>
          <cell r="L1363" t="str">
            <v>STO1</v>
          </cell>
        </row>
        <row r="1364">
          <cell r="A1364">
            <v>22</v>
          </cell>
          <cell r="B1364" t="str">
            <v>X76</v>
          </cell>
          <cell r="C1364" t="str">
            <v>DEPARTAMENTO  CHAPA</v>
          </cell>
          <cell r="D1364" t="str">
            <v>427</v>
          </cell>
          <cell r="E1364" t="str">
            <v>PUERTA DESLIZANTE LATERAL D.</v>
          </cell>
          <cell r="F1364" t="str">
            <v>SOBRESALE</v>
          </cell>
          <cell r="G1364" t="str">
            <v>PUERTA DESLIZANTE LATERAL D.SOBRESALE</v>
          </cell>
          <cell r="H1364" t="str">
            <v>X76</v>
          </cell>
          <cell r="I1364" t="str">
            <v>TCMU</v>
          </cell>
          <cell r="J1364">
            <v>17</v>
          </cell>
          <cell r="K1364" t="str">
            <v>FIGUEROA MIGUEL ANGE</v>
          </cell>
          <cell r="L1364" t="str">
            <v>GUNI</v>
          </cell>
        </row>
        <row r="1365">
          <cell r="A1365">
            <v>22</v>
          </cell>
          <cell r="B1365" t="str">
            <v>X76</v>
          </cell>
          <cell r="C1365" t="str">
            <v>DEPARTAMENTO  CHAPA</v>
          </cell>
          <cell r="D1365" t="str">
            <v>427</v>
          </cell>
          <cell r="E1365" t="str">
            <v>VASO DE EXPANSION</v>
          </cell>
          <cell r="F1365" t="str">
            <v>FIJA.,REMACH.O GRUPILLA FALTA (CH)</v>
          </cell>
          <cell r="G1365" t="str">
            <v>VASO DE EXPANSIONFIJA.,REMACH.O GRUPILLA FALTA (CH)</v>
          </cell>
          <cell r="H1365" t="str">
            <v>X76</v>
          </cell>
          <cell r="I1365" t="str">
            <v>SRE2</v>
          </cell>
          <cell r="J1365">
            <v>17</v>
          </cell>
          <cell r="K1365" t="str">
            <v>AUTELLI JORGE A</v>
          </cell>
          <cell r="L1365" t="str">
            <v>TCMU</v>
          </cell>
        </row>
        <row r="1366">
          <cell r="A1366">
            <v>22</v>
          </cell>
          <cell r="B1366" t="str">
            <v>X76</v>
          </cell>
          <cell r="C1366" t="str">
            <v>DEPARTAMENTO  CHAPA</v>
          </cell>
          <cell r="D1366" t="str">
            <v>430</v>
          </cell>
          <cell r="E1366" t="str">
            <v>PUERTA AVI.</v>
          </cell>
          <cell r="F1366" t="str">
            <v>DEFORMACION</v>
          </cell>
          <cell r="G1366" t="str">
            <v>PUERTA AVI.DEFORMACION</v>
          </cell>
          <cell r="H1366" t="str">
            <v>X76</v>
          </cell>
          <cell r="I1366" t="str">
            <v>TCMU</v>
          </cell>
          <cell r="J1366">
            <v>17</v>
          </cell>
          <cell r="K1366" t="str">
            <v>IBARRA CARLOS NICOLA</v>
          </cell>
          <cell r="L1366" t="str">
            <v>GUNI</v>
          </cell>
        </row>
        <row r="1367">
          <cell r="A1367">
            <v>22</v>
          </cell>
          <cell r="B1367" t="str">
            <v>X76</v>
          </cell>
          <cell r="C1367" t="str">
            <v>DEPARTAMENTO  CHAPA</v>
          </cell>
          <cell r="D1367" t="str">
            <v>431</v>
          </cell>
          <cell r="E1367" t="str">
            <v>CAPOT / FARO D.</v>
          </cell>
          <cell r="F1367" t="str">
            <v>SOBRESALE</v>
          </cell>
          <cell r="G1367" t="str">
            <v>CAPOT / FARO D.SOBRESALE</v>
          </cell>
          <cell r="H1367" t="str">
            <v>X76</v>
          </cell>
          <cell r="I1367" t="str">
            <v>TCMU</v>
          </cell>
          <cell r="J1367">
            <v>17</v>
          </cell>
          <cell r="K1367" t="str">
            <v>ZELAYA GONZA MA CRUZ</v>
          </cell>
          <cell r="L1367" t="str">
            <v>GUNI</v>
          </cell>
        </row>
        <row r="1368">
          <cell r="A1368">
            <v>22</v>
          </cell>
          <cell r="B1368" t="str">
            <v>X76</v>
          </cell>
          <cell r="C1368" t="str">
            <v>DEPARTAMENTO  CHAPA</v>
          </cell>
          <cell r="D1368" t="str">
            <v>432</v>
          </cell>
          <cell r="E1368" t="str">
            <v>CAPOT AV.</v>
          </cell>
          <cell r="F1368" t="str">
            <v>JUEGO IRREGULAR</v>
          </cell>
          <cell r="G1368" t="str">
            <v>CAPOT AV.JUEGO IRREGULAR</v>
          </cell>
          <cell r="H1368" t="str">
            <v>X76</v>
          </cell>
          <cell r="I1368" t="str">
            <v>SRE2</v>
          </cell>
          <cell r="J1368">
            <v>17</v>
          </cell>
          <cell r="K1368" t="str">
            <v>MANZANELLI RICARDO O</v>
          </cell>
          <cell r="L1368" t="str">
            <v>GUNI</v>
          </cell>
        </row>
        <row r="1369">
          <cell r="A1369">
            <v>22</v>
          </cell>
          <cell r="B1369" t="str">
            <v>X76</v>
          </cell>
          <cell r="C1369" t="str">
            <v>DEPARTAMENTO MONTAJE</v>
          </cell>
          <cell r="D1369" t="str">
            <v>137</v>
          </cell>
          <cell r="E1369" t="str">
            <v>FUNCION APERTURA-CIERRE DE PTAS.</v>
          </cell>
          <cell r="F1369" t="str">
            <v>INSTALACION ESTATICA  2 RK01</v>
          </cell>
          <cell r="G1369" t="str">
            <v>FUNCION APERTURA-CIERRE DE PTAS.INSTALACION ESTATICA  2 RK01</v>
          </cell>
          <cell r="H1369" t="str">
            <v>X76</v>
          </cell>
          <cell r="I1369" t="str">
            <v>SRE2</v>
          </cell>
          <cell r="J1369">
            <v>17</v>
          </cell>
          <cell r="K1369" t="str">
            <v>CONTROL ELECTRICO</v>
          </cell>
          <cell r="L1369" t="str">
            <v>ST2A</v>
          </cell>
        </row>
        <row r="1370">
          <cell r="A1370">
            <v>22</v>
          </cell>
          <cell r="B1370" t="str">
            <v>X76</v>
          </cell>
          <cell r="C1370" t="str">
            <v>DEPARTAMENTO MONTAJE</v>
          </cell>
          <cell r="D1370" t="str">
            <v>141</v>
          </cell>
          <cell r="E1370" t="str">
            <v>PARABRISAS</v>
          </cell>
          <cell r="F1370" t="str">
            <v>JUNTA ESTANQUIDAD MAL POSICIONADA</v>
          </cell>
          <cell r="G1370" t="str">
            <v>PARABRISASJUNTA ESTANQUIDAD MAL POSICIONADA</v>
          </cell>
          <cell r="H1370" t="str">
            <v>X76</v>
          </cell>
          <cell r="I1370" t="str">
            <v>TCMU</v>
          </cell>
          <cell r="J1370">
            <v>17</v>
          </cell>
          <cell r="K1370" t="str">
            <v>FUENTE FEDER GREGOR</v>
          </cell>
          <cell r="L1370" t="str">
            <v>GUNI</v>
          </cell>
        </row>
        <row r="1371">
          <cell r="A1371">
            <v>22</v>
          </cell>
          <cell r="B1371" t="str">
            <v>X76</v>
          </cell>
          <cell r="C1371" t="str">
            <v>DEPARTAMENTO MONTAJE</v>
          </cell>
          <cell r="D1371" t="str">
            <v>143</v>
          </cell>
          <cell r="E1371" t="str">
            <v>FARO I.</v>
          </cell>
          <cell r="F1371" t="str">
            <v>MAL POSICIONADO</v>
          </cell>
          <cell r="G1371" t="str">
            <v>FARO I.MAL POSICIONADO</v>
          </cell>
          <cell r="H1371" t="str">
            <v>X76</v>
          </cell>
          <cell r="I1371" t="str">
            <v>TCMU</v>
          </cell>
          <cell r="J1371">
            <v>17</v>
          </cell>
          <cell r="K1371" t="str">
            <v>ZELAYA GONZA MA CRUZ</v>
          </cell>
          <cell r="L1371" t="str">
            <v>GUNI</v>
          </cell>
        </row>
        <row r="1372">
          <cell r="A1372">
            <v>22</v>
          </cell>
          <cell r="B1372" t="str">
            <v>X76</v>
          </cell>
          <cell r="C1372" t="str">
            <v>DEPARTAMENTO MONTAJE</v>
          </cell>
          <cell r="D1372" t="str">
            <v>144</v>
          </cell>
          <cell r="E1372" t="str">
            <v>FUNCION PILOTOS DE MARCHA ATRAS</v>
          </cell>
          <cell r="F1372" t="str">
            <v>OPERACION MAL REALIZADA</v>
          </cell>
          <cell r="G1372" t="str">
            <v>FUNCION PILOTOS DE MARCHA ATRASOPERACION MAL REALIZADA</v>
          </cell>
          <cell r="H1372" t="str">
            <v>X76</v>
          </cell>
          <cell r="I1372" t="str">
            <v>SRE1</v>
          </cell>
          <cell r="J1372">
            <v>17</v>
          </cell>
          <cell r="K1372" t="str">
            <v>CONTROL ELECTRICO</v>
          </cell>
          <cell r="L1372" t="str">
            <v>ST2A</v>
          </cell>
        </row>
        <row r="1373">
          <cell r="A1373">
            <v>22</v>
          </cell>
          <cell r="B1373" t="str">
            <v>X76</v>
          </cell>
          <cell r="C1373" t="str">
            <v>DEPARTAMENTO MONTAJE</v>
          </cell>
          <cell r="D1373" t="str">
            <v>144</v>
          </cell>
          <cell r="E1373" t="str">
            <v>PALANCA DE VELOCIDADES</v>
          </cell>
          <cell r="F1373" t="str">
            <v>MAL REGLADO</v>
          </cell>
          <cell r="G1373" t="str">
            <v>PALANCA DE VELOCIDADESMAL REGLADO</v>
          </cell>
          <cell r="H1373" t="str">
            <v>X76</v>
          </cell>
          <cell r="I1373" t="str">
            <v>SRE2</v>
          </cell>
          <cell r="J1373">
            <v>17</v>
          </cell>
          <cell r="K1373" t="str">
            <v>AUTELLI JORGE A</v>
          </cell>
          <cell r="L1373" t="str">
            <v>TCMU</v>
          </cell>
        </row>
        <row r="1374">
          <cell r="A1374">
            <v>22</v>
          </cell>
          <cell r="B1374" t="str">
            <v>X76</v>
          </cell>
          <cell r="C1374" t="str">
            <v>DEPARTAMENTO MONTAJE</v>
          </cell>
          <cell r="D1374" t="str">
            <v>145</v>
          </cell>
          <cell r="E1374" t="str">
            <v>FUNCION FAROS ANTINIEBLA AV</v>
          </cell>
          <cell r="F1374" t="str">
            <v>INSTALACION ESTATICA  2 RK01</v>
          </cell>
          <cell r="G1374" t="str">
            <v>FUNCION FAROS ANTINIEBLA AVINSTALACION ESTATICA  2 RK01</v>
          </cell>
          <cell r="H1374" t="str">
            <v>X76</v>
          </cell>
          <cell r="I1374" t="str">
            <v>SRE2</v>
          </cell>
          <cell r="J1374">
            <v>17</v>
          </cell>
          <cell r="K1374" t="str">
            <v>CONTROL ELECTRICO</v>
          </cell>
          <cell r="L1374" t="str">
            <v>ST2A</v>
          </cell>
        </row>
        <row r="1375">
          <cell r="A1375">
            <v>22</v>
          </cell>
          <cell r="B1375" t="str">
            <v>X76</v>
          </cell>
          <cell r="C1375" t="str">
            <v>DEPARTAMENTO MONTAJE</v>
          </cell>
          <cell r="D1375" t="str">
            <v>147</v>
          </cell>
          <cell r="E1375" t="str">
            <v>CUSTODIA  D.</v>
          </cell>
          <cell r="F1375" t="str">
            <v>DESCONCHADO</v>
          </cell>
          <cell r="G1375" t="str">
            <v>CUSTODIA  D.DESCONCHADO</v>
          </cell>
          <cell r="H1375" t="str">
            <v>X76</v>
          </cell>
          <cell r="I1375" t="str">
            <v>TCMU</v>
          </cell>
          <cell r="J1375">
            <v>17</v>
          </cell>
          <cell r="K1375" t="str">
            <v>VAZQUEZ RENE ALBERTO</v>
          </cell>
          <cell r="L1375" t="str">
            <v>GUNI</v>
          </cell>
        </row>
        <row r="1376">
          <cell r="A1376">
            <v>22</v>
          </cell>
          <cell r="B1376" t="str">
            <v>X76</v>
          </cell>
          <cell r="C1376" t="str">
            <v>DEPARTAMENTO MONTAJE</v>
          </cell>
          <cell r="D1376" t="str">
            <v>147</v>
          </cell>
          <cell r="E1376" t="str">
            <v>PAÑO LATERAL ARD</v>
          </cell>
          <cell r="F1376" t="str">
            <v>DESCONCHADO</v>
          </cell>
          <cell r="G1376" t="str">
            <v>PAÑO LATERAL ARDDESCONCHADO</v>
          </cell>
          <cell r="H1376" t="str">
            <v>X76</v>
          </cell>
          <cell r="I1376" t="str">
            <v>SBOX</v>
          </cell>
          <cell r="J1376">
            <v>17</v>
          </cell>
          <cell r="K1376" t="str">
            <v>ALBORNOZ CARLOS</v>
          </cell>
          <cell r="L1376" t="str">
            <v>SPIN</v>
          </cell>
        </row>
        <row r="1377">
          <cell r="A1377">
            <v>22</v>
          </cell>
          <cell r="B1377" t="str">
            <v>X76</v>
          </cell>
          <cell r="C1377" t="str">
            <v>DEPARTAMENTO MONTAJE</v>
          </cell>
          <cell r="D1377" t="str">
            <v>147</v>
          </cell>
          <cell r="E1377" t="str">
            <v>PUERTA AVD.</v>
          </cell>
          <cell r="F1377" t="str">
            <v>DESCONCHADO</v>
          </cell>
          <cell r="G1377" t="str">
            <v>PUERTA AVD.DESCONCHADO</v>
          </cell>
          <cell r="H1377" t="str">
            <v>X76</v>
          </cell>
          <cell r="I1377" t="str">
            <v>SBOX</v>
          </cell>
          <cell r="J1377">
            <v>17</v>
          </cell>
          <cell r="K1377" t="str">
            <v>ALBORNOZ CARLOS</v>
          </cell>
          <cell r="L1377" t="str">
            <v>SPIN</v>
          </cell>
        </row>
        <row r="1378">
          <cell r="A1378">
            <v>22</v>
          </cell>
          <cell r="B1378" t="str">
            <v>X76</v>
          </cell>
          <cell r="C1378" t="str">
            <v>DEPARTAMENTO PINTURA</v>
          </cell>
          <cell r="D1378" t="str">
            <v>481</v>
          </cell>
          <cell r="E1378" t="str">
            <v>CUSTODIA  D.</v>
          </cell>
          <cell r="F1378" t="str">
            <v>BOLLOS</v>
          </cell>
          <cell r="G1378" t="str">
            <v>CUSTODIA  D.BOLLOS</v>
          </cell>
          <cell r="H1378" t="str">
            <v>X76</v>
          </cell>
          <cell r="I1378" t="str">
            <v>TCMU</v>
          </cell>
          <cell r="J1378">
            <v>17</v>
          </cell>
          <cell r="K1378" t="str">
            <v>FUENTE FEDER GREGOR</v>
          </cell>
          <cell r="L1378" t="str">
            <v>GUNI</v>
          </cell>
        </row>
        <row r="1379">
          <cell r="A1379">
            <v>22</v>
          </cell>
          <cell r="B1379" t="str">
            <v>X76</v>
          </cell>
          <cell r="C1379" t="str">
            <v>DEPARTAMENTO PINTURA</v>
          </cell>
          <cell r="D1379" t="str">
            <v>483</v>
          </cell>
          <cell r="E1379" t="str">
            <v>PAÑO LATERAL ARD</v>
          </cell>
          <cell r="F1379" t="str">
            <v>DESCOLGON</v>
          </cell>
          <cell r="G1379" t="str">
            <v>PAÑO LATERAL ARDDESCOLGON</v>
          </cell>
          <cell r="H1379" t="str">
            <v>X76</v>
          </cell>
          <cell r="I1379" t="str">
            <v>SBOX</v>
          </cell>
          <cell r="J1379">
            <v>17</v>
          </cell>
          <cell r="K1379" t="str">
            <v>ALBORNOZ CARLOS</v>
          </cell>
          <cell r="L1379" t="str">
            <v>SPIN</v>
          </cell>
        </row>
        <row r="1380">
          <cell r="A1380">
            <v>22</v>
          </cell>
          <cell r="B1380" t="str">
            <v>X76</v>
          </cell>
          <cell r="C1380" t="str">
            <v>DEPARTAMENTO PINTURA</v>
          </cell>
          <cell r="D1380" t="str">
            <v>483</v>
          </cell>
          <cell r="E1380" t="str">
            <v>PUERTA AVI.</v>
          </cell>
          <cell r="F1380" t="str">
            <v>DESCOLGON</v>
          </cell>
          <cell r="G1380" t="str">
            <v>PUERTA AVI.DESCOLGON</v>
          </cell>
          <cell r="H1380" t="str">
            <v>X76</v>
          </cell>
          <cell r="I1380" t="str">
            <v>SBOX</v>
          </cell>
          <cell r="J1380">
            <v>17</v>
          </cell>
          <cell r="K1380" t="str">
            <v>ALBORNOZ CARLOS</v>
          </cell>
          <cell r="L1380" t="str">
            <v>SPIN</v>
          </cell>
        </row>
        <row r="1381">
          <cell r="A1381">
            <v>22</v>
          </cell>
          <cell r="B1381" t="str">
            <v>X76</v>
          </cell>
          <cell r="C1381" t="str">
            <v>DEPARTAMENTO PINTURA</v>
          </cell>
          <cell r="D1381" t="str">
            <v>483</v>
          </cell>
          <cell r="E1381" t="str">
            <v>PUERTA BATIENTE ARD.</v>
          </cell>
          <cell r="F1381" t="str">
            <v>DESCOLGON</v>
          </cell>
          <cell r="G1381" t="str">
            <v>PUERTA BATIENTE ARD.DESCOLGON</v>
          </cell>
          <cell r="H1381" t="str">
            <v>X76</v>
          </cell>
          <cell r="I1381" t="str">
            <v>SBOX</v>
          </cell>
          <cell r="J1381">
            <v>17</v>
          </cell>
          <cell r="K1381" t="str">
            <v>ALBORNOZ CARLOS</v>
          </cell>
          <cell r="L1381" t="str">
            <v>SPIN</v>
          </cell>
        </row>
        <row r="1382">
          <cell r="A1382">
            <v>22</v>
          </cell>
          <cell r="B1382" t="str">
            <v>X76</v>
          </cell>
          <cell r="C1382" t="str">
            <v>DEPARTAMENTO PINTURA</v>
          </cell>
          <cell r="D1382" t="str">
            <v>484</v>
          </cell>
          <cell r="E1382" t="str">
            <v>PAÑO DE PUERTA  AVD / ALETA  AVD</v>
          </cell>
          <cell r="F1382" t="str">
            <v>SOBRESALE</v>
          </cell>
          <cell r="G1382" t="str">
            <v>PAÑO DE PUERTA  AVD / ALETA  AVDSOBRESALE</v>
          </cell>
          <cell r="H1382" t="str">
            <v>X76</v>
          </cell>
          <cell r="I1382" t="str">
            <v>TCMU</v>
          </cell>
          <cell r="J1382">
            <v>17</v>
          </cell>
          <cell r="K1382" t="str">
            <v>VAZQUEZ RENE ALBERTO</v>
          </cell>
          <cell r="L1382" t="str">
            <v>GUNI</v>
          </cell>
        </row>
        <row r="1383">
          <cell r="A1383">
            <v>22</v>
          </cell>
          <cell r="B1383" t="str">
            <v>X76</v>
          </cell>
          <cell r="C1383" t="str">
            <v>DEPARTAMENTO PINTURA</v>
          </cell>
          <cell r="D1383" t="str">
            <v>484</v>
          </cell>
          <cell r="E1383" t="str">
            <v>TECHO</v>
          </cell>
          <cell r="F1383" t="str">
            <v>BOLLOS</v>
          </cell>
          <cell r="G1383" t="str">
            <v>TECHOBOLLOS</v>
          </cell>
          <cell r="H1383" t="str">
            <v>X76</v>
          </cell>
          <cell r="I1383" t="str">
            <v>SRET</v>
          </cell>
          <cell r="J1383">
            <v>17</v>
          </cell>
          <cell r="K1383" t="str">
            <v>QUINTEROS, EDUARDO</v>
          </cell>
          <cell r="L1383" t="str">
            <v>STO1</v>
          </cell>
        </row>
        <row r="1384">
          <cell r="A1384">
            <v>22</v>
          </cell>
          <cell r="B1384" t="str">
            <v>X76</v>
          </cell>
          <cell r="C1384" t="str">
            <v>DEPARTAMENTO PINTURA</v>
          </cell>
          <cell r="D1384" t="str">
            <v>486</v>
          </cell>
          <cell r="E1384" t="str">
            <v>ALETA  AVI.</v>
          </cell>
          <cell r="F1384" t="str">
            <v>GRANO</v>
          </cell>
          <cell r="G1384" t="str">
            <v>ALETA  AVI.GRANO</v>
          </cell>
          <cell r="H1384" t="str">
            <v>X76</v>
          </cell>
          <cell r="I1384" t="str">
            <v>SBOX</v>
          </cell>
          <cell r="J1384">
            <v>17</v>
          </cell>
          <cell r="K1384" t="str">
            <v>ALBORNOZ CARLOS</v>
          </cell>
          <cell r="L1384" t="str">
            <v>SPIN</v>
          </cell>
        </row>
        <row r="1385">
          <cell r="A1385">
            <v>22</v>
          </cell>
          <cell r="B1385" t="str">
            <v>X76</v>
          </cell>
          <cell r="C1385" t="str">
            <v>DEPARTAMENTO PINTURA</v>
          </cell>
          <cell r="D1385" t="str">
            <v>486</v>
          </cell>
          <cell r="E1385" t="str">
            <v>PUERTA AVD.</v>
          </cell>
          <cell r="F1385" t="str">
            <v>GRANO</v>
          </cell>
          <cell r="G1385" t="str">
            <v>PUERTA AVD.GRANO</v>
          </cell>
          <cell r="H1385" t="str">
            <v>X76</v>
          </cell>
          <cell r="I1385" t="str">
            <v>SRE2</v>
          </cell>
          <cell r="J1385">
            <v>17</v>
          </cell>
          <cell r="K1385" t="str">
            <v>GUTIERREZ VERONICA</v>
          </cell>
          <cell r="L1385" t="str">
            <v>GUNI</v>
          </cell>
        </row>
        <row r="1386">
          <cell r="A1386">
            <v>22</v>
          </cell>
          <cell r="B1386" t="str">
            <v>X76</v>
          </cell>
          <cell r="C1386" t="str">
            <v>DEPARTAMENTO PINTURA</v>
          </cell>
          <cell r="D1386" t="str">
            <v>486</v>
          </cell>
          <cell r="E1386" t="str">
            <v>PUERTA DESLIZANTE LATERAL D.</v>
          </cell>
          <cell r="F1386" t="str">
            <v>DEPOSITO DE PARTICULAS</v>
          </cell>
          <cell r="G1386" t="str">
            <v>PUERTA DESLIZANTE LATERAL D.DEPOSITO DE PARTICULAS</v>
          </cell>
          <cell r="H1386" t="str">
            <v>X76</v>
          </cell>
          <cell r="I1386" t="str">
            <v>TCMU</v>
          </cell>
          <cell r="J1386">
            <v>17</v>
          </cell>
          <cell r="K1386" t="str">
            <v>RUSEK CHRISTIAN ADRI</v>
          </cell>
          <cell r="L1386" t="str">
            <v>GUNI</v>
          </cell>
        </row>
        <row r="1387">
          <cell r="A1387">
            <v>22</v>
          </cell>
          <cell r="B1387" t="str">
            <v>X76</v>
          </cell>
          <cell r="C1387" t="str">
            <v>DEPARTAMENTO PINTURA</v>
          </cell>
          <cell r="D1387" t="str">
            <v>486</v>
          </cell>
          <cell r="E1387" t="str">
            <v>PUERTA DESLIZANTE LATERAL D.</v>
          </cell>
          <cell r="F1387" t="str">
            <v>DEPOSITO DE PARTICULAS</v>
          </cell>
          <cell r="G1387" t="str">
            <v>PUERTA DESLIZANTE LATERAL D.DEPOSITO DE PARTICULAS</v>
          </cell>
          <cell r="H1387" t="str">
            <v>X76</v>
          </cell>
          <cell r="I1387" t="str">
            <v>TCMU</v>
          </cell>
          <cell r="J1387">
            <v>17</v>
          </cell>
          <cell r="K1387" t="str">
            <v>VERA FEDERICO</v>
          </cell>
          <cell r="L1387" t="str">
            <v>GUNI</v>
          </cell>
        </row>
        <row r="1388">
          <cell r="A1388">
            <v>22</v>
          </cell>
          <cell r="B1388" t="str">
            <v>X65</v>
          </cell>
          <cell r="C1388" t="str">
            <v>DEPARTAMENTO MONTAJE</v>
          </cell>
          <cell r="D1388" t="str">
            <v>140</v>
          </cell>
          <cell r="E1388" t="str">
            <v>PANEL INT DE PUERTA AVI</v>
          </cell>
          <cell r="F1388" t="str">
            <v>NO CONFORME</v>
          </cell>
          <cell r="G1388" t="str">
            <v>PANEL INT DE PUERTA AVINO CONFORME</v>
          </cell>
          <cell r="H1388" t="str">
            <v>X65</v>
          </cell>
          <cell r="I1388" t="str">
            <v>SRE2</v>
          </cell>
          <cell r="J1388">
            <v>9</v>
          </cell>
          <cell r="K1388" t="str">
            <v>DAGHERO CLAUDIO JUAN</v>
          </cell>
          <cell r="L1388" t="str">
            <v>TCMU</v>
          </cell>
        </row>
        <row r="1389">
          <cell r="A1389">
            <v>22</v>
          </cell>
          <cell r="B1389" t="str">
            <v>X65</v>
          </cell>
          <cell r="C1389" t="str">
            <v>DEPARTAMENTO MONTAJE</v>
          </cell>
          <cell r="D1389" t="str">
            <v>137</v>
          </cell>
          <cell r="E1389" t="str">
            <v>PANEL INT DE PUERTA AVI</v>
          </cell>
          <cell r="F1389" t="str">
            <v>NO CONFORME</v>
          </cell>
          <cell r="G1389" t="str">
            <v>PANEL INT DE PUERTA AVINO CONFORME</v>
          </cell>
          <cell r="H1389" t="str">
            <v>X65</v>
          </cell>
          <cell r="I1389" t="str">
            <v>SRE2</v>
          </cell>
          <cell r="J1389">
            <v>8</v>
          </cell>
          <cell r="K1389" t="str">
            <v>DAGHERO CLAUDIO JUAN</v>
          </cell>
          <cell r="L1389" t="str">
            <v>TCMU</v>
          </cell>
        </row>
        <row r="1390">
          <cell r="A1390">
            <v>22</v>
          </cell>
          <cell r="B1390" t="str">
            <v>X38</v>
          </cell>
          <cell r="C1390" t="str">
            <v>DEPARTAMENTO  CHAPA</v>
          </cell>
          <cell r="D1390" t="str">
            <v>421</v>
          </cell>
          <cell r="E1390" t="str">
            <v>CAPOT AV.</v>
          </cell>
          <cell r="F1390" t="str">
            <v>BOLLOS</v>
          </cell>
          <cell r="G1390" t="str">
            <v>CAPOT AV.BOLLOS</v>
          </cell>
          <cell r="H1390" t="str">
            <v>X38</v>
          </cell>
          <cell r="I1390" t="str">
            <v>TCMU</v>
          </cell>
          <cell r="J1390">
            <v>16</v>
          </cell>
          <cell r="K1390" t="str">
            <v>ZELAYA GONZA MA CRUZ</v>
          </cell>
          <cell r="L1390" t="str">
            <v>GUNI</v>
          </cell>
        </row>
        <row r="1391">
          <cell r="A1391">
            <v>22</v>
          </cell>
          <cell r="B1391" t="str">
            <v>X38</v>
          </cell>
          <cell r="C1391" t="str">
            <v>DEPARTAMENTO  CHAPA</v>
          </cell>
          <cell r="D1391" t="str">
            <v>427</v>
          </cell>
          <cell r="E1391" t="str">
            <v>PORTON (CONJUNTO)</v>
          </cell>
          <cell r="F1391" t="str">
            <v>JUEGO MAL REPARTIDO</v>
          </cell>
          <cell r="G1391" t="str">
            <v>PORTON (CONJUNTO)JUEGO MAL REPARTIDO</v>
          </cell>
          <cell r="H1391" t="str">
            <v>X38</v>
          </cell>
          <cell r="I1391" t="str">
            <v>BOUT</v>
          </cell>
          <cell r="J1391">
            <v>16</v>
          </cell>
          <cell r="K1391" t="str">
            <v>MANZANELLI RICARDO O</v>
          </cell>
          <cell r="L1391" t="str">
            <v>GUNI</v>
          </cell>
        </row>
        <row r="1392">
          <cell r="A1392">
            <v>22</v>
          </cell>
          <cell r="B1392" t="str">
            <v>X38</v>
          </cell>
          <cell r="C1392" t="str">
            <v>DEPARTAMENTO  CHAPA</v>
          </cell>
          <cell r="D1392" t="str">
            <v>432</v>
          </cell>
          <cell r="E1392" t="str">
            <v>CAPOT AV.</v>
          </cell>
          <cell r="F1392" t="str">
            <v>JUEGO IRREGULAR</v>
          </cell>
          <cell r="G1392" t="str">
            <v>CAPOT AV.JUEGO IRREGULAR</v>
          </cell>
          <cell r="H1392" t="str">
            <v>X38</v>
          </cell>
          <cell r="I1392" t="str">
            <v>BOUT</v>
          </cell>
          <cell r="J1392">
            <v>16</v>
          </cell>
          <cell r="K1392" t="str">
            <v>MANZANELLI RICARDO O</v>
          </cell>
          <cell r="L1392" t="str">
            <v>GUNI</v>
          </cell>
        </row>
        <row r="1393">
          <cell r="A1393">
            <v>22</v>
          </cell>
          <cell r="B1393" t="str">
            <v>X38</v>
          </cell>
          <cell r="C1393" t="str">
            <v>DEPARTAMENTO PINTURA</v>
          </cell>
          <cell r="D1393" t="str">
            <v>486</v>
          </cell>
          <cell r="E1393" t="str">
            <v>CAPOT AV.</v>
          </cell>
          <cell r="F1393" t="str">
            <v>MANCHA</v>
          </cell>
          <cell r="G1393" t="str">
            <v>CAPOT AV.MANCHA</v>
          </cell>
          <cell r="H1393" t="str">
            <v>X38</v>
          </cell>
          <cell r="I1393" t="str">
            <v>BOUT</v>
          </cell>
          <cell r="J1393">
            <v>16</v>
          </cell>
          <cell r="K1393" t="str">
            <v>MANZANELLI RICARDO O</v>
          </cell>
          <cell r="L1393" t="str">
            <v>GUNI</v>
          </cell>
        </row>
        <row r="1394">
          <cell r="A1394">
            <v>22</v>
          </cell>
          <cell r="B1394" t="str">
            <v>X65</v>
          </cell>
          <cell r="C1394" t="str">
            <v>DEPARTAMENTO  CHAPA</v>
          </cell>
          <cell r="D1394" t="str">
            <v>421</v>
          </cell>
          <cell r="E1394" t="str">
            <v>ALETA ARD.</v>
          </cell>
          <cell r="F1394" t="str">
            <v>DEFORMADO</v>
          </cell>
          <cell r="G1394" t="str">
            <v>ALETA ARD.DEFORMADO</v>
          </cell>
          <cell r="H1394" t="str">
            <v>X65</v>
          </cell>
          <cell r="I1394" t="str">
            <v>TCMU</v>
          </cell>
          <cell r="J1394">
            <v>16</v>
          </cell>
          <cell r="K1394" t="str">
            <v>MANZANELLI RICARDO O</v>
          </cell>
          <cell r="L1394" t="str">
            <v>GUNI</v>
          </cell>
        </row>
        <row r="1395">
          <cell r="A1395">
            <v>22</v>
          </cell>
          <cell r="B1395" t="str">
            <v>X65</v>
          </cell>
          <cell r="C1395" t="str">
            <v>DEPARTAMENTO  CHAPA</v>
          </cell>
          <cell r="D1395" t="str">
            <v>421</v>
          </cell>
          <cell r="E1395" t="str">
            <v>ALETA ARD.</v>
          </cell>
          <cell r="F1395" t="str">
            <v>PICO</v>
          </cell>
          <cell r="G1395" t="str">
            <v>ALETA ARD.PICO</v>
          </cell>
          <cell r="H1395" t="str">
            <v>X65</v>
          </cell>
          <cell r="I1395" t="str">
            <v>TCMU</v>
          </cell>
          <cell r="J1395">
            <v>16</v>
          </cell>
          <cell r="K1395" t="str">
            <v>ZELAYA GONZA MA CRUZ</v>
          </cell>
          <cell r="L1395" t="str">
            <v>GUNI</v>
          </cell>
        </row>
        <row r="1396">
          <cell r="A1396">
            <v>22</v>
          </cell>
          <cell r="B1396" t="str">
            <v>X65</v>
          </cell>
          <cell r="C1396" t="str">
            <v>DEPARTAMENTO  CHAPA</v>
          </cell>
          <cell r="D1396" t="str">
            <v>421</v>
          </cell>
          <cell r="E1396" t="str">
            <v>CAPOT AV.</v>
          </cell>
          <cell r="F1396" t="str">
            <v>BOLLOS</v>
          </cell>
          <cell r="G1396" t="str">
            <v>CAPOT AV.BOLLOS</v>
          </cell>
          <cell r="H1396" t="str">
            <v>X65</v>
          </cell>
          <cell r="I1396" t="str">
            <v>TCMU</v>
          </cell>
          <cell r="J1396">
            <v>16</v>
          </cell>
          <cell r="K1396" t="str">
            <v>VAZQUEZ RENE ALBERTO</v>
          </cell>
          <cell r="L1396" t="str">
            <v>GUNI</v>
          </cell>
        </row>
        <row r="1397">
          <cell r="A1397">
            <v>22</v>
          </cell>
          <cell r="B1397" t="str">
            <v>X65</v>
          </cell>
          <cell r="C1397" t="str">
            <v>DEPARTAMENTO  CHAPA</v>
          </cell>
          <cell r="D1397" t="str">
            <v>421</v>
          </cell>
          <cell r="E1397" t="str">
            <v>CUSTODIA  D.</v>
          </cell>
          <cell r="F1397" t="str">
            <v>DEFORMACION</v>
          </cell>
          <cell r="G1397" t="str">
            <v>CUSTODIA  D.DEFORMACION</v>
          </cell>
          <cell r="H1397" t="str">
            <v>X65</v>
          </cell>
          <cell r="I1397" t="str">
            <v>TCMU</v>
          </cell>
          <cell r="J1397">
            <v>16</v>
          </cell>
          <cell r="K1397" t="str">
            <v>FUENTE FEDER GREGOR</v>
          </cell>
          <cell r="L1397" t="str">
            <v>GUNI</v>
          </cell>
        </row>
        <row r="1398">
          <cell r="A1398">
            <v>22</v>
          </cell>
          <cell r="B1398" t="str">
            <v>X65</v>
          </cell>
          <cell r="C1398" t="str">
            <v>DEPARTAMENTO  CHAPA</v>
          </cell>
          <cell r="D1398" t="str">
            <v>421</v>
          </cell>
          <cell r="E1398" t="str">
            <v>PARACHOQUES AV.</v>
          </cell>
          <cell r="F1398" t="str">
            <v>MAL POSICIONADO</v>
          </cell>
          <cell r="G1398" t="str">
            <v>PARACHOQUES AV.MAL POSICIONADO</v>
          </cell>
          <cell r="H1398" t="str">
            <v>X65</v>
          </cell>
          <cell r="I1398" t="str">
            <v>TCMU</v>
          </cell>
          <cell r="J1398">
            <v>16</v>
          </cell>
          <cell r="K1398" t="str">
            <v>IBARRA CARLOS NICOLA</v>
          </cell>
          <cell r="L1398" t="str">
            <v>GUNI</v>
          </cell>
        </row>
        <row r="1399">
          <cell r="A1399">
            <v>22</v>
          </cell>
          <cell r="B1399" t="str">
            <v>X65</v>
          </cell>
          <cell r="C1399" t="str">
            <v>DEPARTAMENTO  CHAPA</v>
          </cell>
          <cell r="D1399" t="str">
            <v>421</v>
          </cell>
          <cell r="E1399" t="str">
            <v>PUERTA ARD.</v>
          </cell>
          <cell r="F1399" t="str">
            <v>PICO</v>
          </cell>
          <cell r="G1399" t="str">
            <v>PUERTA ARD.PICO</v>
          </cell>
          <cell r="H1399" t="str">
            <v>X65</v>
          </cell>
          <cell r="I1399" t="str">
            <v>TCMU</v>
          </cell>
          <cell r="J1399">
            <v>16</v>
          </cell>
          <cell r="K1399" t="str">
            <v>IBARRA CARLOS NICOLA</v>
          </cell>
          <cell r="L1399" t="str">
            <v>GUNI</v>
          </cell>
        </row>
        <row r="1400">
          <cell r="A1400">
            <v>22</v>
          </cell>
          <cell r="B1400" t="str">
            <v>X65</v>
          </cell>
          <cell r="C1400" t="str">
            <v>DEPARTAMENTO  CHAPA</v>
          </cell>
          <cell r="D1400" t="str">
            <v>421</v>
          </cell>
          <cell r="E1400" t="str">
            <v>PUERTA ARD.</v>
          </cell>
          <cell r="F1400" t="str">
            <v>PICO</v>
          </cell>
          <cell r="G1400" t="str">
            <v>PUERTA ARD.PICO</v>
          </cell>
          <cell r="H1400" t="str">
            <v>X65</v>
          </cell>
          <cell r="I1400" t="str">
            <v>TCMU</v>
          </cell>
          <cell r="J1400">
            <v>16</v>
          </cell>
          <cell r="K1400" t="str">
            <v>REYNOSO DAVID WALTER</v>
          </cell>
          <cell r="L1400" t="str">
            <v>GUNI</v>
          </cell>
        </row>
        <row r="1401">
          <cell r="A1401">
            <v>22</v>
          </cell>
          <cell r="B1401" t="str">
            <v>X65</v>
          </cell>
          <cell r="C1401" t="str">
            <v>DEPARTAMENTO  CHAPA</v>
          </cell>
          <cell r="D1401" t="str">
            <v>422</v>
          </cell>
          <cell r="E1401" t="str">
            <v>TAPA DE CARBURANTE</v>
          </cell>
          <cell r="F1401" t="str">
            <v>MAL POSICIONADO</v>
          </cell>
          <cell r="G1401" t="str">
            <v>TAPA DE CARBURANTEMAL POSICIONADO</v>
          </cell>
          <cell r="H1401" t="str">
            <v>X65</v>
          </cell>
          <cell r="I1401" t="str">
            <v>TCMU</v>
          </cell>
          <cell r="J1401">
            <v>16</v>
          </cell>
          <cell r="K1401" t="str">
            <v>FUENTE FEDER GREGOR</v>
          </cell>
          <cell r="L1401" t="str">
            <v>GUNI</v>
          </cell>
        </row>
        <row r="1402">
          <cell r="A1402">
            <v>22</v>
          </cell>
          <cell r="B1402" t="str">
            <v>X65</v>
          </cell>
          <cell r="C1402" t="str">
            <v>DEPARTAMENTO  CHAPA</v>
          </cell>
          <cell r="D1402" t="str">
            <v>431</v>
          </cell>
          <cell r="E1402" t="str">
            <v>ALETA ARD.</v>
          </cell>
          <cell r="F1402" t="str">
            <v>SOLDADURA ESTALLADA</v>
          </cell>
          <cell r="G1402" t="str">
            <v>ALETA ARD.SOLDADURA ESTALLADA</v>
          </cell>
          <cell r="H1402" t="str">
            <v>X65</v>
          </cell>
          <cell r="I1402" t="str">
            <v>STO1</v>
          </cell>
          <cell r="J1402">
            <v>16</v>
          </cell>
          <cell r="K1402" t="str">
            <v>DIAZ, VALENTIN</v>
          </cell>
          <cell r="L1402" t="str">
            <v>STO1</v>
          </cell>
        </row>
        <row r="1403">
          <cell r="A1403">
            <v>22</v>
          </cell>
          <cell r="B1403" t="str">
            <v>X65</v>
          </cell>
          <cell r="C1403" t="str">
            <v>DEPARTAMENTO  CHAPA</v>
          </cell>
          <cell r="D1403" t="str">
            <v>431</v>
          </cell>
          <cell r="E1403" t="str">
            <v>CAPOT AV./ ALETA  AVI.</v>
          </cell>
          <cell r="F1403" t="str">
            <v>JUEGO IRREGULAR</v>
          </cell>
          <cell r="G1403" t="str">
            <v>CAPOT AV./ ALETA  AVI.JUEGO IRREGULAR</v>
          </cell>
          <cell r="H1403" t="str">
            <v>X65</v>
          </cell>
          <cell r="I1403" t="str">
            <v>TCMU</v>
          </cell>
          <cell r="J1403">
            <v>16</v>
          </cell>
          <cell r="K1403" t="str">
            <v>RAMIREZ RICAR DANIEL</v>
          </cell>
          <cell r="L1403" t="str">
            <v>GUNI</v>
          </cell>
        </row>
        <row r="1404">
          <cell r="A1404">
            <v>22</v>
          </cell>
          <cell r="B1404" t="str">
            <v>X65</v>
          </cell>
          <cell r="C1404" t="str">
            <v>DEPARTAMENTO  CHAPA</v>
          </cell>
          <cell r="D1404" t="str">
            <v>431</v>
          </cell>
          <cell r="E1404" t="str">
            <v>CAPOT / FARO D.</v>
          </cell>
          <cell r="F1404" t="str">
            <v>SOBRESALE</v>
          </cell>
          <cell r="G1404" t="str">
            <v>CAPOT / FARO D.SOBRESALE</v>
          </cell>
          <cell r="H1404" t="str">
            <v>X65</v>
          </cell>
          <cell r="I1404" t="str">
            <v>TCMU</v>
          </cell>
          <cell r="J1404">
            <v>16</v>
          </cell>
          <cell r="K1404" t="str">
            <v>RAMIREZ RICAR DANIEL</v>
          </cell>
          <cell r="L1404" t="str">
            <v>GUNI</v>
          </cell>
        </row>
        <row r="1405">
          <cell r="A1405">
            <v>22</v>
          </cell>
          <cell r="B1405" t="str">
            <v>X65</v>
          </cell>
          <cell r="C1405" t="str">
            <v>DEPARTAMENTO  CHAPA</v>
          </cell>
          <cell r="D1405" t="str">
            <v>431</v>
          </cell>
          <cell r="E1405" t="str">
            <v>CAPOT / FARO I.</v>
          </cell>
          <cell r="F1405" t="str">
            <v>JUEGO EXCESIVO</v>
          </cell>
          <cell r="G1405" t="str">
            <v>CAPOT / FARO I.JUEGO EXCESIVO</v>
          </cell>
          <cell r="H1405" t="str">
            <v>X65</v>
          </cell>
          <cell r="I1405" t="str">
            <v>TCMU</v>
          </cell>
          <cell r="J1405">
            <v>16</v>
          </cell>
          <cell r="K1405" t="str">
            <v>RUSEK CHRISTIAN ADRI</v>
          </cell>
          <cell r="L1405" t="str">
            <v>GUNI</v>
          </cell>
        </row>
        <row r="1406">
          <cell r="A1406">
            <v>22</v>
          </cell>
          <cell r="B1406" t="str">
            <v>X65</v>
          </cell>
          <cell r="C1406" t="str">
            <v>DEPARTAMENTO  CHAPA</v>
          </cell>
          <cell r="D1406" t="str">
            <v>431</v>
          </cell>
          <cell r="E1406" t="str">
            <v>PAÑO DE PUERTA  ARD / ALETA  ARD</v>
          </cell>
          <cell r="F1406" t="str">
            <v>SOBRESALE</v>
          </cell>
          <cell r="G1406" t="str">
            <v>PAÑO DE PUERTA  ARD / ALETA  ARDSOBRESALE</v>
          </cell>
          <cell r="H1406" t="str">
            <v>X65</v>
          </cell>
          <cell r="I1406" t="str">
            <v>TCMU</v>
          </cell>
          <cell r="J1406">
            <v>16</v>
          </cell>
          <cell r="K1406" t="str">
            <v>RUSEK CHRISTIAN ADRI</v>
          </cell>
          <cell r="L1406" t="str">
            <v>GUNI</v>
          </cell>
        </row>
        <row r="1407">
          <cell r="A1407">
            <v>22</v>
          </cell>
          <cell r="B1407" t="str">
            <v>X65</v>
          </cell>
          <cell r="C1407" t="str">
            <v>DEPARTAMENTO  CHAPA</v>
          </cell>
          <cell r="D1407" t="str">
            <v>431</v>
          </cell>
          <cell r="E1407" t="str">
            <v>PAÑO DE PUERTA  ARD / ALETA  ARD</v>
          </cell>
          <cell r="F1407" t="str">
            <v>SOBRESALE</v>
          </cell>
          <cell r="G1407" t="str">
            <v>PAÑO DE PUERTA  ARD / ALETA  ARDSOBRESALE</v>
          </cell>
          <cell r="H1407" t="str">
            <v>X65</v>
          </cell>
          <cell r="I1407" t="str">
            <v>TCMU</v>
          </cell>
          <cell r="J1407">
            <v>16</v>
          </cell>
          <cell r="K1407" t="str">
            <v>ZELAYA GONZA MA CRUZ</v>
          </cell>
          <cell r="L1407" t="str">
            <v>GUNI</v>
          </cell>
        </row>
        <row r="1408">
          <cell r="A1408">
            <v>22</v>
          </cell>
          <cell r="B1408" t="str">
            <v>X65</v>
          </cell>
          <cell r="C1408" t="str">
            <v>DEPARTAMENTO  CHAPA</v>
          </cell>
          <cell r="D1408" t="str">
            <v>431</v>
          </cell>
          <cell r="E1408" t="str">
            <v>PAÑO DE PUERTA  AVD / ALETA  AVD</v>
          </cell>
          <cell r="F1408" t="str">
            <v>JUEGO IRREGULAR</v>
          </cell>
          <cell r="G1408" t="str">
            <v>PAÑO DE PUERTA  AVD / ALETA  AVDJUEGO IRREGULAR</v>
          </cell>
          <cell r="H1408" t="str">
            <v>X65</v>
          </cell>
          <cell r="I1408" t="str">
            <v>TCMU</v>
          </cell>
          <cell r="J1408">
            <v>16</v>
          </cell>
          <cell r="K1408" t="str">
            <v>RUSEK CHRISTIAN ADRI</v>
          </cell>
          <cell r="L1408" t="str">
            <v>GUNI</v>
          </cell>
        </row>
        <row r="1409">
          <cell r="A1409">
            <v>22</v>
          </cell>
          <cell r="B1409" t="str">
            <v>X65</v>
          </cell>
          <cell r="C1409" t="str">
            <v>DEPARTAMENTO  CHAPA</v>
          </cell>
          <cell r="D1409" t="str">
            <v>431</v>
          </cell>
          <cell r="E1409" t="str">
            <v>PORTON (CONJUNTO)</v>
          </cell>
          <cell r="F1409" t="str">
            <v>DURO DE CERRAR</v>
          </cell>
          <cell r="G1409" t="str">
            <v>PORTON (CONJUNTO)DURO DE CERRAR</v>
          </cell>
          <cell r="H1409" t="str">
            <v>X65</v>
          </cell>
          <cell r="I1409" t="str">
            <v>TCMU</v>
          </cell>
          <cell r="J1409">
            <v>16</v>
          </cell>
          <cell r="K1409" t="str">
            <v>VAZQUEZ RENE ALBERTO</v>
          </cell>
          <cell r="L1409" t="str">
            <v>GUNI</v>
          </cell>
        </row>
        <row r="1410">
          <cell r="A1410">
            <v>22</v>
          </cell>
          <cell r="B1410" t="str">
            <v>X65</v>
          </cell>
          <cell r="C1410" t="str">
            <v>DEPARTAMENTO  CHAPA</v>
          </cell>
          <cell r="D1410" t="str">
            <v>431</v>
          </cell>
          <cell r="E1410" t="str">
            <v>PORTON (CONJUNTO)</v>
          </cell>
          <cell r="F1410" t="str">
            <v>SOLDADURA ESTALLADA</v>
          </cell>
          <cell r="G1410" t="str">
            <v>PORTON (CONJUNTO)SOLDADURA ESTALLADA</v>
          </cell>
          <cell r="H1410" t="str">
            <v>X65</v>
          </cell>
          <cell r="I1410" t="str">
            <v>TCMU</v>
          </cell>
          <cell r="J1410">
            <v>16</v>
          </cell>
          <cell r="K1410" t="str">
            <v>FIGUEROA MIGUEL ANGE</v>
          </cell>
          <cell r="L1410" t="str">
            <v>GUNI</v>
          </cell>
        </row>
        <row r="1411">
          <cell r="A1411">
            <v>22</v>
          </cell>
          <cell r="B1411" t="str">
            <v>X65</v>
          </cell>
          <cell r="C1411" t="str">
            <v>DEPARTAMENTO  CHAPA</v>
          </cell>
          <cell r="D1411" t="str">
            <v>431</v>
          </cell>
          <cell r="E1411" t="str">
            <v>PORTON (CONJUNTO)</v>
          </cell>
          <cell r="F1411" t="str">
            <v>SOLDADURA ESTALLADA</v>
          </cell>
          <cell r="G1411" t="str">
            <v>PORTON (CONJUNTO)SOLDADURA ESTALLADA</v>
          </cell>
          <cell r="H1411" t="str">
            <v>X65</v>
          </cell>
          <cell r="I1411" t="str">
            <v>TCMU</v>
          </cell>
          <cell r="J1411">
            <v>16</v>
          </cell>
          <cell r="K1411" t="str">
            <v>RUSEK CHRISTIAN ADRI</v>
          </cell>
          <cell r="L1411" t="str">
            <v>GUNI</v>
          </cell>
        </row>
        <row r="1412">
          <cell r="A1412">
            <v>22</v>
          </cell>
          <cell r="B1412" t="str">
            <v>X65</v>
          </cell>
          <cell r="C1412" t="str">
            <v>DEPARTAMENTO  CHAPA</v>
          </cell>
          <cell r="D1412" t="str">
            <v>431</v>
          </cell>
          <cell r="E1412" t="str">
            <v>PORTON / PILOTO ARI.</v>
          </cell>
          <cell r="F1412" t="str">
            <v>SOBRESALE</v>
          </cell>
          <cell r="G1412" t="str">
            <v>PORTON / PILOTO ARI.SOBRESALE</v>
          </cell>
          <cell r="H1412" t="str">
            <v>X65</v>
          </cell>
          <cell r="I1412" t="str">
            <v>TCMU</v>
          </cell>
          <cell r="J1412">
            <v>16</v>
          </cell>
          <cell r="K1412" t="str">
            <v>FUENTE FEDER GREGOR</v>
          </cell>
          <cell r="L1412" t="str">
            <v>GUNI</v>
          </cell>
        </row>
        <row r="1413">
          <cell r="A1413">
            <v>22</v>
          </cell>
          <cell r="B1413" t="str">
            <v>X65</v>
          </cell>
          <cell r="C1413" t="str">
            <v>DEPARTAMENTO  CHAPA</v>
          </cell>
          <cell r="D1413" t="str">
            <v>431</v>
          </cell>
          <cell r="E1413" t="str">
            <v>PUERTA ARD.</v>
          </cell>
          <cell r="F1413" t="str">
            <v>DEFORMACION</v>
          </cell>
          <cell r="G1413" t="str">
            <v>PUERTA ARD.DEFORMACION</v>
          </cell>
          <cell r="H1413" t="str">
            <v>X65</v>
          </cell>
          <cell r="I1413" t="str">
            <v>TCMU</v>
          </cell>
          <cell r="J1413">
            <v>16</v>
          </cell>
          <cell r="K1413" t="str">
            <v>FUENTE FEDER GREGOR</v>
          </cell>
          <cell r="L1413" t="str">
            <v>GUNI</v>
          </cell>
        </row>
        <row r="1414">
          <cell r="A1414">
            <v>22</v>
          </cell>
          <cell r="B1414" t="str">
            <v>X65</v>
          </cell>
          <cell r="C1414" t="str">
            <v>DEPARTAMENTO  CHAPA</v>
          </cell>
          <cell r="D1414" t="str">
            <v>431</v>
          </cell>
          <cell r="E1414" t="str">
            <v>PUERTA ARI.</v>
          </cell>
          <cell r="F1414" t="str">
            <v>TALONA A LA MANIOBRA</v>
          </cell>
          <cell r="G1414" t="str">
            <v>PUERTA ARI.TALONA A LA MANIOBRA</v>
          </cell>
          <cell r="H1414" t="str">
            <v>X65</v>
          </cell>
          <cell r="I1414" t="str">
            <v>TCMU</v>
          </cell>
          <cell r="J1414">
            <v>16</v>
          </cell>
          <cell r="K1414" t="str">
            <v>VAZQUEZ RENE ALBERTO</v>
          </cell>
          <cell r="L1414" t="str">
            <v>GUNI</v>
          </cell>
        </row>
        <row r="1415">
          <cell r="A1415">
            <v>22</v>
          </cell>
          <cell r="B1415" t="str">
            <v>X65</v>
          </cell>
          <cell r="C1415" t="str">
            <v>DEPARTAMENTO  CHAPA</v>
          </cell>
          <cell r="D1415" t="str">
            <v>431</v>
          </cell>
          <cell r="E1415" t="str">
            <v>PUERTA AVD.</v>
          </cell>
          <cell r="F1415" t="str">
            <v>DEFORMADO</v>
          </cell>
          <cell r="G1415" t="str">
            <v>PUERTA AVD.DEFORMADO</v>
          </cell>
          <cell r="H1415" t="str">
            <v>X65</v>
          </cell>
          <cell r="I1415" t="str">
            <v>TCMU</v>
          </cell>
          <cell r="J1415">
            <v>16</v>
          </cell>
          <cell r="K1415" t="str">
            <v>VAZQUEZ RENE ALBERTO</v>
          </cell>
          <cell r="L1415" t="str">
            <v>GUNI</v>
          </cell>
        </row>
        <row r="1416">
          <cell r="A1416">
            <v>22</v>
          </cell>
          <cell r="B1416" t="str">
            <v>X65</v>
          </cell>
          <cell r="C1416" t="str">
            <v>DEPARTAMENTO  CHAPA</v>
          </cell>
          <cell r="D1416" t="str">
            <v>431</v>
          </cell>
          <cell r="E1416" t="str">
            <v>PUERTA AVI.</v>
          </cell>
          <cell r="F1416" t="str">
            <v>BOLLOS</v>
          </cell>
          <cell r="G1416" t="str">
            <v>PUERTA AVI.BOLLOS</v>
          </cell>
          <cell r="H1416" t="str">
            <v>X65</v>
          </cell>
          <cell r="I1416" t="str">
            <v>SREE</v>
          </cell>
          <cell r="J1416">
            <v>16</v>
          </cell>
          <cell r="K1416" t="str">
            <v>ZELAYA GONZA MA CRUZ</v>
          </cell>
          <cell r="L1416" t="str">
            <v>GUNI</v>
          </cell>
        </row>
        <row r="1417">
          <cell r="A1417">
            <v>22</v>
          </cell>
          <cell r="B1417" t="str">
            <v>X65</v>
          </cell>
          <cell r="C1417" t="str">
            <v>DEPARTAMENTO  CHAPA</v>
          </cell>
          <cell r="D1417" t="str">
            <v>431</v>
          </cell>
          <cell r="E1417" t="str">
            <v>PUERTA AVI.</v>
          </cell>
          <cell r="F1417" t="str">
            <v>SOLDADURA ESTALLADA</v>
          </cell>
          <cell r="G1417" t="str">
            <v>PUERTA AVI.SOLDADURA ESTALLADA</v>
          </cell>
          <cell r="H1417" t="str">
            <v>X65</v>
          </cell>
          <cell r="I1417" t="str">
            <v>TCMU</v>
          </cell>
          <cell r="J1417">
            <v>16</v>
          </cell>
          <cell r="K1417" t="str">
            <v>RUSEK CHRISTIAN ADRI</v>
          </cell>
          <cell r="L1417" t="str">
            <v>GUNI</v>
          </cell>
        </row>
        <row r="1418">
          <cell r="A1418">
            <v>22</v>
          </cell>
          <cell r="B1418" t="str">
            <v>X65</v>
          </cell>
          <cell r="C1418" t="str">
            <v>DEPARTAMENTO  CHAPA</v>
          </cell>
          <cell r="D1418" t="str">
            <v>431</v>
          </cell>
          <cell r="E1418" t="str">
            <v>PUERTA DE COFRE / ALETA  ARI.</v>
          </cell>
          <cell r="F1418" t="str">
            <v>JUEGO INSUFICIENTE</v>
          </cell>
          <cell r="G1418" t="str">
            <v>PUERTA DE COFRE / ALETA  ARI.JUEGO INSUFICIENTE</v>
          </cell>
          <cell r="H1418" t="str">
            <v>X65</v>
          </cell>
          <cell r="I1418" t="str">
            <v>TCMU</v>
          </cell>
          <cell r="J1418">
            <v>16</v>
          </cell>
          <cell r="K1418" t="str">
            <v>VAZQUEZ RENE ALBERTO</v>
          </cell>
          <cell r="L1418" t="str">
            <v>GUNI</v>
          </cell>
        </row>
        <row r="1419">
          <cell r="A1419">
            <v>22</v>
          </cell>
          <cell r="B1419" t="str">
            <v>X65</v>
          </cell>
          <cell r="C1419" t="str">
            <v>DEPARTAMENTO  CHAPA</v>
          </cell>
          <cell r="D1419" t="str">
            <v>432</v>
          </cell>
          <cell r="E1419" t="str">
            <v>ALETA  AVD.</v>
          </cell>
          <cell r="F1419" t="str">
            <v>FALTA</v>
          </cell>
          <cell r="G1419" t="str">
            <v>ALETA  AVD.FALTA</v>
          </cell>
          <cell r="H1419" t="str">
            <v>X65</v>
          </cell>
          <cell r="I1419" t="str">
            <v>SRET</v>
          </cell>
          <cell r="J1419">
            <v>16</v>
          </cell>
          <cell r="K1419" t="str">
            <v>QUINTEROS, EDUARDO</v>
          </cell>
          <cell r="L1419" t="str">
            <v>STO1</v>
          </cell>
        </row>
        <row r="1420">
          <cell r="A1420">
            <v>22</v>
          </cell>
          <cell r="B1420" t="str">
            <v>X65</v>
          </cell>
          <cell r="C1420" t="str">
            <v>DEPARTAMENTO  CHAPA</v>
          </cell>
          <cell r="D1420" t="str">
            <v>432</v>
          </cell>
          <cell r="E1420" t="str">
            <v>CAPOT AV.</v>
          </cell>
          <cell r="F1420" t="str">
            <v>FALTA</v>
          </cell>
          <cell r="G1420" t="str">
            <v>CAPOT AV.FALTA</v>
          </cell>
          <cell r="H1420" t="str">
            <v>X65</v>
          </cell>
          <cell r="I1420" t="str">
            <v>SRET</v>
          </cell>
          <cell r="J1420">
            <v>16</v>
          </cell>
          <cell r="K1420" t="str">
            <v>QUINTEROS, EDUARDO</v>
          </cell>
          <cell r="L1420" t="str">
            <v>STO1</v>
          </cell>
        </row>
        <row r="1421">
          <cell r="A1421">
            <v>22</v>
          </cell>
          <cell r="B1421" t="str">
            <v>X65</v>
          </cell>
          <cell r="C1421" t="str">
            <v>DEPARTAMENTO  CHAPA</v>
          </cell>
          <cell r="D1421" t="str">
            <v>432</v>
          </cell>
          <cell r="E1421" t="str">
            <v>FARO D. / ALETA  AVD.</v>
          </cell>
          <cell r="F1421" t="str">
            <v>SOBRESALE</v>
          </cell>
          <cell r="G1421" t="str">
            <v>FARO D. / ALETA  AVD.SOBRESALE</v>
          </cell>
          <cell r="H1421" t="str">
            <v>X65</v>
          </cell>
          <cell r="I1421" t="str">
            <v>TCMU</v>
          </cell>
          <cell r="J1421">
            <v>16</v>
          </cell>
          <cell r="K1421" t="str">
            <v>MORENO HUGO A</v>
          </cell>
          <cell r="L1421" t="str">
            <v>GUNI</v>
          </cell>
        </row>
        <row r="1422">
          <cell r="A1422">
            <v>22</v>
          </cell>
          <cell r="B1422" t="str">
            <v>X65</v>
          </cell>
          <cell r="C1422" t="str">
            <v>DEPARTAMENTO  CHAPA</v>
          </cell>
          <cell r="D1422" t="str">
            <v>432</v>
          </cell>
          <cell r="E1422" t="str">
            <v>MARCO DE PUERTA  AVD</v>
          </cell>
          <cell r="F1422" t="str">
            <v>JUEGO EXCESIVO</v>
          </cell>
          <cell r="G1422" t="str">
            <v>MARCO DE PUERTA  AVDJUEGO EXCESIVO</v>
          </cell>
          <cell r="H1422" t="str">
            <v>X65</v>
          </cell>
          <cell r="J1422">
            <v>16</v>
          </cell>
          <cell r="K1422" t="str">
            <v>ACEVEDO CLAUDIO CEFE</v>
          </cell>
          <cell r="L1422" t="str">
            <v>GUNI</v>
          </cell>
        </row>
        <row r="1423">
          <cell r="A1423">
            <v>22</v>
          </cell>
          <cell r="B1423" t="str">
            <v>X65</v>
          </cell>
          <cell r="C1423" t="str">
            <v>DEPARTAMENTO  CHAPA</v>
          </cell>
          <cell r="D1423" t="str">
            <v>432</v>
          </cell>
          <cell r="E1423" t="str">
            <v>PIE MEDIO D./ LARGUERO DE TECHO SUP.D.</v>
          </cell>
          <cell r="F1423" t="str">
            <v>OXIDACION</v>
          </cell>
          <cell r="G1423" t="str">
            <v>PIE MEDIO D./ LARGUERO DE TECHO SUP.D.OXIDACION</v>
          </cell>
          <cell r="H1423" t="str">
            <v>X65</v>
          </cell>
          <cell r="I1423" t="str">
            <v>STO1</v>
          </cell>
          <cell r="J1423">
            <v>16</v>
          </cell>
          <cell r="K1423" t="str">
            <v>CORREA, ALBERTO</v>
          </cell>
          <cell r="L1423" t="str">
            <v>STO1</v>
          </cell>
        </row>
        <row r="1424">
          <cell r="A1424">
            <v>22</v>
          </cell>
          <cell r="B1424" t="str">
            <v>X65</v>
          </cell>
          <cell r="C1424" t="str">
            <v>DEPARTAMENTO  CHAPA</v>
          </cell>
          <cell r="D1424" t="str">
            <v>432</v>
          </cell>
          <cell r="E1424" t="str">
            <v>PORTON (CONJUNTO)</v>
          </cell>
          <cell r="F1424" t="str">
            <v>JUEGO MAL REPARTIDO</v>
          </cell>
          <cell r="G1424" t="str">
            <v>PORTON (CONJUNTO)JUEGO MAL REPARTIDO</v>
          </cell>
          <cell r="H1424" t="str">
            <v>X65</v>
          </cell>
          <cell r="I1424" t="str">
            <v>SRE2</v>
          </cell>
          <cell r="J1424">
            <v>16</v>
          </cell>
          <cell r="K1424" t="str">
            <v>ZELAYA GONZA MA CRUZ</v>
          </cell>
          <cell r="L1424" t="str">
            <v>GUNI</v>
          </cell>
        </row>
        <row r="1425">
          <cell r="A1425">
            <v>22</v>
          </cell>
          <cell r="B1425" t="str">
            <v>X65</v>
          </cell>
          <cell r="C1425" t="str">
            <v>DEPARTAMENTO  CHAPA</v>
          </cell>
          <cell r="D1425" t="str">
            <v>432</v>
          </cell>
          <cell r="E1425" t="str">
            <v>PORTON (CONJUNTO)</v>
          </cell>
          <cell r="F1425" t="str">
            <v>JUEGO MAL REPARTIDO</v>
          </cell>
          <cell r="G1425" t="str">
            <v>PORTON (CONJUNTO)JUEGO MAL REPARTIDO</v>
          </cell>
          <cell r="H1425" t="str">
            <v>X65</v>
          </cell>
          <cell r="I1425" t="str">
            <v>TCMU</v>
          </cell>
          <cell r="J1425">
            <v>16</v>
          </cell>
          <cell r="K1425" t="str">
            <v>RIOS ALEJANDRO</v>
          </cell>
          <cell r="L1425" t="str">
            <v>GUNI</v>
          </cell>
        </row>
        <row r="1426">
          <cell r="A1426">
            <v>22</v>
          </cell>
          <cell r="B1426" t="str">
            <v>X65</v>
          </cell>
          <cell r="C1426" t="str">
            <v>DEPARTAMENTO  CHAPA</v>
          </cell>
          <cell r="D1426" t="str">
            <v>432</v>
          </cell>
          <cell r="E1426" t="str">
            <v>PORTON (CONJUNTO)</v>
          </cell>
          <cell r="F1426" t="str">
            <v>JUEGO MAL REPARTIDO</v>
          </cell>
          <cell r="G1426" t="str">
            <v>PORTON (CONJUNTO)JUEGO MAL REPARTIDO</v>
          </cell>
          <cell r="H1426" t="str">
            <v>X65</v>
          </cell>
          <cell r="I1426" t="str">
            <v>TCMU</v>
          </cell>
          <cell r="J1426">
            <v>16</v>
          </cell>
          <cell r="K1426" t="str">
            <v>ZELAYA GONZA MA CRUZ</v>
          </cell>
          <cell r="L1426" t="str">
            <v>GUNI</v>
          </cell>
        </row>
        <row r="1427">
          <cell r="A1427">
            <v>22</v>
          </cell>
          <cell r="B1427" t="str">
            <v>X65</v>
          </cell>
          <cell r="C1427" t="str">
            <v>DEPARTAMENTO  CHAPA</v>
          </cell>
          <cell r="D1427" t="str">
            <v>432</v>
          </cell>
          <cell r="E1427" t="str">
            <v>PORTON (CONJUNTO)</v>
          </cell>
          <cell r="F1427" t="str">
            <v>PICO</v>
          </cell>
          <cell r="G1427" t="str">
            <v>PORTON (CONJUNTO)PICO</v>
          </cell>
          <cell r="H1427" t="str">
            <v>X65</v>
          </cell>
          <cell r="I1427" t="str">
            <v>TCMU</v>
          </cell>
          <cell r="J1427">
            <v>16</v>
          </cell>
          <cell r="K1427" t="str">
            <v>RAMIREZ RICAR DANIEL</v>
          </cell>
          <cell r="L1427" t="str">
            <v>GUNI</v>
          </cell>
        </row>
        <row r="1428">
          <cell r="A1428">
            <v>22</v>
          </cell>
          <cell r="B1428" t="str">
            <v>X65</v>
          </cell>
          <cell r="C1428" t="str">
            <v>DEPARTAMENTO  CHAPA</v>
          </cell>
          <cell r="D1428" t="str">
            <v>432</v>
          </cell>
          <cell r="E1428" t="str">
            <v>PORTON (CONJUNTO)</v>
          </cell>
          <cell r="F1428" t="str">
            <v>PICO</v>
          </cell>
          <cell r="G1428" t="str">
            <v>PORTON (CONJUNTO)PICO</v>
          </cell>
          <cell r="H1428" t="str">
            <v>X65</v>
          </cell>
          <cell r="I1428" t="str">
            <v>TCMU</v>
          </cell>
          <cell r="J1428">
            <v>16</v>
          </cell>
          <cell r="K1428" t="str">
            <v>RUSEK CHRISTIAN ADRI</v>
          </cell>
          <cell r="L1428" t="str">
            <v>GUNI</v>
          </cell>
        </row>
        <row r="1429">
          <cell r="A1429">
            <v>22</v>
          </cell>
          <cell r="B1429" t="str">
            <v>X65</v>
          </cell>
          <cell r="C1429" t="str">
            <v>DEPARTAMENTO  CHAPA</v>
          </cell>
          <cell r="D1429" t="str">
            <v>432</v>
          </cell>
          <cell r="E1429" t="str">
            <v>PUERTA ARI.</v>
          </cell>
          <cell r="F1429" t="str">
            <v>JUEGO MAL REPARTIDO</v>
          </cell>
          <cell r="G1429" t="str">
            <v>PUERTA ARI.JUEGO MAL REPARTIDO</v>
          </cell>
          <cell r="H1429" t="str">
            <v>X65</v>
          </cell>
          <cell r="I1429" t="str">
            <v>TCMU</v>
          </cell>
          <cell r="J1429">
            <v>16</v>
          </cell>
          <cell r="K1429" t="str">
            <v>MORENO HUGO A</v>
          </cell>
          <cell r="L1429" t="str">
            <v>GUNI</v>
          </cell>
        </row>
        <row r="1430">
          <cell r="A1430">
            <v>22</v>
          </cell>
          <cell r="B1430" t="str">
            <v>X65</v>
          </cell>
          <cell r="C1430" t="str">
            <v>DEPARTAMENTO  CHAPA</v>
          </cell>
          <cell r="D1430" t="str">
            <v>432</v>
          </cell>
          <cell r="E1430" t="str">
            <v>PUERTA AVD.</v>
          </cell>
          <cell r="F1430" t="str">
            <v>JUEGO MAL REPARTIDO</v>
          </cell>
          <cell r="G1430" t="str">
            <v>PUERTA AVD.JUEGO MAL REPARTIDO</v>
          </cell>
          <cell r="H1430" t="str">
            <v>X65</v>
          </cell>
          <cell r="I1430" t="str">
            <v>SRE2</v>
          </cell>
          <cell r="J1430">
            <v>16</v>
          </cell>
          <cell r="K1430" t="str">
            <v>ZELAYA GONZA MA CRUZ</v>
          </cell>
          <cell r="L1430" t="str">
            <v>GUNI</v>
          </cell>
        </row>
        <row r="1431">
          <cell r="A1431">
            <v>22</v>
          </cell>
          <cell r="B1431" t="str">
            <v>X65</v>
          </cell>
          <cell r="C1431" t="str">
            <v>DEPARTAMENTO  CHAPA</v>
          </cell>
          <cell r="D1431" t="str">
            <v>432</v>
          </cell>
          <cell r="E1431" t="str">
            <v>PUERTA AVD.</v>
          </cell>
          <cell r="F1431" t="str">
            <v>MAL ALINEADO</v>
          </cell>
          <cell r="G1431" t="str">
            <v>PUERTA AVD.MAL ALINEADO</v>
          </cell>
          <cell r="H1431" t="str">
            <v>X65</v>
          </cell>
          <cell r="I1431" t="str">
            <v>TCMU</v>
          </cell>
          <cell r="J1431">
            <v>16</v>
          </cell>
          <cell r="K1431" t="str">
            <v>VAZQUEZ RENE ALBERTO</v>
          </cell>
          <cell r="L1431" t="str">
            <v>GUNI</v>
          </cell>
        </row>
        <row r="1432">
          <cell r="A1432">
            <v>22</v>
          </cell>
          <cell r="B1432" t="str">
            <v>X65</v>
          </cell>
          <cell r="C1432" t="str">
            <v>DEPARTAMENTO  CHAPA</v>
          </cell>
          <cell r="D1432" t="str">
            <v>432</v>
          </cell>
          <cell r="E1432" t="str">
            <v>PUERTA AVI.</v>
          </cell>
          <cell r="F1432" t="str">
            <v>PROYECCION DE SOLDADURA</v>
          </cell>
          <cell r="G1432" t="str">
            <v>PUERTA AVI.PROYECCION DE SOLDADURA</v>
          </cell>
          <cell r="H1432" t="str">
            <v>X65</v>
          </cell>
          <cell r="I1432" t="str">
            <v>STO1</v>
          </cell>
          <cell r="J1432">
            <v>16</v>
          </cell>
          <cell r="K1432" t="str">
            <v>CORREA, ALBERTO</v>
          </cell>
          <cell r="L1432" t="str">
            <v>STO1</v>
          </cell>
        </row>
        <row r="1433">
          <cell r="A1433">
            <v>22</v>
          </cell>
          <cell r="B1433" t="str">
            <v>X65</v>
          </cell>
          <cell r="C1433" t="str">
            <v>DEPARTAMENTO  CHAPA</v>
          </cell>
          <cell r="D1433" t="str">
            <v>432</v>
          </cell>
          <cell r="E1433" t="str">
            <v>TAPA DE CARBURANTE</v>
          </cell>
          <cell r="F1433" t="str">
            <v>DEFORMACION</v>
          </cell>
          <cell r="G1433" t="str">
            <v>TAPA DE CARBURANTEDEFORMACION</v>
          </cell>
          <cell r="H1433" t="str">
            <v>X65</v>
          </cell>
          <cell r="I1433" t="str">
            <v>TCMU</v>
          </cell>
          <cell r="J1433">
            <v>16</v>
          </cell>
          <cell r="K1433" t="str">
            <v>GUTIERREZ VERONICA</v>
          </cell>
          <cell r="L1433" t="str">
            <v>GUNI</v>
          </cell>
        </row>
        <row r="1434">
          <cell r="A1434">
            <v>22</v>
          </cell>
          <cell r="B1434" t="str">
            <v>X65</v>
          </cell>
          <cell r="C1434" t="str">
            <v>DEPARTAMENTO  CHAPA</v>
          </cell>
          <cell r="D1434" t="str">
            <v>432</v>
          </cell>
          <cell r="E1434" t="str">
            <v>TECHO</v>
          </cell>
          <cell r="F1434" t="str">
            <v>INTRODUCE</v>
          </cell>
          <cell r="G1434" t="str">
            <v>TECHOINTRODUCE</v>
          </cell>
          <cell r="H1434" t="str">
            <v>X65</v>
          </cell>
          <cell r="I1434" t="str">
            <v>TCMU</v>
          </cell>
          <cell r="J1434">
            <v>16</v>
          </cell>
          <cell r="K1434" t="str">
            <v>FUENTE FEDER GREGOR</v>
          </cell>
          <cell r="L1434" t="str">
            <v>GUNI</v>
          </cell>
        </row>
        <row r="1435">
          <cell r="A1435">
            <v>22</v>
          </cell>
          <cell r="B1435" t="str">
            <v>X65</v>
          </cell>
          <cell r="C1435" t="str">
            <v>DEPARTAMENTO MONTAJE</v>
          </cell>
          <cell r="D1435" t="str">
            <v>???</v>
          </cell>
          <cell r="E1435" t="str">
            <v>BISAGRA SUP.DE PUERTA AVD.</v>
          </cell>
          <cell r="F1435" t="str">
            <v>SOLDADURA AGRESIVA</v>
          </cell>
          <cell r="G1435" t="str">
            <v>BISAGRA SUP.DE PUERTA AVD.SOLDADURA AGRESIVA</v>
          </cell>
          <cell r="H1435" t="str">
            <v>X65</v>
          </cell>
          <cell r="I1435" t="str">
            <v>STO1</v>
          </cell>
          <cell r="J1435">
            <v>16</v>
          </cell>
          <cell r="K1435" t="str">
            <v>QUINTEROS, EDUARDO</v>
          </cell>
          <cell r="L1435" t="str">
            <v>STO1</v>
          </cell>
        </row>
        <row r="1436">
          <cell r="A1436">
            <v>22</v>
          </cell>
          <cell r="B1436" t="str">
            <v>X65</v>
          </cell>
          <cell r="C1436" t="str">
            <v>DEPARTAMENTO MONTAJE</v>
          </cell>
          <cell r="D1436" t="str">
            <v>???</v>
          </cell>
          <cell r="E1436" t="str">
            <v>EMBELLECEDOR MARCO DE PTA ARD</v>
          </cell>
          <cell r="F1436" t="str">
            <v>MAL POSICIONADO</v>
          </cell>
          <cell r="G1436" t="str">
            <v>EMBELLECEDOR MARCO DE PTA ARDMAL POSICIONADO</v>
          </cell>
          <cell r="H1436" t="str">
            <v>X65</v>
          </cell>
          <cell r="I1436" t="str">
            <v>TCMU</v>
          </cell>
          <cell r="J1436">
            <v>16</v>
          </cell>
          <cell r="K1436" t="str">
            <v>VAZQUEZ RENE ALBERTO</v>
          </cell>
          <cell r="L1436" t="str">
            <v>GUNI</v>
          </cell>
        </row>
        <row r="1437">
          <cell r="A1437">
            <v>22</v>
          </cell>
          <cell r="B1437" t="str">
            <v>X65</v>
          </cell>
          <cell r="C1437" t="str">
            <v>DEPARTAMENTO MONTAJE</v>
          </cell>
          <cell r="D1437" t="str">
            <v>???</v>
          </cell>
          <cell r="E1437" t="str">
            <v>EMBELLECEDOR MARCO DE PTA AVD</v>
          </cell>
          <cell r="F1437" t="str">
            <v>MAL POSICIONADO</v>
          </cell>
          <cell r="G1437" t="str">
            <v>EMBELLECEDOR MARCO DE PTA AVDMAL POSICIONADO</v>
          </cell>
          <cell r="H1437" t="str">
            <v>X65</v>
          </cell>
          <cell r="I1437" t="str">
            <v>TCMU</v>
          </cell>
          <cell r="J1437">
            <v>16</v>
          </cell>
          <cell r="K1437" t="str">
            <v>ZELAYA GONZA MA CRUZ</v>
          </cell>
          <cell r="L1437" t="str">
            <v>GUNI</v>
          </cell>
        </row>
        <row r="1438">
          <cell r="A1438">
            <v>22</v>
          </cell>
          <cell r="B1438" t="str">
            <v>X65</v>
          </cell>
          <cell r="C1438" t="str">
            <v>DEPARTAMENTO MONTAJE</v>
          </cell>
          <cell r="D1438" t="str">
            <v>???</v>
          </cell>
          <cell r="E1438" t="str">
            <v>QUITASOL I.</v>
          </cell>
          <cell r="F1438" t="str">
            <v>MUY LIBRE</v>
          </cell>
          <cell r="G1438" t="str">
            <v>QUITASOL I.MUY LIBRE</v>
          </cell>
          <cell r="H1438" t="str">
            <v>X65</v>
          </cell>
          <cell r="I1438" t="str">
            <v>TCMU</v>
          </cell>
          <cell r="J1438">
            <v>16</v>
          </cell>
          <cell r="K1438" t="str">
            <v>RUSEK CHRISTIAN ADRI</v>
          </cell>
          <cell r="L1438" t="str">
            <v>GUN2</v>
          </cell>
        </row>
        <row r="1439">
          <cell r="A1439">
            <v>22</v>
          </cell>
          <cell r="B1439" t="str">
            <v>X65</v>
          </cell>
          <cell r="C1439" t="str">
            <v>DEPARTAMENTO MONTAJE</v>
          </cell>
          <cell r="D1439" t="str">
            <v>133</v>
          </cell>
          <cell r="E1439" t="str">
            <v>FUNCION TABLERO BORDO</v>
          </cell>
          <cell r="F1439" t="str">
            <v>INSTALACION ESTATICA  2 RK01</v>
          </cell>
          <cell r="G1439" t="str">
            <v>FUNCION TABLERO BORDOINSTALACION ESTATICA  2 RK01</v>
          </cell>
          <cell r="H1439" t="str">
            <v>X65</v>
          </cell>
          <cell r="I1439" t="str">
            <v>SRE2</v>
          </cell>
          <cell r="J1439">
            <v>16</v>
          </cell>
          <cell r="K1439" t="str">
            <v>CONTROL ELECTRICO</v>
          </cell>
          <cell r="L1439" t="str">
            <v>ST2A</v>
          </cell>
        </row>
        <row r="1440">
          <cell r="A1440">
            <v>22</v>
          </cell>
          <cell r="B1440" t="str">
            <v>X65</v>
          </cell>
          <cell r="C1440" t="str">
            <v>DEPARTAMENTO MONTAJE</v>
          </cell>
          <cell r="D1440" t="str">
            <v>137</v>
          </cell>
          <cell r="E1440" t="str">
            <v>CUERPO BARRILITO DE PUERTA  AVI.</v>
          </cell>
          <cell r="F1440" t="str">
            <v>JUNTA MAL POSICIONADA</v>
          </cell>
          <cell r="G1440" t="str">
            <v>CUERPO BARRILITO DE PUERTA  AVI.JUNTA MAL POSICIONADA</v>
          </cell>
          <cell r="H1440" t="str">
            <v>X65</v>
          </cell>
          <cell r="I1440" t="str">
            <v>SRE1</v>
          </cell>
          <cell r="J1440">
            <v>16</v>
          </cell>
          <cell r="K1440" t="str">
            <v>AUTELLI JORGE A</v>
          </cell>
          <cell r="L1440" t="str">
            <v>TCMU</v>
          </cell>
        </row>
        <row r="1441">
          <cell r="A1441">
            <v>22</v>
          </cell>
          <cell r="B1441" t="str">
            <v>X65</v>
          </cell>
          <cell r="C1441" t="str">
            <v>DEPARTAMENTO MONTAJE</v>
          </cell>
          <cell r="D1441" t="str">
            <v>137</v>
          </cell>
          <cell r="E1441" t="str">
            <v>EMBELLECEDOR DE PUERTA AVD.</v>
          </cell>
          <cell r="F1441" t="str">
            <v>MAL POSICIONADO</v>
          </cell>
          <cell r="G1441" t="str">
            <v>EMBELLECEDOR DE PUERTA AVD.MAL POSICIONADO</v>
          </cell>
          <cell r="H1441" t="str">
            <v>X65</v>
          </cell>
          <cell r="I1441" t="str">
            <v>BDEF</v>
          </cell>
          <cell r="J1441">
            <v>16</v>
          </cell>
          <cell r="K1441" t="str">
            <v>ESTERIO SERGIO DAN</v>
          </cell>
          <cell r="L1441" t="str">
            <v>BOUT</v>
          </cell>
        </row>
        <row r="1442">
          <cell r="A1442">
            <v>22</v>
          </cell>
          <cell r="B1442" t="str">
            <v>X65</v>
          </cell>
          <cell r="C1442" t="str">
            <v>DEPARTAMENTO MONTAJE</v>
          </cell>
          <cell r="D1442" t="str">
            <v>137</v>
          </cell>
          <cell r="E1442" t="str">
            <v>LAMELUNAS EXT. DE PUERTA  AVI.</v>
          </cell>
          <cell r="F1442" t="str">
            <v>MAL POSICIONADO</v>
          </cell>
          <cell r="G1442" t="str">
            <v>LAMELUNAS EXT. DE PUERTA  AVI.MAL POSICIONADO</v>
          </cell>
          <cell r="H1442" t="str">
            <v>X65</v>
          </cell>
          <cell r="I1442" t="str">
            <v>TCMU</v>
          </cell>
          <cell r="J1442">
            <v>16</v>
          </cell>
          <cell r="K1442" t="str">
            <v>ACEVEDO CLAUDIO CEFE</v>
          </cell>
          <cell r="L1442" t="str">
            <v>GUNI</v>
          </cell>
        </row>
        <row r="1443">
          <cell r="A1443">
            <v>22</v>
          </cell>
          <cell r="B1443" t="str">
            <v>X65</v>
          </cell>
          <cell r="C1443" t="str">
            <v>DEPARTAMENTO MONTAJE</v>
          </cell>
          <cell r="D1443" t="str">
            <v>137</v>
          </cell>
          <cell r="E1443" t="str">
            <v>LAMELUNAS EXT. DE PUERTA  AVI.</v>
          </cell>
          <cell r="F1443" t="str">
            <v>MAL POSICIONADO</v>
          </cell>
          <cell r="G1443" t="str">
            <v>LAMELUNAS EXT. DE PUERTA  AVI.MAL POSICIONADO</v>
          </cell>
          <cell r="H1443" t="str">
            <v>X65</v>
          </cell>
          <cell r="J1443">
            <v>16</v>
          </cell>
          <cell r="K1443" t="str">
            <v>MANZANELLI RICARDO O</v>
          </cell>
          <cell r="L1443" t="str">
            <v>GUNI</v>
          </cell>
        </row>
        <row r="1444">
          <cell r="A1444">
            <v>22</v>
          </cell>
          <cell r="B1444" t="str">
            <v>X65</v>
          </cell>
          <cell r="C1444" t="str">
            <v>DEPARTAMENTO MONTAJE</v>
          </cell>
          <cell r="D1444" t="str">
            <v>141</v>
          </cell>
          <cell r="E1444" t="str">
            <v>LUNETA AR FIJA</v>
          </cell>
          <cell r="F1444" t="str">
            <v>MAL POSICIONADO</v>
          </cell>
          <cell r="G1444" t="str">
            <v>LUNETA AR FIJAMAL POSICIONADO</v>
          </cell>
          <cell r="H1444" t="str">
            <v>X65</v>
          </cell>
          <cell r="I1444" t="str">
            <v>TCMU</v>
          </cell>
          <cell r="J1444">
            <v>16</v>
          </cell>
          <cell r="K1444" t="str">
            <v>REYNOSO DAVID WALTER</v>
          </cell>
          <cell r="L1444" t="str">
            <v>GUNI</v>
          </cell>
        </row>
        <row r="1445">
          <cell r="A1445">
            <v>22</v>
          </cell>
          <cell r="B1445" t="str">
            <v>X65</v>
          </cell>
          <cell r="C1445" t="str">
            <v>DEPARTAMENTO MONTAJE</v>
          </cell>
          <cell r="D1445" t="str">
            <v>141</v>
          </cell>
          <cell r="E1445" t="str">
            <v>PARABRISAS</v>
          </cell>
          <cell r="F1445" t="str">
            <v>JUNTA ESTANQUIDAD MAL POSICIONADA</v>
          </cell>
          <cell r="G1445" t="str">
            <v>PARABRISASJUNTA ESTANQUIDAD MAL POSICIONADA</v>
          </cell>
          <cell r="H1445" t="str">
            <v>X65</v>
          </cell>
          <cell r="I1445" t="str">
            <v>TCMU</v>
          </cell>
          <cell r="J1445">
            <v>16</v>
          </cell>
          <cell r="K1445" t="str">
            <v>FUENTE FEDER GREGOR</v>
          </cell>
          <cell r="L1445" t="str">
            <v>GUNI</v>
          </cell>
        </row>
        <row r="1446">
          <cell r="A1446">
            <v>22</v>
          </cell>
          <cell r="B1446" t="str">
            <v>X65</v>
          </cell>
          <cell r="C1446" t="str">
            <v>DEPARTAMENTO MONTAJE</v>
          </cell>
          <cell r="D1446" t="str">
            <v>143</v>
          </cell>
          <cell r="E1446" t="str">
            <v>FARO I.</v>
          </cell>
          <cell r="F1446" t="str">
            <v>MAL POSICIONADO</v>
          </cell>
          <cell r="G1446" t="str">
            <v>FARO I.MAL POSICIONADO</v>
          </cell>
          <cell r="H1446" t="str">
            <v>X65</v>
          </cell>
          <cell r="I1446" t="str">
            <v>TCMU</v>
          </cell>
          <cell r="J1446">
            <v>16</v>
          </cell>
          <cell r="K1446" t="str">
            <v>ZELAYA GONZA MA CRUZ</v>
          </cell>
          <cell r="L1446" t="str">
            <v>GUNI</v>
          </cell>
        </row>
        <row r="1447">
          <cell r="A1447">
            <v>22</v>
          </cell>
          <cell r="B1447" t="str">
            <v>X65</v>
          </cell>
          <cell r="C1447" t="str">
            <v>DEPARTAMENTO MONTAJE</v>
          </cell>
          <cell r="D1447" t="str">
            <v>143</v>
          </cell>
          <cell r="E1447" t="str">
            <v>FUNCION ALERTA OLVIDO CINTO DE SEG.</v>
          </cell>
          <cell r="F1447" t="str">
            <v>CONECTOR MAL- NO CONECTADO</v>
          </cell>
          <cell r="G1447" t="str">
            <v>FUNCION ALERTA OLVIDO CINTO DE SEG.CONECTOR MAL- NO CONECTADO</v>
          </cell>
          <cell r="H1447" t="str">
            <v>X65</v>
          </cell>
          <cell r="I1447" t="str">
            <v>SREE</v>
          </cell>
          <cell r="J1447">
            <v>16</v>
          </cell>
          <cell r="K1447" t="str">
            <v>CONTROL ELECTRICO</v>
          </cell>
          <cell r="L1447" t="str">
            <v>ST2A</v>
          </cell>
        </row>
        <row r="1448">
          <cell r="A1448">
            <v>22</v>
          </cell>
          <cell r="B1448" t="str">
            <v>X65</v>
          </cell>
          <cell r="C1448" t="str">
            <v>DEPARTAMENTO MONTAJE</v>
          </cell>
          <cell r="D1448" t="str">
            <v>143</v>
          </cell>
          <cell r="E1448" t="str">
            <v>JUNTA DE PUERTA  AVD. (BURLETE)</v>
          </cell>
          <cell r="F1448" t="str">
            <v>MAL POSICIONADO</v>
          </cell>
          <cell r="G1448" t="str">
            <v>JUNTA DE PUERTA  AVD. (BURLETE)MAL POSICIONADO</v>
          </cell>
          <cell r="H1448" t="str">
            <v>X65</v>
          </cell>
          <cell r="I1448" t="str">
            <v>TCMU</v>
          </cell>
          <cell r="J1448">
            <v>16</v>
          </cell>
          <cell r="K1448" t="str">
            <v>ACEVEDO CLAUDIO CEFE</v>
          </cell>
          <cell r="L1448" t="str">
            <v>GUNI</v>
          </cell>
        </row>
        <row r="1449">
          <cell r="A1449">
            <v>22</v>
          </cell>
          <cell r="B1449" t="str">
            <v>X65</v>
          </cell>
          <cell r="C1449" t="str">
            <v>DEPARTAMENTO MONTAJE</v>
          </cell>
          <cell r="D1449" t="str">
            <v>143</v>
          </cell>
          <cell r="E1449" t="str">
            <v>JUNTA DE PUERTA  AVD. (BURLETE)</v>
          </cell>
          <cell r="F1449" t="str">
            <v>MAL POSICIONADO</v>
          </cell>
          <cell r="G1449" t="str">
            <v>JUNTA DE PUERTA  AVD. (BURLETE)MAL POSICIONADO</v>
          </cell>
          <cell r="H1449" t="str">
            <v>X65</v>
          </cell>
          <cell r="I1449" t="str">
            <v>TCMU</v>
          </cell>
          <cell r="J1449">
            <v>16</v>
          </cell>
          <cell r="K1449" t="str">
            <v>FIGUEROA MIGUEL ANGE</v>
          </cell>
          <cell r="L1449" t="str">
            <v>GUNI</v>
          </cell>
        </row>
        <row r="1450">
          <cell r="A1450">
            <v>22</v>
          </cell>
          <cell r="B1450" t="str">
            <v>X65</v>
          </cell>
          <cell r="C1450" t="str">
            <v>DEPARTAMENTO MONTAJE</v>
          </cell>
          <cell r="D1450" t="str">
            <v>143</v>
          </cell>
          <cell r="E1450" t="str">
            <v>JUNTA DE PUERTA  AVD. (BURLETE)</v>
          </cell>
          <cell r="F1450" t="str">
            <v>MAL POSICIONADO</v>
          </cell>
          <cell r="G1450" t="str">
            <v>JUNTA DE PUERTA  AVD. (BURLETE)MAL POSICIONADO</v>
          </cell>
          <cell r="H1450" t="str">
            <v>X65</v>
          </cell>
          <cell r="I1450" t="str">
            <v>TCMU</v>
          </cell>
          <cell r="J1450">
            <v>16</v>
          </cell>
          <cell r="K1450" t="str">
            <v>RIZZI JESSICA</v>
          </cell>
          <cell r="L1450" t="str">
            <v>GUNI</v>
          </cell>
        </row>
        <row r="1451">
          <cell r="A1451">
            <v>22</v>
          </cell>
          <cell r="B1451" t="str">
            <v>X65</v>
          </cell>
          <cell r="C1451" t="str">
            <v>DEPARTAMENTO MONTAJE</v>
          </cell>
          <cell r="D1451" t="str">
            <v>143</v>
          </cell>
          <cell r="E1451" t="str">
            <v>LUNA CUSTODIA FIJA D O PAÑO LAT D</v>
          </cell>
          <cell r="F1451" t="str">
            <v>MAL POSICIONADO</v>
          </cell>
          <cell r="G1451" t="str">
            <v>LUNA CUSTODIA FIJA D O PAÑO LAT DMAL POSICIONADO</v>
          </cell>
          <cell r="H1451" t="str">
            <v>X65</v>
          </cell>
          <cell r="I1451" t="str">
            <v>TCMU</v>
          </cell>
          <cell r="J1451">
            <v>16</v>
          </cell>
          <cell r="K1451" t="str">
            <v>MANZANELLI RICARDO O</v>
          </cell>
          <cell r="L1451" t="str">
            <v>GUNI</v>
          </cell>
        </row>
        <row r="1452">
          <cell r="A1452">
            <v>22</v>
          </cell>
          <cell r="B1452" t="str">
            <v>X65</v>
          </cell>
          <cell r="C1452" t="str">
            <v>DEPARTAMENTO MONTAJE</v>
          </cell>
          <cell r="D1452" t="str">
            <v>143</v>
          </cell>
          <cell r="E1452" t="str">
            <v>LUNA CUSTODIA FIJA I O PAÑO LAT I</v>
          </cell>
          <cell r="F1452" t="str">
            <v>MANCHA</v>
          </cell>
          <cell r="G1452" t="str">
            <v>LUNA CUSTODIA FIJA I O PAÑO LAT IMANCHA</v>
          </cell>
          <cell r="H1452" t="str">
            <v>X65</v>
          </cell>
          <cell r="I1452" t="str">
            <v>TCMU</v>
          </cell>
          <cell r="J1452">
            <v>16</v>
          </cell>
          <cell r="K1452" t="str">
            <v>RUSEK CHRISTIAN ADRI</v>
          </cell>
          <cell r="L1452" t="str">
            <v>GUNI</v>
          </cell>
        </row>
        <row r="1453">
          <cell r="A1453">
            <v>22</v>
          </cell>
          <cell r="B1453" t="str">
            <v>X65</v>
          </cell>
          <cell r="C1453" t="str">
            <v>DEPARTAMENTO MONTAJE</v>
          </cell>
          <cell r="D1453" t="str">
            <v>144</v>
          </cell>
          <cell r="E1453" t="str">
            <v>REMPLISSAGE CONTROLE FREIN</v>
          </cell>
          <cell r="F1453" t="str">
            <v>FUGA</v>
          </cell>
          <cell r="G1453" t="str">
            <v>REMPLISSAGE CONTROLE FREINFUGA</v>
          </cell>
          <cell r="H1453" t="str">
            <v>X65</v>
          </cell>
          <cell r="I1453" t="str">
            <v>SREE</v>
          </cell>
          <cell r="J1453">
            <v>16</v>
          </cell>
          <cell r="L1453" t="str">
            <v>FREN</v>
          </cell>
        </row>
        <row r="1454">
          <cell r="A1454">
            <v>22</v>
          </cell>
          <cell r="B1454" t="str">
            <v>X65</v>
          </cell>
          <cell r="C1454" t="str">
            <v>DEPARTAMENTO MONTAJE</v>
          </cell>
          <cell r="D1454" t="str">
            <v>144</v>
          </cell>
          <cell r="E1454" t="str">
            <v>REMPLISSAGE CONTROLE FREIN</v>
          </cell>
          <cell r="F1454" t="str">
            <v>FUGA</v>
          </cell>
          <cell r="G1454" t="str">
            <v>REMPLISSAGE CONTROLE FREINFUGA</v>
          </cell>
          <cell r="H1454" t="str">
            <v>X65</v>
          </cell>
          <cell r="J1454">
            <v>16</v>
          </cell>
          <cell r="L1454" t="str">
            <v>FREN</v>
          </cell>
        </row>
        <row r="1455">
          <cell r="A1455">
            <v>22</v>
          </cell>
          <cell r="B1455" t="str">
            <v>X65</v>
          </cell>
          <cell r="C1455" t="str">
            <v>DEPARTAMENTO MONTAJE</v>
          </cell>
          <cell r="D1455" t="str">
            <v>145</v>
          </cell>
          <cell r="E1455" t="str">
            <v>FUNCION ABR / ABS</v>
          </cell>
          <cell r="F1455" t="str">
            <v>INSTALACION DINAMICA MK01</v>
          </cell>
          <cell r="G1455" t="str">
            <v>FUNCION ABR / ABSINSTALACION DINAMICA MK01</v>
          </cell>
          <cell r="H1455" t="str">
            <v>X65</v>
          </cell>
          <cell r="I1455" t="str">
            <v>SRE2</v>
          </cell>
          <cell r="J1455">
            <v>16</v>
          </cell>
          <cell r="K1455" t="str">
            <v>CONTROL ELECTRICO</v>
          </cell>
          <cell r="L1455" t="str">
            <v>DYRA</v>
          </cell>
        </row>
        <row r="1456">
          <cell r="A1456">
            <v>22</v>
          </cell>
          <cell r="B1456" t="str">
            <v>X65</v>
          </cell>
          <cell r="C1456" t="str">
            <v>DEPARTAMENTO MONTAJE</v>
          </cell>
          <cell r="D1456" t="str">
            <v>145</v>
          </cell>
          <cell r="E1456" t="str">
            <v>FUNCION LIMPIAPARABRISAS AV</v>
          </cell>
          <cell r="F1456" t="str">
            <v>INSTALACION DINAMICA MK01</v>
          </cell>
          <cell r="G1456" t="str">
            <v>FUNCION LIMPIAPARABRISAS AVINSTALACION DINAMICA MK01</v>
          </cell>
          <cell r="H1456" t="str">
            <v>X65</v>
          </cell>
          <cell r="I1456" t="str">
            <v>SRE2</v>
          </cell>
          <cell r="J1456">
            <v>16</v>
          </cell>
          <cell r="K1456" t="str">
            <v>CONTROL ELECTRICO</v>
          </cell>
          <cell r="L1456" t="str">
            <v>DYRA</v>
          </cell>
        </row>
        <row r="1457">
          <cell r="A1457">
            <v>22</v>
          </cell>
          <cell r="B1457" t="str">
            <v>X65</v>
          </cell>
          <cell r="C1457" t="str">
            <v>DEPARTAMENTO MONTAJE</v>
          </cell>
          <cell r="D1457" t="str">
            <v>147</v>
          </cell>
          <cell r="E1457" t="str">
            <v>ALETA  AVI.</v>
          </cell>
          <cell r="F1457" t="str">
            <v xml:space="preserve">RAYAS </v>
          </cell>
          <cell r="G1457" t="str">
            <v xml:space="preserve">ALETA  AVI.RAYAS </v>
          </cell>
          <cell r="H1457" t="str">
            <v>X65</v>
          </cell>
          <cell r="I1457" t="str">
            <v>TCMU</v>
          </cell>
          <cell r="J1457">
            <v>16</v>
          </cell>
          <cell r="K1457" t="str">
            <v>VAZQUEZ RENE ALBERTO</v>
          </cell>
          <cell r="L1457" t="str">
            <v>GUNI</v>
          </cell>
        </row>
        <row r="1458">
          <cell r="A1458">
            <v>22</v>
          </cell>
          <cell r="B1458" t="str">
            <v>X65</v>
          </cell>
          <cell r="C1458" t="str">
            <v>DEPARTAMENTO MONTAJE</v>
          </cell>
          <cell r="D1458" t="str">
            <v>147</v>
          </cell>
          <cell r="E1458" t="str">
            <v>PARACHOQUES AV.</v>
          </cell>
          <cell r="F1458" t="str">
            <v>DESCONCHADO</v>
          </cell>
          <cell r="G1458" t="str">
            <v>PARACHOQUES AV.DESCONCHADO</v>
          </cell>
          <cell r="H1458" t="str">
            <v>X65</v>
          </cell>
          <cell r="I1458" t="str">
            <v>TCMU</v>
          </cell>
          <cell r="J1458">
            <v>16</v>
          </cell>
          <cell r="K1458" t="str">
            <v>VAZQUEZ RENE ALBERTO</v>
          </cell>
          <cell r="L1458" t="str">
            <v>GUNI</v>
          </cell>
        </row>
        <row r="1459">
          <cell r="A1459">
            <v>22</v>
          </cell>
          <cell r="B1459" t="str">
            <v>X65</v>
          </cell>
          <cell r="C1459" t="str">
            <v>DEPARTAMENTO MONTAJE</v>
          </cell>
          <cell r="D1459" t="str">
            <v>147</v>
          </cell>
          <cell r="E1459" t="str">
            <v>PUERTA AVI.</v>
          </cell>
          <cell r="F1459" t="str">
            <v>DESCONCHADO</v>
          </cell>
          <cell r="G1459" t="str">
            <v>PUERTA AVI.DESCONCHADO</v>
          </cell>
          <cell r="H1459" t="str">
            <v>X65</v>
          </cell>
          <cell r="I1459" t="str">
            <v>TCMU</v>
          </cell>
          <cell r="J1459">
            <v>16</v>
          </cell>
          <cell r="K1459" t="str">
            <v>REYNOSO DAVID WALTER</v>
          </cell>
          <cell r="L1459" t="str">
            <v>GUNI</v>
          </cell>
        </row>
        <row r="1460">
          <cell r="A1460">
            <v>22</v>
          </cell>
          <cell r="B1460" t="str">
            <v>X65</v>
          </cell>
          <cell r="C1460" t="str">
            <v>DEPARTAMENTO PINTURA</v>
          </cell>
          <cell r="D1460" t="str">
            <v>482</v>
          </cell>
          <cell r="E1460" t="str">
            <v>ALETA ARD.</v>
          </cell>
          <cell r="F1460" t="str">
            <v>MASTICO MAL POSICIONADO</v>
          </cell>
          <cell r="G1460" t="str">
            <v>ALETA ARD.MASTICO MAL POSICIONADO</v>
          </cell>
          <cell r="H1460" t="str">
            <v>X65</v>
          </cell>
          <cell r="I1460" t="str">
            <v>SBOX</v>
          </cell>
          <cell r="J1460">
            <v>16</v>
          </cell>
          <cell r="K1460" t="str">
            <v>ALBORNOZ CARLOS</v>
          </cell>
          <cell r="L1460" t="str">
            <v>SPIN</v>
          </cell>
        </row>
        <row r="1461">
          <cell r="A1461">
            <v>22</v>
          </cell>
          <cell r="B1461" t="str">
            <v>X65</v>
          </cell>
          <cell r="C1461" t="str">
            <v>DEPARTAMENTO PINTURA</v>
          </cell>
          <cell r="D1461" t="str">
            <v>483</v>
          </cell>
          <cell r="E1461" t="str">
            <v>ALETA ARD.</v>
          </cell>
          <cell r="F1461" t="str">
            <v>GOTA</v>
          </cell>
          <cell r="G1461" t="str">
            <v>ALETA ARD.GOTA</v>
          </cell>
          <cell r="H1461" t="str">
            <v>X65</v>
          </cell>
          <cell r="I1461" t="str">
            <v>TCMU</v>
          </cell>
          <cell r="J1461">
            <v>16</v>
          </cell>
          <cell r="K1461" t="str">
            <v>MANZANELLI RICARDO O</v>
          </cell>
          <cell r="L1461" t="str">
            <v>GUNI</v>
          </cell>
        </row>
        <row r="1462">
          <cell r="A1462">
            <v>22</v>
          </cell>
          <cell r="B1462" t="str">
            <v>X65</v>
          </cell>
          <cell r="C1462" t="str">
            <v>DEPARTAMENTO PINTURA</v>
          </cell>
          <cell r="D1462" t="str">
            <v>483</v>
          </cell>
          <cell r="E1462" t="str">
            <v>PORTON (CONJUNTO)</v>
          </cell>
          <cell r="F1462" t="str">
            <v>DESCOLGON</v>
          </cell>
          <cell r="G1462" t="str">
            <v>PORTON (CONJUNTO)DESCOLGON</v>
          </cell>
          <cell r="H1462" t="str">
            <v>X65</v>
          </cell>
          <cell r="I1462" t="str">
            <v>TCMU</v>
          </cell>
          <cell r="J1462">
            <v>16</v>
          </cell>
          <cell r="K1462" t="str">
            <v>RAMIREZ RICAR DANIEL</v>
          </cell>
          <cell r="L1462" t="str">
            <v>GUNI</v>
          </cell>
        </row>
        <row r="1463">
          <cell r="A1463">
            <v>22</v>
          </cell>
          <cell r="B1463" t="str">
            <v>X65</v>
          </cell>
          <cell r="C1463" t="str">
            <v>DEPARTAMENTO PINTURA</v>
          </cell>
          <cell r="D1463" t="str">
            <v>483</v>
          </cell>
          <cell r="E1463" t="str">
            <v>PUERTA ARI.</v>
          </cell>
          <cell r="F1463" t="str">
            <v>GOTA</v>
          </cell>
          <cell r="G1463" t="str">
            <v>PUERTA ARI.GOTA</v>
          </cell>
          <cell r="H1463" t="str">
            <v>X65</v>
          </cell>
          <cell r="I1463" t="str">
            <v>SBOX</v>
          </cell>
          <cell r="J1463">
            <v>16</v>
          </cell>
          <cell r="K1463" t="str">
            <v>ALBORNOZ CARLOS</v>
          </cell>
          <cell r="L1463" t="str">
            <v>SPIN</v>
          </cell>
        </row>
        <row r="1464">
          <cell r="A1464">
            <v>22</v>
          </cell>
          <cell r="B1464" t="str">
            <v>X65</v>
          </cell>
          <cell r="C1464" t="str">
            <v>DEPARTAMENTO PINTURA</v>
          </cell>
          <cell r="D1464" t="str">
            <v>484</v>
          </cell>
          <cell r="E1464" t="str">
            <v>PAÑO DE PUERTA  AVD / ALETA  AVD</v>
          </cell>
          <cell r="F1464" t="str">
            <v>SOBRESALE</v>
          </cell>
          <cell r="G1464" t="str">
            <v>PAÑO DE PUERTA  AVD / ALETA  AVDSOBRESALE</v>
          </cell>
          <cell r="H1464" t="str">
            <v>X65</v>
          </cell>
          <cell r="I1464" t="str">
            <v>SRE2</v>
          </cell>
          <cell r="J1464">
            <v>16</v>
          </cell>
          <cell r="K1464" t="str">
            <v>ZELAYA GONZA MA CRUZ</v>
          </cell>
          <cell r="L1464" t="str">
            <v>GUNI</v>
          </cell>
        </row>
        <row r="1465">
          <cell r="A1465">
            <v>22</v>
          </cell>
          <cell r="B1465" t="str">
            <v>X65</v>
          </cell>
          <cell r="C1465" t="str">
            <v>DEPARTAMENTO PINTURA</v>
          </cell>
          <cell r="D1465" t="str">
            <v>484</v>
          </cell>
          <cell r="E1465" t="str">
            <v>PAÑO DE PUERTA  AVI / ALETA  AVI</v>
          </cell>
          <cell r="F1465" t="str">
            <v>SOBRESALE</v>
          </cell>
          <cell r="G1465" t="str">
            <v>PAÑO DE PUERTA  AVI / ALETA  AVISOBRESALE</v>
          </cell>
          <cell r="H1465" t="str">
            <v>X65</v>
          </cell>
          <cell r="I1465" t="str">
            <v>TCMU</v>
          </cell>
          <cell r="J1465">
            <v>16</v>
          </cell>
          <cell r="K1465" t="str">
            <v>RIOS ALEJANDRO</v>
          </cell>
          <cell r="L1465" t="str">
            <v>GUNI</v>
          </cell>
        </row>
        <row r="1466">
          <cell r="A1466">
            <v>22</v>
          </cell>
          <cell r="B1466" t="str">
            <v>X65</v>
          </cell>
          <cell r="C1466" t="str">
            <v>DEPARTAMENTO PINTURA</v>
          </cell>
          <cell r="D1466" t="str">
            <v>484</v>
          </cell>
          <cell r="E1466" t="str">
            <v>PORTON (CONJUNTO)</v>
          </cell>
          <cell r="F1466" t="str">
            <v>AUREOLA DE LUSTRADO</v>
          </cell>
          <cell r="G1466" t="str">
            <v>PORTON (CONJUNTO)AUREOLA DE LUSTRADO</v>
          </cell>
          <cell r="H1466" t="str">
            <v>X65</v>
          </cell>
          <cell r="I1466" t="str">
            <v>TCMU</v>
          </cell>
          <cell r="J1466">
            <v>16</v>
          </cell>
          <cell r="K1466" t="str">
            <v>GAUNA MARIA EUGENIA</v>
          </cell>
          <cell r="L1466" t="str">
            <v>GUNI</v>
          </cell>
        </row>
        <row r="1467">
          <cell r="A1467">
            <v>22</v>
          </cell>
          <cell r="B1467" t="str">
            <v>X65</v>
          </cell>
          <cell r="C1467" t="str">
            <v>DEPARTAMENTO PINTURA</v>
          </cell>
          <cell r="D1467" t="str">
            <v>484</v>
          </cell>
          <cell r="E1467" t="str">
            <v>PORTON (CONJUNTO)</v>
          </cell>
          <cell r="F1467" t="str">
            <v>BOLLOS</v>
          </cell>
          <cell r="G1467" t="str">
            <v>PORTON (CONJUNTO)BOLLOS</v>
          </cell>
          <cell r="H1467" t="str">
            <v>X65</v>
          </cell>
          <cell r="I1467" t="str">
            <v>SRE2</v>
          </cell>
          <cell r="J1467">
            <v>16</v>
          </cell>
          <cell r="K1467" t="str">
            <v>GUTIERREZ VERONICA</v>
          </cell>
          <cell r="L1467" t="str">
            <v>GUNI</v>
          </cell>
        </row>
        <row r="1468">
          <cell r="A1468">
            <v>22</v>
          </cell>
          <cell r="B1468" t="str">
            <v>X65</v>
          </cell>
          <cell r="C1468" t="str">
            <v>DEPARTAMENTO PINTURA</v>
          </cell>
          <cell r="D1468" t="str">
            <v>484</v>
          </cell>
          <cell r="E1468" t="str">
            <v>TECHO</v>
          </cell>
          <cell r="F1468" t="str">
            <v>BOLLOS</v>
          </cell>
          <cell r="G1468" t="str">
            <v>TECHOBOLLOS</v>
          </cell>
          <cell r="H1468" t="str">
            <v>X65</v>
          </cell>
          <cell r="I1468" t="str">
            <v>TCMU</v>
          </cell>
          <cell r="J1468">
            <v>16</v>
          </cell>
          <cell r="K1468" t="str">
            <v>FUENTE FEDER GREGOR</v>
          </cell>
          <cell r="L1468" t="str">
            <v>GUNI</v>
          </cell>
        </row>
        <row r="1469">
          <cell r="A1469">
            <v>22</v>
          </cell>
          <cell r="B1469" t="str">
            <v>X65</v>
          </cell>
          <cell r="C1469" t="str">
            <v>DEPARTAMENTO PINTURA</v>
          </cell>
          <cell r="D1469" t="str">
            <v>486</v>
          </cell>
          <cell r="E1469" t="str">
            <v>ALETA ARD.</v>
          </cell>
          <cell r="F1469" t="str">
            <v>DEPOSITO DE PARTICULAS</v>
          </cell>
          <cell r="G1469" t="str">
            <v>ALETA ARD.DEPOSITO DE PARTICULAS</v>
          </cell>
          <cell r="H1469" t="str">
            <v>X65</v>
          </cell>
          <cell r="I1469" t="str">
            <v>SBOX</v>
          </cell>
          <cell r="J1469">
            <v>16</v>
          </cell>
          <cell r="K1469" t="str">
            <v>ALBORNOZ CARLOS</v>
          </cell>
          <cell r="L1469" t="str">
            <v>SPIN</v>
          </cell>
        </row>
        <row r="1470">
          <cell r="A1470">
            <v>22</v>
          </cell>
          <cell r="B1470" t="str">
            <v>X65</v>
          </cell>
          <cell r="C1470" t="str">
            <v>DEPARTAMENTO PINTURA</v>
          </cell>
          <cell r="D1470" t="str">
            <v>486</v>
          </cell>
          <cell r="E1470" t="str">
            <v>ALETA  ARI.</v>
          </cell>
          <cell r="F1470" t="str">
            <v>DEPOSITO DE PARTICULAS</v>
          </cell>
          <cell r="G1470" t="str">
            <v>ALETA  ARI.DEPOSITO DE PARTICULAS</v>
          </cell>
          <cell r="H1470" t="str">
            <v>X65</v>
          </cell>
          <cell r="I1470" t="str">
            <v>SBOX</v>
          </cell>
          <cell r="J1470">
            <v>16</v>
          </cell>
          <cell r="K1470" t="str">
            <v>ALBORNOZ CARLOS</v>
          </cell>
          <cell r="L1470" t="str">
            <v>SPIN</v>
          </cell>
        </row>
        <row r="1471">
          <cell r="A1471">
            <v>22</v>
          </cell>
          <cell r="B1471" t="str">
            <v>X65</v>
          </cell>
          <cell r="C1471" t="str">
            <v>DEPARTAMENTO PINTURA</v>
          </cell>
          <cell r="D1471" t="str">
            <v>486</v>
          </cell>
          <cell r="E1471" t="str">
            <v>ALETA  ARI.</v>
          </cell>
          <cell r="F1471" t="str">
            <v>DEPOSITO DE PARTICULAS</v>
          </cell>
          <cell r="G1471" t="str">
            <v>ALETA  ARI.DEPOSITO DE PARTICULAS</v>
          </cell>
          <cell r="H1471" t="str">
            <v>X65</v>
          </cell>
          <cell r="I1471" t="str">
            <v>TCMU</v>
          </cell>
          <cell r="J1471">
            <v>16</v>
          </cell>
          <cell r="K1471" t="str">
            <v>ACEVEDO CLAUDIO CEFE</v>
          </cell>
          <cell r="L1471" t="str">
            <v>GUNI</v>
          </cell>
        </row>
        <row r="1472">
          <cell r="A1472">
            <v>22</v>
          </cell>
          <cell r="B1472" t="str">
            <v>X65</v>
          </cell>
          <cell r="C1472" t="str">
            <v>DEPARTAMENTO PINTURA</v>
          </cell>
          <cell r="D1472" t="str">
            <v>486</v>
          </cell>
          <cell r="E1472" t="str">
            <v>ALETA  AVD.</v>
          </cell>
          <cell r="F1472" t="str">
            <v>DEPOSITO DE PARTICULAS</v>
          </cell>
          <cell r="G1472" t="str">
            <v>ALETA  AVD.DEPOSITO DE PARTICULAS</v>
          </cell>
          <cell r="H1472" t="str">
            <v>X65</v>
          </cell>
          <cell r="I1472" t="str">
            <v>TCMU</v>
          </cell>
          <cell r="J1472">
            <v>16</v>
          </cell>
          <cell r="K1472" t="str">
            <v>RUSEK CHRISTIAN ADRI</v>
          </cell>
          <cell r="L1472" t="str">
            <v>GUNI</v>
          </cell>
        </row>
        <row r="1473">
          <cell r="A1473">
            <v>22</v>
          </cell>
          <cell r="B1473" t="str">
            <v>X65</v>
          </cell>
          <cell r="C1473" t="str">
            <v>DEPARTAMENTO PINTURA</v>
          </cell>
          <cell r="D1473" t="str">
            <v>486</v>
          </cell>
          <cell r="E1473" t="str">
            <v>ALETA  AVD.</v>
          </cell>
          <cell r="F1473" t="str">
            <v>GRANO</v>
          </cell>
          <cell r="G1473" t="str">
            <v>ALETA  AVD.GRANO</v>
          </cell>
          <cell r="H1473" t="str">
            <v>X65</v>
          </cell>
          <cell r="I1473" t="str">
            <v>TCMU</v>
          </cell>
          <cell r="J1473">
            <v>16</v>
          </cell>
          <cell r="K1473" t="str">
            <v>GUTIERREZ VERONICA</v>
          </cell>
          <cell r="L1473" t="str">
            <v>GUNI</v>
          </cell>
        </row>
        <row r="1474">
          <cell r="A1474">
            <v>22</v>
          </cell>
          <cell r="B1474" t="str">
            <v>X65</v>
          </cell>
          <cell r="C1474" t="str">
            <v>DEPARTAMENTO PINTURA</v>
          </cell>
          <cell r="D1474" t="str">
            <v>486</v>
          </cell>
          <cell r="E1474" t="str">
            <v>CAPOT AV.</v>
          </cell>
          <cell r="F1474" t="str">
            <v>DEPOSITO DE PARTICULAS</v>
          </cell>
          <cell r="G1474" t="str">
            <v>CAPOT AV.DEPOSITO DE PARTICULAS</v>
          </cell>
          <cell r="H1474" t="str">
            <v>X65</v>
          </cell>
          <cell r="I1474" t="str">
            <v>TCMU</v>
          </cell>
          <cell r="J1474">
            <v>16</v>
          </cell>
          <cell r="K1474" t="str">
            <v>ACEVEDO CLAUDIO CEFE</v>
          </cell>
          <cell r="L1474" t="str">
            <v>GUNI</v>
          </cell>
        </row>
        <row r="1475">
          <cell r="A1475">
            <v>22</v>
          </cell>
          <cell r="B1475" t="str">
            <v>X65</v>
          </cell>
          <cell r="C1475" t="str">
            <v>DEPARTAMENTO PINTURA</v>
          </cell>
          <cell r="D1475" t="str">
            <v>486</v>
          </cell>
          <cell r="E1475" t="str">
            <v>CAPOT AV.</v>
          </cell>
          <cell r="F1475" t="str">
            <v>DEPOSITO DE PARTICULAS</v>
          </cell>
          <cell r="G1475" t="str">
            <v>CAPOT AV.DEPOSITO DE PARTICULAS</v>
          </cell>
          <cell r="H1475" t="str">
            <v>X65</v>
          </cell>
          <cell r="I1475" t="str">
            <v>TCMU</v>
          </cell>
          <cell r="J1475">
            <v>16</v>
          </cell>
          <cell r="K1475" t="str">
            <v>REYNOSO DAVID WALTER</v>
          </cell>
          <cell r="L1475" t="str">
            <v>GUNI</v>
          </cell>
        </row>
        <row r="1476">
          <cell r="A1476">
            <v>22</v>
          </cell>
          <cell r="B1476" t="str">
            <v>X65</v>
          </cell>
          <cell r="C1476" t="str">
            <v>DEPARTAMENTO PINTURA</v>
          </cell>
          <cell r="D1476" t="str">
            <v>486</v>
          </cell>
          <cell r="E1476" t="str">
            <v>CUSTODIA  I.</v>
          </cell>
          <cell r="F1476" t="str">
            <v>GRANO</v>
          </cell>
          <cell r="G1476" t="str">
            <v>CUSTODIA  I.GRANO</v>
          </cell>
          <cell r="H1476" t="str">
            <v>X65</v>
          </cell>
          <cell r="I1476" t="str">
            <v>TCMU</v>
          </cell>
          <cell r="J1476">
            <v>16</v>
          </cell>
          <cell r="K1476" t="str">
            <v>FUENTE FEDER GREGOR</v>
          </cell>
          <cell r="L1476" t="str">
            <v>GUNI</v>
          </cell>
        </row>
        <row r="1477">
          <cell r="A1477">
            <v>22</v>
          </cell>
          <cell r="B1477" t="str">
            <v>X65</v>
          </cell>
          <cell r="C1477" t="str">
            <v>DEPARTAMENTO PINTURA</v>
          </cell>
          <cell r="D1477" t="str">
            <v>486</v>
          </cell>
          <cell r="E1477" t="str">
            <v>ENCUADRAMIENTO DE PUERTA ARD.</v>
          </cell>
          <cell r="F1477" t="str">
            <v>DEPOSITO DE PARTICULAS</v>
          </cell>
          <cell r="G1477" t="str">
            <v>ENCUADRAMIENTO DE PUERTA ARD.DEPOSITO DE PARTICULAS</v>
          </cell>
          <cell r="H1477" t="str">
            <v>X65</v>
          </cell>
          <cell r="I1477" t="str">
            <v>TCMU</v>
          </cell>
          <cell r="J1477">
            <v>16</v>
          </cell>
          <cell r="K1477" t="str">
            <v>FIGUEROA MIGUEL ANGE</v>
          </cell>
          <cell r="L1477" t="str">
            <v>GUNI</v>
          </cell>
        </row>
        <row r="1478">
          <cell r="A1478">
            <v>22</v>
          </cell>
          <cell r="B1478" t="str">
            <v>X65</v>
          </cell>
          <cell r="C1478" t="str">
            <v>DEPARTAMENTO PINTURA</v>
          </cell>
          <cell r="D1478" t="str">
            <v>486</v>
          </cell>
          <cell r="E1478" t="str">
            <v>MARCO DE PUERTA  ARI</v>
          </cell>
          <cell r="F1478" t="str">
            <v>GRANO</v>
          </cell>
          <cell r="G1478" t="str">
            <v>MARCO DE PUERTA  ARIGRANO</v>
          </cell>
          <cell r="H1478" t="str">
            <v>X65</v>
          </cell>
          <cell r="I1478" t="str">
            <v>TCMU</v>
          </cell>
          <cell r="J1478">
            <v>16</v>
          </cell>
          <cell r="K1478" t="str">
            <v>FIGUEROA MIGUEL ANGE</v>
          </cell>
          <cell r="L1478" t="str">
            <v>GUNI</v>
          </cell>
        </row>
        <row r="1479">
          <cell r="A1479">
            <v>22</v>
          </cell>
          <cell r="B1479" t="str">
            <v>X65</v>
          </cell>
          <cell r="C1479" t="str">
            <v>DEPARTAMENTO PINTURA</v>
          </cell>
          <cell r="D1479" t="str">
            <v>486</v>
          </cell>
          <cell r="E1479" t="str">
            <v>PIE MEDIO  D.</v>
          </cell>
          <cell r="F1479" t="str">
            <v>GRANO</v>
          </cell>
          <cell r="G1479" t="str">
            <v>PIE MEDIO  D.GRANO</v>
          </cell>
          <cell r="H1479" t="str">
            <v>X65</v>
          </cell>
          <cell r="I1479" t="str">
            <v>TCMU</v>
          </cell>
          <cell r="J1479">
            <v>16</v>
          </cell>
          <cell r="K1479" t="str">
            <v>ZELAYA GONZA MA CRUZ</v>
          </cell>
          <cell r="L1479" t="str">
            <v>GUNI</v>
          </cell>
        </row>
        <row r="1480">
          <cell r="A1480">
            <v>22</v>
          </cell>
          <cell r="B1480" t="str">
            <v>X65</v>
          </cell>
          <cell r="C1480" t="str">
            <v>DEPARTAMENTO PINTURA</v>
          </cell>
          <cell r="D1480" t="str">
            <v>486</v>
          </cell>
          <cell r="E1480" t="str">
            <v>PIE MEDIO  I.</v>
          </cell>
          <cell r="F1480" t="str">
            <v>DEPOSITO DE PARTICULAS</v>
          </cell>
          <cell r="G1480" t="str">
            <v>PIE MEDIO  I.DEPOSITO DE PARTICULAS</v>
          </cell>
          <cell r="H1480" t="str">
            <v>X65</v>
          </cell>
          <cell r="I1480" t="str">
            <v>TCMU</v>
          </cell>
          <cell r="J1480">
            <v>16</v>
          </cell>
          <cell r="K1480" t="str">
            <v>ACEVEDO CLAUDIO CEFE</v>
          </cell>
          <cell r="L1480" t="str">
            <v>GUNI</v>
          </cell>
        </row>
        <row r="1481">
          <cell r="A1481">
            <v>22</v>
          </cell>
          <cell r="B1481" t="str">
            <v>X65</v>
          </cell>
          <cell r="C1481" t="str">
            <v>DEPARTAMENTO PINTURA</v>
          </cell>
          <cell r="D1481" t="str">
            <v>486</v>
          </cell>
          <cell r="E1481" t="str">
            <v>PIE MEDIO I./ LARGUERO DE TECHO SUP. I.</v>
          </cell>
          <cell r="F1481" t="str">
            <v>GRANO</v>
          </cell>
          <cell r="G1481" t="str">
            <v>PIE MEDIO I./ LARGUERO DE TECHO SUP. I.GRANO</v>
          </cell>
          <cell r="H1481" t="str">
            <v>X65</v>
          </cell>
          <cell r="I1481" t="str">
            <v>SBOX</v>
          </cell>
          <cell r="J1481">
            <v>16</v>
          </cell>
          <cell r="K1481" t="str">
            <v>ALBORNOZ CARLOS</v>
          </cell>
          <cell r="L1481" t="str">
            <v>SPIN</v>
          </cell>
        </row>
        <row r="1482">
          <cell r="A1482">
            <v>22</v>
          </cell>
          <cell r="B1482" t="str">
            <v>X65</v>
          </cell>
          <cell r="C1482" t="str">
            <v>DEPARTAMENTO PINTURA</v>
          </cell>
          <cell r="D1482" t="str">
            <v>486</v>
          </cell>
          <cell r="E1482" t="str">
            <v>PORTON (CONJUNTO)</v>
          </cell>
          <cell r="F1482" t="str">
            <v>GRANO</v>
          </cell>
          <cell r="G1482" t="str">
            <v>PORTON (CONJUNTO)GRANO</v>
          </cell>
          <cell r="H1482" t="str">
            <v>X65</v>
          </cell>
          <cell r="J1482">
            <v>16</v>
          </cell>
          <cell r="K1482" t="str">
            <v>MANZANELLI RICARDO O</v>
          </cell>
          <cell r="L1482" t="str">
            <v>GUNI</v>
          </cell>
        </row>
        <row r="1483">
          <cell r="A1483">
            <v>22</v>
          </cell>
          <cell r="B1483" t="str">
            <v>X65</v>
          </cell>
          <cell r="C1483" t="str">
            <v>DEPARTAMENTO PINTURA</v>
          </cell>
          <cell r="D1483" t="str">
            <v>486</v>
          </cell>
          <cell r="E1483" t="str">
            <v>PORTON (CONJUNTO)</v>
          </cell>
          <cell r="F1483" t="str">
            <v>MANCHA</v>
          </cell>
          <cell r="G1483" t="str">
            <v>PORTON (CONJUNTO)MANCHA</v>
          </cell>
          <cell r="H1483" t="str">
            <v>X65</v>
          </cell>
          <cell r="I1483" t="str">
            <v>TCMU</v>
          </cell>
          <cell r="J1483">
            <v>16</v>
          </cell>
          <cell r="K1483" t="str">
            <v>ZELAYA GONZA MA CRUZ</v>
          </cell>
          <cell r="L1483" t="str">
            <v>GUNI</v>
          </cell>
        </row>
        <row r="1484">
          <cell r="A1484">
            <v>22</v>
          </cell>
          <cell r="B1484" t="str">
            <v>X65</v>
          </cell>
          <cell r="C1484" t="str">
            <v>DEPARTAMENTO PINTURA</v>
          </cell>
          <cell r="D1484" t="str">
            <v>486</v>
          </cell>
          <cell r="E1484" t="str">
            <v>PUERTA AVD.</v>
          </cell>
          <cell r="F1484" t="str">
            <v>DEPOSITO DE PARTICULAS</v>
          </cell>
          <cell r="G1484" t="str">
            <v>PUERTA AVD.DEPOSITO DE PARTICULAS</v>
          </cell>
          <cell r="H1484" t="str">
            <v>X65</v>
          </cell>
          <cell r="I1484" t="str">
            <v>TCMU</v>
          </cell>
          <cell r="J1484">
            <v>16</v>
          </cell>
          <cell r="K1484" t="str">
            <v>RAMIREZ RICAR DANIEL</v>
          </cell>
          <cell r="L1484" t="str">
            <v>GUNI</v>
          </cell>
        </row>
        <row r="1485">
          <cell r="A1485">
            <v>22</v>
          </cell>
          <cell r="B1485" t="str">
            <v>X65</v>
          </cell>
          <cell r="C1485" t="str">
            <v>DEPARTAMENTO PINTURA</v>
          </cell>
          <cell r="D1485" t="str">
            <v>486</v>
          </cell>
          <cell r="E1485" t="str">
            <v>TECHO</v>
          </cell>
          <cell r="F1485" t="str">
            <v>GRANO</v>
          </cell>
          <cell r="G1485" t="str">
            <v>TECHOGRANO</v>
          </cell>
          <cell r="H1485" t="str">
            <v>X65</v>
          </cell>
          <cell r="I1485" t="str">
            <v>TCMU</v>
          </cell>
          <cell r="J1485">
            <v>16</v>
          </cell>
          <cell r="K1485" t="str">
            <v>RIZZI JESSICA</v>
          </cell>
          <cell r="L1485" t="str">
            <v>GUNI</v>
          </cell>
        </row>
        <row r="1486">
          <cell r="A1486">
            <v>22</v>
          </cell>
          <cell r="B1486" t="str">
            <v>X65</v>
          </cell>
          <cell r="C1486" t="str">
            <v>DEPARTAMENTO PINTURA</v>
          </cell>
          <cell r="D1486" t="str">
            <v>486</v>
          </cell>
          <cell r="E1486" t="str">
            <v>TECHO</v>
          </cell>
          <cell r="F1486" t="str">
            <v>PICADURAS</v>
          </cell>
          <cell r="G1486" t="str">
            <v>TECHOPICADURAS</v>
          </cell>
          <cell r="H1486" t="str">
            <v>X65</v>
          </cell>
          <cell r="I1486" t="str">
            <v>SBOX</v>
          </cell>
          <cell r="J1486">
            <v>16</v>
          </cell>
          <cell r="K1486" t="str">
            <v>ALBORNOZ CARLOS</v>
          </cell>
          <cell r="L1486" t="str">
            <v>SPIN</v>
          </cell>
        </row>
        <row r="1487">
          <cell r="A1487">
            <v>22</v>
          </cell>
          <cell r="B1487" t="str">
            <v>X76</v>
          </cell>
          <cell r="C1487" t="str">
            <v>CALIDAD DE PIEZAS</v>
          </cell>
          <cell r="D1487" t="str">
            <v>151</v>
          </cell>
          <cell r="E1487" t="str">
            <v>FUNCION PILOTOS DE STOP (CONJUNTO)</v>
          </cell>
          <cell r="F1487" t="str">
            <v>CLIP LENGUETA RETROCEDIDA</v>
          </cell>
          <cell r="G1487" t="str">
            <v>FUNCION PILOTOS DE STOP (CONJUNTO)CLIP LENGUETA RETROCEDIDA</v>
          </cell>
          <cell r="H1487" t="str">
            <v>X76</v>
          </cell>
          <cell r="I1487" t="str">
            <v>SREE</v>
          </cell>
          <cell r="J1487">
            <v>16</v>
          </cell>
          <cell r="K1487" t="str">
            <v>CONTROL ELECTRICO</v>
          </cell>
          <cell r="L1487" t="str">
            <v>ST2A</v>
          </cell>
        </row>
        <row r="1488">
          <cell r="A1488">
            <v>22</v>
          </cell>
          <cell r="B1488" t="str">
            <v>X76</v>
          </cell>
          <cell r="C1488" t="str">
            <v>DEPARTAMENTO  CHAPA</v>
          </cell>
          <cell r="D1488" t="str">
            <v>424</v>
          </cell>
          <cell r="E1488" t="str">
            <v>ALETA ARD.</v>
          </cell>
          <cell r="F1488" t="str">
            <v>PICO</v>
          </cell>
          <cell r="G1488" t="str">
            <v>ALETA ARD.PICO</v>
          </cell>
          <cell r="H1488" t="str">
            <v>X76</v>
          </cell>
          <cell r="I1488" t="str">
            <v>TCMU</v>
          </cell>
          <cell r="J1488">
            <v>16</v>
          </cell>
          <cell r="K1488" t="str">
            <v>FIGUEROA MIGUEL ANGE</v>
          </cell>
          <cell r="L1488" t="str">
            <v>GUNI</v>
          </cell>
        </row>
        <row r="1489">
          <cell r="A1489">
            <v>22</v>
          </cell>
          <cell r="B1489" t="str">
            <v>X76</v>
          </cell>
          <cell r="C1489" t="str">
            <v>DEPARTAMENTO  CHAPA</v>
          </cell>
          <cell r="D1489" t="str">
            <v>424</v>
          </cell>
          <cell r="E1489" t="str">
            <v>BRANCARD DE TECHO DCHO.</v>
          </cell>
          <cell r="F1489" t="str">
            <v>BOLLOS</v>
          </cell>
          <cell r="G1489" t="str">
            <v>BRANCARD DE TECHO DCHO.BOLLOS</v>
          </cell>
          <cell r="H1489" t="str">
            <v>X76</v>
          </cell>
          <cell r="I1489" t="str">
            <v>SRET</v>
          </cell>
          <cell r="J1489">
            <v>16</v>
          </cell>
          <cell r="K1489" t="str">
            <v>QUINTEROS, EDUARDO</v>
          </cell>
          <cell r="L1489" t="str">
            <v>STO1</v>
          </cell>
        </row>
        <row r="1490">
          <cell r="A1490">
            <v>22</v>
          </cell>
          <cell r="B1490" t="str">
            <v>X76</v>
          </cell>
          <cell r="C1490" t="str">
            <v>DEPARTAMENTO  CHAPA</v>
          </cell>
          <cell r="D1490" t="str">
            <v>424</v>
          </cell>
          <cell r="E1490" t="str">
            <v>CUSTODIA  D.</v>
          </cell>
          <cell r="F1490" t="str">
            <v>PICO</v>
          </cell>
          <cell r="G1490" t="str">
            <v>CUSTODIA  D.PICO</v>
          </cell>
          <cell r="H1490" t="str">
            <v>X76</v>
          </cell>
          <cell r="I1490" t="str">
            <v>TCMU</v>
          </cell>
          <cell r="J1490">
            <v>16</v>
          </cell>
          <cell r="K1490" t="str">
            <v>GUTIERREZ VERONICA</v>
          </cell>
          <cell r="L1490" t="str">
            <v>GUNI</v>
          </cell>
        </row>
        <row r="1491">
          <cell r="A1491">
            <v>22</v>
          </cell>
          <cell r="B1491" t="str">
            <v>X76</v>
          </cell>
          <cell r="C1491" t="str">
            <v>DEPARTAMENTO  CHAPA</v>
          </cell>
          <cell r="D1491" t="str">
            <v>426</v>
          </cell>
          <cell r="E1491" t="str">
            <v>ALETA ARD.</v>
          </cell>
          <cell r="F1491" t="str">
            <v>BOLLOS</v>
          </cell>
          <cell r="G1491" t="str">
            <v>ALETA ARD.BOLLOS</v>
          </cell>
          <cell r="H1491" t="str">
            <v>X76</v>
          </cell>
          <cell r="I1491" t="str">
            <v>TCMU</v>
          </cell>
          <cell r="J1491">
            <v>16</v>
          </cell>
          <cell r="K1491" t="str">
            <v>GUTIERREZ VERONICA</v>
          </cell>
          <cell r="L1491" t="str">
            <v>GUNI</v>
          </cell>
        </row>
        <row r="1492">
          <cell r="A1492">
            <v>22</v>
          </cell>
          <cell r="B1492" t="str">
            <v>X76</v>
          </cell>
          <cell r="C1492" t="str">
            <v>DEPARTAMENTO  CHAPA</v>
          </cell>
          <cell r="D1492" t="str">
            <v>426</v>
          </cell>
          <cell r="E1492" t="str">
            <v>ALETA  AVD.</v>
          </cell>
          <cell r="F1492" t="str">
            <v>PICO</v>
          </cell>
          <cell r="G1492" t="str">
            <v>ALETA  AVD.PICO</v>
          </cell>
          <cell r="H1492" t="str">
            <v>X76</v>
          </cell>
          <cell r="I1492" t="str">
            <v>TCMU</v>
          </cell>
          <cell r="J1492">
            <v>16</v>
          </cell>
          <cell r="K1492" t="str">
            <v>RUSEK CHRISTIAN ADRI</v>
          </cell>
          <cell r="L1492" t="str">
            <v>GUNI</v>
          </cell>
        </row>
        <row r="1493">
          <cell r="A1493">
            <v>22</v>
          </cell>
          <cell r="B1493" t="str">
            <v>X76</v>
          </cell>
          <cell r="C1493" t="str">
            <v>DEPARTAMENTO  CHAPA</v>
          </cell>
          <cell r="D1493" t="str">
            <v>426</v>
          </cell>
          <cell r="E1493" t="str">
            <v>CAPOT AV.</v>
          </cell>
          <cell r="F1493" t="str">
            <v>OXIDACION</v>
          </cell>
          <cell r="G1493" t="str">
            <v>CAPOT AV.OXIDACION</v>
          </cell>
          <cell r="H1493" t="str">
            <v>X76</v>
          </cell>
          <cell r="I1493" t="str">
            <v>STO1</v>
          </cell>
          <cell r="J1493">
            <v>16</v>
          </cell>
          <cell r="K1493" t="str">
            <v>QUINTEROS, EDUARDO</v>
          </cell>
          <cell r="L1493" t="str">
            <v>STO1</v>
          </cell>
        </row>
        <row r="1494">
          <cell r="A1494">
            <v>22</v>
          </cell>
          <cell r="B1494" t="str">
            <v>X76</v>
          </cell>
          <cell r="C1494" t="str">
            <v>DEPARTAMENTO  CHAPA</v>
          </cell>
          <cell r="D1494" t="str">
            <v>426</v>
          </cell>
          <cell r="E1494" t="str">
            <v>ENCUADRAMIENTO DE PUERTA ARD.</v>
          </cell>
          <cell r="F1494" t="str">
            <v>BOLLOS</v>
          </cell>
          <cell r="G1494" t="str">
            <v>ENCUADRAMIENTO DE PUERTA ARD.BOLLOS</v>
          </cell>
          <cell r="H1494" t="str">
            <v>X76</v>
          </cell>
          <cell r="I1494" t="str">
            <v>STO1</v>
          </cell>
          <cell r="J1494">
            <v>16</v>
          </cell>
          <cell r="K1494" t="str">
            <v>QUINTEROS, EDUARDO</v>
          </cell>
          <cell r="L1494" t="str">
            <v>STO1</v>
          </cell>
        </row>
        <row r="1495">
          <cell r="A1495">
            <v>22</v>
          </cell>
          <cell r="B1495" t="str">
            <v>X76</v>
          </cell>
          <cell r="C1495" t="str">
            <v>DEPARTAMENTO  CHAPA</v>
          </cell>
          <cell r="D1495" t="str">
            <v>426</v>
          </cell>
          <cell r="E1495" t="str">
            <v>MARCO DE PUERTA  AVI</v>
          </cell>
          <cell r="F1495" t="str">
            <v>PICO</v>
          </cell>
          <cell r="G1495" t="str">
            <v>MARCO DE PUERTA  AVIPICO</v>
          </cell>
          <cell r="H1495" t="str">
            <v>X76</v>
          </cell>
          <cell r="I1495" t="str">
            <v>TCMU</v>
          </cell>
          <cell r="J1495">
            <v>16</v>
          </cell>
          <cell r="K1495" t="str">
            <v>FIGUEROA MIGUEL ANGE</v>
          </cell>
          <cell r="L1495" t="str">
            <v>GUNI</v>
          </cell>
        </row>
        <row r="1496">
          <cell r="A1496">
            <v>22</v>
          </cell>
          <cell r="B1496" t="str">
            <v>X76</v>
          </cell>
          <cell r="C1496" t="str">
            <v>DEPARTAMENTO  CHAPA</v>
          </cell>
          <cell r="D1496" t="str">
            <v>426</v>
          </cell>
          <cell r="E1496" t="str">
            <v>PUERTA AVD.</v>
          </cell>
          <cell r="F1496" t="str">
            <v>OXIDACION</v>
          </cell>
          <cell r="G1496" t="str">
            <v>PUERTA AVD.OXIDACION</v>
          </cell>
          <cell r="H1496" t="str">
            <v>X76</v>
          </cell>
          <cell r="I1496" t="str">
            <v>STO1</v>
          </cell>
          <cell r="J1496">
            <v>16</v>
          </cell>
          <cell r="K1496" t="str">
            <v>QUINTEROS, EDUARDO</v>
          </cell>
          <cell r="L1496" t="str">
            <v>STO1</v>
          </cell>
        </row>
        <row r="1497">
          <cell r="A1497">
            <v>22</v>
          </cell>
          <cell r="B1497" t="str">
            <v>X76</v>
          </cell>
          <cell r="C1497" t="str">
            <v>DEPARTAMENTO  CHAPA</v>
          </cell>
          <cell r="D1497" t="str">
            <v>427</v>
          </cell>
          <cell r="E1497" t="str">
            <v>ALETA  AVI.</v>
          </cell>
          <cell r="F1497" t="str">
            <v>FIJACION ROSCADA FLOJA</v>
          </cell>
          <cell r="G1497" t="str">
            <v>ALETA  AVI.FIJACION ROSCADA FLOJA</v>
          </cell>
          <cell r="H1497" t="str">
            <v>X76</v>
          </cell>
          <cell r="I1497" t="str">
            <v>STO1</v>
          </cell>
          <cell r="J1497">
            <v>16</v>
          </cell>
          <cell r="K1497" t="str">
            <v>QUINTEROS, EDUARDO</v>
          </cell>
          <cell r="L1497" t="str">
            <v>STO1</v>
          </cell>
        </row>
        <row r="1498">
          <cell r="A1498">
            <v>22</v>
          </cell>
          <cell r="B1498" t="str">
            <v>X76</v>
          </cell>
          <cell r="C1498" t="str">
            <v>DEPARTAMENTO  CHAPA</v>
          </cell>
          <cell r="D1498" t="str">
            <v>427</v>
          </cell>
          <cell r="E1498" t="str">
            <v>PUERTA AVD.</v>
          </cell>
          <cell r="F1498" t="str">
            <v>DEFECTO DE CHAPA</v>
          </cell>
          <cell r="G1498" t="str">
            <v>PUERTA AVD.DEFECTO DE CHAPA</v>
          </cell>
          <cell r="H1498" t="str">
            <v>X76</v>
          </cell>
          <cell r="I1498" t="str">
            <v>SRE2</v>
          </cell>
          <cell r="J1498">
            <v>16</v>
          </cell>
          <cell r="K1498" t="str">
            <v>DAGHERO CLAUDIO JUAN</v>
          </cell>
          <cell r="L1498" t="str">
            <v>TCMU</v>
          </cell>
        </row>
        <row r="1499">
          <cell r="A1499">
            <v>22</v>
          </cell>
          <cell r="B1499" t="str">
            <v>X76</v>
          </cell>
          <cell r="C1499" t="str">
            <v>DEPARTAMENTO  CHAPA</v>
          </cell>
          <cell r="D1499" t="str">
            <v>427</v>
          </cell>
          <cell r="E1499" t="str">
            <v>PUERTA AVD.</v>
          </cell>
          <cell r="F1499" t="str">
            <v>DEFORMACION</v>
          </cell>
          <cell r="G1499" t="str">
            <v>PUERTA AVD.DEFORMACION</v>
          </cell>
          <cell r="H1499" t="str">
            <v>X76</v>
          </cell>
          <cell r="I1499" t="str">
            <v>SRET</v>
          </cell>
          <cell r="J1499">
            <v>16</v>
          </cell>
          <cell r="K1499" t="str">
            <v>QUINTEROS, EDUARDO</v>
          </cell>
          <cell r="L1499" t="str">
            <v>STO1</v>
          </cell>
        </row>
        <row r="1500">
          <cell r="A1500">
            <v>22</v>
          </cell>
          <cell r="B1500" t="str">
            <v>X76</v>
          </cell>
          <cell r="C1500" t="str">
            <v>DEPARTAMENTO  CHAPA</v>
          </cell>
          <cell r="D1500" t="str">
            <v>427</v>
          </cell>
          <cell r="E1500" t="str">
            <v>PUERTA AVD.</v>
          </cell>
          <cell r="F1500" t="str">
            <v>JUEGO MAL REPARTIDO</v>
          </cell>
          <cell r="G1500" t="str">
            <v>PUERTA AVD.JUEGO MAL REPARTIDO</v>
          </cell>
          <cell r="H1500" t="str">
            <v>X76</v>
          </cell>
          <cell r="I1500" t="str">
            <v>TCMU</v>
          </cell>
          <cell r="J1500">
            <v>16</v>
          </cell>
          <cell r="K1500" t="str">
            <v>ZELAYA GONZA MA CRUZ</v>
          </cell>
          <cell r="L1500" t="str">
            <v>GUNI</v>
          </cell>
        </row>
        <row r="1501">
          <cell r="A1501">
            <v>22</v>
          </cell>
          <cell r="B1501" t="str">
            <v>X76</v>
          </cell>
          <cell r="C1501" t="str">
            <v>DEPARTAMENTO  CHAPA</v>
          </cell>
          <cell r="D1501" t="str">
            <v>427</v>
          </cell>
          <cell r="E1501" t="str">
            <v>PUERTA AVI.</v>
          </cell>
          <cell r="F1501" t="str">
            <v>PICO</v>
          </cell>
          <cell r="G1501" t="str">
            <v>PUERTA AVI.PICO</v>
          </cell>
          <cell r="H1501" t="str">
            <v>X76</v>
          </cell>
          <cell r="I1501" t="str">
            <v>STO1</v>
          </cell>
          <cell r="J1501">
            <v>16</v>
          </cell>
          <cell r="K1501" t="str">
            <v>CORREA, ALBERTO</v>
          </cell>
          <cell r="L1501" t="str">
            <v>STO1</v>
          </cell>
        </row>
        <row r="1502">
          <cell r="A1502">
            <v>22</v>
          </cell>
          <cell r="B1502" t="str">
            <v>X76</v>
          </cell>
          <cell r="C1502" t="str">
            <v>DEPARTAMENTO  CHAPA</v>
          </cell>
          <cell r="D1502" t="str">
            <v>427</v>
          </cell>
          <cell r="E1502" t="str">
            <v>PUERTA BATIENTE ARD.</v>
          </cell>
          <cell r="F1502" t="str">
            <v>NO CONFORME</v>
          </cell>
          <cell r="G1502" t="str">
            <v>PUERTA BATIENTE ARD.NO CONFORME</v>
          </cell>
          <cell r="H1502" t="str">
            <v>X76</v>
          </cell>
          <cell r="I1502" t="str">
            <v>TCMU</v>
          </cell>
          <cell r="J1502">
            <v>16</v>
          </cell>
          <cell r="K1502" t="str">
            <v>MANZANELLI RICARDO O</v>
          </cell>
          <cell r="L1502" t="str">
            <v>GUNI</v>
          </cell>
        </row>
        <row r="1503">
          <cell r="A1503">
            <v>22</v>
          </cell>
          <cell r="B1503" t="str">
            <v>X76</v>
          </cell>
          <cell r="C1503" t="str">
            <v>DEPARTAMENTO  CHAPA</v>
          </cell>
          <cell r="D1503" t="str">
            <v>427</v>
          </cell>
          <cell r="E1503" t="str">
            <v>PUERTA BATIENTE ARI.</v>
          </cell>
          <cell r="F1503" t="str">
            <v>MAL ALINEADO</v>
          </cell>
          <cell r="G1503" t="str">
            <v>PUERTA BATIENTE ARI.MAL ALINEADO</v>
          </cell>
          <cell r="H1503" t="str">
            <v>X76</v>
          </cell>
          <cell r="I1503" t="str">
            <v>TCMU</v>
          </cell>
          <cell r="J1503">
            <v>16</v>
          </cell>
          <cell r="K1503" t="str">
            <v>FIGUEROA MIGUEL ANGE</v>
          </cell>
          <cell r="L1503" t="str">
            <v>GUNI</v>
          </cell>
        </row>
        <row r="1504">
          <cell r="A1504">
            <v>22</v>
          </cell>
          <cell r="B1504" t="str">
            <v>X76</v>
          </cell>
          <cell r="C1504" t="str">
            <v>DEPARTAMENTO  CHAPA</v>
          </cell>
          <cell r="D1504" t="str">
            <v>427</v>
          </cell>
          <cell r="E1504" t="str">
            <v>PUERTA BATIENTE ARI.</v>
          </cell>
          <cell r="F1504" t="str">
            <v>PICO</v>
          </cell>
          <cell r="G1504" t="str">
            <v>PUERTA BATIENTE ARI.PICO</v>
          </cell>
          <cell r="H1504" t="str">
            <v>X76</v>
          </cell>
          <cell r="I1504" t="str">
            <v>TCMU</v>
          </cell>
          <cell r="J1504">
            <v>16</v>
          </cell>
          <cell r="K1504" t="str">
            <v>FIGUEROA MIGUEL ANGE</v>
          </cell>
          <cell r="L1504" t="str">
            <v>GUNI</v>
          </cell>
        </row>
        <row r="1505">
          <cell r="A1505">
            <v>22</v>
          </cell>
          <cell r="B1505" t="str">
            <v>X76</v>
          </cell>
          <cell r="C1505" t="str">
            <v>DEPARTAMENTO  CHAPA</v>
          </cell>
          <cell r="D1505" t="str">
            <v>427</v>
          </cell>
          <cell r="E1505" t="str">
            <v>PUERTA DESLIZANTE LATERAL I.</v>
          </cell>
          <cell r="F1505" t="str">
            <v>DEFORMACION</v>
          </cell>
          <cell r="G1505" t="str">
            <v>PUERTA DESLIZANTE LATERAL I.DEFORMACION</v>
          </cell>
          <cell r="H1505" t="str">
            <v>X76</v>
          </cell>
          <cell r="I1505" t="str">
            <v>TCMU</v>
          </cell>
          <cell r="J1505">
            <v>16</v>
          </cell>
          <cell r="K1505" t="str">
            <v>FIGUEROA MIGUEL ANGE</v>
          </cell>
          <cell r="L1505" t="str">
            <v>GUNI</v>
          </cell>
        </row>
        <row r="1506">
          <cell r="A1506">
            <v>22</v>
          </cell>
          <cell r="B1506" t="str">
            <v>X76</v>
          </cell>
          <cell r="C1506" t="str">
            <v>DEPARTAMENTO  CHAPA</v>
          </cell>
          <cell r="D1506" t="str">
            <v>431</v>
          </cell>
          <cell r="E1506" t="str">
            <v>ALETA  ARI.</v>
          </cell>
          <cell r="F1506" t="str">
            <v>PICO</v>
          </cell>
          <cell r="G1506" t="str">
            <v>ALETA  ARI.PICO</v>
          </cell>
          <cell r="H1506" t="str">
            <v>X76</v>
          </cell>
          <cell r="I1506" t="str">
            <v>TCMU</v>
          </cell>
          <cell r="J1506">
            <v>16</v>
          </cell>
          <cell r="K1506" t="str">
            <v>RUSEK CHRISTIAN ADRI</v>
          </cell>
          <cell r="L1506" t="str">
            <v>GUNI</v>
          </cell>
        </row>
        <row r="1507">
          <cell r="A1507">
            <v>22</v>
          </cell>
          <cell r="B1507" t="str">
            <v>X76</v>
          </cell>
          <cell r="C1507" t="str">
            <v>DEPARTAMENTO  CHAPA</v>
          </cell>
          <cell r="D1507" t="str">
            <v>431</v>
          </cell>
          <cell r="E1507" t="str">
            <v>CAJON DE PUERTA BATIENTE ARD.</v>
          </cell>
          <cell r="F1507" t="str">
            <v>PROYECCION DE SOLDADURA</v>
          </cell>
          <cell r="G1507" t="str">
            <v>CAJON DE PUERTA BATIENTE ARD.PROYECCION DE SOLDADURA</v>
          </cell>
          <cell r="H1507" t="str">
            <v>X76</v>
          </cell>
          <cell r="I1507" t="str">
            <v>TCMU</v>
          </cell>
          <cell r="J1507">
            <v>16</v>
          </cell>
          <cell r="K1507" t="str">
            <v>FUENTE FEDER GREGOR</v>
          </cell>
          <cell r="L1507" t="str">
            <v>GUNI</v>
          </cell>
        </row>
        <row r="1508">
          <cell r="A1508">
            <v>22</v>
          </cell>
          <cell r="B1508" t="str">
            <v>X76</v>
          </cell>
          <cell r="C1508" t="str">
            <v>DEPARTAMENTO  CHAPA</v>
          </cell>
          <cell r="D1508" t="str">
            <v>431</v>
          </cell>
          <cell r="E1508" t="str">
            <v>CAPOT / FARO I.</v>
          </cell>
          <cell r="F1508" t="str">
            <v>SOBRESALE</v>
          </cell>
          <cell r="G1508" t="str">
            <v>CAPOT / FARO I.SOBRESALE</v>
          </cell>
          <cell r="H1508" t="str">
            <v>X76</v>
          </cell>
          <cell r="I1508" t="str">
            <v>TCMU</v>
          </cell>
          <cell r="J1508">
            <v>16</v>
          </cell>
          <cell r="K1508" t="str">
            <v>GAUNA MARIA EUGENIA</v>
          </cell>
          <cell r="L1508" t="str">
            <v>GUNI</v>
          </cell>
        </row>
        <row r="1509">
          <cell r="A1509">
            <v>22</v>
          </cell>
          <cell r="B1509" t="str">
            <v>X76</v>
          </cell>
          <cell r="C1509" t="str">
            <v>DEPARTAMENTO  CHAPA</v>
          </cell>
          <cell r="D1509" t="str">
            <v>431</v>
          </cell>
          <cell r="E1509" t="str">
            <v>CAPOT / FARO I.</v>
          </cell>
          <cell r="F1509" t="str">
            <v>SOBRESALE</v>
          </cell>
          <cell r="G1509" t="str">
            <v>CAPOT / FARO I.SOBRESALE</v>
          </cell>
          <cell r="H1509" t="str">
            <v>X76</v>
          </cell>
          <cell r="I1509" t="str">
            <v>TCMU</v>
          </cell>
          <cell r="J1509">
            <v>16</v>
          </cell>
          <cell r="K1509" t="str">
            <v>RIZZI JESSICA</v>
          </cell>
          <cell r="L1509" t="str">
            <v>GUNI</v>
          </cell>
        </row>
        <row r="1510">
          <cell r="A1510">
            <v>22</v>
          </cell>
          <cell r="B1510" t="str">
            <v>X76</v>
          </cell>
          <cell r="C1510" t="str">
            <v>DEPARTAMENTO  CHAPA</v>
          </cell>
          <cell r="D1510" t="str">
            <v>431</v>
          </cell>
          <cell r="E1510" t="str">
            <v>PORTON / PILOTO ARI.</v>
          </cell>
          <cell r="F1510" t="str">
            <v>JUEGO IRREGULAR</v>
          </cell>
          <cell r="G1510" t="str">
            <v>PORTON / PILOTO ARI.JUEGO IRREGULAR</v>
          </cell>
          <cell r="H1510" t="str">
            <v>X76</v>
          </cell>
          <cell r="I1510" t="str">
            <v>TCMU</v>
          </cell>
          <cell r="J1510">
            <v>16</v>
          </cell>
          <cell r="K1510" t="str">
            <v>FUENTE FEDER GREGOR</v>
          </cell>
          <cell r="L1510" t="str">
            <v>GUNI</v>
          </cell>
        </row>
        <row r="1511">
          <cell r="A1511">
            <v>22</v>
          </cell>
          <cell r="B1511" t="str">
            <v>X76</v>
          </cell>
          <cell r="C1511" t="str">
            <v>DEPARTAMENTO  CHAPA</v>
          </cell>
          <cell r="D1511" t="str">
            <v>432</v>
          </cell>
          <cell r="E1511" t="str">
            <v>CAPOT AV.</v>
          </cell>
          <cell r="F1511" t="str">
            <v>JUEGO MAL REPARTIDO</v>
          </cell>
          <cell r="G1511" t="str">
            <v>CAPOT AV.JUEGO MAL REPARTIDO</v>
          </cell>
          <cell r="H1511" t="str">
            <v>X76</v>
          </cell>
          <cell r="I1511" t="str">
            <v>TCMU</v>
          </cell>
          <cell r="J1511">
            <v>16</v>
          </cell>
          <cell r="K1511" t="str">
            <v>RUSEK CHRISTIAN ADRI</v>
          </cell>
          <cell r="L1511" t="str">
            <v>GUNI</v>
          </cell>
        </row>
        <row r="1512">
          <cell r="A1512">
            <v>22</v>
          </cell>
          <cell r="B1512" t="str">
            <v>X76</v>
          </cell>
          <cell r="C1512" t="str">
            <v>DEPARTAMENTO MONTAJE</v>
          </cell>
          <cell r="D1512" t="str">
            <v>???</v>
          </cell>
          <cell r="E1512" t="str">
            <v>PUERTA AVD.</v>
          </cell>
          <cell r="F1512" t="str">
            <v>BOLLOS</v>
          </cell>
          <cell r="G1512" t="str">
            <v>PUERTA AVD.BOLLOS</v>
          </cell>
          <cell r="H1512" t="str">
            <v>X76</v>
          </cell>
          <cell r="I1512" t="str">
            <v>SRET</v>
          </cell>
          <cell r="J1512">
            <v>16</v>
          </cell>
          <cell r="K1512" t="str">
            <v>QUINTEROS, EDUARDO</v>
          </cell>
          <cell r="L1512" t="str">
            <v>STO1</v>
          </cell>
        </row>
        <row r="1513">
          <cell r="A1513">
            <v>22</v>
          </cell>
          <cell r="B1513" t="str">
            <v>X76</v>
          </cell>
          <cell r="C1513" t="str">
            <v>DEPARTAMENTO MONTAJE</v>
          </cell>
          <cell r="D1513" t="str">
            <v>???</v>
          </cell>
          <cell r="E1513" t="str">
            <v>PUERTA AVD.</v>
          </cell>
          <cell r="F1513" t="str">
            <v>BOLLOS</v>
          </cell>
          <cell r="G1513" t="str">
            <v>PUERTA AVD.BOLLOS</v>
          </cell>
          <cell r="H1513" t="str">
            <v>X76</v>
          </cell>
          <cell r="I1513" t="str">
            <v>TCMU</v>
          </cell>
          <cell r="J1513">
            <v>16</v>
          </cell>
          <cell r="K1513" t="str">
            <v>RAMIREZ RICAR DANIEL</v>
          </cell>
          <cell r="L1513" t="str">
            <v>GUNI</v>
          </cell>
        </row>
        <row r="1514">
          <cell r="A1514">
            <v>22</v>
          </cell>
          <cell r="B1514" t="str">
            <v>X76</v>
          </cell>
          <cell r="C1514" t="str">
            <v>DEPARTAMENTO MONTAJE</v>
          </cell>
          <cell r="D1514" t="str">
            <v>142</v>
          </cell>
          <cell r="E1514" t="str">
            <v>ALFOMBRA DE PISO AVI.</v>
          </cell>
          <cell r="F1514" t="str">
            <v>PRESENCIA DE AGUA (ORIGEN INDETERMINADO)</v>
          </cell>
          <cell r="G1514" t="str">
            <v>ALFOMBRA DE PISO AVI.PRESENCIA DE AGUA (ORIGEN INDETERMINADO)</v>
          </cell>
          <cell r="H1514" t="str">
            <v>X76</v>
          </cell>
          <cell r="I1514" t="str">
            <v>SRE2</v>
          </cell>
          <cell r="J1514">
            <v>16</v>
          </cell>
          <cell r="K1514" t="str">
            <v>DI GREGORIO RAUL</v>
          </cell>
          <cell r="L1514" t="str">
            <v>GKAN</v>
          </cell>
        </row>
        <row r="1515">
          <cell r="A1515">
            <v>22</v>
          </cell>
          <cell r="B1515" t="str">
            <v>X76</v>
          </cell>
          <cell r="C1515" t="str">
            <v>DEPARTAMENTO MONTAJE</v>
          </cell>
          <cell r="D1515" t="str">
            <v>145</v>
          </cell>
          <cell r="E1515" t="str">
            <v>FUNCION ABR / ABS</v>
          </cell>
          <cell r="F1515" t="str">
            <v>INSTALACION ESTATICA  2 RK01</v>
          </cell>
          <cell r="G1515" t="str">
            <v>FUNCION ABR / ABSINSTALACION ESTATICA  2 RK01</v>
          </cell>
          <cell r="H1515" t="str">
            <v>X76</v>
          </cell>
          <cell r="I1515" t="str">
            <v>TCMU</v>
          </cell>
          <cell r="J1515">
            <v>16</v>
          </cell>
          <cell r="K1515" t="str">
            <v>CONTROL ELECTRICO</v>
          </cell>
          <cell r="L1515" t="str">
            <v>ST2A</v>
          </cell>
        </row>
        <row r="1516">
          <cell r="A1516">
            <v>22</v>
          </cell>
          <cell r="B1516" t="str">
            <v>X76</v>
          </cell>
          <cell r="C1516" t="str">
            <v>DEPARTAMENTO MONTAJE</v>
          </cell>
          <cell r="D1516" t="str">
            <v>147</v>
          </cell>
          <cell r="E1516" t="str">
            <v>ALETA  AVD.</v>
          </cell>
          <cell r="F1516" t="str">
            <v>DESCONCHADO</v>
          </cell>
          <cell r="G1516" t="str">
            <v>ALETA  AVD.DESCONCHADO</v>
          </cell>
          <cell r="H1516" t="str">
            <v>X76</v>
          </cell>
          <cell r="I1516" t="str">
            <v>TCMU</v>
          </cell>
          <cell r="J1516">
            <v>16</v>
          </cell>
          <cell r="K1516" t="str">
            <v>GAUNA MARIA EUGENIA</v>
          </cell>
          <cell r="L1516" t="str">
            <v>GUNI</v>
          </cell>
        </row>
        <row r="1517">
          <cell r="A1517">
            <v>22</v>
          </cell>
          <cell r="B1517" t="str">
            <v>X76</v>
          </cell>
          <cell r="C1517" t="str">
            <v>DEPARTAMENTO MONTAJE</v>
          </cell>
          <cell r="D1517" t="str">
            <v>147</v>
          </cell>
          <cell r="E1517" t="str">
            <v>ALETA  AVI.</v>
          </cell>
          <cell r="F1517" t="str">
            <v>DESCONCHADO</v>
          </cell>
          <cell r="G1517" t="str">
            <v>ALETA  AVI.DESCONCHADO</v>
          </cell>
          <cell r="H1517" t="str">
            <v>X76</v>
          </cell>
          <cell r="I1517" t="str">
            <v>SBOX</v>
          </cell>
          <cell r="J1517">
            <v>16</v>
          </cell>
          <cell r="K1517" t="str">
            <v>ALBORNOZ CARLOS</v>
          </cell>
          <cell r="L1517" t="str">
            <v>SPIN</v>
          </cell>
        </row>
        <row r="1518">
          <cell r="A1518">
            <v>22</v>
          </cell>
          <cell r="B1518" t="str">
            <v>X76</v>
          </cell>
          <cell r="C1518" t="str">
            <v>DEPARTAMENTO MONTAJE</v>
          </cell>
          <cell r="D1518" t="str">
            <v>147</v>
          </cell>
          <cell r="E1518" t="str">
            <v>CAPOT AV.</v>
          </cell>
          <cell r="F1518" t="str">
            <v>DESCONCHADO</v>
          </cell>
          <cell r="G1518" t="str">
            <v>CAPOT AV.DESCONCHADO</v>
          </cell>
          <cell r="H1518" t="str">
            <v>X76</v>
          </cell>
          <cell r="I1518" t="str">
            <v>TCMU</v>
          </cell>
          <cell r="J1518">
            <v>16</v>
          </cell>
          <cell r="K1518" t="str">
            <v>GUTIERREZ VERONICA</v>
          </cell>
          <cell r="L1518" t="str">
            <v>GUNI</v>
          </cell>
        </row>
        <row r="1519">
          <cell r="A1519">
            <v>22</v>
          </cell>
          <cell r="B1519" t="str">
            <v>X76</v>
          </cell>
          <cell r="C1519" t="str">
            <v>DEPARTAMENTO MONTAJE</v>
          </cell>
          <cell r="D1519" t="str">
            <v>147</v>
          </cell>
          <cell r="E1519" t="str">
            <v>ENCUADRAMIENTO DE PUERTA ARD.</v>
          </cell>
          <cell r="F1519" t="str">
            <v>DESCONCHADO</v>
          </cell>
          <cell r="G1519" t="str">
            <v>ENCUADRAMIENTO DE PUERTA ARD.DESCONCHADO</v>
          </cell>
          <cell r="H1519" t="str">
            <v>X76</v>
          </cell>
          <cell r="I1519" t="str">
            <v>TCMU</v>
          </cell>
          <cell r="J1519">
            <v>16</v>
          </cell>
          <cell r="K1519" t="str">
            <v>FUENTE FEDER GREGOR</v>
          </cell>
          <cell r="L1519" t="str">
            <v>GUNI</v>
          </cell>
        </row>
        <row r="1520">
          <cell r="A1520">
            <v>22</v>
          </cell>
          <cell r="B1520" t="str">
            <v>X76</v>
          </cell>
          <cell r="C1520" t="str">
            <v>DEPARTAMENTO MONTAJE</v>
          </cell>
          <cell r="D1520" t="str">
            <v>147</v>
          </cell>
          <cell r="E1520" t="str">
            <v>FUNCION DE INYECCION</v>
          </cell>
          <cell r="F1520" t="str">
            <v>INSTALACION DINAMICA MK01</v>
          </cell>
          <cell r="G1520" t="str">
            <v>FUNCION DE INYECCIONINSTALACION DINAMICA MK01</v>
          </cell>
          <cell r="H1520" t="str">
            <v>X76</v>
          </cell>
          <cell r="I1520" t="str">
            <v>SRE2</v>
          </cell>
          <cell r="J1520">
            <v>16</v>
          </cell>
          <cell r="K1520" t="str">
            <v>CONTROL ELECTRICO</v>
          </cell>
          <cell r="L1520" t="str">
            <v>DYRA</v>
          </cell>
        </row>
        <row r="1521">
          <cell r="A1521">
            <v>22</v>
          </cell>
          <cell r="B1521" t="str">
            <v>X76</v>
          </cell>
          <cell r="C1521" t="str">
            <v>DEPARTAMENTO MONTAJE</v>
          </cell>
          <cell r="D1521" t="str">
            <v>147</v>
          </cell>
          <cell r="E1521" t="str">
            <v>PUERTA BATIENTE ARI.</v>
          </cell>
          <cell r="F1521" t="str">
            <v>DESCONCHADO</v>
          </cell>
          <cell r="G1521" t="str">
            <v>PUERTA BATIENTE ARI.DESCONCHADO</v>
          </cell>
          <cell r="H1521" t="str">
            <v>X76</v>
          </cell>
          <cell r="I1521" t="str">
            <v>SBOX</v>
          </cell>
          <cell r="J1521">
            <v>16</v>
          </cell>
          <cell r="K1521" t="str">
            <v>ALBORNOZ CARLOS</v>
          </cell>
          <cell r="L1521" t="str">
            <v>SPIN</v>
          </cell>
        </row>
        <row r="1522">
          <cell r="A1522">
            <v>22</v>
          </cell>
          <cell r="B1522" t="str">
            <v>X76</v>
          </cell>
          <cell r="C1522" t="str">
            <v>DEPARTAMENTO MONTAJE</v>
          </cell>
          <cell r="D1522" t="str">
            <v>147</v>
          </cell>
          <cell r="E1522" t="str">
            <v>PUERTA BATIENTE ARI.</v>
          </cell>
          <cell r="F1522" t="str">
            <v>DESCONCHADO</v>
          </cell>
          <cell r="G1522" t="str">
            <v>PUERTA BATIENTE ARI.DESCONCHADO</v>
          </cell>
          <cell r="H1522" t="str">
            <v>X76</v>
          </cell>
          <cell r="I1522" t="str">
            <v>TCMU</v>
          </cell>
          <cell r="J1522">
            <v>16</v>
          </cell>
          <cell r="K1522" t="str">
            <v>VAZQUEZ RENE ALBERTO</v>
          </cell>
          <cell r="L1522" t="str">
            <v>GUNI</v>
          </cell>
        </row>
        <row r="1523">
          <cell r="A1523">
            <v>22</v>
          </cell>
          <cell r="B1523" t="str">
            <v>X76</v>
          </cell>
          <cell r="C1523" t="str">
            <v>DEPARTAMENTO PINTURA</v>
          </cell>
          <cell r="D1523" t="str">
            <v>483</v>
          </cell>
          <cell r="E1523" t="str">
            <v>PUERTA AVI.</v>
          </cell>
          <cell r="F1523" t="str">
            <v>PIEL DE NARANJA</v>
          </cell>
          <cell r="G1523" t="str">
            <v>PUERTA AVI.PIEL DE NARANJA</v>
          </cell>
          <cell r="H1523" t="str">
            <v>X76</v>
          </cell>
          <cell r="I1523" t="str">
            <v>TCMU</v>
          </cell>
          <cell r="J1523">
            <v>16</v>
          </cell>
          <cell r="K1523" t="str">
            <v>MANZANELLI RICARDO O</v>
          </cell>
          <cell r="L1523" t="str">
            <v>GUNI</v>
          </cell>
        </row>
        <row r="1524">
          <cell r="A1524">
            <v>22</v>
          </cell>
          <cell r="B1524" t="str">
            <v>X76</v>
          </cell>
          <cell r="C1524" t="str">
            <v>DEPARTAMENTO PINTURA</v>
          </cell>
          <cell r="D1524" t="str">
            <v>484</v>
          </cell>
          <cell r="E1524" t="str">
            <v>PARACHOQUES AV.</v>
          </cell>
          <cell r="F1524" t="str">
            <v>AUREOLA DE LUSTRADO</v>
          </cell>
          <cell r="G1524" t="str">
            <v>PARACHOQUES AV.AUREOLA DE LUSTRADO</v>
          </cell>
          <cell r="H1524" t="str">
            <v>X76</v>
          </cell>
          <cell r="I1524" t="str">
            <v>TCMU</v>
          </cell>
          <cell r="J1524">
            <v>16</v>
          </cell>
          <cell r="K1524" t="str">
            <v>FUENTE FEDER GREGOR</v>
          </cell>
          <cell r="L1524" t="str">
            <v>GUNI</v>
          </cell>
        </row>
        <row r="1525">
          <cell r="A1525">
            <v>22</v>
          </cell>
          <cell r="B1525" t="str">
            <v>X76</v>
          </cell>
          <cell r="C1525" t="str">
            <v>DEPARTAMENTO PINTURA</v>
          </cell>
          <cell r="D1525" t="str">
            <v>484</v>
          </cell>
          <cell r="E1525" t="str">
            <v>PUERTA BATIENTE LATERAL D.</v>
          </cell>
          <cell r="F1525" t="str">
            <v>BOLLOS</v>
          </cell>
          <cell r="G1525" t="str">
            <v>PUERTA BATIENTE LATERAL D.BOLLOS</v>
          </cell>
          <cell r="H1525" t="str">
            <v>X76</v>
          </cell>
          <cell r="I1525" t="str">
            <v>STO1</v>
          </cell>
          <cell r="J1525">
            <v>16</v>
          </cell>
          <cell r="K1525" t="str">
            <v>QUINTEROS, EDUARDO</v>
          </cell>
          <cell r="L1525" t="str">
            <v>STO1</v>
          </cell>
        </row>
        <row r="1526">
          <cell r="A1526">
            <v>22</v>
          </cell>
          <cell r="B1526" t="str">
            <v>X76</v>
          </cell>
          <cell r="C1526" t="str">
            <v>DEPARTAMENTO PINTURA</v>
          </cell>
          <cell r="D1526" t="str">
            <v>484</v>
          </cell>
          <cell r="E1526" t="str">
            <v>PUERTA DESLIZANTE LATERAL I.</v>
          </cell>
          <cell r="F1526" t="str">
            <v>BOLLOS</v>
          </cell>
          <cell r="G1526" t="str">
            <v>PUERTA DESLIZANTE LATERAL I.BOLLOS</v>
          </cell>
          <cell r="H1526" t="str">
            <v>X76</v>
          </cell>
          <cell r="I1526" t="str">
            <v>TCMU</v>
          </cell>
          <cell r="J1526">
            <v>16</v>
          </cell>
          <cell r="K1526" t="str">
            <v>RUSEK CHRISTIAN ADRI</v>
          </cell>
          <cell r="L1526" t="str">
            <v>GUNI</v>
          </cell>
        </row>
        <row r="1527">
          <cell r="A1527">
            <v>22</v>
          </cell>
          <cell r="B1527" t="str">
            <v>X76</v>
          </cell>
          <cell r="C1527" t="str">
            <v>DEPARTAMENTO PINTURA</v>
          </cell>
          <cell r="D1527" t="str">
            <v>486</v>
          </cell>
          <cell r="E1527" t="str">
            <v>CAPOT AV.</v>
          </cell>
          <cell r="F1527" t="str">
            <v>DEPOSITO DE PARTICULAS</v>
          </cell>
          <cell r="G1527" t="str">
            <v>CAPOT AV.DEPOSITO DE PARTICULAS</v>
          </cell>
          <cell r="H1527" t="str">
            <v>X76</v>
          </cell>
          <cell r="I1527" t="str">
            <v>SBOX</v>
          </cell>
          <cell r="J1527">
            <v>16</v>
          </cell>
          <cell r="K1527" t="str">
            <v>ALBORNOZ CARLOS</v>
          </cell>
          <cell r="L1527" t="str">
            <v>SPIN</v>
          </cell>
        </row>
        <row r="1528">
          <cell r="A1528">
            <v>22</v>
          </cell>
          <cell r="B1528" t="str">
            <v>X76</v>
          </cell>
          <cell r="C1528" t="str">
            <v>DEPARTAMENTO PINTURA</v>
          </cell>
          <cell r="D1528" t="str">
            <v>486</v>
          </cell>
          <cell r="E1528" t="str">
            <v>CAPOT AV.</v>
          </cell>
          <cell r="F1528" t="str">
            <v>GRANO</v>
          </cell>
          <cell r="G1528" t="str">
            <v>CAPOT AV.GRANO</v>
          </cell>
          <cell r="H1528" t="str">
            <v>X76</v>
          </cell>
          <cell r="I1528" t="str">
            <v>BOUT</v>
          </cell>
          <cell r="J1528">
            <v>16</v>
          </cell>
          <cell r="K1528" t="str">
            <v>GUTIERREZ VERONICA</v>
          </cell>
          <cell r="L1528" t="str">
            <v>GUNI</v>
          </cell>
        </row>
        <row r="1529">
          <cell r="A1529">
            <v>22</v>
          </cell>
          <cell r="B1529" t="str">
            <v>X76</v>
          </cell>
          <cell r="C1529" t="str">
            <v>DEPARTAMENTO PINTURA</v>
          </cell>
          <cell r="D1529" t="str">
            <v>486</v>
          </cell>
          <cell r="E1529" t="str">
            <v>MARCO DE PUERTA  AVI</v>
          </cell>
          <cell r="F1529" t="str">
            <v>GRANO</v>
          </cell>
          <cell r="G1529" t="str">
            <v>MARCO DE PUERTA  AVIGRANO</v>
          </cell>
          <cell r="H1529" t="str">
            <v>X76</v>
          </cell>
          <cell r="I1529" t="str">
            <v>SBOX</v>
          </cell>
          <cell r="J1529">
            <v>16</v>
          </cell>
          <cell r="K1529" t="str">
            <v>ALBORNOZ CARLOS</v>
          </cell>
          <cell r="L1529" t="str">
            <v>SPIN</v>
          </cell>
        </row>
        <row r="1530">
          <cell r="A1530">
            <v>22</v>
          </cell>
          <cell r="B1530" t="str">
            <v>X76</v>
          </cell>
          <cell r="C1530" t="str">
            <v>DEPARTAMENTO PINTURA</v>
          </cell>
          <cell r="D1530" t="str">
            <v>486</v>
          </cell>
          <cell r="E1530" t="str">
            <v>PORTON (CONJUNTO)</v>
          </cell>
          <cell r="F1530" t="str">
            <v>GRANO</v>
          </cell>
          <cell r="G1530" t="str">
            <v>PORTON (CONJUNTO)GRANO</v>
          </cell>
          <cell r="H1530" t="str">
            <v>X76</v>
          </cell>
          <cell r="I1530" t="str">
            <v>SBOX</v>
          </cell>
          <cell r="J1530">
            <v>16</v>
          </cell>
          <cell r="K1530" t="str">
            <v>ALBORNOZ CARLOS</v>
          </cell>
          <cell r="L1530" t="str">
            <v>SPIN</v>
          </cell>
        </row>
        <row r="1531">
          <cell r="A1531">
            <v>22</v>
          </cell>
          <cell r="B1531" t="str">
            <v>X76</v>
          </cell>
          <cell r="C1531" t="str">
            <v>DEPARTAMENTO PINTURA</v>
          </cell>
          <cell r="D1531" t="str">
            <v>486</v>
          </cell>
          <cell r="E1531" t="str">
            <v>PORTON (CONJUNTO)</v>
          </cell>
          <cell r="F1531" t="str">
            <v>GRANO</v>
          </cell>
          <cell r="G1531" t="str">
            <v>PORTON (CONJUNTO)GRANO</v>
          </cell>
          <cell r="H1531" t="str">
            <v>X76</v>
          </cell>
          <cell r="I1531" t="str">
            <v>SRE2</v>
          </cell>
          <cell r="J1531">
            <v>16</v>
          </cell>
          <cell r="K1531" t="str">
            <v>GAUNA MARIA EUGENIA</v>
          </cell>
          <cell r="L1531" t="str">
            <v>GUNI</v>
          </cell>
        </row>
        <row r="1532">
          <cell r="A1532">
            <v>22</v>
          </cell>
          <cell r="B1532" t="str">
            <v>X76</v>
          </cell>
          <cell r="C1532" t="str">
            <v>DEPARTAMENTO PINTURA</v>
          </cell>
          <cell r="D1532" t="str">
            <v>486</v>
          </cell>
          <cell r="E1532" t="str">
            <v>PUERTA AVD.</v>
          </cell>
          <cell r="F1532" t="str">
            <v>GRANO</v>
          </cell>
          <cell r="G1532" t="str">
            <v>PUERTA AVD.GRANO</v>
          </cell>
          <cell r="H1532" t="str">
            <v>X76</v>
          </cell>
          <cell r="I1532" t="str">
            <v>SBOX</v>
          </cell>
          <cell r="J1532">
            <v>16</v>
          </cell>
          <cell r="K1532" t="str">
            <v>ALBORNOZ CARLOS</v>
          </cell>
          <cell r="L1532" t="str">
            <v>SPIN</v>
          </cell>
        </row>
        <row r="1533">
          <cell r="A1533">
            <v>22</v>
          </cell>
          <cell r="B1533" t="str">
            <v>X76</v>
          </cell>
          <cell r="C1533" t="str">
            <v>DEPARTAMENTO PINTURA</v>
          </cell>
          <cell r="D1533" t="str">
            <v>486</v>
          </cell>
          <cell r="E1533" t="str">
            <v>PUERTA AVI.</v>
          </cell>
          <cell r="F1533" t="str">
            <v>DEPOSITO DE PARTICULAS</v>
          </cell>
          <cell r="G1533" t="str">
            <v>PUERTA AVI.DEPOSITO DE PARTICULAS</v>
          </cell>
          <cell r="H1533" t="str">
            <v>X76</v>
          </cell>
          <cell r="I1533" t="str">
            <v>SBOX</v>
          </cell>
          <cell r="J1533">
            <v>16</v>
          </cell>
          <cell r="K1533" t="str">
            <v>ALBORNOZ CARLOS</v>
          </cell>
          <cell r="L1533" t="str">
            <v>SPIN</v>
          </cell>
        </row>
        <row r="1534">
          <cell r="A1534">
            <v>22</v>
          </cell>
          <cell r="B1534" t="str">
            <v>X76</v>
          </cell>
          <cell r="C1534" t="str">
            <v>DEPARTAMENTO PINTURA</v>
          </cell>
          <cell r="D1534" t="str">
            <v>486</v>
          </cell>
          <cell r="E1534" t="str">
            <v>PUERTA AVI.</v>
          </cell>
          <cell r="F1534" t="str">
            <v>GRANO</v>
          </cell>
          <cell r="G1534" t="str">
            <v>PUERTA AVI.GRANO</v>
          </cell>
          <cell r="H1534" t="str">
            <v>X76</v>
          </cell>
          <cell r="I1534" t="str">
            <v>TCMU</v>
          </cell>
          <cell r="J1534">
            <v>16</v>
          </cell>
          <cell r="K1534" t="str">
            <v>GAUNA MARIA EUGENIA</v>
          </cell>
          <cell r="L1534" t="str">
            <v>GUNI</v>
          </cell>
        </row>
        <row r="1535">
          <cell r="A1535">
            <v>22</v>
          </cell>
          <cell r="B1535" t="str">
            <v>X76</v>
          </cell>
          <cell r="C1535" t="str">
            <v>DEPARTAMENTO PINTURA</v>
          </cell>
          <cell r="D1535" t="str">
            <v>486</v>
          </cell>
          <cell r="E1535" t="str">
            <v>PUERTA BATIENTE ARI.</v>
          </cell>
          <cell r="F1535" t="str">
            <v>GRANO</v>
          </cell>
          <cell r="G1535" t="str">
            <v>PUERTA BATIENTE ARI.GRANO</v>
          </cell>
          <cell r="H1535" t="str">
            <v>X76</v>
          </cell>
          <cell r="I1535" t="str">
            <v>TCMU</v>
          </cell>
          <cell r="J1535">
            <v>16</v>
          </cell>
          <cell r="K1535" t="str">
            <v>FIGUEROA MIGUEL ANGE</v>
          </cell>
          <cell r="L1535" t="str">
            <v>GUNI</v>
          </cell>
        </row>
        <row r="1536">
          <cell r="A1536">
            <v>22</v>
          </cell>
          <cell r="B1536" t="str">
            <v>X76</v>
          </cell>
          <cell r="C1536" t="str">
            <v>DEPARTAMENTO PINTURA</v>
          </cell>
          <cell r="D1536" t="str">
            <v>486</v>
          </cell>
          <cell r="E1536" t="str">
            <v>TECHO</v>
          </cell>
          <cell r="F1536" t="str">
            <v>GRANO</v>
          </cell>
          <cell r="G1536" t="str">
            <v>TECHOGRANO</v>
          </cell>
          <cell r="H1536" t="str">
            <v>X76</v>
          </cell>
          <cell r="I1536" t="str">
            <v>SRE1</v>
          </cell>
          <cell r="J1536">
            <v>16</v>
          </cell>
          <cell r="K1536" t="str">
            <v>GAUNA MARIA EUGENIA</v>
          </cell>
          <cell r="L1536" t="str">
            <v>GUNI</v>
          </cell>
        </row>
        <row r="1537">
          <cell r="A1537">
            <v>22</v>
          </cell>
          <cell r="B1537" t="str">
            <v>X65</v>
          </cell>
          <cell r="C1537" t="str">
            <v>DEPARTAMENTO MONTAJE</v>
          </cell>
          <cell r="D1537" t="str">
            <v>142</v>
          </cell>
          <cell r="E1537" t="str">
            <v>FUNCION APERTURA-CIERRE DE PTAS.</v>
          </cell>
          <cell r="F1537" t="str">
            <v>CONECTOR MAL- NO CONECTADO</v>
          </cell>
          <cell r="G1537" t="str">
            <v>FUNCION APERTURA-CIERRE DE PTAS.CONECTOR MAL- NO CONECTADO</v>
          </cell>
          <cell r="H1537" t="str">
            <v>X65</v>
          </cell>
          <cell r="I1537" t="str">
            <v>SREE</v>
          </cell>
          <cell r="J1537">
            <v>9</v>
          </cell>
          <cell r="K1537" t="str">
            <v>CONTROL ELECTRICO</v>
          </cell>
          <cell r="L1537" t="str">
            <v>ST2A</v>
          </cell>
        </row>
        <row r="1538">
          <cell r="A1538">
            <v>22</v>
          </cell>
          <cell r="B1538" t="str">
            <v>X65</v>
          </cell>
          <cell r="C1538" t="str">
            <v>DEPARTAMENTO  CHAPA</v>
          </cell>
          <cell r="D1538" t="str">
            <v>421</v>
          </cell>
          <cell r="E1538" t="str">
            <v>TRAVIESA SUPERIOR AV. DE TECHO</v>
          </cell>
          <cell r="F1538" t="str">
            <v>FIJACION ROSCADA DETERIORADA</v>
          </cell>
          <cell r="G1538" t="str">
            <v>TRAVIESA SUPERIOR AV. DE TECHOFIJACION ROSCADA DETERIORADA</v>
          </cell>
          <cell r="H1538" t="str">
            <v>X65</v>
          </cell>
          <cell r="I1538" t="str">
            <v>SRE2</v>
          </cell>
          <cell r="J1538">
            <v>8</v>
          </cell>
          <cell r="K1538" t="str">
            <v>AUTELLI JORGE A</v>
          </cell>
          <cell r="L1538" t="str">
            <v>TCMU</v>
          </cell>
        </row>
        <row r="1539">
          <cell r="A1539">
            <v>22</v>
          </cell>
          <cell r="B1539" t="str">
            <v>X65</v>
          </cell>
          <cell r="C1539" t="str">
            <v>DEPARTAMENTO  CHAPA</v>
          </cell>
          <cell r="D1539" t="str">
            <v>431</v>
          </cell>
          <cell r="E1539" t="str">
            <v>TRAVIESA SUPERIOR AV. DE TECHO</v>
          </cell>
          <cell r="F1539" t="str">
            <v>FIJACION ROSCADA DETERIORADA</v>
          </cell>
          <cell r="G1539" t="str">
            <v>TRAVIESA SUPERIOR AV. DE TECHOFIJACION ROSCADA DETERIORADA</v>
          </cell>
          <cell r="H1539" t="str">
            <v>X65</v>
          </cell>
          <cell r="I1539" t="str">
            <v>SRE2</v>
          </cell>
          <cell r="J1539">
            <v>8</v>
          </cell>
          <cell r="K1539" t="str">
            <v>AUTELLI JORGE A</v>
          </cell>
          <cell r="L1539" t="str">
            <v>TCMU</v>
          </cell>
        </row>
        <row r="1540">
          <cell r="A1540">
            <v>22</v>
          </cell>
          <cell r="B1540" t="str">
            <v>X65</v>
          </cell>
          <cell r="C1540" t="str">
            <v>DEPARTAMENTO MONTAJE</v>
          </cell>
          <cell r="D1540" t="str">
            <v>142</v>
          </cell>
          <cell r="E1540" t="str">
            <v>ALFOMBRA DE PISO AVI.</v>
          </cell>
          <cell r="F1540" t="str">
            <v>PRESENCIA DE AGUA (ORIGEN INDETERMINADO)</v>
          </cell>
          <cell r="G1540" t="str">
            <v>ALFOMBRA DE PISO AVI.PRESENCIA DE AGUA (ORIGEN INDETERMINADO)</v>
          </cell>
          <cell r="H1540" t="str">
            <v>X65</v>
          </cell>
          <cell r="I1540" t="str">
            <v>BDEF</v>
          </cell>
          <cell r="J1540">
            <v>8</v>
          </cell>
          <cell r="K1540" t="str">
            <v>DI GREGORIO RAUL</v>
          </cell>
          <cell r="L1540" t="str">
            <v>GKAN</v>
          </cell>
        </row>
        <row r="1541">
          <cell r="A1541">
            <v>22</v>
          </cell>
          <cell r="B1541" t="str">
            <v>X65</v>
          </cell>
          <cell r="C1541" t="str">
            <v>DEPARTAMENTO MONTAJE</v>
          </cell>
          <cell r="D1541" t="str">
            <v>146</v>
          </cell>
          <cell r="E1541" t="str">
            <v>ALFOMBRA DE PISO AVI.</v>
          </cell>
          <cell r="F1541" t="str">
            <v>PRESENCIA DE AGUA (ORIGEN INDETERMINADO)</v>
          </cell>
          <cell r="G1541" t="str">
            <v>ALFOMBRA DE PISO AVI.PRESENCIA DE AGUA (ORIGEN INDETERMINADO)</v>
          </cell>
          <cell r="H1541" t="str">
            <v>X65</v>
          </cell>
          <cell r="I1541" t="str">
            <v>BDEF</v>
          </cell>
          <cell r="J1541">
            <v>8</v>
          </cell>
          <cell r="K1541" t="str">
            <v>DI GREGORIO RAUL</v>
          </cell>
          <cell r="L1541" t="str">
            <v>GKAN</v>
          </cell>
        </row>
        <row r="1542">
          <cell r="A1542">
            <v>22</v>
          </cell>
          <cell r="B1542" t="str">
            <v>X65</v>
          </cell>
          <cell r="C1542" t="str">
            <v>DEPARTAMENTO MONTAJE</v>
          </cell>
          <cell r="D1542" t="str">
            <v>140</v>
          </cell>
          <cell r="E1542" t="str">
            <v>FUNCION APERTURA-CIERRE DE PTAS.</v>
          </cell>
          <cell r="F1542" t="str">
            <v>CONECTOR MAL- NO CONECTADO</v>
          </cell>
          <cell r="G1542" t="str">
            <v>FUNCION APERTURA-CIERRE DE PTAS.CONECTOR MAL- NO CONECTADO</v>
          </cell>
          <cell r="H1542" t="str">
            <v>X65</v>
          </cell>
          <cell r="I1542" t="str">
            <v>SREE</v>
          </cell>
          <cell r="J1542">
            <v>7</v>
          </cell>
          <cell r="K1542" t="str">
            <v>CONTROL ELECTRICO</v>
          </cell>
          <cell r="L1542" t="str">
            <v>ST2A</v>
          </cell>
        </row>
        <row r="1543">
          <cell r="A1543">
            <v>22</v>
          </cell>
          <cell r="B1543" t="str">
            <v>X65</v>
          </cell>
          <cell r="C1543" t="str">
            <v>CALIDAD DE PIEZAS</v>
          </cell>
          <cell r="D1543" t="str">
            <v>151</v>
          </cell>
          <cell r="E1543" t="str">
            <v>ALETA  AVI.</v>
          </cell>
          <cell r="F1543" t="str">
            <v>DEFORMACION</v>
          </cell>
          <cell r="G1543" t="str">
            <v>ALETA  AVI.DEFORMACION</v>
          </cell>
          <cell r="H1543" t="str">
            <v>X65</v>
          </cell>
          <cell r="I1543" t="str">
            <v>TCMU</v>
          </cell>
          <cell r="J1543">
            <v>15</v>
          </cell>
          <cell r="K1543" t="str">
            <v>VAZQUEZ RENE ALBERTO</v>
          </cell>
          <cell r="L1543" t="str">
            <v>GUNI</v>
          </cell>
        </row>
        <row r="1544">
          <cell r="A1544">
            <v>22</v>
          </cell>
          <cell r="B1544" t="str">
            <v>X65</v>
          </cell>
          <cell r="C1544" t="str">
            <v>CALIDAD DE PIEZAS</v>
          </cell>
          <cell r="D1544" t="str">
            <v>151</v>
          </cell>
          <cell r="E1544" t="str">
            <v>FUNCION DE CLAXON O BOCINAS</v>
          </cell>
          <cell r="F1544" t="str">
            <v>TERMINAL DETERIORADO</v>
          </cell>
          <cell r="G1544" t="str">
            <v>FUNCION DE CLAXON O BOCINASTERMINAL DETERIORADO</v>
          </cell>
          <cell r="H1544" t="str">
            <v>X65</v>
          </cell>
          <cell r="I1544" t="str">
            <v>SREE</v>
          </cell>
          <cell r="J1544">
            <v>15</v>
          </cell>
          <cell r="K1544" t="str">
            <v>CONTROL ELECTRICO</v>
          </cell>
          <cell r="L1544" t="str">
            <v>ST2A</v>
          </cell>
        </row>
        <row r="1545">
          <cell r="A1545">
            <v>22</v>
          </cell>
          <cell r="B1545" t="str">
            <v>X65</v>
          </cell>
          <cell r="C1545" t="str">
            <v>CALIDAD DE PIEZAS</v>
          </cell>
          <cell r="D1545" t="str">
            <v>151</v>
          </cell>
          <cell r="E1545" t="str">
            <v>FUNCION PILOTOS DE STOP (CONJUNTO)</v>
          </cell>
          <cell r="F1545" t="str">
            <v>NO CONFORME</v>
          </cell>
          <cell r="G1545" t="str">
            <v>FUNCION PILOTOS DE STOP (CONJUNTO)NO CONFORME</v>
          </cell>
          <cell r="H1545" t="str">
            <v>X65</v>
          </cell>
          <cell r="I1545" t="str">
            <v>SREE</v>
          </cell>
          <cell r="J1545">
            <v>15</v>
          </cell>
          <cell r="K1545" t="str">
            <v>CONTROL ELECTRICO</v>
          </cell>
          <cell r="L1545" t="str">
            <v>ST2A</v>
          </cell>
        </row>
        <row r="1546">
          <cell r="A1546">
            <v>22</v>
          </cell>
          <cell r="B1546" t="str">
            <v>X65</v>
          </cell>
          <cell r="C1546" t="str">
            <v>DEPARTAMENTO  CHAPA</v>
          </cell>
          <cell r="D1546" t="str">
            <v>421</v>
          </cell>
          <cell r="E1546" t="str">
            <v>ALETA ARD.</v>
          </cell>
          <cell r="F1546" t="str">
            <v>BOLLOS</v>
          </cell>
          <cell r="G1546" t="str">
            <v>ALETA ARD.BOLLOS</v>
          </cell>
          <cell r="H1546" t="str">
            <v>X65</v>
          </cell>
          <cell r="I1546" t="str">
            <v>TCMU</v>
          </cell>
          <cell r="J1546">
            <v>15</v>
          </cell>
          <cell r="K1546" t="str">
            <v>GAUNA MARIA EUGENIA</v>
          </cell>
          <cell r="L1546" t="str">
            <v>GUNI</v>
          </cell>
        </row>
        <row r="1547">
          <cell r="A1547">
            <v>22</v>
          </cell>
          <cell r="B1547" t="str">
            <v>X65</v>
          </cell>
          <cell r="C1547" t="str">
            <v>DEPARTAMENTO  CHAPA</v>
          </cell>
          <cell r="D1547" t="str">
            <v>421</v>
          </cell>
          <cell r="E1547" t="str">
            <v>ALETA ARD.</v>
          </cell>
          <cell r="F1547" t="str">
            <v>BOLLOS</v>
          </cell>
          <cell r="G1547" t="str">
            <v>ALETA ARD.BOLLOS</v>
          </cell>
          <cell r="H1547" t="str">
            <v>X65</v>
          </cell>
          <cell r="I1547" t="str">
            <v>TCMU</v>
          </cell>
          <cell r="J1547">
            <v>15</v>
          </cell>
          <cell r="K1547" t="str">
            <v>ZELAYA GONZA MA CRUZ</v>
          </cell>
          <cell r="L1547" t="str">
            <v>GUNI</v>
          </cell>
        </row>
        <row r="1548">
          <cell r="A1548">
            <v>22</v>
          </cell>
          <cell r="B1548" t="str">
            <v>X65</v>
          </cell>
          <cell r="C1548" t="str">
            <v>DEPARTAMENTO  CHAPA</v>
          </cell>
          <cell r="D1548" t="str">
            <v>421</v>
          </cell>
          <cell r="E1548" t="str">
            <v>ALETA  ARI.</v>
          </cell>
          <cell r="F1548" t="str">
            <v>BOLLOS</v>
          </cell>
          <cell r="G1548" t="str">
            <v>ALETA  ARI.BOLLOS</v>
          </cell>
          <cell r="H1548" t="str">
            <v>X65</v>
          </cell>
          <cell r="I1548" t="str">
            <v>STO1</v>
          </cell>
          <cell r="J1548">
            <v>15</v>
          </cell>
          <cell r="K1548" t="str">
            <v>CORREA, ALBERTO</v>
          </cell>
          <cell r="L1548" t="str">
            <v>STO1</v>
          </cell>
        </row>
        <row r="1549">
          <cell r="A1549">
            <v>22</v>
          </cell>
          <cell r="B1549" t="str">
            <v>X65</v>
          </cell>
          <cell r="C1549" t="str">
            <v>DEPARTAMENTO  CHAPA</v>
          </cell>
          <cell r="D1549" t="str">
            <v>421</v>
          </cell>
          <cell r="E1549" t="str">
            <v>ALETA  ARI.</v>
          </cell>
          <cell r="F1549" t="str">
            <v>BOLLOS</v>
          </cell>
          <cell r="G1549" t="str">
            <v>ALETA  ARI.BOLLOS</v>
          </cell>
          <cell r="H1549" t="str">
            <v>X65</v>
          </cell>
          <cell r="I1549" t="str">
            <v>TCMU</v>
          </cell>
          <cell r="J1549">
            <v>15</v>
          </cell>
          <cell r="K1549" t="str">
            <v>RUSEK CHRISTIAN ADRI</v>
          </cell>
          <cell r="L1549" t="str">
            <v>GUNI</v>
          </cell>
        </row>
        <row r="1550">
          <cell r="A1550">
            <v>22</v>
          </cell>
          <cell r="B1550" t="str">
            <v>X65</v>
          </cell>
          <cell r="C1550" t="str">
            <v>DEPARTAMENTO  CHAPA</v>
          </cell>
          <cell r="D1550" t="str">
            <v>421</v>
          </cell>
          <cell r="E1550" t="str">
            <v>PARACHOQUES AV.</v>
          </cell>
          <cell r="F1550" t="str">
            <v>SOBRESALE</v>
          </cell>
          <cell r="G1550" t="str">
            <v>PARACHOQUES AV.SOBRESALE</v>
          </cell>
          <cell r="H1550" t="str">
            <v>X65</v>
          </cell>
          <cell r="I1550" t="str">
            <v>BOUT</v>
          </cell>
          <cell r="J1550">
            <v>15</v>
          </cell>
          <cell r="K1550" t="str">
            <v>FIGUEROA MIGUEL ANGE</v>
          </cell>
          <cell r="L1550" t="str">
            <v>GUNI</v>
          </cell>
        </row>
        <row r="1551">
          <cell r="A1551">
            <v>22</v>
          </cell>
          <cell r="B1551" t="str">
            <v>X65</v>
          </cell>
          <cell r="C1551" t="str">
            <v>DEPARTAMENTO  CHAPA</v>
          </cell>
          <cell r="D1551" t="str">
            <v>421</v>
          </cell>
          <cell r="E1551" t="str">
            <v>PARACHOQUES AV.</v>
          </cell>
          <cell r="F1551" t="str">
            <v>SOBRESALE</v>
          </cell>
          <cell r="G1551" t="str">
            <v>PARACHOQUES AV.SOBRESALE</v>
          </cell>
          <cell r="H1551" t="str">
            <v>X65</v>
          </cell>
          <cell r="I1551" t="str">
            <v>TCMU</v>
          </cell>
          <cell r="J1551">
            <v>15</v>
          </cell>
          <cell r="K1551" t="str">
            <v>RAMIREZ RICAR DANIEL</v>
          </cell>
          <cell r="L1551" t="str">
            <v>GUNI</v>
          </cell>
        </row>
        <row r="1552">
          <cell r="A1552">
            <v>22</v>
          </cell>
          <cell r="B1552" t="str">
            <v>X65</v>
          </cell>
          <cell r="C1552" t="str">
            <v>DEPARTAMENTO  CHAPA</v>
          </cell>
          <cell r="D1552" t="str">
            <v>421</v>
          </cell>
          <cell r="E1552" t="str">
            <v>PIE  AVD.</v>
          </cell>
          <cell r="F1552" t="str">
            <v>DEFECTO DE CHAPA</v>
          </cell>
          <cell r="G1552" t="str">
            <v>PIE  AVD.DEFECTO DE CHAPA</v>
          </cell>
          <cell r="H1552" t="str">
            <v>X65</v>
          </cell>
          <cell r="I1552" t="str">
            <v>STO1</v>
          </cell>
          <cell r="J1552">
            <v>15</v>
          </cell>
          <cell r="K1552" t="str">
            <v>CORREA, ALBERTO</v>
          </cell>
          <cell r="L1552" t="str">
            <v>STO1</v>
          </cell>
        </row>
        <row r="1553">
          <cell r="A1553">
            <v>22</v>
          </cell>
          <cell r="B1553" t="str">
            <v>X65</v>
          </cell>
          <cell r="C1553" t="str">
            <v>DEPARTAMENTO  CHAPA</v>
          </cell>
          <cell r="D1553" t="str">
            <v>421</v>
          </cell>
          <cell r="E1553" t="str">
            <v>PUERTA ARD.</v>
          </cell>
          <cell r="F1553" t="str">
            <v>PICO</v>
          </cell>
          <cell r="G1553" t="str">
            <v>PUERTA ARD.PICO</v>
          </cell>
          <cell r="H1553" t="str">
            <v>X65</v>
          </cell>
          <cell r="I1553" t="str">
            <v>BOUT</v>
          </cell>
          <cell r="J1553">
            <v>15</v>
          </cell>
          <cell r="K1553" t="str">
            <v>VAZQUEZ RENE ALBERTO</v>
          </cell>
          <cell r="L1553" t="str">
            <v>GUNI</v>
          </cell>
        </row>
        <row r="1554">
          <cell r="A1554">
            <v>22</v>
          </cell>
          <cell r="B1554" t="str">
            <v>X65</v>
          </cell>
          <cell r="C1554" t="str">
            <v>DEPARTAMENTO  CHAPA</v>
          </cell>
          <cell r="D1554" t="str">
            <v>421</v>
          </cell>
          <cell r="E1554" t="str">
            <v>PUERTA ARD.</v>
          </cell>
          <cell r="F1554" t="str">
            <v>PICO</v>
          </cell>
          <cell r="G1554" t="str">
            <v>PUERTA ARD.PICO</v>
          </cell>
          <cell r="H1554" t="str">
            <v>X65</v>
          </cell>
          <cell r="I1554" t="str">
            <v>SREE</v>
          </cell>
          <cell r="J1554">
            <v>15</v>
          </cell>
          <cell r="K1554" t="str">
            <v>RAMIREZ RICAR DANIEL</v>
          </cell>
          <cell r="L1554" t="str">
            <v>GUNI</v>
          </cell>
        </row>
        <row r="1555">
          <cell r="A1555">
            <v>22</v>
          </cell>
          <cell r="B1555" t="str">
            <v>X65</v>
          </cell>
          <cell r="C1555" t="str">
            <v>DEPARTAMENTO  CHAPA</v>
          </cell>
          <cell r="D1555" t="str">
            <v>422</v>
          </cell>
          <cell r="E1555" t="str">
            <v>TAPA DE CARBURANTE</v>
          </cell>
          <cell r="F1555" t="str">
            <v>MAL POSICIONADO</v>
          </cell>
          <cell r="G1555" t="str">
            <v>TAPA DE CARBURANTEMAL POSICIONADO</v>
          </cell>
          <cell r="H1555" t="str">
            <v>X65</v>
          </cell>
          <cell r="I1555" t="str">
            <v>TCMU</v>
          </cell>
          <cell r="J1555">
            <v>15</v>
          </cell>
          <cell r="K1555" t="str">
            <v>VAZQUEZ RENE ALBERTO</v>
          </cell>
          <cell r="L1555" t="str">
            <v>GUNI</v>
          </cell>
        </row>
        <row r="1556">
          <cell r="A1556">
            <v>22</v>
          </cell>
          <cell r="B1556" t="str">
            <v>X65</v>
          </cell>
          <cell r="C1556" t="str">
            <v>DEPARTAMENTO  CHAPA</v>
          </cell>
          <cell r="D1556" t="str">
            <v>430</v>
          </cell>
          <cell r="E1556" t="str">
            <v>PUERTA AVI.</v>
          </cell>
          <cell r="F1556" t="str">
            <v>DEFORMACION</v>
          </cell>
          <cell r="G1556" t="str">
            <v>PUERTA AVI.DEFORMACION</v>
          </cell>
          <cell r="H1556" t="str">
            <v>X65</v>
          </cell>
          <cell r="I1556" t="str">
            <v>TCMU</v>
          </cell>
          <cell r="J1556">
            <v>15</v>
          </cell>
          <cell r="K1556" t="str">
            <v>GAUNA MARIA EUGENIA</v>
          </cell>
          <cell r="L1556" t="str">
            <v>GUNI</v>
          </cell>
        </row>
        <row r="1557">
          <cell r="A1557">
            <v>22</v>
          </cell>
          <cell r="B1557" t="str">
            <v>X65</v>
          </cell>
          <cell r="C1557" t="str">
            <v>DEPARTAMENTO  CHAPA</v>
          </cell>
          <cell r="D1557" t="str">
            <v>431</v>
          </cell>
          <cell r="E1557" t="str">
            <v>ALETA  ARI.</v>
          </cell>
          <cell r="F1557" t="str">
            <v>SOLDADURA ESTALLADA</v>
          </cell>
          <cell r="G1557" t="str">
            <v>ALETA  ARI.SOLDADURA ESTALLADA</v>
          </cell>
          <cell r="H1557" t="str">
            <v>X65</v>
          </cell>
          <cell r="I1557" t="str">
            <v>STO1</v>
          </cell>
          <cell r="J1557">
            <v>15</v>
          </cell>
          <cell r="K1557" t="str">
            <v>DIAZ, VALENTIN</v>
          </cell>
          <cell r="L1557" t="str">
            <v>STO1</v>
          </cell>
        </row>
        <row r="1558">
          <cell r="A1558">
            <v>22</v>
          </cell>
          <cell r="B1558" t="str">
            <v>X65</v>
          </cell>
          <cell r="C1558" t="str">
            <v>DEPARTAMENTO  CHAPA</v>
          </cell>
          <cell r="D1558" t="str">
            <v>431</v>
          </cell>
          <cell r="E1558" t="str">
            <v>CAPOT AV./ ALETA  AVD.</v>
          </cell>
          <cell r="F1558" t="str">
            <v>SOBRESALE</v>
          </cell>
          <cell r="G1558" t="str">
            <v>CAPOT AV./ ALETA  AVD.SOBRESALE</v>
          </cell>
          <cell r="H1558" t="str">
            <v>X65</v>
          </cell>
          <cell r="I1558" t="str">
            <v>TCMU</v>
          </cell>
          <cell r="J1558">
            <v>15</v>
          </cell>
          <cell r="K1558" t="str">
            <v>RAMIREZ RICAR DANIEL</v>
          </cell>
          <cell r="L1558" t="str">
            <v>GUNI</v>
          </cell>
        </row>
        <row r="1559">
          <cell r="A1559">
            <v>22</v>
          </cell>
          <cell r="B1559" t="str">
            <v>X65</v>
          </cell>
          <cell r="C1559" t="str">
            <v>DEPARTAMENTO  CHAPA</v>
          </cell>
          <cell r="D1559" t="str">
            <v>431</v>
          </cell>
          <cell r="E1559" t="str">
            <v>CAPOT AV./ ALETA  AVD.</v>
          </cell>
          <cell r="F1559" t="str">
            <v>SOBRESALE</v>
          </cell>
          <cell r="G1559" t="str">
            <v>CAPOT AV./ ALETA  AVD.SOBRESALE</v>
          </cell>
          <cell r="H1559" t="str">
            <v>X65</v>
          </cell>
          <cell r="I1559" t="str">
            <v>TCMU</v>
          </cell>
          <cell r="J1559">
            <v>15</v>
          </cell>
          <cell r="K1559" t="str">
            <v>ZELAYA GONZA MA CRUZ</v>
          </cell>
          <cell r="L1559" t="str">
            <v>GUNI</v>
          </cell>
        </row>
        <row r="1560">
          <cell r="A1560">
            <v>22</v>
          </cell>
          <cell r="B1560" t="str">
            <v>X65</v>
          </cell>
          <cell r="C1560" t="str">
            <v>DEPARTAMENTO  CHAPA</v>
          </cell>
          <cell r="D1560" t="str">
            <v>431</v>
          </cell>
          <cell r="E1560" t="str">
            <v>CAPOT AV./ ALETA  AVI.</v>
          </cell>
          <cell r="F1560" t="str">
            <v>JUEGO IRREGULAR</v>
          </cell>
          <cell r="G1560" t="str">
            <v>CAPOT AV./ ALETA  AVI.JUEGO IRREGULAR</v>
          </cell>
          <cell r="H1560" t="str">
            <v>X65</v>
          </cell>
          <cell r="I1560" t="str">
            <v>TCMU</v>
          </cell>
          <cell r="J1560">
            <v>15</v>
          </cell>
          <cell r="K1560" t="str">
            <v>RUSEK CHRISTIAN ADRI</v>
          </cell>
          <cell r="L1560" t="str">
            <v>GUNI</v>
          </cell>
        </row>
        <row r="1561">
          <cell r="A1561">
            <v>22</v>
          </cell>
          <cell r="B1561" t="str">
            <v>X65</v>
          </cell>
          <cell r="C1561" t="str">
            <v>DEPARTAMENTO  CHAPA</v>
          </cell>
          <cell r="D1561" t="str">
            <v>431</v>
          </cell>
          <cell r="E1561" t="str">
            <v>ENCUADRAMIENTO DE PUERTA AVI.</v>
          </cell>
          <cell r="F1561" t="str">
            <v>PICO</v>
          </cell>
          <cell r="G1561" t="str">
            <v>ENCUADRAMIENTO DE PUERTA AVI.PICO</v>
          </cell>
          <cell r="H1561" t="str">
            <v>X65</v>
          </cell>
          <cell r="I1561" t="str">
            <v>STO1</v>
          </cell>
          <cell r="J1561">
            <v>15</v>
          </cell>
          <cell r="K1561" t="str">
            <v>QUINTEROS, EDUARDO</v>
          </cell>
          <cell r="L1561" t="str">
            <v>STO1</v>
          </cell>
        </row>
        <row r="1562">
          <cell r="A1562">
            <v>22</v>
          </cell>
          <cell r="B1562" t="str">
            <v>X65</v>
          </cell>
          <cell r="C1562" t="str">
            <v>DEPARTAMENTO  CHAPA</v>
          </cell>
          <cell r="D1562" t="str">
            <v>431</v>
          </cell>
          <cell r="E1562" t="str">
            <v>MARCO DE PUERTA  ARD</v>
          </cell>
          <cell r="F1562" t="str">
            <v>BOLLOS</v>
          </cell>
          <cell r="G1562" t="str">
            <v>MARCO DE PUERTA  ARDBOLLOS</v>
          </cell>
          <cell r="H1562" t="str">
            <v>X65</v>
          </cell>
          <cell r="I1562" t="str">
            <v>STO1</v>
          </cell>
          <cell r="J1562">
            <v>15</v>
          </cell>
          <cell r="K1562" t="str">
            <v>CORREA, ALBERTO</v>
          </cell>
          <cell r="L1562" t="str">
            <v>STO1</v>
          </cell>
        </row>
        <row r="1563">
          <cell r="A1563">
            <v>22</v>
          </cell>
          <cell r="B1563" t="str">
            <v>X65</v>
          </cell>
          <cell r="C1563" t="str">
            <v>DEPARTAMENTO  CHAPA</v>
          </cell>
          <cell r="D1563" t="str">
            <v>431</v>
          </cell>
          <cell r="E1563" t="str">
            <v>MARCO DE PUERTA  ARD</v>
          </cell>
          <cell r="F1563" t="str">
            <v>SOLDADURA ESTALLADA</v>
          </cell>
          <cell r="G1563" t="str">
            <v>MARCO DE PUERTA  ARDSOLDADURA ESTALLADA</v>
          </cell>
          <cell r="H1563" t="str">
            <v>X65</v>
          </cell>
          <cell r="I1563" t="str">
            <v>STO1</v>
          </cell>
          <cell r="J1563">
            <v>15</v>
          </cell>
          <cell r="K1563" t="str">
            <v>QUINTEROS, EDUARDO</v>
          </cell>
          <cell r="L1563" t="str">
            <v>STO1</v>
          </cell>
        </row>
        <row r="1564">
          <cell r="A1564">
            <v>22</v>
          </cell>
          <cell r="B1564" t="str">
            <v>X65</v>
          </cell>
          <cell r="C1564" t="str">
            <v>DEPARTAMENTO  CHAPA</v>
          </cell>
          <cell r="D1564" t="str">
            <v>431</v>
          </cell>
          <cell r="E1564" t="str">
            <v>PAÑO DE PUERTA  AVI / ALETA  AVI</v>
          </cell>
          <cell r="F1564" t="str">
            <v>JUEGO IRREGULAR</v>
          </cell>
          <cell r="G1564" t="str">
            <v>PAÑO DE PUERTA  AVI / ALETA  AVIJUEGO IRREGULAR</v>
          </cell>
          <cell r="H1564" t="str">
            <v>X65</v>
          </cell>
          <cell r="I1564" t="str">
            <v>TCMU</v>
          </cell>
          <cell r="J1564">
            <v>15</v>
          </cell>
          <cell r="K1564" t="str">
            <v>ZELAYA GONZA MA CRUZ</v>
          </cell>
          <cell r="L1564" t="str">
            <v>GUNI</v>
          </cell>
        </row>
        <row r="1565">
          <cell r="A1565">
            <v>22</v>
          </cell>
          <cell r="B1565" t="str">
            <v>X65</v>
          </cell>
          <cell r="C1565" t="str">
            <v>DEPARTAMENTO  CHAPA</v>
          </cell>
          <cell r="D1565" t="str">
            <v>431</v>
          </cell>
          <cell r="E1565" t="str">
            <v>PIE  AVI.</v>
          </cell>
          <cell r="F1565" t="str">
            <v>BOLLOS</v>
          </cell>
          <cell r="G1565" t="str">
            <v>PIE  AVI.BOLLOS</v>
          </cell>
          <cell r="H1565" t="str">
            <v>X65</v>
          </cell>
          <cell r="I1565" t="str">
            <v>STO1</v>
          </cell>
          <cell r="J1565">
            <v>15</v>
          </cell>
          <cell r="K1565" t="str">
            <v>CORREA, ALBERTO</v>
          </cell>
          <cell r="L1565" t="str">
            <v>STO1</v>
          </cell>
        </row>
        <row r="1566">
          <cell r="A1566">
            <v>22</v>
          </cell>
          <cell r="B1566" t="str">
            <v>X65</v>
          </cell>
          <cell r="C1566" t="str">
            <v>DEPARTAMENTO  CHAPA</v>
          </cell>
          <cell r="D1566" t="str">
            <v>431</v>
          </cell>
          <cell r="E1566" t="str">
            <v>PORTON (CONJUNTO)</v>
          </cell>
          <cell r="F1566" t="str">
            <v>SOLDADURA ESTALLADA</v>
          </cell>
          <cell r="G1566" t="str">
            <v>PORTON (CONJUNTO)SOLDADURA ESTALLADA</v>
          </cell>
          <cell r="H1566" t="str">
            <v>X65</v>
          </cell>
          <cell r="I1566" t="str">
            <v>TCMU</v>
          </cell>
          <cell r="J1566">
            <v>15</v>
          </cell>
          <cell r="K1566" t="str">
            <v>MANZANELLI RICARDO O</v>
          </cell>
          <cell r="L1566" t="str">
            <v>GUNI</v>
          </cell>
        </row>
        <row r="1567">
          <cell r="A1567">
            <v>22</v>
          </cell>
          <cell r="B1567" t="str">
            <v>X65</v>
          </cell>
          <cell r="C1567" t="str">
            <v>DEPARTAMENTO  CHAPA</v>
          </cell>
          <cell r="D1567" t="str">
            <v>431</v>
          </cell>
          <cell r="E1567" t="str">
            <v>PORTON / PILOTO ARD.</v>
          </cell>
          <cell r="F1567" t="str">
            <v>SOBRESALE</v>
          </cell>
          <cell r="G1567" t="str">
            <v>PORTON / PILOTO ARD.SOBRESALE</v>
          </cell>
          <cell r="H1567" t="str">
            <v>X65</v>
          </cell>
          <cell r="I1567" t="str">
            <v>SREE</v>
          </cell>
          <cell r="J1567">
            <v>15</v>
          </cell>
          <cell r="K1567" t="str">
            <v>RAMIREZ RICAR DANIEL</v>
          </cell>
          <cell r="L1567" t="str">
            <v>GUNI</v>
          </cell>
        </row>
        <row r="1568">
          <cell r="A1568">
            <v>22</v>
          </cell>
          <cell r="B1568" t="str">
            <v>X65</v>
          </cell>
          <cell r="C1568" t="str">
            <v>DEPARTAMENTO  CHAPA</v>
          </cell>
          <cell r="D1568" t="str">
            <v>431</v>
          </cell>
          <cell r="E1568" t="str">
            <v>PUERTA ARD.</v>
          </cell>
          <cell r="F1568" t="str">
            <v>BOLLOS</v>
          </cell>
          <cell r="G1568" t="str">
            <v>PUERTA ARD.BOLLOS</v>
          </cell>
          <cell r="H1568" t="str">
            <v>X65</v>
          </cell>
          <cell r="I1568" t="str">
            <v>TCMU</v>
          </cell>
          <cell r="J1568">
            <v>15</v>
          </cell>
          <cell r="K1568" t="str">
            <v>MANZANELLI RICARDO O</v>
          </cell>
          <cell r="L1568" t="str">
            <v>GUNI</v>
          </cell>
        </row>
        <row r="1569">
          <cell r="A1569">
            <v>22</v>
          </cell>
          <cell r="B1569" t="str">
            <v>X65</v>
          </cell>
          <cell r="C1569" t="str">
            <v>DEPARTAMENTO  CHAPA</v>
          </cell>
          <cell r="D1569" t="str">
            <v>431</v>
          </cell>
          <cell r="E1569" t="str">
            <v>PUERTA ARD.</v>
          </cell>
          <cell r="F1569" t="str">
            <v>DURO DE CERRAR</v>
          </cell>
          <cell r="G1569" t="str">
            <v>PUERTA ARD.DURO DE CERRAR</v>
          </cell>
          <cell r="H1569" t="str">
            <v>X65</v>
          </cell>
          <cell r="I1569" t="str">
            <v>TCMU</v>
          </cell>
          <cell r="J1569">
            <v>15</v>
          </cell>
          <cell r="K1569" t="str">
            <v>ZELAYA GONZA MA CRUZ</v>
          </cell>
          <cell r="L1569" t="str">
            <v>GUNI</v>
          </cell>
        </row>
        <row r="1570">
          <cell r="A1570">
            <v>22</v>
          </cell>
          <cell r="B1570" t="str">
            <v>X65</v>
          </cell>
          <cell r="C1570" t="str">
            <v>DEPARTAMENTO  CHAPA</v>
          </cell>
          <cell r="D1570" t="str">
            <v>431</v>
          </cell>
          <cell r="E1570" t="str">
            <v>PUERTA ARD.</v>
          </cell>
          <cell r="F1570" t="str">
            <v>TALONA A LA MANIOBRA</v>
          </cell>
          <cell r="G1570" t="str">
            <v>PUERTA ARD.TALONA A LA MANIOBRA</v>
          </cell>
          <cell r="H1570" t="str">
            <v>X65</v>
          </cell>
          <cell r="I1570" t="str">
            <v>TCMU</v>
          </cell>
          <cell r="J1570">
            <v>15</v>
          </cell>
          <cell r="K1570" t="str">
            <v>RAMIREZ RICAR DANIEL</v>
          </cell>
          <cell r="L1570" t="str">
            <v>GUNI</v>
          </cell>
        </row>
        <row r="1571">
          <cell r="A1571">
            <v>22</v>
          </cell>
          <cell r="B1571" t="str">
            <v>X65</v>
          </cell>
          <cell r="C1571" t="str">
            <v>DEPARTAMENTO  CHAPA</v>
          </cell>
          <cell r="D1571" t="str">
            <v>431</v>
          </cell>
          <cell r="E1571" t="str">
            <v>PUERTA ARI.</v>
          </cell>
          <cell r="F1571" t="str">
            <v>BOLLOS</v>
          </cell>
          <cell r="G1571" t="str">
            <v>PUERTA ARI.BOLLOS</v>
          </cell>
          <cell r="H1571" t="str">
            <v>X65</v>
          </cell>
          <cell r="I1571" t="str">
            <v>STO1</v>
          </cell>
          <cell r="J1571">
            <v>15</v>
          </cell>
          <cell r="K1571" t="str">
            <v>QUINTEROS, EDUARDO</v>
          </cell>
          <cell r="L1571" t="str">
            <v>STO1</v>
          </cell>
        </row>
        <row r="1572">
          <cell r="A1572">
            <v>22</v>
          </cell>
          <cell r="B1572" t="str">
            <v>X65</v>
          </cell>
          <cell r="C1572" t="str">
            <v>DEPARTAMENTO  CHAPA</v>
          </cell>
          <cell r="D1572" t="str">
            <v>431</v>
          </cell>
          <cell r="E1572" t="str">
            <v>PUERTA ARI.</v>
          </cell>
          <cell r="F1572" t="str">
            <v>DEFORMACION</v>
          </cell>
          <cell r="G1572" t="str">
            <v>PUERTA ARI.DEFORMACION</v>
          </cell>
          <cell r="H1572" t="str">
            <v>X65</v>
          </cell>
          <cell r="I1572" t="str">
            <v>TCMU</v>
          </cell>
          <cell r="J1572">
            <v>15</v>
          </cell>
          <cell r="K1572" t="str">
            <v>GUTIERREZ VERONICA</v>
          </cell>
          <cell r="L1572" t="str">
            <v>GUNI</v>
          </cell>
        </row>
        <row r="1573">
          <cell r="A1573">
            <v>22</v>
          </cell>
          <cell r="B1573" t="str">
            <v>X65</v>
          </cell>
          <cell r="C1573" t="str">
            <v>DEPARTAMENTO  CHAPA</v>
          </cell>
          <cell r="D1573" t="str">
            <v>431</v>
          </cell>
          <cell r="E1573" t="str">
            <v>PUERTA ARI.</v>
          </cell>
          <cell r="F1573" t="str">
            <v>DEFORMACION</v>
          </cell>
          <cell r="G1573" t="str">
            <v>PUERTA ARI.DEFORMACION</v>
          </cell>
          <cell r="H1573" t="str">
            <v>X65</v>
          </cell>
          <cell r="I1573" t="str">
            <v>TCMU</v>
          </cell>
          <cell r="J1573">
            <v>15</v>
          </cell>
          <cell r="K1573" t="str">
            <v>VAZQUEZ RENE ALBERTO</v>
          </cell>
          <cell r="L1573" t="str">
            <v>GUNI</v>
          </cell>
        </row>
        <row r="1574">
          <cell r="A1574">
            <v>22</v>
          </cell>
          <cell r="B1574" t="str">
            <v>X65</v>
          </cell>
          <cell r="C1574" t="str">
            <v>DEPARTAMENTO  CHAPA</v>
          </cell>
          <cell r="D1574" t="str">
            <v>431</v>
          </cell>
          <cell r="E1574" t="str">
            <v>PUERTA ARI.</v>
          </cell>
          <cell r="F1574" t="str">
            <v>PICO</v>
          </cell>
          <cell r="G1574" t="str">
            <v>PUERTA ARI.PICO</v>
          </cell>
          <cell r="H1574" t="str">
            <v>X65</v>
          </cell>
          <cell r="I1574" t="str">
            <v>STO1</v>
          </cell>
          <cell r="J1574">
            <v>15</v>
          </cell>
          <cell r="K1574" t="str">
            <v>QUINTEROS, EDUARDO</v>
          </cell>
          <cell r="L1574" t="str">
            <v>STO1</v>
          </cell>
        </row>
        <row r="1575">
          <cell r="A1575">
            <v>22</v>
          </cell>
          <cell r="B1575" t="str">
            <v>X65</v>
          </cell>
          <cell r="C1575" t="str">
            <v>DEPARTAMENTO  CHAPA</v>
          </cell>
          <cell r="D1575" t="str">
            <v>431</v>
          </cell>
          <cell r="E1575" t="str">
            <v>PUERTA ARI.</v>
          </cell>
          <cell r="F1575" t="str">
            <v>PICO</v>
          </cell>
          <cell r="G1575" t="str">
            <v>PUERTA ARI.PICO</v>
          </cell>
          <cell r="H1575" t="str">
            <v>X65</v>
          </cell>
          <cell r="I1575" t="str">
            <v>TCMU</v>
          </cell>
          <cell r="J1575">
            <v>15</v>
          </cell>
          <cell r="K1575" t="str">
            <v>FIGUEROA MIGUEL ANGE</v>
          </cell>
          <cell r="L1575" t="str">
            <v>GUNI</v>
          </cell>
        </row>
        <row r="1576">
          <cell r="A1576">
            <v>22</v>
          </cell>
          <cell r="B1576" t="str">
            <v>X65</v>
          </cell>
          <cell r="C1576" t="str">
            <v>DEPARTAMENTO  CHAPA</v>
          </cell>
          <cell r="D1576" t="str">
            <v>431</v>
          </cell>
          <cell r="E1576" t="str">
            <v>PUERTA ARI.</v>
          </cell>
          <cell r="F1576" t="str">
            <v>PICO</v>
          </cell>
          <cell r="G1576" t="str">
            <v>PUERTA ARI.PICO</v>
          </cell>
          <cell r="H1576" t="str">
            <v>X65</v>
          </cell>
          <cell r="I1576" t="str">
            <v>TCMU</v>
          </cell>
          <cell r="J1576">
            <v>15</v>
          </cell>
          <cell r="K1576" t="str">
            <v>RAMIREZ RICAR DANIEL</v>
          </cell>
          <cell r="L1576" t="str">
            <v>GUNI</v>
          </cell>
        </row>
        <row r="1577">
          <cell r="A1577">
            <v>22</v>
          </cell>
          <cell r="B1577" t="str">
            <v>X65</v>
          </cell>
          <cell r="C1577" t="str">
            <v>DEPARTAMENTO  CHAPA</v>
          </cell>
          <cell r="D1577" t="str">
            <v>431</v>
          </cell>
          <cell r="E1577" t="str">
            <v>PUERTA ARI.</v>
          </cell>
          <cell r="F1577" t="str">
            <v>PICO</v>
          </cell>
          <cell r="G1577" t="str">
            <v>PUERTA ARI.PICO</v>
          </cell>
          <cell r="H1577" t="str">
            <v>X65</v>
          </cell>
          <cell r="I1577" t="str">
            <v>TCMU</v>
          </cell>
          <cell r="J1577">
            <v>15</v>
          </cell>
          <cell r="K1577" t="str">
            <v>RUSEK CHRISTIAN ADRI</v>
          </cell>
          <cell r="L1577" t="str">
            <v>GUNI</v>
          </cell>
        </row>
        <row r="1578">
          <cell r="A1578">
            <v>22</v>
          </cell>
          <cell r="B1578" t="str">
            <v>X65</v>
          </cell>
          <cell r="C1578" t="str">
            <v>DEPARTAMENTO  CHAPA</v>
          </cell>
          <cell r="D1578" t="str">
            <v>431</v>
          </cell>
          <cell r="E1578" t="str">
            <v>PUERTA ARI.</v>
          </cell>
          <cell r="F1578" t="str">
            <v>TALONA A LA MANIOBRA</v>
          </cell>
          <cell r="G1578" t="str">
            <v>PUERTA ARI.TALONA A LA MANIOBRA</v>
          </cell>
          <cell r="H1578" t="str">
            <v>X65</v>
          </cell>
          <cell r="I1578" t="str">
            <v>TCMU</v>
          </cell>
          <cell r="J1578">
            <v>15</v>
          </cell>
          <cell r="K1578" t="str">
            <v>GUTIERREZ VERONICA</v>
          </cell>
          <cell r="L1578" t="str">
            <v>GUNI</v>
          </cell>
        </row>
        <row r="1579">
          <cell r="A1579">
            <v>22</v>
          </cell>
          <cell r="B1579" t="str">
            <v>X65</v>
          </cell>
          <cell r="C1579" t="str">
            <v>DEPARTAMENTO  CHAPA</v>
          </cell>
          <cell r="D1579" t="str">
            <v>431</v>
          </cell>
          <cell r="E1579" t="str">
            <v>PUERTA AVD.</v>
          </cell>
          <cell r="F1579" t="str">
            <v>DEFORMACION</v>
          </cell>
          <cell r="G1579" t="str">
            <v>PUERTA AVD.DEFORMACION</v>
          </cell>
          <cell r="H1579" t="str">
            <v>X65</v>
          </cell>
          <cell r="I1579" t="str">
            <v>STO1</v>
          </cell>
          <cell r="J1579">
            <v>15</v>
          </cell>
          <cell r="K1579" t="str">
            <v>QUINTEROS, EDUARDO</v>
          </cell>
          <cell r="L1579" t="str">
            <v>STO1</v>
          </cell>
        </row>
        <row r="1580">
          <cell r="A1580">
            <v>22</v>
          </cell>
          <cell r="B1580" t="str">
            <v>X65</v>
          </cell>
          <cell r="C1580" t="str">
            <v>DEPARTAMENTO  CHAPA</v>
          </cell>
          <cell r="D1580" t="str">
            <v>431</v>
          </cell>
          <cell r="E1580" t="str">
            <v>PUERTA AVD.</v>
          </cell>
          <cell r="F1580" t="str">
            <v>DURO DE CERRAR</v>
          </cell>
          <cell r="G1580" t="str">
            <v>PUERTA AVD.DURO DE CERRAR</v>
          </cell>
          <cell r="H1580" t="str">
            <v>X65</v>
          </cell>
          <cell r="I1580" t="str">
            <v>TCMU</v>
          </cell>
          <cell r="J1580">
            <v>15</v>
          </cell>
          <cell r="K1580" t="str">
            <v>ZELAYA GONZA MA CRUZ</v>
          </cell>
          <cell r="L1580" t="str">
            <v>GUNI</v>
          </cell>
        </row>
        <row r="1581">
          <cell r="A1581">
            <v>22</v>
          </cell>
          <cell r="B1581" t="str">
            <v>X65</v>
          </cell>
          <cell r="C1581" t="str">
            <v>DEPARTAMENTO  CHAPA</v>
          </cell>
          <cell r="D1581" t="str">
            <v>431</v>
          </cell>
          <cell r="E1581" t="str">
            <v>PUERTA AVD.</v>
          </cell>
          <cell r="F1581" t="str">
            <v>SOLDADURA ESTALLADA</v>
          </cell>
          <cell r="G1581" t="str">
            <v>PUERTA AVD.SOLDADURA ESTALLADA</v>
          </cell>
          <cell r="H1581" t="str">
            <v>X65</v>
          </cell>
          <cell r="I1581" t="str">
            <v>STO1</v>
          </cell>
          <cell r="J1581">
            <v>15</v>
          </cell>
          <cell r="K1581" t="str">
            <v>CORREA, ALBERTO</v>
          </cell>
          <cell r="L1581" t="str">
            <v>STO1</v>
          </cell>
        </row>
        <row r="1582">
          <cell r="A1582">
            <v>22</v>
          </cell>
          <cell r="B1582" t="str">
            <v>X65</v>
          </cell>
          <cell r="C1582" t="str">
            <v>DEPARTAMENTO  CHAPA</v>
          </cell>
          <cell r="D1582" t="str">
            <v>431</v>
          </cell>
          <cell r="E1582" t="str">
            <v>PUERTA AVD.</v>
          </cell>
          <cell r="F1582" t="str">
            <v>SOLDADURA ESTALLADA</v>
          </cell>
          <cell r="G1582" t="str">
            <v>PUERTA AVD.SOLDADURA ESTALLADA</v>
          </cell>
          <cell r="H1582" t="str">
            <v>X65</v>
          </cell>
          <cell r="I1582" t="str">
            <v>TCMU</v>
          </cell>
          <cell r="J1582">
            <v>15</v>
          </cell>
          <cell r="K1582" t="str">
            <v>MANZANELLI RICARDO O</v>
          </cell>
          <cell r="L1582" t="str">
            <v>GUNI</v>
          </cell>
        </row>
        <row r="1583">
          <cell r="A1583">
            <v>22</v>
          </cell>
          <cell r="B1583" t="str">
            <v>X65</v>
          </cell>
          <cell r="C1583" t="str">
            <v>DEPARTAMENTO  CHAPA</v>
          </cell>
          <cell r="D1583" t="str">
            <v>431</v>
          </cell>
          <cell r="E1583" t="str">
            <v>PUERTA AVI.</v>
          </cell>
          <cell r="F1583" t="str">
            <v>BOLLOS</v>
          </cell>
          <cell r="G1583" t="str">
            <v>PUERTA AVI.BOLLOS</v>
          </cell>
          <cell r="H1583" t="str">
            <v>X65</v>
          </cell>
          <cell r="I1583" t="str">
            <v>TCMU</v>
          </cell>
          <cell r="J1583">
            <v>15</v>
          </cell>
          <cell r="K1583" t="str">
            <v>RIZZI JESSICA</v>
          </cell>
          <cell r="L1583" t="str">
            <v>GUNI</v>
          </cell>
        </row>
        <row r="1584">
          <cell r="A1584">
            <v>22</v>
          </cell>
          <cell r="B1584" t="str">
            <v>X65</v>
          </cell>
          <cell r="C1584" t="str">
            <v>DEPARTAMENTO  CHAPA</v>
          </cell>
          <cell r="D1584" t="str">
            <v>431</v>
          </cell>
          <cell r="E1584" t="str">
            <v>PUERTA AVI.</v>
          </cell>
          <cell r="F1584" t="str">
            <v>DEFECTO DE CHAPA</v>
          </cell>
          <cell r="G1584" t="str">
            <v>PUERTA AVI.DEFECTO DE CHAPA</v>
          </cell>
          <cell r="H1584" t="str">
            <v>X65</v>
          </cell>
          <cell r="I1584" t="str">
            <v>TCMU</v>
          </cell>
          <cell r="J1584">
            <v>15</v>
          </cell>
          <cell r="K1584" t="str">
            <v>VAZQUEZ RENE ALBERTO</v>
          </cell>
          <cell r="L1584" t="str">
            <v>GUNI</v>
          </cell>
        </row>
        <row r="1585">
          <cell r="A1585">
            <v>22</v>
          </cell>
          <cell r="B1585" t="str">
            <v>X65</v>
          </cell>
          <cell r="C1585" t="str">
            <v>DEPARTAMENTO  CHAPA</v>
          </cell>
          <cell r="D1585" t="str">
            <v>431</v>
          </cell>
          <cell r="E1585" t="str">
            <v>PUERTA AVI.</v>
          </cell>
          <cell r="F1585" t="str">
            <v>PICO</v>
          </cell>
          <cell r="G1585" t="str">
            <v>PUERTA AVI.PICO</v>
          </cell>
          <cell r="H1585" t="str">
            <v>X65</v>
          </cell>
          <cell r="I1585" t="str">
            <v>TCMU</v>
          </cell>
          <cell r="J1585">
            <v>15</v>
          </cell>
          <cell r="K1585" t="str">
            <v>MANZANELLI RICARDO O</v>
          </cell>
          <cell r="L1585" t="str">
            <v>GUNI</v>
          </cell>
        </row>
        <row r="1586">
          <cell r="A1586">
            <v>22</v>
          </cell>
          <cell r="B1586" t="str">
            <v>X65</v>
          </cell>
          <cell r="C1586" t="str">
            <v>DEPARTAMENTO  CHAPA</v>
          </cell>
          <cell r="D1586" t="str">
            <v>431</v>
          </cell>
          <cell r="E1586" t="str">
            <v>PUERTA AVI.</v>
          </cell>
          <cell r="F1586" t="str">
            <v>PICO</v>
          </cell>
          <cell r="G1586" t="str">
            <v>PUERTA AVI.PICO</v>
          </cell>
          <cell r="H1586" t="str">
            <v>X65</v>
          </cell>
          <cell r="I1586" t="str">
            <v>TCMU</v>
          </cell>
          <cell r="J1586">
            <v>15</v>
          </cell>
          <cell r="K1586" t="str">
            <v>VAZQUEZ RENE ALBERTO</v>
          </cell>
          <cell r="L1586" t="str">
            <v>GUNI</v>
          </cell>
        </row>
        <row r="1587">
          <cell r="A1587">
            <v>22</v>
          </cell>
          <cell r="B1587" t="str">
            <v>X65</v>
          </cell>
          <cell r="C1587" t="str">
            <v>DEPARTAMENTO  CHAPA</v>
          </cell>
          <cell r="D1587" t="str">
            <v>431</v>
          </cell>
          <cell r="E1587" t="str">
            <v>PUERTA AVI.</v>
          </cell>
          <cell r="F1587" t="str">
            <v>SOLDADURA ESTALLADA</v>
          </cell>
          <cell r="G1587" t="str">
            <v>PUERTA AVI.SOLDADURA ESTALLADA</v>
          </cell>
          <cell r="H1587" t="str">
            <v>X65</v>
          </cell>
          <cell r="I1587" t="str">
            <v>TCMU</v>
          </cell>
          <cell r="J1587">
            <v>15</v>
          </cell>
          <cell r="K1587" t="str">
            <v>FIGUEROA MIGUEL ANGE</v>
          </cell>
          <cell r="L1587" t="str">
            <v>GUNI</v>
          </cell>
        </row>
        <row r="1588">
          <cell r="A1588">
            <v>22</v>
          </cell>
          <cell r="B1588" t="str">
            <v>X65</v>
          </cell>
          <cell r="C1588" t="str">
            <v>DEPARTAMENTO  CHAPA</v>
          </cell>
          <cell r="D1588" t="str">
            <v>431</v>
          </cell>
          <cell r="E1588" t="str">
            <v>PUERTA DE COFRE / ALETA  ARD.</v>
          </cell>
          <cell r="F1588" t="str">
            <v>JUEGO EXCESIVO</v>
          </cell>
          <cell r="G1588" t="str">
            <v>PUERTA DE COFRE / ALETA  ARD.JUEGO EXCESIVO</v>
          </cell>
          <cell r="H1588" t="str">
            <v>X65</v>
          </cell>
          <cell r="I1588" t="str">
            <v>TCMU</v>
          </cell>
          <cell r="J1588">
            <v>15</v>
          </cell>
          <cell r="K1588" t="str">
            <v>RUSEK CHRISTIAN ADRI</v>
          </cell>
          <cell r="L1588" t="str">
            <v>GUNI</v>
          </cell>
        </row>
        <row r="1589">
          <cell r="A1589">
            <v>22</v>
          </cell>
          <cell r="B1589" t="str">
            <v>X65</v>
          </cell>
          <cell r="C1589" t="str">
            <v>DEPARTAMENTO  CHAPA</v>
          </cell>
          <cell r="D1589" t="str">
            <v>431</v>
          </cell>
          <cell r="E1589" t="str">
            <v>PUERTA DE COFRE / ALETA  ARD.</v>
          </cell>
          <cell r="F1589" t="str">
            <v>SOBRESALE</v>
          </cell>
          <cell r="G1589" t="str">
            <v>PUERTA DE COFRE / ALETA  ARD.SOBRESALE</v>
          </cell>
          <cell r="H1589" t="str">
            <v>X65</v>
          </cell>
          <cell r="I1589" t="str">
            <v>TCMU</v>
          </cell>
          <cell r="J1589">
            <v>15</v>
          </cell>
          <cell r="K1589" t="str">
            <v>GAUNA MARIA EUGENIA</v>
          </cell>
          <cell r="L1589" t="str">
            <v>GUNI</v>
          </cell>
        </row>
        <row r="1590">
          <cell r="A1590">
            <v>22</v>
          </cell>
          <cell r="B1590" t="str">
            <v>X65</v>
          </cell>
          <cell r="C1590" t="str">
            <v>DEPARTAMENTO  CHAPA</v>
          </cell>
          <cell r="D1590" t="str">
            <v>431</v>
          </cell>
          <cell r="E1590" t="str">
            <v>TECHO</v>
          </cell>
          <cell r="F1590" t="str">
            <v>DEFORMACION</v>
          </cell>
          <cell r="G1590" t="str">
            <v>TECHODEFORMACION</v>
          </cell>
          <cell r="H1590" t="str">
            <v>X65</v>
          </cell>
          <cell r="I1590" t="str">
            <v>STO1</v>
          </cell>
          <cell r="J1590">
            <v>15</v>
          </cell>
          <cell r="K1590" t="str">
            <v>CORREA, ALBERTO</v>
          </cell>
          <cell r="L1590" t="str">
            <v>STO1</v>
          </cell>
        </row>
        <row r="1591">
          <cell r="A1591">
            <v>22</v>
          </cell>
          <cell r="B1591" t="str">
            <v>X65</v>
          </cell>
          <cell r="C1591" t="str">
            <v>DEPARTAMENTO  CHAPA</v>
          </cell>
          <cell r="D1591" t="str">
            <v>432</v>
          </cell>
          <cell r="E1591" t="str">
            <v>BISAGRA SUP.DE PUERTA AVI.</v>
          </cell>
          <cell r="F1591" t="str">
            <v>PROYECCION DE SOLDADURA</v>
          </cell>
          <cell r="G1591" t="str">
            <v>BISAGRA SUP.DE PUERTA AVI.PROYECCION DE SOLDADURA</v>
          </cell>
          <cell r="H1591" t="str">
            <v>X65</v>
          </cell>
          <cell r="I1591" t="str">
            <v>STO1</v>
          </cell>
          <cell r="J1591">
            <v>15</v>
          </cell>
          <cell r="K1591" t="str">
            <v>QUINTEROS, EDUARDO</v>
          </cell>
          <cell r="L1591" t="str">
            <v>STO1</v>
          </cell>
        </row>
        <row r="1592">
          <cell r="A1592">
            <v>22</v>
          </cell>
          <cell r="B1592" t="str">
            <v>X65</v>
          </cell>
          <cell r="C1592" t="str">
            <v>DEPARTAMENTO  CHAPA</v>
          </cell>
          <cell r="D1592" t="str">
            <v>432</v>
          </cell>
          <cell r="E1592" t="str">
            <v>CAPOT AV.</v>
          </cell>
          <cell r="F1592" t="str">
            <v>DEFORMACION</v>
          </cell>
          <cell r="G1592" t="str">
            <v>CAPOT AV.DEFORMACION</v>
          </cell>
          <cell r="H1592" t="str">
            <v>X65</v>
          </cell>
          <cell r="I1592" t="str">
            <v>TCMU</v>
          </cell>
          <cell r="J1592">
            <v>15</v>
          </cell>
          <cell r="K1592" t="str">
            <v>FUENTE FEDER GREGOR</v>
          </cell>
          <cell r="L1592" t="str">
            <v>GUNI</v>
          </cell>
        </row>
        <row r="1593">
          <cell r="A1593">
            <v>22</v>
          </cell>
          <cell r="B1593" t="str">
            <v>X65</v>
          </cell>
          <cell r="C1593" t="str">
            <v>DEPARTAMENTO  CHAPA</v>
          </cell>
          <cell r="D1593" t="str">
            <v>432</v>
          </cell>
          <cell r="E1593" t="str">
            <v>CAPOT AV.</v>
          </cell>
          <cell r="F1593" t="str">
            <v>OXIDACION</v>
          </cell>
          <cell r="G1593" t="str">
            <v>CAPOT AV.OXIDACION</v>
          </cell>
          <cell r="H1593" t="str">
            <v>X65</v>
          </cell>
          <cell r="I1593" t="str">
            <v>STO1</v>
          </cell>
          <cell r="J1593">
            <v>15</v>
          </cell>
          <cell r="K1593" t="str">
            <v>QUINTEROS, EDUARDO</v>
          </cell>
          <cell r="L1593" t="str">
            <v>STO1</v>
          </cell>
        </row>
        <row r="1594">
          <cell r="A1594">
            <v>22</v>
          </cell>
          <cell r="B1594" t="str">
            <v>X65</v>
          </cell>
          <cell r="C1594" t="str">
            <v>DEPARTAMENTO  CHAPA</v>
          </cell>
          <cell r="D1594" t="str">
            <v>432</v>
          </cell>
          <cell r="E1594" t="str">
            <v>CAPOT AV.</v>
          </cell>
          <cell r="F1594" t="str">
            <v>PICO</v>
          </cell>
          <cell r="G1594" t="str">
            <v>CAPOT AV.PICO</v>
          </cell>
          <cell r="H1594" t="str">
            <v>X65</v>
          </cell>
          <cell r="I1594" t="str">
            <v>STO1</v>
          </cell>
          <cell r="J1594">
            <v>15</v>
          </cell>
          <cell r="K1594" t="str">
            <v>DIAZ, VALENTIN</v>
          </cell>
          <cell r="L1594" t="str">
            <v>STO1</v>
          </cell>
        </row>
        <row r="1595">
          <cell r="A1595">
            <v>22</v>
          </cell>
          <cell r="B1595" t="str">
            <v>X65</v>
          </cell>
          <cell r="C1595" t="str">
            <v>DEPARTAMENTO  CHAPA</v>
          </cell>
          <cell r="D1595" t="str">
            <v>432</v>
          </cell>
          <cell r="E1595" t="str">
            <v>CAPOT AV.</v>
          </cell>
          <cell r="F1595" t="str">
            <v>PICO</v>
          </cell>
          <cell r="G1595" t="str">
            <v>CAPOT AV.PICO</v>
          </cell>
          <cell r="H1595" t="str">
            <v>X65</v>
          </cell>
          <cell r="I1595" t="str">
            <v>TCMU</v>
          </cell>
          <cell r="J1595">
            <v>15</v>
          </cell>
          <cell r="K1595" t="str">
            <v>ACEVEDO CLAUDIO CEFE</v>
          </cell>
          <cell r="L1595" t="str">
            <v>GUNI</v>
          </cell>
        </row>
        <row r="1596">
          <cell r="A1596">
            <v>22</v>
          </cell>
          <cell r="B1596" t="str">
            <v>X65</v>
          </cell>
          <cell r="C1596" t="str">
            <v>DEPARTAMENTO  CHAPA</v>
          </cell>
          <cell r="D1596" t="str">
            <v>432</v>
          </cell>
          <cell r="E1596" t="str">
            <v>CAPOT AV.</v>
          </cell>
          <cell r="F1596" t="str">
            <v>PICO</v>
          </cell>
          <cell r="G1596" t="str">
            <v>CAPOT AV.PICO</v>
          </cell>
          <cell r="H1596" t="str">
            <v>X65</v>
          </cell>
          <cell r="I1596" t="str">
            <v>TCMU</v>
          </cell>
          <cell r="J1596">
            <v>15</v>
          </cell>
          <cell r="K1596" t="str">
            <v>RAMIREZ RICAR DANIEL</v>
          </cell>
          <cell r="L1596" t="str">
            <v>GUNI</v>
          </cell>
        </row>
        <row r="1597">
          <cell r="A1597">
            <v>22</v>
          </cell>
          <cell r="B1597" t="str">
            <v>X65</v>
          </cell>
          <cell r="C1597" t="str">
            <v>DEPARTAMENTO  CHAPA</v>
          </cell>
          <cell r="D1597" t="str">
            <v>432</v>
          </cell>
          <cell r="E1597" t="str">
            <v>ENCUADRAMIENTO DE PUERTA ARD.</v>
          </cell>
          <cell r="F1597" t="str">
            <v>PROYECCION DE SOLDADURA</v>
          </cell>
          <cell r="G1597" t="str">
            <v>ENCUADRAMIENTO DE PUERTA ARD.PROYECCION DE SOLDADURA</v>
          </cell>
          <cell r="H1597" t="str">
            <v>X65</v>
          </cell>
          <cell r="I1597" t="str">
            <v>STO1</v>
          </cell>
          <cell r="J1597">
            <v>15</v>
          </cell>
          <cell r="K1597" t="str">
            <v>CORREA, ALBERTO</v>
          </cell>
          <cell r="L1597" t="str">
            <v>STO1</v>
          </cell>
        </row>
        <row r="1598">
          <cell r="A1598">
            <v>22</v>
          </cell>
          <cell r="B1598" t="str">
            <v>X65</v>
          </cell>
          <cell r="C1598" t="str">
            <v>DEPARTAMENTO  CHAPA</v>
          </cell>
          <cell r="D1598" t="str">
            <v>432</v>
          </cell>
          <cell r="E1598" t="str">
            <v>ENCUADRAMIENTO DE PUERTA AVD.</v>
          </cell>
          <cell r="F1598" t="str">
            <v>PROYECCION DE SOLDADURA</v>
          </cell>
          <cell r="G1598" t="str">
            <v>ENCUADRAMIENTO DE PUERTA AVD.PROYECCION DE SOLDADURA</v>
          </cell>
          <cell r="H1598" t="str">
            <v>X65</v>
          </cell>
          <cell r="I1598" t="str">
            <v>STO1</v>
          </cell>
          <cell r="J1598">
            <v>15</v>
          </cell>
          <cell r="K1598" t="str">
            <v>DIAZ, VALENTIN</v>
          </cell>
          <cell r="L1598" t="str">
            <v>STO1</v>
          </cell>
        </row>
        <row r="1599">
          <cell r="A1599">
            <v>22</v>
          </cell>
          <cell r="B1599" t="str">
            <v>X65</v>
          </cell>
          <cell r="C1599" t="str">
            <v>DEPARTAMENTO  CHAPA</v>
          </cell>
          <cell r="D1599" t="str">
            <v>432</v>
          </cell>
          <cell r="E1599" t="str">
            <v>GOTERON ENCUADRAMIENTO DE PORTON</v>
          </cell>
          <cell r="F1599" t="str">
            <v>PROYECCION DE SOLDADURA</v>
          </cell>
          <cell r="G1599" t="str">
            <v>GOTERON ENCUADRAMIENTO DE PORTONPROYECCION DE SOLDADURA</v>
          </cell>
          <cell r="H1599" t="str">
            <v>X65</v>
          </cell>
          <cell r="I1599" t="str">
            <v>TCMU</v>
          </cell>
          <cell r="J1599">
            <v>15</v>
          </cell>
          <cell r="K1599" t="str">
            <v>FUENTE FEDER GREGOR</v>
          </cell>
          <cell r="L1599" t="str">
            <v>GUNI</v>
          </cell>
        </row>
        <row r="1600">
          <cell r="A1600">
            <v>22</v>
          </cell>
          <cell r="B1600" t="str">
            <v>X65</v>
          </cell>
          <cell r="C1600" t="str">
            <v>DEPARTAMENTO  CHAPA</v>
          </cell>
          <cell r="D1600" t="str">
            <v>432</v>
          </cell>
          <cell r="E1600" t="str">
            <v>MARCO DE PUERTA  AVI</v>
          </cell>
          <cell r="F1600" t="str">
            <v>JUEGO INSUFICIENTE</v>
          </cell>
          <cell r="G1600" t="str">
            <v>MARCO DE PUERTA  AVIJUEGO INSUFICIENTE</v>
          </cell>
          <cell r="H1600" t="str">
            <v>X65</v>
          </cell>
          <cell r="I1600" t="str">
            <v>TCMU</v>
          </cell>
          <cell r="J1600">
            <v>15</v>
          </cell>
          <cell r="K1600" t="str">
            <v>VAZQUEZ RENE ALBERTO</v>
          </cell>
          <cell r="L1600" t="str">
            <v>GUNI</v>
          </cell>
        </row>
        <row r="1601">
          <cell r="A1601">
            <v>22</v>
          </cell>
          <cell r="B1601" t="str">
            <v>X65</v>
          </cell>
          <cell r="C1601" t="str">
            <v>DEPARTAMENTO  CHAPA</v>
          </cell>
          <cell r="D1601" t="str">
            <v>432</v>
          </cell>
          <cell r="E1601" t="str">
            <v>MARCO DE PUERTA  AVI</v>
          </cell>
          <cell r="F1601" t="str">
            <v>JUEGO IRREGULAR</v>
          </cell>
          <cell r="G1601" t="str">
            <v>MARCO DE PUERTA  AVIJUEGO IRREGULAR</v>
          </cell>
          <cell r="H1601" t="str">
            <v>X65</v>
          </cell>
          <cell r="I1601" t="str">
            <v>TCMU</v>
          </cell>
          <cell r="J1601">
            <v>15</v>
          </cell>
          <cell r="K1601" t="str">
            <v>RUSEK CHRISTIAN ADRI</v>
          </cell>
          <cell r="L1601" t="str">
            <v>GUNI</v>
          </cell>
        </row>
        <row r="1602">
          <cell r="A1602">
            <v>22</v>
          </cell>
          <cell r="B1602" t="str">
            <v>X65</v>
          </cell>
          <cell r="C1602" t="str">
            <v>DEPARTAMENTO  CHAPA</v>
          </cell>
          <cell r="D1602" t="str">
            <v>432</v>
          </cell>
          <cell r="E1602" t="str">
            <v>PORTON (CONJUNTO)</v>
          </cell>
          <cell r="F1602" t="str">
            <v>DEFORMACION</v>
          </cell>
          <cell r="G1602" t="str">
            <v>PORTON (CONJUNTO)DEFORMACION</v>
          </cell>
          <cell r="H1602" t="str">
            <v>X65</v>
          </cell>
          <cell r="I1602" t="str">
            <v>TCMU</v>
          </cell>
          <cell r="J1602">
            <v>15</v>
          </cell>
          <cell r="K1602" t="str">
            <v>VAZQUEZ RENE ALBERTO</v>
          </cell>
          <cell r="L1602" t="str">
            <v>GUNI</v>
          </cell>
        </row>
        <row r="1603">
          <cell r="A1603">
            <v>22</v>
          </cell>
          <cell r="B1603" t="str">
            <v>X65</v>
          </cell>
          <cell r="C1603" t="str">
            <v>DEPARTAMENTO  CHAPA</v>
          </cell>
          <cell r="D1603" t="str">
            <v>432</v>
          </cell>
          <cell r="E1603" t="str">
            <v>PORTON (CONJUNTO)</v>
          </cell>
          <cell r="F1603" t="str">
            <v>PICO</v>
          </cell>
          <cell r="G1603" t="str">
            <v>PORTON (CONJUNTO)PICO</v>
          </cell>
          <cell r="H1603" t="str">
            <v>X65</v>
          </cell>
          <cell r="I1603" t="str">
            <v>TCMU</v>
          </cell>
          <cell r="J1603">
            <v>15</v>
          </cell>
          <cell r="K1603" t="str">
            <v>FIGUEROA MIGUEL ANGE</v>
          </cell>
          <cell r="L1603" t="str">
            <v>GUNI</v>
          </cell>
        </row>
        <row r="1604">
          <cell r="A1604">
            <v>22</v>
          </cell>
          <cell r="B1604" t="str">
            <v>X65</v>
          </cell>
          <cell r="C1604" t="str">
            <v>DEPARTAMENTO  CHAPA</v>
          </cell>
          <cell r="D1604" t="str">
            <v>432</v>
          </cell>
          <cell r="E1604" t="str">
            <v>PORTON (CONJUNTO)</v>
          </cell>
          <cell r="F1604" t="str">
            <v>PICO</v>
          </cell>
          <cell r="G1604" t="str">
            <v>PORTON (CONJUNTO)PICO</v>
          </cell>
          <cell r="H1604" t="str">
            <v>X65</v>
          </cell>
          <cell r="I1604" t="str">
            <v>TCMU</v>
          </cell>
          <cell r="J1604">
            <v>15</v>
          </cell>
          <cell r="K1604" t="str">
            <v>GAUNA MARIA EUGENIA</v>
          </cell>
          <cell r="L1604" t="str">
            <v>GUNI</v>
          </cell>
        </row>
        <row r="1605">
          <cell r="A1605">
            <v>22</v>
          </cell>
          <cell r="B1605" t="str">
            <v>X65</v>
          </cell>
          <cell r="C1605" t="str">
            <v>DEPARTAMENTO  CHAPA</v>
          </cell>
          <cell r="D1605" t="str">
            <v>432</v>
          </cell>
          <cell r="E1605" t="str">
            <v>PUERTA AVD.</v>
          </cell>
          <cell r="F1605" t="str">
            <v>MAL POSICIONADO</v>
          </cell>
          <cell r="G1605" t="str">
            <v>PUERTA AVD.MAL POSICIONADO</v>
          </cell>
          <cell r="H1605" t="str">
            <v>X65</v>
          </cell>
          <cell r="I1605" t="str">
            <v>TCMU</v>
          </cell>
          <cell r="J1605">
            <v>15</v>
          </cell>
          <cell r="K1605" t="str">
            <v>RIZZI JESSICA</v>
          </cell>
          <cell r="L1605" t="str">
            <v>GUNI</v>
          </cell>
        </row>
        <row r="1606">
          <cell r="A1606">
            <v>22</v>
          </cell>
          <cell r="B1606" t="str">
            <v>X65</v>
          </cell>
          <cell r="C1606" t="str">
            <v>DEPARTAMENTO  CHAPA</v>
          </cell>
          <cell r="D1606" t="str">
            <v>432</v>
          </cell>
          <cell r="E1606" t="str">
            <v>PUERTA AVI.</v>
          </cell>
          <cell r="F1606" t="str">
            <v>MAL ALINEADO</v>
          </cell>
          <cell r="G1606" t="str">
            <v>PUERTA AVI.MAL ALINEADO</v>
          </cell>
          <cell r="H1606" t="str">
            <v>X65</v>
          </cell>
          <cell r="I1606" t="str">
            <v>TCMU</v>
          </cell>
          <cell r="J1606">
            <v>15</v>
          </cell>
          <cell r="K1606" t="str">
            <v>GAUNA MARIA EUGENIA</v>
          </cell>
          <cell r="L1606" t="str">
            <v>GUNI</v>
          </cell>
        </row>
        <row r="1607">
          <cell r="A1607">
            <v>22</v>
          </cell>
          <cell r="B1607" t="str">
            <v>X65</v>
          </cell>
          <cell r="C1607" t="str">
            <v>DEPARTAMENTO  CHAPA</v>
          </cell>
          <cell r="D1607" t="str">
            <v>432</v>
          </cell>
          <cell r="E1607" t="str">
            <v>TAPA DE CARBURANTE</v>
          </cell>
          <cell r="F1607" t="str">
            <v>DEFORMACION</v>
          </cell>
          <cell r="G1607" t="str">
            <v>TAPA DE CARBURANTEDEFORMACION</v>
          </cell>
          <cell r="H1607" t="str">
            <v>X65</v>
          </cell>
          <cell r="I1607" t="str">
            <v>TCMU</v>
          </cell>
          <cell r="J1607">
            <v>15</v>
          </cell>
          <cell r="K1607" t="str">
            <v>FUENTE FEDER GREGOR</v>
          </cell>
          <cell r="L1607" t="str">
            <v>GUNI</v>
          </cell>
        </row>
        <row r="1608">
          <cell r="A1608">
            <v>22</v>
          </cell>
          <cell r="B1608" t="str">
            <v>X65</v>
          </cell>
          <cell r="C1608" t="str">
            <v>DEPARTAMENTO MONTAJE</v>
          </cell>
          <cell r="D1608" t="str">
            <v>???</v>
          </cell>
          <cell r="E1608" t="str">
            <v>BISAGRA INF.DE PUERTA AVD.</v>
          </cell>
          <cell r="F1608" t="str">
            <v>SOLDADURA AGRESIVA</v>
          </cell>
          <cell r="G1608" t="str">
            <v>BISAGRA INF.DE PUERTA AVD.SOLDADURA AGRESIVA</v>
          </cell>
          <cell r="H1608" t="str">
            <v>X65</v>
          </cell>
          <cell r="I1608" t="str">
            <v>STO1</v>
          </cell>
          <cell r="J1608">
            <v>15</v>
          </cell>
          <cell r="K1608" t="str">
            <v>DIAZ, VALENTIN</v>
          </cell>
          <cell r="L1608" t="str">
            <v>STO1</v>
          </cell>
        </row>
        <row r="1609">
          <cell r="A1609">
            <v>22</v>
          </cell>
          <cell r="B1609" t="str">
            <v>X65</v>
          </cell>
          <cell r="C1609" t="str">
            <v>DEPARTAMENTO MONTAJE</v>
          </cell>
          <cell r="D1609" t="str">
            <v>???</v>
          </cell>
          <cell r="E1609" t="str">
            <v>BISAGRA SUP.DE PUERTA AVI.</v>
          </cell>
          <cell r="F1609" t="str">
            <v>SOLDADURA FALTA</v>
          </cell>
          <cell r="G1609" t="str">
            <v>BISAGRA SUP.DE PUERTA AVI.SOLDADURA FALTA</v>
          </cell>
          <cell r="H1609" t="str">
            <v>X65</v>
          </cell>
          <cell r="I1609" t="str">
            <v>STO1</v>
          </cell>
          <cell r="J1609">
            <v>15</v>
          </cell>
          <cell r="K1609" t="str">
            <v>QUINTEROS, EDUARDO</v>
          </cell>
          <cell r="L1609" t="str">
            <v>STO1</v>
          </cell>
        </row>
        <row r="1610">
          <cell r="A1610">
            <v>22</v>
          </cell>
          <cell r="B1610" t="str">
            <v>X65</v>
          </cell>
          <cell r="C1610" t="str">
            <v>DEPARTAMENTO MONTAJE</v>
          </cell>
          <cell r="D1610" t="str">
            <v>???</v>
          </cell>
          <cell r="E1610" t="str">
            <v>PAÑO LATERAL ARD</v>
          </cell>
          <cell r="F1610" t="str">
            <v>PICO</v>
          </cell>
          <cell r="G1610" t="str">
            <v>PAÑO LATERAL ARDPICO</v>
          </cell>
          <cell r="H1610" t="str">
            <v>X65</v>
          </cell>
          <cell r="I1610" t="str">
            <v>STO1</v>
          </cell>
          <cell r="J1610">
            <v>15</v>
          </cell>
          <cell r="K1610" t="str">
            <v>CORREA, ALBERTO</v>
          </cell>
          <cell r="L1610" t="str">
            <v>STO1</v>
          </cell>
        </row>
        <row r="1611">
          <cell r="A1611">
            <v>22</v>
          </cell>
          <cell r="B1611" t="str">
            <v>X65</v>
          </cell>
          <cell r="C1611" t="str">
            <v>DEPARTAMENTO MONTAJE</v>
          </cell>
          <cell r="D1611" t="str">
            <v>???</v>
          </cell>
          <cell r="E1611" t="str">
            <v>PARACHOQUES AV.</v>
          </cell>
          <cell r="F1611" t="str">
            <v>MAL CLIPSADO</v>
          </cell>
          <cell r="G1611" t="str">
            <v>PARACHOQUES AV.MAL CLIPSADO</v>
          </cell>
          <cell r="H1611" t="str">
            <v>X65</v>
          </cell>
          <cell r="I1611" t="str">
            <v>TCMU</v>
          </cell>
          <cell r="J1611">
            <v>15</v>
          </cell>
          <cell r="K1611" t="str">
            <v>RAMIREZ RICAR DANIEL</v>
          </cell>
          <cell r="L1611" t="str">
            <v>GUNI</v>
          </cell>
        </row>
        <row r="1612">
          <cell r="A1612">
            <v>22</v>
          </cell>
          <cell r="B1612" t="str">
            <v>X65</v>
          </cell>
          <cell r="C1612" t="str">
            <v>DEPARTAMENTO MONTAJE</v>
          </cell>
          <cell r="D1612" t="str">
            <v>137</v>
          </cell>
          <cell r="E1612" t="str">
            <v>CAJETIN EXT. LUNA DE PUERTA ARI.</v>
          </cell>
          <cell r="F1612" t="str">
            <v>MAL POSICIONADO</v>
          </cell>
          <cell r="G1612" t="str">
            <v>CAJETIN EXT. LUNA DE PUERTA ARI.MAL POSICIONADO</v>
          </cell>
          <cell r="H1612" t="str">
            <v>X65</v>
          </cell>
          <cell r="I1612" t="str">
            <v>TCMU</v>
          </cell>
          <cell r="J1612">
            <v>15</v>
          </cell>
          <cell r="K1612" t="str">
            <v>ZELAYA GONZA MA CRUZ</v>
          </cell>
          <cell r="L1612" t="str">
            <v>GUNI</v>
          </cell>
        </row>
        <row r="1613">
          <cell r="A1613">
            <v>22</v>
          </cell>
          <cell r="B1613" t="str">
            <v>X65</v>
          </cell>
          <cell r="C1613" t="str">
            <v>DEPARTAMENTO MONTAJE</v>
          </cell>
          <cell r="D1613" t="str">
            <v>137</v>
          </cell>
          <cell r="E1613" t="str">
            <v>CAJETIN EXT. LUNA DE PUERTA ARI.</v>
          </cell>
          <cell r="F1613" t="str">
            <v>NO PLACA</v>
          </cell>
          <cell r="G1613" t="str">
            <v>CAJETIN EXT. LUNA DE PUERTA ARI.NO PLACA</v>
          </cell>
          <cell r="H1613" t="str">
            <v>X65</v>
          </cell>
          <cell r="I1613" t="str">
            <v>TCMU</v>
          </cell>
          <cell r="J1613">
            <v>15</v>
          </cell>
          <cell r="K1613" t="str">
            <v>FIGUEROA MIGUEL ANGE</v>
          </cell>
          <cell r="L1613" t="str">
            <v>GUNI</v>
          </cell>
        </row>
        <row r="1614">
          <cell r="A1614">
            <v>22</v>
          </cell>
          <cell r="B1614" t="str">
            <v>X65</v>
          </cell>
          <cell r="C1614" t="str">
            <v>DEPARTAMENTO MONTAJE</v>
          </cell>
          <cell r="D1614" t="str">
            <v>137</v>
          </cell>
          <cell r="E1614" t="str">
            <v>CAJETIN EXT. LUNA DE PUERTA AVD.</v>
          </cell>
          <cell r="F1614" t="str">
            <v>MAL POSICIONADO</v>
          </cell>
          <cell r="G1614" t="str">
            <v>CAJETIN EXT. LUNA DE PUERTA AVD.MAL POSICIONADO</v>
          </cell>
          <cell r="H1614" t="str">
            <v>X65</v>
          </cell>
          <cell r="I1614" t="str">
            <v>TCMU</v>
          </cell>
          <cell r="J1614">
            <v>15</v>
          </cell>
          <cell r="K1614" t="str">
            <v>ZELAYA GONZA MA CRUZ</v>
          </cell>
          <cell r="L1614" t="str">
            <v>GUNI</v>
          </cell>
        </row>
        <row r="1615">
          <cell r="A1615">
            <v>22</v>
          </cell>
          <cell r="B1615" t="str">
            <v>X65</v>
          </cell>
          <cell r="C1615" t="str">
            <v>DEPARTAMENTO MONTAJE</v>
          </cell>
          <cell r="D1615" t="str">
            <v>137</v>
          </cell>
          <cell r="E1615" t="str">
            <v>CAJETIN EXT. LUNA DE PUERTA AVI.</v>
          </cell>
          <cell r="F1615" t="str">
            <v>MAL POSICIONADO</v>
          </cell>
          <cell r="G1615" t="str">
            <v>CAJETIN EXT. LUNA DE PUERTA AVI.MAL POSICIONADO</v>
          </cell>
          <cell r="H1615" t="str">
            <v>X65</v>
          </cell>
          <cell r="I1615" t="str">
            <v>TCMU</v>
          </cell>
          <cell r="J1615">
            <v>15</v>
          </cell>
          <cell r="K1615" t="str">
            <v>FIGUEROA MIGUEL ANGE</v>
          </cell>
          <cell r="L1615" t="str">
            <v>GUNI</v>
          </cell>
        </row>
        <row r="1616">
          <cell r="A1616">
            <v>22</v>
          </cell>
          <cell r="B1616" t="str">
            <v>X65</v>
          </cell>
          <cell r="C1616" t="str">
            <v>DEPARTAMENTO MONTAJE</v>
          </cell>
          <cell r="D1616" t="str">
            <v>137</v>
          </cell>
          <cell r="E1616" t="str">
            <v>CAJETIN EXT. LUNA DE PUERTA AVI.</v>
          </cell>
          <cell r="F1616" t="str">
            <v>MAL POSICIONADO</v>
          </cell>
          <cell r="G1616" t="str">
            <v>CAJETIN EXT. LUNA DE PUERTA AVI.MAL POSICIONADO</v>
          </cell>
          <cell r="H1616" t="str">
            <v>X65</v>
          </cell>
          <cell r="I1616" t="str">
            <v>TCMU</v>
          </cell>
          <cell r="J1616">
            <v>15</v>
          </cell>
          <cell r="K1616" t="str">
            <v>ZELAYA GONZA MA CRUZ</v>
          </cell>
          <cell r="L1616" t="str">
            <v>GUNI</v>
          </cell>
        </row>
        <row r="1617">
          <cell r="A1617">
            <v>22</v>
          </cell>
          <cell r="B1617" t="str">
            <v>X65</v>
          </cell>
          <cell r="C1617" t="str">
            <v>DEPARTAMENTO MONTAJE</v>
          </cell>
          <cell r="D1617" t="str">
            <v>139</v>
          </cell>
          <cell r="E1617" t="str">
            <v>FLEXIBLE FREIN ARG / PORTE FUSEE G</v>
          </cell>
          <cell r="F1617" t="str">
            <v>NO APRETADO</v>
          </cell>
          <cell r="G1617" t="str">
            <v>FLEXIBLE FREIN ARG / PORTE FUSEE GNO APRETADO</v>
          </cell>
          <cell r="H1617" t="str">
            <v>X65</v>
          </cell>
          <cell r="I1617" t="str">
            <v>BOUT</v>
          </cell>
          <cell r="J1617">
            <v>15</v>
          </cell>
          <cell r="K1617" t="str">
            <v>PONCE SAON</v>
          </cell>
          <cell r="L1617" t="str">
            <v>GSC5</v>
          </cell>
        </row>
        <row r="1618">
          <cell r="A1618">
            <v>22</v>
          </cell>
          <cell r="B1618" t="str">
            <v>X65</v>
          </cell>
          <cell r="C1618" t="str">
            <v>DEPARTAMENTO MONTAJE</v>
          </cell>
          <cell r="D1618" t="str">
            <v>141</v>
          </cell>
          <cell r="E1618" t="str">
            <v>GUARNITURA-EBANISTERIA CUSTODIA  D</v>
          </cell>
          <cell r="F1618" t="str">
            <v>NO PLACA</v>
          </cell>
          <cell r="G1618" t="str">
            <v>GUARNITURA-EBANISTERIA CUSTODIA  DNO PLACA</v>
          </cell>
          <cell r="H1618" t="str">
            <v>X65</v>
          </cell>
          <cell r="I1618" t="str">
            <v>TCMU</v>
          </cell>
          <cell r="J1618">
            <v>15</v>
          </cell>
          <cell r="K1618" t="str">
            <v>RAMIREZ RICAR DANIEL</v>
          </cell>
          <cell r="L1618" t="str">
            <v>GUNI</v>
          </cell>
        </row>
        <row r="1619">
          <cell r="A1619">
            <v>22</v>
          </cell>
          <cell r="B1619" t="str">
            <v>X65</v>
          </cell>
          <cell r="C1619" t="str">
            <v>DEPARTAMENTO MONTAJE</v>
          </cell>
          <cell r="D1619" t="str">
            <v>141</v>
          </cell>
          <cell r="E1619" t="str">
            <v>GUARNITURA-EBANISTERIA CUSTODIA  I.</v>
          </cell>
          <cell r="F1619" t="str">
            <v>NO PLACA</v>
          </cell>
          <cell r="G1619" t="str">
            <v>GUARNITURA-EBANISTERIA CUSTODIA  I.NO PLACA</v>
          </cell>
          <cell r="H1619" t="str">
            <v>X65</v>
          </cell>
          <cell r="I1619" t="str">
            <v>TCMU</v>
          </cell>
          <cell r="J1619">
            <v>15</v>
          </cell>
          <cell r="K1619" t="str">
            <v>VERA FEDERICO</v>
          </cell>
          <cell r="L1619" t="str">
            <v>GUNI</v>
          </cell>
        </row>
        <row r="1620">
          <cell r="A1620">
            <v>22</v>
          </cell>
          <cell r="B1620" t="str">
            <v>X65</v>
          </cell>
          <cell r="C1620" t="str">
            <v>DEPARTAMENTO MONTAJE</v>
          </cell>
          <cell r="D1620" t="str">
            <v>141</v>
          </cell>
          <cell r="E1620" t="str">
            <v>PARABRISAS</v>
          </cell>
          <cell r="F1620" t="str">
            <v>MANCHA</v>
          </cell>
          <cell r="G1620" t="str">
            <v>PARABRISASMANCHA</v>
          </cell>
          <cell r="H1620" t="str">
            <v>X65</v>
          </cell>
          <cell r="I1620" t="str">
            <v>TCMU</v>
          </cell>
          <cell r="J1620">
            <v>15</v>
          </cell>
          <cell r="K1620" t="str">
            <v>RUSEK CHRISTIAN ADRI</v>
          </cell>
          <cell r="L1620" t="str">
            <v>GUNI</v>
          </cell>
        </row>
        <row r="1621">
          <cell r="A1621">
            <v>22</v>
          </cell>
          <cell r="B1621" t="str">
            <v>X65</v>
          </cell>
          <cell r="C1621" t="str">
            <v>DEPARTAMENTO MONTAJE</v>
          </cell>
          <cell r="D1621" t="str">
            <v>142</v>
          </cell>
          <cell r="E1621" t="str">
            <v>ALFOMBRA DE PISO AVD.</v>
          </cell>
          <cell r="F1621" t="str">
            <v>PRESENCIA DE AGUA (ORIGEN INDETERMINADO)</v>
          </cell>
          <cell r="G1621" t="str">
            <v>ALFOMBRA DE PISO AVD.PRESENCIA DE AGUA (ORIGEN INDETERMINADO)</v>
          </cell>
          <cell r="H1621" t="str">
            <v>X65</v>
          </cell>
          <cell r="I1621" t="str">
            <v>BOUT</v>
          </cell>
          <cell r="J1621">
            <v>15</v>
          </cell>
          <cell r="K1621" t="str">
            <v>DI GREGORIO RAUL</v>
          </cell>
          <cell r="L1621" t="str">
            <v>GKAN</v>
          </cell>
        </row>
        <row r="1622">
          <cell r="A1622">
            <v>22</v>
          </cell>
          <cell r="B1622" t="str">
            <v>X65</v>
          </cell>
          <cell r="C1622" t="str">
            <v>DEPARTAMENTO MONTAJE</v>
          </cell>
          <cell r="D1622" t="str">
            <v>143</v>
          </cell>
          <cell r="E1622" t="str">
            <v>FARO D.</v>
          </cell>
          <cell r="F1622" t="str">
            <v>MAL POSICIONADO</v>
          </cell>
          <cell r="G1622" t="str">
            <v>FARO D.MAL POSICIONADO</v>
          </cell>
          <cell r="H1622" t="str">
            <v>X65</v>
          </cell>
          <cell r="I1622" t="str">
            <v>TCMU</v>
          </cell>
          <cell r="J1622">
            <v>15</v>
          </cell>
          <cell r="K1622" t="str">
            <v>ZELAYA GONZA MA CRUZ</v>
          </cell>
          <cell r="L1622" t="str">
            <v>GUNI</v>
          </cell>
        </row>
        <row r="1623">
          <cell r="A1623">
            <v>22</v>
          </cell>
          <cell r="B1623" t="str">
            <v>X65</v>
          </cell>
          <cell r="C1623" t="str">
            <v>DEPARTAMENTO MONTAJE</v>
          </cell>
          <cell r="D1623" t="str">
            <v>143</v>
          </cell>
          <cell r="E1623" t="str">
            <v>JUNTA DE PUERTA  AVI. (BURLETE)</v>
          </cell>
          <cell r="F1623" t="str">
            <v>NO PLACA</v>
          </cell>
          <cell r="G1623" t="str">
            <v>JUNTA DE PUERTA  AVI. (BURLETE)NO PLACA</v>
          </cell>
          <cell r="H1623" t="str">
            <v>X65</v>
          </cell>
          <cell r="I1623" t="str">
            <v>TCMU</v>
          </cell>
          <cell r="J1623">
            <v>15</v>
          </cell>
          <cell r="K1623" t="str">
            <v>FUENTE FEDER GREGOR</v>
          </cell>
          <cell r="L1623" t="str">
            <v>GUNI</v>
          </cell>
        </row>
        <row r="1624">
          <cell r="A1624">
            <v>22</v>
          </cell>
          <cell r="B1624" t="str">
            <v>X65</v>
          </cell>
          <cell r="C1624" t="str">
            <v>DEPARTAMENTO MONTAJE</v>
          </cell>
          <cell r="D1624" t="str">
            <v>145</v>
          </cell>
          <cell r="E1624" t="str">
            <v>LAVAPARABRISAS - LUNAS</v>
          </cell>
          <cell r="F1624" t="str">
            <v>INSTALACION ESTATICA  2 RK01</v>
          </cell>
          <cell r="G1624" t="str">
            <v>LAVAPARABRISAS - LUNASINSTALACION ESTATICA  2 RK01</v>
          </cell>
          <cell r="H1624" t="str">
            <v>X65</v>
          </cell>
          <cell r="I1624" t="str">
            <v>TCMU</v>
          </cell>
          <cell r="J1624">
            <v>15</v>
          </cell>
          <cell r="K1624" t="str">
            <v>CONTROL ELECTRICO</v>
          </cell>
          <cell r="L1624" t="str">
            <v>ST2A</v>
          </cell>
        </row>
        <row r="1625">
          <cell r="A1625">
            <v>22</v>
          </cell>
          <cell r="B1625" t="str">
            <v>X65</v>
          </cell>
          <cell r="C1625" t="str">
            <v>DEPARTAMENTO MONTAJE</v>
          </cell>
          <cell r="D1625" t="str">
            <v>145</v>
          </cell>
          <cell r="E1625" t="str">
            <v>PARACHOQUES AV.</v>
          </cell>
          <cell r="F1625" t="str">
            <v>JUEGO IRREGULAR</v>
          </cell>
          <cell r="G1625" t="str">
            <v>PARACHOQUES AV.JUEGO IRREGULAR</v>
          </cell>
          <cell r="H1625" t="str">
            <v>X65</v>
          </cell>
          <cell r="I1625" t="str">
            <v>TCMU</v>
          </cell>
          <cell r="J1625">
            <v>15</v>
          </cell>
          <cell r="K1625" t="str">
            <v>VAZQUEZ RENE ALBERTO</v>
          </cell>
          <cell r="L1625" t="str">
            <v>GUNI</v>
          </cell>
        </row>
        <row r="1626">
          <cell r="A1626">
            <v>22</v>
          </cell>
          <cell r="B1626" t="str">
            <v>X65</v>
          </cell>
          <cell r="C1626" t="str">
            <v>DEPARTAMENTO MONTAJE</v>
          </cell>
          <cell r="D1626" t="str">
            <v>146</v>
          </cell>
          <cell r="E1626" t="str">
            <v>FUNCION FAROS ANTINIEBLA AV</v>
          </cell>
          <cell r="F1626" t="str">
            <v>OPERACION MAL REALIZADA</v>
          </cell>
          <cell r="G1626" t="str">
            <v>FUNCION FAROS ANTINIEBLA AVOPERACION MAL REALIZADA</v>
          </cell>
          <cell r="H1626" t="str">
            <v>X65</v>
          </cell>
          <cell r="I1626" t="str">
            <v>SREE</v>
          </cell>
          <cell r="J1626">
            <v>15</v>
          </cell>
          <cell r="K1626" t="str">
            <v>CONTROL ELECTRICO</v>
          </cell>
          <cell r="L1626" t="str">
            <v>ST2A</v>
          </cell>
        </row>
        <row r="1627">
          <cell r="A1627">
            <v>22</v>
          </cell>
          <cell r="B1627" t="str">
            <v>X65</v>
          </cell>
          <cell r="C1627" t="str">
            <v>DEPARTAMENTO MONTAJE</v>
          </cell>
          <cell r="D1627" t="str">
            <v>147</v>
          </cell>
          <cell r="E1627" t="str">
            <v>PARACHOQUES AV.</v>
          </cell>
          <cell r="F1627" t="str">
            <v>DESCONCHADO</v>
          </cell>
          <cell r="G1627" t="str">
            <v>PARACHOQUES AV.DESCONCHADO</v>
          </cell>
          <cell r="H1627" t="str">
            <v>X65</v>
          </cell>
          <cell r="I1627" t="str">
            <v>TCMU</v>
          </cell>
          <cell r="J1627">
            <v>15</v>
          </cell>
          <cell r="K1627" t="str">
            <v>FUENTE FEDER GREGOR</v>
          </cell>
          <cell r="L1627" t="str">
            <v>GUNI</v>
          </cell>
        </row>
        <row r="1628">
          <cell r="A1628">
            <v>22</v>
          </cell>
          <cell r="B1628" t="str">
            <v>X65</v>
          </cell>
          <cell r="C1628" t="str">
            <v>DEPARTAMENTO MONTAJE</v>
          </cell>
          <cell r="D1628" t="str">
            <v>147</v>
          </cell>
          <cell r="E1628" t="str">
            <v>PORTON (CONJUNTO)</v>
          </cell>
          <cell r="F1628" t="str">
            <v>DESCONCHADO</v>
          </cell>
          <cell r="G1628" t="str">
            <v>PORTON (CONJUNTO)DESCONCHADO</v>
          </cell>
          <cell r="H1628" t="str">
            <v>X65</v>
          </cell>
          <cell r="I1628" t="str">
            <v>TCMU</v>
          </cell>
          <cell r="J1628">
            <v>15</v>
          </cell>
          <cell r="K1628" t="str">
            <v>RUSEK CHRISTIAN ADRI</v>
          </cell>
          <cell r="L1628" t="str">
            <v>GUNI</v>
          </cell>
        </row>
        <row r="1629">
          <cell r="A1629">
            <v>22</v>
          </cell>
          <cell r="B1629" t="str">
            <v>X65</v>
          </cell>
          <cell r="C1629" t="str">
            <v>DEPARTAMENTO MONTAJE</v>
          </cell>
          <cell r="D1629" t="str">
            <v>147</v>
          </cell>
          <cell r="E1629" t="str">
            <v>PUERTA ARI.</v>
          </cell>
          <cell r="F1629" t="str">
            <v>DESCONCHADO</v>
          </cell>
          <cell r="G1629" t="str">
            <v>PUERTA ARI.DESCONCHADO</v>
          </cell>
          <cell r="H1629" t="str">
            <v>X65</v>
          </cell>
          <cell r="I1629" t="str">
            <v>TCMU</v>
          </cell>
          <cell r="J1629">
            <v>15</v>
          </cell>
          <cell r="K1629" t="str">
            <v>GAUNA MARIA EUGENIA</v>
          </cell>
          <cell r="L1629" t="str">
            <v>GUNI</v>
          </cell>
        </row>
        <row r="1630">
          <cell r="A1630">
            <v>22</v>
          </cell>
          <cell r="B1630" t="str">
            <v>X65</v>
          </cell>
          <cell r="C1630" t="str">
            <v>DEPARTAMENTO MONTAJE</v>
          </cell>
          <cell r="D1630" t="str">
            <v>147</v>
          </cell>
          <cell r="E1630" t="str">
            <v>PUERTA ARI.</v>
          </cell>
          <cell r="F1630" t="str">
            <v>DESCONCHADO</v>
          </cell>
          <cell r="G1630" t="str">
            <v>PUERTA ARI.DESCONCHADO</v>
          </cell>
          <cell r="H1630" t="str">
            <v>X65</v>
          </cell>
          <cell r="I1630" t="str">
            <v>TCMU</v>
          </cell>
          <cell r="J1630">
            <v>15</v>
          </cell>
          <cell r="K1630" t="str">
            <v>MANZANELLI RICARDO O</v>
          </cell>
          <cell r="L1630" t="str">
            <v>GUNI</v>
          </cell>
        </row>
        <row r="1631">
          <cell r="A1631">
            <v>22</v>
          </cell>
          <cell r="B1631" t="str">
            <v>X65</v>
          </cell>
          <cell r="C1631" t="str">
            <v>DEPARTAMENTO MONTAJE</v>
          </cell>
          <cell r="D1631" t="str">
            <v>147</v>
          </cell>
          <cell r="E1631" t="str">
            <v>PUERTA ARI.</v>
          </cell>
          <cell r="F1631" t="str">
            <v>DESCONCHADO</v>
          </cell>
          <cell r="G1631" t="str">
            <v>PUERTA ARI.DESCONCHADO</v>
          </cell>
          <cell r="H1631" t="str">
            <v>X65</v>
          </cell>
          <cell r="I1631" t="str">
            <v>TCMU</v>
          </cell>
          <cell r="J1631">
            <v>15</v>
          </cell>
          <cell r="K1631" t="str">
            <v>ZELAYA GONZA MA CRUZ</v>
          </cell>
          <cell r="L1631" t="str">
            <v>GUNI</v>
          </cell>
        </row>
        <row r="1632">
          <cell r="A1632">
            <v>22</v>
          </cell>
          <cell r="B1632" t="str">
            <v>X65</v>
          </cell>
          <cell r="C1632" t="str">
            <v>DEPARTAMENTO MONTAJE</v>
          </cell>
          <cell r="D1632" t="str">
            <v>147</v>
          </cell>
          <cell r="E1632" t="str">
            <v>PUERTA AVI.</v>
          </cell>
          <cell r="F1632" t="str">
            <v>DESCONCHADO</v>
          </cell>
          <cell r="G1632" t="str">
            <v>PUERTA AVI.DESCONCHADO</v>
          </cell>
          <cell r="H1632" t="str">
            <v>X65</v>
          </cell>
          <cell r="I1632" t="str">
            <v>TCMU</v>
          </cell>
          <cell r="J1632">
            <v>15</v>
          </cell>
          <cell r="K1632" t="str">
            <v>GUTIERREZ VERONICA</v>
          </cell>
          <cell r="L1632" t="str">
            <v>GUNI</v>
          </cell>
        </row>
        <row r="1633">
          <cell r="A1633">
            <v>22</v>
          </cell>
          <cell r="B1633" t="str">
            <v>X65</v>
          </cell>
          <cell r="C1633" t="str">
            <v>DEPARTAMENTO PINTURA</v>
          </cell>
          <cell r="D1633" t="str">
            <v>483</v>
          </cell>
          <cell r="E1633" t="str">
            <v>TAPA DE CARBURANTE</v>
          </cell>
          <cell r="F1633" t="str">
            <v>MAL CENTRADO</v>
          </cell>
          <cell r="G1633" t="str">
            <v>TAPA DE CARBURANTEMAL CENTRADO</v>
          </cell>
          <cell r="H1633" t="str">
            <v>X65</v>
          </cell>
          <cell r="I1633" t="str">
            <v>TCMU</v>
          </cell>
          <cell r="J1633">
            <v>15</v>
          </cell>
          <cell r="K1633" t="str">
            <v>VAZQUEZ RENE ALBERTO</v>
          </cell>
          <cell r="L1633" t="str">
            <v>GUNI</v>
          </cell>
        </row>
        <row r="1634">
          <cell r="A1634">
            <v>22</v>
          </cell>
          <cell r="B1634" t="str">
            <v>X65</v>
          </cell>
          <cell r="C1634" t="str">
            <v>DEPARTAMENTO PINTURA</v>
          </cell>
          <cell r="D1634" t="str">
            <v>483</v>
          </cell>
          <cell r="E1634" t="str">
            <v>TAPA DE CARBURANTE</v>
          </cell>
          <cell r="F1634" t="str">
            <v>SOBRESALE</v>
          </cell>
          <cell r="G1634" t="str">
            <v>TAPA DE CARBURANTESOBRESALE</v>
          </cell>
          <cell r="H1634" t="str">
            <v>X65</v>
          </cell>
          <cell r="I1634" t="str">
            <v>TCMU</v>
          </cell>
          <cell r="J1634">
            <v>15</v>
          </cell>
          <cell r="K1634" t="str">
            <v>ZELAYA GONZA MA CRUZ</v>
          </cell>
          <cell r="L1634" t="str">
            <v>GUNI</v>
          </cell>
        </row>
        <row r="1635">
          <cell r="A1635">
            <v>22</v>
          </cell>
          <cell r="B1635" t="str">
            <v>X65</v>
          </cell>
          <cell r="C1635" t="str">
            <v>DEPARTAMENTO PINTURA</v>
          </cell>
          <cell r="D1635" t="str">
            <v>484</v>
          </cell>
          <cell r="E1635" t="str">
            <v>PAÑO DE PUERTA  AVD / ALETA  AVD</v>
          </cell>
          <cell r="F1635" t="str">
            <v>SOBRESALE</v>
          </cell>
          <cell r="G1635" t="str">
            <v>PAÑO DE PUERTA  AVD / ALETA  AVDSOBRESALE</v>
          </cell>
          <cell r="H1635" t="str">
            <v>X65</v>
          </cell>
          <cell r="I1635" t="str">
            <v>BOUT</v>
          </cell>
          <cell r="J1635">
            <v>15</v>
          </cell>
          <cell r="K1635" t="str">
            <v>FIGUEROA MIGUEL ANGE</v>
          </cell>
          <cell r="L1635" t="str">
            <v>GUNI</v>
          </cell>
        </row>
        <row r="1636">
          <cell r="A1636">
            <v>22</v>
          </cell>
          <cell r="B1636" t="str">
            <v>X65</v>
          </cell>
          <cell r="C1636" t="str">
            <v>DEPARTAMENTO PINTURA</v>
          </cell>
          <cell r="D1636" t="str">
            <v>484</v>
          </cell>
          <cell r="E1636" t="str">
            <v>PAÑO DE PUERTA  AVD / ALETA  AVD</v>
          </cell>
          <cell r="F1636" t="str">
            <v>SOBRESALE</v>
          </cell>
          <cell r="G1636" t="str">
            <v>PAÑO DE PUERTA  AVD / ALETA  AVDSOBRESALE</v>
          </cell>
          <cell r="H1636" t="str">
            <v>X65</v>
          </cell>
          <cell r="I1636" t="str">
            <v>SREE</v>
          </cell>
          <cell r="J1636">
            <v>15</v>
          </cell>
          <cell r="K1636" t="str">
            <v>RUSEK CHRISTIAN ADRI</v>
          </cell>
          <cell r="L1636" t="str">
            <v>GUNI</v>
          </cell>
        </row>
        <row r="1637">
          <cell r="A1637">
            <v>22</v>
          </cell>
          <cell r="B1637" t="str">
            <v>X65</v>
          </cell>
          <cell r="C1637" t="str">
            <v>DEPARTAMENTO PINTURA</v>
          </cell>
          <cell r="D1637" t="str">
            <v>484</v>
          </cell>
          <cell r="E1637" t="str">
            <v>PAÑO DE PUERTA  AVI / ALETA  AVI</v>
          </cell>
          <cell r="F1637" t="str">
            <v>SOBRESALE</v>
          </cell>
          <cell r="G1637" t="str">
            <v>PAÑO DE PUERTA  AVI / ALETA  AVISOBRESALE</v>
          </cell>
          <cell r="H1637" t="str">
            <v>X65</v>
          </cell>
          <cell r="I1637" t="str">
            <v>SREE</v>
          </cell>
          <cell r="J1637">
            <v>15</v>
          </cell>
          <cell r="K1637" t="str">
            <v>RAMIREZ RICAR DANIEL</v>
          </cell>
          <cell r="L1637" t="str">
            <v>GUNI</v>
          </cell>
        </row>
        <row r="1638">
          <cell r="A1638">
            <v>22</v>
          </cell>
          <cell r="B1638" t="str">
            <v>X65</v>
          </cell>
          <cell r="C1638" t="str">
            <v>DEPARTAMENTO PINTURA</v>
          </cell>
          <cell r="D1638" t="str">
            <v>484</v>
          </cell>
          <cell r="E1638" t="str">
            <v>PORTON (CONJUNTO)</v>
          </cell>
          <cell r="F1638" t="str">
            <v>BOLLOS</v>
          </cell>
          <cell r="G1638" t="str">
            <v>PORTON (CONJUNTO)BOLLOS</v>
          </cell>
          <cell r="H1638" t="str">
            <v>X65</v>
          </cell>
          <cell r="I1638" t="str">
            <v>BOUT</v>
          </cell>
          <cell r="J1638">
            <v>15</v>
          </cell>
          <cell r="K1638" t="str">
            <v>AUTELLI JORGE A</v>
          </cell>
          <cell r="L1638" t="str">
            <v>TCMU</v>
          </cell>
        </row>
        <row r="1639">
          <cell r="A1639">
            <v>22</v>
          </cell>
          <cell r="B1639" t="str">
            <v>X65</v>
          </cell>
          <cell r="C1639" t="str">
            <v>DEPARTAMENTO PINTURA</v>
          </cell>
          <cell r="D1639" t="str">
            <v>484</v>
          </cell>
          <cell r="E1639" t="str">
            <v>PORTON (CONJUNTO)</v>
          </cell>
          <cell r="F1639" t="str">
            <v>BOLLOS</v>
          </cell>
          <cell r="G1639" t="str">
            <v>PORTON (CONJUNTO)BOLLOS</v>
          </cell>
          <cell r="H1639" t="str">
            <v>X65</v>
          </cell>
          <cell r="I1639" t="str">
            <v>BOUT</v>
          </cell>
          <cell r="J1639">
            <v>15</v>
          </cell>
          <cell r="K1639" t="str">
            <v>GUTIERREZ VERONICA</v>
          </cell>
          <cell r="L1639" t="str">
            <v>GUNI</v>
          </cell>
        </row>
        <row r="1640">
          <cell r="A1640">
            <v>22</v>
          </cell>
          <cell r="B1640" t="str">
            <v>X65</v>
          </cell>
          <cell r="C1640" t="str">
            <v>DEPARTAMENTO PINTURA</v>
          </cell>
          <cell r="D1640" t="str">
            <v>484</v>
          </cell>
          <cell r="E1640" t="str">
            <v>PORTON (CONJUNTO)</v>
          </cell>
          <cell r="F1640" t="str">
            <v>BOLLOS</v>
          </cell>
          <cell r="G1640" t="str">
            <v>PORTON (CONJUNTO)BOLLOS</v>
          </cell>
          <cell r="H1640" t="str">
            <v>X65</v>
          </cell>
          <cell r="I1640" t="str">
            <v>TCMU</v>
          </cell>
          <cell r="J1640">
            <v>15</v>
          </cell>
          <cell r="K1640" t="str">
            <v>IBARRA CARLOS NICOLA</v>
          </cell>
          <cell r="L1640" t="str">
            <v>GUNI</v>
          </cell>
        </row>
        <row r="1641">
          <cell r="A1641">
            <v>22</v>
          </cell>
          <cell r="B1641" t="str">
            <v>X65</v>
          </cell>
          <cell r="C1641" t="str">
            <v>DEPARTAMENTO PINTURA</v>
          </cell>
          <cell r="D1641" t="str">
            <v>484</v>
          </cell>
          <cell r="E1641" t="str">
            <v>PUERTA ARI.</v>
          </cell>
          <cell r="F1641" t="str">
            <v>RETOQUE DE PINTURA APARENTE</v>
          </cell>
          <cell r="G1641" t="str">
            <v>PUERTA ARI.RETOQUE DE PINTURA APARENTE</v>
          </cell>
          <cell r="H1641" t="str">
            <v>X65</v>
          </cell>
          <cell r="I1641" t="str">
            <v>TCMU</v>
          </cell>
          <cell r="J1641">
            <v>15</v>
          </cell>
          <cell r="K1641" t="str">
            <v>RAMIREZ RICAR DANIEL</v>
          </cell>
          <cell r="L1641" t="str">
            <v>GUNI</v>
          </cell>
        </row>
        <row r="1642">
          <cell r="A1642">
            <v>22</v>
          </cell>
          <cell r="B1642" t="str">
            <v>X65</v>
          </cell>
          <cell r="C1642" t="str">
            <v>DEPARTAMENTO PINTURA</v>
          </cell>
          <cell r="D1642" t="str">
            <v>484</v>
          </cell>
          <cell r="E1642" t="str">
            <v>PUERTA AVI.</v>
          </cell>
          <cell r="F1642" t="str">
            <v>RETOQUE DE PINTURA APARENTE</v>
          </cell>
          <cell r="G1642" t="str">
            <v>PUERTA AVI.RETOQUE DE PINTURA APARENTE</v>
          </cell>
          <cell r="H1642" t="str">
            <v>X65</v>
          </cell>
          <cell r="I1642" t="str">
            <v>TCMU</v>
          </cell>
          <cell r="J1642">
            <v>15</v>
          </cell>
          <cell r="K1642" t="str">
            <v>RUSEK CHRISTIAN ADRI</v>
          </cell>
          <cell r="L1642" t="str">
            <v>GUNI</v>
          </cell>
        </row>
        <row r="1643">
          <cell r="A1643">
            <v>22</v>
          </cell>
          <cell r="B1643" t="str">
            <v>X65</v>
          </cell>
          <cell r="C1643" t="str">
            <v>DEPARTAMENTO PINTURA</v>
          </cell>
          <cell r="D1643" t="str">
            <v>484</v>
          </cell>
          <cell r="E1643" t="str">
            <v>TECHO</v>
          </cell>
          <cell r="F1643" t="str">
            <v>AUREOLA DE LUSTRADO</v>
          </cell>
          <cell r="G1643" t="str">
            <v>TECHOAUREOLA DE LUSTRADO</v>
          </cell>
          <cell r="H1643" t="str">
            <v>X65</v>
          </cell>
          <cell r="I1643" t="str">
            <v>TCMU</v>
          </cell>
          <cell r="J1643">
            <v>15</v>
          </cell>
          <cell r="K1643" t="str">
            <v>FUENTE FEDER GREGOR</v>
          </cell>
          <cell r="L1643" t="str">
            <v>GUNI</v>
          </cell>
        </row>
        <row r="1644">
          <cell r="A1644">
            <v>22</v>
          </cell>
          <cell r="B1644" t="str">
            <v>X65</v>
          </cell>
          <cell r="C1644" t="str">
            <v>DEPARTAMENTO PINTURA</v>
          </cell>
          <cell r="D1644" t="str">
            <v>486</v>
          </cell>
          <cell r="E1644" t="str">
            <v>ALETA  AVD.</v>
          </cell>
          <cell r="F1644" t="str">
            <v>GRANO</v>
          </cell>
          <cell r="G1644" t="str">
            <v>ALETA  AVD.GRANO</v>
          </cell>
          <cell r="H1644" t="str">
            <v>X65</v>
          </cell>
          <cell r="I1644" t="str">
            <v>TCMU</v>
          </cell>
          <cell r="J1644">
            <v>15</v>
          </cell>
          <cell r="K1644" t="str">
            <v>ZELAYA GONZA MA CRUZ</v>
          </cell>
          <cell r="L1644" t="str">
            <v>GUNI</v>
          </cell>
        </row>
        <row r="1645">
          <cell r="A1645">
            <v>22</v>
          </cell>
          <cell r="B1645" t="str">
            <v>X65</v>
          </cell>
          <cell r="C1645" t="str">
            <v>DEPARTAMENTO PINTURA</v>
          </cell>
          <cell r="D1645" t="str">
            <v>486</v>
          </cell>
          <cell r="E1645" t="str">
            <v>ALETA  AVI.</v>
          </cell>
          <cell r="F1645" t="str">
            <v>CRATER</v>
          </cell>
          <cell r="G1645" t="str">
            <v>ALETA  AVI.CRATER</v>
          </cell>
          <cell r="H1645" t="str">
            <v>X65</v>
          </cell>
          <cell r="I1645" t="str">
            <v>TCMU</v>
          </cell>
          <cell r="J1645">
            <v>15</v>
          </cell>
          <cell r="K1645" t="str">
            <v>FIGUEROA MIGUEL ANGE</v>
          </cell>
          <cell r="L1645" t="str">
            <v>GUNI</v>
          </cell>
        </row>
        <row r="1646">
          <cell r="A1646">
            <v>22</v>
          </cell>
          <cell r="B1646" t="str">
            <v>X65</v>
          </cell>
          <cell r="C1646" t="str">
            <v>DEPARTAMENTO PINTURA</v>
          </cell>
          <cell r="D1646" t="str">
            <v>486</v>
          </cell>
          <cell r="E1646" t="str">
            <v>ALETA  AVI.</v>
          </cell>
          <cell r="F1646" t="str">
            <v>DEPOSITO DE PARTICULAS</v>
          </cell>
          <cell r="G1646" t="str">
            <v>ALETA  AVI.DEPOSITO DE PARTICULAS</v>
          </cell>
          <cell r="H1646" t="str">
            <v>X65</v>
          </cell>
          <cell r="I1646" t="str">
            <v>TCMU</v>
          </cell>
          <cell r="J1646">
            <v>15</v>
          </cell>
          <cell r="K1646" t="str">
            <v>RAMIREZ RICAR DANIEL</v>
          </cell>
          <cell r="L1646" t="str">
            <v>GUNI</v>
          </cell>
        </row>
        <row r="1647">
          <cell r="A1647">
            <v>22</v>
          </cell>
          <cell r="B1647" t="str">
            <v>X65</v>
          </cell>
          <cell r="C1647" t="str">
            <v>DEPARTAMENTO PINTURA</v>
          </cell>
          <cell r="D1647" t="str">
            <v>486</v>
          </cell>
          <cell r="E1647" t="str">
            <v>ALETA  AVI.</v>
          </cell>
          <cell r="F1647" t="str">
            <v>DEPOSITO DE PARTICULAS</v>
          </cell>
          <cell r="G1647" t="str">
            <v>ALETA  AVI.DEPOSITO DE PARTICULAS</v>
          </cell>
          <cell r="H1647" t="str">
            <v>X65</v>
          </cell>
          <cell r="I1647" t="str">
            <v>TCMU</v>
          </cell>
          <cell r="J1647">
            <v>15</v>
          </cell>
          <cell r="K1647" t="str">
            <v>RUSEK CHRISTIAN ADRI</v>
          </cell>
          <cell r="L1647" t="str">
            <v>GUNI</v>
          </cell>
        </row>
        <row r="1648">
          <cell r="A1648">
            <v>22</v>
          </cell>
          <cell r="B1648" t="str">
            <v>X65</v>
          </cell>
          <cell r="C1648" t="str">
            <v>DEPARTAMENTO PINTURA</v>
          </cell>
          <cell r="D1648" t="str">
            <v>486</v>
          </cell>
          <cell r="E1648" t="str">
            <v>ALETA  AVI.</v>
          </cell>
          <cell r="F1648" t="str">
            <v>GRANO</v>
          </cell>
          <cell r="G1648" t="str">
            <v>ALETA  AVI.GRANO</v>
          </cell>
          <cell r="H1648" t="str">
            <v>X65</v>
          </cell>
          <cell r="I1648" t="str">
            <v>TCMU</v>
          </cell>
          <cell r="J1648">
            <v>15</v>
          </cell>
          <cell r="K1648" t="str">
            <v>MANZANELLI RICARDO O</v>
          </cell>
          <cell r="L1648" t="str">
            <v>GUNI</v>
          </cell>
        </row>
        <row r="1649">
          <cell r="A1649">
            <v>22</v>
          </cell>
          <cell r="B1649" t="str">
            <v>X65</v>
          </cell>
          <cell r="C1649" t="str">
            <v>DEPARTAMENTO PINTURA</v>
          </cell>
          <cell r="D1649" t="str">
            <v>486</v>
          </cell>
          <cell r="E1649" t="str">
            <v>CAPOT AV.</v>
          </cell>
          <cell r="F1649" t="str">
            <v>DEPOSITO DE PARTICULAS</v>
          </cell>
          <cell r="G1649" t="str">
            <v>CAPOT AV.DEPOSITO DE PARTICULAS</v>
          </cell>
          <cell r="H1649" t="str">
            <v>X65</v>
          </cell>
          <cell r="I1649" t="str">
            <v>TCMU</v>
          </cell>
          <cell r="J1649">
            <v>15</v>
          </cell>
          <cell r="K1649" t="str">
            <v>RUSEK CHRISTIAN ADRI</v>
          </cell>
          <cell r="L1649" t="str">
            <v>GUNI</v>
          </cell>
        </row>
        <row r="1650">
          <cell r="A1650">
            <v>22</v>
          </cell>
          <cell r="B1650" t="str">
            <v>X65</v>
          </cell>
          <cell r="C1650" t="str">
            <v>DEPARTAMENTO PINTURA</v>
          </cell>
          <cell r="D1650" t="str">
            <v>486</v>
          </cell>
          <cell r="E1650" t="str">
            <v>CAPOT AV.</v>
          </cell>
          <cell r="F1650" t="str">
            <v>GRANO</v>
          </cell>
          <cell r="G1650" t="str">
            <v>CAPOT AV.GRANO</v>
          </cell>
          <cell r="H1650" t="str">
            <v>X65</v>
          </cell>
          <cell r="I1650" t="str">
            <v>TCMU</v>
          </cell>
          <cell r="J1650">
            <v>15</v>
          </cell>
          <cell r="K1650" t="str">
            <v>GAUNA MARIA EUGENIA</v>
          </cell>
          <cell r="L1650" t="str">
            <v>GUNI</v>
          </cell>
        </row>
        <row r="1651">
          <cell r="A1651">
            <v>22</v>
          </cell>
          <cell r="B1651" t="str">
            <v>X65</v>
          </cell>
          <cell r="C1651" t="str">
            <v>DEPARTAMENTO PINTURA</v>
          </cell>
          <cell r="D1651" t="str">
            <v>486</v>
          </cell>
          <cell r="E1651" t="str">
            <v>CAPOT AV.</v>
          </cell>
          <cell r="F1651" t="str">
            <v>GRANO</v>
          </cell>
          <cell r="G1651" t="str">
            <v>CAPOT AV.GRANO</v>
          </cell>
          <cell r="H1651" t="str">
            <v>X65</v>
          </cell>
          <cell r="I1651" t="str">
            <v>TCMU</v>
          </cell>
          <cell r="J1651">
            <v>15</v>
          </cell>
          <cell r="K1651" t="str">
            <v>MANZANELLI RICARDO O</v>
          </cell>
          <cell r="L1651" t="str">
            <v>GUNI</v>
          </cell>
        </row>
        <row r="1652">
          <cell r="A1652">
            <v>22</v>
          </cell>
          <cell r="B1652" t="str">
            <v>X65</v>
          </cell>
          <cell r="C1652" t="str">
            <v>DEPARTAMENTO PINTURA</v>
          </cell>
          <cell r="D1652" t="str">
            <v>486</v>
          </cell>
          <cell r="E1652" t="str">
            <v>CUSTODIA  I.</v>
          </cell>
          <cell r="F1652" t="str">
            <v>GRANO</v>
          </cell>
          <cell r="G1652" t="str">
            <v>CUSTODIA  I.GRANO</v>
          </cell>
          <cell r="H1652" t="str">
            <v>X65</v>
          </cell>
          <cell r="I1652" t="str">
            <v>TCMU</v>
          </cell>
          <cell r="J1652">
            <v>15</v>
          </cell>
          <cell r="K1652" t="str">
            <v>RAMIREZ RICAR DANIEL</v>
          </cell>
          <cell r="L1652" t="str">
            <v>GUNI</v>
          </cell>
        </row>
        <row r="1653">
          <cell r="A1653">
            <v>22</v>
          </cell>
          <cell r="B1653" t="str">
            <v>X65</v>
          </cell>
          <cell r="C1653" t="str">
            <v>DEPARTAMENTO PINTURA</v>
          </cell>
          <cell r="D1653" t="str">
            <v>486</v>
          </cell>
          <cell r="E1653" t="str">
            <v>EMBELLECEDOR DE TECHO I.</v>
          </cell>
          <cell r="F1653" t="str">
            <v>DEPOSITO DE PARTICULAS</v>
          </cell>
          <cell r="G1653" t="str">
            <v>EMBELLECEDOR DE TECHO I.DEPOSITO DE PARTICULAS</v>
          </cell>
          <cell r="H1653" t="str">
            <v>X65</v>
          </cell>
          <cell r="I1653" t="str">
            <v>TCMU</v>
          </cell>
          <cell r="J1653">
            <v>15</v>
          </cell>
          <cell r="K1653" t="str">
            <v>FIGUEROA MIGUEL ANGE</v>
          </cell>
          <cell r="L1653" t="str">
            <v>GUNI</v>
          </cell>
        </row>
        <row r="1654">
          <cell r="A1654">
            <v>22</v>
          </cell>
          <cell r="B1654" t="str">
            <v>X65</v>
          </cell>
          <cell r="C1654" t="str">
            <v>DEPARTAMENTO PINTURA</v>
          </cell>
          <cell r="D1654" t="str">
            <v>486</v>
          </cell>
          <cell r="E1654" t="str">
            <v>MARCO DE PUERTA  ARD</v>
          </cell>
          <cell r="F1654" t="str">
            <v>GRANO</v>
          </cell>
          <cell r="G1654" t="str">
            <v>MARCO DE PUERTA  ARDGRANO</v>
          </cell>
          <cell r="H1654" t="str">
            <v>X65</v>
          </cell>
          <cell r="I1654" t="str">
            <v>TCMU</v>
          </cell>
          <cell r="J1654">
            <v>15</v>
          </cell>
          <cell r="K1654" t="str">
            <v>FIGUEROA MIGUEL ANGE</v>
          </cell>
          <cell r="L1654" t="str">
            <v>GUNI</v>
          </cell>
        </row>
        <row r="1655">
          <cell r="A1655">
            <v>22</v>
          </cell>
          <cell r="B1655" t="str">
            <v>X65</v>
          </cell>
          <cell r="C1655" t="str">
            <v>DEPARTAMENTO PINTURA</v>
          </cell>
          <cell r="D1655" t="str">
            <v>486</v>
          </cell>
          <cell r="E1655" t="str">
            <v>PIE MEDIO  D.</v>
          </cell>
          <cell r="F1655" t="str">
            <v>GRANO</v>
          </cell>
          <cell r="G1655" t="str">
            <v>PIE MEDIO  D.GRANO</v>
          </cell>
          <cell r="H1655" t="str">
            <v>X65</v>
          </cell>
          <cell r="I1655" t="str">
            <v>TCMU</v>
          </cell>
          <cell r="J1655">
            <v>15</v>
          </cell>
          <cell r="K1655" t="str">
            <v>FUENTE FEDER GREGOR</v>
          </cell>
          <cell r="L1655" t="str">
            <v>GUNI</v>
          </cell>
        </row>
        <row r="1656">
          <cell r="A1656">
            <v>22</v>
          </cell>
          <cell r="B1656" t="str">
            <v>X65</v>
          </cell>
          <cell r="C1656" t="str">
            <v>DEPARTAMENTO PINTURA</v>
          </cell>
          <cell r="D1656" t="str">
            <v>486</v>
          </cell>
          <cell r="E1656" t="str">
            <v>PUERTA ARD.</v>
          </cell>
          <cell r="F1656" t="str">
            <v>GRANO</v>
          </cell>
          <cell r="G1656" t="str">
            <v>PUERTA ARD.GRANO</v>
          </cell>
          <cell r="H1656" t="str">
            <v>X65</v>
          </cell>
          <cell r="I1656" t="str">
            <v>TCMU</v>
          </cell>
          <cell r="J1656">
            <v>15</v>
          </cell>
          <cell r="K1656" t="str">
            <v>MANZANELLI RICARDO O</v>
          </cell>
          <cell r="L1656" t="str">
            <v>GUNI</v>
          </cell>
        </row>
        <row r="1657">
          <cell r="A1657">
            <v>22</v>
          </cell>
          <cell r="B1657" t="str">
            <v>X65</v>
          </cell>
          <cell r="C1657" t="str">
            <v>DEPARTAMENTO PINTURA</v>
          </cell>
          <cell r="D1657" t="str">
            <v>486</v>
          </cell>
          <cell r="E1657" t="str">
            <v>PUERTA ARI.</v>
          </cell>
          <cell r="F1657" t="str">
            <v>GRANO</v>
          </cell>
          <cell r="G1657" t="str">
            <v>PUERTA ARI.GRANO</v>
          </cell>
          <cell r="H1657" t="str">
            <v>X65</v>
          </cell>
          <cell r="I1657" t="str">
            <v>TCMU</v>
          </cell>
          <cell r="J1657">
            <v>15</v>
          </cell>
          <cell r="K1657" t="str">
            <v>MANZANELLI RICARDO O</v>
          </cell>
          <cell r="L1657" t="str">
            <v>GUNI</v>
          </cell>
        </row>
        <row r="1658">
          <cell r="A1658">
            <v>22</v>
          </cell>
          <cell r="B1658" t="str">
            <v>X65</v>
          </cell>
          <cell r="C1658" t="str">
            <v>DEPARTAMENTO PINTURA</v>
          </cell>
          <cell r="D1658" t="str">
            <v>486</v>
          </cell>
          <cell r="E1658" t="str">
            <v>PUERTA AVD.</v>
          </cell>
          <cell r="F1658" t="str">
            <v>HUELLAS</v>
          </cell>
          <cell r="G1658" t="str">
            <v>PUERTA AVD.HUELLAS</v>
          </cell>
          <cell r="H1658" t="str">
            <v>X65</v>
          </cell>
          <cell r="I1658" t="str">
            <v>TCMU</v>
          </cell>
          <cell r="J1658">
            <v>15</v>
          </cell>
          <cell r="K1658" t="str">
            <v>VAZQUEZ RENE ALBERTO</v>
          </cell>
          <cell r="L1658" t="str">
            <v>GUNI</v>
          </cell>
        </row>
        <row r="1659">
          <cell r="A1659">
            <v>22</v>
          </cell>
          <cell r="B1659" t="str">
            <v>X65</v>
          </cell>
          <cell r="C1659" t="str">
            <v>DEPARTAMENTO PINTURA</v>
          </cell>
          <cell r="D1659" t="str">
            <v>486</v>
          </cell>
          <cell r="E1659" t="str">
            <v>PUERTA AVI.</v>
          </cell>
          <cell r="F1659" t="str">
            <v>GRANO</v>
          </cell>
          <cell r="G1659" t="str">
            <v>PUERTA AVI.GRANO</v>
          </cell>
          <cell r="H1659" t="str">
            <v>X65</v>
          </cell>
          <cell r="I1659" t="str">
            <v>BOUT</v>
          </cell>
          <cell r="J1659">
            <v>15</v>
          </cell>
          <cell r="K1659" t="str">
            <v>GUTIERREZ VERONICA</v>
          </cell>
          <cell r="L1659" t="str">
            <v>GUNI</v>
          </cell>
        </row>
        <row r="1660">
          <cell r="A1660">
            <v>22</v>
          </cell>
          <cell r="B1660" t="str">
            <v>X65</v>
          </cell>
          <cell r="C1660" t="str">
            <v>DEPARTAMENTO PINTURA</v>
          </cell>
          <cell r="D1660" t="str">
            <v>486</v>
          </cell>
          <cell r="E1660" t="str">
            <v>PUERTA AVI.</v>
          </cell>
          <cell r="F1660" t="str">
            <v>GRANO</v>
          </cell>
          <cell r="G1660" t="str">
            <v>PUERTA AVI.GRANO</v>
          </cell>
          <cell r="H1660" t="str">
            <v>X65</v>
          </cell>
          <cell r="I1660" t="str">
            <v>SPIN</v>
          </cell>
          <cell r="J1660">
            <v>15</v>
          </cell>
          <cell r="K1660" t="str">
            <v>ALBORNOZ CARLOS</v>
          </cell>
          <cell r="L1660" t="str">
            <v>SPIN</v>
          </cell>
        </row>
        <row r="1661">
          <cell r="A1661">
            <v>22</v>
          </cell>
          <cell r="B1661" t="str">
            <v>X65</v>
          </cell>
          <cell r="C1661" t="str">
            <v>DEPARTAMENTO PINTURA</v>
          </cell>
          <cell r="D1661" t="str">
            <v>486</v>
          </cell>
          <cell r="E1661" t="str">
            <v>TAPA DE CARBURANTE</v>
          </cell>
          <cell r="F1661" t="str">
            <v>GRANO</v>
          </cell>
          <cell r="G1661" t="str">
            <v>TAPA DE CARBURANTEGRANO</v>
          </cell>
          <cell r="H1661" t="str">
            <v>X65</v>
          </cell>
          <cell r="I1661" t="str">
            <v>TCMU</v>
          </cell>
          <cell r="J1661">
            <v>15</v>
          </cell>
          <cell r="K1661" t="str">
            <v>FUENTE FEDER GREGOR</v>
          </cell>
          <cell r="L1661" t="str">
            <v>GUNI</v>
          </cell>
        </row>
        <row r="1662">
          <cell r="A1662">
            <v>22</v>
          </cell>
          <cell r="B1662" t="str">
            <v>X65</v>
          </cell>
          <cell r="C1662" t="str">
            <v>DEPARTAMENTO PINTURA</v>
          </cell>
          <cell r="D1662" t="str">
            <v>486</v>
          </cell>
          <cell r="E1662" t="str">
            <v>TAPA DE CARBURANTE</v>
          </cell>
          <cell r="F1662" t="str">
            <v>GRANO</v>
          </cell>
          <cell r="G1662" t="str">
            <v>TAPA DE CARBURANTEGRANO</v>
          </cell>
          <cell r="H1662" t="str">
            <v>X65</v>
          </cell>
          <cell r="I1662" t="str">
            <v>TCMU</v>
          </cell>
          <cell r="J1662">
            <v>15</v>
          </cell>
          <cell r="K1662" t="str">
            <v>ZELAYA GONZA MA CRUZ</v>
          </cell>
          <cell r="L1662" t="str">
            <v>GUNI</v>
          </cell>
        </row>
        <row r="1663">
          <cell r="A1663">
            <v>22</v>
          </cell>
          <cell r="B1663" t="str">
            <v>X76</v>
          </cell>
          <cell r="C1663" t="str">
            <v>CALIDAD DE PIEZAS</v>
          </cell>
          <cell r="D1663" t="str">
            <v>151</v>
          </cell>
          <cell r="E1663" t="str">
            <v>FUNCION AUTORRADIO</v>
          </cell>
          <cell r="F1663" t="str">
            <v>NO CONFORME</v>
          </cell>
          <cell r="G1663" t="str">
            <v>FUNCION AUTORRADIONO CONFORME</v>
          </cell>
          <cell r="H1663" t="str">
            <v>X76</v>
          </cell>
          <cell r="I1663" t="str">
            <v>SREE</v>
          </cell>
          <cell r="J1663">
            <v>15</v>
          </cell>
          <cell r="K1663" t="str">
            <v>CONTROL ELECTRICO</v>
          </cell>
          <cell r="L1663" t="str">
            <v>ST2A</v>
          </cell>
        </row>
        <row r="1664">
          <cell r="A1664">
            <v>22</v>
          </cell>
          <cell r="B1664" t="str">
            <v>X76</v>
          </cell>
          <cell r="C1664" t="str">
            <v>CALIDAD DE PIEZAS</v>
          </cell>
          <cell r="D1664" t="str">
            <v>151</v>
          </cell>
          <cell r="E1664" t="str">
            <v>FUNCION LUZ DE CRUCE (CONJUNTO)</v>
          </cell>
          <cell r="F1664" t="str">
            <v>LAMPARA NO CONFORME</v>
          </cell>
          <cell r="G1664" t="str">
            <v>FUNCION LUZ DE CRUCE (CONJUNTO)LAMPARA NO CONFORME</v>
          </cell>
          <cell r="H1664" t="str">
            <v>X76</v>
          </cell>
          <cell r="I1664" t="str">
            <v>SREE</v>
          </cell>
          <cell r="J1664">
            <v>15</v>
          </cell>
          <cell r="K1664" t="str">
            <v>CONTROL ELECTRICO</v>
          </cell>
          <cell r="L1664" t="str">
            <v>ST2A</v>
          </cell>
        </row>
        <row r="1665">
          <cell r="A1665">
            <v>22</v>
          </cell>
          <cell r="B1665" t="str">
            <v>X76</v>
          </cell>
          <cell r="C1665" t="str">
            <v>CALIDAD DE PIEZAS</v>
          </cell>
          <cell r="D1665" t="str">
            <v>151</v>
          </cell>
          <cell r="E1665" t="str">
            <v>PARACHOQUES AV.</v>
          </cell>
          <cell r="F1665" t="str">
            <v xml:space="preserve">RAYAS </v>
          </cell>
          <cell r="G1665" t="str">
            <v xml:space="preserve">PARACHOQUES AV.RAYAS </v>
          </cell>
          <cell r="H1665" t="str">
            <v>X76</v>
          </cell>
          <cell r="I1665" t="str">
            <v>TCMU</v>
          </cell>
          <cell r="J1665">
            <v>15</v>
          </cell>
          <cell r="K1665" t="str">
            <v>GUTIERREZ VERONICA</v>
          </cell>
          <cell r="L1665" t="str">
            <v>GUNI</v>
          </cell>
        </row>
        <row r="1666">
          <cell r="A1666">
            <v>22</v>
          </cell>
          <cell r="B1666" t="str">
            <v>X76</v>
          </cell>
          <cell r="C1666" t="str">
            <v>CALIDAD DE PIEZAS</v>
          </cell>
          <cell r="D1666" t="str">
            <v>151</v>
          </cell>
          <cell r="E1666" t="str">
            <v>PORTON (CONJUNTO)</v>
          </cell>
          <cell r="F1666" t="str">
            <v>BOLLOS</v>
          </cell>
          <cell r="G1666" t="str">
            <v>PORTON (CONJUNTO)BOLLOS</v>
          </cell>
          <cell r="H1666" t="str">
            <v>X76</v>
          </cell>
          <cell r="I1666" t="str">
            <v>TCMU</v>
          </cell>
          <cell r="J1666">
            <v>15</v>
          </cell>
          <cell r="K1666" t="str">
            <v>GUTIERREZ VERONICA</v>
          </cell>
          <cell r="L1666" t="str">
            <v>GUNI</v>
          </cell>
        </row>
        <row r="1667">
          <cell r="A1667">
            <v>22</v>
          </cell>
          <cell r="B1667" t="str">
            <v>X76</v>
          </cell>
          <cell r="C1667" t="str">
            <v>CALIDAD DE PIEZAS</v>
          </cell>
          <cell r="D1667" t="str">
            <v>151</v>
          </cell>
          <cell r="E1667" t="str">
            <v>RUEDA ARD.</v>
          </cell>
          <cell r="F1667" t="str">
            <v>NO CONFORME</v>
          </cell>
          <cell r="G1667" t="str">
            <v>RUEDA ARD.NO CONFORME</v>
          </cell>
          <cell r="H1667" t="str">
            <v>X76</v>
          </cell>
          <cell r="I1667" t="str">
            <v>TCMU</v>
          </cell>
          <cell r="J1667">
            <v>15</v>
          </cell>
          <cell r="L1667" t="str">
            <v>RUED</v>
          </cell>
        </row>
        <row r="1668">
          <cell r="A1668">
            <v>22</v>
          </cell>
          <cell r="B1668" t="str">
            <v>X76</v>
          </cell>
          <cell r="C1668" t="str">
            <v>DEPARTAMENTO  CHAPA</v>
          </cell>
          <cell r="D1668" t="str">
            <v>421</v>
          </cell>
          <cell r="E1668" t="str">
            <v>PARACHOQUES AV.</v>
          </cell>
          <cell r="F1668" t="str">
            <v>MAL POSICIONADO</v>
          </cell>
          <cell r="G1668" t="str">
            <v>PARACHOQUES AV.MAL POSICIONADO</v>
          </cell>
          <cell r="H1668" t="str">
            <v>X76</v>
          </cell>
          <cell r="I1668" t="str">
            <v>TCMU</v>
          </cell>
          <cell r="J1668">
            <v>15</v>
          </cell>
          <cell r="K1668" t="str">
            <v>MANZANELLI RICARDO O</v>
          </cell>
          <cell r="L1668" t="str">
            <v>GUNI</v>
          </cell>
        </row>
        <row r="1669">
          <cell r="A1669">
            <v>22</v>
          </cell>
          <cell r="B1669" t="str">
            <v>X76</v>
          </cell>
          <cell r="C1669" t="str">
            <v>DEPARTAMENTO  CHAPA</v>
          </cell>
          <cell r="D1669" t="str">
            <v>423</v>
          </cell>
          <cell r="E1669" t="str">
            <v>PISO AV. O CABINA</v>
          </cell>
          <cell r="F1669" t="str">
            <v>DEFORMACION</v>
          </cell>
          <cell r="G1669" t="str">
            <v>PISO AV. O CABINADEFORMACION</v>
          </cell>
          <cell r="H1669" t="str">
            <v>X76</v>
          </cell>
          <cell r="I1669" t="str">
            <v>STO1</v>
          </cell>
          <cell r="J1669">
            <v>15</v>
          </cell>
          <cell r="K1669" t="str">
            <v>QUINTEROS, EDUARDO</v>
          </cell>
          <cell r="L1669" t="str">
            <v>STO1</v>
          </cell>
        </row>
        <row r="1670">
          <cell r="A1670">
            <v>22</v>
          </cell>
          <cell r="B1670" t="str">
            <v>X76</v>
          </cell>
          <cell r="C1670" t="str">
            <v>DEPARTAMENTO  CHAPA</v>
          </cell>
          <cell r="D1670" t="str">
            <v>424</v>
          </cell>
          <cell r="E1670" t="str">
            <v>ALETA ARD.</v>
          </cell>
          <cell r="F1670" t="str">
            <v>PICO</v>
          </cell>
          <cell r="G1670" t="str">
            <v>ALETA ARD.PICO</v>
          </cell>
          <cell r="H1670" t="str">
            <v>X76</v>
          </cell>
          <cell r="I1670" t="str">
            <v>TCMU</v>
          </cell>
          <cell r="J1670">
            <v>15</v>
          </cell>
          <cell r="K1670" t="str">
            <v>GAUNA MARIA EUGENIA</v>
          </cell>
          <cell r="L1670" t="str">
            <v>GUNI</v>
          </cell>
        </row>
        <row r="1671">
          <cell r="A1671">
            <v>22</v>
          </cell>
          <cell r="B1671" t="str">
            <v>X76</v>
          </cell>
          <cell r="C1671" t="str">
            <v>DEPARTAMENTO  CHAPA</v>
          </cell>
          <cell r="D1671" t="str">
            <v>424</v>
          </cell>
          <cell r="E1671" t="str">
            <v>CUSTODIA  I.</v>
          </cell>
          <cell r="F1671" t="str">
            <v>BOLLOS</v>
          </cell>
          <cell r="G1671" t="str">
            <v>CUSTODIA  I.BOLLOS</v>
          </cell>
          <cell r="H1671" t="str">
            <v>X76</v>
          </cell>
          <cell r="I1671" t="str">
            <v>TCMU</v>
          </cell>
          <cell r="J1671">
            <v>15</v>
          </cell>
          <cell r="K1671" t="str">
            <v>RAMIREZ RICAR DANIEL</v>
          </cell>
          <cell r="L1671" t="str">
            <v>GUNI</v>
          </cell>
        </row>
        <row r="1672">
          <cell r="A1672">
            <v>22</v>
          </cell>
          <cell r="B1672" t="str">
            <v>X76</v>
          </cell>
          <cell r="C1672" t="str">
            <v>DEPARTAMENTO  CHAPA</v>
          </cell>
          <cell r="D1672" t="str">
            <v>424</v>
          </cell>
          <cell r="E1672" t="str">
            <v>ENCUADRAMIENTO DE PUERTA ARD.</v>
          </cell>
          <cell r="F1672" t="str">
            <v>PROYECCION DE SOLDADURA</v>
          </cell>
          <cell r="G1672" t="str">
            <v>ENCUADRAMIENTO DE PUERTA ARD.PROYECCION DE SOLDADURA</v>
          </cell>
          <cell r="H1672" t="str">
            <v>X76</v>
          </cell>
          <cell r="I1672" t="str">
            <v>STO1</v>
          </cell>
          <cell r="J1672">
            <v>15</v>
          </cell>
          <cell r="K1672" t="str">
            <v>CORREA, ALBERTO</v>
          </cell>
          <cell r="L1672" t="str">
            <v>STO1</v>
          </cell>
        </row>
        <row r="1673">
          <cell r="A1673">
            <v>22</v>
          </cell>
          <cell r="B1673" t="str">
            <v>X76</v>
          </cell>
          <cell r="C1673" t="str">
            <v>DEPARTAMENTO  CHAPA</v>
          </cell>
          <cell r="D1673" t="str">
            <v>424</v>
          </cell>
          <cell r="E1673" t="str">
            <v>PIE MEDIO D./ LARGUERO DE TECHO SUP.D.</v>
          </cell>
          <cell r="F1673" t="str">
            <v>BOLLOS</v>
          </cell>
          <cell r="G1673" t="str">
            <v>PIE MEDIO D./ LARGUERO DE TECHO SUP.D.BOLLOS</v>
          </cell>
          <cell r="H1673" t="str">
            <v>X76</v>
          </cell>
          <cell r="I1673" t="str">
            <v>STO1</v>
          </cell>
          <cell r="J1673">
            <v>15</v>
          </cell>
          <cell r="K1673" t="str">
            <v>QUINTEROS, EDUARDO</v>
          </cell>
          <cell r="L1673" t="str">
            <v>STO1</v>
          </cell>
        </row>
        <row r="1674">
          <cell r="A1674">
            <v>22</v>
          </cell>
          <cell r="B1674" t="str">
            <v>X76</v>
          </cell>
          <cell r="C1674" t="str">
            <v>DEPARTAMENTO  CHAPA</v>
          </cell>
          <cell r="D1674" t="str">
            <v>424</v>
          </cell>
          <cell r="E1674" t="str">
            <v>PIE MEDIO I./ LARGUERO DE TECHO SUP. I.</v>
          </cell>
          <cell r="F1674" t="str">
            <v>BOLLOS</v>
          </cell>
          <cell r="G1674" t="str">
            <v>PIE MEDIO I./ LARGUERO DE TECHO SUP. I.BOLLOS</v>
          </cell>
          <cell r="H1674" t="str">
            <v>X76</v>
          </cell>
          <cell r="I1674" t="str">
            <v>STO1</v>
          </cell>
          <cell r="J1674">
            <v>15</v>
          </cell>
          <cell r="K1674" t="str">
            <v>QUINTEROS, EDUARDO</v>
          </cell>
          <cell r="L1674" t="str">
            <v>STO1</v>
          </cell>
        </row>
        <row r="1675">
          <cell r="A1675">
            <v>22</v>
          </cell>
          <cell r="B1675" t="str">
            <v>X76</v>
          </cell>
          <cell r="C1675" t="str">
            <v>DEPARTAMENTO  CHAPA</v>
          </cell>
          <cell r="D1675" t="str">
            <v>426</v>
          </cell>
          <cell r="E1675" t="str">
            <v>ALETA ARD.</v>
          </cell>
          <cell r="F1675" t="str">
            <v>BOLLOS</v>
          </cell>
          <cell r="G1675" t="str">
            <v>ALETA ARD.BOLLOS</v>
          </cell>
          <cell r="H1675" t="str">
            <v>X76</v>
          </cell>
          <cell r="I1675" t="str">
            <v>TCMU</v>
          </cell>
          <cell r="J1675">
            <v>15</v>
          </cell>
          <cell r="K1675" t="str">
            <v>MANZANELLI RICARDO O</v>
          </cell>
          <cell r="L1675" t="str">
            <v>GUNI</v>
          </cell>
        </row>
        <row r="1676">
          <cell r="A1676">
            <v>22</v>
          </cell>
          <cell r="B1676" t="str">
            <v>X76</v>
          </cell>
          <cell r="C1676" t="str">
            <v>DEPARTAMENTO  CHAPA</v>
          </cell>
          <cell r="D1676" t="str">
            <v>426</v>
          </cell>
          <cell r="E1676" t="str">
            <v>ALETA ARD.</v>
          </cell>
          <cell r="F1676" t="str">
            <v>DEFORMADO</v>
          </cell>
          <cell r="G1676" t="str">
            <v>ALETA ARD.DEFORMADO</v>
          </cell>
          <cell r="H1676" t="str">
            <v>X76</v>
          </cell>
          <cell r="I1676" t="str">
            <v>TCMU</v>
          </cell>
          <cell r="J1676">
            <v>15</v>
          </cell>
          <cell r="K1676" t="str">
            <v>MANZANELLI RICARDO O</v>
          </cell>
          <cell r="L1676" t="str">
            <v>GUNI</v>
          </cell>
        </row>
        <row r="1677">
          <cell r="A1677">
            <v>22</v>
          </cell>
          <cell r="B1677" t="str">
            <v>X76</v>
          </cell>
          <cell r="C1677" t="str">
            <v>DEPARTAMENTO  CHAPA</v>
          </cell>
          <cell r="D1677" t="str">
            <v>426</v>
          </cell>
          <cell r="E1677" t="str">
            <v>ENCUADRAMIENTO DE PUERTA ARD.</v>
          </cell>
          <cell r="F1677" t="str">
            <v>BOLLOS</v>
          </cell>
          <cell r="G1677" t="str">
            <v>ENCUADRAMIENTO DE PUERTA ARD.BOLLOS</v>
          </cell>
          <cell r="H1677" t="str">
            <v>X76</v>
          </cell>
          <cell r="I1677" t="str">
            <v>TCMU</v>
          </cell>
          <cell r="J1677">
            <v>15</v>
          </cell>
          <cell r="K1677" t="str">
            <v>FUENTE FEDER GREGOR</v>
          </cell>
          <cell r="L1677" t="str">
            <v>GUNI</v>
          </cell>
        </row>
        <row r="1678">
          <cell r="A1678">
            <v>22</v>
          </cell>
          <cell r="B1678" t="str">
            <v>X76</v>
          </cell>
          <cell r="C1678" t="str">
            <v>DEPARTAMENTO  CHAPA</v>
          </cell>
          <cell r="D1678" t="str">
            <v>426</v>
          </cell>
          <cell r="E1678" t="str">
            <v>PUERTA BATIENTE ARI.</v>
          </cell>
          <cell r="F1678" t="str">
            <v>BOLLOS</v>
          </cell>
          <cell r="G1678" t="str">
            <v>PUERTA BATIENTE ARI.BOLLOS</v>
          </cell>
          <cell r="H1678" t="str">
            <v>X76</v>
          </cell>
          <cell r="I1678" t="str">
            <v>TCMU</v>
          </cell>
          <cell r="J1678">
            <v>15</v>
          </cell>
          <cell r="K1678" t="str">
            <v>RUSEK CHRISTIAN ADRI</v>
          </cell>
          <cell r="L1678" t="str">
            <v>GUNI</v>
          </cell>
        </row>
        <row r="1679">
          <cell r="A1679">
            <v>22</v>
          </cell>
          <cell r="B1679" t="str">
            <v>X76</v>
          </cell>
          <cell r="C1679" t="str">
            <v>DEPARTAMENTO  CHAPA</v>
          </cell>
          <cell r="D1679" t="str">
            <v>426</v>
          </cell>
          <cell r="E1679" t="str">
            <v>PUERTA BATIENTE ARI.</v>
          </cell>
          <cell r="F1679" t="str">
            <v>OXIDACION</v>
          </cell>
          <cell r="G1679" t="str">
            <v>PUERTA BATIENTE ARI.OXIDACION</v>
          </cell>
          <cell r="H1679" t="str">
            <v>X76</v>
          </cell>
          <cell r="I1679" t="str">
            <v>STO1</v>
          </cell>
          <cell r="J1679">
            <v>15</v>
          </cell>
          <cell r="K1679" t="str">
            <v>QUINTEROS, EDUARDO</v>
          </cell>
          <cell r="L1679" t="str">
            <v>STO1</v>
          </cell>
        </row>
        <row r="1680">
          <cell r="A1680">
            <v>22</v>
          </cell>
          <cell r="B1680" t="str">
            <v>X76</v>
          </cell>
          <cell r="C1680" t="str">
            <v>DEPARTAMENTO  CHAPA</v>
          </cell>
          <cell r="D1680" t="str">
            <v>426</v>
          </cell>
          <cell r="E1680" t="str">
            <v>TECHO</v>
          </cell>
          <cell r="F1680" t="str">
            <v>PICO</v>
          </cell>
          <cell r="G1680" t="str">
            <v>TECHOPICO</v>
          </cell>
          <cell r="H1680" t="str">
            <v>X76</v>
          </cell>
          <cell r="I1680" t="str">
            <v>STO1</v>
          </cell>
          <cell r="J1680">
            <v>15</v>
          </cell>
          <cell r="K1680" t="str">
            <v>CORREA, ALBERTO</v>
          </cell>
          <cell r="L1680" t="str">
            <v>STO1</v>
          </cell>
        </row>
        <row r="1681">
          <cell r="A1681">
            <v>22</v>
          </cell>
          <cell r="B1681" t="str">
            <v>X76</v>
          </cell>
          <cell r="C1681" t="str">
            <v>DEPARTAMENTO  CHAPA</v>
          </cell>
          <cell r="D1681" t="str">
            <v>426</v>
          </cell>
          <cell r="E1681" t="str">
            <v>TECHO</v>
          </cell>
          <cell r="F1681" t="str">
            <v>PICO</v>
          </cell>
          <cell r="G1681" t="str">
            <v>TECHOPICO</v>
          </cell>
          <cell r="H1681" t="str">
            <v>X76</v>
          </cell>
          <cell r="I1681" t="str">
            <v>TCMU</v>
          </cell>
          <cell r="J1681">
            <v>15</v>
          </cell>
          <cell r="K1681" t="str">
            <v>GAUNA MARIA EUGENIA</v>
          </cell>
          <cell r="L1681" t="str">
            <v>GUNI</v>
          </cell>
        </row>
        <row r="1682">
          <cell r="A1682">
            <v>22</v>
          </cell>
          <cell r="B1682" t="str">
            <v>X76</v>
          </cell>
          <cell r="C1682" t="str">
            <v>DEPARTAMENTO  CHAPA</v>
          </cell>
          <cell r="D1682" t="str">
            <v>427</v>
          </cell>
          <cell r="E1682" t="str">
            <v>CAPOT AV.</v>
          </cell>
          <cell r="F1682" t="str">
            <v>DEFORMACION</v>
          </cell>
          <cell r="G1682" t="str">
            <v>CAPOT AV.DEFORMACION</v>
          </cell>
          <cell r="H1682" t="str">
            <v>X76</v>
          </cell>
          <cell r="I1682" t="str">
            <v>TCMU</v>
          </cell>
          <cell r="J1682">
            <v>15</v>
          </cell>
          <cell r="K1682" t="str">
            <v>GAUNA MARIA EUGENIA</v>
          </cell>
          <cell r="L1682" t="str">
            <v>GUNI</v>
          </cell>
        </row>
        <row r="1683">
          <cell r="A1683">
            <v>22</v>
          </cell>
          <cell r="B1683" t="str">
            <v>X76</v>
          </cell>
          <cell r="C1683" t="str">
            <v>DEPARTAMENTO  CHAPA</v>
          </cell>
          <cell r="D1683" t="str">
            <v>427</v>
          </cell>
          <cell r="E1683" t="str">
            <v>ENCUADRAMIENTO DE PUERTA ARD.</v>
          </cell>
          <cell r="F1683" t="str">
            <v>DEFORMACION</v>
          </cell>
          <cell r="G1683" t="str">
            <v>ENCUADRAMIENTO DE PUERTA ARD.DEFORMACION</v>
          </cell>
          <cell r="H1683" t="str">
            <v>X76</v>
          </cell>
          <cell r="I1683" t="str">
            <v>STO1</v>
          </cell>
          <cell r="J1683">
            <v>15</v>
          </cell>
          <cell r="K1683" t="str">
            <v>CORREA, ALBERTO</v>
          </cell>
          <cell r="L1683" t="str">
            <v>STO1</v>
          </cell>
        </row>
        <row r="1684">
          <cell r="A1684">
            <v>22</v>
          </cell>
          <cell r="B1684" t="str">
            <v>X76</v>
          </cell>
          <cell r="C1684" t="str">
            <v>DEPARTAMENTO  CHAPA</v>
          </cell>
          <cell r="D1684" t="str">
            <v>427</v>
          </cell>
          <cell r="E1684" t="str">
            <v>ENCUADRAMIENTO DE PUERTA AVI.</v>
          </cell>
          <cell r="F1684" t="str">
            <v>PROYECCION DE SOLDADURA</v>
          </cell>
          <cell r="G1684" t="str">
            <v>ENCUADRAMIENTO DE PUERTA AVI.PROYECCION DE SOLDADURA</v>
          </cell>
          <cell r="H1684" t="str">
            <v>X76</v>
          </cell>
          <cell r="I1684" t="str">
            <v>STO1</v>
          </cell>
          <cell r="J1684">
            <v>15</v>
          </cell>
          <cell r="K1684" t="str">
            <v>CORREA, ALBERTO</v>
          </cell>
          <cell r="L1684" t="str">
            <v>STO1</v>
          </cell>
        </row>
        <row r="1685">
          <cell r="A1685">
            <v>22</v>
          </cell>
          <cell r="B1685" t="str">
            <v>X76</v>
          </cell>
          <cell r="C1685" t="str">
            <v>DEPARTAMENTO  CHAPA</v>
          </cell>
          <cell r="D1685" t="str">
            <v>427</v>
          </cell>
          <cell r="E1685" t="str">
            <v>PISO AR DE COFRE - CAJA</v>
          </cell>
          <cell r="F1685" t="str">
            <v>BOLLOS</v>
          </cell>
          <cell r="G1685" t="str">
            <v>PISO AR DE COFRE - CAJABOLLOS</v>
          </cell>
          <cell r="H1685" t="str">
            <v>X76</v>
          </cell>
          <cell r="I1685" t="str">
            <v>STO1</v>
          </cell>
          <cell r="J1685">
            <v>15</v>
          </cell>
          <cell r="K1685" t="str">
            <v>CORREA, ALBERTO</v>
          </cell>
          <cell r="L1685" t="str">
            <v>STO1</v>
          </cell>
        </row>
        <row r="1686">
          <cell r="A1686">
            <v>22</v>
          </cell>
          <cell r="B1686" t="str">
            <v>X76</v>
          </cell>
          <cell r="C1686" t="str">
            <v>DEPARTAMENTO  CHAPA</v>
          </cell>
          <cell r="D1686" t="str">
            <v>427</v>
          </cell>
          <cell r="E1686" t="str">
            <v>PUERTA AVD.</v>
          </cell>
          <cell r="F1686" t="str">
            <v>DEFORMACION</v>
          </cell>
          <cell r="G1686" t="str">
            <v>PUERTA AVD.DEFORMACION</v>
          </cell>
          <cell r="H1686" t="str">
            <v>X76</v>
          </cell>
          <cell r="I1686" t="str">
            <v>STO1</v>
          </cell>
          <cell r="J1686">
            <v>15</v>
          </cell>
          <cell r="K1686" t="str">
            <v>QUINTEROS, EDUARDO</v>
          </cell>
          <cell r="L1686" t="str">
            <v>STO1</v>
          </cell>
        </row>
        <row r="1687">
          <cell r="A1687">
            <v>22</v>
          </cell>
          <cell r="B1687" t="str">
            <v>X76</v>
          </cell>
          <cell r="C1687" t="str">
            <v>DEPARTAMENTO  CHAPA</v>
          </cell>
          <cell r="D1687" t="str">
            <v>427</v>
          </cell>
          <cell r="E1687" t="str">
            <v>PUERTA AVD.</v>
          </cell>
          <cell r="F1687" t="str">
            <v>DEFORMACION</v>
          </cell>
          <cell r="G1687" t="str">
            <v>PUERTA AVD.DEFORMACION</v>
          </cell>
          <cell r="H1687" t="str">
            <v>X76</v>
          </cell>
          <cell r="I1687" t="str">
            <v>TCMU</v>
          </cell>
          <cell r="J1687">
            <v>15</v>
          </cell>
          <cell r="K1687" t="str">
            <v>RAMIREZ RICAR DANIEL</v>
          </cell>
          <cell r="L1687" t="str">
            <v>GUNI</v>
          </cell>
        </row>
        <row r="1688">
          <cell r="A1688">
            <v>22</v>
          </cell>
          <cell r="B1688" t="str">
            <v>X76</v>
          </cell>
          <cell r="C1688" t="str">
            <v>DEPARTAMENTO  CHAPA</v>
          </cell>
          <cell r="D1688" t="str">
            <v>427</v>
          </cell>
          <cell r="E1688" t="str">
            <v>PUERTA AVI.</v>
          </cell>
          <cell r="F1688" t="str">
            <v>BOLLOS</v>
          </cell>
          <cell r="G1688" t="str">
            <v>PUERTA AVI.BOLLOS</v>
          </cell>
          <cell r="H1688" t="str">
            <v>X76</v>
          </cell>
          <cell r="I1688" t="str">
            <v>TCMU</v>
          </cell>
          <cell r="J1688">
            <v>15</v>
          </cell>
          <cell r="K1688" t="str">
            <v>GUTIERREZ VERONICA</v>
          </cell>
          <cell r="L1688" t="str">
            <v>GUNI</v>
          </cell>
        </row>
        <row r="1689">
          <cell r="A1689">
            <v>22</v>
          </cell>
          <cell r="B1689" t="str">
            <v>X76</v>
          </cell>
          <cell r="C1689" t="str">
            <v>DEPARTAMENTO  CHAPA</v>
          </cell>
          <cell r="D1689" t="str">
            <v>427</v>
          </cell>
          <cell r="E1689" t="str">
            <v>PUERTA AVI.</v>
          </cell>
          <cell r="F1689" t="str">
            <v>BOLLOS</v>
          </cell>
          <cell r="G1689" t="str">
            <v>PUERTA AVI.BOLLOS</v>
          </cell>
          <cell r="H1689" t="str">
            <v>X76</v>
          </cell>
          <cell r="I1689" t="str">
            <v>TCMU</v>
          </cell>
          <cell r="J1689">
            <v>15</v>
          </cell>
          <cell r="K1689" t="str">
            <v>RAMIREZ RICAR DANIEL</v>
          </cell>
          <cell r="L1689" t="str">
            <v>GUNI</v>
          </cell>
        </row>
        <row r="1690">
          <cell r="A1690">
            <v>22</v>
          </cell>
          <cell r="B1690" t="str">
            <v>X76</v>
          </cell>
          <cell r="C1690" t="str">
            <v>DEPARTAMENTO  CHAPA</v>
          </cell>
          <cell r="D1690" t="str">
            <v>427</v>
          </cell>
          <cell r="E1690" t="str">
            <v>PUERTA AVI.</v>
          </cell>
          <cell r="F1690" t="str">
            <v>BOLLOS</v>
          </cell>
          <cell r="G1690" t="str">
            <v>PUERTA AVI.BOLLOS</v>
          </cell>
          <cell r="H1690" t="str">
            <v>X76</v>
          </cell>
          <cell r="I1690" t="str">
            <v>TCMU</v>
          </cell>
          <cell r="J1690">
            <v>15</v>
          </cell>
          <cell r="K1690" t="str">
            <v>RUSEK CHRISTIAN ADRI</v>
          </cell>
          <cell r="L1690" t="str">
            <v>GUNI</v>
          </cell>
        </row>
        <row r="1691">
          <cell r="A1691">
            <v>22</v>
          </cell>
          <cell r="B1691" t="str">
            <v>X76</v>
          </cell>
          <cell r="C1691" t="str">
            <v>DEPARTAMENTO  CHAPA</v>
          </cell>
          <cell r="D1691" t="str">
            <v>427</v>
          </cell>
          <cell r="E1691" t="str">
            <v>PUERTA DESLIZANTE LATERAL D.</v>
          </cell>
          <cell r="F1691" t="str">
            <v>TALONA A LA MANIOBRA</v>
          </cell>
          <cell r="G1691" t="str">
            <v>PUERTA DESLIZANTE LATERAL D.TALONA A LA MANIOBRA</v>
          </cell>
          <cell r="H1691" t="str">
            <v>X76</v>
          </cell>
          <cell r="I1691" t="str">
            <v>TCMU</v>
          </cell>
          <cell r="J1691">
            <v>15</v>
          </cell>
          <cell r="K1691" t="str">
            <v>RAMIREZ RICAR DANIEL</v>
          </cell>
          <cell r="L1691" t="str">
            <v>GUNI</v>
          </cell>
        </row>
        <row r="1692">
          <cell r="A1692">
            <v>22</v>
          </cell>
          <cell r="B1692" t="str">
            <v>X76</v>
          </cell>
          <cell r="C1692" t="str">
            <v>DEPARTAMENTO  CHAPA</v>
          </cell>
          <cell r="D1692" t="str">
            <v>427</v>
          </cell>
          <cell r="E1692" t="str">
            <v>PUERTA DESLIZANTE LATERAL I.</v>
          </cell>
          <cell r="F1692" t="str">
            <v>SOBRESALE</v>
          </cell>
          <cell r="G1692" t="str">
            <v>PUERTA DESLIZANTE LATERAL I.SOBRESALE</v>
          </cell>
          <cell r="H1692" t="str">
            <v>X76</v>
          </cell>
          <cell r="I1692" t="str">
            <v>TCMU</v>
          </cell>
          <cell r="J1692">
            <v>15</v>
          </cell>
          <cell r="K1692" t="str">
            <v>VAZQUEZ RENE ALBERTO</v>
          </cell>
          <cell r="L1692" t="str">
            <v>GUNI</v>
          </cell>
        </row>
        <row r="1693">
          <cell r="A1693">
            <v>22</v>
          </cell>
          <cell r="B1693" t="str">
            <v>X76</v>
          </cell>
          <cell r="C1693" t="str">
            <v>DEPARTAMENTO  CHAPA</v>
          </cell>
          <cell r="D1693" t="str">
            <v>431</v>
          </cell>
          <cell r="E1693" t="str">
            <v>CAPOT AV./ ALETA  AVD.</v>
          </cell>
          <cell r="F1693" t="str">
            <v>JUEGO EXCESIVO</v>
          </cell>
          <cell r="G1693" t="str">
            <v>CAPOT AV./ ALETA  AVD.JUEGO EXCESIVO</v>
          </cell>
          <cell r="H1693" t="str">
            <v>X76</v>
          </cell>
          <cell r="I1693" t="str">
            <v>TCMU</v>
          </cell>
          <cell r="J1693">
            <v>15</v>
          </cell>
          <cell r="K1693" t="str">
            <v>RAMIREZ RICAR DANIEL</v>
          </cell>
          <cell r="L1693" t="str">
            <v>GUNI</v>
          </cell>
        </row>
        <row r="1694">
          <cell r="A1694">
            <v>22</v>
          </cell>
          <cell r="B1694" t="str">
            <v>X76</v>
          </cell>
          <cell r="C1694" t="str">
            <v>DEPARTAMENTO  CHAPA</v>
          </cell>
          <cell r="D1694" t="str">
            <v>431</v>
          </cell>
          <cell r="E1694" t="str">
            <v>CAPOT AV./ ALETA  AVI.</v>
          </cell>
          <cell r="F1694" t="str">
            <v>SOBRESALE</v>
          </cell>
          <cell r="G1694" t="str">
            <v>CAPOT AV./ ALETA  AVI.SOBRESALE</v>
          </cell>
          <cell r="H1694" t="str">
            <v>X76</v>
          </cell>
          <cell r="I1694" t="str">
            <v>BOUT</v>
          </cell>
          <cell r="J1694">
            <v>15</v>
          </cell>
          <cell r="K1694" t="str">
            <v>FIGUEROA MIGUEL ANGE</v>
          </cell>
          <cell r="L1694" t="str">
            <v>GUNI</v>
          </cell>
        </row>
        <row r="1695">
          <cell r="A1695">
            <v>22</v>
          </cell>
          <cell r="B1695" t="str">
            <v>X76</v>
          </cell>
          <cell r="C1695" t="str">
            <v>DEPARTAMENTO  CHAPA</v>
          </cell>
          <cell r="D1695" t="str">
            <v>431</v>
          </cell>
          <cell r="E1695" t="str">
            <v>CAPOT / FARO D.</v>
          </cell>
          <cell r="F1695" t="str">
            <v>SOBRESALE</v>
          </cell>
          <cell r="G1695" t="str">
            <v>CAPOT / FARO D.SOBRESALE</v>
          </cell>
          <cell r="H1695" t="str">
            <v>X76</v>
          </cell>
          <cell r="I1695" t="str">
            <v>TCMU</v>
          </cell>
          <cell r="J1695">
            <v>15</v>
          </cell>
          <cell r="K1695" t="str">
            <v>GAUNA MARIA EUGENIA</v>
          </cell>
          <cell r="L1695" t="str">
            <v>GUNI</v>
          </cell>
        </row>
        <row r="1696">
          <cell r="A1696">
            <v>22</v>
          </cell>
          <cell r="B1696" t="str">
            <v>X76</v>
          </cell>
          <cell r="C1696" t="str">
            <v>DEPARTAMENTO  CHAPA</v>
          </cell>
          <cell r="D1696" t="str">
            <v>432</v>
          </cell>
          <cell r="E1696" t="str">
            <v>CAJON PORTON</v>
          </cell>
          <cell r="F1696" t="str">
            <v>BOLLOS</v>
          </cell>
          <cell r="G1696" t="str">
            <v>CAJON PORTONBOLLOS</v>
          </cell>
          <cell r="H1696" t="str">
            <v>X76</v>
          </cell>
          <cell r="I1696" t="str">
            <v>TCMU</v>
          </cell>
          <cell r="J1696">
            <v>15</v>
          </cell>
          <cell r="K1696" t="str">
            <v>FUENTE FEDER GREGOR</v>
          </cell>
          <cell r="L1696" t="str">
            <v>GUNI</v>
          </cell>
        </row>
        <row r="1697">
          <cell r="A1697">
            <v>22</v>
          </cell>
          <cell r="B1697" t="str">
            <v>X76</v>
          </cell>
          <cell r="C1697" t="str">
            <v>DEPARTAMENTO  CHAPA</v>
          </cell>
          <cell r="D1697" t="str">
            <v>432</v>
          </cell>
          <cell r="E1697" t="str">
            <v>CAPOT AV.</v>
          </cell>
          <cell r="F1697" t="str">
            <v>JUEGO IRREGULAR</v>
          </cell>
          <cell r="G1697" t="str">
            <v>CAPOT AV.JUEGO IRREGULAR</v>
          </cell>
          <cell r="H1697" t="str">
            <v>X76</v>
          </cell>
          <cell r="I1697" t="str">
            <v>STO1</v>
          </cell>
          <cell r="J1697">
            <v>15</v>
          </cell>
          <cell r="K1697" t="str">
            <v>QUINTEROS, EDUARDO</v>
          </cell>
          <cell r="L1697" t="str">
            <v>STO1</v>
          </cell>
        </row>
        <row r="1698">
          <cell r="A1698">
            <v>22</v>
          </cell>
          <cell r="B1698" t="str">
            <v>X76</v>
          </cell>
          <cell r="C1698" t="str">
            <v>DEPARTAMENTO  CHAPA</v>
          </cell>
          <cell r="D1698" t="str">
            <v>432</v>
          </cell>
          <cell r="E1698" t="str">
            <v>CAPOT AV.</v>
          </cell>
          <cell r="F1698" t="str">
            <v>JUEGO IRREGULAR</v>
          </cell>
          <cell r="G1698" t="str">
            <v>CAPOT AV.JUEGO IRREGULAR</v>
          </cell>
          <cell r="H1698" t="str">
            <v>X76</v>
          </cell>
          <cell r="I1698" t="str">
            <v>TCMU</v>
          </cell>
          <cell r="J1698">
            <v>15</v>
          </cell>
          <cell r="K1698" t="str">
            <v>GAUNA MARIA EUGENIA</v>
          </cell>
          <cell r="L1698" t="str">
            <v>GUNI</v>
          </cell>
        </row>
        <row r="1699">
          <cell r="A1699">
            <v>22</v>
          </cell>
          <cell r="B1699" t="str">
            <v>X76</v>
          </cell>
          <cell r="C1699" t="str">
            <v>DEPARTAMENTO  CHAPA</v>
          </cell>
          <cell r="D1699" t="str">
            <v>432</v>
          </cell>
          <cell r="E1699" t="str">
            <v>CAPOT AV.</v>
          </cell>
          <cell r="F1699" t="str">
            <v>JUEGO IRREGULAR</v>
          </cell>
          <cell r="G1699" t="str">
            <v>CAPOT AV.JUEGO IRREGULAR</v>
          </cell>
          <cell r="H1699" t="str">
            <v>X76</v>
          </cell>
          <cell r="I1699" t="str">
            <v>TCMU</v>
          </cell>
          <cell r="J1699">
            <v>15</v>
          </cell>
          <cell r="K1699" t="str">
            <v>RAMIREZ RICAR DANIEL</v>
          </cell>
          <cell r="L1699" t="str">
            <v>GUNI</v>
          </cell>
        </row>
        <row r="1700">
          <cell r="A1700">
            <v>22</v>
          </cell>
          <cell r="B1700" t="str">
            <v>X76</v>
          </cell>
          <cell r="C1700" t="str">
            <v>DEPARTAMENTO  CHAPA</v>
          </cell>
          <cell r="D1700" t="str">
            <v>432</v>
          </cell>
          <cell r="E1700" t="str">
            <v>CAPOT AV.</v>
          </cell>
          <cell r="F1700" t="str">
            <v>JUEGO MAL REPARTIDO</v>
          </cell>
          <cell r="G1700" t="str">
            <v>CAPOT AV.JUEGO MAL REPARTIDO</v>
          </cell>
          <cell r="H1700" t="str">
            <v>X76</v>
          </cell>
          <cell r="I1700" t="str">
            <v>SREE</v>
          </cell>
          <cell r="J1700">
            <v>15</v>
          </cell>
          <cell r="K1700" t="str">
            <v>RAMIREZ RICAR DANIEL</v>
          </cell>
          <cell r="L1700" t="str">
            <v>GUNI</v>
          </cell>
        </row>
        <row r="1701">
          <cell r="A1701">
            <v>22</v>
          </cell>
          <cell r="B1701" t="str">
            <v>X76</v>
          </cell>
          <cell r="C1701" t="str">
            <v>DEPARTAMENTO  CHAPA</v>
          </cell>
          <cell r="D1701" t="str">
            <v>432</v>
          </cell>
          <cell r="E1701" t="str">
            <v>CAPOT AV.</v>
          </cell>
          <cell r="F1701" t="str">
            <v>JUEGO MAL REPARTIDO</v>
          </cell>
          <cell r="G1701" t="str">
            <v>CAPOT AV.JUEGO MAL REPARTIDO</v>
          </cell>
          <cell r="H1701" t="str">
            <v>X76</v>
          </cell>
          <cell r="I1701" t="str">
            <v>TCMU</v>
          </cell>
          <cell r="J1701">
            <v>15</v>
          </cell>
          <cell r="K1701" t="str">
            <v>VAZQUEZ RENE ALBERTO</v>
          </cell>
          <cell r="L1701" t="str">
            <v>GUNI</v>
          </cell>
        </row>
        <row r="1702">
          <cell r="A1702">
            <v>22</v>
          </cell>
          <cell r="B1702" t="str">
            <v>X76</v>
          </cell>
          <cell r="C1702" t="str">
            <v>DEPARTAMENTO MONTAJE</v>
          </cell>
          <cell r="D1702" t="str">
            <v>???</v>
          </cell>
          <cell r="E1702" t="str">
            <v>CAPOT / FARO D.</v>
          </cell>
          <cell r="F1702" t="str">
            <v>JUEGO IRREGULAR</v>
          </cell>
          <cell r="G1702" t="str">
            <v>CAPOT / FARO D.JUEGO IRREGULAR</v>
          </cell>
          <cell r="H1702" t="str">
            <v>X76</v>
          </cell>
          <cell r="I1702" t="str">
            <v>TCMU</v>
          </cell>
          <cell r="J1702">
            <v>15</v>
          </cell>
          <cell r="K1702" t="str">
            <v>FUENTE FEDER GREGOR</v>
          </cell>
          <cell r="L1702" t="str">
            <v>GUNI</v>
          </cell>
        </row>
        <row r="1703">
          <cell r="A1703">
            <v>22</v>
          </cell>
          <cell r="B1703" t="str">
            <v>X76</v>
          </cell>
          <cell r="C1703" t="str">
            <v>DEPARTAMENTO MONTAJE</v>
          </cell>
          <cell r="D1703" t="str">
            <v>???</v>
          </cell>
          <cell r="E1703" t="str">
            <v>PUERTA DE COFRE / ALETA  ARI.</v>
          </cell>
          <cell r="F1703" t="str">
            <v>SOBRESALE</v>
          </cell>
          <cell r="G1703" t="str">
            <v>PUERTA DE COFRE / ALETA  ARI.SOBRESALE</v>
          </cell>
          <cell r="H1703" t="str">
            <v>X76</v>
          </cell>
          <cell r="I1703" t="str">
            <v>TCMU</v>
          </cell>
          <cell r="J1703">
            <v>15</v>
          </cell>
          <cell r="K1703" t="str">
            <v>GAUNA MARIA EUGENIA</v>
          </cell>
          <cell r="L1703" t="str">
            <v>GUNI</v>
          </cell>
        </row>
        <row r="1704">
          <cell r="A1704">
            <v>22</v>
          </cell>
          <cell r="B1704" t="str">
            <v>X76</v>
          </cell>
          <cell r="C1704" t="str">
            <v>DEPARTAMENTO MONTAJE</v>
          </cell>
          <cell r="D1704" t="str">
            <v>???</v>
          </cell>
          <cell r="E1704" t="str">
            <v>TAPA DE CARBURANTE</v>
          </cell>
          <cell r="F1704" t="str">
            <v>MAL POSICIONADO</v>
          </cell>
          <cell r="G1704" t="str">
            <v>TAPA DE CARBURANTEMAL POSICIONADO</v>
          </cell>
          <cell r="H1704" t="str">
            <v>X76</v>
          </cell>
          <cell r="I1704" t="str">
            <v>TCMU</v>
          </cell>
          <cell r="J1704">
            <v>15</v>
          </cell>
          <cell r="K1704" t="str">
            <v>ZELAYA GONZA MA CRUZ</v>
          </cell>
          <cell r="L1704" t="str">
            <v>GUNI</v>
          </cell>
        </row>
        <row r="1705">
          <cell r="A1705">
            <v>22</v>
          </cell>
          <cell r="B1705" t="str">
            <v>X76</v>
          </cell>
          <cell r="C1705" t="str">
            <v>DEPARTAMENTO MONTAJE</v>
          </cell>
          <cell r="D1705" t="str">
            <v>137</v>
          </cell>
          <cell r="E1705" t="str">
            <v>LUNA MOVIL DE PUERTA  ARI.</v>
          </cell>
          <cell r="F1705" t="str">
            <v>MUY LIBRE</v>
          </cell>
          <cell r="G1705" t="str">
            <v>LUNA MOVIL DE PUERTA  ARI.MUY LIBRE</v>
          </cell>
          <cell r="H1705" t="str">
            <v>X76</v>
          </cell>
          <cell r="I1705" t="str">
            <v>TCMU</v>
          </cell>
          <cell r="J1705">
            <v>15</v>
          </cell>
          <cell r="K1705" t="str">
            <v>FUENTE FEDER GREGOR</v>
          </cell>
          <cell r="L1705" t="str">
            <v>GUNI</v>
          </cell>
        </row>
        <row r="1706">
          <cell r="A1706">
            <v>22</v>
          </cell>
          <cell r="B1706" t="str">
            <v>X76</v>
          </cell>
          <cell r="C1706" t="str">
            <v>DEPARTAMENTO MONTAJE</v>
          </cell>
          <cell r="D1706" t="str">
            <v>143</v>
          </cell>
          <cell r="E1706" t="str">
            <v>FARO D.</v>
          </cell>
          <cell r="F1706" t="str">
            <v>MAL POSICIONADO</v>
          </cell>
          <cell r="G1706" t="str">
            <v>FARO D.MAL POSICIONADO</v>
          </cell>
          <cell r="H1706" t="str">
            <v>X76</v>
          </cell>
          <cell r="I1706" t="str">
            <v>TCMU</v>
          </cell>
          <cell r="J1706">
            <v>15</v>
          </cell>
          <cell r="K1706" t="str">
            <v>FUENTE FEDER GREGOR</v>
          </cell>
          <cell r="L1706" t="str">
            <v>GUNI</v>
          </cell>
        </row>
        <row r="1707">
          <cell r="A1707">
            <v>22</v>
          </cell>
          <cell r="B1707" t="str">
            <v>X76</v>
          </cell>
          <cell r="C1707" t="str">
            <v>DEPARTAMENTO MONTAJE</v>
          </cell>
          <cell r="D1707" t="str">
            <v>144</v>
          </cell>
          <cell r="E1707" t="str">
            <v>REMPLISSAGE CONTROLE FREIN</v>
          </cell>
          <cell r="F1707" t="str">
            <v>FUGA</v>
          </cell>
          <cell r="G1707" t="str">
            <v>REMPLISSAGE CONTROLE FREINFUGA</v>
          </cell>
          <cell r="H1707" t="str">
            <v>X76</v>
          </cell>
          <cell r="I1707" t="str">
            <v>BOUT</v>
          </cell>
          <cell r="J1707">
            <v>15</v>
          </cell>
          <cell r="L1707" t="str">
            <v>FREN</v>
          </cell>
        </row>
        <row r="1708">
          <cell r="A1708">
            <v>22</v>
          </cell>
          <cell r="B1708" t="str">
            <v>X76</v>
          </cell>
          <cell r="C1708" t="str">
            <v>DEPARTAMENTO MONTAJE</v>
          </cell>
          <cell r="D1708" t="str">
            <v>145</v>
          </cell>
          <cell r="E1708" t="str">
            <v>FUNCION ABR / ABS</v>
          </cell>
          <cell r="F1708" t="str">
            <v>INSTALACION ESTATICA  2 RK01</v>
          </cell>
          <cell r="G1708" t="str">
            <v>FUNCION ABR / ABSINSTALACION ESTATICA  2 RK01</v>
          </cell>
          <cell r="H1708" t="str">
            <v>X76</v>
          </cell>
          <cell r="I1708" t="str">
            <v>BOUT</v>
          </cell>
          <cell r="J1708">
            <v>15</v>
          </cell>
          <cell r="K1708" t="str">
            <v>CONTROL ELECTRICO</v>
          </cell>
          <cell r="L1708" t="str">
            <v>ST2A</v>
          </cell>
        </row>
        <row r="1709">
          <cell r="A1709">
            <v>22</v>
          </cell>
          <cell r="B1709" t="str">
            <v>X76</v>
          </cell>
          <cell r="C1709" t="str">
            <v>DEPARTAMENTO MONTAJE</v>
          </cell>
          <cell r="D1709" t="str">
            <v>145</v>
          </cell>
          <cell r="E1709" t="str">
            <v>FUNCION DEL PILOTO ANTINIEBLA AR.</v>
          </cell>
          <cell r="F1709" t="str">
            <v>INSTALACION ESTATICA  2 RK01</v>
          </cell>
          <cell r="G1709" t="str">
            <v>FUNCION DEL PILOTO ANTINIEBLA AR.INSTALACION ESTATICA  2 RK01</v>
          </cell>
          <cell r="H1709" t="str">
            <v>X76</v>
          </cell>
          <cell r="I1709" t="str">
            <v>TCMU</v>
          </cell>
          <cell r="J1709">
            <v>15</v>
          </cell>
          <cell r="K1709" t="str">
            <v>CONTROL ELECTRICO</v>
          </cell>
          <cell r="L1709" t="str">
            <v>ST2A</v>
          </cell>
        </row>
        <row r="1710">
          <cell r="A1710">
            <v>22</v>
          </cell>
          <cell r="B1710" t="str">
            <v>X76</v>
          </cell>
          <cell r="C1710" t="str">
            <v>DEPARTAMENTO MONTAJE</v>
          </cell>
          <cell r="D1710" t="str">
            <v>147</v>
          </cell>
          <cell r="E1710" t="str">
            <v>PARACHOQUES AV.</v>
          </cell>
          <cell r="F1710" t="str">
            <v>DESCONCHADO</v>
          </cell>
          <cell r="G1710" t="str">
            <v>PARACHOQUES AV.DESCONCHADO</v>
          </cell>
          <cell r="H1710" t="str">
            <v>X76</v>
          </cell>
          <cell r="I1710" t="str">
            <v>TCMU</v>
          </cell>
          <cell r="J1710">
            <v>15</v>
          </cell>
          <cell r="K1710" t="str">
            <v>GAUNA MARIA EUGENIA</v>
          </cell>
          <cell r="L1710" t="str">
            <v>GUNI</v>
          </cell>
        </row>
        <row r="1711">
          <cell r="A1711">
            <v>22</v>
          </cell>
          <cell r="B1711" t="str">
            <v>X76</v>
          </cell>
          <cell r="C1711" t="str">
            <v>DEPARTAMENTO MONTAJE</v>
          </cell>
          <cell r="D1711" t="str">
            <v>147</v>
          </cell>
          <cell r="E1711" t="str">
            <v>PUERTA AVD.</v>
          </cell>
          <cell r="F1711" t="str">
            <v>DESCONCHADO</v>
          </cell>
          <cell r="G1711" t="str">
            <v>PUERTA AVD.DESCONCHADO</v>
          </cell>
          <cell r="H1711" t="str">
            <v>X76</v>
          </cell>
          <cell r="I1711" t="str">
            <v>TCMU</v>
          </cell>
          <cell r="J1711">
            <v>15</v>
          </cell>
          <cell r="K1711" t="str">
            <v>FIGUEROA MIGUEL ANGE</v>
          </cell>
          <cell r="L1711" t="str">
            <v>GUNI</v>
          </cell>
        </row>
        <row r="1712">
          <cell r="A1712">
            <v>22</v>
          </cell>
          <cell r="B1712" t="str">
            <v>X76</v>
          </cell>
          <cell r="C1712" t="str">
            <v>DEPARTAMENTO MONTAJE</v>
          </cell>
          <cell r="D1712" t="str">
            <v>147</v>
          </cell>
          <cell r="E1712" t="str">
            <v>PUERTA AVI.</v>
          </cell>
          <cell r="F1712" t="str">
            <v>DESCONCHADO</v>
          </cell>
          <cell r="G1712" t="str">
            <v>PUERTA AVI.DESCONCHADO</v>
          </cell>
          <cell r="H1712" t="str">
            <v>X76</v>
          </cell>
          <cell r="I1712" t="str">
            <v>TCMU</v>
          </cell>
          <cell r="J1712">
            <v>15</v>
          </cell>
          <cell r="K1712" t="str">
            <v>MANZANELLI RICARDO O</v>
          </cell>
          <cell r="L1712" t="str">
            <v>GUNI</v>
          </cell>
        </row>
        <row r="1713">
          <cell r="A1713">
            <v>22</v>
          </cell>
          <cell r="B1713" t="str">
            <v>X76</v>
          </cell>
          <cell r="C1713" t="str">
            <v>DEPARTAMENTO MONTAJE</v>
          </cell>
          <cell r="D1713" t="str">
            <v>147</v>
          </cell>
          <cell r="E1713" t="str">
            <v>PUERTA DESLIZANTE LATERAL D.</v>
          </cell>
          <cell r="F1713" t="str">
            <v xml:space="preserve">RAYAS </v>
          </cell>
          <cell r="G1713" t="str">
            <v xml:space="preserve">PUERTA DESLIZANTE LATERAL D.RAYAS </v>
          </cell>
          <cell r="H1713" t="str">
            <v>X76</v>
          </cell>
          <cell r="I1713" t="str">
            <v>TCMU</v>
          </cell>
          <cell r="J1713">
            <v>15</v>
          </cell>
          <cell r="K1713" t="str">
            <v>VAZQUEZ RENE ALBERTO</v>
          </cell>
          <cell r="L1713" t="str">
            <v>GUNI</v>
          </cell>
        </row>
        <row r="1714">
          <cell r="A1714">
            <v>22</v>
          </cell>
          <cell r="B1714" t="str">
            <v>X76</v>
          </cell>
          <cell r="C1714" t="str">
            <v>DEPARTAMENTO PINTURA</v>
          </cell>
          <cell r="D1714" t="str">
            <v>483</v>
          </cell>
          <cell r="E1714" t="str">
            <v>CUSTODIA  I.</v>
          </cell>
          <cell r="F1714" t="str">
            <v>DESCOLGON</v>
          </cell>
          <cell r="G1714" t="str">
            <v>CUSTODIA  I.DESCOLGON</v>
          </cell>
          <cell r="H1714" t="str">
            <v>X76</v>
          </cell>
          <cell r="I1714" t="str">
            <v>TCMU</v>
          </cell>
          <cell r="J1714">
            <v>15</v>
          </cell>
          <cell r="K1714" t="str">
            <v>FUENTE FEDER GREGOR</v>
          </cell>
          <cell r="L1714" t="str">
            <v>GUNI</v>
          </cell>
        </row>
        <row r="1715">
          <cell r="A1715">
            <v>22</v>
          </cell>
          <cell r="B1715" t="str">
            <v>X76</v>
          </cell>
          <cell r="C1715" t="str">
            <v>DEPARTAMENTO PINTURA</v>
          </cell>
          <cell r="D1715" t="str">
            <v>484</v>
          </cell>
          <cell r="E1715" t="str">
            <v>CUSTODIA  D.</v>
          </cell>
          <cell r="F1715" t="str">
            <v>HUELLAS</v>
          </cell>
          <cell r="G1715" t="str">
            <v>CUSTODIA  D.HUELLAS</v>
          </cell>
          <cell r="H1715" t="str">
            <v>X76</v>
          </cell>
          <cell r="I1715" t="str">
            <v>TCMU</v>
          </cell>
          <cell r="J1715">
            <v>15</v>
          </cell>
          <cell r="K1715" t="str">
            <v>FUENTE FEDER GREGOR</v>
          </cell>
          <cell r="L1715" t="str">
            <v>GUNI</v>
          </cell>
        </row>
        <row r="1716">
          <cell r="A1716">
            <v>22</v>
          </cell>
          <cell r="B1716" t="str">
            <v>X76</v>
          </cell>
          <cell r="C1716" t="str">
            <v>DEPARTAMENTO PINTURA</v>
          </cell>
          <cell r="D1716" t="str">
            <v>484</v>
          </cell>
          <cell r="E1716" t="str">
            <v>PAÑO DE PUERTA  AVD / ALETA  AVD</v>
          </cell>
          <cell r="F1716" t="str">
            <v>SOBRESALE</v>
          </cell>
          <cell r="G1716" t="str">
            <v>PAÑO DE PUERTA  AVD / ALETA  AVDSOBRESALE</v>
          </cell>
          <cell r="H1716" t="str">
            <v>X76</v>
          </cell>
          <cell r="I1716" t="str">
            <v>SREE</v>
          </cell>
          <cell r="J1716">
            <v>15</v>
          </cell>
          <cell r="K1716" t="str">
            <v>RAMIREZ RICAR DANIEL</v>
          </cell>
          <cell r="L1716" t="str">
            <v>GUNI</v>
          </cell>
        </row>
        <row r="1717">
          <cell r="A1717">
            <v>22</v>
          </cell>
          <cell r="B1717" t="str">
            <v>X76</v>
          </cell>
          <cell r="C1717" t="str">
            <v>DEPARTAMENTO PINTURA</v>
          </cell>
          <cell r="D1717" t="str">
            <v>484</v>
          </cell>
          <cell r="E1717" t="str">
            <v>PUERTA BATIENTE LATERAL I.</v>
          </cell>
          <cell r="F1717" t="str">
            <v>BOLLOS</v>
          </cell>
          <cell r="G1717" t="str">
            <v>PUERTA BATIENTE LATERAL I.BOLLOS</v>
          </cell>
          <cell r="H1717" t="str">
            <v>X76</v>
          </cell>
          <cell r="I1717" t="str">
            <v>SPIN</v>
          </cell>
          <cell r="J1717">
            <v>15</v>
          </cell>
          <cell r="K1717" t="str">
            <v>ALBORNOZ CARLOS</v>
          </cell>
          <cell r="L1717" t="str">
            <v>SPIN</v>
          </cell>
        </row>
        <row r="1718">
          <cell r="A1718">
            <v>22</v>
          </cell>
          <cell r="B1718" t="str">
            <v>X76</v>
          </cell>
          <cell r="C1718" t="str">
            <v>DEPARTAMENTO PINTURA</v>
          </cell>
          <cell r="D1718" t="str">
            <v>484</v>
          </cell>
          <cell r="E1718" t="str">
            <v>PUERTA DESLIZANTE LATERAL D.</v>
          </cell>
          <cell r="F1718" t="str">
            <v>BOLLOS</v>
          </cell>
          <cell r="G1718" t="str">
            <v>PUERTA DESLIZANTE LATERAL D.BOLLOS</v>
          </cell>
          <cell r="H1718" t="str">
            <v>X76</v>
          </cell>
          <cell r="I1718" t="str">
            <v>TCMU</v>
          </cell>
          <cell r="J1718">
            <v>15</v>
          </cell>
          <cell r="K1718" t="str">
            <v>RAMIREZ RICAR DANIEL</v>
          </cell>
          <cell r="L1718" t="str">
            <v>GUNI</v>
          </cell>
        </row>
        <row r="1719">
          <cell r="A1719">
            <v>22</v>
          </cell>
          <cell r="B1719" t="str">
            <v>X76</v>
          </cell>
          <cell r="C1719" t="str">
            <v>DEPARTAMENTO PINTURA</v>
          </cell>
          <cell r="D1719" t="str">
            <v>484</v>
          </cell>
          <cell r="E1719" t="str">
            <v>PUERTA DESLIZANTE LATERAL D.</v>
          </cell>
          <cell r="F1719" t="str">
            <v>BOLLOS</v>
          </cell>
          <cell r="G1719" t="str">
            <v>PUERTA DESLIZANTE LATERAL D.BOLLOS</v>
          </cell>
          <cell r="H1719" t="str">
            <v>X76</v>
          </cell>
          <cell r="I1719" t="str">
            <v>TCMU</v>
          </cell>
          <cell r="J1719">
            <v>15</v>
          </cell>
          <cell r="K1719" t="str">
            <v>ZELAYA GONZA MA CRUZ</v>
          </cell>
          <cell r="L1719" t="str">
            <v>GUNI</v>
          </cell>
        </row>
        <row r="1720">
          <cell r="A1720">
            <v>22</v>
          </cell>
          <cell r="B1720" t="str">
            <v>X76</v>
          </cell>
          <cell r="C1720" t="str">
            <v>DEPARTAMENTO PINTURA</v>
          </cell>
          <cell r="D1720" t="str">
            <v>484</v>
          </cell>
          <cell r="E1720" t="str">
            <v>PUERTA DESLIZANTE LATERAL I.</v>
          </cell>
          <cell r="F1720" t="str">
            <v>BOLLOS</v>
          </cell>
          <cell r="G1720" t="str">
            <v>PUERTA DESLIZANTE LATERAL I.BOLLOS</v>
          </cell>
          <cell r="H1720" t="str">
            <v>X76</v>
          </cell>
          <cell r="I1720" t="str">
            <v>TCMU</v>
          </cell>
          <cell r="J1720">
            <v>15</v>
          </cell>
          <cell r="K1720" t="str">
            <v>GAUNA MARIA EUGENIA</v>
          </cell>
          <cell r="L1720" t="str">
            <v>GUNI</v>
          </cell>
        </row>
        <row r="1721">
          <cell r="A1721">
            <v>22</v>
          </cell>
          <cell r="B1721" t="str">
            <v>X76</v>
          </cell>
          <cell r="C1721" t="str">
            <v>DEPARTAMENTO PINTURA</v>
          </cell>
          <cell r="D1721" t="str">
            <v>486</v>
          </cell>
          <cell r="E1721" t="str">
            <v>ALETA  AVI.</v>
          </cell>
          <cell r="F1721" t="str">
            <v>GRANO</v>
          </cell>
          <cell r="G1721" t="str">
            <v>ALETA  AVI.GRANO</v>
          </cell>
          <cell r="H1721" t="str">
            <v>X76</v>
          </cell>
          <cell r="I1721" t="str">
            <v>TCMU</v>
          </cell>
          <cell r="J1721">
            <v>15</v>
          </cell>
          <cell r="K1721" t="str">
            <v>ZELAYA GONZA MA CRUZ</v>
          </cell>
          <cell r="L1721" t="str">
            <v>GUNI</v>
          </cell>
        </row>
        <row r="1722">
          <cell r="A1722">
            <v>22</v>
          </cell>
          <cell r="B1722" t="str">
            <v>X76</v>
          </cell>
          <cell r="C1722" t="str">
            <v>DEPARTAMENTO PINTURA</v>
          </cell>
          <cell r="D1722" t="str">
            <v>486</v>
          </cell>
          <cell r="E1722" t="str">
            <v>CAJON DE PUERTA AVI.</v>
          </cell>
          <cell r="F1722" t="str">
            <v>DEPOSITO DE PARTICULAS</v>
          </cell>
          <cell r="G1722" t="str">
            <v>CAJON DE PUERTA AVI.DEPOSITO DE PARTICULAS</v>
          </cell>
          <cell r="H1722" t="str">
            <v>X76</v>
          </cell>
          <cell r="I1722" t="str">
            <v>TCMU</v>
          </cell>
          <cell r="J1722">
            <v>15</v>
          </cell>
          <cell r="K1722" t="str">
            <v>FIGUEROA MIGUEL ANGE</v>
          </cell>
          <cell r="L1722" t="str">
            <v>GUNI</v>
          </cell>
        </row>
        <row r="1723">
          <cell r="A1723">
            <v>22</v>
          </cell>
          <cell r="B1723" t="str">
            <v>X76</v>
          </cell>
          <cell r="C1723" t="str">
            <v>DEPARTAMENTO PINTURA</v>
          </cell>
          <cell r="D1723" t="str">
            <v>486</v>
          </cell>
          <cell r="E1723" t="str">
            <v>CAPOT AV.</v>
          </cell>
          <cell r="F1723" t="str">
            <v>DEPOSITO DE PARTICULAS</v>
          </cell>
          <cell r="G1723" t="str">
            <v>CAPOT AV.DEPOSITO DE PARTICULAS</v>
          </cell>
          <cell r="H1723" t="str">
            <v>X76</v>
          </cell>
          <cell r="I1723" t="str">
            <v>TCMU</v>
          </cell>
          <cell r="J1723">
            <v>15</v>
          </cell>
          <cell r="K1723" t="str">
            <v>IBARRA CARLOS NICOLA</v>
          </cell>
          <cell r="L1723" t="str">
            <v>GUNI</v>
          </cell>
        </row>
        <row r="1724">
          <cell r="A1724">
            <v>22</v>
          </cell>
          <cell r="B1724" t="str">
            <v>X76</v>
          </cell>
          <cell r="C1724" t="str">
            <v>DEPARTAMENTO PINTURA</v>
          </cell>
          <cell r="D1724" t="str">
            <v>486</v>
          </cell>
          <cell r="E1724" t="str">
            <v>CAPOT AV.</v>
          </cell>
          <cell r="F1724" t="str">
            <v>GRANO</v>
          </cell>
          <cell r="G1724" t="str">
            <v>CAPOT AV.GRANO</v>
          </cell>
          <cell r="H1724" t="str">
            <v>X76</v>
          </cell>
          <cell r="I1724" t="str">
            <v>TCMU</v>
          </cell>
          <cell r="J1724">
            <v>15</v>
          </cell>
          <cell r="K1724" t="str">
            <v>GUTIERREZ VERONICA</v>
          </cell>
          <cell r="L1724" t="str">
            <v>GUNI</v>
          </cell>
        </row>
        <row r="1725">
          <cell r="A1725">
            <v>22</v>
          </cell>
          <cell r="B1725" t="str">
            <v>X76</v>
          </cell>
          <cell r="C1725" t="str">
            <v>DEPARTAMENTO PINTURA</v>
          </cell>
          <cell r="D1725" t="str">
            <v>486</v>
          </cell>
          <cell r="E1725" t="str">
            <v>CUSTODIA  D.</v>
          </cell>
          <cell r="F1725" t="str">
            <v>GRANO</v>
          </cell>
          <cell r="G1725" t="str">
            <v>CUSTODIA  D.GRANO</v>
          </cell>
          <cell r="H1725" t="str">
            <v>X76</v>
          </cell>
          <cell r="I1725" t="str">
            <v>BOUT</v>
          </cell>
          <cell r="J1725">
            <v>15</v>
          </cell>
          <cell r="K1725" t="str">
            <v>GUTIERREZ VERONICA</v>
          </cell>
          <cell r="L1725" t="str">
            <v>GUNI</v>
          </cell>
        </row>
        <row r="1726">
          <cell r="A1726">
            <v>22</v>
          </cell>
          <cell r="B1726" t="str">
            <v>X76</v>
          </cell>
          <cell r="C1726" t="str">
            <v>DEPARTAMENTO PINTURA</v>
          </cell>
          <cell r="D1726" t="str">
            <v>486</v>
          </cell>
          <cell r="E1726" t="str">
            <v>CUSTODIA  D.</v>
          </cell>
          <cell r="F1726" t="str">
            <v>GRANO</v>
          </cell>
          <cell r="G1726" t="str">
            <v>CUSTODIA  D.GRANO</v>
          </cell>
          <cell r="H1726" t="str">
            <v>X76</v>
          </cell>
          <cell r="I1726" t="str">
            <v>TCMU</v>
          </cell>
          <cell r="J1726">
            <v>15</v>
          </cell>
          <cell r="K1726" t="str">
            <v>FUENTE FEDER GREGOR</v>
          </cell>
          <cell r="L1726" t="str">
            <v>GUNI</v>
          </cell>
        </row>
        <row r="1727">
          <cell r="A1727">
            <v>22</v>
          </cell>
          <cell r="B1727" t="str">
            <v>X76</v>
          </cell>
          <cell r="C1727" t="str">
            <v>DEPARTAMENTO PINTURA</v>
          </cell>
          <cell r="D1727" t="str">
            <v>486</v>
          </cell>
          <cell r="E1727" t="str">
            <v>CUSTODIA  D.</v>
          </cell>
          <cell r="F1727" t="str">
            <v>GRANO</v>
          </cell>
          <cell r="G1727" t="str">
            <v>CUSTODIA  D.GRANO</v>
          </cell>
          <cell r="H1727" t="str">
            <v>X76</v>
          </cell>
          <cell r="I1727" t="str">
            <v>TCMU</v>
          </cell>
          <cell r="J1727">
            <v>15</v>
          </cell>
          <cell r="K1727" t="str">
            <v>GUTIERREZ VERONICA</v>
          </cell>
          <cell r="L1727" t="str">
            <v>GUNI</v>
          </cell>
        </row>
        <row r="1728">
          <cell r="A1728">
            <v>22</v>
          </cell>
          <cell r="B1728" t="str">
            <v>X76</v>
          </cell>
          <cell r="C1728" t="str">
            <v>DEPARTAMENTO PINTURA</v>
          </cell>
          <cell r="D1728" t="str">
            <v>486</v>
          </cell>
          <cell r="E1728" t="str">
            <v>CUSTODIA  I.</v>
          </cell>
          <cell r="F1728" t="str">
            <v>GRANO</v>
          </cell>
          <cell r="G1728" t="str">
            <v>CUSTODIA  I.GRANO</v>
          </cell>
          <cell r="H1728" t="str">
            <v>X76</v>
          </cell>
          <cell r="I1728" t="str">
            <v>TCMU</v>
          </cell>
          <cell r="J1728">
            <v>15</v>
          </cell>
          <cell r="K1728" t="str">
            <v>VAZQUEZ RENE ALBERTO</v>
          </cell>
          <cell r="L1728" t="str">
            <v>GUNI</v>
          </cell>
        </row>
        <row r="1729">
          <cell r="A1729">
            <v>22</v>
          </cell>
          <cell r="B1729" t="str">
            <v>X76</v>
          </cell>
          <cell r="C1729" t="str">
            <v>DEPARTAMENTO PINTURA</v>
          </cell>
          <cell r="D1729" t="str">
            <v>486</v>
          </cell>
          <cell r="E1729" t="str">
            <v>PUERTA AVD.</v>
          </cell>
          <cell r="F1729" t="str">
            <v>DEPOSITO DE PARTICULAS</v>
          </cell>
          <cell r="G1729" t="str">
            <v>PUERTA AVD.DEPOSITO DE PARTICULAS</v>
          </cell>
          <cell r="H1729" t="str">
            <v>X76</v>
          </cell>
          <cell r="I1729" t="str">
            <v>TCMU</v>
          </cell>
          <cell r="J1729">
            <v>15</v>
          </cell>
          <cell r="K1729" t="str">
            <v>RUSEK CHRISTIAN ADRI</v>
          </cell>
          <cell r="L1729" t="str">
            <v>GUNI</v>
          </cell>
        </row>
        <row r="1730">
          <cell r="A1730">
            <v>22</v>
          </cell>
          <cell r="B1730" t="str">
            <v>X76</v>
          </cell>
          <cell r="C1730" t="str">
            <v>DEPARTAMENTO PINTURA</v>
          </cell>
          <cell r="D1730" t="str">
            <v>486</v>
          </cell>
          <cell r="E1730" t="str">
            <v>PUERTA AVI.</v>
          </cell>
          <cell r="F1730" t="str">
            <v>DEPOSITO DE PARTICULAS</v>
          </cell>
          <cell r="G1730" t="str">
            <v>PUERTA AVI.DEPOSITO DE PARTICULAS</v>
          </cell>
          <cell r="H1730" t="str">
            <v>X76</v>
          </cell>
          <cell r="I1730" t="str">
            <v>TCMU</v>
          </cell>
          <cell r="J1730">
            <v>15</v>
          </cell>
          <cell r="K1730" t="str">
            <v>RUSEK CHRISTIAN ADRI</v>
          </cell>
          <cell r="L1730" t="str">
            <v>GUNI</v>
          </cell>
        </row>
        <row r="1731">
          <cell r="A1731">
            <v>22</v>
          </cell>
          <cell r="B1731" t="str">
            <v>X76</v>
          </cell>
          <cell r="C1731" t="str">
            <v>DEPARTAMENTO PINTURA</v>
          </cell>
          <cell r="D1731" t="str">
            <v>486</v>
          </cell>
          <cell r="E1731" t="str">
            <v>PUERTA AVI.</v>
          </cell>
          <cell r="F1731" t="str">
            <v>GRANO</v>
          </cell>
          <cell r="G1731" t="str">
            <v>PUERTA AVI.GRANO</v>
          </cell>
          <cell r="H1731" t="str">
            <v>X76</v>
          </cell>
          <cell r="I1731" t="str">
            <v>TCMU</v>
          </cell>
          <cell r="J1731">
            <v>15</v>
          </cell>
          <cell r="K1731" t="str">
            <v>ZELAYA GONZA MA CRUZ</v>
          </cell>
          <cell r="L1731" t="str">
            <v>GUNI</v>
          </cell>
        </row>
        <row r="1732">
          <cell r="A1732">
            <v>22</v>
          </cell>
          <cell r="B1732" t="str">
            <v>X76</v>
          </cell>
          <cell r="C1732" t="str">
            <v>DEPARTAMENTO PINTURA</v>
          </cell>
          <cell r="D1732" t="str">
            <v>486</v>
          </cell>
          <cell r="E1732" t="str">
            <v>PUERTA BATIENTE ARI.</v>
          </cell>
          <cell r="F1732" t="str">
            <v>DEPOSITO DE PARTICULAS</v>
          </cell>
          <cell r="G1732" t="str">
            <v>PUERTA BATIENTE ARI.DEPOSITO DE PARTICULAS</v>
          </cell>
          <cell r="H1732" t="str">
            <v>X76</v>
          </cell>
          <cell r="I1732" t="str">
            <v>TCMU</v>
          </cell>
          <cell r="J1732">
            <v>15</v>
          </cell>
          <cell r="K1732" t="str">
            <v>RAMIREZ RICAR DANIEL</v>
          </cell>
          <cell r="L1732" t="str">
            <v>GUNI</v>
          </cell>
        </row>
        <row r="1733">
          <cell r="A1733">
            <v>22</v>
          </cell>
          <cell r="B1733" t="str">
            <v>X76</v>
          </cell>
          <cell r="C1733" t="str">
            <v>DEPARTAMENTO PINTURA</v>
          </cell>
          <cell r="D1733" t="str">
            <v>486</v>
          </cell>
          <cell r="E1733" t="str">
            <v>PUERTA BATIENTE ARI.</v>
          </cell>
          <cell r="F1733" t="str">
            <v>GRANO</v>
          </cell>
          <cell r="G1733" t="str">
            <v>PUERTA BATIENTE ARI.GRANO</v>
          </cell>
          <cell r="H1733" t="str">
            <v>X76</v>
          </cell>
          <cell r="I1733" t="str">
            <v>TCMU</v>
          </cell>
          <cell r="J1733">
            <v>15</v>
          </cell>
          <cell r="K1733" t="str">
            <v>GUTIERREZ VERONICA</v>
          </cell>
          <cell r="L1733" t="str">
            <v>GUNI</v>
          </cell>
        </row>
        <row r="1734">
          <cell r="A1734">
            <v>22</v>
          </cell>
          <cell r="B1734" t="str">
            <v>X76</v>
          </cell>
          <cell r="C1734" t="str">
            <v>DEPARTAMENTO PINTURA</v>
          </cell>
          <cell r="D1734" t="str">
            <v>486</v>
          </cell>
          <cell r="E1734" t="str">
            <v>PUERTA BATIENTE ARI.</v>
          </cell>
          <cell r="F1734" t="str">
            <v>GRANO</v>
          </cell>
          <cell r="G1734" t="str">
            <v>PUERTA BATIENTE ARI.GRANO</v>
          </cell>
          <cell r="H1734" t="str">
            <v>X76</v>
          </cell>
          <cell r="I1734" t="str">
            <v>TCMU</v>
          </cell>
          <cell r="J1734">
            <v>15</v>
          </cell>
          <cell r="K1734" t="str">
            <v>MANZANELLI RICARDO O</v>
          </cell>
          <cell r="L1734" t="str">
            <v>GUNI</v>
          </cell>
        </row>
        <row r="1735">
          <cell r="A1735">
            <v>22</v>
          </cell>
          <cell r="B1735" t="str">
            <v>X76</v>
          </cell>
          <cell r="C1735" t="str">
            <v>DEPARTAMENTO PINTURA</v>
          </cell>
          <cell r="D1735" t="str">
            <v>486</v>
          </cell>
          <cell r="E1735" t="str">
            <v>PUERTA DESLIZANTE LATERAL D.</v>
          </cell>
          <cell r="F1735" t="str">
            <v>GRANO</v>
          </cell>
          <cell r="G1735" t="str">
            <v>PUERTA DESLIZANTE LATERAL D.GRANO</v>
          </cell>
          <cell r="H1735" t="str">
            <v>X76</v>
          </cell>
          <cell r="I1735" t="str">
            <v>TCMU</v>
          </cell>
          <cell r="J1735">
            <v>15</v>
          </cell>
          <cell r="K1735" t="str">
            <v>ZELAYA GONZA MA CRUZ</v>
          </cell>
          <cell r="L1735" t="str">
            <v>GUNI</v>
          </cell>
        </row>
        <row r="1736">
          <cell r="A1736">
            <v>22</v>
          </cell>
          <cell r="B1736" t="str">
            <v>X76</v>
          </cell>
          <cell r="C1736" t="str">
            <v>DEPARTAMENTO PINTURA</v>
          </cell>
          <cell r="D1736" t="str">
            <v>486</v>
          </cell>
          <cell r="E1736" t="str">
            <v>TECHO</v>
          </cell>
          <cell r="F1736" t="str">
            <v>GRANO</v>
          </cell>
          <cell r="G1736" t="str">
            <v>TECHOGRANO</v>
          </cell>
          <cell r="H1736" t="str">
            <v>X76</v>
          </cell>
          <cell r="I1736" t="str">
            <v>TCMU</v>
          </cell>
          <cell r="J1736">
            <v>15</v>
          </cell>
          <cell r="K1736" t="str">
            <v>ZELAYA GONZA MA CRUZ</v>
          </cell>
          <cell r="L1736" t="str">
            <v>GUNI</v>
          </cell>
        </row>
        <row r="1737">
          <cell r="A1737">
            <v>22</v>
          </cell>
          <cell r="B1737" t="str">
            <v>X65</v>
          </cell>
          <cell r="C1737" t="str">
            <v>DEPARTAMENTO MONTAJE</v>
          </cell>
          <cell r="D1737" t="str">
            <v>???</v>
          </cell>
          <cell r="E1737" t="str">
            <v>PUERTA AVI.</v>
          </cell>
          <cell r="F1737" t="str">
            <v>DESCONCHADO</v>
          </cell>
          <cell r="G1737" t="str">
            <v>PUERTA AVI.DESCONCHADO</v>
          </cell>
          <cell r="H1737" t="str">
            <v>X65</v>
          </cell>
          <cell r="I1737" t="str">
            <v>BOUT</v>
          </cell>
          <cell r="J1737">
            <v>8</v>
          </cell>
          <cell r="K1737" t="str">
            <v>DAGHERO CLAUDIO JUAN</v>
          </cell>
          <cell r="L1737" t="str">
            <v>TCMU</v>
          </cell>
        </row>
        <row r="1738">
          <cell r="A1738">
            <v>22</v>
          </cell>
          <cell r="B1738" t="str">
            <v>X65</v>
          </cell>
          <cell r="C1738" t="str">
            <v>DEPARTAMENTO MONTAJE</v>
          </cell>
          <cell r="D1738" t="str">
            <v>140</v>
          </cell>
          <cell r="E1738" t="str">
            <v>PUERTA AVI.</v>
          </cell>
          <cell r="F1738" t="str">
            <v>DESCONCHADO</v>
          </cell>
          <cell r="G1738" t="str">
            <v>PUERTA AVI.DESCONCHADO</v>
          </cell>
          <cell r="H1738" t="str">
            <v>X65</v>
          </cell>
          <cell r="I1738" t="str">
            <v>BOUT</v>
          </cell>
          <cell r="J1738">
            <v>7</v>
          </cell>
          <cell r="K1738" t="str">
            <v>DAGHERO CLAUDIO JUAN</v>
          </cell>
          <cell r="L1738" t="str">
            <v>TCMU</v>
          </cell>
        </row>
        <row r="1739">
          <cell r="A1739">
            <v>22</v>
          </cell>
          <cell r="B1739" t="str">
            <v>X38</v>
          </cell>
          <cell r="C1739" t="str">
            <v>DEPARTAMENTO  CHAPA</v>
          </cell>
          <cell r="D1739" t="str">
            <v>423</v>
          </cell>
          <cell r="E1739" t="str">
            <v>ALETA  AVD.</v>
          </cell>
          <cell r="F1739" t="str">
            <v>BOLLOS</v>
          </cell>
          <cell r="G1739" t="str">
            <v>ALETA  AVD.BOLLOS</v>
          </cell>
          <cell r="H1739" t="str">
            <v>X38</v>
          </cell>
          <cell r="I1739" t="str">
            <v>SRET</v>
          </cell>
          <cell r="J1739">
            <v>14</v>
          </cell>
          <cell r="K1739" t="str">
            <v>CORREA, ALBERTO</v>
          </cell>
          <cell r="L1739" t="str">
            <v>STO1</v>
          </cell>
        </row>
        <row r="1740">
          <cell r="A1740">
            <v>22</v>
          </cell>
          <cell r="B1740" t="str">
            <v>X38</v>
          </cell>
          <cell r="C1740" t="str">
            <v>DEPARTAMENTO  CHAPA</v>
          </cell>
          <cell r="D1740" t="str">
            <v>426</v>
          </cell>
          <cell r="E1740" t="str">
            <v>ENCUADRAMIENTO DE PUERTA ARI.</v>
          </cell>
          <cell r="F1740" t="str">
            <v>BOLLOS</v>
          </cell>
          <cell r="G1740" t="str">
            <v>ENCUADRAMIENTO DE PUERTA ARI.BOLLOS</v>
          </cell>
          <cell r="H1740" t="str">
            <v>X38</v>
          </cell>
          <cell r="I1740" t="str">
            <v>SRE1</v>
          </cell>
          <cell r="J1740">
            <v>14</v>
          </cell>
          <cell r="K1740" t="str">
            <v>AUTELLI JORGE A</v>
          </cell>
          <cell r="L1740" t="str">
            <v>TCMU</v>
          </cell>
        </row>
        <row r="1741">
          <cell r="A1741">
            <v>22</v>
          </cell>
          <cell r="B1741" t="str">
            <v>X38</v>
          </cell>
          <cell r="C1741" t="str">
            <v>DEPARTAMENTO  CHAPA</v>
          </cell>
          <cell r="D1741" t="str">
            <v>431</v>
          </cell>
          <cell r="E1741" t="str">
            <v>ALETA  ARI.</v>
          </cell>
          <cell r="F1741" t="str">
            <v>PICO</v>
          </cell>
          <cell r="G1741" t="str">
            <v>ALETA  ARI.PICO</v>
          </cell>
          <cell r="H1741" t="str">
            <v>X38</v>
          </cell>
          <cell r="I1741" t="str">
            <v>STO1</v>
          </cell>
          <cell r="J1741">
            <v>14</v>
          </cell>
          <cell r="K1741" t="str">
            <v>CORREA, ALBERTO</v>
          </cell>
          <cell r="L1741" t="str">
            <v>STO1</v>
          </cell>
        </row>
        <row r="1742">
          <cell r="A1742">
            <v>22</v>
          </cell>
          <cell r="B1742" t="str">
            <v>X38</v>
          </cell>
          <cell r="C1742" t="str">
            <v>DEPARTAMENTO MONTAJE</v>
          </cell>
          <cell r="D1742" t="str">
            <v>141</v>
          </cell>
          <cell r="E1742" t="str">
            <v>FUNCION DE INYECCION</v>
          </cell>
          <cell r="F1742" t="str">
            <v>CABLEADO DETERIORADO</v>
          </cell>
          <cell r="G1742" t="str">
            <v>FUNCION DE INYECCIONCABLEADO DETERIORADO</v>
          </cell>
          <cell r="H1742" t="str">
            <v>X38</v>
          </cell>
          <cell r="I1742" t="str">
            <v>SRE1</v>
          </cell>
          <cell r="J1742">
            <v>14</v>
          </cell>
          <cell r="K1742" t="str">
            <v>CONTROL ELECTRICO</v>
          </cell>
          <cell r="L1742" t="str">
            <v>DYRA</v>
          </cell>
        </row>
        <row r="1743">
          <cell r="A1743">
            <v>22</v>
          </cell>
          <cell r="B1743" t="str">
            <v>X38</v>
          </cell>
          <cell r="C1743" t="str">
            <v>DEPARTAMENTO MONTAJE</v>
          </cell>
          <cell r="D1743" t="str">
            <v>142</v>
          </cell>
          <cell r="E1743" t="str">
            <v>PALANCA DE SELECCION CVA</v>
          </cell>
          <cell r="F1743" t="str">
            <v>RUIDO A LA MANIOBRA</v>
          </cell>
          <cell r="G1743" t="str">
            <v>PALANCA DE SELECCION CVARUIDO A LA MANIOBRA</v>
          </cell>
          <cell r="H1743" t="str">
            <v>X38</v>
          </cell>
          <cell r="I1743" t="str">
            <v>SREE</v>
          </cell>
          <cell r="J1743">
            <v>14</v>
          </cell>
          <cell r="K1743" t="str">
            <v>ALFONSO LOPEZ</v>
          </cell>
          <cell r="L1743" t="str">
            <v>SREE</v>
          </cell>
        </row>
        <row r="1744">
          <cell r="A1744">
            <v>22</v>
          </cell>
          <cell r="B1744" t="str">
            <v>X38</v>
          </cell>
          <cell r="C1744" t="str">
            <v>DEPARTAMENTO MONTAJE</v>
          </cell>
          <cell r="D1744" t="str">
            <v>147</v>
          </cell>
          <cell r="E1744" t="str">
            <v>PUERTA AVI.</v>
          </cell>
          <cell r="F1744" t="str">
            <v>DESCONCHADO</v>
          </cell>
          <cell r="G1744" t="str">
            <v>PUERTA AVI.DESCONCHADO</v>
          </cell>
          <cell r="H1744" t="str">
            <v>X38</v>
          </cell>
          <cell r="I1744" t="str">
            <v>BOUT</v>
          </cell>
          <cell r="J1744">
            <v>14</v>
          </cell>
          <cell r="K1744" t="str">
            <v>MANZANELLI RICARDO O</v>
          </cell>
          <cell r="L1744" t="str">
            <v>GUNI</v>
          </cell>
        </row>
        <row r="1745">
          <cell r="A1745">
            <v>22</v>
          </cell>
          <cell r="B1745" t="str">
            <v>X38</v>
          </cell>
          <cell r="C1745" t="str">
            <v>DEPARTAMENTO PINTURA</v>
          </cell>
          <cell r="D1745" t="str">
            <v>486</v>
          </cell>
          <cell r="E1745" t="str">
            <v>MARCO DE PUERTA  ARI</v>
          </cell>
          <cell r="F1745" t="str">
            <v>DEPOSITO DE PARTICULAS</v>
          </cell>
          <cell r="G1745" t="str">
            <v>MARCO DE PUERTA  ARIDEPOSITO DE PARTICULAS</v>
          </cell>
          <cell r="H1745" t="str">
            <v>X38</v>
          </cell>
          <cell r="I1745" t="str">
            <v>SRE1</v>
          </cell>
          <cell r="J1745">
            <v>14</v>
          </cell>
          <cell r="K1745" t="str">
            <v>AUTELLI JORGE A</v>
          </cell>
          <cell r="L1745" t="str">
            <v>TCMU</v>
          </cell>
        </row>
        <row r="1746">
          <cell r="A1746">
            <v>22</v>
          </cell>
          <cell r="B1746" t="str">
            <v>X65</v>
          </cell>
          <cell r="C1746" t="str">
            <v>CALIDAD DE PIEZAS</v>
          </cell>
          <cell r="D1746" t="str">
            <v>151</v>
          </cell>
          <cell r="E1746" t="str">
            <v>FUNCION DE INYECCION</v>
          </cell>
          <cell r="F1746" t="str">
            <v>TERMINAL DETERIORADO</v>
          </cell>
          <cell r="G1746" t="str">
            <v>FUNCION DE INYECCIONTERMINAL DETERIORADO</v>
          </cell>
          <cell r="H1746" t="str">
            <v>X65</v>
          </cell>
          <cell r="I1746" t="str">
            <v>SREE</v>
          </cell>
          <cell r="J1746">
            <v>14</v>
          </cell>
          <cell r="K1746" t="str">
            <v>CONTROL ELECTRICO</v>
          </cell>
          <cell r="L1746" t="str">
            <v>ST1A</v>
          </cell>
        </row>
        <row r="1747">
          <cell r="A1747">
            <v>22</v>
          </cell>
          <cell r="B1747" t="str">
            <v>X65</v>
          </cell>
          <cell r="C1747" t="str">
            <v>CALIDAD DE PIEZAS</v>
          </cell>
          <cell r="D1747" t="str">
            <v>151</v>
          </cell>
          <cell r="E1747" t="str">
            <v>FUNCION LAVALUNETA  AR.</v>
          </cell>
          <cell r="F1747" t="str">
            <v>MAL GRAPADO</v>
          </cell>
          <cell r="G1747" t="str">
            <v>FUNCION LAVALUNETA  AR.MAL GRAPADO</v>
          </cell>
          <cell r="H1747" t="str">
            <v>X65</v>
          </cell>
          <cell r="I1747" t="str">
            <v>TCMU</v>
          </cell>
          <cell r="J1747">
            <v>14</v>
          </cell>
          <cell r="K1747" t="str">
            <v>ZELAYA GONZA MA CRUZ</v>
          </cell>
          <cell r="L1747" t="str">
            <v>GUN2</v>
          </cell>
        </row>
        <row r="1748">
          <cell r="A1748">
            <v>22</v>
          </cell>
          <cell r="B1748" t="str">
            <v>X65</v>
          </cell>
          <cell r="C1748" t="str">
            <v>CALIDAD DE PIEZAS</v>
          </cell>
          <cell r="D1748" t="str">
            <v>151</v>
          </cell>
          <cell r="E1748" t="str">
            <v>FUNCION PILOTOS DE STOP (CONJUNTO)</v>
          </cell>
          <cell r="F1748" t="str">
            <v>CABLEADO NO CONFORME</v>
          </cell>
          <cell r="G1748" t="str">
            <v>FUNCION PILOTOS DE STOP (CONJUNTO)CABLEADO NO CONFORME</v>
          </cell>
          <cell r="H1748" t="str">
            <v>X65</v>
          </cell>
          <cell r="I1748" t="str">
            <v>SREE</v>
          </cell>
          <cell r="J1748">
            <v>14</v>
          </cell>
          <cell r="K1748" t="str">
            <v>CONTROL ELECTRICO</v>
          </cell>
          <cell r="L1748" t="str">
            <v>ST2A</v>
          </cell>
        </row>
        <row r="1749">
          <cell r="A1749">
            <v>22</v>
          </cell>
          <cell r="B1749" t="str">
            <v>X65</v>
          </cell>
          <cell r="C1749" t="str">
            <v>CALIDAD DE PIEZAS</v>
          </cell>
          <cell r="D1749" t="str">
            <v>151</v>
          </cell>
          <cell r="E1749" t="str">
            <v>RETROVISOR EXT. I. REGULABLE DE INTERIOR</v>
          </cell>
          <cell r="F1749" t="str">
            <v>NO CONFORME</v>
          </cell>
          <cell r="G1749" t="str">
            <v>RETROVISOR EXT. I. REGULABLE DE INTERIORNO CONFORME</v>
          </cell>
          <cell r="H1749" t="str">
            <v>X65</v>
          </cell>
          <cell r="I1749" t="str">
            <v>TCMU</v>
          </cell>
          <cell r="J1749">
            <v>14</v>
          </cell>
          <cell r="K1749" t="str">
            <v>MANZANELLI RICARDO O</v>
          </cell>
          <cell r="L1749" t="str">
            <v>GUNI</v>
          </cell>
        </row>
        <row r="1750">
          <cell r="A1750">
            <v>22</v>
          </cell>
          <cell r="B1750" t="str">
            <v>X65</v>
          </cell>
          <cell r="C1750" t="str">
            <v>DEPARTAMENTO  CHAPA</v>
          </cell>
          <cell r="D1750" t="str">
            <v>421</v>
          </cell>
          <cell r="E1750" t="str">
            <v>ALETA ARD.</v>
          </cell>
          <cell r="F1750" t="str">
            <v>BOLLOS</v>
          </cell>
          <cell r="G1750" t="str">
            <v>ALETA ARD.BOLLOS</v>
          </cell>
          <cell r="H1750" t="str">
            <v>X65</v>
          </cell>
          <cell r="I1750" t="str">
            <v>TCMU</v>
          </cell>
          <cell r="J1750">
            <v>14</v>
          </cell>
          <cell r="K1750" t="str">
            <v>VAZQUEZ RENE ALBERTO</v>
          </cell>
          <cell r="L1750" t="str">
            <v>GUNI</v>
          </cell>
        </row>
        <row r="1751">
          <cell r="A1751">
            <v>22</v>
          </cell>
          <cell r="B1751" t="str">
            <v>X65</v>
          </cell>
          <cell r="C1751" t="str">
            <v>DEPARTAMENTO  CHAPA</v>
          </cell>
          <cell r="D1751" t="str">
            <v>421</v>
          </cell>
          <cell r="E1751" t="str">
            <v>ALETA ARD.</v>
          </cell>
          <cell r="F1751" t="str">
            <v>BOLLOS</v>
          </cell>
          <cell r="G1751" t="str">
            <v>ALETA ARD.BOLLOS</v>
          </cell>
          <cell r="H1751" t="str">
            <v>X65</v>
          </cell>
          <cell r="I1751" t="str">
            <v>TCMU</v>
          </cell>
          <cell r="J1751">
            <v>14</v>
          </cell>
          <cell r="K1751" t="str">
            <v>VERA FEDERICO</v>
          </cell>
          <cell r="L1751" t="str">
            <v>GUNI</v>
          </cell>
        </row>
        <row r="1752">
          <cell r="A1752">
            <v>22</v>
          </cell>
          <cell r="B1752" t="str">
            <v>X65</v>
          </cell>
          <cell r="C1752" t="str">
            <v>DEPARTAMENTO  CHAPA</v>
          </cell>
          <cell r="D1752" t="str">
            <v>421</v>
          </cell>
          <cell r="E1752" t="str">
            <v>ALETA ARD.</v>
          </cell>
          <cell r="F1752" t="str">
            <v>PICO</v>
          </cell>
          <cell r="G1752" t="str">
            <v>ALETA ARD.PICO</v>
          </cell>
          <cell r="H1752" t="str">
            <v>X65</v>
          </cell>
          <cell r="I1752" t="str">
            <v>TCMU</v>
          </cell>
          <cell r="J1752">
            <v>14</v>
          </cell>
          <cell r="K1752" t="str">
            <v>RIZZI JESSICA</v>
          </cell>
          <cell r="L1752" t="str">
            <v>GUNI</v>
          </cell>
        </row>
        <row r="1753">
          <cell r="A1753">
            <v>22</v>
          </cell>
          <cell r="B1753" t="str">
            <v>X65</v>
          </cell>
          <cell r="C1753" t="str">
            <v>DEPARTAMENTO  CHAPA</v>
          </cell>
          <cell r="D1753" t="str">
            <v>421</v>
          </cell>
          <cell r="E1753" t="str">
            <v>BAJO DE CAJA D.</v>
          </cell>
          <cell r="F1753" t="str">
            <v>DEFORMACION</v>
          </cell>
          <cell r="G1753" t="str">
            <v>BAJO DE CAJA D.DEFORMACION</v>
          </cell>
          <cell r="H1753" t="str">
            <v>X65</v>
          </cell>
          <cell r="I1753" t="str">
            <v>STO1</v>
          </cell>
          <cell r="J1753">
            <v>14</v>
          </cell>
          <cell r="K1753" t="str">
            <v>QUINTEROS, EDUARDO</v>
          </cell>
          <cell r="L1753" t="str">
            <v>STO1</v>
          </cell>
        </row>
        <row r="1754">
          <cell r="A1754">
            <v>22</v>
          </cell>
          <cell r="B1754" t="str">
            <v>X65</v>
          </cell>
          <cell r="C1754" t="str">
            <v>DEPARTAMENTO  CHAPA</v>
          </cell>
          <cell r="D1754" t="str">
            <v>421</v>
          </cell>
          <cell r="E1754" t="str">
            <v>ENCUADRAMIENTO DE PUERTA ARI.</v>
          </cell>
          <cell r="F1754" t="str">
            <v>BOLLOS</v>
          </cell>
          <cell r="G1754" t="str">
            <v>ENCUADRAMIENTO DE PUERTA ARI.BOLLOS</v>
          </cell>
          <cell r="H1754" t="str">
            <v>X65</v>
          </cell>
          <cell r="I1754" t="str">
            <v>STO1</v>
          </cell>
          <cell r="J1754">
            <v>14</v>
          </cell>
          <cell r="K1754" t="str">
            <v>DIAZ, VALENTIN</v>
          </cell>
          <cell r="L1754" t="str">
            <v>STO1</v>
          </cell>
        </row>
        <row r="1755">
          <cell r="A1755">
            <v>22</v>
          </cell>
          <cell r="B1755" t="str">
            <v>X65</v>
          </cell>
          <cell r="C1755" t="str">
            <v>DEPARTAMENTO  CHAPA</v>
          </cell>
          <cell r="D1755" t="str">
            <v>421</v>
          </cell>
          <cell r="E1755" t="str">
            <v>ENCUADRAMIENTO DE PUERTA AVI.</v>
          </cell>
          <cell r="F1755" t="str">
            <v>BOLLOS</v>
          </cell>
          <cell r="G1755" t="str">
            <v>ENCUADRAMIENTO DE PUERTA AVI.BOLLOS</v>
          </cell>
          <cell r="H1755" t="str">
            <v>X65</v>
          </cell>
          <cell r="I1755" t="str">
            <v>STO1</v>
          </cell>
          <cell r="J1755">
            <v>14</v>
          </cell>
          <cell r="K1755" t="str">
            <v>DIAZ, VALENTIN</v>
          </cell>
          <cell r="L1755" t="str">
            <v>STO1</v>
          </cell>
        </row>
        <row r="1756">
          <cell r="A1756">
            <v>22</v>
          </cell>
          <cell r="B1756" t="str">
            <v>X65</v>
          </cell>
          <cell r="C1756" t="str">
            <v>DEPARTAMENTO  CHAPA</v>
          </cell>
          <cell r="D1756" t="str">
            <v>421</v>
          </cell>
          <cell r="E1756" t="str">
            <v>PAÑO DE PUERTA  AVD / ALETA  AVD</v>
          </cell>
          <cell r="F1756" t="str">
            <v>JUEGO EXCESIVO</v>
          </cell>
          <cell r="G1756" t="str">
            <v>PAÑO DE PUERTA  AVD / ALETA  AVDJUEGO EXCESIVO</v>
          </cell>
          <cell r="H1756" t="str">
            <v>X65</v>
          </cell>
          <cell r="I1756" t="str">
            <v>TCMU</v>
          </cell>
          <cell r="J1756">
            <v>14</v>
          </cell>
          <cell r="K1756" t="str">
            <v>ZELAYA GONZA MA CRUZ</v>
          </cell>
          <cell r="L1756" t="str">
            <v>GUNI</v>
          </cell>
        </row>
        <row r="1757">
          <cell r="A1757">
            <v>22</v>
          </cell>
          <cell r="B1757" t="str">
            <v>X65</v>
          </cell>
          <cell r="C1757" t="str">
            <v>DEPARTAMENTO  CHAPA</v>
          </cell>
          <cell r="D1757" t="str">
            <v>421</v>
          </cell>
          <cell r="E1757" t="str">
            <v>PUERTA ARD.</v>
          </cell>
          <cell r="F1757" t="str">
            <v>PICO</v>
          </cell>
          <cell r="G1757" t="str">
            <v>PUERTA ARD.PICO</v>
          </cell>
          <cell r="H1757" t="str">
            <v>X65</v>
          </cell>
          <cell r="I1757" t="str">
            <v>TCMU</v>
          </cell>
          <cell r="J1757">
            <v>14</v>
          </cell>
          <cell r="K1757" t="str">
            <v>GAUNA MARIA EUGENIA</v>
          </cell>
          <cell r="L1757" t="str">
            <v>GUNI</v>
          </cell>
        </row>
        <row r="1758">
          <cell r="A1758">
            <v>22</v>
          </cell>
          <cell r="B1758" t="str">
            <v>X65</v>
          </cell>
          <cell r="C1758" t="str">
            <v>DEPARTAMENTO  CHAPA</v>
          </cell>
          <cell r="D1758" t="str">
            <v>421</v>
          </cell>
          <cell r="E1758" t="str">
            <v>PUERTA ARD.</v>
          </cell>
          <cell r="F1758" t="str">
            <v>PICO</v>
          </cell>
          <cell r="G1758" t="str">
            <v>PUERTA ARD.PICO</v>
          </cell>
          <cell r="H1758" t="str">
            <v>X65</v>
          </cell>
          <cell r="I1758" t="str">
            <v>TCMU</v>
          </cell>
          <cell r="J1758">
            <v>14</v>
          </cell>
          <cell r="K1758" t="str">
            <v>VERA FEDERICO</v>
          </cell>
          <cell r="L1758" t="str">
            <v>GUNI</v>
          </cell>
        </row>
        <row r="1759">
          <cell r="A1759">
            <v>22</v>
          </cell>
          <cell r="B1759" t="str">
            <v>X65</v>
          </cell>
          <cell r="C1759" t="str">
            <v>DEPARTAMENTO  CHAPA</v>
          </cell>
          <cell r="D1759" t="str">
            <v>421</v>
          </cell>
          <cell r="E1759" t="str">
            <v>SOPORTE DE PILOTO ARI.</v>
          </cell>
          <cell r="F1759" t="str">
            <v>SOLDADURA ESTALLADA</v>
          </cell>
          <cell r="G1759" t="str">
            <v>SOPORTE DE PILOTO ARI.SOLDADURA ESTALLADA</v>
          </cell>
          <cell r="H1759" t="str">
            <v>X65</v>
          </cell>
          <cell r="I1759" t="str">
            <v>STO1</v>
          </cell>
          <cell r="J1759">
            <v>14</v>
          </cell>
          <cell r="K1759" t="str">
            <v>QUINTEROS, EDUARDO</v>
          </cell>
          <cell r="L1759" t="str">
            <v>STO1</v>
          </cell>
        </row>
        <row r="1760">
          <cell r="A1760">
            <v>22</v>
          </cell>
          <cell r="B1760" t="str">
            <v>X65</v>
          </cell>
          <cell r="C1760" t="str">
            <v>DEPARTAMENTO  CHAPA</v>
          </cell>
          <cell r="D1760" t="str">
            <v>431</v>
          </cell>
          <cell r="E1760" t="str">
            <v>ALETA  ARI.</v>
          </cell>
          <cell r="F1760" t="str">
            <v>PICO</v>
          </cell>
          <cell r="G1760" t="str">
            <v>ALETA  ARI.PICO</v>
          </cell>
          <cell r="H1760" t="str">
            <v>X65</v>
          </cell>
          <cell r="I1760" t="str">
            <v>TCMU</v>
          </cell>
          <cell r="J1760">
            <v>14</v>
          </cell>
          <cell r="K1760" t="str">
            <v>RUSEK CHRISTIAN ADRI</v>
          </cell>
          <cell r="L1760" t="str">
            <v>GUNI</v>
          </cell>
        </row>
        <row r="1761">
          <cell r="A1761">
            <v>22</v>
          </cell>
          <cell r="B1761" t="str">
            <v>X65</v>
          </cell>
          <cell r="C1761" t="str">
            <v>DEPARTAMENTO  CHAPA</v>
          </cell>
          <cell r="D1761" t="str">
            <v>431</v>
          </cell>
          <cell r="E1761" t="str">
            <v>CAPOT AV./ ALETA  AVI.</v>
          </cell>
          <cell r="F1761" t="str">
            <v>SOBRESALE</v>
          </cell>
          <cell r="G1761" t="str">
            <v>CAPOT AV./ ALETA  AVI.SOBRESALE</v>
          </cell>
          <cell r="H1761" t="str">
            <v>X65</v>
          </cell>
          <cell r="I1761" t="str">
            <v>TCMU</v>
          </cell>
          <cell r="J1761">
            <v>14</v>
          </cell>
          <cell r="K1761" t="str">
            <v>ZELAYA GONZA MA CRUZ</v>
          </cell>
          <cell r="L1761" t="str">
            <v>GUNI</v>
          </cell>
        </row>
        <row r="1762">
          <cell r="A1762">
            <v>22</v>
          </cell>
          <cell r="B1762" t="str">
            <v>X65</v>
          </cell>
          <cell r="C1762" t="str">
            <v>DEPARTAMENTO  CHAPA</v>
          </cell>
          <cell r="D1762" t="str">
            <v>431</v>
          </cell>
          <cell r="E1762" t="str">
            <v>CAPOT / FARO D.</v>
          </cell>
          <cell r="F1762" t="str">
            <v>JUEGO MAL REPARTIDO</v>
          </cell>
          <cell r="G1762" t="str">
            <v>CAPOT / FARO D.JUEGO MAL REPARTIDO</v>
          </cell>
          <cell r="H1762" t="str">
            <v>X65</v>
          </cell>
          <cell r="I1762" t="str">
            <v>TCMU</v>
          </cell>
          <cell r="J1762">
            <v>14</v>
          </cell>
          <cell r="K1762" t="str">
            <v>VAZQUEZ RENE ALBERTO</v>
          </cell>
          <cell r="L1762" t="str">
            <v>GUNI</v>
          </cell>
        </row>
        <row r="1763">
          <cell r="A1763">
            <v>22</v>
          </cell>
          <cell r="B1763" t="str">
            <v>X65</v>
          </cell>
          <cell r="C1763" t="str">
            <v>DEPARTAMENTO  CHAPA</v>
          </cell>
          <cell r="D1763" t="str">
            <v>431</v>
          </cell>
          <cell r="E1763" t="str">
            <v>CAPOT / FARO D.</v>
          </cell>
          <cell r="F1763" t="str">
            <v>SOBRESALE</v>
          </cell>
          <cell r="G1763" t="str">
            <v>CAPOT / FARO D.SOBRESALE</v>
          </cell>
          <cell r="H1763" t="str">
            <v>X65</v>
          </cell>
          <cell r="I1763" t="str">
            <v>TCMU</v>
          </cell>
          <cell r="J1763">
            <v>14</v>
          </cell>
          <cell r="K1763" t="str">
            <v>GAUNA MARIA EUGENIA</v>
          </cell>
          <cell r="L1763" t="str">
            <v>GUNI</v>
          </cell>
        </row>
        <row r="1764">
          <cell r="A1764">
            <v>22</v>
          </cell>
          <cell r="B1764" t="str">
            <v>X65</v>
          </cell>
          <cell r="C1764" t="str">
            <v>DEPARTAMENTO  CHAPA</v>
          </cell>
          <cell r="D1764" t="str">
            <v>431</v>
          </cell>
          <cell r="E1764" t="str">
            <v>CAPOT / FARO I.</v>
          </cell>
          <cell r="F1764" t="str">
            <v>JUEGO EXCESIVO</v>
          </cell>
          <cell r="G1764" t="str">
            <v>CAPOT / FARO I.JUEGO EXCESIVO</v>
          </cell>
          <cell r="H1764" t="str">
            <v>X65</v>
          </cell>
          <cell r="I1764" t="str">
            <v>TCMU</v>
          </cell>
          <cell r="J1764">
            <v>14</v>
          </cell>
          <cell r="K1764" t="str">
            <v>RAMIREZ RICAR DANIEL</v>
          </cell>
          <cell r="L1764" t="str">
            <v>GUNI</v>
          </cell>
        </row>
        <row r="1765">
          <cell r="A1765">
            <v>22</v>
          </cell>
          <cell r="B1765" t="str">
            <v>X65</v>
          </cell>
          <cell r="C1765" t="str">
            <v>DEPARTAMENTO  CHAPA</v>
          </cell>
          <cell r="D1765" t="str">
            <v>431</v>
          </cell>
          <cell r="E1765" t="str">
            <v>CAPOT / FARO I.</v>
          </cell>
          <cell r="F1765" t="str">
            <v>JUEGO IRREGULAR</v>
          </cell>
          <cell r="G1765" t="str">
            <v>CAPOT / FARO I.JUEGO IRREGULAR</v>
          </cell>
          <cell r="H1765" t="str">
            <v>X65</v>
          </cell>
          <cell r="I1765" t="str">
            <v>TCMU</v>
          </cell>
          <cell r="J1765">
            <v>14</v>
          </cell>
          <cell r="K1765" t="str">
            <v>VERA FEDERICO</v>
          </cell>
          <cell r="L1765" t="str">
            <v>GUNI</v>
          </cell>
        </row>
        <row r="1766">
          <cell r="A1766">
            <v>22</v>
          </cell>
          <cell r="B1766" t="str">
            <v>X65</v>
          </cell>
          <cell r="C1766" t="str">
            <v>DEPARTAMENTO  CHAPA</v>
          </cell>
          <cell r="D1766" t="str">
            <v>431</v>
          </cell>
          <cell r="E1766" t="str">
            <v>CAPOT / FARO I.</v>
          </cell>
          <cell r="F1766" t="str">
            <v>JUEGO MAL REPARTIDO</v>
          </cell>
          <cell r="G1766" t="str">
            <v>CAPOT / FARO I.JUEGO MAL REPARTIDO</v>
          </cell>
          <cell r="H1766" t="str">
            <v>X65</v>
          </cell>
          <cell r="I1766" t="str">
            <v>BOUT</v>
          </cell>
          <cell r="J1766">
            <v>14</v>
          </cell>
          <cell r="K1766" t="str">
            <v>FIGUEROA MIGUEL ANGE</v>
          </cell>
          <cell r="L1766" t="str">
            <v>GUNI</v>
          </cell>
        </row>
        <row r="1767">
          <cell r="A1767">
            <v>22</v>
          </cell>
          <cell r="B1767" t="str">
            <v>X65</v>
          </cell>
          <cell r="C1767" t="str">
            <v>DEPARTAMENTO  CHAPA</v>
          </cell>
          <cell r="D1767" t="str">
            <v>431</v>
          </cell>
          <cell r="E1767" t="str">
            <v>CAPOT / FARO I.</v>
          </cell>
          <cell r="F1767" t="str">
            <v>JUEGO MAL REPARTIDO</v>
          </cell>
          <cell r="G1767" t="str">
            <v>CAPOT / FARO I.JUEGO MAL REPARTIDO</v>
          </cell>
          <cell r="H1767" t="str">
            <v>X65</v>
          </cell>
          <cell r="I1767" t="str">
            <v>TCMU</v>
          </cell>
          <cell r="J1767">
            <v>14</v>
          </cell>
          <cell r="K1767" t="str">
            <v>VAZQUEZ RENE ALBERTO</v>
          </cell>
          <cell r="L1767" t="str">
            <v>GUNI</v>
          </cell>
        </row>
        <row r="1768">
          <cell r="A1768">
            <v>22</v>
          </cell>
          <cell r="B1768" t="str">
            <v>X65</v>
          </cell>
          <cell r="C1768" t="str">
            <v>DEPARTAMENTO  CHAPA</v>
          </cell>
          <cell r="D1768" t="str">
            <v>431</v>
          </cell>
          <cell r="E1768" t="str">
            <v>CAPOT / FARO I.</v>
          </cell>
          <cell r="F1768" t="str">
            <v>SOBRESALE</v>
          </cell>
          <cell r="G1768" t="str">
            <v>CAPOT / FARO I.SOBRESALE</v>
          </cell>
          <cell r="H1768" t="str">
            <v>X65</v>
          </cell>
          <cell r="I1768" t="str">
            <v>TCMU</v>
          </cell>
          <cell r="J1768">
            <v>14</v>
          </cell>
          <cell r="K1768" t="str">
            <v>FUENTE FEDER GREGOR</v>
          </cell>
          <cell r="L1768" t="str">
            <v>GUNI</v>
          </cell>
        </row>
        <row r="1769">
          <cell r="A1769">
            <v>22</v>
          </cell>
          <cell r="B1769" t="str">
            <v>X65</v>
          </cell>
          <cell r="C1769" t="str">
            <v>DEPARTAMENTO  CHAPA</v>
          </cell>
          <cell r="D1769" t="str">
            <v>431</v>
          </cell>
          <cell r="E1769" t="str">
            <v>ENCUADRAMIENTO DE PUERTA ARI.</v>
          </cell>
          <cell r="F1769" t="str">
            <v>DESGARRO - EXTRUSION - PERFORACION</v>
          </cell>
          <cell r="G1769" t="str">
            <v>ENCUADRAMIENTO DE PUERTA ARI.DESGARRO - EXTRUSION - PERFORACION</v>
          </cell>
          <cell r="H1769" t="str">
            <v>X65</v>
          </cell>
          <cell r="I1769" t="str">
            <v>STO1</v>
          </cell>
          <cell r="J1769">
            <v>14</v>
          </cell>
          <cell r="K1769" t="str">
            <v>QUINTEROS, EDUARDO</v>
          </cell>
          <cell r="L1769" t="str">
            <v>STO1</v>
          </cell>
        </row>
        <row r="1770">
          <cell r="A1770">
            <v>22</v>
          </cell>
          <cell r="B1770" t="str">
            <v>X65</v>
          </cell>
          <cell r="C1770" t="str">
            <v>DEPARTAMENTO  CHAPA</v>
          </cell>
          <cell r="D1770" t="str">
            <v>431</v>
          </cell>
          <cell r="E1770" t="str">
            <v>MARCO DE PUERTA  ARD</v>
          </cell>
          <cell r="F1770" t="str">
            <v>BOLLOS</v>
          </cell>
          <cell r="G1770" t="str">
            <v>MARCO DE PUERTA  ARDBOLLOS</v>
          </cell>
          <cell r="H1770" t="str">
            <v>X65</v>
          </cell>
          <cell r="I1770" t="str">
            <v>TCMU</v>
          </cell>
          <cell r="J1770">
            <v>14</v>
          </cell>
          <cell r="K1770" t="str">
            <v>FIGUEROA MIGUEL ANGE</v>
          </cell>
          <cell r="L1770" t="str">
            <v>GUNI</v>
          </cell>
        </row>
        <row r="1771">
          <cell r="A1771">
            <v>22</v>
          </cell>
          <cell r="B1771" t="str">
            <v>X65</v>
          </cell>
          <cell r="C1771" t="str">
            <v>DEPARTAMENTO  CHAPA</v>
          </cell>
          <cell r="D1771" t="str">
            <v>431</v>
          </cell>
          <cell r="E1771" t="str">
            <v>MARCO DE PUERTA  ARI</v>
          </cell>
          <cell r="F1771" t="str">
            <v>BOLLOS</v>
          </cell>
          <cell r="G1771" t="str">
            <v>MARCO DE PUERTA  ARIBOLLOS</v>
          </cell>
          <cell r="H1771" t="str">
            <v>X65</v>
          </cell>
          <cell r="I1771" t="str">
            <v>STO1</v>
          </cell>
          <cell r="J1771">
            <v>14</v>
          </cell>
          <cell r="K1771" t="str">
            <v>QUINTEROS, EDUARDO</v>
          </cell>
          <cell r="L1771" t="str">
            <v>STO1</v>
          </cell>
        </row>
        <row r="1772">
          <cell r="A1772">
            <v>22</v>
          </cell>
          <cell r="B1772" t="str">
            <v>X65</v>
          </cell>
          <cell r="C1772" t="str">
            <v>DEPARTAMENTO  CHAPA</v>
          </cell>
          <cell r="D1772" t="str">
            <v>431</v>
          </cell>
          <cell r="E1772" t="str">
            <v>MARCO DE PUERTA  AVD</v>
          </cell>
          <cell r="F1772" t="str">
            <v>BOLLOS</v>
          </cell>
          <cell r="G1772" t="str">
            <v>MARCO DE PUERTA  AVDBOLLOS</v>
          </cell>
          <cell r="H1772" t="str">
            <v>X65</v>
          </cell>
          <cell r="I1772" t="str">
            <v>STO1</v>
          </cell>
          <cell r="J1772">
            <v>14</v>
          </cell>
          <cell r="K1772" t="str">
            <v>QUINTEROS, EDUARDO</v>
          </cell>
          <cell r="L1772" t="str">
            <v>STO1</v>
          </cell>
        </row>
        <row r="1773">
          <cell r="A1773">
            <v>22</v>
          </cell>
          <cell r="B1773" t="str">
            <v>X65</v>
          </cell>
          <cell r="C1773" t="str">
            <v>DEPARTAMENTO  CHAPA</v>
          </cell>
          <cell r="D1773" t="str">
            <v>431</v>
          </cell>
          <cell r="E1773" t="str">
            <v>MARCO DE PUERTA  AVD</v>
          </cell>
          <cell r="F1773" t="str">
            <v>PICO</v>
          </cell>
          <cell r="G1773" t="str">
            <v>MARCO DE PUERTA  AVDPICO</v>
          </cell>
          <cell r="H1773" t="str">
            <v>X65</v>
          </cell>
          <cell r="I1773" t="str">
            <v>STO1</v>
          </cell>
          <cell r="J1773">
            <v>14</v>
          </cell>
          <cell r="K1773" t="str">
            <v>DIAZ, VALENTIN</v>
          </cell>
          <cell r="L1773" t="str">
            <v>STO1</v>
          </cell>
        </row>
        <row r="1774">
          <cell r="A1774">
            <v>22</v>
          </cell>
          <cell r="B1774" t="str">
            <v>X65</v>
          </cell>
          <cell r="C1774" t="str">
            <v>DEPARTAMENTO  CHAPA</v>
          </cell>
          <cell r="D1774" t="str">
            <v>431</v>
          </cell>
          <cell r="E1774" t="str">
            <v>MARCO DE PUERTA  AVI</v>
          </cell>
          <cell r="F1774" t="str">
            <v>BOLLOS</v>
          </cell>
          <cell r="G1774" t="str">
            <v>MARCO DE PUERTA  AVIBOLLOS</v>
          </cell>
          <cell r="H1774" t="str">
            <v>X65</v>
          </cell>
          <cell r="I1774" t="str">
            <v>STO1</v>
          </cell>
          <cell r="J1774">
            <v>14</v>
          </cell>
          <cell r="K1774" t="str">
            <v>QUINTEROS, EDUARDO</v>
          </cell>
          <cell r="L1774" t="str">
            <v>STO1</v>
          </cell>
        </row>
        <row r="1775">
          <cell r="A1775">
            <v>22</v>
          </cell>
          <cell r="B1775" t="str">
            <v>X65</v>
          </cell>
          <cell r="C1775" t="str">
            <v>DEPARTAMENTO  CHAPA</v>
          </cell>
          <cell r="D1775" t="str">
            <v>431</v>
          </cell>
          <cell r="E1775" t="str">
            <v>MARCO DE PUERTA  AVI</v>
          </cell>
          <cell r="F1775" t="str">
            <v>SOLDADURA ESTALLADA</v>
          </cell>
          <cell r="G1775" t="str">
            <v>MARCO DE PUERTA  AVISOLDADURA ESTALLADA</v>
          </cell>
          <cell r="H1775" t="str">
            <v>X65</v>
          </cell>
          <cell r="I1775" t="str">
            <v>STO1</v>
          </cell>
          <cell r="J1775">
            <v>14</v>
          </cell>
          <cell r="K1775" t="str">
            <v>QUINTEROS, EDUARDO</v>
          </cell>
          <cell r="L1775" t="str">
            <v>STO1</v>
          </cell>
        </row>
        <row r="1776">
          <cell r="A1776">
            <v>22</v>
          </cell>
          <cell r="B1776" t="str">
            <v>X65</v>
          </cell>
          <cell r="C1776" t="str">
            <v>DEPARTAMENTO  CHAPA</v>
          </cell>
          <cell r="D1776" t="str">
            <v>431</v>
          </cell>
          <cell r="E1776" t="str">
            <v>PAÑO DE PUERTA  AVD / ALETA  AVD</v>
          </cell>
          <cell r="F1776" t="str">
            <v>JUEGO IRREGULAR</v>
          </cell>
          <cell r="G1776" t="str">
            <v>PAÑO DE PUERTA  AVD / ALETA  AVDJUEGO IRREGULAR</v>
          </cell>
          <cell r="H1776" t="str">
            <v>X65</v>
          </cell>
          <cell r="I1776" t="str">
            <v>TCMU</v>
          </cell>
          <cell r="J1776">
            <v>14</v>
          </cell>
          <cell r="K1776" t="str">
            <v>GUTIERREZ VERONICA</v>
          </cell>
          <cell r="L1776" t="str">
            <v>GUNI</v>
          </cell>
        </row>
        <row r="1777">
          <cell r="A1777">
            <v>22</v>
          </cell>
          <cell r="B1777" t="str">
            <v>X65</v>
          </cell>
          <cell r="C1777" t="str">
            <v>DEPARTAMENTO  CHAPA</v>
          </cell>
          <cell r="D1777" t="str">
            <v>431</v>
          </cell>
          <cell r="E1777" t="str">
            <v>PIE  AVI.</v>
          </cell>
          <cell r="F1777" t="str">
            <v>BOLLOS</v>
          </cell>
          <cell r="G1777" t="str">
            <v>PIE  AVI.BOLLOS</v>
          </cell>
          <cell r="H1777" t="str">
            <v>X65</v>
          </cell>
          <cell r="I1777" t="str">
            <v>STO1</v>
          </cell>
          <cell r="J1777">
            <v>14</v>
          </cell>
          <cell r="K1777" t="str">
            <v>DIAZ, VALENTIN</v>
          </cell>
          <cell r="L1777" t="str">
            <v>STO1</v>
          </cell>
        </row>
        <row r="1778">
          <cell r="A1778">
            <v>22</v>
          </cell>
          <cell r="B1778" t="str">
            <v>X65</v>
          </cell>
          <cell r="C1778" t="str">
            <v>DEPARTAMENTO  CHAPA</v>
          </cell>
          <cell r="D1778" t="str">
            <v>431</v>
          </cell>
          <cell r="E1778" t="str">
            <v>PORTON (CONJUNTO)</v>
          </cell>
          <cell r="F1778" t="str">
            <v>DEFORMADO</v>
          </cell>
          <cell r="G1778" t="str">
            <v>PORTON (CONJUNTO)DEFORMADO</v>
          </cell>
          <cell r="H1778" t="str">
            <v>X65</v>
          </cell>
          <cell r="I1778" t="str">
            <v>TCMU</v>
          </cell>
          <cell r="J1778">
            <v>14</v>
          </cell>
          <cell r="K1778" t="str">
            <v>FIGUEROA MIGUEL ANGE</v>
          </cell>
          <cell r="L1778" t="str">
            <v>GUNI</v>
          </cell>
        </row>
        <row r="1779">
          <cell r="A1779">
            <v>22</v>
          </cell>
          <cell r="B1779" t="str">
            <v>X65</v>
          </cell>
          <cell r="C1779" t="str">
            <v>DEPARTAMENTO  CHAPA</v>
          </cell>
          <cell r="D1779" t="str">
            <v>431</v>
          </cell>
          <cell r="E1779" t="str">
            <v>PORTON (CONJUNTO)</v>
          </cell>
          <cell r="F1779" t="str">
            <v>ELEMENTO DE CHAPA IMPIDE EL MONTAJE</v>
          </cell>
          <cell r="G1779" t="str">
            <v>PORTON (CONJUNTO)ELEMENTO DE CHAPA IMPIDE EL MONTAJE</v>
          </cell>
          <cell r="H1779" t="str">
            <v>X65</v>
          </cell>
          <cell r="I1779" t="str">
            <v>STO1</v>
          </cell>
          <cell r="J1779">
            <v>14</v>
          </cell>
          <cell r="K1779" t="str">
            <v>QUINTEROS, EDUARDO</v>
          </cell>
          <cell r="L1779" t="str">
            <v>STO1</v>
          </cell>
        </row>
        <row r="1780">
          <cell r="A1780">
            <v>22</v>
          </cell>
          <cell r="B1780" t="str">
            <v>X65</v>
          </cell>
          <cell r="C1780" t="str">
            <v>DEPARTAMENTO  CHAPA</v>
          </cell>
          <cell r="D1780" t="str">
            <v>431</v>
          </cell>
          <cell r="E1780" t="str">
            <v>PUERTA ARD.</v>
          </cell>
          <cell r="F1780" t="str">
            <v>BOLLOS</v>
          </cell>
          <cell r="G1780" t="str">
            <v>PUERTA ARD.BOLLOS</v>
          </cell>
          <cell r="H1780" t="str">
            <v>X65</v>
          </cell>
          <cell r="I1780" t="str">
            <v>BOUT</v>
          </cell>
          <cell r="J1780">
            <v>14</v>
          </cell>
          <cell r="K1780" t="str">
            <v>RIZZI JESSICA</v>
          </cell>
          <cell r="L1780" t="str">
            <v>GUNI</v>
          </cell>
        </row>
        <row r="1781">
          <cell r="A1781">
            <v>22</v>
          </cell>
          <cell r="B1781" t="str">
            <v>X65</v>
          </cell>
          <cell r="C1781" t="str">
            <v>DEPARTAMENTO  CHAPA</v>
          </cell>
          <cell r="D1781" t="str">
            <v>431</v>
          </cell>
          <cell r="E1781" t="str">
            <v>PUERTA ARD.</v>
          </cell>
          <cell r="F1781" t="str">
            <v>DEFORMADO</v>
          </cell>
          <cell r="G1781" t="str">
            <v>PUERTA ARD.DEFORMADO</v>
          </cell>
          <cell r="H1781" t="str">
            <v>X65</v>
          </cell>
          <cell r="I1781" t="str">
            <v>TCMU</v>
          </cell>
          <cell r="J1781">
            <v>14</v>
          </cell>
          <cell r="K1781" t="str">
            <v>FIGUEROA MIGUEL ANGE</v>
          </cell>
          <cell r="L1781" t="str">
            <v>GUNI</v>
          </cell>
        </row>
        <row r="1782">
          <cell r="A1782">
            <v>22</v>
          </cell>
          <cell r="B1782" t="str">
            <v>X65</v>
          </cell>
          <cell r="C1782" t="str">
            <v>DEPARTAMENTO  CHAPA</v>
          </cell>
          <cell r="D1782" t="str">
            <v>431</v>
          </cell>
          <cell r="E1782" t="str">
            <v>PUERTA ARD.</v>
          </cell>
          <cell r="F1782" t="str">
            <v>TALONA A LA MANIOBRA</v>
          </cell>
          <cell r="G1782" t="str">
            <v>PUERTA ARD.TALONA A LA MANIOBRA</v>
          </cell>
          <cell r="H1782" t="str">
            <v>X65</v>
          </cell>
          <cell r="I1782" t="str">
            <v>TCMU</v>
          </cell>
          <cell r="J1782">
            <v>14</v>
          </cell>
          <cell r="K1782" t="str">
            <v>VERA FEDERICO</v>
          </cell>
          <cell r="L1782" t="str">
            <v>GUNI</v>
          </cell>
        </row>
        <row r="1783">
          <cell r="A1783">
            <v>22</v>
          </cell>
          <cell r="B1783" t="str">
            <v>X65</v>
          </cell>
          <cell r="C1783" t="str">
            <v>DEPARTAMENTO  CHAPA</v>
          </cell>
          <cell r="D1783" t="str">
            <v>431</v>
          </cell>
          <cell r="E1783" t="str">
            <v>PUERTA ARI.</v>
          </cell>
          <cell r="F1783" t="str">
            <v>BOLLOS</v>
          </cell>
          <cell r="G1783" t="str">
            <v>PUERTA ARI.BOLLOS</v>
          </cell>
          <cell r="H1783" t="str">
            <v>X65</v>
          </cell>
          <cell r="I1783" t="str">
            <v>BOUT</v>
          </cell>
          <cell r="J1783">
            <v>14</v>
          </cell>
          <cell r="K1783" t="str">
            <v>FUENTE FEDER GREGOR</v>
          </cell>
          <cell r="L1783" t="str">
            <v>GUNI</v>
          </cell>
        </row>
        <row r="1784">
          <cell r="A1784">
            <v>22</v>
          </cell>
          <cell r="B1784" t="str">
            <v>X65</v>
          </cell>
          <cell r="C1784" t="str">
            <v>DEPARTAMENTO  CHAPA</v>
          </cell>
          <cell r="D1784" t="str">
            <v>431</v>
          </cell>
          <cell r="E1784" t="str">
            <v>PUERTA ARI.</v>
          </cell>
          <cell r="F1784" t="str">
            <v>DURO DE MANIOBRAR</v>
          </cell>
          <cell r="G1784" t="str">
            <v>PUERTA ARI.DURO DE MANIOBRAR</v>
          </cell>
          <cell r="H1784" t="str">
            <v>X65</v>
          </cell>
          <cell r="I1784" t="str">
            <v>TCMU</v>
          </cell>
          <cell r="J1784">
            <v>14</v>
          </cell>
          <cell r="K1784" t="str">
            <v>MANZANELLI RICARDO O</v>
          </cell>
          <cell r="L1784" t="str">
            <v>GUNI</v>
          </cell>
        </row>
        <row r="1785">
          <cell r="A1785">
            <v>22</v>
          </cell>
          <cell r="B1785" t="str">
            <v>X65</v>
          </cell>
          <cell r="C1785" t="str">
            <v>DEPARTAMENTO  CHAPA</v>
          </cell>
          <cell r="D1785" t="str">
            <v>431</v>
          </cell>
          <cell r="E1785" t="str">
            <v>PUERTA AVD.</v>
          </cell>
          <cell r="F1785" t="str">
            <v>BOLLOS</v>
          </cell>
          <cell r="G1785" t="str">
            <v>PUERTA AVD.BOLLOS</v>
          </cell>
          <cell r="H1785" t="str">
            <v>X65</v>
          </cell>
          <cell r="I1785" t="str">
            <v>BOUT</v>
          </cell>
          <cell r="J1785">
            <v>14</v>
          </cell>
          <cell r="K1785" t="str">
            <v>RAMIREZ RICAR DANIEL</v>
          </cell>
          <cell r="L1785" t="str">
            <v>GUNI</v>
          </cell>
        </row>
        <row r="1786">
          <cell r="A1786">
            <v>22</v>
          </cell>
          <cell r="B1786" t="str">
            <v>X65</v>
          </cell>
          <cell r="C1786" t="str">
            <v>DEPARTAMENTO  CHAPA</v>
          </cell>
          <cell r="D1786" t="str">
            <v>431</v>
          </cell>
          <cell r="E1786" t="str">
            <v>PUERTA AVD.</v>
          </cell>
          <cell r="F1786" t="str">
            <v>BOLLOS</v>
          </cell>
          <cell r="G1786" t="str">
            <v>PUERTA AVD.BOLLOS</v>
          </cell>
          <cell r="H1786" t="str">
            <v>X65</v>
          </cell>
          <cell r="I1786" t="str">
            <v>BOUT</v>
          </cell>
          <cell r="J1786">
            <v>14</v>
          </cell>
          <cell r="K1786" t="str">
            <v>VAZQUEZ RENE ALBERTO</v>
          </cell>
          <cell r="L1786" t="str">
            <v>GUNI</v>
          </cell>
        </row>
        <row r="1787">
          <cell r="A1787">
            <v>22</v>
          </cell>
          <cell r="B1787" t="str">
            <v>X65</v>
          </cell>
          <cell r="C1787" t="str">
            <v>DEPARTAMENTO  CHAPA</v>
          </cell>
          <cell r="D1787" t="str">
            <v>431</v>
          </cell>
          <cell r="E1787" t="str">
            <v>PUERTA AVD.</v>
          </cell>
          <cell r="F1787" t="str">
            <v>BOLLOS</v>
          </cell>
          <cell r="G1787" t="str">
            <v>PUERTA AVD.BOLLOS</v>
          </cell>
          <cell r="H1787" t="str">
            <v>X65</v>
          </cell>
          <cell r="I1787" t="str">
            <v>TCMU</v>
          </cell>
          <cell r="J1787">
            <v>14</v>
          </cell>
          <cell r="K1787" t="str">
            <v>RIZZI JESSICA</v>
          </cell>
          <cell r="L1787" t="str">
            <v>GUNI</v>
          </cell>
        </row>
        <row r="1788">
          <cell r="A1788">
            <v>22</v>
          </cell>
          <cell r="B1788" t="str">
            <v>X65</v>
          </cell>
          <cell r="C1788" t="str">
            <v>DEPARTAMENTO  CHAPA</v>
          </cell>
          <cell r="D1788" t="str">
            <v>431</v>
          </cell>
          <cell r="E1788" t="str">
            <v>PUERTA AVD.</v>
          </cell>
          <cell r="F1788" t="str">
            <v>BOLLOS</v>
          </cell>
          <cell r="G1788" t="str">
            <v>PUERTA AVD.BOLLOS</v>
          </cell>
          <cell r="H1788" t="str">
            <v>X65</v>
          </cell>
          <cell r="I1788" t="str">
            <v>TCMU</v>
          </cell>
          <cell r="J1788">
            <v>14</v>
          </cell>
          <cell r="K1788" t="str">
            <v>VERA FEDERICO</v>
          </cell>
          <cell r="L1788" t="str">
            <v>GUNI</v>
          </cell>
        </row>
        <row r="1789">
          <cell r="A1789">
            <v>22</v>
          </cell>
          <cell r="B1789" t="str">
            <v>X65</v>
          </cell>
          <cell r="C1789" t="str">
            <v>DEPARTAMENTO  CHAPA</v>
          </cell>
          <cell r="D1789" t="str">
            <v>431</v>
          </cell>
          <cell r="E1789" t="str">
            <v>PUERTA AVD.</v>
          </cell>
          <cell r="F1789" t="str">
            <v>DEFORMACION</v>
          </cell>
          <cell r="G1789" t="str">
            <v>PUERTA AVD.DEFORMACION</v>
          </cell>
          <cell r="H1789" t="str">
            <v>X65</v>
          </cell>
          <cell r="I1789" t="str">
            <v>BOUT</v>
          </cell>
          <cell r="J1789">
            <v>14</v>
          </cell>
          <cell r="K1789" t="str">
            <v>VAZQUEZ RENE ALBERTO</v>
          </cell>
          <cell r="L1789" t="str">
            <v>GUNI</v>
          </cell>
        </row>
        <row r="1790">
          <cell r="A1790">
            <v>22</v>
          </cell>
          <cell r="B1790" t="str">
            <v>X65</v>
          </cell>
          <cell r="C1790" t="str">
            <v>DEPARTAMENTO  CHAPA</v>
          </cell>
          <cell r="D1790" t="str">
            <v>431</v>
          </cell>
          <cell r="E1790" t="str">
            <v>PUERTA AVD.</v>
          </cell>
          <cell r="F1790" t="str">
            <v>DEFORMACION</v>
          </cell>
          <cell r="G1790" t="str">
            <v>PUERTA AVD.DEFORMACION</v>
          </cell>
          <cell r="H1790" t="str">
            <v>X65</v>
          </cell>
          <cell r="I1790" t="str">
            <v>TCMU</v>
          </cell>
          <cell r="J1790">
            <v>14</v>
          </cell>
          <cell r="K1790" t="str">
            <v>GAUNA MARIA EUGENIA</v>
          </cell>
          <cell r="L1790" t="str">
            <v>GUNI</v>
          </cell>
        </row>
        <row r="1791">
          <cell r="A1791">
            <v>22</v>
          </cell>
          <cell r="B1791" t="str">
            <v>X65</v>
          </cell>
          <cell r="C1791" t="str">
            <v>DEPARTAMENTO  CHAPA</v>
          </cell>
          <cell r="D1791" t="str">
            <v>431</v>
          </cell>
          <cell r="E1791" t="str">
            <v>PUERTA AVD.</v>
          </cell>
          <cell r="F1791" t="str">
            <v>DEFORMACION</v>
          </cell>
          <cell r="G1791" t="str">
            <v>PUERTA AVD.DEFORMACION</v>
          </cell>
          <cell r="H1791" t="str">
            <v>X65</v>
          </cell>
          <cell r="I1791" t="str">
            <v>TCMU</v>
          </cell>
          <cell r="J1791">
            <v>14</v>
          </cell>
          <cell r="K1791" t="str">
            <v>GUTIERREZ VERONICA</v>
          </cell>
          <cell r="L1791" t="str">
            <v>GUNI</v>
          </cell>
        </row>
        <row r="1792">
          <cell r="A1792">
            <v>22</v>
          </cell>
          <cell r="B1792" t="str">
            <v>X65</v>
          </cell>
          <cell r="C1792" t="str">
            <v>DEPARTAMENTO  CHAPA</v>
          </cell>
          <cell r="D1792" t="str">
            <v>431</v>
          </cell>
          <cell r="E1792" t="str">
            <v>PUERTA AVD.</v>
          </cell>
          <cell r="F1792" t="str">
            <v>DEFORMACION</v>
          </cell>
          <cell r="G1792" t="str">
            <v>PUERTA AVD.DEFORMACION</v>
          </cell>
          <cell r="H1792" t="str">
            <v>X65</v>
          </cell>
          <cell r="I1792" t="str">
            <v>TCMU</v>
          </cell>
          <cell r="J1792">
            <v>14</v>
          </cell>
          <cell r="K1792" t="str">
            <v>VAZQUEZ RENE ALBERTO</v>
          </cell>
          <cell r="L1792" t="str">
            <v>GUNI</v>
          </cell>
        </row>
        <row r="1793">
          <cell r="A1793">
            <v>22</v>
          </cell>
          <cell r="B1793" t="str">
            <v>X65</v>
          </cell>
          <cell r="C1793" t="str">
            <v>DEPARTAMENTO  CHAPA</v>
          </cell>
          <cell r="D1793" t="str">
            <v>431</v>
          </cell>
          <cell r="E1793" t="str">
            <v>PUERTA AVD.</v>
          </cell>
          <cell r="F1793" t="str">
            <v>PICO</v>
          </cell>
          <cell r="G1793" t="str">
            <v>PUERTA AVD.PICO</v>
          </cell>
          <cell r="H1793" t="str">
            <v>X65</v>
          </cell>
          <cell r="I1793" t="str">
            <v>TCMU</v>
          </cell>
          <cell r="J1793">
            <v>14</v>
          </cell>
          <cell r="K1793" t="str">
            <v>GUTIERREZ VERONICA</v>
          </cell>
          <cell r="L1793" t="str">
            <v>GUNI</v>
          </cell>
        </row>
        <row r="1794">
          <cell r="A1794">
            <v>22</v>
          </cell>
          <cell r="B1794" t="str">
            <v>X65</v>
          </cell>
          <cell r="C1794" t="str">
            <v>DEPARTAMENTO  CHAPA</v>
          </cell>
          <cell r="D1794" t="str">
            <v>431</v>
          </cell>
          <cell r="E1794" t="str">
            <v>PUERTA AVD.</v>
          </cell>
          <cell r="F1794" t="str">
            <v>SOLDADURA ESTALLADA</v>
          </cell>
          <cell r="G1794" t="str">
            <v>PUERTA AVD.SOLDADURA ESTALLADA</v>
          </cell>
          <cell r="H1794" t="str">
            <v>X65</v>
          </cell>
          <cell r="I1794" t="str">
            <v>STO1</v>
          </cell>
          <cell r="J1794">
            <v>14</v>
          </cell>
          <cell r="K1794" t="str">
            <v>QUINTEROS, EDUARDO</v>
          </cell>
          <cell r="L1794" t="str">
            <v>STO1</v>
          </cell>
        </row>
        <row r="1795">
          <cell r="A1795">
            <v>22</v>
          </cell>
          <cell r="B1795" t="str">
            <v>X65</v>
          </cell>
          <cell r="C1795" t="str">
            <v>DEPARTAMENTO  CHAPA</v>
          </cell>
          <cell r="D1795" t="str">
            <v>431</v>
          </cell>
          <cell r="E1795" t="str">
            <v>PUERTA AVI.</v>
          </cell>
          <cell r="F1795" t="str">
            <v>BOLLOS</v>
          </cell>
          <cell r="G1795" t="str">
            <v>PUERTA AVI.BOLLOS</v>
          </cell>
          <cell r="H1795" t="str">
            <v>X65</v>
          </cell>
          <cell r="I1795" t="str">
            <v>BOUT</v>
          </cell>
          <cell r="J1795">
            <v>14</v>
          </cell>
          <cell r="K1795" t="str">
            <v>MANZANELLI RICARDO O</v>
          </cell>
          <cell r="L1795" t="str">
            <v>GUNI</v>
          </cell>
        </row>
        <row r="1796">
          <cell r="A1796">
            <v>22</v>
          </cell>
          <cell r="B1796" t="str">
            <v>X65</v>
          </cell>
          <cell r="C1796" t="str">
            <v>DEPARTAMENTO  CHAPA</v>
          </cell>
          <cell r="D1796" t="str">
            <v>431</v>
          </cell>
          <cell r="E1796" t="str">
            <v>PUERTA AVI.</v>
          </cell>
          <cell r="F1796" t="str">
            <v>DEFORMADO</v>
          </cell>
          <cell r="G1796" t="str">
            <v>PUERTA AVI.DEFORMADO</v>
          </cell>
          <cell r="H1796" t="str">
            <v>X65</v>
          </cell>
          <cell r="I1796" t="str">
            <v>TCMU</v>
          </cell>
          <cell r="J1796">
            <v>14</v>
          </cell>
          <cell r="K1796" t="str">
            <v>MANZANELLI RICARDO O</v>
          </cell>
          <cell r="L1796" t="str">
            <v>GUNI</v>
          </cell>
        </row>
        <row r="1797">
          <cell r="A1797">
            <v>22</v>
          </cell>
          <cell r="B1797" t="str">
            <v>X65</v>
          </cell>
          <cell r="C1797" t="str">
            <v>DEPARTAMENTO  CHAPA</v>
          </cell>
          <cell r="D1797" t="str">
            <v>431</v>
          </cell>
          <cell r="E1797" t="str">
            <v>PUERTA AVI.</v>
          </cell>
          <cell r="F1797" t="str">
            <v>PICO</v>
          </cell>
          <cell r="G1797" t="str">
            <v>PUERTA AVI.PICO</v>
          </cell>
          <cell r="H1797" t="str">
            <v>X65</v>
          </cell>
          <cell r="I1797" t="str">
            <v>TCMU</v>
          </cell>
          <cell r="J1797">
            <v>14</v>
          </cell>
          <cell r="K1797" t="str">
            <v>RUSEK CHRISTIAN ADRI</v>
          </cell>
          <cell r="L1797" t="str">
            <v>GUNI</v>
          </cell>
        </row>
        <row r="1798">
          <cell r="A1798">
            <v>22</v>
          </cell>
          <cell r="B1798" t="str">
            <v>X65</v>
          </cell>
          <cell r="C1798" t="str">
            <v>DEPARTAMENTO  CHAPA</v>
          </cell>
          <cell r="D1798" t="str">
            <v>431</v>
          </cell>
          <cell r="E1798" t="str">
            <v>PUERTA AVI.</v>
          </cell>
          <cell r="F1798" t="str">
            <v>SOLDADURA ESTALLADA</v>
          </cell>
          <cell r="G1798" t="str">
            <v>PUERTA AVI.SOLDADURA ESTALLADA</v>
          </cell>
          <cell r="H1798" t="str">
            <v>X65</v>
          </cell>
          <cell r="I1798" t="str">
            <v>TCMU</v>
          </cell>
          <cell r="J1798">
            <v>14</v>
          </cell>
          <cell r="K1798" t="str">
            <v>MANZANELLI RICARDO O</v>
          </cell>
          <cell r="L1798" t="str">
            <v>GUNI</v>
          </cell>
        </row>
        <row r="1799">
          <cell r="A1799">
            <v>22</v>
          </cell>
          <cell r="B1799" t="str">
            <v>X65</v>
          </cell>
          <cell r="C1799" t="str">
            <v>DEPARTAMENTO  CHAPA</v>
          </cell>
          <cell r="D1799" t="str">
            <v>431</v>
          </cell>
          <cell r="E1799" t="str">
            <v>PUERTA AVI.</v>
          </cell>
          <cell r="F1799" t="str">
            <v>TALONA A LA MANIOBRA</v>
          </cell>
          <cell r="G1799" t="str">
            <v>PUERTA AVI.TALONA A LA MANIOBRA</v>
          </cell>
          <cell r="H1799" t="str">
            <v>X65</v>
          </cell>
          <cell r="I1799" t="str">
            <v>TCMU</v>
          </cell>
          <cell r="J1799">
            <v>14</v>
          </cell>
          <cell r="K1799" t="str">
            <v>RAMIREZ RICAR DANIEL</v>
          </cell>
          <cell r="L1799" t="str">
            <v>GUNI</v>
          </cell>
        </row>
        <row r="1800">
          <cell r="A1800">
            <v>22</v>
          </cell>
          <cell r="B1800" t="str">
            <v>X65</v>
          </cell>
          <cell r="C1800" t="str">
            <v>DEPARTAMENTO  CHAPA</v>
          </cell>
          <cell r="D1800" t="str">
            <v>431</v>
          </cell>
          <cell r="E1800" t="str">
            <v>TECHO</v>
          </cell>
          <cell r="F1800" t="str">
            <v>PICO</v>
          </cell>
          <cell r="G1800" t="str">
            <v>TECHOPICO</v>
          </cell>
          <cell r="H1800" t="str">
            <v>X65</v>
          </cell>
          <cell r="I1800" t="str">
            <v>TCMU</v>
          </cell>
          <cell r="J1800">
            <v>14</v>
          </cell>
          <cell r="K1800" t="str">
            <v>GUTIERREZ VERONICA</v>
          </cell>
          <cell r="L1800" t="str">
            <v>GUNI</v>
          </cell>
        </row>
        <row r="1801">
          <cell r="A1801">
            <v>22</v>
          </cell>
          <cell r="B1801" t="str">
            <v>X65</v>
          </cell>
          <cell r="C1801" t="str">
            <v>DEPARTAMENTO  CHAPA</v>
          </cell>
          <cell r="D1801" t="str">
            <v>432</v>
          </cell>
          <cell r="E1801" t="str">
            <v>ALETA  AVD.</v>
          </cell>
          <cell r="F1801" t="str">
            <v>FALTA</v>
          </cell>
          <cell r="G1801" t="str">
            <v>ALETA  AVD.FALTA</v>
          </cell>
          <cell r="H1801" t="str">
            <v>X65</v>
          </cell>
          <cell r="I1801" t="str">
            <v>STO1</v>
          </cell>
          <cell r="J1801">
            <v>14</v>
          </cell>
          <cell r="K1801" t="str">
            <v>QUINTEROS, EDUARDO</v>
          </cell>
          <cell r="L1801" t="str">
            <v>STO1</v>
          </cell>
        </row>
        <row r="1802">
          <cell r="A1802">
            <v>22</v>
          </cell>
          <cell r="B1802" t="str">
            <v>X65</v>
          </cell>
          <cell r="C1802" t="str">
            <v>DEPARTAMENTO  CHAPA</v>
          </cell>
          <cell r="D1802" t="str">
            <v>432</v>
          </cell>
          <cell r="E1802" t="str">
            <v>ALETA  AVI.</v>
          </cell>
          <cell r="F1802" t="str">
            <v>FALTA</v>
          </cell>
          <cell r="G1802" t="str">
            <v>ALETA  AVI.FALTA</v>
          </cell>
          <cell r="H1802" t="str">
            <v>X65</v>
          </cell>
          <cell r="I1802" t="str">
            <v>STO1</v>
          </cell>
          <cell r="J1802">
            <v>14</v>
          </cell>
          <cell r="K1802" t="str">
            <v>QUINTEROS, EDUARDO</v>
          </cell>
          <cell r="L1802" t="str">
            <v>STO1</v>
          </cell>
        </row>
        <row r="1803">
          <cell r="A1803">
            <v>22</v>
          </cell>
          <cell r="B1803" t="str">
            <v>X65</v>
          </cell>
          <cell r="C1803" t="str">
            <v>DEPARTAMENTO  CHAPA</v>
          </cell>
          <cell r="D1803" t="str">
            <v>432</v>
          </cell>
          <cell r="E1803" t="str">
            <v>ALETA  AVI.</v>
          </cell>
          <cell r="F1803" t="str">
            <v>FIJACION ROSCADA FLOJA</v>
          </cell>
          <cell r="G1803" t="str">
            <v>ALETA  AVI.FIJACION ROSCADA FLOJA</v>
          </cell>
          <cell r="H1803" t="str">
            <v>X65</v>
          </cell>
          <cell r="I1803" t="str">
            <v>STO1</v>
          </cell>
          <cell r="J1803">
            <v>14</v>
          </cell>
          <cell r="K1803" t="str">
            <v>QUINTEROS, EDUARDO</v>
          </cell>
          <cell r="L1803" t="str">
            <v>STO1</v>
          </cell>
        </row>
        <row r="1804">
          <cell r="A1804">
            <v>22</v>
          </cell>
          <cell r="B1804" t="str">
            <v>X65</v>
          </cell>
          <cell r="C1804" t="str">
            <v>DEPARTAMENTO  CHAPA</v>
          </cell>
          <cell r="D1804" t="str">
            <v>432</v>
          </cell>
          <cell r="E1804" t="str">
            <v>BISAGRA SUP.DE PUERTA AVI.</v>
          </cell>
          <cell r="F1804" t="str">
            <v>PROYECCION DE SOLDADURA</v>
          </cell>
          <cell r="G1804" t="str">
            <v>BISAGRA SUP.DE PUERTA AVI.PROYECCION DE SOLDADURA</v>
          </cell>
          <cell r="H1804" t="str">
            <v>X65</v>
          </cell>
          <cell r="I1804" t="str">
            <v>STO1</v>
          </cell>
          <cell r="J1804">
            <v>14</v>
          </cell>
          <cell r="K1804" t="str">
            <v>DIAZ, VALENTIN</v>
          </cell>
          <cell r="L1804" t="str">
            <v>STO1</v>
          </cell>
        </row>
        <row r="1805">
          <cell r="A1805">
            <v>22</v>
          </cell>
          <cell r="B1805" t="str">
            <v>X65</v>
          </cell>
          <cell r="C1805" t="str">
            <v>DEPARTAMENTO  CHAPA</v>
          </cell>
          <cell r="D1805" t="str">
            <v>432</v>
          </cell>
          <cell r="E1805" t="str">
            <v>CAPOT AV.</v>
          </cell>
          <cell r="F1805" t="str">
            <v>DEFORMACION</v>
          </cell>
          <cell r="G1805" t="str">
            <v>CAPOT AV.DEFORMACION</v>
          </cell>
          <cell r="H1805" t="str">
            <v>X65</v>
          </cell>
          <cell r="I1805" t="str">
            <v>TCMU</v>
          </cell>
          <cell r="J1805">
            <v>14</v>
          </cell>
          <cell r="K1805" t="str">
            <v>VAZQUEZ RENE ALBERTO</v>
          </cell>
          <cell r="L1805" t="str">
            <v>GUNI</v>
          </cell>
        </row>
        <row r="1806">
          <cell r="A1806">
            <v>22</v>
          </cell>
          <cell r="B1806" t="str">
            <v>X65</v>
          </cell>
          <cell r="C1806" t="str">
            <v>DEPARTAMENTO  CHAPA</v>
          </cell>
          <cell r="D1806" t="str">
            <v>432</v>
          </cell>
          <cell r="E1806" t="str">
            <v>CAPOT AV.</v>
          </cell>
          <cell r="F1806" t="str">
            <v>PICO</v>
          </cell>
          <cell r="G1806" t="str">
            <v>CAPOT AV.PICO</v>
          </cell>
          <cell r="H1806" t="str">
            <v>X65</v>
          </cell>
          <cell r="I1806" t="str">
            <v>TCMU</v>
          </cell>
          <cell r="J1806">
            <v>14</v>
          </cell>
          <cell r="K1806" t="str">
            <v>RUSEK CHRISTIAN ADRI</v>
          </cell>
          <cell r="L1806" t="str">
            <v>GUNI</v>
          </cell>
        </row>
        <row r="1807">
          <cell r="A1807">
            <v>22</v>
          </cell>
          <cell r="B1807" t="str">
            <v>X65</v>
          </cell>
          <cell r="C1807" t="str">
            <v>DEPARTAMENTO  CHAPA</v>
          </cell>
          <cell r="D1807" t="str">
            <v>432</v>
          </cell>
          <cell r="E1807" t="str">
            <v>ENCUADRAMIENTO DE PUERTA ARI.</v>
          </cell>
          <cell r="F1807" t="str">
            <v>PROYECCION DE SOLDADURA</v>
          </cell>
          <cell r="G1807" t="str">
            <v>ENCUADRAMIENTO DE PUERTA ARI.PROYECCION DE SOLDADURA</v>
          </cell>
          <cell r="H1807" t="str">
            <v>X65</v>
          </cell>
          <cell r="I1807" t="str">
            <v>STO1</v>
          </cell>
          <cell r="J1807">
            <v>14</v>
          </cell>
          <cell r="K1807" t="str">
            <v>DIAZ, VALENTIN</v>
          </cell>
          <cell r="L1807" t="str">
            <v>STO1</v>
          </cell>
        </row>
        <row r="1808">
          <cell r="A1808">
            <v>22</v>
          </cell>
          <cell r="B1808" t="str">
            <v>X65</v>
          </cell>
          <cell r="C1808" t="str">
            <v>DEPARTAMENTO  CHAPA</v>
          </cell>
          <cell r="D1808" t="str">
            <v>432</v>
          </cell>
          <cell r="E1808" t="str">
            <v>PIE MEDIO I./ LARGUERO DE TECHO SUP. I.</v>
          </cell>
          <cell r="F1808" t="str">
            <v>OXIDACION</v>
          </cell>
          <cell r="G1808" t="str">
            <v>PIE MEDIO I./ LARGUERO DE TECHO SUP. I.OXIDACION</v>
          </cell>
          <cell r="H1808" t="str">
            <v>X65</v>
          </cell>
          <cell r="I1808" t="str">
            <v>STO1</v>
          </cell>
          <cell r="J1808">
            <v>14</v>
          </cell>
          <cell r="K1808" t="str">
            <v>QUINTEROS, EDUARDO</v>
          </cell>
          <cell r="L1808" t="str">
            <v>STO1</v>
          </cell>
        </row>
        <row r="1809">
          <cell r="A1809">
            <v>22</v>
          </cell>
          <cell r="B1809" t="str">
            <v>X65</v>
          </cell>
          <cell r="C1809" t="str">
            <v>DEPARTAMENTO  CHAPA</v>
          </cell>
          <cell r="D1809" t="str">
            <v>432</v>
          </cell>
          <cell r="E1809" t="str">
            <v>PORTON (CONJUNTO)</v>
          </cell>
          <cell r="F1809" t="str">
            <v>JUEGO MAL REPARTIDO</v>
          </cell>
          <cell r="G1809" t="str">
            <v>PORTON (CONJUNTO)JUEGO MAL REPARTIDO</v>
          </cell>
          <cell r="H1809" t="str">
            <v>X65</v>
          </cell>
          <cell r="I1809" t="str">
            <v>SREE</v>
          </cell>
          <cell r="J1809">
            <v>14</v>
          </cell>
          <cell r="K1809" t="str">
            <v>VERA FEDERICO</v>
          </cell>
          <cell r="L1809" t="str">
            <v>GUNI</v>
          </cell>
        </row>
        <row r="1810">
          <cell r="A1810">
            <v>22</v>
          </cell>
          <cell r="B1810" t="str">
            <v>X65</v>
          </cell>
          <cell r="C1810" t="str">
            <v>DEPARTAMENTO  CHAPA</v>
          </cell>
          <cell r="D1810" t="str">
            <v>432</v>
          </cell>
          <cell r="E1810" t="str">
            <v>PORTON (CONJUNTO)</v>
          </cell>
          <cell r="F1810" t="str">
            <v>PICO</v>
          </cell>
          <cell r="G1810" t="str">
            <v>PORTON (CONJUNTO)PICO</v>
          </cell>
          <cell r="H1810" t="str">
            <v>X65</v>
          </cell>
          <cell r="I1810" t="str">
            <v>TCMU</v>
          </cell>
          <cell r="J1810">
            <v>14</v>
          </cell>
          <cell r="K1810" t="str">
            <v>VAZQUEZ RENE ALBERTO</v>
          </cell>
          <cell r="L1810" t="str">
            <v>GUNI</v>
          </cell>
        </row>
        <row r="1811">
          <cell r="A1811">
            <v>22</v>
          </cell>
          <cell r="B1811" t="str">
            <v>X65</v>
          </cell>
          <cell r="C1811" t="str">
            <v>DEPARTAMENTO  CHAPA</v>
          </cell>
          <cell r="D1811" t="str">
            <v>432</v>
          </cell>
          <cell r="E1811" t="str">
            <v>PUERTA AVI.</v>
          </cell>
          <cell r="F1811" t="str">
            <v>MAL ALINEADO</v>
          </cell>
          <cell r="G1811" t="str">
            <v>PUERTA AVI.MAL ALINEADO</v>
          </cell>
          <cell r="H1811" t="str">
            <v>X65</v>
          </cell>
          <cell r="I1811" t="str">
            <v>TCMU</v>
          </cell>
          <cell r="J1811">
            <v>14</v>
          </cell>
          <cell r="K1811" t="str">
            <v>MANZANELLI RICARDO O</v>
          </cell>
          <cell r="L1811" t="str">
            <v>GUNI</v>
          </cell>
        </row>
        <row r="1812">
          <cell r="A1812">
            <v>22</v>
          </cell>
          <cell r="B1812" t="str">
            <v>X65</v>
          </cell>
          <cell r="C1812" t="str">
            <v>DEPARTAMENTO  CHAPA</v>
          </cell>
          <cell r="D1812" t="str">
            <v>432</v>
          </cell>
          <cell r="E1812" t="str">
            <v>PUERTA AVI.</v>
          </cell>
          <cell r="F1812" t="str">
            <v>MAL POSICIONADO</v>
          </cell>
          <cell r="G1812" t="str">
            <v>PUERTA AVI.MAL POSICIONADO</v>
          </cell>
          <cell r="H1812" t="str">
            <v>X65</v>
          </cell>
          <cell r="I1812" t="str">
            <v>TCMU</v>
          </cell>
          <cell r="J1812">
            <v>14</v>
          </cell>
          <cell r="K1812" t="str">
            <v>RUSEK CHRISTIAN ADRI</v>
          </cell>
          <cell r="L1812" t="str">
            <v>GUNI</v>
          </cell>
        </row>
        <row r="1813">
          <cell r="A1813">
            <v>22</v>
          </cell>
          <cell r="B1813" t="str">
            <v>X65</v>
          </cell>
          <cell r="C1813" t="str">
            <v>DEPARTAMENTO  CHAPA</v>
          </cell>
          <cell r="D1813" t="str">
            <v>432</v>
          </cell>
          <cell r="E1813" t="str">
            <v>PUERTA AVI.</v>
          </cell>
          <cell r="F1813" t="str">
            <v>MAL POSICIONADO</v>
          </cell>
          <cell r="G1813" t="str">
            <v>PUERTA AVI.MAL POSICIONADO</v>
          </cell>
          <cell r="H1813" t="str">
            <v>X65</v>
          </cell>
          <cell r="I1813" t="str">
            <v>TCMU</v>
          </cell>
          <cell r="J1813">
            <v>14</v>
          </cell>
          <cell r="K1813" t="str">
            <v>ZELAYA GONZA MA CRUZ</v>
          </cell>
          <cell r="L1813" t="str">
            <v>GUNI</v>
          </cell>
        </row>
        <row r="1814">
          <cell r="A1814">
            <v>22</v>
          </cell>
          <cell r="B1814" t="str">
            <v>X65</v>
          </cell>
          <cell r="C1814" t="str">
            <v>DEPARTAMENTO  CHAPA</v>
          </cell>
          <cell r="D1814" t="str">
            <v>432</v>
          </cell>
          <cell r="E1814" t="str">
            <v>TAPA DE CARBURANTE</v>
          </cell>
          <cell r="F1814" t="str">
            <v>DEFORMACION</v>
          </cell>
          <cell r="G1814" t="str">
            <v>TAPA DE CARBURANTEDEFORMACION</v>
          </cell>
          <cell r="H1814" t="str">
            <v>X65</v>
          </cell>
          <cell r="I1814" t="str">
            <v>TCMU</v>
          </cell>
          <cell r="J1814">
            <v>14</v>
          </cell>
          <cell r="K1814" t="str">
            <v>VAZQUEZ RENE ALBERTO</v>
          </cell>
          <cell r="L1814" t="str">
            <v>GUNI</v>
          </cell>
        </row>
        <row r="1815">
          <cell r="A1815">
            <v>22</v>
          </cell>
          <cell r="B1815" t="str">
            <v>X65</v>
          </cell>
          <cell r="C1815" t="str">
            <v>DEPARTAMENTO  CHAPA</v>
          </cell>
          <cell r="D1815" t="str">
            <v>432</v>
          </cell>
          <cell r="E1815" t="str">
            <v>TECHO</v>
          </cell>
          <cell r="F1815" t="str">
            <v>SOBRESALE</v>
          </cell>
          <cell r="G1815" t="str">
            <v>TECHOSOBRESALE</v>
          </cell>
          <cell r="H1815" t="str">
            <v>X65</v>
          </cell>
          <cell r="I1815" t="str">
            <v>TCMU</v>
          </cell>
          <cell r="J1815">
            <v>14</v>
          </cell>
          <cell r="K1815" t="str">
            <v>GUTIERREZ VERONICA</v>
          </cell>
          <cell r="L1815" t="str">
            <v>GUNI</v>
          </cell>
        </row>
        <row r="1816">
          <cell r="A1816">
            <v>22</v>
          </cell>
          <cell r="B1816" t="str">
            <v>X65</v>
          </cell>
          <cell r="C1816" t="str">
            <v>DEPARTAMENTO LOGISTICA INDUSTRIAL</v>
          </cell>
          <cell r="D1816" t="str">
            <v>200</v>
          </cell>
          <cell r="E1816" t="str">
            <v>FUNCION DE ANTIARRANQUE</v>
          </cell>
          <cell r="F1816" t="str">
            <v>OPERACION MAL REALIZADA</v>
          </cell>
          <cell r="G1816" t="str">
            <v>FUNCION DE ANTIARRANQUEOPERACION MAL REALIZADA</v>
          </cell>
          <cell r="H1816" t="str">
            <v>X65</v>
          </cell>
          <cell r="I1816" t="str">
            <v>SREE</v>
          </cell>
          <cell r="J1816">
            <v>14</v>
          </cell>
          <cell r="K1816" t="str">
            <v>CONTROL ELECTRICO</v>
          </cell>
          <cell r="L1816" t="str">
            <v>ST1A</v>
          </cell>
        </row>
        <row r="1817">
          <cell r="A1817">
            <v>22</v>
          </cell>
          <cell r="B1817" t="str">
            <v>X65</v>
          </cell>
          <cell r="C1817" t="str">
            <v>DEPARTAMENTO MONTAJE</v>
          </cell>
          <cell r="D1817" t="str">
            <v>???</v>
          </cell>
          <cell r="E1817" t="str">
            <v>BISAGRA SUP.DE PUERTA AVD.</v>
          </cell>
          <cell r="F1817" t="str">
            <v>SOLDADURA AGRESIVA</v>
          </cell>
          <cell r="G1817" t="str">
            <v>BISAGRA SUP.DE PUERTA AVD.SOLDADURA AGRESIVA</v>
          </cell>
          <cell r="H1817" t="str">
            <v>X65</v>
          </cell>
          <cell r="I1817" t="str">
            <v>STO1</v>
          </cell>
          <cell r="J1817">
            <v>14</v>
          </cell>
          <cell r="K1817" t="str">
            <v>DIAZ, VALENTIN</v>
          </cell>
          <cell r="L1817" t="str">
            <v>STO1</v>
          </cell>
        </row>
        <row r="1818">
          <cell r="A1818">
            <v>22</v>
          </cell>
          <cell r="B1818" t="str">
            <v>X65</v>
          </cell>
          <cell r="C1818" t="str">
            <v>DEPARTAMENTO MONTAJE</v>
          </cell>
          <cell r="D1818" t="str">
            <v>???</v>
          </cell>
          <cell r="E1818" t="str">
            <v>CAPOT AV.</v>
          </cell>
          <cell r="F1818" t="str">
            <v>DEFORMADO</v>
          </cell>
          <cell r="G1818" t="str">
            <v>CAPOT AV.DEFORMADO</v>
          </cell>
          <cell r="H1818" t="str">
            <v>X65</v>
          </cell>
          <cell r="I1818" t="str">
            <v>TCMU</v>
          </cell>
          <cell r="J1818">
            <v>14</v>
          </cell>
          <cell r="K1818" t="str">
            <v>MANZANELLI RICARDO O</v>
          </cell>
          <cell r="L1818" t="str">
            <v>GUNI</v>
          </cell>
        </row>
        <row r="1819">
          <cell r="A1819">
            <v>22</v>
          </cell>
          <cell r="B1819" t="str">
            <v>X65</v>
          </cell>
          <cell r="C1819" t="str">
            <v>DEPARTAMENTO MONTAJE</v>
          </cell>
          <cell r="D1819" t="str">
            <v>???</v>
          </cell>
          <cell r="E1819" t="str">
            <v>EMBELLECEDOR MARCO DE PTA AVI</v>
          </cell>
          <cell r="F1819" t="str">
            <v>MAL POSICIONADO</v>
          </cell>
          <cell r="G1819" t="str">
            <v>EMBELLECEDOR MARCO DE PTA AVIMAL POSICIONADO</v>
          </cell>
          <cell r="H1819" t="str">
            <v>X65</v>
          </cell>
          <cell r="I1819" t="str">
            <v>TCMU</v>
          </cell>
          <cell r="J1819">
            <v>14</v>
          </cell>
          <cell r="K1819" t="str">
            <v>ZELAYA GONZA MA CRUZ</v>
          </cell>
          <cell r="L1819" t="str">
            <v>GUNI</v>
          </cell>
        </row>
        <row r="1820">
          <cell r="A1820">
            <v>22</v>
          </cell>
          <cell r="B1820" t="str">
            <v>X65</v>
          </cell>
          <cell r="C1820" t="str">
            <v>DEPARTAMENTO MONTAJE</v>
          </cell>
          <cell r="D1820" t="str">
            <v>133</v>
          </cell>
          <cell r="E1820" t="str">
            <v>FUNCION TABLERO BORDO</v>
          </cell>
          <cell r="F1820" t="str">
            <v>INSTALACION ESTATICA  2 RK01</v>
          </cell>
          <cell r="G1820" t="str">
            <v>FUNCION TABLERO BORDOINSTALACION ESTATICA  2 RK01</v>
          </cell>
          <cell r="H1820" t="str">
            <v>X65</v>
          </cell>
          <cell r="I1820" t="str">
            <v>BOUT</v>
          </cell>
          <cell r="J1820">
            <v>14</v>
          </cell>
          <cell r="K1820" t="str">
            <v>CONTROL ELECTRICO</v>
          </cell>
          <cell r="L1820" t="str">
            <v>ST2A</v>
          </cell>
        </row>
        <row r="1821">
          <cell r="A1821">
            <v>22</v>
          </cell>
          <cell r="B1821" t="str">
            <v>X65</v>
          </cell>
          <cell r="C1821" t="str">
            <v>DEPARTAMENTO MONTAJE</v>
          </cell>
          <cell r="D1821" t="str">
            <v>137</v>
          </cell>
          <cell r="E1821" t="str">
            <v>LAMELUNAS EXT. DE PUERTA  ARI.</v>
          </cell>
          <cell r="F1821" t="str">
            <v>MAL POSICIONADO</v>
          </cell>
          <cell r="G1821" t="str">
            <v>LAMELUNAS EXT. DE PUERTA  ARI.MAL POSICIONADO</v>
          </cell>
          <cell r="H1821" t="str">
            <v>X65</v>
          </cell>
          <cell r="I1821" t="str">
            <v>TCMU</v>
          </cell>
          <cell r="J1821">
            <v>14</v>
          </cell>
          <cell r="K1821" t="str">
            <v>MANZANELLI RICARDO O</v>
          </cell>
          <cell r="L1821" t="str">
            <v>GUNI</v>
          </cell>
        </row>
        <row r="1822">
          <cell r="A1822">
            <v>22</v>
          </cell>
          <cell r="B1822" t="str">
            <v>X65</v>
          </cell>
          <cell r="C1822" t="str">
            <v>DEPARTAMENTO MONTAJE</v>
          </cell>
          <cell r="D1822" t="str">
            <v>137</v>
          </cell>
          <cell r="E1822" t="str">
            <v>LUNA MOVIL DE PUERTA  ARD.</v>
          </cell>
          <cell r="F1822" t="str">
            <v>MUY LIBRE</v>
          </cell>
          <cell r="G1822" t="str">
            <v>LUNA MOVIL DE PUERTA  ARD.MUY LIBRE</v>
          </cell>
          <cell r="H1822" t="str">
            <v>X65</v>
          </cell>
          <cell r="I1822" t="str">
            <v>TCMU</v>
          </cell>
          <cell r="J1822">
            <v>14</v>
          </cell>
          <cell r="K1822" t="str">
            <v>FUENTE FEDER GREGOR</v>
          </cell>
          <cell r="L1822" t="str">
            <v>GUNI</v>
          </cell>
        </row>
        <row r="1823">
          <cell r="A1823">
            <v>22</v>
          </cell>
          <cell r="B1823" t="str">
            <v>X65</v>
          </cell>
          <cell r="C1823" t="str">
            <v>DEPARTAMENTO MONTAJE</v>
          </cell>
          <cell r="D1823" t="str">
            <v>137</v>
          </cell>
          <cell r="E1823" t="str">
            <v>RETROVISOR EXT. I. REGULABLE DE INTERIOR</v>
          </cell>
          <cell r="F1823" t="str">
            <v>MUY LIBRE</v>
          </cell>
          <cell r="G1823" t="str">
            <v>RETROVISOR EXT. I. REGULABLE DE INTERIORMUY LIBRE</v>
          </cell>
          <cell r="H1823" t="str">
            <v>X65</v>
          </cell>
          <cell r="I1823" t="str">
            <v>TCMU</v>
          </cell>
          <cell r="J1823">
            <v>14</v>
          </cell>
          <cell r="K1823" t="str">
            <v>FUENTE FEDER GREGOR</v>
          </cell>
          <cell r="L1823" t="str">
            <v>GUNI</v>
          </cell>
        </row>
        <row r="1824">
          <cell r="A1824">
            <v>22</v>
          </cell>
          <cell r="B1824" t="str">
            <v>X65</v>
          </cell>
          <cell r="C1824" t="str">
            <v>DEPARTAMENTO MONTAJE</v>
          </cell>
          <cell r="D1824" t="str">
            <v>140</v>
          </cell>
          <cell r="E1824" t="str">
            <v>FUNCION DE DESEMPAÑADO LUNETA / CUSTODIA</v>
          </cell>
          <cell r="F1824" t="str">
            <v>OPERACION MAL REALIZADA</v>
          </cell>
          <cell r="G1824" t="str">
            <v>FUNCION DE DESEMPAÑADO LUNETA / CUSTODIAOPERACION MAL REALIZADA</v>
          </cell>
          <cell r="H1824" t="str">
            <v>X65</v>
          </cell>
          <cell r="I1824" t="str">
            <v>SREE</v>
          </cell>
          <cell r="J1824">
            <v>14</v>
          </cell>
          <cell r="K1824" t="str">
            <v>CONTROL ELECTRICO</v>
          </cell>
          <cell r="L1824" t="str">
            <v>ST2A</v>
          </cell>
        </row>
        <row r="1825">
          <cell r="A1825">
            <v>22</v>
          </cell>
          <cell r="B1825" t="str">
            <v>X65</v>
          </cell>
          <cell r="C1825" t="str">
            <v>DEPARTAMENTO MONTAJE</v>
          </cell>
          <cell r="D1825" t="str">
            <v>141</v>
          </cell>
          <cell r="E1825" t="str">
            <v>PARABRISAS</v>
          </cell>
          <cell r="F1825" t="str">
            <v>MANCHA</v>
          </cell>
          <cell r="G1825" t="str">
            <v>PARABRISASMANCHA</v>
          </cell>
          <cell r="H1825" t="str">
            <v>X65</v>
          </cell>
          <cell r="I1825" t="str">
            <v>TCMU</v>
          </cell>
          <cell r="J1825">
            <v>14</v>
          </cell>
          <cell r="K1825" t="str">
            <v>MANZANELLI RICARDO O</v>
          </cell>
          <cell r="L1825" t="str">
            <v>GUNI</v>
          </cell>
        </row>
        <row r="1826">
          <cell r="A1826">
            <v>22</v>
          </cell>
          <cell r="B1826" t="str">
            <v>X65</v>
          </cell>
          <cell r="C1826" t="str">
            <v>DEPARTAMENTO MONTAJE</v>
          </cell>
          <cell r="D1826" t="str">
            <v>141</v>
          </cell>
          <cell r="E1826" t="str">
            <v>PORTON (CONJUNTO)</v>
          </cell>
          <cell r="F1826" t="str">
            <v>FALTA OBTURADOR</v>
          </cell>
          <cell r="G1826" t="str">
            <v>PORTON (CONJUNTO)FALTA OBTURADOR</v>
          </cell>
          <cell r="H1826" t="str">
            <v>X65</v>
          </cell>
          <cell r="I1826" t="str">
            <v>TCMU</v>
          </cell>
          <cell r="J1826">
            <v>14</v>
          </cell>
          <cell r="K1826" t="str">
            <v>GUTIERREZ VERONICA</v>
          </cell>
          <cell r="L1826" t="str">
            <v>GUNI</v>
          </cell>
        </row>
        <row r="1827">
          <cell r="A1827">
            <v>22</v>
          </cell>
          <cell r="B1827" t="str">
            <v>X65</v>
          </cell>
          <cell r="C1827" t="str">
            <v>DEPARTAMENTO MONTAJE</v>
          </cell>
          <cell r="D1827" t="str">
            <v>141</v>
          </cell>
          <cell r="E1827" t="str">
            <v>QUITASOL D.</v>
          </cell>
          <cell r="F1827" t="str">
            <v>FIJACION ROSCADA FLOJA</v>
          </cell>
          <cell r="G1827" t="str">
            <v>QUITASOL D.FIJACION ROSCADA FLOJA</v>
          </cell>
          <cell r="H1827" t="str">
            <v>X65</v>
          </cell>
          <cell r="I1827" t="str">
            <v>TCMU</v>
          </cell>
          <cell r="J1827">
            <v>14</v>
          </cell>
          <cell r="K1827" t="str">
            <v>VAZQUEZ RENE ALBERTO</v>
          </cell>
          <cell r="L1827" t="str">
            <v>GUN2</v>
          </cell>
        </row>
        <row r="1828">
          <cell r="A1828">
            <v>22</v>
          </cell>
          <cell r="B1828" t="str">
            <v>X65</v>
          </cell>
          <cell r="C1828" t="str">
            <v>DEPARTAMENTO MONTAJE</v>
          </cell>
          <cell r="D1828" t="str">
            <v>143</v>
          </cell>
          <cell r="E1828" t="str">
            <v>JUNTA DE PUERTA  AVI. (BURLETE)</v>
          </cell>
          <cell r="F1828" t="str">
            <v>DEFORMADO</v>
          </cell>
          <cell r="G1828" t="str">
            <v>JUNTA DE PUERTA  AVI. (BURLETE)DEFORMADO</v>
          </cell>
          <cell r="H1828" t="str">
            <v>X65</v>
          </cell>
          <cell r="I1828" t="str">
            <v>TCMU</v>
          </cell>
          <cell r="J1828">
            <v>14</v>
          </cell>
          <cell r="K1828" t="str">
            <v>FIGUEROA MIGUEL ANGE</v>
          </cell>
          <cell r="L1828" t="str">
            <v>GUNI</v>
          </cell>
        </row>
        <row r="1829">
          <cell r="A1829">
            <v>22</v>
          </cell>
          <cell r="B1829" t="str">
            <v>X65</v>
          </cell>
          <cell r="C1829" t="str">
            <v>DEPARTAMENTO MONTAJE</v>
          </cell>
          <cell r="D1829" t="str">
            <v>143</v>
          </cell>
          <cell r="E1829" t="str">
            <v>PARACHOQUES AR</v>
          </cell>
          <cell r="F1829" t="str">
            <v>RAYADO</v>
          </cell>
          <cell r="G1829" t="str">
            <v>PARACHOQUES ARRAYADO</v>
          </cell>
          <cell r="H1829" t="str">
            <v>X65</v>
          </cell>
          <cell r="I1829" t="str">
            <v>BOUT</v>
          </cell>
          <cell r="J1829">
            <v>14</v>
          </cell>
          <cell r="K1829" t="str">
            <v>FIGUEROA MIGUEL ANGE</v>
          </cell>
          <cell r="L1829" t="str">
            <v>GUNI</v>
          </cell>
        </row>
        <row r="1830">
          <cell r="A1830">
            <v>22</v>
          </cell>
          <cell r="B1830" t="str">
            <v>X65</v>
          </cell>
          <cell r="C1830" t="str">
            <v>DEPARTAMENTO MONTAJE</v>
          </cell>
          <cell r="D1830" t="str">
            <v>145</v>
          </cell>
          <cell r="E1830" t="str">
            <v>FUNCION ABR / ABS</v>
          </cell>
          <cell r="F1830" t="str">
            <v>INSTALACION DINAMICA MK01</v>
          </cell>
          <cell r="G1830" t="str">
            <v>FUNCION ABR / ABSINSTALACION DINAMICA MK01</v>
          </cell>
          <cell r="H1830" t="str">
            <v>X65</v>
          </cell>
          <cell r="I1830" t="str">
            <v>BOUT</v>
          </cell>
          <cell r="J1830">
            <v>14</v>
          </cell>
          <cell r="K1830" t="str">
            <v>CONTROL ELECTRICO</v>
          </cell>
          <cell r="L1830" t="str">
            <v>DYRA</v>
          </cell>
        </row>
        <row r="1831">
          <cell r="A1831">
            <v>22</v>
          </cell>
          <cell r="B1831" t="str">
            <v>X65</v>
          </cell>
          <cell r="C1831" t="str">
            <v>DEPARTAMENTO MONTAJE</v>
          </cell>
          <cell r="D1831" t="str">
            <v>145</v>
          </cell>
          <cell r="E1831" t="str">
            <v>FUNCION LIMPIAPARABRISAS AV</v>
          </cell>
          <cell r="F1831" t="str">
            <v>INSTALACION ESTATICA  2 RK01</v>
          </cell>
          <cell r="G1831" t="str">
            <v>FUNCION LIMPIAPARABRISAS AVINSTALACION ESTATICA  2 RK01</v>
          </cell>
          <cell r="H1831" t="str">
            <v>X65</v>
          </cell>
          <cell r="I1831" t="str">
            <v>BOUT</v>
          </cell>
          <cell r="J1831">
            <v>14</v>
          </cell>
          <cell r="K1831" t="str">
            <v>CONTROL ELECTRICO</v>
          </cell>
          <cell r="L1831" t="str">
            <v>ST2A</v>
          </cell>
        </row>
        <row r="1832">
          <cell r="A1832">
            <v>22</v>
          </cell>
          <cell r="B1832" t="str">
            <v>X65</v>
          </cell>
          <cell r="C1832" t="str">
            <v>DEPARTAMENTO MONTAJE</v>
          </cell>
          <cell r="D1832" t="str">
            <v>145</v>
          </cell>
          <cell r="E1832" t="str">
            <v>FUNCION PILOTOS DE POSICION</v>
          </cell>
          <cell r="F1832" t="str">
            <v>INSTALACION ESTATICA  2 RK01</v>
          </cell>
          <cell r="G1832" t="str">
            <v>FUNCION PILOTOS DE POSICIONINSTALACION ESTATICA  2 RK01</v>
          </cell>
          <cell r="H1832" t="str">
            <v>X65</v>
          </cell>
          <cell r="I1832" t="str">
            <v>SREE</v>
          </cell>
          <cell r="J1832">
            <v>14</v>
          </cell>
          <cell r="K1832" t="str">
            <v>CONTROL ELECTRICO</v>
          </cell>
          <cell r="L1832" t="str">
            <v>ST2A</v>
          </cell>
        </row>
        <row r="1833">
          <cell r="A1833">
            <v>22</v>
          </cell>
          <cell r="B1833" t="str">
            <v>X65</v>
          </cell>
          <cell r="C1833" t="str">
            <v>DEPARTAMENTO MONTAJE</v>
          </cell>
          <cell r="D1833" t="str">
            <v>146</v>
          </cell>
          <cell r="E1833" t="str">
            <v>PORTON (CONJUNTO)</v>
          </cell>
          <cell r="F1833" t="str">
            <v>JUNTA MAL POSICIONADA</v>
          </cell>
          <cell r="G1833" t="str">
            <v>PORTON (CONJUNTO)JUNTA MAL POSICIONADA</v>
          </cell>
          <cell r="H1833" t="str">
            <v>X65</v>
          </cell>
          <cell r="I1833" t="str">
            <v>TCMU</v>
          </cell>
          <cell r="J1833">
            <v>14</v>
          </cell>
          <cell r="K1833" t="str">
            <v>GUTIERREZ VERONICA</v>
          </cell>
          <cell r="L1833" t="str">
            <v>GUNI</v>
          </cell>
        </row>
        <row r="1834">
          <cell r="A1834">
            <v>22</v>
          </cell>
          <cell r="B1834" t="str">
            <v>X65</v>
          </cell>
          <cell r="C1834" t="str">
            <v>DEPARTAMENTO MONTAJE</v>
          </cell>
          <cell r="D1834" t="str">
            <v>146</v>
          </cell>
          <cell r="E1834" t="str">
            <v>PORTON (CONJUNTO)</v>
          </cell>
          <cell r="F1834" t="str">
            <v>JUNTA MAL POSICIONADA</v>
          </cell>
          <cell r="G1834" t="str">
            <v>PORTON (CONJUNTO)JUNTA MAL POSICIONADA</v>
          </cell>
          <cell r="H1834" t="str">
            <v>X65</v>
          </cell>
          <cell r="I1834" t="str">
            <v>TCMU</v>
          </cell>
          <cell r="J1834">
            <v>14</v>
          </cell>
          <cell r="K1834" t="str">
            <v>MANZANELLI RICARDO O</v>
          </cell>
          <cell r="L1834" t="str">
            <v>GUNI</v>
          </cell>
        </row>
        <row r="1835">
          <cell r="A1835">
            <v>22</v>
          </cell>
          <cell r="B1835" t="str">
            <v>X65</v>
          </cell>
          <cell r="C1835" t="str">
            <v>DEPARTAMENTO MONTAJE</v>
          </cell>
          <cell r="D1835" t="str">
            <v>146</v>
          </cell>
          <cell r="E1835" t="str">
            <v>PORTON (CONJUNTO)</v>
          </cell>
          <cell r="F1835" t="str">
            <v>JUNTA MAL POSICIONADA</v>
          </cell>
          <cell r="G1835" t="str">
            <v>PORTON (CONJUNTO)JUNTA MAL POSICIONADA</v>
          </cell>
          <cell r="H1835" t="str">
            <v>X65</v>
          </cell>
          <cell r="I1835" t="str">
            <v>TCMU</v>
          </cell>
          <cell r="J1835">
            <v>14</v>
          </cell>
          <cell r="K1835" t="str">
            <v>ZELAYA GONZA MA CRUZ</v>
          </cell>
          <cell r="L1835" t="str">
            <v>GUNI</v>
          </cell>
        </row>
        <row r="1836">
          <cell r="A1836">
            <v>22</v>
          </cell>
          <cell r="B1836" t="str">
            <v>X65</v>
          </cell>
          <cell r="C1836" t="str">
            <v>DEPARTAMENTO MONTAJE</v>
          </cell>
          <cell r="D1836" t="str">
            <v>147</v>
          </cell>
          <cell r="E1836" t="str">
            <v>ALETA  ARI.</v>
          </cell>
          <cell r="F1836" t="str">
            <v>DESCONCHADO</v>
          </cell>
          <cell r="G1836" t="str">
            <v>ALETA  ARI.DESCONCHADO</v>
          </cell>
          <cell r="H1836" t="str">
            <v>X65</v>
          </cell>
          <cell r="I1836" t="str">
            <v>TCMU</v>
          </cell>
          <cell r="J1836">
            <v>14</v>
          </cell>
          <cell r="K1836" t="str">
            <v>ZELAYA GONZA MA CRUZ</v>
          </cell>
          <cell r="L1836" t="str">
            <v>GUNI</v>
          </cell>
        </row>
        <row r="1837">
          <cell r="A1837">
            <v>22</v>
          </cell>
          <cell r="B1837" t="str">
            <v>X65</v>
          </cell>
          <cell r="C1837" t="str">
            <v>DEPARTAMENTO MONTAJE</v>
          </cell>
          <cell r="D1837" t="str">
            <v>147</v>
          </cell>
          <cell r="E1837" t="str">
            <v>ALETA  AVI.</v>
          </cell>
          <cell r="F1837" t="str">
            <v>DESCONCHADO</v>
          </cell>
          <cell r="G1837" t="str">
            <v>ALETA  AVI.DESCONCHADO</v>
          </cell>
          <cell r="H1837" t="str">
            <v>X65</v>
          </cell>
          <cell r="I1837" t="str">
            <v>TCMU</v>
          </cell>
          <cell r="J1837">
            <v>14</v>
          </cell>
          <cell r="K1837" t="str">
            <v>VAZQUEZ RENE ALBERTO</v>
          </cell>
          <cell r="L1837" t="str">
            <v>GUNI</v>
          </cell>
        </row>
        <row r="1838">
          <cell r="A1838">
            <v>22</v>
          </cell>
          <cell r="B1838" t="str">
            <v>X65</v>
          </cell>
          <cell r="C1838" t="str">
            <v>DEPARTAMENTO MONTAJE</v>
          </cell>
          <cell r="D1838" t="str">
            <v>147</v>
          </cell>
          <cell r="E1838" t="str">
            <v>CAPOT AV.</v>
          </cell>
          <cell r="F1838" t="str">
            <v xml:space="preserve">RAYAS </v>
          </cell>
          <cell r="G1838" t="str">
            <v xml:space="preserve">CAPOT AV.RAYAS </v>
          </cell>
          <cell r="H1838" t="str">
            <v>X65</v>
          </cell>
          <cell r="I1838" t="str">
            <v>TCMU</v>
          </cell>
          <cell r="J1838">
            <v>14</v>
          </cell>
          <cell r="K1838" t="str">
            <v>RAMIREZ RICAR DANIEL</v>
          </cell>
          <cell r="L1838" t="str">
            <v>GUNI</v>
          </cell>
        </row>
        <row r="1839">
          <cell r="A1839">
            <v>22</v>
          </cell>
          <cell r="B1839" t="str">
            <v>X65</v>
          </cell>
          <cell r="C1839" t="str">
            <v>DEPARTAMENTO MONTAJE</v>
          </cell>
          <cell r="D1839" t="str">
            <v>147</v>
          </cell>
          <cell r="E1839" t="str">
            <v>PARACHOQUES AV.</v>
          </cell>
          <cell r="F1839" t="str">
            <v>DESCONCHADO</v>
          </cell>
          <cell r="G1839" t="str">
            <v>PARACHOQUES AV.DESCONCHADO</v>
          </cell>
          <cell r="H1839" t="str">
            <v>X65</v>
          </cell>
          <cell r="I1839" t="str">
            <v>TCMU</v>
          </cell>
          <cell r="J1839">
            <v>14</v>
          </cell>
          <cell r="K1839" t="str">
            <v>GAUNA MARIA EUGENIA</v>
          </cell>
          <cell r="L1839" t="str">
            <v>GUNI</v>
          </cell>
        </row>
        <row r="1840">
          <cell r="A1840">
            <v>22</v>
          </cell>
          <cell r="B1840" t="str">
            <v>X65</v>
          </cell>
          <cell r="C1840" t="str">
            <v>DEPARTAMENTO MONTAJE</v>
          </cell>
          <cell r="D1840" t="str">
            <v>147</v>
          </cell>
          <cell r="E1840" t="str">
            <v>PARACHOQUES AV.</v>
          </cell>
          <cell r="F1840" t="str">
            <v>DESCONCHADO</v>
          </cell>
          <cell r="G1840" t="str">
            <v>PARACHOQUES AV.DESCONCHADO</v>
          </cell>
          <cell r="H1840" t="str">
            <v>X65</v>
          </cell>
          <cell r="I1840" t="str">
            <v>TCMU</v>
          </cell>
          <cell r="J1840">
            <v>14</v>
          </cell>
          <cell r="K1840" t="str">
            <v>RUSEK CHRISTIAN ADRI</v>
          </cell>
          <cell r="L1840" t="str">
            <v>GUNI</v>
          </cell>
        </row>
        <row r="1841">
          <cell r="A1841">
            <v>22</v>
          </cell>
          <cell r="B1841" t="str">
            <v>X65</v>
          </cell>
          <cell r="C1841" t="str">
            <v>DEPARTAMENTO MONTAJE</v>
          </cell>
          <cell r="D1841" t="str">
            <v>147</v>
          </cell>
          <cell r="E1841" t="str">
            <v>PORTON (CONJUNTO)</v>
          </cell>
          <cell r="F1841" t="str">
            <v xml:space="preserve">RAYAS </v>
          </cell>
          <cell r="G1841" t="str">
            <v xml:space="preserve">PORTON (CONJUNTO)RAYAS </v>
          </cell>
          <cell r="H1841" t="str">
            <v>X65</v>
          </cell>
          <cell r="I1841" t="str">
            <v>TCMU</v>
          </cell>
          <cell r="J1841">
            <v>14</v>
          </cell>
          <cell r="K1841" t="str">
            <v>FIGUEROA MIGUEL ANGE</v>
          </cell>
          <cell r="L1841" t="str">
            <v>GUNI</v>
          </cell>
        </row>
        <row r="1842">
          <cell r="A1842">
            <v>22</v>
          </cell>
          <cell r="B1842" t="str">
            <v>X65</v>
          </cell>
          <cell r="C1842" t="str">
            <v>DEPARTAMENTO MONTAJE</v>
          </cell>
          <cell r="D1842" t="str">
            <v>147</v>
          </cell>
          <cell r="E1842" t="str">
            <v>PUERTA ARI.</v>
          </cell>
          <cell r="F1842" t="str">
            <v>DESCONCHADO</v>
          </cell>
          <cell r="G1842" t="str">
            <v>PUERTA ARI.DESCONCHADO</v>
          </cell>
          <cell r="H1842" t="str">
            <v>X65</v>
          </cell>
          <cell r="I1842" t="str">
            <v>TCMU</v>
          </cell>
          <cell r="J1842">
            <v>14</v>
          </cell>
          <cell r="K1842" t="str">
            <v>RAMIREZ RICAR DANIEL</v>
          </cell>
          <cell r="L1842" t="str">
            <v>GUNI</v>
          </cell>
        </row>
        <row r="1843">
          <cell r="A1843">
            <v>22</v>
          </cell>
          <cell r="B1843" t="str">
            <v>X65</v>
          </cell>
          <cell r="C1843" t="str">
            <v>DEPARTAMENTO MONTAJE</v>
          </cell>
          <cell r="D1843" t="str">
            <v>147</v>
          </cell>
          <cell r="E1843" t="str">
            <v>PUERTA AVD.</v>
          </cell>
          <cell r="F1843" t="str">
            <v>DESCONCHADO</v>
          </cell>
          <cell r="G1843" t="str">
            <v>PUERTA AVD.DESCONCHADO</v>
          </cell>
          <cell r="H1843" t="str">
            <v>X65</v>
          </cell>
          <cell r="I1843" t="str">
            <v>TCMU</v>
          </cell>
          <cell r="J1843">
            <v>14</v>
          </cell>
          <cell r="K1843" t="str">
            <v>GUTIERREZ VERONICA</v>
          </cell>
          <cell r="L1843" t="str">
            <v>GUNI</v>
          </cell>
        </row>
        <row r="1844">
          <cell r="A1844">
            <v>22</v>
          </cell>
          <cell r="B1844" t="str">
            <v>X65</v>
          </cell>
          <cell r="C1844" t="str">
            <v>DEPARTAMENTO MONTAJE</v>
          </cell>
          <cell r="D1844" t="str">
            <v>147</v>
          </cell>
          <cell r="E1844" t="str">
            <v>TAPA DE CARBURANTE</v>
          </cell>
          <cell r="F1844" t="str">
            <v>DESCONCHADO</v>
          </cell>
          <cell r="G1844" t="str">
            <v>TAPA DE CARBURANTEDESCONCHADO</v>
          </cell>
          <cell r="H1844" t="str">
            <v>X65</v>
          </cell>
          <cell r="I1844" t="str">
            <v>TCMU</v>
          </cell>
          <cell r="J1844">
            <v>14</v>
          </cell>
          <cell r="K1844" t="str">
            <v>VAZQUEZ RENE ALBERTO</v>
          </cell>
          <cell r="L1844" t="str">
            <v>GUNI</v>
          </cell>
        </row>
        <row r="1845">
          <cell r="A1845">
            <v>22</v>
          </cell>
          <cell r="B1845" t="str">
            <v>X65</v>
          </cell>
          <cell r="C1845" t="str">
            <v>DEPARTAMENTO MONTAJE</v>
          </cell>
          <cell r="D1845" t="str">
            <v>148</v>
          </cell>
          <cell r="E1845" t="str">
            <v>FUNCION DE ANTIARRANQUE</v>
          </cell>
          <cell r="F1845" t="str">
            <v>INSTALACION FIRMA SK01</v>
          </cell>
          <cell r="G1845" t="str">
            <v>FUNCION DE ANTIARRANQUEINSTALACION FIRMA SK01</v>
          </cell>
          <cell r="H1845" t="str">
            <v>X65</v>
          </cell>
          <cell r="I1845" t="str">
            <v>BOUT</v>
          </cell>
          <cell r="J1845">
            <v>14</v>
          </cell>
          <cell r="K1845" t="str">
            <v>CONTROL ELECTRICO</v>
          </cell>
          <cell r="L1845" t="str">
            <v>SEEA</v>
          </cell>
        </row>
        <row r="1846">
          <cell r="A1846">
            <v>22</v>
          </cell>
          <cell r="B1846" t="str">
            <v>X65</v>
          </cell>
          <cell r="C1846" t="str">
            <v>DEPARTAMENTO MONTAJE</v>
          </cell>
          <cell r="D1846" t="str">
            <v>148</v>
          </cell>
          <cell r="E1846" t="str">
            <v>FUNCION DE INYECCION</v>
          </cell>
          <cell r="F1846" t="str">
            <v>INSTALACION FIRMA SK01</v>
          </cell>
          <cell r="G1846" t="str">
            <v>FUNCION DE INYECCIONINSTALACION FIRMA SK01</v>
          </cell>
          <cell r="H1846" t="str">
            <v>X65</v>
          </cell>
          <cell r="I1846" t="str">
            <v>BOUT</v>
          </cell>
          <cell r="J1846">
            <v>14</v>
          </cell>
          <cell r="K1846" t="str">
            <v>CONTROL ELECTRICO</v>
          </cell>
          <cell r="L1846" t="str">
            <v>SEEA</v>
          </cell>
        </row>
        <row r="1847">
          <cell r="A1847">
            <v>22</v>
          </cell>
          <cell r="B1847" t="str">
            <v>X65</v>
          </cell>
          <cell r="C1847" t="str">
            <v>DEPARTAMENTO PINTURA</v>
          </cell>
          <cell r="D1847" t="str">
            <v>481</v>
          </cell>
          <cell r="E1847" t="str">
            <v>CUSTODIA  D.</v>
          </cell>
          <cell r="F1847" t="str">
            <v>BOLLOS</v>
          </cell>
          <cell r="G1847" t="str">
            <v>CUSTODIA  D.BOLLOS</v>
          </cell>
          <cell r="H1847" t="str">
            <v>X65</v>
          </cell>
          <cell r="I1847" t="str">
            <v>TCMU</v>
          </cell>
          <cell r="J1847">
            <v>14</v>
          </cell>
          <cell r="K1847" t="str">
            <v>FUENTE FEDER GREGOR</v>
          </cell>
          <cell r="L1847" t="str">
            <v>GUNI</v>
          </cell>
        </row>
        <row r="1848">
          <cell r="A1848">
            <v>22</v>
          </cell>
          <cell r="B1848" t="str">
            <v>X65</v>
          </cell>
          <cell r="C1848" t="str">
            <v>DEPARTAMENTO PINTURA</v>
          </cell>
          <cell r="D1848" t="str">
            <v>483</v>
          </cell>
          <cell r="E1848" t="str">
            <v>PORTON (CONJUNTO)</v>
          </cell>
          <cell r="F1848" t="str">
            <v>GOTA</v>
          </cell>
          <cell r="G1848" t="str">
            <v>PORTON (CONJUNTO)GOTA</v>
          </cell>
          <cell r="H1848" t="str">
            <v>X65</v>
          </cell>
          <cell r="I1848" t="str">
            <v>TCMU</v>
          </cell>
          <cell r="J1848">
            <v>14</v>
          </cell>
          <cell r="K1848" t="str">
            <v>MANZANELLI RICARDO O</v>
          </cell>
          <cell r="L1848" t="str">
            <v>GUNI</v>
          </cell>
        </row>
        <row r="1849">
          <cell r="A1849">
            <v>22</v>
          </cell>
          <cell r="B1849" t="str">
            <v>X65</v>
          </cell>
          <cell r="C1849" t="str">
            <v>DEPARTAMENTO PINTURA</v>
          </cell>
          <cell r="D1849" t="str">
            <v>484</v>
          </cell>
          <cell r="E1849" t="str">
            <v>PAÑO DE PUERTA  AVD / ALETA  AVD</v>
          </cell>
          <cell r="F1849" t="str">
            <v>SOBRESALE</v>
          </cell>
          <cell r="G1849" t="str">
            <v>PAÑO DE PUERTA  AVD / ALETA  AVDSOBRESALE</v>
          </cell>
          <cell r="H1849" t="str">
            <v>X65</v>
          </cell>
          <cell r="I1849" t="str">
            <v>SREE</v>
          </cell>
          <cell r="J1849">
            <v>14</v>
          </cell>
          <cell r="K1849" t="str">
            <v>VAZQUEZ RENE ALBERTO</v>
          </cell>
          <cell r="L1849" t="str">
            <v>GUNI</v>
          </cell>
        </row>
        <row r="1850">
          <cell r="A1850">
            <v>22</v>
          </cell>
          <cell r="B1850" t="str">
            <v>X65</v>
          </cell>
          <cell r="C1850" t="str">
            <v>DEPARTAMENTO PINTURA</v>
          </cell>
          <cell r="D1850" t="str">
            <v>484</v>
          </cell>
          <cell r="E1850" t="str">
            <v>PAÑO DE PUERTA  AVD / ALETA  AVD</v>
          </cell>
          <cell r="F1850" t="str">
            <v>TALONA A LA MANIOBRA</v>
          </cell>
          <cell r="G1850" t="str">
            <v>PAÑO DE PUERTA  AVD / ALETA  AVDTALONA A LA MANIOBRA</v>
          </cell>
          <cell r="H1850" t="str">
            <v>X65</v>
          </cell>
          <cell r="I1850" t="str">
            <v>TCMU</v>
          </cell>
          <cell r="J1850">
            <v>14</v>
          </cell>
          <cell r="K1850" t="str">
            <v>RAMIREZ RICAR DANIEL</v>
          </cell>
          <cell r="L1850" t="str">
            <v>GUNI</v>
          </cell>
        </row>
        <row r="1851">
          <cell r="A1851">
            <v>22</v>
          </cell>
          <cell r="B1851" t="str">
            <v>X65</v>
          </cell>
          <cell r="C1851" t="str">
            <v>DEPARTAMENTO PINTURA</v>
          </cell>
          <cell r="D1851" t="str">
            <v>484</v>
          </cell>
          <cell r="E1851" t="str">
            <v>PAÑO DE PUERTA  AVI / ALETA  AVI</v>
          </cell>
          <cell r="F1851" t="str">
            <v>JUEGO EXCESIVO</v>
          </cell>
          <cell r="G1851" t="str">
            <v>PAÑO DE PUERTA  AVI / ALETA  AVIJUEGO EXCESIVO</v>
          </cell>
          <cell r="H1851" t="str">
            <v>X65</v>
          </cell>
          <cell r="I1851" t="str">
            <v>TCMU</v>
          </cell>
          <cell r="J1851">
            <v>14</v>
          </cell>
          <cell r="K1851" t="str">
            <v>GUTIERREZ VERONICA</v>
          </cell>
          <cell r="L1851" t="str">
            <v>GUNI</v>
          </cell>
        </row>
        <row r="1852">
          <cell r="A1852">
            <v>22</v>
          </cell>
          <cell r="B1852" t="str">
            <v>X65</v>
          </cell>
          <cell r="C1852" t="str">
            <v>DEPARTAMENTO PINTURA</v>
          </cell>
          <cell r="D1852" t="str">
            <v>484</v>
          </cell>
          <cell r="E1852" t="str">
            <v>PAÑO DE PUERTA  AVI / ALETA  AVI</v>
          </cell>
          <cell r="F1852" t="str">
            <v>SOBRESALE</v>
          </cell>
          <cell r="G1852" t="str">
            <v>PAÑO DE PUERTA  AVI / ALETA  AVISOBRESALE</v>
          </cell>
          <cell r="H1852" t="str">
            <v>X65</v>
          </cell>
          <cell r="I1852" t="str">
            <v>BOUT</v>
          </cell>
          <cell r="J1852">
            <v>14</v>
          </cell>
          <cell r="K1852" t="str">
            <v>FIGUEROA MIGUEL ANGE</v>
          </cell>
          <cell r="L1852" t="str">
            <v>GUNI</v>
          </cell>
        </row>
        <row r="1853">
          <cell r="A1853">
            <v>22</v>
          </cell>
          <cell r="B1853" t="str">
            <v>X65</v>
          </cell>
          <cell r="C1853" t="str">
            <v>DEPARTAMENTO PINTURA</v>
          </cell>
          <cell r="D1853" t="str">
            <v>484</v>
          </cell>
          <cell r="E1853" t="str">
            <v>PAÑO DE PUERTA  AVI / ALETA  AVI</v>
          </cell>
          <cell r="F1853" t="str">
            <v>SOBRESALE</v>
          </cell>
          <cell r="G1853" t="str">
            <v>PAÑO DE PUERTA  AVI / ALETA  AVISOBRESALE</v>
          </cell>
          <cell r="H1853" t="str">
            <v>X65</v>
          </cell>
          <cell r="I1853" t="str">
            <v>SREE</v>
          </cell>
          <cell r="J1853">
            <v>14</v>
          </cell>
          <cell r="K1853" t="str">
            <v>VERA FEDERICO</v>
          </cell>
          <cell r="L1853" t="str">
            <v>GUNI</v>
          </cell>
        </row>
        <row r="1854">
          <cell r="A1854">
            <v>22</v>
          </cell>
          <cell r="B1854" t="str">
            <v>X65</v>
          </cell>
          <cell r="C1854" t="str">
            <v>DEPARTAMENTO PINTURA</v>
          </cell>
          <cell r="D1854" t="str">
            <v>484</v>
          </cell>
          <cell r="E1854" t="str">
            <v>PORTON (CONJUNTO)</v>
          </cell>
          <cell r="F1854" t="str">
            <v>RETOQUE DE PINTURA APARENTE</v>
          </cell>
          <cell r="G1854" t="str">
            <v>PORTON (CONJUNTO)RETOQUE DE PINTURA APARENTE</v>
          </cell>
          <cell r="H1854" t="str">
            <v>X65</v>
          </cell>
          <cell r="I1854" t="str">
            <v>TCMU</v>
          </cell>
          <cell r="J1854">
            <v>14</v>
          </cell>
          <cell r="K1854" t="str">
            <v>MANZANELLI RICARDO O</v>
          </cell>
          <cell r="L1854" t="str">
            <v>GUNI</v>
          </cell>
        </row>
        <row r="1855">
          <cell r="A1855">
            <v>22</v>
          </cell>
          <cell r="B1855" t="str">
            <v>X65</v>
          </cell>
          <cell r="C1855" t="str">
            <v>DEPARTAMENTO PINTURA</v>
          </cell>
          <cell r="D1855" t="str">
            <v>484</v>
          </cell>
          <cell r="E1855" t="str">
            <v>PUERTA AVI.</v>
          </cell>
          <cell r="F1855" t="str">
            <v>RETOQUE DE PINTURA APARENTE</v>
          </cell>
          <cell r="G1855" t="str">
            <v>PUERTA AVI.RETOQUE DE PINTURA APARENTE</v>
          </cell>
          <cell r="H1855" t="str">
            <v>X65</v>
          </cell>
          <cell r="I1855" t="str">
            <v>TCMU</v>
          </cell>
          <cell r="J1855">
            <v>14</v>
          </cell>
          <cell r="K1855" t="str">
            <v>VAZQUEZ RENE ALBERTO</v>
          </cell>
          <cell r="L1855" t="str">
            <v>GUNI</v>
          </cell>
        </row>
        <row r="1856">
          <cell r="A1856">
            <v>22</v>
          </cell>
          <cell r="B1856" t="str">
            <v>X65</v>
          </cell>
          <cell r="C1856" t="str">
            <v>DEPARTAMENTO PINTURA</v>
          </cell>
          <cell r="D1856" t="str">
            <v>486</v>
          </cell>
          <cell r="E1856" t="str">
            <v>ALETA ARD.</v>
          </cell>
          <cell r="F1856" t="str">
            <v>GRANO</v>
          </cell>
          <cell r="G1856" t="str">
            <v>ALETA ARD.GRANO</v>
          </cell>
          <cell r="H1856" t="str">
            <v>X65</v>
          </cell>
          <cell r="I1856" t="str">
            <v>TCMU</v>
          </cell>
          <cell r="J1856">
            <v>14</v>
          </cell>
          <cell r="K1856" t="str">
            <v>FIGUEROA MIGUEL ANGE</v>
          </cell>
          <cell r="L1856" t="str">
            <v>GUNI</v>
          </cell>
        </row>
        <row r="1857">
          <cell r="A1857">
            <v>22</v>
          </cell>
          <cell r="B1857" t="str">
            <v>X65</v>
          </cell>
          <cell r="C1857" t="str">
            <v>DEPARTAMENTO PINTURA</v>
          </cell>
          <cell r="D1857" t="str">
            <v>486</v>
          </cell>
          <cell r="E1857" t="str">
            <v>ALETA  AVI.</v>
          </cell>
          <cell r="F1857" t="str">
            <v>CRATER</v>
          </cell>
          <cell r="G1857" t="str">
            <v>ALETA  AVI.CRATER</v>
          </cell>
          <cell r="H1857" t="str">
            <v>X65</v>
          </cell>
          <cell r="I1857" t="str">
            <v>TCMU</v>
          </cell>
          <cell r="J1857">
            <v>14</v>
          </cell>
          <cell r="K1857" t="str">
            <v>MANZANELLI RICARDO O</v>
          </cell>
          <cell r="L1857" t="str">
            <v>GUNI</v>
          </cell>
        </row>
        <row r="1858">
          <cell r="A1858">
            <v>22</v>
          </cell>
          <cell r="B1858" t="str">
            <v>X65</v>
          </cell>
          <cell r="C1858" t="str">
            <v>DEPARTAMENTO PINTURA</v>
          </cell>
          <cell r="D1858" t="str">
            <v>486</v>
          </cell>
          <cell r="E1858" t="str">
            <v>ALETA  AVI.</v>
          </cell>
          <cell r="F1858" t="str">
            <v>GRANO</v>
          </cell>
          <cell r="G1858" t="str">
            <v>ALETA  AVI.GRANO</v>
          </cell>
          <cell r="H1858" t="str">
            <v>X65</v>
          </cell>
          <cell r="I1858" t="str">
            <v>SPIN</v>
          </cell>
          <cell r="J1858">
            <v>14</v>
          </cell>
          <cell r="K1858" t="str">
            <v>ALBORNOZ CARLOS</v>
          </cell>
          <cell r="L1858" t="str">
            <v>SPIN</v>
          </cell>
        </row>
        <row r="1859">
          <cell r="A1859">
            <v>22</v>
          </cell>
          <cell r="B1859" t="str">
            <v>X65</v>
          </cell>
          <cell r="C1859" t="str">
            <v>DEPARTAMENTO PINTURA</v>
          </cell>
          <cell r="D1859" t="str">
            <v>486</v>
          </cell>
          <cell r="E1859" t="str">
            <v>ALETA  AVI.</v>
          </cell>
          <cell r="F1859" t="str">
            <v>GRANO</v>
          </cell>
          <cell r="G1859" t="str">
            <v>ALETA  AVI.GRANO</v>
          </cell>
          <cell r="H1859" t="str">
            <v>X65</v>
          </cell>
          <cell r="I1859" t="str">
            <v>TCMU</v>
          </cell>
          <cell r="J1859">
            <v>14</v>
          </cell>
          <cell r="K1859" t="str">
            <v>FUENTE FEDER GREGOR</v>
          </cell>
          <cell r="L1859" t="str">
            <v>GUNI</v>
          </cell>
        </row>
        <row r="1860">
          <cell r="A1860">
            <v>22</v>
          </cell>
          <cell r="B1860" t="str">
            <v>X65</v>
          </cell>
          <cell r="C1860" t="str">
            <v>DEPARTAMENTO PINTURA</v>
          </cell>
          <cell r="D1860" t="str">
            <v>486</v>
          </cell>
          <cell r="E1860" t="str">
            <v>ALETA  AVI.</v>
          </cell>
          <cell r="F1860" t="str">
            <v>GRANO</v>
          </cell>
          <cell r="G1860" t="str">
            <v>ALETA  AVI.GRANO</v>
          </cell>
          <cell r="H1860" t="str">
            <v>X65</v>
          </cell>
          <cell r="I1860" t="str">
            <v>TCMU</v>
          </cell>
          <cell r="J1860">
            <v>14</v>
          </cell>
          <cell r="K1860" t="str">
            <v>ZELAYA GONZA MA CRUZ</v>
          </cell>
          <cell r="L1860" t="str">
            <v>GUNI</v>
          </cell>
        </row>
        <row r="1861">
          <cell r="A1861">
            <v>22</v>
          </cell>
          <cell r="B1861" t="str">
            <v>X65</v>
          </cell>
          <cell r="C1861" t="str">
            <v>DEPARTAMENTO PINTURA</v>
          </cell>
          <cell r="D1861" t="str">
            <v>486</v>
          </cell>
          <cell r="E1861" t="str">
            <v>CAPOT AV.</v>
          </cell>
          <cell r="F1861" t="str">
            <v>GRANO</v>
          </cell>
          <cell r="G1861" t="str">
            <v>CAPOT AV.GRANO</v>
          </cell>
          <cell r="H1861" t="str">
            <v>X65</v>
          </cell>
          <cell r="I1861" t="str">
            <v>TCMU</v>
          </cell>
          <cell r="J1861">
            <v>14</v>
          </cell>
          <cell r="K1861" t="str">
            <v>FIGUEROA MIGUEL ANGE</v>
          </cell>
          <cell r="L1861" t="str">
            <v>GUNI</v>
          </cell>
        </row>
        <row r="1862">
          <cell r="A1862">
            <v>22</v>
          </cell>
          <cell r="B1862" t="str">
            <v>X65</v>
          </cell>
          <cell r="C1862" t="str">
            <v>DEPARTAMENTO PINTURA</v>
          </cell>
          <cell r="D1862" t="str">
            <v>486</v>
          </cell>
          <cell r="E1862" t="str">
            <v>CUSTODIA  D.</v>
          </cell>
          <cell r="F1862" t="str">
            <v>GRANO</v>
          </cell>
          <cell r="G1862" t="str">
            <v>CUSTODIA  D.GRANO</v>
          </cell>
          <cell r="H1862" t="str">
            <v>X65</v>
          </cell>
          <cell r="I1862" t="str">
            <v>TCMU</v>
          </cell>
          <cell r="J1862">
            <v>14</v>
          </cell>
          <cell r="K1862" t="str">
            <v>FIGUEROA MIGUEL ANGE</v>
          </cell>
          <cell r="L1862" t="str">
            <v>GUNI</v>
          </cell>
        </row>
        <row r="1863">
          <cell r="A1863">
            <v>22</v>
          </cell>
          <cell r="B1863" t="str">
            <v>X65</v>
          </cell>
          <cell r="C1863" t="str">
            <v>DEPARTAMENTO PINTURA</v>
          </cell>
          <cell r="D1863" t="str">
            <v>486</v>
          </cell>
          <cell r="E1863" t="str">
            <v>EMBELLECEDOR DE TECHO I.</v>
          </cell>
          <cell r="F1863" t="str">
            <v>GRANO</v>
          </cell>
          <cell r="G1863" t="str">
            <v>EMBELLECEDOR DE TECHO I.GRANO</v>
          </cell>
          <cell r="H1863" t="str">
            <v>X65</v>
          </cell>
          <cell r="I1863" t="str">
            <v>TCMU</v>
          </cell>
          <cell r="J1863">
            <v>14</v>
          </cell>
          <cell r="K1863" t="str">
            <v>GUTIERREZ VERONICA</v>
          </cell>
          <cell r="L1863" t="str">
            <v>GUNI</v>
          </cell>
        </row>
        <row r="1864">
          <cell r="A1864">
            <v>22</v>
          </cell>
          <cell r="B1864" t="str">
            <v>X65</v>
          </cell>
          <cell r="C1864" t="str">
            <v>DEPARTAMENTO PINTURA</v>
          </cell>
          <cell r="D1864" t="str">
            <v>486</v>
          </cell>
          <cell r="E1864" t="str">
            <v>PIE MEDIO  D.</v>
          </cell>
          <cell r="F1864" t="str">
            <v>DEPOSITO DE PARTICULAS</v>
          </cell>
          <cell r="G1864" t="str">
            <v>PIE MEDIO  D.DEPOSITO DE PARTICULAS</v>
          </cell>
          <cell r="H1864" t="str">
            <v>X65</v>
          </cell>
          <cell r="I1864" t="str">
            <v>TCMU</v>
          </cell>
          <cell r="J1864">
            <v>14</v>
          </cell>
          <cell r="K1864" t="str">
            <v>FIGUEROA MIGUEL ANGE</v>
          </cell>
          <cell r="L1864" t="str">
            <v>GUNI</v>
          </cell>
        </row>
        <row r="1865">
          <cell r="A1865">
            <v>22</v>
          </cell>
          <cell r="B1865" t="str">
            <v>X65</v>
          </cell>
          <cell r="C1865" t="str">
            <v>DEPARTAMENTO PINTURA</v>
          </cell>
          <cell r="D1865" t="str">
            <v>486</v>
          </cell>
          <cell r="E1865" t="str">
            <v>PIE MEDIO  I.</v>
          </cell>
          <cell r="F1865" t="str">
            <v>DEPOSITO DE PARTICULAS</v>
          </cell>
          <cell r="G1865" t="str">
            <v>PIE MEDIO  I.DEPOSITO DE PARTICULAS</v>
          </cell>
          <cell r="H1865" t="str">
            <v>X65</v>
          </cell>
          <cell r="I1865" t="str">
            <v>TCMU</v>
          </cell>
          <cell r="J1865">
            <v>14</v>
          </cell>
          <cell r="K1865" t="str">
            <v>VERA FEDERICO</v>
          </cell>
          <cell r="L1865" t="str">
            <v>GUNI</v>
          </cell>
        </row>
        <row r="1866">
          <cell r="A1866">
            <v>22</v>
          </cell>
          <cell r="B1866" t="str">
            <v>X65</v>
          </cell>
          <cell r="C1866" t="str">
            <v>DEPARTAMENTO PINTURA</v>
          </cell>
          <cell r="D1866" t="str">
            <v>486</v>
          </cell>
          <cell r="E1866" t="str">
            <v>PORTON (CONJUNTO)</v>
          </cell>
          <cell r="F1866" t="str">
            <v>DEPOSITO DE PARTICULAS</v>
          </cell>
          <cell r="G1866" t="str">
            <v>PORTON (CONJUNTO)DEPOSITO DE PARTICULAS</v>
          </cell>
          <cell r="H1866" t="str">
            <v>X65</v>
          </cell>
          <cell r="I1866" t="str">
            <v>BOUT</v>
          </cell>
          <cell r="J1866">
            <v>14</v>
          </cell>
          <cell r="K1866" t="str">
            <v>FIGUEROA MIGUEL ANGE</v>
          </cell>
          <cell r="L1866" t="str">
            <v>GUNI</v>
          </cell>
        </row>
        <row r="1867">
          <cell r="A1867">
            <v>22</v>
          </cell>
          <cell r="B1867" t="str">
            <v>X65</v>
          </cell>
          <cell r="C1867" t="str">
            <v>DEPARTAMENTO PINTURA</v>
          </cell>
          <cell r="D1867" t="str">
            <v>486</v>
          </cell>
          <cell r="E1867" t="str">
            <v>PORTON (CONJUNTO)</v>
          </cell>
          <cell r="F1867" t="str">
            <v>DEPOSITO DE PARTICULAS</v>
          </cell>
          <cell r="G1867" t="str">
            <v>PORTON (CONJUNTO)DEPOSITO DE PARTICULAS</v>
          </cell>
          <cell r="H1867" t="str">
            <v>X65</v>
          </cell>
          <cell r="I1867" t="str">
            <v>SREE</v>
          </cell>
          <cell r="J1867">
            <v>14</v>
          </cell>
          <cell r="K1867" t="str">
            <v>FIGUEROA MIGUEL ANGE</v>
          </cell>
          <cell r="L1867" t="str">
            <v>GUNI</v>
          </cell>
        </row>
        <row r="1868">
          <cell r="A1868">
            <v>22</v>
          </cell>
          <cell r="B1868" t="str">
            <v>X65</v>
          </cell>
          <cell r="C1868" t="str">
            <v>DEPARTAMENTO PINTURA</v>
          </cell>
          <cell r="D1868" t="str">
            <v>486</v>
          </cell>
          <cell r="E1868" t="str">
            <v>PORTON (CONJUNTO)</v>
          </cell>
          <cell r="F1868" t="str">
            <v>GRANO</v>
          </cell>
          <cell r="G1868" t="str">
            <v>PORTON (CONJUNTO)GRANO</v>
          </cell>
          <cell r="H1868" t="str">
            <v>X65</v>
          </cell>
          <cell r="I1868" t="str">
            <v>BOUT</v>
          </cell>
          <cell r="J1868">
            <v>14</v>
          </cell>
          <cell r="K1868" t="str">
            <v>ZELAYA GONZA MA CRUZ</v>
          </cell>
          <cell r="L1868" t="str">
            <v>GUNI</v>
          </cell>
        </row>
        <row r="1869">
          <cell r="A1869">
            <v>22</v>
          </cell>
          <cell r="B1869" t="str">
            <v>X65</v>
          </cell>
          <cell r="C1869" t="str">
            <v>DEPARTAMENTO PINTURA</v>
          </cell>
          <cell r="D1869" t="str">
            <v>486</v>
          </cell>
          <cell r="E1869" t="str">
            <v>PORTON (CONJUNTO)</v>
          </cell>
          <cell r="F1869" t="str">
            <v>MANCHA</v>
          </cell>
          <cell r="G1869" t="str">
            <v>PORTON (CONJUNTO)MANCHA</v>
          </cell>
          <cell r="H1869" t="str">
            <v>X65</v>
          </cell>
          <cell r="I1869" t="str">
            <v>TCMU</v>
          </cell>
          <cell r="J1869">
            <v>14</v>
          </cell>
          <cell r="K1869" t="str">
            <v>FIGUEROA MIGUEL ANGE</v>
          </cell>
          <cell r="L1869" t="str">
            <v>GUNI</v>
          </cell>
        </row>
        <row r="1870">
          <cell r="A1870">
            <v>22</v>
          </cell>
          <cell r="B1870" t="str">
            <v>X65</v>
          </cell>
          <cell r="C1870" t="str">
            <v>DEPARTAMENTO PINTURA</v>
          </cell>
          <cell r="D1870" t="str">
            <v>486</v>
          </cell>
          <cell r="E1870" t="str">
            <v>PORTON (CONJUNTO)</v>
          </cell>
          <cell r="F1870" t="str">
            <v>MANCHA</v>
          </cell>
          <cell r="G1870" t="str">
            <v>PORTON (CONJUNTO)MANCHA</v>
          </cell>
          <cell r="H1870" t="str">
            <v>X65</v>
          </cell>
          <cell r="I1870" t="str">
            <v>TCMU</v>
          </cell>
          <cell r="J1870">
            <v>14</v>
          </cell>
          <cell r="K1870" t="str">
            <v>MANZANELLI RICARDO O</v>
          </cell>
          <cell r="L1870" t="str">
            <v>GUNI</v>
          </cell>
        </row>
        <row r="1871">
          <cell r="A1871">
            <v>22</v>
          </cell>
          <cell r="B1871" t="str">
            <v>X65</v>
          </cell>
          <cell r="C1871" t="str">
            <v>DEPARTAMENTO PINTURA</v>
          </cell>
          <cell r="D1871" t="str">
            <v>486</v>
          </cell>
          <cell r="E1871" t="str">
            <v>PUERTA ARD.</v>
          </cell>
          <cell r="F1871" t="str">
            <v>GRANO</v>
          </cell>
          <cell r="G1871" t="str">
            <v>PUERTA ARD.GRANO</v>
          </cell>
          <cell r="H1871" t="str">
            <v>X65</v>
          </cell>
          <cell r="I1871" t="str">
            <v>TCMU</v>
          </cell>
          <cell r="J1871">
            <v>14</v>
          </cell>
          <cell r="K1871" t="str">
            <v>RAMIREZ RICAR DANIEL</v>
          </cell>
          <cell r="L1871" t="str">
            <v>GUNI</v>
          </cell>
        </row>
        <row r="1872">
          <cell r="A1872">
            <v>22</v>
          </cell>
          <cell r="B1872" t="str">
            <v>X65</v>
          </cell>
          <cell r="C1872" t="str">
            <v>DEPARTAMENTO PINTURA</v>
          </cell>
          <cell r="D1872" t="str">
            <v>486</v>
          </cell>
          <cell r="E1872" t="str">
            <v>PUERTA ARD.</v>
          </cell>
          <cell r="F1872" t="str">
            <v>MANCHA</v>
          </cell>
          <cell r="G1872" t="str">
            <v>PUERTA ARD.MANCHA</v>
          </cell>
          <cell r="H1872" t="str">
            <v>X65</v>
          </cell>
          <cell r="I1872" t="str">
            <v>TCMU</v>
          </cell>
          <cell r="J1872">
            <v>14</v>
          </cell>
          <cell r="K1872" t="str">
            <v>GUTIERREZ VERONICA</v>
          </cell>
          <cell r="L1872" t="str">
            <v>GUNI</v>
          </cell>
        </row>
        <row r="1873">
          <cell r="A1873">
            <v>22</v>
          </cell>
          <cell r="B1873" t="str">
            <v>X65</v>
          </cell>
          <cell r="C1873" t="str">
            <v>DEPARTAMENTO PINTURA</v>
          </cell>
          <cell r="D1873" t="str">
            <v>486</v>
          </cell>
          <cell r="E1873" t="str">
            <v>PUERTA ARI.</v>
          </cell>
          <cell r="F1873" t="str">
            <v>GRANO</v>
          </cell>
          <cell r="G1873" t="str">
            <v>PUERTA ARI.GRANO</v>
          </cell>
          <cell r="H1873" t="str">
            <v>X65</v>
          </cell>
          <cell r="I1873" t="str">
            <v>BOUT</v>
          </cell>
          <cell r="J1873">
            <v>14</v>
          </cell>
          <cell r="K1873" t="str">
            <v>GAUNA MARIA EUGENIA</v>
          </cell>
          <cell r="L1873" t="str">
            <v>GUNI</v>
          </cell>
        </row>
        <row r="1874">
          <cell r="A1874">
            <v>22</v>
          </cell>
          <cell r="B1874" t="str">
            <v>X65</v>
          </cell>
          <cell r="C1874" t="str">
            <v>DEPARTAMENTO PINTURA</v>
          </cell>
          <cell r="D1874" t="str">
            <v>486</v>
          </cell>
          <cell r="E1874" t="str">
            <v>PUERTA ARI.</v>
          </cell>
          <cell r="F1874" t="str">
            <v>GRANO</v>
          </cell>
          <cell r="G1874" t="str">
            <v>PUERTA ARI.GRANO</v>
          </cell>
          <cell r="H1874" t="str">
            <v>X65</v>
          </cell>
          <cell r="I1874" t="str">
            <v>TCMU</v>
          </cell>
          <cell r="J1874">
            <v>14</v>
          </cell>
          <cell r="K1874" t="str">
            <v>GUTIERREZ VERONICA</v>
          </cell>
          <cell r="L1874" t="str">
            <v>GUNI</v>
          </cell>
        </row>
        <row r="1875">
          <cell r="A1875">
            <v>22</v>
          </cell>
          <cell r="B1875" t="str">
            <v>X65</v>
          </cell>
          <cell r="C1875" t="str">
            <v>DEPARTAMENTO PINTURA</v>
          </cell>
          <cell r="D1875" t="str">
            <v>486</v>
          </cell>
          <cell r="E1875" t="str">
            <v>PUERTA AVD.</v>
          </cell>
          <cell r="F1875" t="str">
            <v>CRATER</v>
          </cell>
          <cell r="G1875" t="str">
            <v>PUERTA AVD.CRATER</v>
          </cell>
          <cell r="H1875" t="str">
            <v>X65</v>
          </cell>
          <cell r="I1875" t="str">
            <v>TCMU</v>
          </cell>
          <cell r="J1875">
            <v>14</v>
          </cell>
          <cell r="K1875" t="str">
            <v>MANZANELLI RICARDO O</v>
          </cell>
          <cell r="L1875" t="str">
            <v>GUNI</v>
          </cell>
        </row>
        <row r="1876">
          <cell r="A1876">
            <v>22</v>
          </cell>
          <cell r="B1876" t="str">
            <v>X65</v>
          </cell>
          <cell r="C1876" t="str">
            <v>DEPARTAMENTO PINTURA</v>
          </cell>
          <cell r="D1876" t="str">
            <v>486</v>
          </cell>
          <cell r="E1876" t="str">
            <v>PUERTA AVD.</v>
          </cell>
          <cell r="F1876" t="str">
            <v>PICADURAS</v>
          </cell>
          <cell r="G1876" t="str">
            <v>PUERTA AVD.PICADURAS</v>
          </cell>
          <cell r="H1876" t="str">
            <v>X65</v>
          </cell>
          <cell r="I1876" t="str">
            <v>TCMU</v>
          </cell>
          <cell r="J1876">
            <v>14</v>
          </cell>
          <cell r="K1876" t="str">
            <v>VAZQUEZ RENE ALBERTO</v>
          </cell>
          <cell r="L1876" t="str">
            <v>GUNI</v>
          </cell>
        </row>
        <row r="1877">
          <cell r="A1877">
            <v>22</v>
          </cell>
          <cell r="B1877" t="str">
            <v>X65</v>
          </cell>
          <cell r="C1877" t="str">
            <v>DEPARTAMENTO PINTURA</v>
          </cell>
          <cell r="D1877" t="str">
            <v>486</v>
          </cell>
          <cell r="E1877" t="str">
            <v>PUERTA AVI.</v>
          </cell>
          <cell r="F1877" t="str">
            <v>DEPOSITO DE PARTICULAS</v>
          </cell>
          <cell r="G1877" t="str">
            <v>PUERTA AVI.DEPOSITO DE PARTICULAS</v>
          </cell>
          <cell r="H1877" t="str">
            <v>X65</v>
          </cell>
          <cell r="I1877" t="str">
            <v>TCMU</v>
          </cell>
          <cell r="J1877">
            <v>14</v>
          </cell>
          <cell r="K1877" t="str">
            <v>RAMIREZ RICAR DANIEL</v>
          </cell>
          <cell r="L1877" t="str">
            <v>GUNI</v>
          </cell>
        </row>
        <row r="1878">
          <cell r="A1878">
            <v>22</v>
          </cell>
          <cell r="B1878" t="str">
            <v>X76</v>
          </cell>
          <cell r="C1878" t="str">
            <v>CALIDAD DE PIEZAS</v>
          </cell>
          <cell r="D1878" t="str">
            <v>151</v>
          </cell>
          <cell r="E1878" t="str">
            <v>LUNA MOVIL DE PUERTA  ARD.</v>
          </cell>
          <cell r="F1878" t="str">
            <v>NO CONFORME</v>
          </cell>
          <cell r="G1878" t="str">
            <v>LUNA MOVIL DE PUERTA  ARD.NO CONFORME</v>
          </cell>
          <cell r="H1878" t="str">
            <v>X76</v>
          </cell>
          <cell r="I1878" t="str">
            <v>TCMU</v>
          </cell>
          <cell r="J1878">
            <v>14</v>
          </cell>
          <cell r="K1878" t="str">
            <v>ZELAYA GONZA MA CRUZ</v>
          </cell>
          <cell r="L1878" t="str">
            <v>GUNI</v>
          </cell>
        </row>
        <row r="1879">
          <cell r="A1879">
            <v>22</v>
          </cell>
          <cell r="B1879" t="str">
            <v>X76</v>
          </cell>
          <cell r="C1879" t="str">
            <v>CALIDAD DE PIEZAS</v>
          </cell>
          <cell r="D1879" t="str">
            <v>151</v>
          </cell>
          <cell r="E1879" t="str">
            <v>PORTON (CONJUNTO)</v>
          </cell>
          <cell r="F1879" t="str">
            <v>BOLLOS</v>
          </cell>
          <cell r="G1879" t="str">
            <v>PORTON (CONJUNTO)BOLLOS</v>
          </cell>
          <cell r="H1879" t="str">
            <v>X76</v>
          </cell>
          <cell r="I1879" t="str">
            <v>TCMU</v>
          </cell>
          <cell r="J1879">
            <v>14</v>
          </cell>
          <cell r="K1879" t="str">
            <v>VAZQUEZ RENE ALBERTO</v>
          </cell>
          <cell r="L1879" t="str">
            <v>GUNI</v>
          </cell>
        </row>
        <row r="1880">
          <cell r="A1880">
            <v>22</v>
          </cell>
          <cell r="B1880" t="str">
            <v>X76</v>
          </cell>
          <cell r="C1880" t="str">
            <v>CALIDAD DE PIEZAS</v>
          </cell>
          <cell r="D1880" t="str">
            <v>151</v>
          </cell>
          <cell r="E1880" t="str">
            <v>PUERTA DESLIZANTE LATERAL D.</v>
          </cell>
          <cell r="F1880" t="str">
            <v>NO CONFORME</v>
          </cell>
          <cell r="G1880" t="str">
            <v>PUERTA DESLIZANTE LATERAL D.NO CONFORME</v>
          </cell>
          <cell r="H1880" t="str">
            <v>X76</v>
          </cell>
          <cell r="I1880" t="str">
            <v>TCMU</v>
          </cell>
          <cell r="J1880">
            <v>14</v>
          </cell>
          <cell r="K1880" t="str">
            <v>GUTIERREZ VERONICA</v>
          </cell>
          <cell r="L1880" t="str">
            <v>GUNI</v>
          </cell>
        </row>
        <row r="1881">
          <cell r="A1881">
            <v>22</v>
          </cell>
          <cell r="B1881" t="str">
            <v>X76</v>
          </cell>
          <cell r="C1881" t="str">
            <v>DEPARTAMENTO  CHAPA</v>
          </cell>
          <cell r="D1881" t="str">
            <v>421</v>
          </cell>
          <cell r="E1881" t="str">
            <v>CAPOT AV.</v>
          </cell>
          <cell r="F1881" t="str">
            <v>BOLLOS</v>
          </cell>
          <cell r="G1881" t="str">
            <v>CAPOT AV.BOLLOS</v>
          </cell>
          <cell r="H1881" t="str">
            <v>X76</v>
          </cell>
          <cell r="I1881" t="str">
            <v>STO1</v>
          </cell>
          <cell r="J1881">
            <v>14</v>
          </cell>
          <cell r="K1881" t="str">
            <v>CORREA, ALBERTO</v>
          </cell>
          <cell r="L1881" t="str">
            <v>STO1</v>
          </cell>
        </row>
        <row r="1882">
          <cell r="A1882">
            <v>22</v>
          </cell>
          <cell r="B1882" t="str">
            <v>X76</v>
          </cell>
          <cell r="C1882" t="str">
            <v>DEPARTAMENTO  CHAPA</v>
          </cell>
          <cell r="D1882" t="str">
            <v>421</v>
          </cell>
          <cell r="E1882" t="str">
            <v>CAPOT AV.</v>
          </cell>
          <cell r="F1882" t="str">
            <v>BOLLOS</v>
          </cell>
          <cell r="G1882" t="str">
            <v>CAPOT AV.BOLLOS</v>
          </cell>
          <cell r="H1882" t="str">
            <v>X76</v>
          </cell>
          <cell r="I1882" t="str">
            <v>TCMU</v>
          </cell>
          <cell r="J1882">
            <v>14</v>
          </cell>
          <cell r="K1882" t="str">
            <v>VAZQUEZ RENE ALBERTO</v>
          </cell>
          <cell r="L1882" t="str">
            <v>GUNI</v>
          </cell>
        </row>
        <row r="1883">
          <cell r="A1883">
            <v>22</v>
          </cell>
          <cell r="B1883" t="str">
            <v>X76</v>
          </cell>
          <cell r="C1883" t="str">
            <v>DEPARTAMENTO  CHAPA</v>
          </cell>
          <cell r="D1883" t="str">
            <v>424</v>
          </cell>
          <cell r="E1883" t="str">
            <v>PAÑO LATERAL ARD</v>
          </cell>
          <cell r="F1883" t="str">
            <v>OXIDACION</v>
          </cell>
          <cell r="G1883" t="str">
            <v>PAÑO LATERAL ARDOXIDACION</v>
          </cell>
          <cell r="H1883" t="str">
            <v>X76</v>
          </cell>
          <cell r="I1883" t="str">
            <v>STO1</v>
          </cell>
          <cell r="J1883">
            <v>14</v>
          </cell>
          <cell r="K1883" t="str">
            <v>QUINTEROS, EDUARDO</v>
          </cell>
          <cell r="L1883" t="str">
            <v>STO1</v>
          </cell>
        </row>
        <row r="1884">
          <cell r="A1884">
            <v>22</v>
          </cell>
          <cell r="B1884" t="str">
            <v>X76</v>
          </cell>
          <cell r="C1884" t="str">
            <v>DEPARTAMENTO  CHAPA</v>
          </cell>
          <cell r="D1884" t="str">
            <v>424</v>
          </cell>
          <cell r="E1884" t="str">
            <v>PAÑO LATERAL ARI</v>
          </cell>
          <cell r="F1884" t="str">
            <v>BOLLOS</v>
          </cell>
          <cell r="G1884" t="str">
            <v>PAÑO LATERAL ARIBOLLOS</v>
          </cell>
          <cell r="H1884" t="str">
            <v>X76</v>
          </cell>
          <cell r="I1884" t="str">
            <v>SPIN</v>
          </cell>
          <cell r="J1884">
            <v>14</v>
          </cell>
          <cell r="K1884" t="str">
            <v>ALBORNOZ CARLOS</v>
          </cell>
          <cell r="L1884" t="str">
            <v>SPIN</v>
          </cell>
        </row>
        <row r="1885">
          <cell r="A1885">
            <v>22</v>
          </cell>
          <cell r="B1885" t="str">
            <v>X76</v>
          </cell>
          <cell r="C1885" t="str">
            <v>DEPARTAMENTO  CHAPA</v>
          </cell>
          <cell r="D1885" t="str">
            <v>426</v>
          </cell>
          <cell r="E1885" t="str">
            <v>ALETA ARD.</v>
          </cell>
          <cell r="F1885" t="str">
            <v>BOLLOS</v>
          </cell>
          <cell r="G1885" t="str">
            <v>ALETA ARD.BOLLOS</v>
          </cell>
          <cell r="H1885" t="str">
            <v>X76</v>
          </cell>
          <cell r="I1885" t="str">
            <v>TCMU</v>
          </cell>
          <cell r="J1885">
            <v>14</v>
          </cell>
          <cell r="K1885" t="str">
            <v>VERA FEDERICO</v>
          </cell>
          <cell r="L1885" t="str">
            <v>GUNI</v>
          </cell>
        </row>
        <row r="1886">
          <cell r="A1886">
            <v>22</v>
          </cell>
          <cell r="B1886" t="str">
            <v>X76</v>
          </cell>
          <cell r="C1886" t="str">
            <v>DEPARTAMENTO  CHAPA</v>
          </cell>
          <cell r="D1886" t="str">
            <v>426</v>
          </cell>
          <cell r="E1886" t="str">
            <v>ALETA  AVD.</v>
          </cell>
          <cell r="F1886" t="str">
            <v>PICO</v>
          </cell>
          <cell r="G1886" t="str">
            <v>ALETA  AVD.PICO</v>
          </cell>
          <cell r="H1886" t="str">
            <v>X76</v>
          </cell>
          <cell r="I1886" t="str">
            <v>TCMU</v>
          </cell>
          <cell r="J1886">
            <v>14</v>
          </cell>
          <cell r="K1886" t="str">
            <v>RAMIREZ RICAR DANIEL</v>
          </cell>
          <cell r="L1886" t="str">
            <v>GUNI</v>
          </cell>
        </row>
        <row r="1887">
          <cell r="A1887">
            <v>22</v>
          </cell>
          <cell r="B1887" t="str">
            <v>X76</v>
          </cell>
          <cell r="C1887" t="str">
            <v>DEPARTAMENTO  CHAPA</v>
          </cell>
          <cell r="D1887" t="str">
            <v>426</v>
          </cell>
          <cell r="E1887" t="str">
            <v>BRANCARD DE TECHO DCHO.</v>
          </cell>
          <cell r="F1887" t="str">
            <v>SOLDADURA ESTALLADA</v>
          </cell>
          <cell r="G1887" t="str">
            <v>BRANCARD DE TECHO DCHO.SOLDADURA ESTALLADA</v>
          </cell>
          <cell r="H1887" t="str">
            <v>X76</v>
          </cell>
          <cell r="I1887" t="str">
            <v>STO1</v>
          </cell>
          <cell r="J1887">
            <v>14</v>
          </cell>
          <cell r="K1887" t="str">
            <v>QUINTEROS, EDUARDO</v>
          </cell>
          <cell r="L1887" t="str">
            <v>STO1</v>
          </cell>
        </row>
        <row r="1888">
          <cell r="A1888">
            <v>22</v>
          </cell>
          <cell r="B1888" t="str">
            <v>X76</v>
          </cell>
          <cell r="C1888" t="str">
            <v>DEPARTAMENTO  CHAPA</v>
          </cell>
          <cell r="D1888" t="str">
            <v>426</v>
          </cell>
          <cell r="E1888" t="str">
            <v>ENCUADRAMIENTO DE PUERTA ARD.</v>
          </cell>
          <cell r="F1888" t="str">
            <v>BOLLOS</v>
          </cell>
          <cell r="G1888" t="str">
            <v>ENCUADRAMIENTO DE PUERTA ARD.BOLLOS</v>
          </cell>
          <cell r="H1888" t="str">
            <v>X76</v>
          </cell>
          <cell r="I1888" t="str">
            <v>STO1</v>
          </cell>
          <cell r="J1888">
            <v>14</v>
          </cell>
          <cell r="K1888" t="str">
            <v>DIAZ, VALENTIN</v>
          </cell>
          <cell r="L1888" t="str">
            <v>STO1</v>
          </cell>
        </row>
        <row r="1889">
          <cell r="A1889">
            <v>22</v>
          </cell>
          <cell r="B1889" t="str">
            <v>X76</v>
          </cell>
          <cell r="C1889" t="str">
            <v>DEPARTAMENTO  CHAPA</v>
          </cell>
          <cell r="D1889" t="str">
            <v>426</v>
          </cell>
          <cell r="E1889" t="str">
            <v>ENCUADRAMIENTO DE PUERTA ARI.</v>
          </cell>
          <cell r="F1889" t="str">
            <v>PICO</v>
          </cell>
          <cell r="G1889" t="str">
            <v>ENCUADRAMIENTO DE PUERTA ARI.PICO</v>
          </cell>
          <cell r="H1889" t="str">
            <v>X76</v>
          </cell>
          <cell r="I1889" t="str">
            <v>STO1</v>
          </cell>
          <cell r="J1889">
            <v>14</v>
          </cell>
          <cell r="K1889" t="str">
            <v>QUINTEROS, EDUARDO</v>
          </cell>
          <cell r="L1889" t="str">
            <v>STO1</v>
          </cell>
        </row>
        <row r="1890">
          <cell r="A1890">
            <v>22</v>
          </cell>
          <cell r="B1890" t="str">
            <v>X76</v>
          </cell>
          <cell r="C1890" t="str">
            <v>DEPARTAMENTO  CHAPA</v>
          </cell>
          <cell r="D1890" t="str">
            <v>426</v>
          </cell>
          <cell r="E1890" t="str">
            <v>ENCUADRAMIENTO DE PUERTA AVI.</v>
          </cell>
          <cell r="F1890" t="str">
            <v>PICO</v>
          </cell>
          <cell r="G1890" t="str">
            <v>ENCUADRAMIENTO DE PUERTA AVI.PICO</v>
          </cell>
          <cell r="H1890" t="str">
            <v>X76</v>
          </cell>
          <cell r="I1890" t="str">
            <v>STO1</v>
          </cell>
          <cell r="J1890">
            <v>14</v>
          </cell>
          <cell r="K1890" t="str">
            <v>QUINTEROS, EDUARDO</v>
          </cell>
          <cell r="L1890" t="str">
            <v>STO1</v>
          </cell>
        </row>
        <row r="1891">
          <cell r="A1891">
            <v>22</v>
          </cell>
          <cell r="B1891" t="str">
            <v>X76</v>
          </cell>
          <cell r="C1891" t="str">
            <v>DEPARTAMENTO  CHAPA</v>
          </cell>
          <cell r="D1891" t="str">
            <v>426</v>
          </cell>
          <cell r="E1891" t="str">
            <v>MARCO DE PUERTA  AVD</v>
          </cell>
          <cell r="F1891" t="str">
            <v>BOLLOS</v>
          </cell>
          <cell r="G1891" t="str">
            <v>MARCO DE PUERTA  AVDBOLLOS</v>
          </cell>
          <cell r="H1891" t="str">
            <v>X76</v>
          </cell>
          <cell r="I1891" t="str">
            <v>STO1</v>
          </cell>
          <cell r="J1891">
            <v>14</v>
          </cell>
          <cell r="K1891" t="str">
            <v>QUINTEROS, EDUARDO</v>
          </cell>
          <cell r="L1891" t="str">
            <v>STO1</v>
          </cell>
        </row>
        <row r="1892">
          <cell r="A1892">
            <v>22</v>
          </cell>
          <cell r="B1892" t="str">
            <v>X76</v>
          </cell>
          <cell r="C1892" t="str">
            <v>DEPARTAMENTO  CHAPA</v>
          </cell>
          <cell r="D1892" t="str">
            <v>426</v>
          </cell>
          <cell r="E1892" t="str">
            <v>PUERTA BATIENTE ARI.</v>
          </cell>
          <cell r="F1892" t="str">
            <v>SOLDADURA ESTALLADA</v>
          </cell>
          <cell r="G1892" t="str">
            <v>PUERTA BATIENTE ARI.SOLDADURA ESTALLADA</v>
          </cell>
          <cell r="H1892" t="str">
            <v>X76</v>
          </cell>
          <cell r="I1892" t="str">
            <v>TCMU</v>
          </cell>
          <cell r="J1892">
            <v>14</v>
          </cell>
          <cell r="K1892" t="str">
            <v>MANZANELLI RICARDO O</v>
          </cell>
          <cell r="L1892" t="str">
            <v>GUNI</v>
          </cell>
        </row>
        <row r="1893">
          <cell r="A1893">
            <v>22</v>
          </cell>
          <cell r="B1893" t="str">
            <v>X76</v>
          </cell>
          <cell r="C1893" t="str">
            <v>DEPARTAMENTO  CHAPA</v>
          </cell>
          <cell r="D1893" t="str">
            <v>426</v>
          </cell>
          <cell r="E1893" t="str">
            <v>PUERTA DESLIZANTE LATERAL D.</v>
          </cell>
          <cell r="F1893" t="str">
            <v>PICO</v>
          </cell>
          <cell r="G1893" t="str">
            <v>PUERTA DESLIZANTE LATERAL D.PICO</v>
          </cell>
          <cell r="H1893" t="str">
            <v>X76</v>
          </cell>
          <cell r="I1893" t="str">
            <v>TCMU</v>
          </cell>
          <cell r="J1893">
            <v>14</v>
          </cell>
          <cell r="K1893" t="str">
            <v>RAMIREZ RICAR DANIEL</v>
          </cell>
          <cell r="L1893" t="str">
            <v>GUNI</v>
          </cell>
        </row>
        <row r="1894">
          <cell r="A1894">
            <v>22</v>
          </cell>
          <cell r="B1894" t="str">
            <v>X76</v>
          </cell>
          <cell r="C1894" t="str">
            <v>DEPARTAMENTO  CHAPA</v>
          </cell>
          <cell r="D1894" t="str">
            <v>427</v>
          </cell>
          <cell r="E1894" t="str">
            <v>BRANCARD DE TECHO IZ.</v>
          </cell>
          <cell r="F1894" t="str">
            <v>PICO</v>
          </cell>
          <cell r="G1894" t="str">
            <v>BRANCARD DE TECHO IZ.PICO</v>
          </cell>
          <cell r="H1894" t="str">
            <v>X76</v>
          </cell>
          <cell r="I1894" t="str">
            <v>STO1</v>
          </cell>
          <cell r="J1894">
            <v>14</v>
          </cell>
          <cell r="K1894" t="str">
            <v>QUINTEROS, EDUARDO</v>
          </cell>
          <cell r="L1894" t="str">
            <v>STO1</v>
          </cell>
        </row>
        <row r="1895">
          <cell r="A1895">
            <v>22</v>
          </cell>
          <cell r="B1895" t="str">
            <v>X76</v>
          </cell>
          <cell r="C1895" t="str">
            <v>DEPARTAMENTO  CHAPA</v>
          </cell>
          <cell r="D1895" t="str">
            <v>427</v>
          </cell>
          <cell r="E1895" t="str">
            <v>CAPOT AV.</v>
          </cell>
          <cell r="F1895" t="str">
            <v>DEFORMACION</v>
          </cell>
          <cell r="G1895" t="str">
            <v>CAPOT AV.DEFORMACION</v>
          </cell>
          <cell r="H1895" t="str">
            <v>X76</v>
          </cell>
          <cell r="I1895" t="str">
            <v>TCMU</v>
          </cell>
          <cell r="J1895">
            <v>14</v>
          </cell>
          <cell r="K1895" t="str">
            <v>VERA FEDERICO</v>
          </cell>
          <cell r="L1895" t="str">
            <v>GUNI</v>
          </cell>
        </row>
        <row r="1896">
          <cell r="A1896">
            <v>22</v>
          </cell>
          <cell r="B1896" t="str">
            <v>X76</v>
          </cell>
          <cell r="C1896" t="str">
            <v>DEPARTAMENTO  CHAPA</v>
          </cell>
          <cell r="D1896" t="str">
            <v>427</v>
          </cell>
          <cell r="E1896" t="str">
            <v>CAPOT AV.</v>
          </cell>
          <cell r="F1896" t="str">
            <v>PICO</v>
          </cell>
          <cell r="G1896" t="str">
            <v>CAPOT AV.PICO</v>
          </cell>
          <cell r="H1896" t="str">
            <v>X76</v>
          </cell>
          <cell r="I1896" t="str">
            <v>TCMU</v>
          </cell>
          <cell r="J1896">
            <v>14</v>
          </cell>
          <cell r="K1896" t="str">
            <v>VERA FEDERICO</v>
          </cell>
          <cell r="L1896" t="str">
            <v>GUNI</v>
          </cell>
        </row>
        <row r="1897">
          <cell r="A1897">
            <v>22</v>
          </cell>
          <cell r="B1897" t="str">
            <v>X76</v>
          </cell>
          <cell r="C1897" t="str">
            <v>DEPARTAMENTO  CHAPA</v>
          </cell>
          <cell r="D1897" t="str">
            <v>427</v>
          </cell>
          <cell r="E1897" t="str">
            <v>PIE MEDIO I./ LARGUERO DE TECHO SUP. I.</v>
          </cell>
          <cell r="F1897" t="str">
            <v>PICO</v>
          </cell>
          <cell r="G1897" t="str">
            <v>PIE MEDIO I./ LARGUERO DE TECHO SUP. I.PICO</v>
          </cell>
          <cell r="H1897" t="str">
            <v>X76</v>
          </cell>
          <cell r="I1897" t="str">
            <v>STO1</v>
          </cell>
          <cell r="J1897">
            <v>14</v>
          </cell>
          <cell r="K1897" t="str">
            <v>QUINTEROS, EDUARDO</v>
          </cell>
          <cell r="L1897" t="str">
            <v>STO1</v>
          </cell>
        </row>
        <row r="1898">
          <cell r="A1898">
            <v>22</v>
          </cell>
          <cell r="B1898" t="str">
            <v>X76</v>
          </cell>
          <cell r="C1898" t="str">
            <v>DEPARTAMENTO  CHAPA</v>
          </cell>
          <cell r="D1898" t="str">
            <v>427</v>
          </cell>
          <cell r="E1898" t="str">
            <v>PORTON (CONJUNTO)</v>
          </cell>
          <cell r="F1898" t="str">
            <v>JUEGO MAL REPARTIDO</v>
          </cell>
          <cell r="G1898" t="str">
            <v>PORTON (CONJUNTO)JUEGO MAL REPARTIDO</v>
          </cell>
          <cell r="H1898" t="str">
            <v>X76</v>
          </cell>
          <cell r="I1898" t="str">
            <v>TCMU</v>
          </cell>
          <cell r="J1898">
            <v>14</v>
          </cell>
          <cell r="K1898" t="str">
            <v>VERA FEDERICO</v>
          </cell>
          <cell r="L1898" t="str">
            <v>GUNI</v>
          </cell>
        </row>
        <row r="1899">
          <cell r="A1899">
            <v>22</v>
          </cell>
          <cell r="B1899" t="str">
            <v>X76</v>
          </cell>
          <cell r="C1899" t="str">
            <v>DEPARTAMENTO  CHAPA</v>
          </cell>
          <cell r="D1899" t="str">
            <v>427</v>
          </cell>
          <cell r="E1899" t="str">
            <v>PUERTA AVD.</v>
          </cell>
          <cell r="F1899" t="str">
            <v>DEFORMADO</v>
          </cell>
          <cell r="G1899" t="str">
            <v>PUERTA AVD.DEFORMADO</v>
          </cell>
          <cell r="H1899" t="str">
            <v>X76</v>
          </cell>
          <cell r="I1899" t="str">
            <v>TCMU</v>
          </cell>
          <cell r="J1899">
            <v>14</v>
          </cell>
          <cell r="K1899" t="str">
            <v>GAUNA MARIA EUGENIA</v>
          </cell>
          <cell r="L1899" t="str">
            <v>GUNI</v>
          </cell>
        </row>
        <row r="1900">
          <cell r="A1900">
            <v>22</v>
          </cell>
          <cell r="B1900" t="str">
            <v>X76</v>
          </cell>
          <cell r="C1900" t="str">
            <v>DEPARTAMENTO  CHAPA</v>
          </cell>
          <cell r="D1900" t="str">
            <v>427</v>
          </cell>
          <cell r="E1900" t="str">
            <v>PUERTA AVD.</v>
          </cell>
          <cell r="F1900" t="str">
            <v>PICO</v>
          </cell>
          <cell r="G1900" t="str">
            <v>PUERTA AVD.PICO</v>
          </cell>
          <cell r="H1900" t="str">
            <v>X76</v>
          </cell>
          <cell r="I1900" t="str">
            <v>TCMU</v>
          </cell>
          <cell r="J1900">
            <v>14</v>
          </cell>
          <cell r="K1900" t="str">
            <v>VERA FEDERICO</v>
          </cell>
          <cell r="L1900" t="str">
            <v>GUNI</v>
          </cell>
        </row>
        <row r="1901">
          <cell r="A1901">
            <v>22</v>
          </cell>
          <cell r="B1901" t="str">
            <v>X76</v>
          </cell>
          <cell r="C1901" t="str">
            <v>DEPARTAMENTO  CHAPA</v>
          </cell>
          <cell r="D1901" t="str">
            <v>427</v>
          </cell>
          <cell r="E1901" t="str">
            <v>PUERTA AVD.</v>
          </cell>
          <cell r="F1901" t="str">
            <v>TALONA A LA MANIOBRA</v>
          </cell>
          <cell r="G1901" t="str">
            <v>PUERTA AVD.TALONA A LA MANIOBRA</v>
          </cell>
          <cell r="H1901" t="str">
            <v>X76</v>
          </cell>
          <cell r="I1901" t="str">
            <v>TCMU</v>
          </cell>
          <cell r="J1901">
            <v>14</v>
          </cell>
          <cell r="K1901" t="str">
            <v>RAMIREZ RICAR DANIEL</v>
          </cell>
          <cell r="L1901" t="str">
            <v>GUNI</v>
          </cell>
        </row>
        <row r="1902">
          <cell r="A1902">
            <v>22</v>
          </cell>
          <cell r="B1902" t="str">
            <v>X76</v>
          </cell>
          <cell r="C1902" t="str">
            <v>DEPARTAMENTO  CHAPA</v>
          </cell>
          <cell r="D1902" t="str">
            <v>427</v>
          </cell>
          <cell r="E1902" t="str">
            <v>PUERTA AVI.</v>
          </cell>
          <cell r="F1902" t="str">
            <v>PICO</v>
          </cell>
          <cell r="G1902" t="str">
            <v>PUERTA AVI.PICO</v>
          </cell>
          <cell r="H1902" t="str">
            <v>X76</v>
          </cell>
          <cell r="I1902" t="str">
            <v>STO1</v>
          </cell>
          <cell r="J1902">
            <v>14</v>
          </cell>
          <cell r="K1902" t="str">
            <v>QUINTEROS, EDUARDO</v>
          </cell>
          <cell r="L1902" t="str">
            <v>STO1</v>
          </cell>
        </row>
        <row r="1903">
          <cell r="A1903">
            <v>22</v>
          </cell>
          <cell r="B1903" t="str">
            <v>X76</v>
          </cell>
          <cell r="C1903" t="str">
            <v>DEPARTAMENTO  CHAPA</v>
          </cell>
          <cell r="D1903" t="str">
            <v>427</v>
          </cell>
          <cell r="E1903" t="str">
            <v>PUERTA BATIENTE ARD.</v>
          </cell>
          <cell r="F1903" t="str">
            <v>PICO</v>
          </cell>
          <cell r="G1903" t="str">
            <v>PUERTA BATIENTE ARD.PICO</v>
          </cell>
          <cell r="H1903" t="str">
            <v>X76</v>
          </cell>
          <cell r="I1903" t="str">
            <v>STO1</v>
          </cell>
          <cell r="J1903">
            <v>14</v>
          </cell>
          <cell r="K1903" t="str">
            <v>CORREA, ALBERTO</v>
          </cell>
          <cell r="L1903" t="str">
            <v>STO1</v>
          </cell>
        </row>
        <row r="1904">
          <cell r="A1904">
            <v>22</v>
          </cell>
          <cell r="B1904" t="str">
            <v>X76</v>
          </cell>
          <cell r="C1904" t="str">
            <v>DEPARTAMENTO  CHAPA</v>
          </cell>
          <cell r="D1904" t="str">
            <v>427</v>
          </cell>
          <cell r="E1904" t="str">
            <v>PUERTA DESLIZANTE LATERAL D.</v>
          </cell>
          <cell r="F1904" t="str">
            <v>DEFORMADO</v>
          </cell>
          <cell r="G1904" t="str">
            <v>PUERTA DESLIZANTE LATERAL D.DEFORMADO</v>
          </cell>
          <cell r="H1904" t="str">
            <v>X76</v>
          </cell>
          <cell r="I1904" t="str">
            <v>TCMU</v>
          </cell>
          <cell r="J1904">
            <v>14</v>
          </cell>
          <cell r="K1904" t="str">
            <v>MANZANELLI RICARDO O</v>
          </cell>
          <cell r="L1904" t="str">
            <v>GUNI</v>
          </cell>
        </row>
        <row r="1905">
          <cell r="A1905">
            <v>22</v>
          </cell>
          <cell r="B1905" t="str">
            <v>X76</v>
          </cell>
          <cell r="C1905" t="str">
            <v>DEPARTAMENTO  CHAPA</v>
          </cell>
          <cell r="D1905" t="str">
            <v>427</v>
          </cell>
          <cell r="E1905" t="str">
            <v>PUERTA DESLIZANTE LATERAL D.</v>
          </cell>
          <cell r="F1905" t="str">
            <v>JUEGO MAL REPARTIDO</v>
          </cell>
          <cell r="G1905" t="str">
            <v>PUERTA DESLIZANTE LATERAL D.JUEGO MAL REPARTIDO</v>
          </cell>
          <cell r="H1905" t="str">
            <v>X76</v>
          </cell>
          <cell r="I1905" t="str">
            <v>TCMU</v>
          </cell>
          <cell r="J1905">
            <v>14</v>
          </cell>
          <cell r="K1905" t="str">
            <v>FUENTE FEDER GREGOR</v>
          </cell>
          <cell r="L1905" t="str">
            <v>GUNI</v>
          </cell>
        </row>
        <row r="1906">
          <cell r="A1906">
            <v>22</v>
          </cell>
          <cell r="B1906" t="str">
            <v>X76</v>
          </cell>
          <cell r="C1906" t="str">
            <v>DEPARTAMENTO  CHAPA</v>
          </cell>
          <cell r="D1906" t="str">
            <v>431</v>
          </cell>
          <cell r="E1906" t="str">
            <v>ALETA  ARI.</v>
          </cell>
          <cell r="F1906" t="str">
            <v>PICO</v>
          </cell>
          <cell r="G1906" t="str">
            <v>ALETA  ARI.PICO</v>
          </cell>
          <cell r="H1906" t="str">
            <v>X76</v>
          </cell>
          <cell r="I1906" t="str">
            <v>TCMU</v>
          </cell>
          <cell r="J1906">
            <v>14</v>
          </cell>
          <cell r="K1906" t="str">
            <v>ZELAYA GONZA MA CRUZ</v>
          </cell>
          <cell r="L1906" t="str">
            <v>GUNI</v>
          </cell>
        </row>
        <row r="1907">
          <cell r="A1907">
            <v>22</v>
          </cell>
          <cell r="B1907" t="str">
            <v>X76</v>
          </cell>
          <cell r="C1907" t="str">
            <v>DEPARTAMENTO  CHAPA</v>
          </cell>
          <cell r="D1907" t="str">
            <v>431</v>
          </cell>
          <cell r="E1907" t="str">
            <v>CAPOT / FARO D.</v>
          </cell>
          <cell r="F1907" t="str">
            <v>SOBRESALE</v>
          </cell>
          <cell r="G1907" t="str">
            <v>CAPOT / FARO D.SOBRESALE</v>
          </cell>
          <cell r="H1907" t="str">
            <v>X76</v>
          </cell>
          <cell r="I1907" t="str">
            <v>TCMU</v>
          </cell>
          <cell r="J1907">
            <v>14</v>
          </cell>
          <cell r="K1907" t="str">
            <v>FIGUEROA MIGUEL ANGE</v>
          </cell>
          <cell r="L1907" t="str">
            <v>GUNI</v>
          </cell>
        </row>
        <row r="1908">
          <cell r="A1908">
            <v>22</v>
          </cell>
          <cell r="B1908" t="str">
            <v>X76</v>
          </cell>
          <cell r="C1908" t="str">
            <v>DEPARTAMENTO  CHAPA</v>
          </cell>
          <cell r="D1908" t="str">
            <v>431</v>
          </cell>
          <cell r="E1908" t="str">
            <v>CAPOT / FARO I.</v>
          </cell>
          <cell r="F1908" t="str">
            <v>SOBRESALE</v>
          </cell>
          <cell r="G1908" t="str">
            <v>CAPOT / FARO I.SOBRESALE</v>
          </cell>
          <cell r="H1908" t="str">
            <v>X76</v>
          </cell>
          <cell r="I1908" t="str">
            <v>TCMU</v>
          </cell>
          <cell r="J1908">
            <v>14</v>
          </cell>
          <cell r="K1908" t="str">
            <v>RUSEK CHRISTIAN ADRI</v>
          </cell>
          <cell r="L1908" t="str">
            <v>GUNI</v>
          </cell>
        </row>
        <row r="1909">
          <cell r="A1909">
            <v>22</v>
          </cell>
          <cell r="B1909" t="str">
            <v>X76</v>
          </cell>
          <cell r="C1909" t="str">
            <v>DEPARTAMENTO  CHAPA</v>
          </cell>
          <cell r="D1909" t="str">
            <v>431</v>
          </cell>
          <cell r="E1909" t="str">
            <v>PAÑO DE PUERTA  AVD / ALETA  AVD</v>
          </cell>
          <cell r="F1909" t="str">
            <v>JUEGO IRREGULAR</v>
          </cell>
          <cell r="G1909" t="str">
            <v>PAÑO DE PUERTA  AVD / ALETA  AVDJUEGO IRREGULAR</v>
          </cell>
          <cell r="H1909" t="str">
            <v>X76</v>
          </cell>
          <cell r="I1909" t="str">
            <v>TCMU</v>
          </cell>
          <cell r="J1909">
            <v>14</v>
          </cell>
          <cell r="K1909" t="str">
            <v>RAMIREZ RICAR DANIEL</v>
          </cell>
          <cell r="L1909" t="str">
            <v>GUNI</v>
          </cell>
        </row>
        <row r="1910">
          <cell r="A1910">
            <v>22</v>
          </cell>
          <cell r="B1910" t="str">
            <v>X76</v>
          </cell>
          <cell r="C1910" t="str">
            <v>DEPARTAMENTO  CHAPA</v>
          </cell>
          <cell r="D1910" t="str">
            <v>431</v>
          </cell>
          <cell r="E1910" t="str">
            <v>PORTON / PILOTO ARD.</v>
          </cell>
          <cell r="F1910" t="str">
            <v>JUEGO IRREGULAR</v>
          </cell>
          <cell r="G1910" t="str">
            <v>PORTON / PILOTO ARD.JUEGO IRREGULAR</v>
          </cell>
          <cell r="H1910" t="str">
            <v>X76</v>
          </cell>
          <cell r="I1910" t="str">
            <v>TCMU</v>
          </cell>
          <cell r="J1910">
            <v>14</v>
          </cell>
          <cell r="K1910" t="str">
            <v>FUENTE FEDER GREGOR</v>
          </cell>
          <cell r="L1910" t="str">
            <v>GUNI</v>
          </cell>
        </row>
        <row r="1911">
          <cell r="A1911">
            <v>22</v>
          </cell>
          <cell r="B1911" t="str">
            <v>X76</v>
          </cell>
          <cell r="C1911" t="str">
            <v>DEPARTAMENTO  CHAPA</v>
          </cell>
          <cell r="D1911" t="str">
            <v>431</v>
          </cell>
          <cell r="E1911" t="str">
            <v>PORTON / PILOTO ARD.</v>
          </cell>
          <cell r="F1911" t="str">
            <v>JUEGO IRREGULAR</v>
          </cell>
          <cell r="G1911" t="str">
            <v>PORTON / PILOTO ARD.JUEGO IRREGULAR</v>
          </cell>
          <cell r="H1911" t="str">
            <v>X76</v>
          </cell>
          <cell r="I1911" t="str">
            <v>TCMU</v>
          </cell>
          <cell r="J1911">
            <v>14</v>
          </cell>
          <cell r="K1911" t="str">
            <v>RAMIREZ RICAR DANIEL</v>
          </cell>
          <cell r="L1911" t="str">
            <v>GUNI</v>
          </cell>
        </row>
        <row r="1912">
          <cell r="A1912">
            <v>22</v>
          </cell>
          <cell r="B1912" t="str">
            <v>X76</v>
          </cell>
          <cell r="C1912" t="str">
            <v>DEPARTAMENTO  CHAPA</v>
          </cell>
          <cell r="D1912" t="str">
            <v>431</v>
          </cell>
          <cell r="E1912" t="str">
            <v>PORTON / PILOTO ARI.</v>
          </cell>
          <cell r="F1912" t="str">
            <v>JUEGO EXCESIVO</v>
          </cell>
          <cell r="G1912" t="str">
            <v>PORTON / PILOTO ARI.JUEGO EXCESIVO</v>
          </cell>
          <cell r="H1912" t="str">
            <v>X76</v>
          </cell>
          <cell r="I1912" t="str">
            <v>TCMU</v>
          </cell>
          <cell r="J1912">
            <v>14</v>
          </cell>
          <cell r="K1912" t="str">
            <v>RAMIREZ RICAR DANIEL</v>
          </cell>
          <cell r="L1912" t="str">
            <v>GUNI</v>
          </cell>
        </row>
        <row r="1913">
          <cell r="A1913">
            <v>22</v>
          </cell>
          <cell r="B1913" t="str">
            <v>X76</v>
          </cell>
          <cell r="C1913" t="str">
            <v>DEPARTAMENTO  CHAPA</v>
          </cell>
          <cell r="D1913" t="str">
            <v>431</v>
          </cell>
          <cell r="E1913" t="str">
            <v>PORTON / PILOTO ARI.</v>
          </cell>
          <cell r="F1913" t="str">
            <v>SOBRESALE</v>
          </cell>
          <cell r="G1913" t="str">
            <v>PORTON / PILOTO ARI.SOBRESALE</v>
          </cell>
          <cell r="H1913" t="str">
            <v>X76</v>
          </cell>
          <cell r="I1913" t="str">
            <v>TCMU</v>
          </cell>
          <cell r="J1913">
            <v>14</v>
          </cell>
          <cell r="K1913" t="str">
            <v>FIGUEROA MIGUEL ANGE</v>
          </cell>
          <cell r="L1913" t="str">
            <v>GUNI</v>
          </cell>
        </row>
        <row r="1914">
          <cell r="A1914">
            <v>22</v>
          </cell>
          <cell r="B1914" t="str">
            <v>X76</v>
          </cell>
          <cell r="C1914" t="str">
            <v>DEPARTAMENTO  CHAPA</v>
          </cell>
          <cell r="D1914" t="str">
            <v>432</v>
          </cell>
          <cell r="E1914" t="str">
            <v>CAPOT AV.</v>
          </cell>
          <cell r="F1914" t="str">
            <v>JUEGO IRREGULAR</v>
          </cell>
          <cell r="G1914" t="str">
            <v>CAPOT AV.JUEGO IRREGULAR</v>
          </cell>
          <cell r="H1914" t="str">
            <v>X76</v>
          </cell>
          <cell r="I1914" t="str">
            <v>BOUT</v>
          </cell>
          <cell r="J1914">
            <v>14</v>
          </cell>
          <cell r="K1914" t="str">
            <v>MANZANELLI RICARDO O</v>
          </cell>
          <cell r="L1914" t="str">
            <v>GUNI</v>
          </cell>
        </row>
        <row r="1915">
          <cell r="A1915">
            <v>22</v>
          </cell>
          <cell r="B1915" t="str">
            <v>X76</v>
          </cell>
          <cell r="C1915" t="str">
            <v>DEPARTAMENTO MONTAJE</v>
          </cell>
          <cell r="D1915" t="str">
            <v>???</v>
          </cell>
          <cell r="E1915" t="str">
            <v>CAPOT AV.</v>
          </cell>
          <cell r="F1915" t="str">
            <v>DEFORMADO</v>
          </cell>
          <cell r="G1915" t="str">
            <v>CAPOT AV.DEFORMADO</v>
          </cell>
          <cell r="H1915" t="str">
            <v>X76</v>
          </cell>
          <cell r="I1915" t="str">
            <v>SREE</v>
          </cell>
          <cell r="J1915">
            <v>14</v>
          </cell>
          <cell r="K1915" t="str">
            <v>VERA FEDERICO</v>
          </cell>
          <cell r="L1915" t="str">
            <v>GUNI</v>
          </cell>
        </row>
        <row r="1916">
          <cell r="A1916">
            <v>22</v>
          </cell>
          <cell r="B1916" t="str">
            <v>X76</v>
          </cell>
          <cell r="C1916" t="str">
            <v>DEPARTAMENTO MONTAJE</v>
          </cell>
          <cell r="D1916" t="str">
            <v>???</v>
          </cell>
          <cell r="E1916" t="str">
            <v>CAPOT AV.</v>
          </cell>
          <cell r="F1916" t="str">
            <v>DEFORMADO</v>
          </cell>
          <cell r="G1916" t="str">
            <v>CAPOT AV.DEFORMADO</v>
          </cell>
          <cell r="H1916" t="str">
            <v>X76</v>
          </cell>
          <cell r="I1916" t="str">
            <v>TCMU</v>
          </cell>
          <cell r="J1916">
            <v>14</v>
          </cell>
          <cell r="K1916" t="str">
            <v>FIGUEROA MIGUEL ANGE</v>
          </cell>
          <cell r="L1916" t="str">
            <v>GUNI</v>
          </cell>
        </row>
        <row r="1917">
          <cell r="A1917">
            <v>22</v>
          </cell>
          <cell r="B1917" t="str">
            <v>X76</v>
          </cell>
          <cell r="C1917" t="str">
            <v>DEPARTAMENTO MONTAJE</v>
          </cell>
          <cell r="D1917" t="str">
            <v>???</v>
          </cell>
          <cell r="E1917" t="str">
            <v>PUERTA AVD.</v>
          </cell>
          <cell r="F1917" t="str">
            <v>BOLLOS</v>
          </cell>
          <cell r="G1917" t="str">
            <v>PUERTA AVD.BOLLOS</v>
          </cell>
          <cell r="H1917" t="str">
            <v>X76</v>
          </cell>
          <cell r="I1917" t="str">
            <v>TCMU</v>
          </cell>
          <cell r="J1917">
            <v>14</v>
          </cell>
          <cell r="K1917" t="str">
            <v>GUTIERREZ VERONICA</v>
          </cell>
          <cell r="L1917" t="str">
            <v>GUNI</v>
          </cell>
        </row>
        <row r="1918">
          <cell r="A1918">
            <v>22</v>
          </cell>
          <cell r="B1918" t="str">
            <v>X76</v>
          </cell>
          <cell r="C1918" t="str">
            <v>DEPARTAMENTO MONTAJE</v>
          </cell>
          <cell r="D1918" t="str">
            <v>137</v>
          </cell>
          <cell r="E1918" t="str">
            <v>LAMELUNAS EXT. DE PUERTA  ARI.</v>
          </cell>
          <cell r="F1918" t="str">
            <v>MAL POSICIONADO</v>
          </cell>
          <cell r="G1918" t="str">
            <v>LAMELUNAS EXT. DE PUERTA  ARI.MAL POSICIONADO</v>
          </cell>
          <cell r="H1918" t="str">
            <v>X76</v>
          </cell>
          <cell r="I1918" t="str">
            <v>TCMU</v>
          </cell>
          <cell r="J1918">
            <v>14</v>
          </cell>
          <cell r="K1918" t="str">
            <v>MANZANELLI RICARDO O</v>
          </cell>
          <cell r="L1918" t="str">
            <v>GUNI</v>
          </cell>
        </row>
        <row r="1919">
          <cell r="A1919">
            <v>22</v>
          </cell>
          <cell r="B1919" t="str">
            <v>X76</v>
          </cell>
          <cell r="C1919" t="str">
            <v>DEPARTAMENTO MONTAJE</v>
          </cell>
          <cell r="D1919" t="str">
            <v>137</v>
          </cell>
          <cell r="E1919" t="str">
            <v>PANEL INT DE PUERTA AVD</v>
          </cell>
          <cell r="F1919" t="str">
            <v>NO PLACA</v>
          </cell>
          <cell r="G1919" t="str">
            <v>PANEL INT DE PUERTA AVDNO PLACA</v>
          </cell>
          <cell r="H1919" t="str">
            <v>X76</v>
          </cell>
          <cell r="I1919" t="str">
            <v>TCMU</v>
          </cell>
          <cell r="J1919">
            <v>14</v>
          </cell>
          <cell r="K1919" t="str">
            <v>VAZQUEZ RENE ALBERTO</v>
          </cell>
          <cell r="L1919" t="str">
            <v>GUNI</v>
          </cell>
        </row>
        <row r="1920">
          <cell r="A1920">
            <v>22</v>
          </cell>
          <cell r="B1920" t="str">
            <v>X76</v>
          </cell>
          <cell r="C1920" t="str">
            <v>DEPARTAMENTO MONTAJE</v>
          </cell>
          <cell r="D1920" t="str">
            <v>142</v>
          </cell>
          <cell r="E1920" t="str">
            <v>ALFOMBRA DE PISO ARI.</v>
          </cell>
          <cell r="F1920" t="str">
            <v>PRESENCIA DE AGUA (ORIGEN INDETERMINADO)</v>
          </cell>
          <cell r="G1920" t="str">
            <v>ALFOMBRA DE PISO ARI.PRESENCIA DE AGUA (ORIGEN INDETERMINADO)</v>
          </cell>
          <cell r="H1920" t="str">
            <v>X76</v>
          </cell>
          <cell r="I1920" t="str">
            <v>BOUT</v>
          </cell>
          <cell r="J1920">
            <v>14</v>
          </cell>
          <cell r="K1920" t="str">
            <v>DI GREGORIO RAUL</v>
          </cell>
          <cell r="L1920" t="str">
            <v>GKAN</v>
          </cell>
        </row>
        <row r="1921">
          <cell r="A1921">
            <v>22</v>
          </cell>
          <cell r="B1921" t="str">
            <v>X76</v>
          </cell>
          <cell r="C1921" t="str">
            <v>DEPARTAMENTO MONTAJE</v>
          </cell>
          <cell r="D1921" t="str">
            <v>143</v>
          </cell>
          <cell r="E1921" t="str">
            <v>FARO I.</v>
          </cell>
          <cell r="F1921" t="str">
            <v>MAL POSICIONADO</v>
          </cell>
          <cell r="G1921" t="str">
            <v>FARO I.MAL POSICIONADO</v>
          </cell>
          <cell r="H1921" t="str">
            <v>X76</v>
          </cell>
          <cell r="I1921" t="str">
            <v>TCMU</v>
          </cell>
          <cell r="J1921">
            <v>14</v>
          </cell>
          <cell r="K1921" t="str">
            <v>GUTIERREZ VERONICA</v>
          </cell>
          <cell r="L1921" t="str">
            <v>GUNI</v>
          </cell>
        </row>
        <row r="1922">
          <cell r="A1922">
            <v>22</v>
          </cell>
          <cell r="B1922" t="str">
            <v>X76</v>
          </cell>
          <cell r="C1922" t="str">
            <v>DEPARTAMENTO MONTAJE</v>
          </cell>
          <cell r="D1922" t="str">
            <v>144</v>
          </cell>
          <cell r="E1922" t="str">
            <v>REMPLISSAGE CONTROLE FREIN</v>
          </cell>
          <cell r="F1922" t="str">
            <v>FUGA</v>
          </cell>
          <cell r="G1922" t="str">
            <v>REMPLISSAGE CONTROLE FREINFUGA</v>
          </cell>
          <cell r="H1922" t="str">
            <v>X76</v>
          </cell>
          <cell r="J1922">
            <v>14</v>
          </cell>
          <cell r="L1922" t="str">
            <v>FREN</v>
          </cell>
        </row>
        <row r="1923">
          <cell r="A1923">
            <v>22</v>
          </cell>
          <cell r="B1923" t="str">
            <v>X76</v>
          </cell>
          <cell r="C1923" t="str">
            <v>DEPARTAMENTO MONTAJE</v>
          </cell>
          <cell r="D1923" t="str">
            <v>145</v>
          </cell>
          <cell r="E1923" t="str">
            <v>FUNCION ABR / ABS</v>
          </cell>
          <cell r="F1923" t="str">
            <v>INSTALACION DINAMICA MK01</v>
          </cell>
          <cell r="G1923" t="str">
            <v>FUNCION ABR / ABSINSTALACION DINAMICA MK01</v>
          </cell>
          <cell r="H1923" t="str">
            <v>X76</v>
          </cell>
          <cell r="I1923" t="str">
            <v>BOUT</v>
          </cell>
          <cell r="J1923">
            <v>14</v>
          </cell>
          <cell r="K1923" t="str">
            <v>CONTROL ELECTRICO</v>
          </cell>
          <cell r="L1923" t="str">
            <v>DYRA</v>
          </cell>
        </row>
        <row r="1924">
          <cell r="A1924">
            <v>22</v>
          </cell>
          <cell r="B1924" t="str">
            <v>X76</v>
          </cell>
          <cell r="C1924" t="str">
            <v>DEPARTAMENTO MONTAJE</v>
          </cell>
          <cell r="D1924" t="str">
            <v>146</v>
          </cell>
          <cell r="E1924" t="str">
            <v>FUNCION DEL PILOTO ANTINIEBLA AR.</v>
          </cell>
          <cell r="F1924" t="str">
            <v>OPERACION MAL REALIZADA</v>
          </cell>
          <cell r="G1924" t="str">
            <v>FUNCION DEL PILOTO ANTINIEBLA AR.OPERACION MAL REALIZADA</v>
          </cell>
          <cell r="H1924" t="str">
            <v>X76</v>
          </cell>
          <cell r="I1924" t="str">
            <v>SREE</v>
          </cell>
          <cell r="J1924">
            <v>14</v>
          </cell>
          <cell r="K1924" t="str">
            <v>CONTROL ELECTRICO</v>
          </cell>
          <cell r="L1924" t="str">
            <v>ST2A</v>
          </cell>
        </row>
        <row r="1925">
          <cell r="A1925">
            <v>22</v>
          </cell>
          <cell r="B1925" t="str">
            <v>X76</v>
          </cell>
          <cell r="C1925" t="str">
            <v>DEPARTAMENTO MONTAJE</v>
          </cell>
          <cell r="D1925" t="str">
            <v>147</v>
          </cell>
          <cell r="E1925" t="str">
            <v>MARCO DE PUERTA  ARD</v>
          </cell>
          <cell r="F1925" t="str">
            <v>DESCONCHADO</v>
          </cell>
          <cell r="G1925" t="str">
            <v>MARCO DE PUERTA  ARDDESCONCHADO</v>
          </cell>
          <cell r="H1925" t="str">
            <v>X76</v>
          </cell>
          <cell r="I1925" t="str">
            <v>TCMU</v>
          </cell>
          <cell r="J1925">
            <v>14</v>
          </cell>
          <cell r="K1925" t="str">
            <v>FIGUEROA MIGUEL ANGE</v>
          </cell>
          <cell r="L1925" t="str">
            <v>GUNI</v>
          </cell>
        </row>
        <row r="1926">
          <cell r="A1926">
            <v>22</v>
          </cell>
          <cell r="B1926" t="str">
            <v>X76</v>
          </cell>
          <cell r="C1926" t="str">
            <v>DEPARTAMENTO MONTAJE</v>
          </cell>
          <cell r="D1926" t="str">
            <v>147</v>
          </cell>
          <cell r="E1926" t="str">
            <v>PORTON (CONJUNTO)</v>
          </cell>
          <cell r="F1926" t="str">
            <v>DESCONCHADO</v>
          </cell>
          <cell r="G1926" t="str">
            <v>PORTON (CONJUNTO)DESCONCHADO</v>
          </cell>
          <cell r="H1926" t="str">
            <v>X76</v>
          </cell>
          <cell r="J1926">
            <v>14</v>
          </cell>
          <cell r="K1926" t="str">
            <v>VAZQUEZ RENE ALBERTO</v>
          </cell>
          <cell r="L1926" t="str">
            <v>GUNI</v>
          </cell>
        </row>
        <row r="1927">
          <cell r="A1927">
            <v>22</v>
          </cell>
          <cell r="B1927" t="str">
            <v>X76</v>
          </cell>
          <cell r="C1927" t="str">
            <v>DEPARTAMENTO MONTAJE</v>
          </cell>
          <cell r="D1927" t="str">
            <v>147</v>
          </cell>
          <cell r="E1927" t="str">
            <v>PUERTA AVI.</v>
          </cell>
          <cell r="F1927" t="str">
            <v>DESCONCHADO</v>
          </cell>
          <cell r="G1927" t="str">
            <v>PUERTA AVI.DESCONCHADO</v>
          </cell>
          <cell r="H1927" t="str">
            <v>X76</v>
          </cell>
          <cell r="I1927" t="str">
            <v>TCMU</v>
          </cell>
          <cell r="J1927">
            <v>14</v>
          </cell>
          <cell r="K1927" t="str">
            <v>GUTIERREZ VERONICA</v>
          </cell>
          <cell r="L1927" t="str">
            <v>GUNI</v>
          </cell>
        </row>
        <row r="1928">
          <cell r="A1928">
            <v>22</v>
          </cell>
          <cell r="B1928" t="str">
            <v>X76</v>
          </cell>
          <cell r="C1928" t="str">
            <v>DEPARTAMENTO MONTAJE</v>
          </cell>
          <cell r="D1928" t="str">
            <v>147</v>
          </cell>
          <cell r="E1928" t="str">
            <v>PUERTA AVI.</v>
          </cell>
          <cell r="F1928" t="str">
            <v>DESCONCHADO</v>
          </cell>
          <cell r="G1928" t="str">
            <v>PUERTA AVI.DESCONCHADO</v>
          </cell>
          <cell r="H1928" t="str">
            <v>X76</v>
          </cell>
          <cell r="I1928" t="str">
            <v>TCMU</v>
          </cell>
          <cell r="J1928">
            <v>14</v>
          </cell>
          <cell r="K1928" t="str">
            <v>VAZQUEZ RENE ALBERTO</v>
          </cell>
          <cell r="L1928" t="str">
            <v>GUNI</v>
          </cell>
        </row>
        <row r="1929">
          <cell r="A1929">
            <v>22</v>
          </cell>
          <cell r="B1929" t="str">
            <v>X76</v>
          </cell>
          <cell r="C1929" t="str">
            <v>DEPARTAMENTO MONTAJE</v>
          </cell>
          <cell r="D1929" t="str">
            <v>147</v>
          </cell>
          <cell r="E1929" t="str">
            <v>PUERTA BATIENTE ARD.</v>
          </cell>
          <cell r="F1929" t="str">
            <v>DESCONCHADO</v>
          </cell>
          <cell r="G1929" t="str">
            <v>PUERTA BATIENTE ARD.DESCONCHADO</v>
          </cell>
          <cell r="H1929" t="str">
            <v>X76</v>
          </cell>
          <cell r="I1929" t="str">
            <v>TCMU</v>
          </cell>
          <cell r="J1929">
            <v>14</v>
          </cell>
          <cell r="K1929" t="str">
            <v>GUTIERREZ VERONICA</v>
          </cell>
          <cell r="L1929" t="str">
            <v>GUNI</v>
          </cell>
        </row>
        <row r="1930">
          <cell r="A1930">
            <v>22</v>
          </cell>
          <cell r="B1930" t="str">
            <v>X76</v>
          </cell>
          <cell r="C1930" t="str">
            <v>DEPARTAMENTO MONTAJE</v>
          </cell>
          <cell r="D1930" t="str">
            <v>147</v>
          </cell>
          <cell r="E1930" t="str">
            <v>PUERTA DESLIZANTE LATERAL I.</v>
          </cell>
          <cell r="F1930" t="str">
            <v>DESCONCHADO</v>
          </cell>
          <cell r="G1930" t="str">
            <v>PUERTA DESLIZANTE LATERAL I.DESCONCHADO</v>
          </cell>
          <cell r="H1930" t="str">
            <v>X76</v>
          </cell>
          <cell r="I1930" t="str">
            <v>TCMU</v>
          </cell>
          <cell r="J1930">
            <v>14</v>
          </cell>
          <cell r="K1930" t="str">
            <v>RAMIREZ RICAR DANIEL</v>
          </cell>
          <cell r="L1930" t="str">
            <v>GUNI</v>
          </cell>
        </row>
        <row r="1931">
          <cell r="A1931">
            <v>22</v>
          </cell>
          <cell r="B1931" t="str">
            <v>X76</v>
          </cell>
          <cell r="C1931" t="str">
            <v>DEPARTAMENTO MONTAJE</v>
          </cell>
          <cell r="D1931" t="str">
            <v>147</v>
          </cell>
          <cell r="E1931" t="str">
            <v>PUERTA DESLIZANTE LATERAL I.</v>
          </cell>
          <cell r="F1931" t="str">
            <v>DESCONCHADO</v>
          </cell>
          <cell r="G1931" t="str">
            <v>PUERTA DESLIZANTE LATERAL I.DESCONCHADO</v>
          </cell>
          <cell r="H1931" t="str">
            <v>X76</v>
          </cell>
          <cell r="I1931" t="str">
            <v>TCMU</v>
          </cell>
          <cell r="J1931">
            <v>14</v>
          </cell>
          <cell r="K1931" t="str">
            <v>ZELAYA GONZA MA CRUZ</v>
          </cell>
          <cell r="L1931" t="str">
            <v>GUNI</v>
          </cell>
        </row>
        <row r="1932">
          <cell r="A1932">
            <v>22</v>
          </cell>
          <cell r="B1932" t="str">
            <v>X76</v>
          </cell>
          <cell r="C1932" t="str">
            <v>DEPARTAMENTO PINTURA</v>
          </cell>
          <cell r="D1932" t="str">
            <v>484</v>
          </cell>
          <cell r="E1932" t="str">
            <v>PUERTA BATIENTE LATERAL D.</v>
          </cell>
          <cell r="F1932" t="str">
            <v>BOLLOS</v>
          </cell>
          <cell r="G1932" t="str">
            <v>PUERTA BATIENTE LATERAL D.BOLLOS</v>
          </cell>
          <cell r="H1932" t="str">
            <v>X76</v>
          </cell>
          <cell r="I1932" t="str">
            <v>STO1</v>
          </cell>
          <cell r="J1932">
            <v>14</v>
          </cell>
          <cell r="K1932" t="str">
            <v>CORREA, ALBERTO</v>
          </cell>
          <cell r="L1932" t="str">
            <v>STO1</v>
          </cell>
        </row>
        <row r="1933">
          <cell r="A1933">
            <v>22</v>
          </cell>
          <cell r="B1933" t="str">
            <v>X76</v>
          </cell>
          <cell r="C1933" t="str">
            <v>DEPARTAMENTO PINTURA</v>
          </cell>
          <cell r="D1933" t="str">
            <v>484</v>
          </cell>
          <cell r="E1933" t="str">
            <v>PUERTA DESLIZANTE LATERAL I.</v>
          </cell>
          <cell r="F1933" t="str">
            <v>BOLLOS</v>
          </cell>
          <cell r="G1933" t="str">
            <v>PUERTA DESLIZANTE LATERAL I.BOLLOS</v>
          </cell>
          <cell r="H1933" t="str">
            <v>X76</v>
          </cell>
          <cell r="I1933" t="str">
            <v>BOUT</v>
          </cell>
          <cell r="J1933">
            <v>14</v>
          </cell>
          <cell r="K1933" t="str">
            <v>MANZANELLI RICARDO O</v>
          </cell>
          <cell r="L1933" t="str">
            <v>GUNI</v>
          </cell>
        </row>
        <row r="1934">
          <cell r="A1934">
            <v>22</v>
          </cell>
          <cell r="B1934" t="str">
            <v>X76</v>
          </cell>
          <cell r="C1934" t="str">
            <v>DEPARTAMENTO PINTURA</v>
          </cell>
          <cell r="D1934" t="str">
            <v>484</v>
          </cell>
          <cell r="E1934" t="str">
            <v>PUERTA DESLIZANTE LATERAL I.</v>
          </cell>
          <cell r="F1934" t="str">
            <v>BOLLOS</v>
          </cell>
          <cell r="G1934" t="str">
            <v>PUERTA DESLIZANTE LATERAL I.BOLLOS</v>
          </cell>
          <cell r="H1934" t="str">
            <v>X76</v>
          </cell>
          <cell r="I1934" t="str">
            <v>TCMU</v>
          </cell>
          <cell r="J1934">
            <v>14</v>
          </cell>
          <cell r="K1934" t="str">
            <v>FIGUEROA MIGUEL ANGE</v>
          </cell>
          <cell r="L1934" t="str">
            <v>GUNI</v>
          </cell>
        </row>
        <row r="1935">
          <cell r="A1935">
            <v>22</v>
          </cell>
          <cell r="B1935" t="str">
            <v>X76</v>
          </cell>
          <cell r="C1935" t="str">
            <v>DEPARTAMENTO PINTURA</v>
          </cell>
          <cell r="D1935" t="str">
            <v>484</v>
          </cell>
          <cell r="E1935" t="str">
            <v>PUERTA DESLIZANTE LATERAL I.</v>
          </cell>
          <cell r="F1935" t="str">
            <v>BOLLOS</v>
          </cell>
          <cell r="G1935" t="str">
            <v>PUERTA DESLIZANTE LATERAL I.BOLLOS</v>
          </cell>
          <cell r="H1935" t="str">
            <v>X76</v>
          </cell>
          <cell r="I1935" t="str">
            <v>TCMU</v>
          </cell>
          <cell r="J1935">
            <v>14</v>
          </cell>
          <cell r="K1935" t="str">
            <v>MANZANELLI RICARDO O</v>
          </cell>
          <cell r="L1935" t="str">
            <v>GUNI</v>
          </cell>
        </row>
        <row r="1936">
          <cell r="A1936">
            <v>22</v>
          </cell>
          <cell r="B1936" t="str">
            <v>X76</v>
          </cell>
          <cell r="C1936" t="str">
            <v>DEPARTAMENTO PINTURA</v>
          </cell>
          <cell r="D1936" t="str">
            <v>484</v>
          </cell>
          <cell r="E1936" t="str">
            <v>PUERTA DESLIZANTE LATERAL I.</v>
          </cell>
          <cell r="F1936" t="str">
            <v>BOLLOS</v>
          </cell>
          <cell r="G1936" t="str">
            <v>PUERTA DESLIZANTE LATERAL I.BOLLOS</v>
          </cell>
          <cell r="H1936" t="str">
            <v>X76</v>
          </cell>
          <cell r="I1936" t="str">
            <v>TCMU</v>
          </cell>
          <cell r="J1936">
            <v>14</v>
          </cell>
          <cell r="K1936" t="str">
            <v>RAMIREZ RICAR DANIEL</v>
          </cell>
          <cell r="L1936" t="str">
            <v>GUNI</v>
          </cell>
        </row>
        <row r="1937">
          <cell r="A1937">
            <v>22</v>
          </cell>
          <cell r="B1937" t="str">
            <v>X76</v>
          </cell>
          <cell r="C1937" t="str">
            <v>DEPARTAMENTO PINTURA</v>
          </cell>
          <cell r="D1937" t="str">
            <v>484</v>
          </cell>
          <cell r="E1937" t="str">
            <v>TECHO</v>
          </cell>
          <cell r="F1937" t="str">
            <v>BOLLOS</v>
          </cell>
          <cell r="G1937" t="str">
            <v>TECHOBOLLOS</v>
          </cell>
          <cell r="H1937" t="str">
            <v>X76</v>
          </cell>
          <cell r="I1937" t="str">
            <v>STO1</v>
          </cell>
          <cell r="J1937">
            <v>14</v>
          </cell>
          <cell r="K1937" t="str">
            <v>QUINTEROS, EDUARDO</v>
          </cell>
          <cell r="L1937" t="str">
            <v>STO1</v>
          </cell>
        </row>
        <row r="1938">
          <cell r="A1938">
            <v>22</v>
          </cell>
          <cell r="B1938" t="str">
            <v>X76</v>
          </cell>
          <cell r="C1938" t="str">
            <v>DEPARTAMENTO PINTURA</v>
          </cell>
          <cell r="D1938" t="str">
            <v>484</v>
          </cell>
          <cell r="E1938" t="str">
            <v>TECHO</v>
          </cell>
          <cell r="F1938" t="str">
            <v>BOLLOS</v>
          </cell>
          <cell r="G1938" t="str">
            <v>TECHOBOLLOS</v>
          </cell>
          <cell r="H1938" t="str">
            <v>X76</v>
          </cell>
          <cell r="I1938" t="str">
            <v>TCMU</v>
          </cell>
          <cell r="J1938">
            <v>14</v>
          </cell>
          <cell r="K1938" t="str">
            <v>ZELAYA GONZA MA CRUZ</v>
          </cell>
          <cell r="L1938" t="str">
            <v>GUNI</v>
          </cell>
        </row>
        <row r="1939">
          <cell r="A1939">
            <v>22</v>
          </cell>
          <cell r="B1939" t="str">
            <v>X76</v>
          </cell>
          <cell r="C1939" t="str">
            <v>DEPARTAMENTO PINTURA</v>
          </cell>
          <cell r="D1939" t="str">
            <v>486</v>
          </cell>
          <cell r="E1939" t="str">
            <v>ALETA ARD.</v>
          </cell>
          <cell r="F1939" t="str">
            <v>GRANO</v>
          </cell>
          <cell r="G1939" t="str">
            <v>ALETA ARD.GRANO</v>
          </cell>
          <cell r="H1939" t="str">
            <v>X76</v>
          </cell>
          <cell r="I1939" t="str">
            <v>TCMU</v>
          </cell>
          <cell r="J1939">
            <v>14</v>
          </cell>
          <cell r="K1939" t="str">
            <v>GAUNA MARIA EUGENIA</v>
          </cell>
          <cell r="L1939" t="str">
            <v>GUNI</v>
          </cell>
        </row>
        <row r="1940">
          <cell r="A1940">
            <v>22</v>
          </cell>
          <cell r="B1940" t="str">
            <v>X76</v>
          </cell>
          <cell r="C1940" t="str">
            <v>DEPARTAMENTO PINTURA</v>
          </cell>
          <cell r="D1940" t="str">
            <v>486</v>
          </cell>
          <cell r="E1940" t="str">
            <v>ALETA ARD.</v>
          </cell>
          <cell r="F1940" t="str">
            <v>GRANO</v>
          </cell>
          <cell r="G1940" t="str">
            <v>ALETA ARD.GRANO</v>
          </cell>
          <cell r="H1940" t="str">
            <v>X76</v>
          </cell>
          <cell r="I1940" t="str">
            <v>TCMU</v>
          </cell>
          <cell r="J1940">
            <v>14</v>
          </cell>
          <cell r="K1940" t="str">
            <v>GUTIERREZ VERONICA</v>
          </cell>
          <cell r="L1940" t="str">
            <v>GUNI</v>
          </cell>
        </row>
        <row r="1941">
          <cell r="A1941">
            <v>22</v>
          </cell>
          <cell r="B1941" t="str">
            <v>X76</v>
          </cell>
          <cell r="C1941" t="str">
            <v>DEPARTAMENTO PINTURA</v>
          </cell>
          <cell r="D1941" t="str">
            <v>486</v>
          </cell>
          <cell r="E1941" t="str">
            <v>CAPOT AV.</v>
          </cell>
          <cell r="F1941" t="str">
            <v>DEPOSITO DE PARTICULAS</v>
          </cell>
          <cell r="G1941" t="str">
            <v>CAPOT AV.DEPOSITO DE PARTICULAS</v>
          </cell>
          <cell r="H1941" t="str">
            <v>X76</v>
          </cell>
          <cell r="I1941" t="str">
            <v>TCMU</v>
          </cell>
          <cell r="J1941">
            <v>14</v>
          </cell>
          <cell r="K1941" t="str">
            <v>FIGUEROA MIGUEL ANGE</v>
          </cell>
          <cell r="L1941" t="str">
            <v>GUNI</v>
          </cell>
        </row>
        <row r="1942">
          <cell r="A1942">
            <v>22</v>
          </cell>
          <cell r="B1942" t="str">
            <v>X76</v>
          </cell>
          <cell r="C1942" t="str">
            <v>DEPARTAMENTO PINTURA</v>
          </cell>
          <cell r="D1942" t="str">
            <v>486</v>
          </cell>
          <cell r="E1942" t="str">
            <v>CAPOT AV.</v>
          </cell>
          <cell r="F1942" t="str">
            <v>GRANO</v>
          </cell>
          <cell r="G1942" t="str">
            <v>CAPOT AV.GRANO</v>
          </cell>
          <cell r="H1942" t="str">
            <v>X76</v>
          </cell>
          <cell r="I1942" t="str">
            <v>TCMU</v>
          </cell>
          <cell r="J1942">
            <v>14</v>
          </cell>
          <cell r="K1942" t="str">
            <v>FIGUEROA MIGUEL ANGE</v>
          </cell>
          <cell r="L1942" t="str">
            <v>GUNI</v>
          </cell>
        </row>
        <row r="1943">
          <cell r="A1943">
            <v>22</v>
          </cell>
          <cell r="B1943" t="str">
            <v>X76</v>
          </cell>
          <cell r="C1943" t="str">
            <v>DEPARTAMENTO PINTURA</v>
          </cell>
          <cell r="D1943" t="str">
            <v>486</v>
          </cell>
          <cell r="E1943" t="str">
            <v>CAPOT AV.</v>
          </cell>
          <cell r="F1943" t="str">
            <v>GRANO</v>
          </cell>
          <cell r="G1943" t="str">
            <v>CAPOT AV.GRANO</v>
          </cell>
          <cell r="H1943" t="str">
            <v>X76</v>
          </cell>
          <cell r="I1943" t="str">
            <v>TCMU</v>
          </cell>
          <cell r="J1943">
            <v>14</v>
          </cell>
          <cell r="K1943" t="str">
            <v>FUENTE FEDER GREGOR</v>
          </cell>
          <cell r="L1943" t="str">
            <v>GUNI</v>
          </cell>
        </row>
        <row r="1944">
          <cell r="A1944">
            <v>22</v>
          </cell>
          <cell r="B1944" t="str">
            <v>X76</v>
          </cell>
          <cell r="C1944" t="str">
            <v>DEPARTAMENTO PINTURA</v>
          </cell>
          <cell r="D1944" t="str">
            <v>486</v>
          </cell>
          <cell r="E1944" t="str">
            <v>CUSTODIA  I.</v>
          </cell>
          <cell r="F1944" t="str">
            <v>GRANO</v>
          </cell>
          <cell r="G1944" t="str">
            <v>CUSTODIA  I.GRANO</v>
          </cell>
          <cell r="H1944" t="str">
            <v>X76</v>
          </cell>
          <cell r="I1944" t="str">
            <v>TCMU</v>
          </cell>
          <cell r="J1944">
            <v>14</v>
          </cell>
          <cell r="K1944" t="str">
            <v>FIGUEROA MIGUEL ANGE</v>
          </cell>
          <cell r="L1944" t="str">
            <v>GUNI</v>
          </cell>
        </row>
        <row r="1945">
          <cell r="A1945">
            <v>22</v>
          </cell>
          <cell r="B1945" t="str">
            <v>X76</v>
          </cell>
          <cell r="C1945" t="str">
            <v>DEPARTAMENTO PINTURA</v>
          </cell>
          <cell r="D1945" t="str">
            <v>486</v>
          </cell>
          <cell r="E1945" t="str">
            <v>PUERTA AVD.</v>
          </cell>
          <cell r="F1945" t="str">
            <v>DEPOSITO DE PARTICULAS</v>
          </cell>
          <cell r="G1945" t="str">
            <v>PUERTA AVD.DEPOSITO DE PARTICULAS</v>
          </cell>
          <cell r="H1945" t="str">
            <v>X76</v>
          </cell>
          <cell r="I1945" t="str">
            <v>TCMU</v>
          </cell>
          <cell r="J1945">
            <v>14</v>
          </cell>
          <cell r="K1945" t="str">
            <v>FIGUEROA MIGUEL ANGE</v>
          </cell>
          <cell r="L1945" t="str">
            <v>GUNI</v>
          </cell>
        </row>
        <row r="1946">
          <cell r="A1946">
            <v>22</v>
          </cell>
          <cell r="B1946" t="str">
            <v>X76</v>
          </cell>
          <cell r="C1946" t="str">
            <v>DEPARTAMENTO PINTURA</v>
          </cell>
          <cell r="D1946" t="str">
            <v>486</v>
          </cell>
          <cell r="E1946" t="str">
            <v>PUERTA AVD.</v>
          </cell>
          <cell r="F1946" t="str">
            <v>GRANO</v>
          </cell>
          <cell r="G1946" t="str">
            <v>PUERTA AVD.GRANO</v>
          </cell>
          <cell r="H1946" t="str">
            <v>X76</v>
          </cell>
          <cell r="I1946" t="str">
            <v>TCMU</v>
          </cell>
          <cell r="J1946">
            <v>14</v>
          </cell>
          <cell r="K1946" t="str">
            <v>RIZZI JESSICA</v>
          </cell>
          <cell r="L1946" t="str">
            <v>GUNI</v>
          </cell>
        </row>
        <row r="1947">
          <cell r="A1947">
            <v>22</v>
          </cell>
          <cell r="B1947" t="str">
            <v>X76</v>
          </cell>
          <cell r="C1947" t="str">
            <v>DEPARTAMENTO PINTURA</v>
          </cell>
          <cell r="D1947" t="str">
            <v>486</v>
          </cell>
          <cell r="E1947" t="str">
            <v>PUERTA AVD.</v>
          </cell>
          <cell r="F1947" t="str">
            <v>GRANO</v>
          </cell>
          <cell r="G1947" t="str">
            <v>PUERTA AVD.GRANO</v>
          </cell>
          <cell r="H1947" t="str">
            <v>X76</v>
          </cell>
          <cell r="I1947" t="str">
            <v>TCMU</v>
          </cell>
          <cell r="J1947">
            <v>14</v>
          </cell>
          <cell r="K1947" t="str">
            <v>VAZQUEZ RENE ALBERTO</v>
          </cell>
          <cell r="L1947" t="str">
            <v>GUNI</v>
          </cell>
        </row>
        <row r="1948">
          <cell r="A1948">
            <v>22</v>
          </cell>
          <cell r="B1948" t="str">
            <v>X76</v>
          </cell>
          <cell r="C1948" t="str">
            <v>DEPARTAMENTO PINTURA</v>
          </cell>
          <cell r="D1948" t="str">
            <v>486</v>
          </cell>
          <cell r="E1948" t="str">
            <v>PUERTA BATIENTE ARD.</v>
          </cell>
          <cell r="F1948" t="str">
            <v>GRANO</v>
          </cell>
          <cell r="G1948" t="str">
            <v>PUERTA BATIENTE ARD.GRANO</v>
          </cell>
          <cell r="H1948" t="str">
            <v>X76</v>
          </cell>
          <cell r="I1948" t="str">
            <v>TCMU</v>
          </cell>
          <cell r="J1948">
            <v>14</v>
          </cell>
          <cell r="K1948" t="str">
            <v>GUTIERREZ VERONICA</v>
          </cell>
          <cell r="L1948" t="str">
            <v>GUNI</v>
          </cell>
        </row>
        <row r="1949">
          <cell r="A1949">
            <v>22</v>
          </cell>
          <cell r="B1949" t="str">
            <v>X76</v>
          </cell>
          <cell r="C1949" t="str">
            <v>DEPARTAMENTO PINTURA</v>
          </cell>
          <cell r="D1949" t="str">
            <v>486</v>
          </cell>
          <cell r="E1949" t="str">
            <v>PUERTA BATIENTE ARD.</v>
          </cell>
          <cell r="F1949" t="str">
            <v>GRANO</v>
          </cell>
          <cell r="G1949" t="str">
            <v>PUERTA BATIENTE ARD.GRANO</v>
          </cell>
          <cell r="H1949" t="str">
            <v>X76</v>
          </cell>
          <cell r="I1949" t="str">
            <v>TCMU</v>
          </cell>
          <cell r="J1949">
            <v>14</v>
          </cell>
          <cell r="K1949" t="str">
            <v>ZELAYA GONZA MA CRUZ</v>
          </cell>
          <cell r="L1949" t="str">
            <v>GUNI</v>
          </cell>
        </row>
        <row r="1950">
          <cell r="A1950">
            <v>22</v>
          </cell>
          <cell r="B1950" t="str">
            <v>X76</v>
          </cell>
          <cell r="C1950" t="str">
            <v>DEPARTAMENTO PINTURA</v>
          </cell>
          <cell r="D1950" t="str">
            <v>486</v>
          </cell>
          <cell r="E1950" t="str">
            <v>TECHO</v>
          </cell>
          <cell r="F1950" t="str">
            <v>HUELLAS</v>
          </cell>
          <cell r="G1950" t="str">
            <v>TECHOHUELLAS</v>
          </cell>
          <cell r="H1950" t="str">
            <v>X76</v>
          </cell>
          <cell r="I1950" t="str">
            <v>TCMU</v>
          </cell>
          <cell r="J1950">
            <v>14</v>
          </cell>
          <cell r="K1950" t="str">
            <v>FUENTE FEDER GREGOR</v>
          </cell>
          <cell r="L1950" t="str">
            <v>GUNI</v>
          </cell>
        </row>
        <row r="1951">
          <cell r="A1951">
            <v>22</v>
          </cell>
          <cell r="B1951" t="str">
            <v>X38</v>
          </cell>
          <cell r="C1951" t="str">
            <v>CALIDAD DE PIEZAS</v>
          </cell>
          <cell r="D1951" t="str">
            <v>151</v>
          </cell>
          <cell r="E1951" t="str">
            <v>PARACHOQUES AV.</v>
          </cell>
          <cell r="F1951" t="str">
            <v xml:space="preserve">RAYAS </v>
          </cell>
          <cell r="G1951" t="str">
            <v xml:space="preserve">PARACHOQUES AV.RAYAS </v>
          </cell>
          <cell r="H1951" t="str">
            <v>X38</v>
          </cell>
          <cell r="I1951" t="str">
            <v>TCMU</v>
          </cell>
          <cell r="J1951">
            <v>13</v>
          </cell>
          <cell r="K1951" t="str">
            <v>MANZANELLI RICARDO O</v>
          </cell>
          <cell r="L1951" t="str">
            <v>GUNI</v>
          </cell>
        </row>
        <row r="1952">
          <cell r="A1952">
            <v>22</v>
          </cell>
          <cell r="B1952" t="str">
            <v>X38</v>
          </cell>
          <cell r="C1952" t="str">
            <v>DEPARTAMENTO  CHAPA</v>
          </cell>
          <cell r="D1952" t="str">
            <v>421</v>
          </cell>
          <cell r="E1952" t="str">
            <v>CAPOT AV.</v>
          </cell>
          <cell r="F1952" t="str">
            <v>BOLLOS</v>
          </cell>
          <cell r="G1952" t="str">
            <v>CAPOT AV.BOLLOS</v>
          </cell>
          <cell r="H1952" t="str">
            <v>X38</v>
          </cell>
          <cell r="I1952" t="str">
            <v>SRE2</v>
          </cell>
          <cell r="J1952">
            <v>13</v>
          </cell>
          <cell r="K1952" t="str">
            <v>FIGUEROA MIGUEL ANGE</v>
          </cell>
          <cell r="L1952" t="str">
            <v>GUNI</v>
          </cell>
        </row>
        <row r="1953">
          <cell r="A1953">
            <v>22</v>
          </cell>
          <cell r="B1953" t="str">
            <v>X38</v>
          </cell>
          <cell r="C1953" t="str">
            <v>DEPARTAMENTO  CHAPA</v>
          </cell>
          <cell r="D1953" t="str">
            <v>427</v>
          </cell>
          <cell r="E1953" t="str">
            <v>ENCUADRAMIENTO DE PUERTA AVI.</v>
          </cell>
          <cell r="F1953" t="str">
            <v>PROYECCION DE SOLDADURA</v>
          </cell>
          <cell r="G1953" t="str">
            <v>ENCUADRAMIENTO DE PUERTA AVI.PROYECCION DE SOLDADURA</v>
          </cell>
          <cell r="H1953" t="str">
            <v>X38</v>
          </cell>
          <cell r="I1953" t="str">
            <v>STO1</v>
          </cell>
          <cell r="J1953">
            <v>13</v>
          </cell>
          <cell r="K1953" t="str">
            <v>RUBIO, CARLOS</v>
          </cell>
          <cell r="L1953" t="str">
            <v>STO1</v>
          </cell>
        </row>
        <row r="1954">
          <cell r="A1954">
            <v>22</v>
          </cell>
          <cell r="B1954" t="str">
            <v>X38</v>
          </cell>
          <cell r="C1954" t="str">
            <v>DEPARTAMENTO  CHAPA</v>
          </cell>
          <cell r="D1954" t="str">
            <v>427</v>
          </cell>
          <cell r="E1954" t="str">
            <v>PUERTA ARD.</v>
          </cell>
          <cell r="F1954" t="str">
            <v>MAL ALINEADO</v>
          </cell>
          <cell r="G1954" t="str">
            <v>PUERTA ARD.MAL ALINEADO</v>
          </cell>
          <cell r="H1954" t="str">
            <v>X38</v>
          </cell>
          <cell r="I1954" t="str">
            <v>SRET</v>
          </cell>
          <cell r="J1954">
            <v>13</v>
          </cell>
          <cell r="K1954" t="str">
            <v>CORREA, ALBERTO</v>
          </cell>
          <cell r="L1954" t="str">
            <v>STO1</v>
          </cell>
        </row>
        <row r="1955">
          <cell r="A1955">
            <v>22</v>
          </cell>
          <cell r="B1955" t="str">
            <v>X38</v>
          </cell>
          <cell r="C1955" t="str">
            <v>DEPARTAMENTO  CHAPA</v>
          </cell>
          <cell r="D1955" t="str">
            <v>431</v>
          </cell>
          <cell r="E1955" t="str">
            <v>CAJON DE PUERTA ARI.</v>
          </cell>
          <cell r="F1955" t="str">
            <v>BOLLOS</v>
          </cell>
          <cell r="G1955" t="str">
            <v>CAJON DE PUERTA ARI.BOLLOS</v>
          </cell>
          <cell r="H1955" t="str">
            <v>X38</v>
          </cell>
          <cell r="I1955" t="str">
            <v>SRE2</v>
          </cell>
          <cell r="J1955">
            <v>13</v>
          </cell>
          <cell r="K1955" t="str">
            <v>FIGUEROA MIGUEL ANGE</v>
          </cell>
          <cell r="L1955" t="str">
            <v>GUNI</v>
          </cell>
        </row>
        <row r="1956">
          <cell r="A1956">
            <v>22</v>
          </cell>
          <cell r="B1956" t="str">
            <v>X38</v>
          </cell>
          <cell r="C1956" t="str">
            <v>DEPARTAMENTO  CHAPA</v>
          </cell>
          <cell r="D1956" t="str">
            <v>431</v>
          </cell>
          <cell r="E1956" t="str">
            <v>CAPOT AV.</v>
          </cell>
          <cell r="F1956" t="str">
            <v>PICO</v>
          </cell>
          <cell r="G1956" t="str">
            <v>CAPOT AV.PICO</v>
          </cell>
          <cell r="H1956" t="str">
            <v>X38</v>
          </cell>
          <cell r="I1956" t="str">
            <v>STO1</v>
          </cell>
          <cell r="J1956">
            <v>13</v>
          </cell>
          <cell r="K1956" t="str">
            <v>RUBIO, CARLOS</v>
          </cell>
          <cell r="L1956" t="str">
            <v>STO1</v>
          </cell>
        </row>
        <row r="1957">
          <cell r="A1957">
            <v>22</v>
          </cell>
          <cell r="B1957" t="str">
            <v>X38</v>
          </cell>
          <cell r="C1957" t="str">
            <v>DEPARTAMENTO  CHAPA</v>
          </cell>
          <cell r="D1957" t="str">
            <v>431</v>
          </cell>
          <cell r="E1957" t="str">
            <v>CAPOT AV./ ALETA  AVD.</v>
          </cell>
          <cell r="F1957" t="str">
            <v>SOBRESALE</v>
          </cell>
          <cell r="G1957" t="str">
            <v>CAPOT AV./ ALETA  AVD.SOBRESALE</v>
          </cell>
          <cell r="H1957" t="str">
            <v>X38</v>
          </cell>
          <cell r="I1957" t="str">
            <v>SRE2</v>
          </cell>
          <cell r="J1957">
            <v>13</v>
          </cell>
          <cell r="K1957" t="str">
            <v>FIGUEROA MIGUEL ANGE</v>
          </cell>
          <cell r="L1957" t="str">
            <v>GUNI</v>
          </cell>
        </row>
        <row r="1958">
          <cell r="A1958">
            <v>22</v>
          </cell>
          <cell r="B1958" t="str">
            <v>X38</v>
          </cell>
          <cell r="C1958" t="str">
            <v>DEPARTAMENTO  CHAPA</v>
          </cell>
          <cell r="D1958" t="str">
            <v>431</v>
          </cell>
          <cell r="E1958" t="str">
            <v>PORTON / PILOTO ARD.</v>
          </cell>
          <cell r="F1958" t="str">
            <v>JUEGO MAL REPARTIDO</v>
          </cell>
          <cell r="G1958" t="str">
            <v>PORTON / PILOTO ARD.JUEGO MAL REPARTIDO</v>
          </cell>
          <cell r="H1958" t="str">
            <v>X38</v>
          </cell>
          <cell r="I1958" t="str">
            <v>SRE2</v>
          </cell>
          <cell r="J1958">
            <v>13</v>
          </cell>
          <cell r="K1958" t="str">
            <v>FIGUEROA MIGUEL ANGE</v>
          </cell>
          <cell r="L1958" t="str">
            <v>GUNI</v>
          </cell>
        </row>
        <row r="1959">
          <cell r="A1959">
            <v>22</v>
          </cell>
          <cell r="B1959" t="str">
            <v>X38</v>
          </cell>
          <cell r="C1959" t="str">
            <v>DEPARTAMENTO  CHAPA</v>
          </cell>
          <cell r="D1959" t="str">
            <v>432</v>
          </cell>
          <cell r="E1959" t="str">
            <v>CAPOT AV.</v>
          </cell>
          <cell r="F1959" t="str">
            <v>JUEGO IRREGULAR</v>
          </cell>
          <cell r="G1959" t="str">
            <v>CAPOT AV.JUEGO IRREGULAR</v>
          </cell>
          <cell r="H1959" t="str">
            <v>X38</v>
          </cell>
          <cell r="I1959" t="str">
            <v>SRE2</v>
          </cell>
          <cell r="J1959">
            <v>13</v>
          </cell>
          <cell r="K1959" t="str">
            <v>MANZANELLI RICARDO O</v>
          </cell>
          <cell r="L1959" t="str">
            <v>GUNI</v>
          </cell>
        </row>
        <row r="1960">
          <cell r="A1960">
            <v>22</v>
          </cell>
          <cell r="B1960" t="str">
            <v>X38</v>
          </cell>
          <cell r="C1960" t="str">
            <v>DEPARTAMENTO  CHAPA</v>
          </cell>
          <cell r="D1960" t="str">
            <v>432</v>
          </cell>
          <cell r="E1960" t="str">
            <v>ENCUADRAMIENTO DE PUERTA AVI.</v>
          </cell>
          <cell r="F1960" t="str">
            <v>SOLDADURA ESTALLADA</v>
          </cell>
          <cell r="G1960" t="str">
            <v>ENCUADRAMIENTO DE PUERTA AVI.SOLDADURA ESTALLADA</v>
          </cell>
          <cell r="H1960" t="str">
            <v>X38</v>
          </cell>
          <cell r="I1960" t="str">
            <v>TCMU</v>
          </cell>
          <cell r="J1960">
            <v>13</v>
          </cell>
          <cell r="K1960" t="str">
            <v>MANZANELLI RICARDO O</v>
          </cell>
          <cell r="L1960" t="str">
            <v>GUNI</v>
          </cell>
        </row>
        <row r="1961">
          <cell r="A1961">
            <v>22</v>
          </cell>
          <cell r="B1961" t="str">
            <v>X38</v>
          </cell>
          <cell r="C1961" t="str">
            <v>DEPARTAMENTO MONTAJE</v>
          </cell>
          <cell r="D1961" t="str">
            <v>???</v>
          </cell>
          <cell r="E1961" t="str">
            <v>CAPOT AV.</v>
          </cell>
          <cell r="F1961" t="str">
            <v>MAL ALINEADO</v>
          </cell>
          <cell r="G1961" t="str">
            <v>CAPOT AV.MAL ALINEADO</v>
          </cell>
          <cell r="H1961" t="str">
            <v>X38</v>
          </cell>
          <cell r="I1961" t="str">
            <v>SRE2</v>
          </cell>
          <cell r="J1961">
            <v>13</v>
          </cell>
          <cell r="K1961" t="str">
            <v>MANZANELLI RICARDO O</v>
          </cell>
          <cell r="L1961" t="str">
            <v>GUNI</v>
          </cell>
        </row>
        <row r="1962">
          <cell r="A1962">
            <v>22</v>
          </cell>
          <cell r="B1962" t="str">
            <v>X38</v>
          </cell>
          <cell r="C1962" t="str">
            <v>DEPARTAMENTO MONTAJE</v>
          </cell>
          <cell r="D1962" t="str">
            <v>???</v>
          </cell>
          <cell r="E1962" t="str">
            <v>PORTON (CONJUNTO)</v>
          </cell>
          <cell r="F1962" t="str">
            <v>PICO</v>
          </cell>
          <cell r="G1962" t="str">
            <v>PORTON (CONJUNTO)PICO</v>
          </cell>
          <cell r="H1962" t="str">
            <v>X38</v>
          </cell>
          <cell r="I1962" t="str">
            <v>STO1</v>
          </cell>
          <cell r="J1962">
            <v>13</v>
          </cell>
          <cell r="K1962" t="str">
            <v>CORREA, ALBERTO</v>
          </cell>
          <cell r="L1962" t="str">
            <v>STO1</v>
          </cell>
        </row>
        <row r="1963">
          <cell r="A1963">
            <v>22</v>
          </cell>
          <cell r="B1963" t="str">
            <v>X38</v>
          </cell>
          <cell r="C1963" t="str">
            <v>DEPARTAMENTO MONTAJE</v>
          </cell>
          <cell r="D1963" t="str">
            <v>140</v>
          </cell>
          <cell r="E1963" t="str">
            <v>GUIA DESLIZ. REGLAJE DE CINTURON AVD.</v>
          </cell>
          <cell r="F1963" t="str">
            <v>FUNCIONAMIENTO INCOMPLETO</v>
          </cell>
          <cell r="G1963" t="str">
            <v>GUIA DESLIZ. REGLAJE DE CINTURON AVD.FUNCIONAMIENTO INCOMPLETO</v>
          </cell>
          <cell r="H1963" t="str">
            <v>X38</v>
          </cell>
          <cell r="I1963" t="str">
            <v>SRE1</v>
          </cell>
          <cell r="J1963">
            <v>13</v>
          </cell>
          <cell r="K1963" t="str">
            <v>AUTELLI JORGE A</v>
          </cell>
          <cell r="L1963" t="str">
            <v>TCMU</v>
          </cell>
        </row>
        <row r="1964">
          <cell r="A1964">
            <v>22</v>
          </cell>
          <cell r="B1964" t="str">
            <v>X38</v>
          </cell>
          <cell r="C1964" t="str">
            <v>DEPARTAMENTO MONTAJE</v>
          </cell>
          <cell r="D1964" t="str">
            <v>147</v>
          </cell>
          <cell r="E1964" t="str">
            <v>ALETA  AVI.</v>
          </cell>
          <cell r="F1964" t="str">
            <v>DESCONCHADO</v>
          </cell>
          <cell r="G1964" t="str">
            <v>ALETA  AVI.DESCONCHADO</v>
          </cell>
          <cell r="H1964" t="str">
            <v>X38</v>
          </cell>
          <cell r="I1964" t="str">
            <v>TCMU</v>
          </cell>
          <cell r="J1964">
            <v>13</v>
          </cell>
          <cell r="K1964" t="str">
            <v>RAMIREZ RICAR DANIEL</v>
          </cell>
          <cell r="L1964" t="str">
            <v>GUNI</v>
          </cell>
        </row>
        <row r="1965">
          <cell r="A1965">
            <v>22</v>
          </cell>
          <cell r="B1965" t="str">
            <v>X38</v>
          </cell>
          <cell r="C1965" t="str">
            <v>DEPARTAMENTO MONTAJE</v>
          </cell>
          <cell r="D1965" t="str">
            <v>147</v>
          </cell>
          <cell r="E1965" t="str">
            <v>ENCUADRAMIENTO DE PUERTA ARI.</v>
          </cell>
          <cell r="F1965" t="str">
            <v>DESCONCHADO</v>
          </cell>
          <cell r="G1965" t="str">
            <v>ENCUADRAMIENTO DE PUERTA ARI.DESCONCHADO</v>
          </cell>
          <cell r="H1965" t="str">
            <v>X38</v>
          </cell>
          <cell r="I1965" t="str">
            <v>SRE2</v>
          </cell>
          <cell r="J1965">
            <v>13</v>
          </cell>
          <cell r="K1965" t="str">
            <v>FIGUEROA MIGUEL ANGE</v>
          </cell>
          <cell r="L1965" t="str">
            <v>GUNI</v>
          </cell>
        </row>
        <row r="1966">
          <cell r="A1966">
            <v>22</v>
          </cell>
          <cell r="B1966" t="str">
            <v>X38</v>
          </cell>
          <cell r="C1966" t="str">
            <v>DEPARTAMENTO MONTAJE</v>
          </cell>
          <cell r="D1966" t="str">
            <v>147</v>
          </cell>
          <cell r="E1966" t="str">
            <v>TAPA DE CARBURANTE</v>
          </cell>
          <cell r="F1966" t="str">
            <v>DESCONCHADO</v>
          </cell>
          <cell r="G1966" t="str">
            <v>TAPA DE CARBURANTEDESCONCHADO</v>
          </cell>
          <cell r="H1966" t="str">
            <v>X38</v>
          </cell>
          <cell r="I1966" t="str">
            <v>TCMU</v>
          </cell>
          <cell r="J1966">
            <v>13</v>
          </cell>
          <cell r="K1966" t="str">
            <v>MANZANELLI RICARDO O</v>
          </cell>
          <cell r="L1966" t="str">
            <v>GUNI</v>
          </cell>
        </row>
        <row r="1967">
          <cell r="A1967">
            <v>22</v>
          </cell>
          <cell r="B1967" t="str">
            <v>X38</v>
          </cell>
          <cell r="C1967" t="str">
            <v>DEPARTAMENTO PINTURA</v>
          </cell>
          <cell r="D1967" t="str">
            <v>483</v>
          </cell>
          <cell r="E1967" t="str">
            <v>ALETA  ARI.</v>
          </cell>
          <cell r="F1967" t="str">
            <v>TRASPARENCIA DE PINTURA</v>
          </cell>
          <cell r="G1967" t="str">
            <v>ALETA  ARI.TRASPARENCIA DE PINTURA</v>
          </cell>
          <cell r="H1967" t="str">
            <v>X38</v>
          </cell>
          <cell r="I1967" t="str">
            <v>SBOX</v>
          </cell>
          <cell r="J1967">
            <v>13</v>
          </cell>
          <cell r="K1967" t="str">
            <v>ALBORNOZ CARLOS</v>
          </cell>
          <cell r="L1967" t="str">
            <v>SPIN</v>
          </cell>
        </row>
        <row r="1968">
          <cell r="A1968">
            <v>22</v>
          </cell>
          <cell r="B1968" t="str">
            <v>X38</v>
          </cell>
          <cell r="C1968" t="str">
            <v>DEPARTAMENTO PINTURA</v>
          </cell>
          <cell r="D1968" t="str">
            <v>483</v>
          </cell>
          <cell r="E1968" t="str">
            <v>ENCUADRAMIENTO DE PUERTA ARI.</v>
          </cell>
          <cell r="F1968" t="str">
            <v>DESCOLGON</v>
          </cell>
          <cell r="G1968" t="str">
            <v>ENCUADRAMIENTO DE PUERTA ARI.DESCOLGON</v>
          </cell>
          <cell r="H1968" t="str">
            <v>X38</v>
          </cell>
          <cell r="I1968" t="str">
            <v>SBOX</v>
          </cell>
          <cell r="J1968">
            <v>13</v>
          </cell>
          <cell r="K1968" t="str">
            <v>ALBORNOZ CARLOS</v>
          </cell>
          <cell r="L1968" t="str">
            <v>SPIN</v>
          </cell>
        </row>
        <row r="1969">
          <cell r="A1969">
            <v>22</v>
          </cell>
          <cell r="B1969" t="str">
            <v>X38</v>
          </cell>
          <cell r="C1969" t="str">
            <v>DEPARTAMENTO PINTURA</v>
          </cell>
          <cell r="D1969" t="str">
            <v>486</v>
          </cell>
          <cell r="E1969" t="str">
            <v>ALETA  AVD.</v>
          </cell>
          <cell r="F1969" t="str">
            <v>GRANO</v>
          </cell>
          <cell r="G1969" t="str">
            <v>ALETA  AVD.GRANO</v>
          </cell>
          <cell r="H1969" t="str">
            <v>X38</v>
          </cell>
          <cell r="I1969" t="str">
            <v>SBOX</v>
          </cell>
          <cell r="J1969">
            <v>13</v>
          </cell>
          <cell r="K1969" t="str">
            <v>ALBORNOZ CARLOS</v>
          </cell>
          <cell r="L1969" t="str">
            <v>SPIN</v>
          </cell>
        </row>
        <row r="1970">
          <cell r="A1970">
            <v>22</v>
          </cell>
          <cell r="B1970" t="str">
            <v>X38</v>
          </cell>
          <cell r="C1970" t="str">
            <v>DEPARTAMENTO PINTURA</v>
          </cell>
          <cell r="D1970" t="str">
            <v>486</v>
          </cell>
          <cell r="E1970" t="str">
            <v>PORTON (CONJUNTO)</v>
          </cell>
          <cell r="F1970" t="str">
            <v>DEPOSITO DE PARTICULAS</v>
          </cell>
          <cell r="G1970" t="str">
            <v>PORTON (CONJUNTO)DEPOSITO DE PARTICULAS</v>
          </cell>
          <cell r="H1970" t="str">
            <v>X38</v>
          </cell>
          <cell r="I1970" t="str">
            <v>TCMU</v>
          </cell>
          <cell r="J1970">
            <v>13</v>
          </cell>
          <cell r="K1970" t="str">
            <v>RAMIREZ RICAR DANIEL</v>
          </cell>
          <cell r="L1970" t="str">
            <v>GUNI</v>
          </cell>
        </row>
        <row r="1971">
          <cell r="A1971">
            <v>22</v>
          </cell>
          <cell r="B1971" t="str">
            <v>X38</v>
          </cell>
          <cell r="C1971" t="str">
            <v>DIRECCION ADJUNTA TECNICA</v>
          </cell>
          <cell r="D1971" t="str">
            <v>300</v>
          </cell>
          <cell r="E1971" t="str">
            <v>FUNCION FAROS ANTINIEBLA AV</v>
          </cell>
          <cell r="F1971" t="str">
            <v>NO CONFORME</v>
          </cell>
          <cell r="G1971" t="str">
            <v>FUNCION FAROS ANTINIEBLA AVNO CONFORME</v>
          </cell>
          <cell r="H1971" t="str">
            <v>X38</v>
          </cell>
          <cell r="I1971" t="str">
            <v>SREE</v>
          </cell>
          <cell r="J1971">
            <v>13</v>
          </cell>
          <cell r="K1971" t="str">
            <v>CONTROL ELECTRICO</v>
          </cell>
          <cell r="L1971" t="str">
            <v>ST2A</v>
          </cell>
        </row>
        <row r="1972">
          <cell r="A1972">
            <v>22</v>
          </cell>
          <cell r="B1972" t="str">
            <v>X65</v>
          </cell>
          <cell r="C1972" t="str">
            <v>DEPARTAMENTO  CHAPA</v>
          </cell>
          <cell r="D1972" t="str">
            <v>431</v>
          </cell>
          <cell r="E1972" t="str">
            <v>PAÑO DE PUERTA  AVI / ALETA  AVI</v>
          </cell>
          <cell r="F1972" t="str">
            <v>JUEGO IRREGULAR</v>
          </cell>
          <cell r="G1972" t="str">
            <v>PAÑO DE PUERTA  AVI / ALETA  AVIJUEGO IRREGULAR</v>
          </cell>
          <cell r="H1972" t="str">
            <v>X65</v>
          </cell>
          <cell r="I1972" t="str">
            <v>TCMU</v>
          </cell>
          <cell r="J1972">
            <v>13</v>
          </cell>
          <cell r="K1972" t="str">
            <v>FIGUEROA MIGUEL ANGE</v>
          </cell>
          <cell r="L1972" t="str">
            <v>GUNI</v>
          </cell>
        </row>
        <row r="1973">
          <cell r="A1973">
            <v>22</v>
          </cell>
          <cell r="B1973" t="str">
            <v>X38</v>
          </cell>
          <cell r="C1973" t="str">
            <v>CALIDAD DE PIEZAS</v>
          </cell>
          <cell r="D1973" t="str">
            <v>151</v>
          </cell>
          <cell r="E1973" t="str">
            <v>CAJETIN EXT. LUNA DE PUERTA ARI.</v>
          </cell>
          <cell r="F1973" t="str">
            <v>DEFORMADO</v>
          </cell>
          <cell r="G1973" t="str">
            <v>CAJETIN EXT. LUNA DE PUERTA ARI.DEFORMADO</v>
          </cell>
          <cell r="H1973" t="str">
            <v>X38</v>
          </cell>
          <cell r="I1973" t="str">
            <v>SRE2</v>
          </cell>
          <cell r="J1973">
            <v>12</v>
          </cell>
          <cell r="K1973" t="str">
            <v>FIGUEROA MIGUEL ANGE</v>
          </cell>
          <cell r="L1973" t="str">
            <v>GUNI</v>
          </cell>
        </row>
        <row r="1974">
          <cell r="A1974">
            <v>22</v>
          </cell>
          <cell r="B1974" t="str">
            <v>X38</v>
          </cell>
          <cell r="C1974" t="str">
            <v>CALIDAD DE PIEZAS</v>
          </cell>
          <cell r="D1974" t="str">
            <v>151</v>
          </cell>
          <cell r="E1974" t="str">
            <v>CAJETIN EXT. LUNA DE PUERTA AVD.</v>
          </cell>
          <cell r="F1974" t="str">
            <v>DEFORMADO</v>
          </cell>
          <cell r="G1974" t="str">
            <v>CAJETIN EXT. LUNA DE PUERTA AVD.DEFORMADO</v>
          </cell>
          <cell r="H1974" t="str">
            <v>X38</v>
          </cell>
          <cell r="I1974" t="str">
            <v>TCMU</v>
          </cell>
          <cell r="J1974">
            <v>12</v>
          </cell>
          <cell r="K1974" t="str">
            <v>FIGUEROA MIGUEL ANGE</v>
          </cell>
          <cell r="L1974" t="str">
            <v>GUNI</v>
          </cell>
        </row>
        <row r="1975">
          <cell r="A1975">
            <v>22</v>
          </cell>
          <cell r="B1975" t="str">
            <v>X38</v>
          </cell>
          <cell r="C1975" t="str">
            <v>CALIDAD DE PIEZAS</v>
          </cell>
          <cell r="D1975" t="str">
            <v>151</v>
          </cell>
          <cell r="E1975" t="str">
            <v>MOTOR</v>
          </cell>
          <cell r="F1975" t="str">
            <v>RUIDO ANORMAL</v>
          </cell>
          <cell r="G1975" t="str">
            <v>MOTORRUIDO ANORMAL</v>
          </cell>
          <cell r="H1975" t="str">
            <v>X38</v>
          </cell>
          <cell r="I1975" t="str">
            <v>SRE2</v>
          </cell>
          <cell r="J1975">
            <v>12</v>
          </cell>
          <cell r="K1975" t="str">
            <v>AUTELLI JORGE A</v>
          </cell>
          <cell r="L1975" t="str">
            <v>SRE1</v>
          </cell>
        </row>
        <row r="1976">
          <cell r="A1976">
            <v>22</v>
          </cell>
          <cell r="B1976" t="str">
            <v>X38</v>
          </cell>
          <cell r="C1976" t="str">
            <v>DEPARTAMENTO  CHAPA</v>
          </cell>
          <cell r="D1976" t="str">
            <v>421</v>
          </cell>
          <cell r="E1976" t="str">
            <v>ENCUADRAMIENTO DE PUERTA AVD.</v>
          </cell>
          <cell r="F1976" t="str">
            <v>BOLLOS</v>
          </cell>
          <cell r="G1976" t="str">
            <v>ENCUADRAMIENTO DE PUERTA AVD.BOLLOS</v>
          </cell>
          <cell r="H1976" t="str">
            <v>X38</v>
          </cell>
          <cell r="I1976" t="str">
            <v>STO1</v>
          </cell>
          <cell r="J1976">
            <v>12</v>
          </cell>
          <cell r="K1976" t="str">
            <v>RUBIO, CARLOS</v>
          </cell>
          <cell r="L1976" t="str">
            <v>STO1</v>
          </cell>
        </row>
        <row r="1977">
          <cell r="A1977">
            <v>22</v>
          </cell>
          <cell r="B1977" t="str">
            <v>X38</v>
          </cell>
          <cell r="C1977" t="str">
            <v>DEPARTAMENTO  CHAPA</v>
          </cell>
          <cell r="D1977" t="str">
            <v>421</v>
          </cell>
          <cell r="E1977" t="str">
            <v>PIE MEDIO  I.</v>
          </cell>
          <cell r="F1977" t="str">
            <v>BOLLOS</v>
          </cell>
          <cell r="G1977" t="str">
            <v>PIE MEDIO  I.BOLLOS</v>
          </cell>
          <cell r="H1977" t="str">
            <v>X38</v>
          </cell>
          <cell r="I1977" t="str">
            <v>SRET</v>
          </cell>
          <cell r="J1977">
            <v>12</v>
          </cell>
          <cell r="K1977" t="str">
            <v>RUBIO, CARLOS</v>
          </cell>
          <cell r="L1977" t="str">
            <v>STO1</v>
          </cell>
        </row>
        <row r="1978">
          <cell r="A1978">
            <v>22</v>
          </cell>
          <cell r="B1978" t="str">
            <v>X38</v>
          </cell>
          <cell r="C1978" t="str">
            <v>DEPARTAMENTO  CHAPA</v>
          </cell>
          <cell r="D1978" t="str">
            <v>423</v>
          </cell>
          <cell r="E1978" t="str">
            <v>ALETA  AVI.</v>
          </cell>
          <cell r="F1978" t="str">
            <v>BOLLOS</v>
          </cell>
          <cell r="G1978" t="str">
            <v>ALETA  AVI.BOLLOS</v>
          </cell>
          <cell r="H1978" t="str">
            <v>X38</v>
          </cell>
          <cell r="I1978" t="str">
            <v>SRE2</v>
          </cell>
          <cell r="J1978">
            <v>12</v>
          </cell>
          <cell r="K1978" t="str">
            <v>FIGUEROA MIGUEL ANGE</v>
          </cell>
          <cell r="L1978" t="str">
            <v>GUNI</v>
          </cell>
        </row>
        <row r="1979">
          <cell r="A1979">
            <v>22</v>
          </cell>
          <cell r="B1979" t="str">
            <v>X38</v>
          </cell>
          <cell r="C1979" t="str">
            <v>DEPARTAMENTO  CHAPA</v>
          </cell>
          <cell r="D1979" t="str">
            <v>426</v>
          </cell>
          <cell r="E1979" t="str">
            <v>PAÑO DE PUERTA  ARD / ALETA  ARD</v>
          </cell>
          <cell r="F1979" t="str">
            <v>SOBRESALE</v>
          </cell>
          <cell r="G1979" t="str">
            <v>PAÑO DE PUERTA  ARD / ALETA  ARDSOBRESALE</v>
          </cell>
          <cell r="H1979" t="str">
            <v>X38</v>
          </cell>
          <cell r="J1979">
            <v>12</v>
          </cell>
          <cell r="K1979" t="str">
            <v>ACEVEDO CLAUDIO CEFE</v>
          </cell>
          <cell r="L1979" t="str">
            <v>GUNI</v>
          </cell>
        </row>
        <row r="1980">
          <cell r="A1980">
            <v>22</v>
          </cell>
          <cell r="B1980" t="str">
            <v>X38</v>
          </cell>
          <cell r="C1980" t="str">
            <v>DEPARTAMENTO  CHAPA</v>
          </cell>
          <cell r="D1980" t="str">
            <v>426</v>
          </cell>
          <cell r="E1980" t="str">
            <v>PUERTA DE COFRE / ALETA  ARD.</v>
          </cell>
          <cell r="F1980" t="str">
            <v>JUEGO MAL REPARTIDO</v>
          </cell>
          <cell r="G1980" t="str">
            <v>PUERTA DE COFRE / ALETA  ARD.JUEGO MAL REPARTIDO</v>
          </cell>
          <cell r="H1980" t="str">
            <v>X38</v>
          </cell>
          <cell r="I1980" t="str">
            <v>SRE2</v>
          </cell>
          <cell r="J1980">
            <v>12</v>
          </cell>
          <cell r="K1980" t="str">
            <v>RUSEK CHRISTIAN ADRI</v>
          </cell>
          <cell r="L1980" t="str">
            <v>GUNI</v>
          </cell>
        </row>
        <row r="1981">
          <cell r="A1981">
            <v>22</v>
          </cell>
          <cell r="B1981" t="str">
            <v>X38</v>
          </cell>
          <cell r="C1981" t="str">
            <v>DEPARTAMENTO  CHAPA</v>
          </cell>
          <cell r="D1981" t="str">
            <v>426</v>
          </cell>
          <cell r="E1981" t="str">
            <v>PUERTA DE COFRE / ALETA  ARI.</v>
          </cell>
          <cell r="F1981" t="str">
            <v>SOBRESALE</v>
          </cell>
          <cell r="G1981" t="str">
            <v>PUERTA DE COFRE / ALETA  ARI.SOBRESALE</v>
          </cell>
          <cell r="H1981" t="str">
            <v>X38</v>
          </cell>
          <cell r="I1981" t="str">
            <v>TCMU</v>
          </cell>
          <cell r="J1981">
            <v>12</v>
          </cell>
          <cell r="K1981" t="str">
            <v>TOLEDO WALTER ANDRES</v>
          </cell>
          <cell r="L1981" t="str">
            <v>GUNI</v>
          </cell>
        </row>
        <row r="1982">
          <cell r="A1982">
            <v>22</v>
          </cell>
          <cell r="B1982" t="str">
            <v>X38</v>
          </cell>
          <cell r="C1982" t="str">
            <v>DEPARTAMENTO  CHAPA</v>
          </cell>
          <cell r="D1982" t="str">
            <v>427</v>
          </cell>
          <cell r="E1982" t="str">
            <v>PORTON (CONJUNTO)</v>
          </cell>
          <cell r="F1982" t="str">
            <v>JUEGO MAL REPARTIDO</v>
          </cell>
          <cell r="G1982" t="str">
            <v>PORTON (CONJUNTO)JUEGO MAL REPARTIDO</v>
          </cell>
          <cell r="H1982" t="str">
            <v>X38</v>
          </cell>
          <cell r="I1982" t="str">
            <v>SRE2</v>
          </cell>
          <cell r="J1982">
            <v>12</v>
          </cell>
          <cell r="K1982" t="str">
            <v>GAUNA MARIA EUGENIA</v>
          </cell>
          <cell r="L1982" t="str">
            <v>GUNI</v>
          </cell>
        </row>
        <row r="1983">
          <cell r="A1983">
            <v>22</v>
          </cell>
          <cell r="B1983" t="str">
            <v>X38</v>
          </cell>
          <cell r="C1983" t="str">
            <v>DEPARTAMENTO  CHAPA</v>
          </cell>
          <cell r="D1983" t="str">
            <v>427</v>
          </cell>
          <cell r="E1983" t="str">
            <v>PORTON (CONJUNTO)</v>
          </cell>
          <cell r="F1983" t="str">
            <v>JUEGO MAL REPARTIDO</v>
          </cell>
          <cell r="G1983" t="str">
            <v>PORTON (CONJUNTO)JUEGO MAL REPARTIDO</v>
          </cell>
          <cell r="H1983" t="str">
            <v>X38</v>
          </cell>
          <cell r="I1983" t="str">
            <v>TCMU</v>
          </cell>
          <cell r="J1983">
            <v>12</v>
          </cell>
          <cell r="K1983" t="str">
            <v>IBARRA CARLOS NICOLA</v>
          </cell>
          <cell r="L1983" t="str">
            <v>GUNI</v>
          </cell>
        </row>
        <row r="1984">
          <cell r="A1984">
            <v>22</v>
          </cell>
          <cell r="B1984" t="str">
            <v>X38</v>
          </cell>
          <cell r="C1984" t="str">
            <v>DEPARTAMENTO  CHAPA</v>
          </cell>
          <cell r="D1984" t="str">
            <v>427</v>
          </cell>
          <cell r="E1984" t="str">
            <v>PORTON (CONJUNTO)</v>
          </cell>
          <cell r="F1984" t="str">
            <v>JUEGO MAL REPARTIDO</v>
          </cell>
          <cell r="G1984" t="str">
            <v>PORTON (CONJUNTO)JUEGO MAL REPARTIDO</v>
          </cell>
          <cell r="H1984" t="str">
            <v>X38</v>
          </cell>
          <cell r="I1984" t="str">
            <v>TCMU</v>
          </cell>
          <cell r="J1984">
            <v>12</v>
          </cell>
          <cell r="K1984" t="str">
            <v>TOLEDO WALTER ANDRES</v>
          </cell>
          <cell r="L1984" t="str">
            <v>GUNI</v>
          </cell>
        </row>
        <row r="1985">
          <cell r="A1985">
            <v>22</v>
          </cell>
          <cell r="B1985" t="str">
            <v>X38</v>
          </cell>
          <cell r="C1985" t="str">
            <v>DEPARTAMENTO  CHAPA</v>
          </cell>
          <cell r="D1985" t="str">
            <v>427</v>
          </cell>
          <cell r="E1985" t="str">
            <v>PUERTA ARD.</v>
          </cell>
          <cell r="F1985" t="str">
            <v>JUEGO MAL REPARTIDO</v>
          </cell>
          <cell r="G1985" t="str">
            <v>PUERTA ARD.JUEGO MAL REPARTIDO</v>
          </cell>
          <cell r="H1985" t="str">
            <v>X38</v>
          </cell>
          <cell r="I1985" t="str">
            <v>STO1</v>
          </cell>
          <cell r="J1985">
            <v>12</v>
          </cell>
          <cell r="K1985" t="str">
            <v>RUBIO, CARLOS</v>
          </cell>
          <cell r="L1985" t="str">
            <v>STO1</v>
          </cell>
        </row>
        <row r="1986">
          <cell r="A1986">
            <v>22</v>
          </cell>
          <cell r="B1986" t="str">
            <v>X38</v>
          </cell>
          <cell r="C1986" t="str">
            <v>DEPARTAMENTO  CHAPA</v>
          </cell>
          <cell r="D1986" t="str">
            <v>430</v>
          </cell>
          <cell r="E1986" t="str">
            <v>TAPA DE CARBURANTE</v>
          </cell>
          <cell r="F1986" t="str">
            <v>MAL POSICIONADO</v>
          </cell>
          <cell r="G1986" t="str">
            <v>TAPA DE CARBURANTEMAL POSICIONADO</v>
          </cell>
          <cell r="H1986" t="str">
            <v>X38</v>
          </cell>
          <cell r="I1986" t="str">
            <v>SRE2</v>
          </cell>
          <cell r="J1986">
            <v>12</v>
          </cell>
          <cell r="K1986" t="str">
            <v>GAUNA MARIA EUGENIA</v>
          </cell>
          <cell r="L1986" t="str">
            <v>GUNI</v>
          </cell>
        </row>
        <row r="1987">
          <cell r="A1987">
            <v>22</v>
          </cell>
          <cell r="B1987" t="str">
            <v>X38</v>
          </cell>
          <cell r="C1987" t="str">
            <v>DEPARTAMENTO  CHAPA</v>
          </cell>
          <cell r="D1987" t="str">
            <v>431</v>
          </cell>
          <cell r="E1987" t="str">
            <v>ALETA  AVI.</v>
          </cell>
          <cell r="F1987" t="str">
            <v>JUEGO IRREGULAR</v>
          </cell>
          <cell r="G1987" t="str">
            <v>ALETA  AVI.JUEGO IRREGULAR</v>
          </cell>
          <cell r="H1987" t="str">
            <v>X38</v>
          </cell>
          <cell r="I1987" t="str">
            <v>SRET</v>
          </cell>
          <cell r="J1987">
            <v>12</v>
          </cell>
          <cell r="K1987" t="str">
            <v>QUINTEROS, EDUARDO</v>
          </cell>
          <cell r="L1987" t="str">
            <v>STO1</v>
          </cell>
        </row>
        <row r="1988">
          <cell r="A1988">
            <v>22</v>
          </cell>
          <cell r="B1988" t="str">
            <v>X38</v>
          </cell>
          <cell r="C1988" t="str">
            <v>DEPARTAMENTO  CHAPA</v>
          </cell>
          <cell r="D1988" t="str">
            <v>431</v>
          </cell>
          <cell r="E1988" t="str">
            <v>CAPOT AV.</v>
          </cell>
          <cell r="F1988" t="str">
            <v>PICO</v>
          </cell>
          <cell r="G1988" t="str">
            <v>CAPOT AV.PICO</v>
          </cell>
          <cell r="H1988" t="str">
            <v>X38</v>
          </cell>
          <cell r="I1988" t="str">
            <v>TCMU</v>
          </cell>
          <cell r="J1988">
            <v>12</v>
          </cell>
          <cell r="K1988" t="str">
            <v>VERA FEDERICO</v>
          </cell>
          <cell r="L1988" t="str">
            <v>GUNI</v>
          </cell>
        </row>
        <row r="1989">
          <cell r="A1989">
            <v>22</v>
          </cell>
          <cell r="B1989" t="str">
            <v>X38</v>
          </cell>
          <cell r="C1989" t="str">
            <v>DEPARTAMENTO  CHAPA</v>
          </cell>
          <cell r="D1989" t="str">
            <v>431</v>
          </cell>
          <cell r="E1989" t="str">
            <v>CAPOT AV./ ALETA  AVD.</v>
          </cell>
          <cell r="F1989" t="str">
            <v>JUEGO EXCESIVO</v>
          </cell>
          <cell r="G1989" t="str">
            <v>CAPOT AV./ ALETA  AVD.JUEGO EXCESIVO</v>
          </cell>
          <cell r="H1989" t="str">
            <v>X38</v>
          </cell>
          <cell r="J1989">
            <v>12</v>
          </cell>
          <cell r="K1989" t="str">
            <v>ACEVEDO CLAUDIO CEFE</v>
          </cell>
          <cell r="L1989" t="str">
            <v>GUNI</v>
          </cell>
        </row>
        <row r="1990">
          <cell r="A1990">
            <v>22</v>
          </cell>
          <cell r="B1990" t="str">
            <v>X38</v>
          </cell>
          <cell r="C1990" t="str">
            <v>DEPARTAMENTO  CHAPA</v>
          </cell>
          <cell r="D1990" t="str">
            <v>431</v>
          </cell>
          <cell r="E1990" t="str">
            <v>CAPOT AV./ ALETA  AVD.</v>
          </cell>
          <cell r="F1990" t="str">
            <v>SOBRESALE</v>
          </cell>
          <cell r="G1990" t="str">
            <v>CAPOT AV./ ALETA  AVD.SOBRESALE</v>
          </cell>
          <cell r="H1990" t="str">
            <v>X38</v>
          </cell>
          <cell r="I1990" t="str">
            <v>SRE2</v>
          </cell>
          <cell r="J1990">
            <v>12</v>
          </cell>
          <cell r="K1990" t="str">
            <v>RUSEK CHRISTIAN ADRI</v>
          </cell>
          <cell r="L1990" t="str">
            <v>GUNI</v>
          </cell>
        </row>
        <row r="1991">
          <cell r="A1991">
            <v>22</v>
          </cell>
          <cell r="B1991" t="str">
            <v>X38</v>
          </cell>
          <cell r="C1991" t="str">
            <v>DEPARTAMENTO  CHAPA</v>
          </cell>
          <cell r="D1991" t="str">
            <v>431</v>
          </cell>
          <cell r="E1991" t="str">
            <v>CAPOT AV./ ALETA  AVD.</v>
          </cell>
          <cell r="F1991" t="str">
            <v>SOBRESALE</v>
          </cell>
          <cell r="G1991" t="str">
            <v>CAPOT AV./ ALETA  AVD.SOBRESALE</v>
          </cell>
          <cell r="H1991" t="str">
            <v>X38</v>
          </cell>
          <cell r="I1991" t="str">
            <v>TCMU</v>
          </cell>
          <cell r="J1991">
            <v>12</v>
          </cell>
          <cell r="K1991" t="str">
            <v>FIGUEROA MIGUEL ANGE</v>
          </cell>
          <cell r="L1991" t="str">
            <v>GUNI</v>
          </cell>
        </row>
        <row r="1992">
          <cell r="A1992">
            <v>22</v>
          </cell>
          <cell r="B1992" t="str">
            <v>X38</v>
          </cell>
          <cell r="C1992" t="str">
            <v>DEPARTAMENTO  CHAPA</v>
          </cell>
          <cell r="D1992" t="str">
            <v>431</v>
          </cell>
          <cell r="E1992" t="str">
            <v>CAPOT AV./ ALETA  AVI.</v>
          </cell>
          <cell r="F1992" t="str">
            <v>SOBRESALE</v>
          </cell>
          <cell r="G1992" t="str">
            <v>CAPOT AV./ ALETA  AVI.SOBRESALE</v>
          </cell>
          <cell r="H1992" t="str">
            <v>X38</v>
          </cell>
          <cell r="I1992" t="str">
            <v>SRE2</v>
          </cell>
          <cell r="J1992">
            <v>12</v>
          </cell>
          <cell r="K1992" t="str">
            <v>RUSEK CHRISTIAN ADRI</v>
          </cell>
          <cell r="L1992" t="str">
            <v>GUNI</v>
          </cell>
        </row>
        <row r="1993">
          <cell r="A1993">
            <v>22</v>
          </cell>
          <cell r="B1993" t="str">
            <v>X38</v>
          </cell>
          <cell r="C1993" t="str">
            <v>DEPARTAMENTO  CHAPA</v>
          </cell>
          <cell r="D1993" t="str">
            <v>431</v>
          </cell>
          <cell r="E1993" t="str">
            <v>CAPOT / REJILLA  DE CALANDRA</v>
          </cell>
          <cell r="F1993" t="str">
            <v>SOBRESALE</v>
          </cell>
          <cell r="G1993" t="str">
            <v>CAPOT / REJILLA  DE CALANDRASOBRESALE</v>
          </cell>
          <cell r="H1993" t="str">
            <v>X38</v>
          </cell>
          <cell r="I1993" t="str">
            <v>SRE2</v>
          </cell>
          <cell r="J1993">
            <v>12</v>
          </cell>
          <cell r="K1993" t="str">
            <v>GAUNA MARIA EUGENIA</v>
          </cell>
          <cell r="L1993" t="str">
            <v>GUNI</v>
          </cell>
        </row>
        <row r="1994">
          <cell r="A1994">
            <v>22</v>
          </cell>
          <cell r="B1994" t="str">
            <v>X38</v>
          </cell>
          <cell r="C1994" t="str">
            <v>DEPARTAMENTO  CHAPA</v>
          </cell>
          <cell r="D1994" t="str">
            <v>431</v>
          </cell>
          <cell r="E1994" t="str">
            <v>CAPOT / REJILLA  DE CALANDRA</v>
          </cell>
          <cell r="F1994" t="str">
            <v>SOBRESALE</v>
          </cell>
          <cell r="G1994" t="str">
            <v>CAPOT / REJILLA  DE CALANDRASOBRESALE</v>
          </cell>
          <cell r="H1994" t="str">
            <v>X38</v>
          </cell>
          <cell r="J1994">
            <v>12</v>
          </cell>
          <cell r="K1994" t="str">
            <v>ACEVEDO CLAUDIO CEFE</v>
          </cell>
          <cell r="L1994" t="str">
            <v>GUNI</v>
          </cell>
        </row>
        <row r="1995">
          <cell r="A1995">
            <v>22</v>
          </cell>
          <cell r="B1995" t="str">
            <v>X38</v>
          </cell>
          <cell r="C1995" t="str">
            <v>DEPARTAMENTO  CHAPA</v>
          </cell>
          <cell r="D1995" t="str">
            <v>431</v>
          </cell>
          <cell r="E1995" t="str">
            <v>MARCO DE PUERTA  ARI</v>
          </cell>
          <cell r="F1995" t="str">
            <v>BOLLOS</v>
          </cell>
          <cell r="G1995" t="str">
            <v>MARCO DE PUERTA  ARIBOLLOS</v>
          </cell>
          <cell r="H1995" t="str">
            <v>X38</v>
          </cell>
          <cell r="I1995" t="str">
            <v>TCMU</v>
          </cell>
          <cell r="J1995">
            <v>12</v>
          </cell>
          <cell r="K1995" t="str">
            <v>FIGUEROA MIGUEL ANGE</v>
          </cell>
          <cell r="L1995" t="str">
            <v>GUNI</v>
          </cell>
        </row>
        <row r="1996">
          <cell r="A1996">
            <v>22</v>
          </cell>
          <cell r="B1996" t="str">
            <v>X38</v>
          </cell>
          <cell r="C1996" t="str">
            <v>DEPARTAMENTO  CHAPA</v>
          </cell>
          <cell r="D1996" t="str">
            <v>431</v>
          </cell>
          <cell r="E1996" t="str">
            <v>PAÑO DE PUERTA  AVI / ALETA  AVI</v>
          </cell>
          <cell r="F1996" t="str">
            <v>SOBRESALE</v>
          </cell>
          <cell r="G1996" t="str">
            <v>PAÑO DE PUERTA  AVI / ALETA  AVISOBRESALE</v>
          </cell>
          <cell r="H1996" t="str">
            <v>X38</v>
          </cell>
          <cell r="I1996" t="str">
            <v>SRE2</v>
          </cell>
          <cell r="J1996">
            <v>12</v>
          </cell>
          <cell r="K1996" t="str">
            <v>AUTELLI JORGE A</v>
          </cell>
          <cell r="L1996" t="str">
            <v>TCMU</v>
          </cell>
        </row>
        <row r="1997">
          <cell r="A1997">
            <v>22</v>
          </cell>
          <cell r="B1997" t="str">
            <v>X38</v>
          </cell>
          <cell r="C1997" t="str">
            <v>DEPARTAMENTO  CHAPA</v>
          </cell>
          <cell r="D1997" t="str">
            <v>431</v>
          </cell>
          <cell r="E1997" t="str">
            <v>PUERTA ARD.</v>
          </cell>
          <cell r="F1997" t="str">
            <v>BOLLOS</v>
          </cell>
          <cell r="G1997" t="str">
            <v>PUERTA ARD.BOLLOS</v>
          </cell>
          <cell r="H1997" t="str">
            <v>X38</v>
          </cell>
          <cell r="I1997" t="str">
            <v>SRE2</v>
          </cell>
          <cell r="J1997">
            <v>12</v>
          </cell>
          <cell r="K1997" t="str">
            <v>FIGUEROA MIGUEL ANGE</v>
          </cell>
          <cell r="L1997" t="str">
            <v>GUNI</v>
          </cell>
        </row>
        <row r="1998">
          <cell r="A1998">
            <v>22</v>
          </cell>
          <cell r="B1998" t="str">
            <v>X38</v>
          </cell>
          <cell r="C1998" t="str">
            <v>DEPARTAMENTO  CHAPA</v>
          </cell>
          <cell r="D1998" t="str">
            <v>431</v>
          </cell>
          <cell r="E1998" t="str">
            <v>PUERTA ARD.</v>
          </cell>
          <cell r="F1998" t="str">
            <v>DEFORMACION</v>
          </cell>
          <cell r="G1998" t="str">
            <v>PUERTA ARD.DEFORMACION</v>
          </cell>
          <cell r="H1998" t="str">
            <v>X38</v>
          </cell>
          <cell r="I1998" t="str">
            <v>TCMU</v>
          </cell>
          <cell r="J1998">
            <v>12</v>
          </cell>
          <cell r="K1998" t="str">
            <v>IBARRA CARLOS NICOLA</v>
          </cell>
          <cell r="L1998" t="str">
            <v>GUNI</v>
          </cell>
        </row>
        <row r="1999">
          <cell r="A1999">
            <v>22</v>
          </cell>
          <cell r="B1999" t="str">
            <v>X38</v>
          </cell>
          <cell r="C1999" t="str">
            <v>DEPARTAMENTO  CHAPA</v>
          </cell>
          <cell r="D1999" t="str">
            <v>431</v>
          </cell>
          <cell r="E1999" t="str">
            <v>PUERTA ARI.</v>
          </cell>
          <cell r="F1999" t="str">
            <v>DEFORMACION</v>
          </cell>
          <cell r="G1999" t="str">
            <v>PUERTA ARI.DEFORMACION</v>
          </cell>
          <cell r="H1999" t="str">
            <v>X38</v>
          </cell>
          <cell r="I1999" t="str">
            <v>TCMU</v>
          </cell>
          <cell r="J1999">
            <v>12</v>
          </cell>
          <cell r="K1999" t="str">
            <v>FIGUEROA MIGUEL ANGE</v>
          </cell>
          <cell r="L1999" t="str">
            <v>GUNI</v>
          </cell>
        </row>
        <row r="2000">
          <cell r="A2000">
            <v>22</v>
          </cell>
          <cell r="B2000" t="str">
            <v>X38</v>
          </cell>
          <cell r="C2000" t="str">
            <v>DEPARTAMENTO  CHAPA</v>
          </cell>
          <cell r="D2000" t="str">
            <v>431</v>
          </cell>
          <cell r="E2000" t="str">
            <v>PUERTA ARI.</v>
          </cell>
          <cell r="F2000" t="str">
            <v>DEFORMACION</v>
          </cell>
          <cell r="G2000" t="str">
            <v>PUERTA ARI.DEFORMACION</v>
          </cell>
          <cell r="H2000" t="str">
            <v>X38</v>
          </cell>
          <cell r="I2000" t="str">
            <v>TCMU</v>
          </cell>
          <cell r="J2000">
            <v>12</v>
          </cell>
          <cell r="K2000" t="str">
            <v>QUINTEROS PABLO JAVI</v>
          </cell>
          <cell r="L2000" t="str">
            <v>GUNI</v>
          </cell>
        </row>
        <row r="2001">
          <cell r="A2001">
            <v>22</v>
          </cell>
          <cell r="B2001" t="str">
            <v>X38</v>
          </cell>
          <cell r="C2001" t="str">
            <v>DEPARTAMENTO  CHAPA</v>
          </cell>
          <cell r="D2001" t="str">
            <v>431</v>
          </cell>
          <cell r="E2001" t="str">
            <v>PUERTA AVD.</v>
          </cell>
          <cell r="F2001" t="str">
            <v>DEFORMACION</v>
          </cell>
          <cell r="G2001" t="str">
            <v>PUERTA AVD.DEFORMACION</v>
          </cell>
          <cell r="H2001" t="str">
            <v>X38</v>
          </cell>
          <cell r="I2001" t="str">
            <v>SRE2</v>
          </cell>
          <cell r="J2001">
            <v>12</v>
          </cell>
          <cell r="K2001" t="str">
            <v>RUSEK CHRISTIAN ADRI</v>
          </cell>
          <cell r="L2001" t="str">
            <v>GUNI</v>
          </cell>
        </row>
        <row r="2002">
          <cell r="A2002">
            <v>22</v>
          </cell>
          <cell r="B2002" t="str">
            <v>X38</v>
          </cell>
          <cell r="C2002" t="str">
            <v>DEPARTAMENTO  CHAPA</v>
          </cell>
          <cell r="D2002" t="str">
            <v>431</v>
          </cell>
          <cell r="E2002" t="str">
            <v>PUERTA AVI.</v>
          </cell>
          <cell r="F2002" t="str">
            <v>DEFORMADO</v>
          </cell>
          <cell r="G2002" t="str">
            <v>PUERTA AVI.DEFORMADO</v>
          </cell>
          <cell r="H2002" t="str">
            <v>X38</v>
          </cell>
          <cell r="I2002" t="str">
            <v>SRE2</v>
          </cell>
          <cell r="J2002">
            <v>12</v>
          </cell>
          <cell r="K2002" t="str">
            <v>FIGUEROA MIGUEL ANGE</v>
          </cell>
          <cell r="L2002" t="str">
            <v>GUNI</v>
          </cell>
        </row>
        <row r="2003">
          <cell r="A2003">
            <v>22</v>
          </cell>
          <cell r="B2003" t="str">
            <v>X38</v>
          </cell>
          <cell r="C2003" t="str">
            <v>DEPARTAMENTO  CHAPA</v>
          </cell>
          <cell r="D2003" t="str">
            <v>431</v>
          </cell>
          <cell r="E2003" t="str">
            <v>PUERTA AVI.</v>
          </cell>
          <cell r="F2003" t="str">
            <v>ELEMENTO DE CHAPA IMPIDE EL MONTAJE</v>
          </cell>
          <cell r="G2003" t="str">
            <v>PUERTA AVI.ELEMENTO DE CHAPA IMPIDE EL MONTAJE</v>
          </cell>
          <cell r="H2003" t="str">
            <v>X38</v>
          </cell>
          <cell r="I2003" t="str">
            <v>SRE1</v>
          </cell>
          <cell r="J2003">
            <v>12</v>
          </cell>
          <cell r="K2003" t="str">
            <v>QUINTEROS PABLO JAVI</v>
          </cell>
          <cell r="L2003" t="str">
            <v>GUNI</v>
          </cell>
        </row>
        <row r="2004">
          <cell r="A2004">
            <v>22</v>
          </cell>
          <cell r="B2004" t="str">
            <v>X38</v>
          </cell>
          <cell r="C2004" t="str">
            <v>DEPARTAMENTO  CHAPA</v>
          </cell>
          <cell r="D2004" t="str">
            <v>431</v>
          </cell>
          <cell r="E2004" t="str">
            <v>PUERTA AVI.</v>
          </cell>
          <cell r="F2004" t="str">
            <v>PICO</v>
          </cell>
          <cell r="G2004" t="str">
            <v>PUERTA AVI.PICO</v>
          </cell>
          <cell r="H2004" t="str">
            <v>X38</v>
          </cell>
          <cell r="I2004" t="str">
            <v>TCMU</v>
          </cell>
          <cell r="J2004">
            <v>12</v>
          </cell>
          <cell r="K2004" t="str">
            <v>IBARRA CARLOS NICOLA</v>
          </cell>
          <cell r="L2004" t="str">
            <v>GUNI</v>
          </cell>
        </row>
        <row r="2005">
          <cell r="A2005">
            <v>22</v>
          </cell>
          <cell r="B2005" t="str">
            <v>X38</v>
          </cell>
          <cell r="C2005" t="str">
            <v>DEPARTAMENTO  CHAPA</v>
          </cell>
          <cell r="D2005" t="str">
            <v>432</v>
          </cell>
          <cell r="E2005" t="str">
            <v>ALETA  AVD.</v>
          </cell>
          <cell r="F2005" t="str">
            <v>DEFORMACION</v>
          </cell>
          <cell r="G2005" t="str">
            <v>ALETA  AVD.DEFORMACION</v>
          </cell>
          <cell r="H2005" t="str">
            <v>X38</v>
          </cell>
          <cell r="I2005" t="str">
            <v>TCMU</v>
          </cell>
          <cell r="J2005">
            <v>12</v>
          </cell>
          <cell r="K2005" t="str">
            <v>FIGUEROA MIGUEL ANGE</v>
          </cell>
          <cell r="L2005" t="str">
            <v>GUNI</v>
          </cell>
        </row>
        <row r="2006">
          <cell r="A2006">
            <v>22</v>
          </cell>
          <cell r="B2006" t="str">
            <v>X38</v>
          </cell>
          <cell r="C2006" t="str">
            <v>DEPARTAMENTO MONTAJE</v>
          </cell>
          <cell r="D2006" t="str">
            <v>???</v>
          </cell>
          <cell r="E2006" t="str">
            <v>CAPOT AV.</v>
          </cell>
          <cell r="F2006" t="str">
            <v>MAL ALINEADO</v>
          </cell>
          <cell r="G2006" t="str">
            <v>CAPOT AV.MAL ALINEADO</v>
          </cell>
          <cell r="H2006" t="str">
            <v>X38</v>
          </cell>
          <cell r="I2006" t="str">
            <v>SRE1</v>
          </cell>
          <cell r="J2006">
            <v>12</v>
          </cell>
          <cell r="K2006" t="str">
            <v>QUINTEROS PABLO JAVI</v>
          </cell>
          <cell r="L2006" t="str">
            <v>GUNI</v>
          </cell>
        </row>
        <row r="2007">
          <cell r="A2007">
            <v>22</v>
          </cell>
          <cell r="B2007" t="str">
            <v>X38</v>
          </cell>
          <cell r="C2007" t="str">
            <v>DEPARTAMENTO MONTAJE</v>
          </cell>
          <cell r="D2007" t="str">
            <v>???</v>
          </cell>
          <cell r="E2007" t="str">
            <v>PAÑO LATERAL ARD</v>
          </cell>
          <cell r="F2007" t="str">
            <v>BOLLOS</v>
          </cell>
          <cell r="G2007" t="str">
            <v>PAÑO LATERAL ARDBOLLOS</v>
          </cell>
          <cell r="H2007" t="str">
            <v>X38</v>
          </cell>
          <cell r="I2007" t="str">
            <v>STO1</v>
          </cell>
          <cell r="J2007">
            <v>12</v>
          </cell>
          <cell r="K2007" t="str">
            <v>RUBIO, CARLOS</v>
          </cell>
          <cell r="L2007" t="str">
            <v>STO1</v>
          </cell>
        </row>
        <row r="2008">
          <cell r="A2008">
            <v>22</v>
          </cell>
          <cell r="B2008" t="str">
            <v>X38</v>
          </cell>
          <cell r="C2008" t="str">
            <v>DEPARTAMENTO MONTAJE</v>
          </cell>
          <cell r="D2008" t="str">
            <v>???</v>
          </cell>
          <cell r="E2008" t="str">
            <v>PAÑO LATERAL ARI</v>
          </cell>
          <cell r="F2008" t="str">
            <v>BOLLOS</v>
          </cell>
          <cell r="G2008" t="str">
            <v>PAÑO LATERAL ARIBOLLOS</v>
          </cell>
          <cell r="H2008" t="str">
            <v>X38</v>
          </cell>
          <cell r="I2008" t="str">
            <v>SRET</v>
          </cell>
          <cell r="J2008">
            <v>12</v>
          </cell>
          <cell r="K2008" t="str">
            <v>CORREA, ALBERTO</v>
          </cell>
          <cell r="L2008" t="str">
            <v>STO1</v>
          </cell>
        </row>
        <row r="2009">
          <cell r="A2009">
            <v>22</v>
          </cell>
          <cell r="B2009" t="str">
            <v>X38</v>
          </cell>
          <cell r="C2009" t="str">
            <v>DEPARTAMENTO MONTAJE</v>
          </cell>
          <cell r="D2009" t="str">
            <v>???</v>
          </cell>
          <cell r="E2009" t="str">
            <v>PILOTO FIJO ARI. (CONJUNTO)</v>
          </cell>
          <cell r="F2009" t="str">
            <v>MAL POSICIONADO</v>
          </cell>
          <cell r="G2009" t="str">
            <v>PILOTO FIJO ARI. (CONJUNTO)MAL POSICIONADO</v>
          </cell>
          <cell r="H2009" t="str">
            <v>X38</v>
          </cell>
          <cell r="I2009" t="str">
            <v>TCMU</v>
          </cell>
          <cell r="J2009">
            <v>12</v>
          </cell>
          <cell r="K2009" t="str">
            <v>TOLEDO WALTER ANDRES</v>
          </cell>
          <cell r="L2009" t="str">
            <v>GUNI</v>
          </cell>
        </row>
        <row r="2010">
          <cell r="A2010">
            <v>22</v>
          </cell>
          <cell r="B2010" t="str">
            <v>X38</v>
          </cell>
          <cell r="C2010" t="str">
            <v>DEPARTAMENTO MONTAJE</v>
          </cell>
          <cell r="D2010" t="str">
            <v>137</v>
          </cell>
          <cell r="E2010" t="str">
            <v>CAJETIN EXT. LUNA DE PUERTA ARI.</v>
          </cell>
          <cell r="F2010" t="str">
            <v>MAL POSICIONADO</v>
          </cell>
          <cell r="G2010" t="str">
            <v>CAJETIN EXT. LUNA DE PUERTA ARI.MAL POSICIONADO</v>
          </cell>
          <cell r="H2010" t="str">
            <v>X38</v>
          </cell>
          <cell r="I2010" t="str">
            <v>TCMU</v>
          </cell>
          <cell r="J2010">
            <v>12</v>
          </cell>
          <cell r="K2010" t="str">
            <v>VERA FEDERICO</v>
          </cell>
          <cell r="L2010" t="str">
            <v>GUNI</v>
          </cell>
        </row>
        <row r="2011">
          <cell r="A2011">
            <v>22</v>
          </cell>
          <cell r="B2011" t="str">
            <v>X38</v>
          </cell>
          <cell r="C2011" t="str">
            <v>DEPARTAMENTO MONTAJE</v>
          </cell>
          <cell r="D2011" t="str">
            <v>137</v>
          </cell>
          <cell r="E2011" t="str">
            <v>LAMELUNAS EXT. DE PUERTA  ARD.</v>
          </cell>
          <cell r="F2011" t="str">
            <v>MAL POSICIONADO</v>
          </cell>
          <cell r="G2011" t="str">
            <v>LAMELUNAS EXT. DE PUERTA  ARD.MAL POSICIONADO</v>
          </cell>
          <cell r="H2011" t="str">
            <v>X38</v>
          </cell>
          <cell r="J2011">
            <v>12</v>
          </cell>
          <cell r="K2011" t="str">
            <v>ACEVEDO CLAUDIO CEFE</v>
          </cell>
          <cell r="L2011" t="str">
            <v>GUNI</v>
          </cell>
        </row>
        <row r="2012">
          <cell r="A2012">
            <v>22</v>
          </cell>
          <cell r="B2012" t="str">
            <v>X38</v>
          </cell>
          <cell r="C2012" t="str">
            <v>DEPARTAMENTO MONTAJE</v>
          </cell>
          <cell r="D2012" t="str">
            <v>137</v>
          </cell>
          <cell r="E2012" t="str">
            <v>LAMELUNAS EXT. DE PUERTA  ARI.</v>
          </cell>
          <cell r="F2012" t="str">
            <v>NO PLACA</v>
          </cell>
          <cell r="G2012" t="str">
            <v>LAMELUNAS EXT. DE PUERTA  ARI.NO PLACA</v>
          </cell>
          <cell r="H2012" t="str">
            <v>X38</v>
          </cell>
          <cell r="I2012" t="str">
            <v>SRE2</v>
          </cell>
          <cell r="J2012">
            <v>12</v>
          </cell>
          <cell r="K2012" t="str">
            <v>FIGUEROA MIGUEL ANGE</v>
          </cell>
          <cell r="L2012" t="str">
            <v>GUNI</v>
          </cell>
        </row>
        <row r="2013">
          <cell r="A2013">
            <v>22</v>
          </cell>
          <cell r="B2013" t="str">
            <v>X38</v>
          </cell>
          <cell r="C2013" t="str">
            <v>DEPARTAMENTO MONTAJE</v>
          </cell>
          <cell r="D2013" t="str">
            <v>137</v>
          </cell>
          <cell r="E2013" t="str">
            <v>LAMELUNAS EXT. DE PUERTA  AVI.</v>
          </cell>
          <cell r="F2013" t="str">
            <v>NO PLACA</v>
          </cell>
          <cell r="G2013" t="str">
            <v>LAMELUNAS EXT. DE PUERTA  AVI.NO PLACA</v>
          </cell>
          <cell r="H2013" t="str">
            <v>X38</v>
          </cell>
          <cell r="I2013" t="str">
            <v>SRE2</v>
          </cell>
          <cell r="J2013">
            <v>12</v>
          </cell>
          <cell r="K2013" t="str">
            <v>FIGUEROA MIGUEL ANGE</v>
          </cell>
          <cell r="L2013" t="str">
            <v>GUNI</v>
          </cell>
        </row>
        <row r="2014">
          <cell r="A2014">
            <v>22</v>
          </cell>
          <cell r="B2014" t="str">
            <v>X38</v>
          </cell>
          <cell r="C2014" t="str">
            <v>DEPARTAMENTO MONTAJE</v>
          </cell>
          <cell r="D2014" t="str">
            <v>137</v>
          </cell>
          <cell r="E2014" t="str">
            <v>PANEL INT DE PUERTA ARD</v>
          </cell>
          <cell r="F2014" t="str">
            <v>NO PLACA</v>
          </cell>
          <cell r="G2014" t="str">
            <v>PANEL INT DE PUERTA ARDNO PLACA</v>
          </cell>
          <cell r="H2014" t="str">
            <v>X38</v>
          </cell>
          <cell r="I2014" t="str">
            <v>SRE2</v>
          </cell>
          <cell r="J2014">
            <v>12</v>
          </cell>
          <cell r="K2014" t="str">
            <v>AUTELLI JORGE A</v>
          </cell>
          <cell r="L2014" t="str">
            <v>TCMU</v>
          </cell>
        </row>
        <row r="2015">
          <cell r="A2015">
            <v>22</v>
          </cell>
          <cell r="B2015" t="str">
            <v>X38</v>
          </cell>
          <cell r="C2015" t="str">
            <v>DEPARTAMENTO MONTAJE</v>
          </cell>
          <cell r="D2015" t="str">
            <v>140</v>
          </cell>
          <cell r="E2015" t="str">
            <v>FUNCION USM ( UPC )</v>
          </cell>
          <cell r="F2015" t="str">
            <v>CABLEADO DETERIORADO</v>
          </cell>
          <cell r="G2015" t="str">
            <v>FUNCION USM ( UPC )CABLEADO DETERIORADO</v>
          </cell>
          <cell r="H2015" t="str">
            <v>X38</v>
          </cell>
          <cell r="I2015" t="str">
            <v>SRE1</v>
          </cell>
          <cell r="J2015">
            <v>12</v>
          </cell>
          <cell r="K2015" t="str">
            <v>CONTROL ELECTRICO</v>
          </cell>
          <cell r="L2015" t="str">
            <v>ST2A</v>
          </cell>
        </row>
        <row r="2016">
          <cell r="A2016">
            <v>22</v>
          </cell>
          <cell r="B2016" t="str">
            <v>X38</v>
          </cell>
          <cell r="C2016" t="str">
            <v>DEPARTAMENTO MONTAJE</v>
          </cell>
          <cell r="D2016" t="str">
            <v>143</v>
          </cell>
          <cell r="E2016" t="str">
            <v>ASIENTO  AVI.</v>
          </cell>
          <cell r="F2016" t="str">
            <v>OPERACION MAL REALIZADA</v>
          </cell>
          <cell r="G2016" t="str">
            <v>ASIENTO  AVI.OPERACION MAL REALIZADA</v>
          </cell>
          <cell r="H2016" t="str">
            <v>X38</v>
          </cell>
          <cell r="J2016">
            <v>12</v>
          </cell>
          <cell r="K2016" t="str">
            <v>AUTELLI JORGE A</v>
          </cell>
          <cell r="L2016" t="str">
            <v>TCMU</v>
          </cell>
        </row>
        <row r="2017">
          <cell r="A2017">
            <v>22</v>
          </cell>
          <cell r="B2017" t="str">
            <v>X38</v>
          </cell>
          <cell r="C2017" t="str">
            <v>DEPARTAMENTO MONTAJE</v>
          </cell>
          <cell r="D2017" t="str">
            <v>143</v>
          </cell>
          <cell r="E2017" t="str">
            <v>TAPA DE CARBURANTE</v>
          </cell>
          <cell r="F2017" t="str">
            <v>MAL CENTRADO</v>
          </cell>
          <cell r="G2017" t="str">
            <v>TAPA DE CARBURANTEMAL CENTRADO</v>
          </cell>
          <cell r="H2017" t="str">
            <v>X38</v>
          </cell>
          <cell r="I2017" t="str">
            <v>TCMU</v>
          </cell>
          <cell r="J2017">
            <v>12</v>
          </cell>
          <cell r="K2017" t="str">
            <v>QUINTEROS PABLO JAVI</v>
          </cell>
          <cell r="L2017" t="str">
            <v>GUNI</v>
          </cell>
        </row>
        <row r="2018">
          <cell r="A2018">
            <v>22</v>
          </cell>
          <cell r="B2018" t="str">
            <v>X38</v>
          </cell>
          <cell r="C2018" t="str">
            <v>DEPARTAMENTO MONTAJE</v>
          </cell>
          <cell r="D2018" t="str">
            <v>145</v>
          </cell>
          <cell r="E2018" t="str">
            <v>PARACHOQUES AR</v>
          </cell>
          <cell r="F2018" t="str">
            <v>SOBRESALE</v>
          </cell>
          <cell r="G2018" t="str">
            <v>PARACHOQUES ARSOBRESALE</v>
          </cell>
          <cell r="H2018" t="str">
            <v>X38</v>
          </cell>
          <cell r="I2018" t="str">
            <v>TCMU</v>
          </cell>
          <cell r="J2018">
            <v>12</v>
          </cell>
          <cell r="K2018" t="str">
            <v>FIGUEROA MIGUEL ANGE</v>
          </cell>
          <cell r="L2018" t="str">
            <v>GUNI</v>
          </cell>
        </row>
        <row r="2019">
          <cell r="A2019">
            <v>22</v>
          </cell>
          <cell r="B2019" t="str">
            <v>X38</v>
          </cell>
          <cell r="C2019" t="str">
            <v>DEPARTAMENTO MONTAJE</v>
          </cell>
          <cell r="D2019" t="str">
            <v>147</v>
          </cell>
          <cell r="E2019" t="str">
            <v>ALETA  AVD.</v>
          </cell>
          <cell r="F2019" t="str">
            <v>DESCONCHADO</v>
          </cell>
          <cell r="G2019" t="str">
            <v>ALETA  AVD.DESCONCHADO</v>
          </cell>
          <cell r="H2019" t="str">
            <v>X38</v>
          </cell>
          <cell r="I2019" t="str">
            <v>TCMU</v>
          </cell>
          <cell r="J2019">
            <v>12</v>
          </cell>
          <cell r="K2019" t="str">
            <v>FIGUEROA MIGUEL ANGE</v>
          </cell>
          <cell r="L2019" t="str">
            <v>GUNI</v>
          </cell>
        </row>
        <row r="2020">
          <cell r="A2020">
            <v>22</v>
          </cell>
          <cell r="B2020" t="str">
            <v>X38</v>
          </cell>
          <cell r="C2020" t="str">
            <v>DEPARTAMENTO MONTAJE</v>
          </cell>
          <cell r="D2020" t="str">
            <v>147</v>
          </cell>
          <cell r="E2020" t="str">
            <v>CAJON DE PUERTA AVI.</v>
          </cell>
          <cell r="F2020" t="str">
            <v>DESCONCHADO</v>
          </cell>
          <cell r="G2020" t="str">
            <v>CAJON DE PUERTA AVI.DESCONCHADO</v>
          </cell>
          <cell r="H2020" t="str">
            <v>X38</v>
          </cell>
          <cell r="I2020" t="str">
            <v>TCMU</v>
          </cell>
          <cell r="J2020">
            <v>12</v>
          </cell>
          <cell r="K2020" t="str">
            <v>FIGUEROA MIGUEL ANGE</v>
          </cell>
          <cell r="L2020" t="str">
            <v>GUNI</v>
          </cell>
        </row>
        <row r="2021">
          <cell r="A2021">
            <v>22</v>
          </cell>
          <cell r="B2021" t="str">
            <v>X38</v>
          </cell>
          <cell r="C2021" t="str">
            <v>DEPARTAMENTO MONTAJE</v>
          </cell>
          <cell r="D2021" t="str">
            <v>147</v>
          </cell>
          <cell r="E2021" t="str">
            <v>CAPOT AV.</v>
          </cell>
          <cell r="F2021" t="str">
            <v>DESCONCHADO</v>
          </cell>
          <cell r="G2021" t="str">
            <v>CAPOT AV.DESCONCHADO</v>
          </cell>
          <cell r="H2021" t="str">
            <v>X38</v>
          </cell>
          <cell r="I2021" t="str">
            <v>SBOX</v>
          </cell>
          <cell r="J2021">
            <v>12</v>
          </cell>
          <cell r="K2021" t="str">
            <v>ALBORNOZ CARLOS</v>
          </cell>
          <cell r="L2021" t="str">
            <v>SPIN</v>
          </cell>
        </row>
        <row r="2022">
          <cell r="A2022">
            <v>22</v>
          </cell>
          <cell r="B2022" t="str">
            <v>X38</v>
          </cell>
          <cell r="C2022" t="str">
            <v>DEPARTAMENTO MONTAJE</v>
          </cell>
          <cell r="D2022" t="str">
            <v>147</v>
          </cell>
          <cell r="E2022" t="str">
            <v>PORTON (CONJUNTO)</v>
          </cell>
          <cell r="F2022" t="str">
            <v>DESCONCHADO</v>
          </cell>
          <cell r="G2022" t="str">
            <v>PORTON (CONJUNTO)DESCONCHADO</v>
          </cell>
          <cell r="H2022" t="str">
            <v>X38</v>
          </cell>
          <cell r="I2022" t="str">
            <v>SBOX</v>
          </cell>
          <cell r="J2022">
            <v>12</v>
          </cell>
          <cell r="K2022" t="str">
            <v>ALBORNOZ CARLOS</v>
          </cell>
          <cell r="L2022" t="str">
            <v>SPIN</v>
          </cell>
        </row>
        <row r="2023">
          <cell r="A2023">
            <v>22</v>
          </cell>
          <cell r="B2023" t="str">
            <v>X38</v>
          </cell>
          <cell r="C2023" t="str">
            <v>DEPARTAMENTO MONTAJE</v>
          </cell>
          <cell r="D2023" t="str">
            <v>147</v>
          </cell>
          <cell r="E2023" t="str">
            <v>PORTON (CONJUNTO)</v>
          </cell>
          <cell r="F2023" t="str">
            <v>DESCONCHADO</v>
          </cell>
          <cell r="G2023" t="str">
            <v>PORTON (CONJUNTO)DESCONCHADO</v>
          </cell>
          <cell r="H2023" t="str">
            <v>X38</v>
          </cell>
          <cell r="I2023" t="str">
            <v>SRE2</v>
          </cell>
          <cell r="J2023">
            <v>12</v>
          </cell>
          <cell r="K2023" t="str">
            <v>FIGUEROA MIGUEL ANGE</v>
          </cell>
          <cell r="L2023" t="str">
            <v>GUNI</v>
          </cell>
        </row>
        <row r="2024">
          <cell r="A2024">
            <v>22</v>
          </cell>
          <cell r="B2024" t="str">
            <v>X38</v>
          </cell>
          <cell r="C2024" t="str">
            <v>DEPARTAMENTO MONTAJE</v>
          </cell>
          <cell r="D2024" t="str">
            <v>147</v>
          </cell>
          <cell r="E2024" t="str">
            <v>PUERTA AVD.</v>
          </cell>
          <cell r="F2024" t="str">
            <v>DESCONCHADO</v>
          </cell>
          <cell r="G2024" t="str">
            <v>PUERTA AVD.DESCONCHADO</v>
          </cell>
          <cell r="H2024" t="str">
            <v>X38</v>
          </cell>
          <cell r="I2024" t="str">
            <v>SRE2</v>
          </cell>
          <cell r="J2024">
            <v>12</v>
          </cell>
          <cell r="K2024" t="str">
            <v>FIGUEROA MIGUEL ANGE</v>
          </cell>
          <cell r="L2024" t="str">
            <v>GUNI</v>
          </cell>
        </row>
        <row r="2025">
          <cell r="A2025">
            <v>22</v>
          </cell>
          <cell r="B2025" t="str">
            <v>X38</v>
          </cell>
          <cell r="C2025" t="str">
            <v>DEPARTAMENTO MONTAJE</v>
          </cell>
          <cell r="D2025" t="str">
            <v>147</v>
          </cell>
          <cell r="E2025" t="str">
            <v>PUERTA AVD.</v>
          </cell>
          <cell r="F2025" t="str">
            <v xml:space="preserve">RAYAS </v>
          </cell>
          <cell r="G2025" t="str">
            <v xml:space="preserve">PUERTA AVD.RAYAS </v>
          </cell>
          <cell r="H2025" t="str">
            <v>X38</v>
          </cell>
          <cell r="I2025" t="str">
            <v>TCMU</v>
          </cell>
          <cell r="J2025">
            <v>12</v>
          </cell>
          <cell r="K2025" t="str">
            <v>RUSEK CHRISTIAN ADRI</v>
          </cell>
          <cell r="L2025" t="str">
            <v>GUNI</v>
          </cell>
        </row>
        <row r="2026">
          <cell r="A2026">
            <v>22</v>
          </cell>
          <cell r="B2026" t="str">
            <v>X38</v>
          </cell>
          <cell r="C2026" t="str">
            <v>DEPARTAMENTO MONTAJE</v>
          </cell>
          <cell r="D2026" t="str">
            <v>147</v>
          </cell>
          <cell r="E2026" t="str">
            <v>TAPA DE CARBURANTE</v>
          </cell>
          <cell r="F2026" t="str">
            <v>DESCONCHADO</v>
          </cell>
          <cell r="G2026" t="str">
            <v>TAPA DE CARBURANTEDESCONCHADO</v>
          </cell>
          <cell r="H2026" t="str">
            <v>X38</v>
          </cell>
          <cell r="I2026" t="str">
            <v>TCMU</v>
          </cell>
          <cell r="J2026">
            <v>12</v>
          </cell>
          <cell r="K2026" t="str">
            <v>RUSEK CHRISTIAN ADRI</v>
          </cell>
          <cell r="L2026" t="str">
            <v>GUNI</v>
          </cell>
        </row>
        <row r="2027">
          <cell r="A2027">
            <v>22</v>
          </cell>
          <cell r="B2027" t="str">
            <v>X38</v>
          </cell>
          <cell r="C2027" t="str">
            <v>DEPARTAMENTO MONTAJE</v>
          </cell>
          <cell r="D2027" t="str">
            <v>461</v>
          </cell>
          <cell r="E2027" t="str">
            <v>EMBELLECEDOR DE PORTON</v>
          </cell>
          <cell r="F2027" t="str">
            <v>DEFORMADO</v>
          </cell>
          <cell r="G2027" t="str">
            <v>EMBELLECEDOR DE PORTONDEFORMADO</v>
          </cell>
          <cell r="H2027" t="str">
            <v>X38</v>
          </cell>
          <cell r="I2027" t="str">
            <v>SRE2</v>
          </cell>
          <cell r="J2027">
            <v>12</v>
          </cell>
          <cell r="K2027" t="str">
            <v>DAGHERO CLAUDIO JUAN</v>
          </cell>
          <cell r="L2027" t="str">
            <v>TCMU</v>
          </cell>
        </row>
        <row r="2028">
          <cell r="A2028">
            <v>22</v>
          </cell>
          <cell r="B2028" t="str">
            <v>X38</v>
          </cell>
          <cell r="C2028" t="str">
            <v>DEPARTAMENTO PINTURA</v>
          </cell>
          <cell r="D2028" t="str">
            <v>468</v>
          </cell>
          <cell r="E2028" t="str">
            <v>BANDA AR.</v>
          </cell>
          <cell r="F2028" t="str">
            <v>NO CONFORME</v>
          </cell>
          <cell r="G2028" t="str">
            <v>BANDA AR.NO CONFORME</v>
          </cell>
          <cell r="H2028" t="str">
            <v>X38</v>
          </cell>
          <cell r="I2028" t="str">
            <v>SRE2</v>
          </cell>
          <cell r="J2028">
            <v>12</v>
          </cell>
          <cell r="K2028" t="str">
            <v>AUTELLI JORGE A</v>
          </cell>
          <cell r="L2028" t="str">
            <v>TCMU</v>
          </cell>
        </row>
        <row r="2029">
          <cell r="A2029">
            <v>22</v>
          </cell>
          <cell r="B2029" t="str">
            <v>X38</v>
          </cell>
          <cell r="C2029" t="str">
            <v>DEPARTAMENTO PINTURA</v>
          </cell>
          <cell r="D2029" t="str">
            <v>483</v>
          </cell>
          <cell r="E2029" t="str">
            <v>ALETA  ARI.</v>
          </cell>
          <cell r="F2029" t="str">
            <v>DESCOLGON</v>
          </cell>
          <cell r="G2029" t="str">
            <v>ALETA  ARI.DESCOLGON</v>
          </cell>
          <cell r="H2029" t="str">
            <v>X38</v>
          </cell>
          <cell r="I2029" t="str">
            <v>SRE2</v>
          </cell>
          <cell r="J2029">
            <v>12</v>
          </cell>
          <cell r="K2029" t="str">
            <v>RUSEK CHRISTIAN ADRI</v>
          </cell>
          <cell r="L2029" t="str">
            <v>GUNI</v>
          </cell>
        </row>
        <row r="2030">
          <cell r="A2030">
            <v>22</v>
          </cell>
          <cell r="B2030" t="str">
            <v>X38</v>
          </cell>
          <cell r="C2030" t="str">
            <v>DEPARTAMENTO PINTURA</v>
          </cell>
          <cell r="D2030" t="str">
            <v>483</v>
          </cell>
          <cell r="E2030" t="str">
            <v>CAPOT AV.</v>
          </cell>
          <cell r="F2030" t="str">
            <v>GOTA</v>
          </cell>
          <cell r="G2030" t="str">
            <v>CAPOT AV.GOTA</v>
          </cell>
          <cell r="H2030" t="str">
            <v>X38</v>
          </cell>
          <cell r="I2030" t="str">
            <v>SBOX</v>
          </cell>
          <cell r="J2030">
            <v>12</v>
          </cell>
          <cell r="K2030" t="str">
            <v>GALLARA, OSCAR FABIA</v>
          </cell>
          <cell r="L2030" t="str">
            <v>SPIN</v>
          </cell>
        </row>
        <row r="2031">
          <cell r="A2031">
            <v>22</v>
          </cell>
          <cell r="B2031" t="str">
            <v>X38</v>
          </cell>
          <cell r="C2031" t="str">
            <v>DEPARTAMENTO PINTURA</v>
          </cell>
          <cell r="D2031" t="str">
            <v>483</v>
          </cell>
          <cell r="E2031" t="str">
            <v>ENCUADRAMIENTO DE PUERTA AVD.</v>
          </cell>
          <cell r="F2031" t="str">
            <v>DESCOLGON</v>
          </cell>
          <cell r="G2031" t="str">
            <v>ENCUADRAMIENTO DE PUERTA AVD.DESCOLGON</v>
          </cell>
          <cell r="H2031" t="str">
            <v>X38</v>
          </cell>
          <cell r="I2031" t="str">
            <v>SBOX</v>
          </cell>
          <cell r="J2031">
            <v>12</v>
          </cell>
          <cell r="K2031" t="str">
            <v>ALBORNOZ CARLOS</v>
          </cell>
          <cell r="L2031" t="str">
            <v>SPIN</v>
          </cell>
        </row>
        <row r="2032">
          <cell r="A2032">
            <v>22</v>
          </cell>
          <cell r="B2032" t="str">
            <v>X38</v>
          </cell>
          <cell r="C2032" t="str">
            <v>DEPARTAMENTO PINTURA</v>
          </cell>
          <cell r="D2032" t="str">
            <v>483</v>
          </cell>
          <cell r="E2032" t="str">
            <v>MARCO DE PUERTA  ARI</v>
          </cell>
          <cell r="F2032" t="str">
            <v>DESCOLGON</v>
          </cell>
          <cell r="G2032" t="str">
            <v>MARCO DE PUERTA  ARIDESCOLGON</v>
          </cell>
          <cell r="H2032" t="str">
            <v>X38</v>
          </cell>
          <cell r="I2032" t="str">
            <v>SRE2</v>
          </cell>
          <cell r="J2032">
            <v>12</v>
          </cell>
          <cell r="K2032" t="str">
            <v>FIGUEROA MIGUEL ANGE</v>
          </cell>
          <cell r="L2032" t="str">
            <v>GUNI</v>
          </cell>
        </row>
        <row r="2033">
          <cell r="A2033">
            <v>22</v>
          </cell>
          <cell r="B2033" t="str">
            <v>X38</v>
          </cell>
          <cell r="C2033" t="str">
            <v>DEPARTAMENTO PINTURA</v>
          </cell>
          <cell r="D2033" t="str">
            <v>483</v>
          </cell>
          <cell r="E2033" t="str">
            <v>PIE MEDIO  D.</v>
          </cell>
          <cell r="F2033" t="str">
            <v>DESCOLGON</v>
          </cell>
          <cell r="G2033" t="str">
            <v>PIE MEDIO  D.DESCOLGON</v>
          </cell>
          <cell r="H2033" t="str">
            <v>X38</v>
          </cell>
          <cell r="I2033" t="str">
            <v>TCMU</v>
          </cell>
          <cell r="J2033">
            <v>12</v>
          </cell>
          <cell r="K2033" t="str">
            <v>IBARRA CARLOS NICOLA</v>
          </cell>
          <cell r="L2033" t="str">
            <v>GUNI</v>
          </cell>
        </row>
        <row r="2034">
          <cell r="A2034">
            <v>22</v>
          </cell>
          <cell r="B2034" t="str">
            <v>X38</v>
          </cell>
          <cell r="C2034" t="str">
            <v>DEPARTAMENTO PINTURA</v>
          </cell>
          <cell r="D2034" t="str">
            <v>483</v>
          </cell>
          <cell r="E2034" t="str">
            <v>PORTON (CONJUNTO)</v>
          </cell>
          <cell r="F2034" t="str">
            <v>DESCOLGON</v>
          </cell>
          <cell r="G2034" t="str">
            <v>PORTON (CONJUNTO)DESCOLGON</v>
          </cell>
          <cell r="H2034" t="str">
            <v>X38</v>
          </cell>
          <cell r="I2034" t="str">
            <v>TCMU</v>
          </cell>
          <cell r="J2034">
            <v>12</v>
          </cell>
          <cell r="K2034" t="str">
            <v>FIGUEROA MIGUEL ANGE</v>
          </cell>
          <cell r="L2034" t="str">
            <v>GUNI</v>
          </cell>
        </row>
        <row r="2035">
          <cell r="A2035">
            <v>22</v>
          </cell>
          <cell r="B2035" t="str">
            <v>X38</v>
          </cell>
          <cell r="C2035" t="str">
            <v>DEPARTAMENTO PINTURA</v>
          </cell>
          <cell r="D2035" t="str">
            <v>483</v>
          </cell>
          <cell r="E2035" t="str">
            <v>PORTON (CONJUNTO)</v>
          </cell>
          <cell r="F2035" t="str">
            <v>DESCOLGON</v>
          </cell>
          <cell r="G2035" t="str">
            <v>PORTON (CONJUNTO)DESCOLGON</v>
          </cell>
          <cell r="H2035" t="str">
            <v>X38</v>
          </cell>
          <cell r="I2035" t="str">
            <v>TCMU</v>
          </cell>
          <cell r="J2035">
            <v>12</v>
          </cell>
          <cell r="K2035" t="str">
            <v>IBARRA CARLOS NICOLA</v>
          </cell>
          <cell r="L2035" t="str">
            <v>GUNI</v>
          </cell>
        </row>
        <row r="2036">
          <cell r="A2036">
            <v>22</v>
          </cell>
          <cell r="B2036" t="str">
            <v>X38</v>
          </cell>
          <cell r="C2036" t="str">
            <v>DEPARTAMENTO PINTURA</v>
          </cell>
          <cell r="D2036" t="str">
            <v>484</v>
          </cell>
          <cell r="E2036" t="str">
            <v>PAÑO DE PUERTA  AVD / ALETA  AVD</v>
          </cell>
          <cell r="F2036" t="str">
            <v>SOBRESALE</v>
          </cell>
          <cell r="G2036" t="str">
            <v>PAÑO DE PUERTA  AVD / ALETA  AVDSOBRESALE</v>
          </cell>
          <cell r="H2036" t="str">
            <v>X38</v>
          </cell>
          <cell r="I2036" t="str">
            <v>SRE2</v>
          </cell>
          <cell r="J2036">
            <v>12</v>
          </cell>
          <cell r="K2036" t="str">
            <v>GAUNA MARIA EUGENIA</v>
          </cell>
          <cell r="L2036" t="str">
            <v>GUNI</v>
          </cell>
        </row>
        <row r="2037">
          <cell r="A2037">
            <v>22</v>
          </cell>
          <cell r="B2037" t="str">
            <v>X38</v>
          </cell>
          <cell r="C2037" t="str">
            <v>DEPARTAMENTO PINTURA</v>
          </cell>
          <cell r="D2037" t="str">
            <v>484</v>
          </cell>
          <cell r="E2037" t="str">
            <v>PORTON (CONJUNTO)</v>
          </cell>
          <cell r="F2037" t="str">
            <v>BOLLOS</v>
          </cell>
          <cell r="G2037" t="str">
            <v>PORTON (CONJUNTO)BOLLOS</v>
          </cell>
          <cell r="H2037" t="str">
            <v>X38</v>
          </cell>
          <cell r="I2037" t="str">
            <v>SRE2</v>
          </cell>
          <cell r="J2037">
            <v>12</v>
          </cell>
          <cell r="K2037" t="str">
            <v>RUSEK CHRISTIAN ADRI</v>
          </cell>
          <cell r="L2037" t="str">
            <v>GUNI</v>
          </cell>
        </row>
        <row r="2038">
          <cell r="A2038">
            <v>22</v>
          </cell>
          <cell r="B2038" t="str">
            <v>X38</v>
          </cell>
          <cell r="C2038" t="str">
            <v>DEPARTAMENTO PINTURA</v>
          </cell>
          <cell r="D2038" t="str">
            <v>484</v>
          </cell>
          <cell r="E2038" t="str">
            <v>PUERTA AVI.</v>
          </cell>
          <cell r="F2038" t="str">
            <v>RETOQUE DE PINTURA APARENTE</v>
          </cell>
          <cell r="G2038" t="str">
            <v>PUERTA AVI.RETOQUE DE PINTURA APARENTE</v>
          </cell>
          <cell r="H2038" t="str">
            <v>X38</v>
          </cell>
          <cell r="I2038" t="str">
            <v>SRE2</v>
          </cell>
          <cell r="J2038">
            <v>12</v>
          </cell>
          <cell r="K2038" t="str">
            <v>FIGUEROA MIGUEL ANGE</v>
          </cell>
          <cell r="L2038" t="str">
            <v>GUNI</v>
          </cell>
        </row>
        <row r="2039">
          <cell r="A2039">
            <v>22</v>
          </cell>
          <cell r="B2039" t="str">
            <v>X38</v>
          </cell>
          <cell r="C2039" t="str">
            <v>DEPARTAMENTO PINTURA</v>
          </cell>
          <cell r="D2039" t="str">
            <v>486</v>
          </cell>
          <cell r="E2039" t="str">
            <v>ALETA  ARI.</v>
          </cell>
          <cell r="F2039" t="str">
            <v>GRANO</v>
          </cell>
          <cell r="G2039" t="str">
            <v>ALETA  ARI.GRANO</v>
          </cell>
          <cell r="H2039" t="str">
            <v>X38</v>
          </cell>
          <cell r="I2039" t="str">
            <v>SBOX</v>
          </cell>
          <cell r="J2039">
            <v>12</v>
          </cell>
          <cell r="K2039" t="str">
            <v>ALBORNOZ CARLOS</v>
          </cell>
          <cell r="L2039" t="str">
            <v>SPIN</v>
          </cell>
        </row>
        <row r="2040">
          <cell r="A2040">
            <v>22</v>
          </cell>
          <cell r="B2040" t="str">
            <v>X38</v>
          </cell>
          <cell r="C2040" t="str">
            <v>DEPARTAMENTO PINTURA</v>
          </cell>
          <cell r="D2040" t="str">
            <v>486</v>
          </cell>
          <cell r="E2040" t="str">
            <v>ALETA  AVD.</v>
          </cell>
          <cell r="F2040" t="str">
            <v>GRANO</v>
          </cell>
          <cell r="G2040" t="str">
            <v>ALETA  AVD.GRANO</v>
          </cell>
          <cell r="H2040" t="str">
            <v>X38</v>
          </cell>
          <cell r="I2040" t="str">
            <v>SRE2</v>
          </cell>
          <cell r="J2040">
            <v>12</v>
          </cell>
          <cell r="K2040" t="str">
            <v>FIGUEROA MIGUEL ANGE</v>
          </cell>
          <cell r="L2040" t="str">
            <v>GUNI</v>
          </cell>
        </row>
        <row r="2041">
          <cell r="A2041">
            <v>22</v>
          </cell>
          <cell r="B2041" t="str">
            <v>X38</v>
          </cell>
          <cell r="C2041" t="str">
            <v>DEPARTAMENTO PINTURA</v>
          </cell>
          <cell r="D2041" t="str">
            <v>486</v>
          </cell>
          <cell r="E2041" t="str">
            <v>ALETA  AVI.</v>
          </cell>
          <cell r="F2041" t="str">
            <v>DEPOSITO DE PARTICULAS</v>
          </cell>
          <cell r="G2041" t="str">
            <v>ALETA  AVI.DEPOSITO DE PARTICULAS</v>
          </cell>
          <cell r="H2041" t="str">
            <v>X38</v>
          </cell>
          <cell r="I2041" t="str">
            <v>TCMU</v>
          </cell>
          <cell r="J2041">
            <v>12</v>
          </cell>
          <cell r="K2041" t="str">
            <v>RUSEK CHRISTIAN ADRI</v>
          </cell>
          <cell r="L2041" t="str">
            <v>GUNI</v>
          </cell>
        </row>
        <row r="2042">
          <cell r="A2042">
            <v>22</v>
          </cell>
          <cell r="B2042" t="str">
            <v>X38</v>
          </cell>
          <cell r="C2042" t="str">
            <v>DEPARTAMENTO PINTURA</v>
          </cell>
          <cell r="D2042" t="str">
            <v>486</v>
          </cell>
          <cell r="E2042" t="str">
            <v>CAJON DE PUERTA ARD.</v>
          </cell>
          <cell r="F2042" t="str">
            <v>DEPOSITO DE PARTICULAS</v>
          </cell>
          <cell r="G2042" t="str">
            <v>CAJON DE PUERTA ARD.DEPOSITO DE PARTICULAS</v>
          </cell>
          <cell r="H2042" t="str">
            <v>X38</v>
          </cell>
          <cell r="I2042" t="str">
            <v>SRE2</v>
          </cell>
          <cell r="J2042">
            <v>12</v>
          </cell>
          <cell r="K2042" t="str">
            <v>FIGUEROA MIGUEL ANGE</v>
          </cell>
          <cell r="L2042" t="str">
            <v>GUNI</v>
          </cell>
        </row>
        <row r="2043">
          <cell r="A2043">
            <v>22</v>
          </cell>
          <cell r="B2043" t="str">
            <v>X38</v>
          </cell>
          <cell r="C2043" t="str">
            <v>DEPARTAMENTO PINTURA</v>
          </cell>
          <cell r="D2043" t="str">
            <v>486</v>
          </cell>
          <cell r="E2043" t="str">
            <v>CAPOT AV.</v>
          </cell>
          <cell r="F2043" t="str">
            <v>MANCHA</v>
          </cell>
          <cell r="G2043" t="str">
            <v>CAPOT AV.MANCHA</v>
          </cell>
          <cell r="H2043" t="str">
            <v>X38</v>
          </cell>
          <cell r="I2043" t="str">
            <v>TCMU</v>
          </cell>
          <cell r="J2043">
            <v>12</v>
          </cell>
          <cell r="K2043" t="str">
            <v>FIGUEROA MIGUEL ANGE</v>
          </cell>
          <cell r="L2043" t="str">
            <v>GUNI</v>
          </cell>
        </row>
        <row r="2044">
          <cell r="A2044">
            <v>22</v>
          </cell>
          <cell r="B2044" t="str">
            <v>X38</v>
          </cell>
          <cell r="C2044" t="str">
            <v>DEPARTAMENTO PINTURA</v>
          </cell>
          <cell r="D2044" t="str">
            <v>486</v>
          </cell>
          <cell r="E2044" t="str">
            <v>CUSTODIA  I.</v>
          </cell>
          <cell r="F2044" t="str">
            <v>GRANO</v>
          </cell>
          <cell r="G2044" t="str">
            <v>CUSTODIA  I.GRANO</v>
          </cell>
          <cell r="H2044" t="str">
            <v>X38</v>
          </cell>
          <cell r="I2044" t="str">
            <v>SRE1</v>
          </cell>
          <cell r="J2044">
            <v>12</v>
          </cell>
          <cell r="K2044" t="str">
            <v>QUINTEROS PABLO JAVI</v>
          </cell>
          <cell r="L2044" t="str">
            <v>GUNI</v>
          </cell>
        </row>
        <row r="2045">
          <cell r="A2045">
            <v>22</v>
          </cell>
          <cell r="B2045" t="str">
            <v>X38</v>
          </cell>
          <cell r="C2045" t="str">
            <v>DEPARTAMENTO PINTURA</v>
          </cell>
          <cell r="D2045" t="str">
            <v>486</v>
          </cell>
          <cell r="E2045" t="str">
            <v>PIE MEDIO  I.</v>
          </cell>
          <cell r="F2045" t="str">
            <v>DEPOSITO DE PARTICULAS</v>
          </cell>
          <cell r="G2045" t="str">
            <v>PIE MEDIO  I.DEPOSITO DE PARTICULAS</v>
          </cell>
          <cell r="H2045" t="str">
            <v>X38</v>
          </cell>
          <cell r="I2045" t="str">
            <v>TCMU</v>
          </cell>
          <cell r="J2045">
            <v>12</v>
          </cell>
          <cell r="K2045" t="str">
            <v>RUSEK CHRISTIAN ADRI</v>
          </cell>
          <cell r="L2045" t="str">
            <v>GUNI</v>
          </cell>
        </row>
        <row r="2046">
          <cell r="A2046">
            <v>22</v>
          </cell>
          <cell r="B2046" t="str">
            <v>X38</v>
          </cell>
          <cell r="C2046" t="str">
            <v>DEPARTAMENTO PINTURA</v>
          </cell>
          <cell r="D2046" t="str">
            <v>486</v>
          </cell>
          <cell r="E2046" t="str">
            <v>PORTON (CONJUNTO)</v>
          </cell>
          <cell r="F2046" t="str">
            <v>DEPOSITO DE PARTICULAS</v>
          </cell>
          <cell r="G2046" t="str">
            <v>PORTON (CONJUNTO)DEPOSITO DE PARTICULAS</v>
          </cell>
          <cell r="H2046" t="str">
            <v>X38</v>
          </cell>
          <cell r="I2046" t="str">
            <v>SRE2</v>
          </cell>
          <cell r="J2046">
            <v>12</v>
          </cell>
          <cell r="K2046" t="str">
            <v>RUSEK CHRISTIAN ADRI</v>
          </cell>
          <cell r="L2046" t="str">
            <v>GUNI</v>
          </cell>
        </row>
        <row r="2047">
          <cell r="A2047">
            <v>22</v>
          </cell>
          <cell r="B2047" t="str">
            <v>X38</v>
          </cell>
          <cell r="C2047" t="str">
            <v>DEPARTAMENTO PINTURA</v>
          </cell>
          <cell r="D2047" t="str">
            <v>486</v>
          </cell>
          <cell r="E2047" t="str">
            <v>PORTON (CONJUNTO)</v>
          </cell>
          <cell r="F2047" t="str">
            <v>DEPOSITO DE PARTICULAS</v>
          </cell>
          <cell r="G2047" t="str">
            <v>PORTON (CONJUNTO)DEPOSITO DE PARTICULAS</v>
          </cell>
          <cell r="H2047" t="str">
            <v>X38</v>
          </cell>
          <cell r="I2047" t="str">
            <v>TCMU</v>
          </cell>
          <cell r="J2047">
            <v>12</v>
          </cell>
          <cell r="K2047" t="str">
            <v>FIGUEROA MIGUEL ANGE</v>
          </cell>
          <cell r="L2047" t="str">
            <v>GUNI</v>
          </cell>
        </row>
        <row r="2048">
          <cell r="A2048">
            <v>22</v>
          </cell>
          <cell r="B2048" t="str">
            <v>X38</v>
          </cell>
          <cell r="C2048" t="str">
            <v>DEPARTAMENTO PINTURA</v>
          </cell>
          <cell r="D2048" t="str">
            <v>486</v>
          </cell>
          <cell r="E2048" t="str">
            <v>PORTON (CONJUNTO)</v>
          </cell>
          <cell r="F2048" t="str">
            <v>GRANO</v>
          </cell>
          <cell r="G2048" t="str">
            <v>PORTON (CONJUNTO)GRANO</v>
          </cell>
          <cell r="H2048" t="str">
            <v>X38</v>
          </cell>
          <cell r="I2048" t="str">
            <v>TCMU</v>
          </cell>
          <cell r="J2048">
            <v>12</v>
          </cell>
          <cell r="K2048" t="str">
            <v>TOLEDO WALTER ANDRES</v>
          </cell>
          <cell r="L2048" t="str">
            <v>GUNI</v>
          </cell>
        </row>
        <row r="2049">
          <cell r="A2049">
            <v>22</v>
          </cell>
          <cell r="B2049" t="str">
            <v>X38</v>
          </cell>
          <cell r="C2049" t="str">
            <v>DEPARTAMENTO PINTURA</v>
          </cell>
          <cell r="D2049" t="str">
            <v>486</v>
          </cell>
          <cell r="E2049" t="str">
            <v>PUERTA ARD.</v>
          </cell>
          <cell r="F2049" t="str">
            <v>CRATER</v>
          </cell>
          <cell r="G2049" t="str">
            <v>PUERTA ARD.CRATER</v>
          </cell>
          <cell r="H2049" t="str">
            <v>X38</v>
          </cell>
          <cell r="I2049" t="str">
            <v>SBOX</v>
          </cell>
          <cell r="J2049">
            <v>12</v>
          </cell>
          <cell r="K2049" t="str">
            <v>ALBORNOZ CARLOS</v>
          </cell>
          <cell r="L2049" t="str">
            <v>SPIN</v>
          </cell>
        </row>
        <row r="2050">
          <cell r="A2050">
            <v>22</v>
          </cell>
          <cell r="B2050" t="str">
            <v>X38</v>
          </cell>
          <cell r="C2050" t="str">
            <v>DEPARTAMENTO PINTURA</v>
          </cell>
          <cell r="D2050" t="str">
            <v>486</v>
          </cell>
          <cell r="E2050" t="str">
            <v>PUERTA ARD.</v>
          </cell>
          <cell r="F2050" t="str">
            <v>DEPOSITO DE PARTICULAS</v>
          </cell>
          <cell r="G2050" t="str">
            <v>PUERTA ARD.DEPOSITO DE PARTICULAS</v>
          </cell>
          <cell r="H2050" t="str">
            <v>X38</v>
          </cell>
          <cell r="J2050">
            <v>12</v>
          </cell>
          <cell r="K2050" t="str">
            <v>ACEVEDO CLAUDIO CEFE</v>
          </cell>
          <cell r="L2050" t="str">
            <v>GUNI</v>
          </cell>
        </row>
        <row r="2051">
          <cell r="A2051">
            <v>22</v>
          </cell>
          <cell r="B2051" t="str">
            <v>X38</v>
          </cell>
          <cell r="C2051" t="str">
            <v>DEPARTAMENTO PINTURA</v>
          </cell>
          <cell r="D2051" t="str">
            <v>486</v>
          </cell>
          <cell r="E2051" t="str">
            <v>PUERTA ARI.</v>
          </cell>
          <cell r="F2051" t="str">
            <v>HUELLAS</v>
          </cell>
          <cell r="G2051" t="str">
            <v>PUERTA ARI.HUELLAS</v>
          </cell>
          <cell r="H2051" t="str">
            <v>X38</v>
          </cell>
          <cell r="I2051" t="str">
            <v>SBOX</v>
          </cell>
          <cell r="J2051">
            <v>12</v>
          </cell>
          <cell r="K2051" t="str">
            <v>ALBORNOZ CARLOS</v>
          </cell>
          <cell r="L2051" t="str">
            <v>SPIN</v>
          </cell>
        </row>
        <row r="2052">
          <cell r="A2052">
            <v>22</v>
          </cell>
          <cell r="B2052" t="str">
            <v>X38</v>
          </cell>
          <cell r="C2052" t="str">
            <v>DEPARTAMENTO PINTURA</v>
          </cell>
          <cell r="D2052" t="str">
            <v>486</v>
          </cell>
          <cell r="E2052" t="str">
            <v>PUERTA ARI.</v>
          </cell>
          <cell r="F2052" t="str">
            <v>HUELLAS</v>
          </cell>
          <cell r="G2052" t="str">
            <v>PUERTA ARI.HUELLAS</v>
          </cell>
          <cell r="H2052" t="str">
            <v>X38</v>
          </cell>
          <cell r="I2052" t="str">
            <v>SRE2</v>
          </cell>
          <cell r="J2052">
            <v>12</v>
          </cell>
          <cell r="K2052" t="str">
            <v>DAGHERO CLAUDIO JUAN</v>
          </cell>
          <cell r="L2052" t="str">
            <v>TCMU</v>
          </cell>
        </row>
        <row r="2053">
          <cell r="A2053">
            <v>22</v>
          </cell>
          <cell r="B2053" t="str">
            <v>X38</v>
          </cell>
          <cell r="C2053" t="str">
            <v>DIRECCION ADJUNTA TECNICA</v>
          </cell>
          <cell r="D2053" t="str">
            <v>300</v>
          </cell>
          <cell r="E2053" t="str">
            <v>TAPA DE CARBURANTE</v>
          </cell>
          <cell r="F2053" t="str">
            <v>MAL POSICIONADO</v>
          </cell>
          <cell r="G2053" t="str">
            <v>TAPA DE CARBURANTEMAL POSICIONADO</v>
          </cell>
          <cell r="H2053" t="str">
            <v>X38</v>
          </cell>
          <cell r="I2053" t="str">
            <v>SRE2</v>
          </cell>
          <cell r="J2053">
            <v>12</v>
          </cell>
          <cell r="K2053" t="str">
            <v>AUTELLI JORGE A</v>
          </cell>
          <cell r="L2053" t="str">
            <v>TCMU</v>
          </cell>
        </row>
        <row r="2054">
          <cell r="A2054">
            <v>22</v>
          </cell>
          <cell r="B2054" t="str">
            <v>X76</v>
          </cell>
          <cell r="C2054" t="str">
            <v>DEPARTAMENTO  CHAPA</v>
          </cell>
          <cell r="D2054" t="str">
            <v>426</v>
          </cell>
          <cell r="E2054" t="str">
            <v>MARCO DE PUERTA  AVI</v>
          </cell>
          <cell r="F2054" t="str">
            <v>PICO</v>
          </cell>
          <cell r="G2054" t="str">
            <v>MARCO DE PUERTA  AVIPICO</v>
          </cell>
          <cell r="H2054" t="str">
            <v>X76</v>
          </cell>
          <cell r="I2054" t="str">
            <v>STO1</v>
          </cell>
          <cell r="J2054">
            <v>12</v>
          </cell>
          <cell r="K2054" t="str">
            <v>CORREA, ALBERTO</v>
          </cell>
          <cell r="L2054" t="str">
            <v>STO1</v>
          </cell>
        </row>
        <row r="2055">
          <cell r="A2055">
            <v>22</v>
          </cell>
          <cell r="B2055" t="str">
            <v>X76</v>
          </cell>
          <cell r="C2055" t="str">
            <v>DEPARTAMENTO  CHAPA</v>
          </cell>
          <cell r="D2055" t="str">
            <v>427</v>
          </cell>
          <cell r="E2055" t="str">
            <v>PISO AR DE COFRE - CAJA</v>
          </cell>
          <cell r="F2055" t="str">
            <v>BOLLOS</v>
          </cell>
          <cell r="G2055" t="str">
            <v>PISO AR DE COFRE - CAJABOLLOS</v>
          </cell>
          <cell r="H2055" t="str">
            <v>X76</v>
          </cell>
          <cell r="I2055" t="str">
            <v>SRET</v>
          </cell>
          <cell r="J2055">
            <v>12</v>
          </cell>
          <cell r="K2055" t="str">
            <v>CORREA, ALBERTO</v>
          </cell>
          <cell r="L2055" t="str">
            <v>STO1</v>
          </cell>
        </row>
        <row r="2056">
          <cell r="A2056">
            <v>22</v>
          </cell>
          <cell r="B2056" t="str">
            <v>X76</v>
          </cell>
          <cell r="C2056" t="str">
            <v>DEPARTAMENTO  CHAPA</v>
          </cell>
          <cell r="D2056" t="str">
            <v>427</v>
          </cell>
          <cell r="E2056" t="str">
            <v>PUERTA AVD.</v>
          </cell>
          <cell r="F2056" t="str">
            <v>DEFECTO DE CHAPA</v>
          </cell>
          <cell r="G2056" t="str">
            <v>PUERTA AVD.DEFECTO DE CHAPA</v>
          </cell>
          <cell r="H2056" t="str">
            <v>X76</v>
          </cell>
          <cell r="I2056" t="str">
            <v>SRE2</v>
          </cell>
          <cell r="J2056">
            <v>12</v>
          </cell>
          <cell r="K2056" t="str">
            <v>JOSE PERESIN</v>
          </cell>
          <cell r="L2056" t="str">
            <v>TCMU</v>
          </cell>
        </row>
        <row r="2057">
          <cell r="A2057">
            <v>22</v>
          </cell>
          <cell r="B2057" t="str">
            <v>X76</v>
          </cell>
          <cell r="C2057" t="str">
            <v>DEPARTAMENTO MONTAJE</v>
          </cell>
          <cell r="D2057" t="str">
            <v>???</v>
          </cell>
          <cell r="E2057" t="str">
            <v>REJILLA DE CALANDRA</v>
          </cell>
          <cell r="F2057" t="str">
            <v>MAL POSICIONADO</v>
          </cell>
          <cell r="G2057" t="str">
            <v>REJILLA DE CALANDRAMAL POSICIONADO</v>
          </cell>
          <cell r="H2057" t="str">
            <v>X76</v>
          </cell>
          <cell r="I2057" t="str">
            <v>TCMU</v>
          </cell>
          <cell r="J2057">
            <v>12</v>
          </cell>
          <cell r="K2057" t="str">
            <v>RIZZI JESSICA</v>
          </cell>
          <cell r="L2057" t="str">
            <v>GUNI</v>
          </cell>
        </row>
        <row r="2058">
          <cell r="A2058">
            <v>22</v>
          </cell>
          <cell r="B2058" t="str">
            <v>X76</v>
          </cell>
          <cell r="C2058" t="str">
            <v>DEPARTAMENTO MONTAJE</v>
          </cell>
          <cell r="D2058" t="str">
            <v>???</v>
          </cell>
          <cell r="E2058" t="str">
            <v>TECHO</v>
          </cell>
          <cell r="F2058" t="str">
            <v>DETERIORADO</v>
          </cell>
          <cell r="G2058" t="str">
            <v>TECHODETERIORADO</v>
          </cell>
          <cell r="H2058" t="str">
            <v>X76</v>
          </cell>
          <cell r="I2058" t="str">
            <v>TCMU</v>
          </cell>
          <cell r="J2058">
            <v>12</v>
          </cell>
          <cell r="K2058" t="str">
            <v>RIZZI JESSICA</v>
          </cell>
          <cell r="L2058" t="str">
            <v>GUNI</v>
          </cell>
        </row>
        <row r="2059">
          <cell r="A2059">
            <v>22</v>
          </cell>
          <cell r="B2059" t="str">
            <v>X76</v>
          </cell>
          <cell r="C2059" t="str">
            <v>DEPARTAMENTO MONTAJE</v>
          </cell>
          <cell r="D2059" t="str">
            <v>137</v>
          </cell>
          <cell r="E2059" t="str">
            <v>PUERTA DESLIZANTE LATERAL I.</v>
          </cell>
          <cell r="F2059" t="str">
            <v>FALTA</v>
          </cell>
          <cell r="G2059" t="str">
            <v>PUERTA DESLIZANTE LATERAL I.FALTA</v>
          </cell>
          <cell r="H2059" t="str">
            <v>X76</v>
          </cell>
          <cell r="I2059" t="str">
            <v>TCMU</v>
          </cell>
          <cell r="J2059">
            <v>12</v>
          </cell>
          <cell r="K2059" t="str">
            <v>RIZZI JESSICA</v>
          </cell>
          <cell r="L2059" t="str">
            <v>GUNI</v>
          </cell>
        </row>
        <row r="2060">
          <cell r="A2060">
            <v>22</v>
          </cell>
          <cell r="B2060" t="str">
            <v>X76</v>
          </cell>
          <cell r="C2060" t="str">
            <v>DEPARTAMENTO MONTAJE</v>
          </cell>
          <cell r="D2060" t="str">
            <v>147</v>
          </cell>
          <cell r="E2060" t="str">
            <v>PAÑO LATERAL ARI</v>
          </cell>
          <cell r="F2060" t="str">
            <v>DESCONCHADO</v>
          </cell>
          <cell r="G2060" t="str">
            <v>PAÑO LATERAL ARIDESCONCHADO</v>
          </cell>
          <cell r="H2060" t="str">
            <v>X76</v>
          </cell>
          <cell r="I2060" t="str">
            <v>SPIN</v>
          </cell>
          <cell r="J2060">
            <v>12</v>
          </cell>
          <cell r="K2060" t="str">
            <v>ALBORNOZ CARLOS</v>
          </cell>
          <cell r="L2060" t="str">
            <v>SPIN</v>
          </cell>
        </row>
        <row r="2061">
          <cell r="A2061">
            <v>22</v>
          </cell>
          <cell r="B2061" t="str">
            <v>X76</v>
          </cell>
          <cell r="C2061" t="str">
            <v>DEPARTAMENTO PINTURA</v>
          </cell>
          <cell r="D2061" t="str">
            <v>483</v>
          </cell>
          <cell r="E2061" t="str">
            <v>PUERTA DESLIZANTE LATERAL I.</v>
          </cell>
          <cell r="F2061" t="str">
            <v>MANCHA</v>
          </cell>
          <cell r="G2061" t="str">
            <v>PUERTA DESLIZANTE LATERAL I.MANCHA</v>
          </cell>
          <cell r="H2061" t="str">
            <v>X76</v>
          </cell>
          <cell r="I2061" t="str">
            <v>TCMU</v>
          </cell>
          <cell r="J2061">
            <v>12</v>
          </cell>
          <cell r="K2061" t="str">
            <v>RIZZI JESSICA</v>
          </cell>
          <cell r="L2061" t="str">
            <v>GUNI</v>
          </cell>
        </row>
        <row r="2062">
          <cell r="A2062">
            <v>22</v>
          </cell>
          <cell r="B2062" t="str">
            <v>X76</v>
          </cell>
          <cell r="C2062" t="str">
            <v>DEPARTAMENTO PINTURA</v>
          </cell>
          <cell r="D2062" t="str">
            <v>484</v>
          </cell>
          <cell r="E2062" t="str">
            <v>PUERTA BATIENTE ARD.</v>
          </cell>
          <cell r="F2062" t="str">
            <v>FALTA DE ADHERENCIA</v>
          </cell>
          <cell r="G2062" t="str">
            <v>PUERTA BATIENTE ARD.FALTA DE ADHERENCIA</v>
          </cell>
          <cell r="H2062" t="str">
            <v>X76</v>
          </cell>
          <cell r="I2062" t="str">
            <v>TCMU</v>
          </cell>
          <cell r="J2062">
            <v>12</v>
          </cell>
          <cell r="K2062" t="str">
            <v>MANZANELLI RICARDO O</v>
          </cell>
          <cell r="L2062" t="str">
            <v>GUNI</v>
          </cell>
        </row>
        <row r="2063">
          <cell r="A2063">
            <v>22</v>
          </cell>
          <cell r="B2063" t="str">
            <v>X76</v>
          </cell>
          <cell r="C2063" t="str">
            <v>DEPARTAMENTO PINTURA</v>
          </cell>
          <cell r="D2063" t="str">
            <v>484</v>
          </cell>
          <cell r="E2063" t="str">
            <v>PUERTA BATIENTE ARI.</v>
          </cell>
          <cell r="F2063" t="str">
            <v>FALTA DE ADHERENCIA</v>
          </cell>
          <cell r="G2063" t="str">
            <v>PUERTA BATIENTE ARI.FALTA DE ADHERENCIA</v>
          </cell>
          <cell r="H2063" t="str">
            <v>X76</v>
          </cell>
          <cell r="I2063" t="str">
            <v>TCMU</v>
          </cell>
          <cell r="J2063">
            <v>12</v>
          </cell>
          <cell r="K2063" t="str">
            <v>MANZANELLI RICARDO O</v>
          </cell>
          <cell r="L2063" t="str">
            <v>GUNI</v>
          </cell>
        </row>
        <row r="2064">
          <cell r="A2064">
            <v>22</v>
          </cell>
          <cell r="B2064" t="str">
            <v>X76</v>
          </cell>
          <cell r="C2064" t="str">
            <v>DEPARTAMENTO PINTURA</v>
          </cell>
          <cell r="D2064" t="str">
            <v>486</v>
          </cell>
          <cell r="E2064" t="str">
            <v>ALETA ARD.</v>
          </cell>
          <cell r="F2064" t="str">
            <v>GRANO</v>
          </cell>
          <cell r="G2064" t="str">
            <v>ALETA ARD.GRANO</v>
          </cell>
          <cell r="H2064" t="str">
            <v>X76</v>
          </cell>
          <cell r="I2064" t="str">
            <v>SRE2</v>
          </cell>
          <cell r="J2064">
            <v>12</v>
          </cell>
          <cell r="K2064" t="str">
            <v>RIZZI JESSICA</v>
          </cell>
          <cell r="L2064" t="str">
            <v>GUNI</v>
          </cell>
        </row>
        <row r="2065">
          <cell r="A2065">
            <v>22</v>
          </cell>
          <cell r="B2065" t="str">
            <v>X76</v>
          </cell>
          <cell r="C2065" t="str">
            <v>DEPARTAMENTO PINTURA</v>
          </cell>
          <cell r="D2065" t="str">
            <v>486</v>
          </cell>
          <cell r="E2065" t="str">
            <v>CAPOT AV.</v>
          </cell>
          <cell r="F2065" t="str">
            <v>GRANO</v>
          </cell>
          <cell r="G2065" t="str">
            <v>CAPOT AV.GRANO</v>
          </cell>
          <cell r="H2065" t="str">
            <v>X76</v>
          </cell>
          <cell r="I2065" t="str">
            <v>SRE2</v>
          </cell>
          <cell r="J2065">
            <v>12</v>
          </cell>
          <cell r="K2065" t="str">
            <v>RIZZI JESSICA</v>
          </cell>
          <cell r="L2065" t="str">
            <v>GUNI</v>
          </cell>
        </row>
        <row r="2066">
          <cell r="A2066">
            <v>22</v>
          </cell>
          <cell r="B2066" t="str">
            <v>X76</v>
          </cell>
          <cell r="C2066" t="str">
            <v>DEPARTAMENTO PINTURA</v>
          </cell>
          <cell r="D2066" t="str">
            <v>486</v>
          </cell>
          <cell r="E2066" t="str">
            <v>PIE MEDIO  I.</v>
          </cell>
          <cell r="F2066" t="str">
            <v>GRANO</v>
          </cell>
          <cell r="G2066" t="str">
            <v>PIE MEDIO  I.GRANO</v>
          </cell>
          <cell r="H2066" t="str">
            <v>X76</v>
          </cell>
          <cell r="I2066" t="str">
            <v>TCMU</v>
          </cell>
          <cell r="J2066">
            <v>12</v>
          </cell>
          <cell r="K2066" t="str">
            <v>MANZANELLI RICARDO O</v>
          </cell>
          <cell r="L2066" t="str">
            <v>GUNI</v>
          </cell>
        </row>
        <row r="2067">
          <cell r="A2067">
            <v>22</v>
          </cell>
          <cell r="B2067" t="str">
            <v>X76</v>
          </cell>
          <cell r="C2067" t="str">
            <v>DEPARTAMENTO PINTURA</v>
          </cell>
          <cell r="D2067" t="str">
            <v>486</v>
          </cell>
          <cell r="E2067" t="str">
            <v>PIE MEDIO  I.</v>
          </cell>
          <cell r="F2067" t="str">
            <v>GRANO</v>
          </cell>
          <cell r="G2067" t="str">
            <v>PIE MEDIO  I.GRANO</v>
          </cell>
          <cell r="H2067" t="str">
            <v>X76</v>
          </cell>
          <cell r="I2067" t="str">
            <v>TCMU</v>
          </cell>
          <cell r="J2067">
            <v>12</v>
          </cell>
          <cell r="K2067" t="str">
            <v>RIZZI JESSICA</v>
          </cell>
          <cell r="L2067" t="str">
            <v>GUNI</v>
          </cell>
        </row>
        <row r="2068">
          <cell r="A2068">
            <v>22</v>
          </cell>
          <cell r="B2068" t="str">
            <v>X76</v>
          </cell>
          <cell r="C2068" t="str">
            <v>DEPARTAMENTO PINTURA</v>
          </cell>
          <cell r="D2068" t="str">
            <v>486</v>
          </cell>
          <cell r="E2068" t="str">
            <v>PUERTA BATIENTE ARI.</v>
          </cell>
          <cell r="F2068" t="str">
            <v>GRANO</v>
          </cell>
          <cell r="G2068" t="str">
            <v>PUERTA BATIENTE ARI.GRANO</v>
          </cell>
          <cell r="H2068" t="str">
            <v>X76</v>
          </cell>
          <cell r="I2068" t="str">
            <v>TCMU</v>
          </cell>
          <cell r="J2068">
            <v>12</v>
          </cell>
          <cell r="K2068" t="str">
            <v>RIZZI JESSICA</v>
          </cell>
          <cell r="L2068" t="str">
            <v>GUNI</v>
          </cell>
        </row>
        <row r="2069">
          <cell r="A2069">
            <v>22</v>
          </cell>
          <cell r="B2069" t="str">
            <v>X76</v>
          </cell>
          <cell r="C2069" t="str">
            <v>DEPARTAMENTO PINTURA</v>
          </cell>
          <cell r="D2069" t="str">
            <v>486</v>
          </cell>
          <cell r="E2069" t="str">
            <v>PUERTA BATIENTE LATERAL I.</v>
          </cell>
          <cell r="F2069" t="str">
            <v>HUELLAS</v>
          </cell>
          <cell r="G2069" t="str">
            <v>PUERTA BATIENTE LATERAL I.HUELLAS</v>
          </cell>
          <cell r="H2069" t="str">
            <v>X76</v>
          </cell>
          <cell r="I2069" t="str">
            <v>SPIN</v>
          </cell>
          <cell r="J2069">
            <v>12</v>
          </cell>
          <cell r="K2069" t="str">
            <v>ALBORNOZ CARLOS</v>
          </cell>
          <cell r="L2069" t="str">
            <v>SPIN</v>
          </cell>
        </row>
        <row r="2070">
          <cell r="A2070">
            <v>22</v>
          </cell>
          <cell r="B2070" t="str">
            <v>X76</v>
          </cell>
          <cell r="C2070" t="str">
            <v>DEPARTAMENTO PINTURA</v>
          </cell>
          <cell r="D2070" t="str">
            <v>486</v>
          </cell>
          <cell r="E2070" t="str">
            <v>PUERTA DESLIZANTE LATERAL I.</v>
          </cell>
          <cell r="F2070" t="str">
            <v>GRANO</v>
          </cell>
          <cell r="G2070" t="str">
            <v>PUERTA DESLIZANTE LATERAL I.GRANO</v>
          </cell>
          <cell r="H2070" t="str">
            <v>X76</v>
          </cell>
          <cell r="I2070" t="str">
            <v>SRE2</v>
          </cell>
          <cell r="J2070">
            <v>12</v>
          </cell>
          <cell r="K2070" t="str">
            <v>RIZZI JESSICA</v>
          </cell>
          <cell r="L2070" t="str">
            <v>GUNI</v>
          </cell>
        </row>
        <row r="2071">
          <cell r="A2071">
            <v>22</v>
          </cell>
          <cell r="B2071" t="str">
            <v>X76</v>
          </cell>
          <cell r="C2071" t="str">
            <v>DEPARTAMENTO PINTURA</v>
          </cell>
          <cell r="D2071" t="str">
            <v>486</v>
          </cell>
          <cell r="E2071" t="str">
            <v>TECHO</v>
          </cell>
          <cell r="F2071" t="str">
            <v>MANCHA</v>
          </cell>
          <cell r="G2071" t="str">
            <v>TECHOMANCHA</v>
          </cell>
          <cell r="H2071" t="str">
            <v>X76</v>
          </cell>
          <cell r="I2071" t="str">
            <v>SPIN</v>
          </cell>
          <cell r="J2071">
            <v>12</v>
          </cell>
          <cell r="K2071" t="str">
            <v>ALBORNOZ CARLOS</v>
          </cell>
          <cell r="L2071" t="str">
            <v>SPIN</v>
          </cell>
        </row>
        <row r="2072">
          <cell r="A2072">
            <v>22</v>
          </cell>
          <cell r="B2072" t="str">
            <v>X38</v>
          </cell>
          <cell r="C2072" t="str">
            <v>CALIDAD DE PIEZAS</v>
          </cell>
          <cell r="D2072" t="str">
            <v>151</v>
          </cell>
          <cell r="E2072" t="str">
            <v>ASIENTO  AVD.</v>
          </cell>
          <cell r="F2072" t="str">
            <v>NO CONFORME</v>
          </cell>
          <cell r="G2072" t="str">
            <v>ASIENTO  AVD.NO CONFORME</v>
          </cell>
          <cell r="H2072" t="str">
            <v>X38</v>
          </cell>
          <cell r="I2072" t="str">
            <v>SRE2</v>
          </cell>
          <cell r="J2072">
            <v>11</v>
          </cell>
          <cell r="K2072" t="str">
            <v>DAGHERO CLAUDIO JUAN</v>
          </cell>
          <cell r="L2072" t="str">
            <v>TCMU</v>
          </cell>
        </row>
        <row r="2073">
          <cell r="A2073">
            <v>22</v>
          </cell>
          <cell r="B2073" t="str">
            <v>X38</v>
          </cell>
          <cell r="C2073" t="str">
            <v>CALIDAD DE PIEZAS</v>
          </cell>
          <cell r="D2073" t="str">
            <v>151</v>
          </cell>
          <cell r="E2073" t="str">
            <v>CAJETIN EXT. LUNA DE PUERTA ARI.</v>
          </cell>
          <cell r="F2073" t="str">
            <v>DEFORMADO</v>
          </cell>
          <cell r="G2073" t="str">
            <v>CAJETIN EXT. LUNA DE PUERTA ARI.DEFORMADO</v>
          </cell>
          <cell r="H2073" t="str">
            <v>X38</v>
          </cell>
          <cell r="I2073" t="str">
            <v>TCMU</v>
          </cell>
          <cell r="J2073">
            <v>11</v>
          </cell>
          <cell r="K2073" t="str">
            <v>FUENTE FEDER GREGOR</v>
          </cell>
          <cell r="L2073" t="str">
            <v>GUNI</v>
          </cell>
        </row>
        <row r="2074">
          <cell r="A2074">
            <v>22</v>
          </cell>
          <cell r="B2074" t="str">
            <v>X38</v>
          </cell>
          <cell r="C2074" t="str">
            <v>CALIDAD DE PIEZAS</v>
          </cell>
          <cell r="D2074" t="str">
            <v>151</v>
          </cell>
          <cell r="E2074" t="str">
            <v>CINTURON DE SEGURIDAD ARI.</v>
          </cell>
          <cell r="F2074" t="str">
            <v>NO CONFORME</v>
          </cell>
          <cell r="G2074" t="str">
            <v>CINTURON DE SEGURIDAD ARI.NO CONFORME</v>
          </cell>
          <cell r="H2074" t="str">
            <v>X38</v>
          </cell>
          <cell r="I2074" t="str">
            <v>TCMU</v>
          </cell>
          <cell r="J2074">
            <v>11</v>
          </cell>
          <cell r="K2074" t="str">
            <v>VAZQUEZ RENE ALBERTO</v>
          </cell>
          <cell r="L2074" t="str">
            <v>GUN2</v>
          </cell>
        </row>
        <row r="2075">
          <cell r="A2075">
            <v>22</v>
          </cell>
          <cell r="B2075" t="str">
            <v>X38</v>
          </cell>
          <cell r="C2075" t="str">
            <v>CALIDAD DE PIEZAS</v>
          </cell>
          <cell r="D2075" t="str">
            <v>151</v>
          </cell>
          <cell r="E2075" t="str">
            <v>PARACHOQUES AV.</v>
          </cell>
          <cell r="F2075" t="str">
            <v xml:space="preserve">RAYAS </v>
          </cell>
          <cell r="G2075" t="str">
            <v xml:space="preserve">PARACHOQUES AV.RAYAS </v>
          </cell>
          <cell r="H2075" t="str">
            <v>X38</v>
          </cell>
          <cell r="I2075" t="str">
            <v>SRE2</v>
          </cell>
          <cell r="J2075">
            <v>11</v>
          </cell>
          <cell r="K2075" t="str">
            <v>RUSEK CHRISTIAN ADRI</v>
          </cell>
          <cell r="L2075" t="str">
            <v>GUNI</v>
          </cell>
        </row>
        <row r="2076">
          <cell r="A2076">
            <v>22</v>
          </cell>
          <cell r="B2076" t="str">
            <v>X38</v>
          </cell>
          <cell r="C2076" t="str">
            <v>CALIDAD DE PIEZAS</v>
          </cell>
          <cell r="D2076" t="str">
            <v>151</v>
          </cell>
          <cell r="E2076" t="str">
            <v>PARACHOQUES AV.</v>
          </cell>
          <cell r="F2076" t="str">
            <v xml:space="preserve">RAYAS </v>
          </cell>
          <cell r="G2076" t="str">
            <v xml:space="preserve">PARACHOQUES AV.RAYAS </v>
          </cell>
          <cell r="H2076" t="str">
            <v>X38</v>
          </cell>
          <cell r="I2076" t="str">
            <v>TCMU</v>
          </cell>
          <cell r="J2076">
            <v>11</v>
          </cell>
          <cell r="K2076" t="str">
            <v>VAZQUEZ RENE ALBERTO</v>
          </cell>
          <cell r="L2076" t="str">
            <v>GUNI</v>
          </cell>
        </row>
        <row r="2077">
          <cell r="A2077">
            <v>22</v>
          </cell>
          <cell r="B2077" t="str">
            <v>X38</v>
          </cell>
          <cell r="C2077" t="str">
            <v>CALIDAD DE PIEZAS</v>
          </cell>
          <cell r="D2077" t="str">
            <v>151</v>
          </cell>
          <cell r="E2077" t="str">
            <v>PROTECTOR INT. PASO DE RUEDA ARD.</v>
          </cell>
          <cell r="F2077" t="str">
            <v>NO CONFORME</v>
          </cell>
          <cell r="G2077" t="str">
            <v>PROTECTOR INT. PASO DE RUEDA ARD.NO CONFORME</v>
          </cell>
          <cell r="H2077" t="str">
            <v>X38</v>
          </cell>
          <cell r="I2077" t="str">
            <v>SREE</v>
          </cell>
          <cell r="J2077">
            <v>11</v>
          </cell>
          <cell r="K2077" t="str">
            <v>AUTELLI JORGE A</v>
          </cell>
          <cell r="L2077" t="str">
            <v>SREE</v>
          </cell>
        </row>
        <row r="2078">
          <cell r="A2078">
            <v>22</v>
          </cell>
          <cell r="B2078" t="str">
            <v>X38</v>
          </cell>
          <cell r="C2078" t="str">
            <v>DEPARTAMENTO  CHAPA</v>
          </cell>
          <cell r="D2078" t="str">
            <v>416</v>
          </cell>
          <cell r="E2078" t="str">
            <v>PARACHOQUES AR</v>
          </cell>
          <cell r="F2078" t="str">
            <v>MAL POSICIONADO</v>
          </cell>
          <cell r="G2078" t="str">
            <v>PARACHOQUES ARMAL POSICIONADO</v>
          </cell>
          <cell r="H2078" t="str">
            <v>X38</v>
          </cell>
          <cell r="I2078" t="str">
            <v>BOUT</v>
          </cell>
          <cell r="J2078">
            <v>11</v>
          </cell>
          <cell r="K2078" t="str">
            <v>FUENTE FEDER GREGOR</v>
          </cell>
          <cell r="L2078" t="str">
            <v>GUNI</v>
          </cell>
        </row>
        <row r="2079">
          <cell r="A2079">
            <v>22</v>
          </cell>
          <cell r="B2079" t="str">
            <v>X38</v>
          </cell>
          <cell r="C2079" t="str">
            <v>DEPARTAMENTO  CHAPA</v>
          </cell>
          <cell r="D2079" t="str">
            <v>416</v>
          </cell>
          <cell r="E2079" t="str">
            <v>PARACHOQUES AR</v>
          </cell>
          <cell r="F2079" t="str">
            <v>MAL POSICIONADO</v>
          </cell>
          <cell r="G2079" t="str">
            <v>PARACHOQUES ARMAL POSICIONADO</v>
          </cell>
          <cell r="H2079" t="str">
            <v>X38</v>
          </cell>
          <cell r="I2079" t="str">
            <v>SRE2</v>
          </cell>
          <cell r="J2079">
            <v>11</v>
          </cell>
          <cell r="K2079" t="str">
            <v>FUENTE FEDER GREGOR</v>
          </cell>
          <cell r="L2079" t="str">
            <v>GUNI</v>
          </cell>
        </row>
        <row r="2080">
          <cell r="A2080">
            <v>22</v>
          </cell>
          <cell r="B2080" t="str">
            <v>X38</v>
          </cell>
          <cell r="C2080" t="str">
            <v>DEPARTAMENTO  CHAPA</v>
          </cell>
          <cell r="D2080" t="str">
            <v>416</v>
          </cell>
          <cell r="E2080" t="str">
            <v>PARACHOQUES AR</v>
          </cell>
          <cell r="F2080" t="str">
            <v>MAL POSICIONADO</v>
          </cell>
          <cell r="G2080" t="str">
            <v>PARACHOQUES ARMAL POSICIONADO</v>
          </cell>
          <cell r="H2080" t="str">
            <v>X38</v>
          </cell>
          <cell r="I2080" t="str">
            <v>SRE2</v>
          </cell>
          <cell r="J2080">
            <v>11</v>
          </cell>
          <cell r="K2080" t="str">
            <v>RUSEK CHRISTIAN ADRI</v>
          </cell>
          <cell r="L2080" t="str">
            <v>GUNI</v>
          </cell>
        </row>
        <row r="2081">
          <cell r="A2081">
            <v>22</v>
          </cell>
          <cell r="B2081" t="str">
            <v>X38</v>
          </cell>
          <cell r="C2081" t="str">
            <v>DEPARTAMENTO  CHAPA</v>
          </cell>
          <cell r="D2081" t="str">
            <v>421</v>
          </cell>
          <cell r="E2081" t="str">
            <v>ALETA ARD.</v>
          </cell>
          <cell r="F2081" t="str">
            <v>BOLLOS</v>
          </cell>
          <cell r="G2081" t="str">
            <v>ALETA ARD.BOLLOS</v>
          </cell>
          <cell r="H2081" t="str">
            <v>X38</v>
          </cell>
          <cell r="I2081" t="str">
            <v>TCMU</v>
          </cell>
          <cell r="J2081">
            <v>11</v>
          </cell>
          <cell r="K2081" t="str">
            <v>REYNOSO DAVID WALTER</v>
          </cell>
          <cell r="L2081" t="str">
            <v>GUNI</v>
          </cell>
        </row>
        <row r="2082">
          <cell r="A2082">
            <v>22</v>
          </cell>
          <cell r="B2082" t="str">
            <v>X38</v>
          </cell>
          <cell r="C2082" t="str">
            <v>DEPARTAMENTO  CHAPA</v>
          </cell>
          <cell r="D2082" t="str">
            <v>421</v>
          </cell>
          <cell r="E2082" t="str">
            <v>ALETA ARD.</v>
          </cell>
          <cell r="F2082" t="str">
            <v>BOLLOS</v>
          </cell>
          <cell r="G2082" t="str">
            <v>ALETA ARD.BOLLOS</v>
          </cell>
          <cell r="H2082" t="str">
            <v>X38</v>
          </cell>
          <cell r="I2082" t="str">
            <v>TCMU</v>
          </cell>
          <cell r="J2082">
            <v>11</v>
          </cell>
          <cell r="K2082" t="str">
            <v>VAZQUEZ RENE ALBERTO</v>
          </cell>
          <cell r="L2082" t="str">
            <v>GUNI</v>
          </cell>
        </row>
        <row r="2083">
          <cell r="A2083">
            <v>22</v>
          </cell>
          <cell r="B2083" t="str">
            <v>X38</v>
          </cell>
          <cell r="C2083" t="str">
            <v>DEPARTAMENTO  CHAPA</v>
          </cell>
          <cell r="D2083" t="str">
            <v>421</v>
          </cell>
          <cell r="E2083" t="str">
            <v>ALETA  ARI.</v>
          </cell>
          <cell r="F2083" t="str">
            <v>BOLLOS</v>
          </cell>
          <cell r="G2083" t="str">
            <v>ALETA  ARI.BOLLOS</v>
          </cell>
          <cell r="H2083" t="str">
            <v>X38</v>
          </cell>
          <cell r="I2083" t="str">
            <v>SRE1</v>
          </cell>
          <cell r="J2083">
            <v>11</v>
          </cell>
          <cell r="K2083" t="str">
            <v>REYNOSO DAVID WALTER</v>
          </cell>
          <cell r="L2083" t="str">
            <v>GUNI</v>
          </cell>
        </row>
        <row r="2084">
          <cell r="A2084">
            <v>22</v>
          </cell>
          <cell r="B2084" t="str">
            <v>X38</v>
          </cell>
          <cell r="C2084" t="str">
            <v>DEPARTAMENTO  CHAPA</v>
          </cell>
          <cell r="D2084" t="str">
            <v>421</v>
          </cell>
          <cell r="E2084" t="str">
            <v>ALETA  ARI.</v>
          </cell>
          <cell r="F2084" t="str">
            <v>BOLLOS</v>
          </cell>
          <cell r="G2084" t="str">
            <v>ALETA  ARI.BOLLOS</v>
          </cell>
          <cell r="H2084" t="str">
            <v>X38</v>
          </cell>
          <cell r="I2084" t="str">
            <v>SRE2</v>
          </cell>
          <cell r="J2084">
            <v>11</v>
          </cell>
          <cell r="K2084" t="str">
            <v>VAZQUEZ RENE ALBERTO</v>
          </cell>
          <cell r="L2084" t="str">
            <v>GUNI</v>
          </cell>
        </row>
        <row r="2085">
          <cell r="A2085">
            <v>22</v>
          </cell>
          <cell r="B2085" t="str">
            <v>X38</v>
          </cell>
          <cell r="C2085" t="str">
            <v>DEPARTAMENTO  CHAPA</v>
          </cell>
          <cell r="D2085" t="str">
            <v>421</v>
          </cell>
          <cell r="E2085" t="str">
            <v>ALETA  ARI.</v>
          </cell>
          <cell r="F2085" t="str">
            <v>BOLLOS</v>
          </cell>
          <cell r="G2085" t="str">
            <v>ALETA  ARI.BOLLOS</v>
          </cell>
          <cell r="H2085" t="str">
            <v>X38</v>
          </cell>
          <cell r="I2085" t="str">
            <v>TCMU</v>
          </cell>
          <cell r="J2085">
            <v>11</v>
          </cell>
          <cell r="K2085" t="str">
            <v>VERA FEDERICO</v>
          </cell>
          <cell r="L2085" t="str">
            <v>GUNI</v>
          </cell>
        </row>
        <row r="2086">
          <cell r="A2086">
            <v>22</v>
          </cell>
          <cell r="B2086" t="str">
            <v>X38</v>
          </cell>
          <cell r="C2086" t="str">
            <v>DEPARTAMENTO  CHAPA</v>
          </cell>
          <cell r="D2086" t="str">
            <v>421</v>
          </cell>
          <cell r="E2086" t="str">
            <v>ALETA  ARI.</v>
          </cell>
          <cell r="F2086" t="str">
            <v>DEFORMADO</v>
          </cell>
          <cell r="G2086" t="str">
            <v>ALETA  ARI.DEFORMADO</v>
          </cell>
          <cell r="H2086" t="str">
            <v>X38</v>
          </cell>
          <cell r="I2086" t="str">
            <v>SREE</v>
          </cell>
          <cell r="J2086">
            <v>11</v>
          </cell>
          <cell r="K2086" t="str">
            <v>VERA FEDERICO</v>
          </cell>
          <cell r="L2086" t="str">
            <v>GUNI</v>
          </cell>
        </row>
        <row r="2087">
          <cell r="A2087">
            <v>22</v>
          </cell>
          <cell r="B2087" t="str">
            <v>X38</v>
          </cell>
          <cell r="C2087" t="str">
            <v>DEPARTAMENTO  CHAPA</v>
          </cell>
          <cell r="D2087" t="str">
            <v>421</v>
          </cell>
          <cell r="E2087" t="str">
            <v>CAPOT AV.</v>
          </cell>
          <cell r="F2087" t="str">
            <v>BOLLOS</v>
          </cell>
          <cell r="G2087" t="str">
            <v>CAPOT AV.BOLLOS</v>
          </cell>
          <cell r="H2087" t="str">
            <v>X38</v>
          </cell>
          <cell r="I2087" t="str">
            <v>TCMU</v>
          </cell>
          <cell r="J2087">
            <v>11</v>
          </cell>
          <cell r="K2087" t="str">
            <v>RAMIREZ RICAR DANIEL</v>
          </cell>
          <cell r="L2087" t="str">
            <v>GUNI</v>
          </cell>
        </row>
        <row r="2088">
          <cell r="A2088">
            <v>22</v>
          </cell>
          <cell r="B2088" t="str">
            <v>X38</v>
          </cell>
          <cell r="C2088" t="str">
            <v>DEPARTAMENTO  CHAPA</v>
          </cell>
          <cell r="D2088" t="str">
            <v>421</v>
          </cell>
          <cell r="E2088" t="str">
            <v>ENCUADRAMIENTO DE PUERTA AVD.</v>
          </cell>
          <cell r="F2088" t="str">
            <v>BOLLOS</v>
          </cell>
          <cell r="G2088" t="str">
            <v>ENCUADRAMIENTO DE PUERTA AVD.BOLLOS</v>
          </cell>
          <cell r="H2088" t="str">
            <v>X38</v>
          </cell>
          <cell r="I2088" t="str">
            <v>STO1</v>
          </cell>
          <cell r="J2088">
            <v>11</v>
          </cell>
          <cell r="K2088" t="str">
            <v>CORREA, ALBERTO</v>
          </cell>
          <cell r="L2088" t="str">
            <v>STO1</v>
          </cell>
        </row>
        <row r="2089">
          <cell r="A2089">
            <v>22</v>
          </cell>
          <cell r="B2089" t="str">
            <v>X38</v>
          </cell>
          <cell r="C2089" t="str">
            <v>DEPARTAMENTO  CHAPA</v>
          </cell>
          <cell r="D2089" t="str">
            <v>421</v>
          </cell>
          <cell r="E2089" t="str">
            <v>PARACHOQUES AV.</v>
          </cell>
          <cell r="F2089" t="str">
            <v>MAL POSICIONADO</v>
          </cell>
          <cell r="G2089" t="str">
            <v>PARACHOQUES AV.MAL POSICIONADO</v>
          </cell>
          <cell r="H2089" t="str">
            <v>X38</v>
          </cell>
          <cell r="I2089" t="str">
            <v>TCMU</v>
          </cell>
          <cell r="J2089">
            <v>11</v>
          </cell>
          <cell r="K2089" t="str">
            <v>FUENTE FEDER GREGOR</v>
          </cell>
          <cell r="L2089" t="str">
            <v>GUNI</v>
          </cell>
        </row>
        <row r="2090">
          <cell r="A2090">
            <v>22</v>
          </cell>
          <cell r="B2090" t="str">
            <v>X38</v>
          </cell>
          <cell r="C2090" t="str">
            <v>DEPARTAMENTO  CHAPA</v>
          </cell>
          <cell r="D2090" t="str">
            <v>421</v>
          </cell>
          <cell r="E2090" t="str">
            <v>PIE MEDIO  D.</v>
          </cell>
          <cell r="F2090" t="str">
            <v>BOLLOS</v>
          </cell>
          <cell r="G2090" t="str">
            <v>PIE MEDIO  D.BOLLOS</v>
          </cell>
          <cell r="H2090" t="str">
            <v>X38</v>
          </cell>
          <cell r="I2090" t="str">
            <v>SPIN</v>
          </cell>
          <cell r="J2090">
            <v>11</v>
          </cell>
          <cell r="K2090" t="str">
            <v>CORREA, ALBERTO</v>
          </cell>
          <cell r="L2090" t="str">
            <v>STO1</v>
          </cell>
        </row>
        <row r="2091">
          <cell r="A2091">
            <v>22</v>
          </cell>
          <cell r="B2091" t="str">
            <v>X38</v>
          </cell>
          <cell r="C2091" t="str">
            <v>DEPARTAMENTO  CHAPA</v>
          </cell>
          <cell r="D2091" t="str">
            <v>421</v>
          </cell>
          <cell r="E2091" t="str">
            <v>PISO AV. O CABINA</v>
          </cell>
          <cell r="F2091" t="str">
            <v>CLINCH O REMACHE DEFECTUOSO</v>
          </cell>
          <cell r="G2091" t="str">
            <v>PISO AV. O CABINACLINCH O REMACHE DEFECTUOSO</v>
          </cell>
          <cell r="H2091" t="str">
            <v>X38</v>
          </cell>
          <cell r="I2091" t="str">
            <v>SRE2</v>
          </cell>
          <cell r="J2091">
            <v>11</v>
          </cell>
          <cell r="K2091" t="str">
            <v>DAGHERO CLAUDIO JUAN</v>
          </cell>
          <cell r="L2091" t="str">
            <v>TCMU</v>
          </cell>
        </row>
        <row r="2092">
          <cell r="A2092">
            <v>22</v>
          </cell>
          <cell r="B2092" t="str">
            <v>X38</v>
          </cell>
          <cell r="C2092" t="str">
            <v>DEPARTAMENTO  CHAPA</v>
          </cell>
          <cell r="D2092" t="str">
            <v>421</v>
          </cell>
          <cell r="E2092" t="str">
            <v>PISO CENTRAL</v>
          </cell>
          <cell r="F2092" t="str">
            <v>DESGARRO - EXTRUSION - PERFORACION</v>
          </cell>
          <cell r="G2092" t="str">
            <v>PISO CENTRALDESGARRO - EXTRUSION - PERFORACION</v>
          </cell>
          <cell r="H2092" t="str">
            <v>X38</v>
          </cell>
          <cell r="I2092" t="str">
            <v>SRET</v>
          </cell>
          <cell r="J2092">
            <v>11</v>
          </cell>
          <cell r="K2092" t="str">
            <v>CORREA, ALBERTO</v>
          </cell>
          <cell r="L2092" t="str">
            <v>STO1</v>
          </cell>
        </row>
        <row r="2093">
          <cell r="A2093">
            <v>22</v>
          </cell>
          <cell r="B2093" t="str">
            <v>X38</v>
          </cell>
          <cell r="C2093" t="str">
            <v>DEPARTAMENTO  CHAPA</v>
          </cell>
          <cell r="D2093" t="str">
            <v>422</v>
          </cell>
          <cell r="E2093" t="str">
            <v>PISO AV. O CABINA</v>
          </cell>
          <cell r="F2093" t="str">
            <v>FIJA.,REMACH.O GRUPILLA FALTA (CH)</v>
          </cell>
          <cell r="G2093" t="str">
            <v>PISO AV. O CABINAFIJA.,REMACH.O GRUPILLA FALTA (CH)</v>
          </cell>
          <cell r="H2093" t="str">
            <v>X38</v>
          </cell>
          <cell r="I2093" t="str">
            <v>SRE2</v>
          </cell>
          <cell r="J2093">
            <v>11</v>
          </cell>
          <cell r="K2093" t="str">
            <v>DAGHERO CLAUDIO JUAN</v>
          </cell>
          <cell r="L2093" t="str">
            <v>TCMU</v>
          </cell>
        </row>
        <row r="2094">
          <cell r="A2094">
            <v>22</v>
          </cell>
          <cell r="B2094" t="str">
            <v>X38</v>
          </cell>
          <cell r="C2094" t="str">
            <v>DEPARTAMENTO  CHAPA</v>
          </cell>
          <cell r="D2094" t="str">
            <v>423</v>
          </cell>
          <cell r="E2094" t="str">
            <v>ALETA  AVI.</v>
          </cell>
          <cell r="F2094" t="str">
            <v>BOLLOS</v>
          </cell>
          <cell r="G2094" t="str">
            <v>ALETA  AVI.BOLLOS</v>
          </cell>
          <cell r="H2094" t="str">
            <v>X38</v>
          </cell>
          <cell r="I2094" t="str">
            <v>TCMU</v>
          </cell>
          <cell r="J2094">
            <v>11</v>
          </cell>
          <cell r="K2094" t="str">
            <v>REYNOSO DAVID WALTER</v>
          </cell>
          <cell r="L2094" t="str">
            <v>GUNI</v>
          </cell>
        </row>
        <row r="2095">
          <cell r="A2095">
            <v>22</v>
          </cell>
          <cell r="B2095" t="str">
            <v>X38</v>
          </cell>
          <cell r="C2095" t="str">
            <v>DEPARTAMENTO  CHAPA</v>
          </cell>
          <cell r="D2095" t="str">
            <v>426</v>
          </cell>
          <cell r="E2095" t="str">
            <v>CAPOT AV./ ALETA  AVI.</v>
          </cell>
          <cell r="F2095" t="str">
            <v>JUEGO IRREGULAR</v>
          </cell>
          <cell r="G2095" t="str">
            <v>CAPOT AV./ ALETA  AVI.JUEGO IRREGULAR</v>
          </cell>
          <cell r="H2095" t="str">
            <v>X38</v>
          </cell>
          <cell r="I2095" t="str">
            <v>SRE2</v>
          </cell>
          <cell r="J2095">
            <v>11</v>
          </cell>
          <cell r="K2095" t="str">
            <v>GAUNA MARIA EUGENIA</v>
          </cell>
          <cell r="L2095" t="str">
            <v>GUNI</v>
          </cell>
        </row>
        <row r="2096">
          <cell r="A2096">
            <v>22</v>
          </cell>
          <cell r="B2096" t="str">
            <v>X38</v>
          </cell>
          <cell r="C2096" t="str">
            <v>DEPARTAMENTO  CHAPA</v>
          </cell>
          <cell r="D2096" t="str">
            <v>426</v>
          </cell>
          <cell r="E2096" t="str">
            <v>ENCUADRAMIENTO DE PUERTA ARI.</v>
          </cell>
          <cell r="F2096" t="str">
            <v>BOLLOS</v>
          </cell>
          <cell r="G2096" t="str">
            <v>ENCUADRAMIENTO DE PUERTA ARI.BOLLOS</v>
          </cell>
          <cell r="H2096" t="str">
            <v>X38</v>
          </cell>
          <cell r="I2096" t="str">
            <v>SRET</v>
          </cell>
          <cell r="J2096">
            <v>11</v>
          </cell>
          <cell r="K2096" t="str">
            <v>CORREA, ALBERTO</v>
          </cell>
          <cell r="L2096" t="str">
            <v>STO1</v>
          </cell>
        </row>
        <row r="2097">
          <cell r="A2097">
            <v>22</v>
          </cell>
          <cell r="B2097" t="str">
            <v>X38</v>
          </cell>
          <cell r="C2097" t="str">
            <v>DEPARTAMENTO  CHAPA</v>
          </cell>
          <cell r="D2097" t="str">
            <v>426</v>
          </cell>
          <cell r="E2097" t="str">
            <v>PUERTA DE COFRE / ALETA  ARD.</v>
          </cell>
          <cell r="F2097" t="str">
            <v>SOBRESALE</v>
          </cell>
          <cell r="G2097" t="str">
            <v>PUERTA DE COFRE / ALETA  ARD.SOBRESALE</v>
          </cell>
          <cell r="H2097" t="str">
            <v>X38</v>
          </cell>
          <cell r="I2097" t="str">
            <v>TCMU</v>
          </cell>
          <cell r="J2097">
            <v>11</v>
          </cell>
          <cell r="K2097" t="str">
            <v>REYNOSO DAVID WALTER</v>
          </cell>
          <cell r="L2097" t="str">
            <v>GUNI</v>
          </cell>
        </row>
        <row r="2098">
          <cell r="A2098">
            <v>22</v>
          </cell>
          <cell r="B2098" t="str">
            <v>X38</v>
          </cell>
          <cell r="C2098" t="str">
            <v>DEPARTAMENTO  CHAPA</v>
          </cell>
          <cell r="D2098" t="str">
            <v>426</v>
          </cell>
          <cell r="E2098" t="str">
            <v>TECHO</v>
          </cell>
          <cell r="F2098" t="str">
            <v>PICO</v>
          </cell>
          <cell r="G2098" t="str">
            <v>TECHOPICO</v>
          </cell>
          <cell r="H2098" t="str">
            <v>X38</v>
          </cell>
          <cell r="I2098" t="str">
            <v>TCMU</v>
          </cell>
          <cell r="J2098">
            <v>11</v>
          </cell>
          <cell r="K2098" t="str">
            <v>VAZQUEZ RENE ALBERTO</v>
          </cell>
          <cell r="L2098" t="str">
            <v>GUNI</v>
          </cell>
        </row>
        <row r="2099">
          <cell r="A2099">
            <v>22</v>
          </cell>
          <cell r="B2099" t="str">
            <v>X38</v>
          </cell>
          <cell r="C2099" t="str">
            <v>DEPARTAMENTO  CHAPA</v>
          </cell>
          <cell r="D2099" t="str">
            <v>427</v>
          </cell>
          <cell r="E2099" t="str">
            <v>ALETA ARD.</v>
          </cell>
          <cell r="F2099" t="str">
            <v>OXIDACION</v>
          </cell>
          <cell r="G2099" t="str">
            <v>ALETA ARD.OXIDACION</v>
          </cell>
          <cell r="H2099" t="str">
            <v>X38</v>
          </cell>
          <cell r="I2099" t="str">
            <v>STO1</v>
          </cell>
          <cell r="J2099">
            <v>11</v>
          </cell>
          <cell r="K2099" t="str">
            <v>CORREA, ALBERTO</v>
          </cell>
          <cell r="L2099" t="str">
            <v>STO1</v>
          </cell>
        </row>
        <row r="2100">
          <cell r="A2100">
            <v>22</v>
          </cell>
          <cell r="B2100" t="str">
            <v>X38</v>
          </cell>
          <cell r="C2100" t="str">
            <v>DEPARTAMENTO  CHAPA</v>
          </cell>
          <cell r="D2100" t="str">
            <v>427</v>
          </cell>
          <cell r="E2100" t="str">
            <v>PORTON (CONJUNTO)</v>
          </cell>
          <cell r="F2100" t="str">
            <v>JUEGO MAL REPARTIDO</v>
          </cell>
          <cell r="G2100" t="str">
            <v>PORTON (CONJUNTO)JUEGO MAL REPARTIDO</v>
          </cell>
          <cell r="H2100" t="str">
            <v>X38</v>
          </cell>
          <cell r="I2100" t="str">
            <v>SRE2</v>
          </cell>
          <cell r="J2100">
            <v>11</v>
          </cell>
          <cell r="K2100" t="str">
            <v>RUSEK CHRISTIAN ADRI</v>
          </cell>
          <cell r="L2100" t="str">
            <v>GUNI</v>
          </cell>
        </row>
        <row r="2101">
          <cell r="A2101">
            <v>22</v>
          </cell>
          <cell r="B2101" t="str">
            <v>X38</v>
          </cell>
          <cell r="C2101" t="str">
            <v>DEPARTAMENTO  CHAPA</v>
          </cell>
          <cell r="D2101" t="str">
            <v>427</v>
          </cell>
          <cell r="E2101" t="str">
            <v>PORTON (CONJUNTO)</v>
          </cell>
          <cell r="F2101" t="str">
            <v>JUEGO MAL REPARTIDO</v>
          </cell>
          <cell r="G2101" t="str">
            <v>PORTON (CONJUNTO)JUEGO MAL REPARTIDO</v>
          </cell>
          <cell r="H2101" t="str">
            <v>X38</v>
          </cell>
          <cell r="I2101" t="str">
            <v>TCMU</v>
          </cell>
          <cell r="J2101">
            <v>11</v>
          </cell>
          <cell r="K2101" t="str">
            <v>MORENO HUGO A</v>
          </cell>
          <cell r="L2101" t="str">
            <v>GUN2</v>
          </cell>
        </row>
        <row r="2102">
          <cell r="A2102">
            <v>22</v>
          </cell>
          <cell r="B2102" t="str">
            <v>X38</v>
          </cell>
          <cell r="C2102" t="str">
            <v>DEPARTAMENTO  CHAPA</v>
          </cell>
          <cell r="D2102" t="str">
            <v>427</v>
          </cell>
          <cell r="E2102" t="str">
            <v>PORTON (CONJUNTO)</v>
          </cell>
          <cell r="F2102" t="str">
            <v>JUEGO MAL REPARTIDO</v>
          </cell>
          <cell r="G2102" t="str">
            <v>PORTON (CONJUNTO)JUEGO MAL REPARTIDO</v>
          </cell>
          <cell r="H2102" t="str">
            <v>X38</v>
          </cell>
          <cell r="I2102" t="str">
            <v>TCMU</v>
          </cell>
          <cell r="J2102">
            <v>11</v>
          </cell>
          <cell r="K2102" t="str">
            <v>RIOS ALEJANDRO</v>
          </cell>
          <cell r="L2102" t="str">
            <v>GUNI</v>
          </cell>
        </row>
        <row r="2103">
          <cell r="A2103">
            <v>22</v>
          </cell>
          <cell r="B2103" t="str">
            <v>X38</v>
          </cell>
          <cell r="C2103" t="str">
            <v>DEPARTAMENTO  CHAPA</v>
          </cell>
          <cell r="D2103" t="str">
            <v>427</v>
          </cell>
          <cell r="E2103" t="str">
            <v>PORTON (CONJUNTO)</v>
          </cell>
          <cell r="F2103" t="str">
            <v>JUEGO MAL REPARTIDO</v>
          </cell>
          <cell r="G2103" t="str">
            <v>PORTON (CONJUNTO)JUEGO MAL REPARTIDO</v>
          </cell>
          <cell r="H2103" t="str">
            <v>X38</v>
          </cell>
          <cell r="J2103">
            <v>11</v>
          </cell>
          <cell r="K2103" t="str">
            <v>IBARRA CARLOS NICOLA</v>
          </cell>
          <cell r="L2103" t="str">
            <v>GUNI</v>
          </cell>
        </row>
        <row r="2104">
          <cell r="A2104">
            <v>22</v>
          </cell>
          <cell r="B2104" t="str">
            <v>X38</v>
          </cell>
          <cell r="C2104" t="str">
            <v>DEPARTAMENTO  CHAPA</v>
          </cell>
          <cell r="D2104" t="str">
            <v>427</v>
          </cell>
          <cell r="E2104" t="str">
            <v>PUERTA ARD.</v>
          </cell>
          <cell r="F2104" t="str">
            <v>JUEGO MAL REPARTIDO</v>
          </cell>
          <cell r="G2104" t="str">
            <v>PUERTA ARD.JUEGO MAL REPARTIDO</v>
          </cell>
          <cell r="H2104" t="str">
            <v>X38</v>
          </cell>
          <cell r="I2104" t="str">
            <v>SRET</v>
          </cell>
          <cell r="J2104">
            <v>11</v>
          </cell>
          <cell r="K2104" t="str">
            <v>QUINTEROS, EDUARDO</v>
          </cell>
          <cell r="L2104" t="str">
            <v>STO1</v>
          </cell>
        </row>
        <row r="2105">
          <cell r="A2105">
            <v>22</v>
          </cell>
          <cell r="B2105" t="str">
            <v>X38</v>
          </cell>
          <cell r="C2105" t="str">
            <v>DEPARTAMENTO  CHAPA</v>
          </cell>
          <cell r="D2105" t="str">
            <v>427</v>
          </cell>
          <cell r="E2105" t="str">
            <v>PUERTA AVD.</v>
          </cell>
          <cell r="F2105" t="str">
            <v>JUEGO MAL REPARTIDO</v>
          </cell>
          <cell r="G2105" t="str">
            <v>PUERTA AVD.JUEGO MAL REPARTIDO</v>
          </cell>
          <cell r="H2105" t="str">
            <v>X38</v>
          </cell>
          <cell r="I2105" t="str">
            <v>SRET</v>
          </cell>
          <cell r="J2105">
            <v>11</v>
          </cell>
          <cell r="K2105" t="str">
            <v>QUINTEROS, EDUARDO</v>
          </cell>
          <cell r="L2105" t="str">
            <v>STO1</v>
          </cell>
        </row>
        <row r="2106">
          <cell r="A2106">
            <v>22</v>
          </cell>
          <cell r="B2106" t="str">
            <v>X38</v>
          </cell>
          <cell r="C2106" t="str">
            <v>DEPARTAMENTO  CHAPA</v>
          </cell>
          <cell r="D2106" t="str">
            <v>427</v>
          </cell>
          <cell r="E2106" t="str">
            <v>PUERTA AVI.</v>
          </cell>
          <cell r="F2106" t="str">
            <v>MAL ALINEADO</v>
          </cell>
          <cell r="G2106" t="str">
            <v>PUERTA AVI.MAL ALINEADO</v>
          </cell>
          <cell r="H2106" t="str">
            <v>X38</v>
          </cell>
          <cell r="I2106" t="str">
            <v>TCMU</v>
          </cell>
          <cell r="J2106">
            <v>11</v>
          </cell>
          <cell r="K2106" t="str">
            <v>RUSEK CHRISTIAN ADRI</v>
          </cell>
          <cell r="L2106" t="str">
            <v>GUNI</v>
          </cell>
        </row>
        <row r="2107">
          <cell r="A2107">
            <v>22</v>
          </cell>
          <cell r="B2107" t="str">
            <v>X38</v>
          </cell>
          <cell r="C2107" t="str">
            <v>DEPARTAMENTO  CHAPA</v>
          </cell>
          <cell r="D2107" t="str">
            <v>427</v>
          </cell>
          <cell r="E2107" t="str">
            <v>PUERTA AVI.</v>
          </cell>
          <cell r="F2107" t="str">
            <v>MAL ALINEADO</v>
          </cell>
          <cell r="G2107" t="str">
            <v>PUERTA AVI.MAL ALINEADO</v>
          </cell>
          <cell r="H2107" t="str">
            <v>X38</v>
          </cell>
          <cell r="I2107" t="str">
            <v>TCMU</v>
          </cell>
          <cell r="J2107">
            <v>11</v>
          </cell>
          <cell r="K2107" t="str">
            <v>VAZQUEZ RENE ALBERTO</v>
          </cell>
          <cell r="L2107" t="str">
            <v>GUNI</v>
          </cell>
        </row>
        <row r="2108">
          <cell r="A2108">
            <v>22</v>
          </cell>
          <cell r="B2108" t="str">
            <v>X38</v>
          </cell>
          <cell r="C2108" t="str">
            <v>DEPARTAMENTO  CHAPA</v>
          </cell>
          <cell r="D2108" t="str">
            <v>427</v>
          </cell>
          <cell r="E2108" t="str">
            <v>PUERTA AVI.</v>
          </cell>
          <cell r="F2108" t="str">
            <v>MAL POSICIONADO</v>
          </cell>
          <cell r="G2108" t="str">
            <v>PUERTA AVI.MAL POSICIONADO</v>
          </cell>
          <cell r="H2108" t="str">
            <v>X38</v>
          </cell>
          <cell r="I2108" t="str">
            <v>TCMU</v>
          </cell>
          <cell r="J2108">
            <v>11</v>
          </cell>
          <cell r="K2108" t="str">
            <v>VAZQUEZ RENE ALBERTO</v>
          </cell>
          <cell r="L2108" t="str">
            <v>GUNI</v>
          </cell>
        </row>
        <row r="2109">
          <cell r="A2109">
            <v>22</v>
          </cell>
          <cell r="B2109" t="str">
            <v>X38</v>
          </cell>
          <cell r="C2109" t="str">
            <v>DEPARTAMENTO  CHAPA</v>
          </cell>
          <cell r="D2109" t="str">
            <v>430</v>
          </cell>
          <cell r="E2109" t="str">
            <v>BISAGRA INF.DE PUERTA ARD.</v>
          </cell>
          <cell r="F2109" t="str">
            <v>FIJACION ROSCADA FLOJA</v>
          </cell>
          <cell r="G2109" t="str">
            <v>BISAGRA INF.DE PUERTA ARD.FIJACION ROSCADA FLOJA</v>
          </cell>
          <cell r="H2109" t="str">
            <v>X38</v>
          </cell>
          <cell r="I2109" t="str">
            <v>SRET</v>
          </cell>
          <cell r="J2109">
            <v>11</v>
          </cell>
          <cell r="K2109" t="str">
            <v>CORREA, ALBERTO</v>
          </cell>
          <cell r="L2109" t="str">
            <v>STO1</v>
          </cell>
        </row>
        <row r="2110">
          <cell r="A2110">
            <v>22</v>
          </cell>
          <cell r="B2110" t="str">
            <v>X38</v>
          </cell>
          <cell r="C2110" t="str">
            <v>DEPARTAMENTO  CHAPA</v>
          </cell>
          <cell r="D2110" t="str">
            <v>430</v>
          </cell>
          <cell r="E2110" t="str">
            <v>PUERTA AVI.</v>
          </cell>
          <cell r="F2110" t="str">
            <v>DEFORMACION</v>
          </cell>
          <cell r="G2110" t="str">
            <v>PUERTA AVI.DEFORMACION</v>
          </cell>
          <cell r="H2110" t="str">
            <v>X38</v>
          </cell>
          <cell r="I2110" t="str">
            <v>SRE2</v>
          </cell>
          <cell r="J2110">
            <v>11</v>
          </cell>
          <cell r="K2110" t="str">
            <v>FUENTE FEDER GREGOR</v>
          </cell>
          <cell r="L2110" t="str">
            <v>GUNI</v>
          </cell>
        </row>
        <row r="2111">
          <cell r="A2111">
            <v>22</v>
          </cell>
          <cell r="B2111" t="str">
            <v>X38</v>
          </cell>
          <cell r="C2111" t="str">
            <v>DEPARTAMENTO  CHAPA</v>
          </cell>
          <cell r="D2111" t="str">
            <v>431</v>
          </cell>
          <cell r="E2111" t="str">
            <v>CAJON DE PUERTA ARI.</v>
          </cell>
          <cell r="F2111" t="str">
            <v>BOLLOS</v>
          </cell>
          <cell r="G2111" t="str">
            <v>CAJON DE PUERTA ARI.BOLLOS</v>
          </cell>
          <cell r="H2111" t="str">
            <v>X38</v>
          </cell>
          <cell r="I2111" t="str">
            <v>SRE2</v>
          </cell>
          <cell r="J2111">
            <v>11</v>
          </cell>
          <cell r="K2111" t="str">
            <v>AUTELLI JORGE A</v>
          </cell>
          <cell r="L2111" t="str">
            <v>TCMU</v>
          </cell>
        </row>
        <row r="2112">
          <cell r="A2112">
            <v>22</v>
          </cell>
          <cell r="B2112" t="str">
            <v>X38</v>
          </cell>
          <cell r="C2112" t="str">
            <v>DEPARTAMENTO  CHAPA</v>
          </cell>
          <cell r="D2112" t="str">
            <v>431</v>
          </cell>
          <cell r="E2112" t="str">
            <v>CAPOT AV.</v>
          </cell>
          <cell r="F2112" t="str">
            <v>PICO</v>
          </cell>
          <cell r="G2112" t="str">
            <v>CAPOT AV.PICO</v>
          </cell>
          <cell r="H2112" t="str">
            <v>X38</v>
          </cell>
          <cell r="I2112" t="str">
            <v>TCMU</v>
          </cell>
          <cell r="J2112">
            <v>11</v>
          </cell>
          <cell r="K2112" t="str">
            <v>RAMIREZ RICAR DANIEL</v>
          </cell>
          <cell r="L2112" t="str">
            <v>GUNI</v>
          </cell>
        </row>
        <row r="2113">
          <cell r="A2113">
            <v>22</v>
          </cell>
          <cell r="B2113" t="str">
            <v>X38</v>
          </cell>
          <cell r="C2113" t="str">
            <v>DEPARTAMENTO  CHAPA</v>
          </cell>
          <cell r="D2113" t="str">
            <v>431</v>
          </cell>
          <cell r="E2113" t="str">
            <v>CAPOT AV./ ALETA  AVD.</v>
          </cell>
          <cell r="F2113" t="str">
            <v>SOBRESALE</v>
          </cell>
          <cell r="G2113" t="str">
            <v>CAPOT AV./ ALETA  AVD.SOBRESALE</v>
          </cell>
          <cell r="H2113" t="str">
            <v>X38</v>
          </cell>
          <cell r="I2113" t="str">
            <v>SRE2</v>
          </cell>
          <cell r="J2113">
            <v>11</v>
          </cell>
          <cell r="K2113" t="str">
            <v>FUENTE FEDER GREGOR</v>
          </cell>
          <cell r="L2113" t="str">
            <v>GUNI</v>
          </cell>
        </row>
        <row r="2114">
          <cell r="A2114">
            <v>22</v>
          </cell>
          <cell r="B2114" t="str">
            <v>X38</v>
          </cell>
          <cell r="C2114" t="str">
            <v>DEPARTAMENTO  CHAPA</v>
          </cell>
          <cell r="D2114" t="str">
            <v>431</v>
          </cell>
          <cell r="E2114" t="str">
            <v>CAPOT / FARO D.</v>
          </cell>
          <cell r="F2114" t="str">
            <v>SOBRESALE</v>
          </cell>
          <cell r="G2114" t="str">
            <v>CAPOT / FARO D.SOBRESALE</v>
          </cell>
          <cell r="H2114" t="str">
            <v>X38</v>
          </cell>
          <cell r="I2114" t="str">
            <v>SRE2</v>
          </cell>
          <cell r="J2114">
            <v>11</v>
          </cell>
          <cell r="K2114" t="str">
            <v>ZELAYA GONZA MA CRUZ</v>
          </cell>
          <cell r="L2114" t="str">
            <v>GUNI</v>
          </cell>
        </row>
        <row r="2115">
          <cell r="A2115">
            <v>22</v>
          </cell>
          <cell r="B2115" t="str">
            <v>X38</v>
          </cell>
          <cell r="C2115" t="str">
            <v>DEPARTAMENTO  CHAPA</v>
          </cell>
          <cell r="D2115" t="str">
            <v>431</v>
          </cell>
          <cell r="E2115" t="str">
            <v>CAPOT / FARO I.</v>
          </cell>
          <cell r="F2115" t="str">
            <v>JUEGO EXCESIVO</v>
          </cell>
          <cell r="G2115" t="str">
            <v>CAPOT / FARO I.JUEGO EXCESIVO</v>
          </cell>
          <cell r="H2115" t="str">
            <v>X38</v>
          </cell>
          <cell r="I2115" t="str">
            <v>SRE2</v>
          </cell>
          <cell r="J2115">
            <v>11</v>
          </cell>
          <cell r="K2115" t="str">
            <v>FUENTE FEDER GREGOR</v>
          </cell>
          <cell r="L2115" t="str">
            <v>GUNI</v>
          </cell>
        </row>
        <row r="2116">
          <cell r="A2116">
            <v>22</v>
          </cell>
          <cell r="B2116" t="str">
            <v>X38</v>
          </cell>
          <cell r="C2116" t="str">
            <v>DEPARTAMENTO  CHAPA</v>
          </cell>
          <cell r="D2116" t="str">
            <v>431</v>
          </cell>
          <cell r="E2116" t="str">
            <v>CAPOT / FARO I.</v>
          </cell>
          <cell r="F2116" t="str">
            <v>JUEGO IRREGULAR</v>
          </cell>
          <cell r="G2116" t="str">
            <v>CAPOT / FARO I.JUEGO IRREGULAR</v>
          </cell>
          <cell r="H2116" t="str">
            <v>X38</v>
          </cell>
          <cell r="I2116" t="str">
            <v>TCMU</v>
          </cell>
          <cell r="J2116">
            <v>11</v>
          </cell>
          <cell r="K2116" t="str">
            <v>GAUNA MARIA EUGENIA</v>
          </cell>
          <cell r="L2116" t="str">
            <v>GUNI</v>
          </cell>
        </row>
        <row r="2117">
          <cell r="A2117">
            <v>22</v>
          </cell>
          <cell r="B2117" t="str">
            <v>X38</v>
          </cell>
          <cell r="C2117" t="str">
            <v>DEPARTAMENTO  CHAPA</v>
          </cell>
          <cell r="D2117" t="str">
            <v>431</v>
          </cell>
          <cell r="E2117" t="str">
            <v>CAPOT / FARO I.</v>
          </cell>
          <cell r="F2117" t="str">
            <v>JUEGO IRREGULAR</v>
          </cell>
          <cell r="G2117" t="str">
            <v>CAPOT / FARO I.JUEGO IRREGULAR</v>
          </cell>
          <cell r="H2117" t="str">
            <v>X38</v>
          </cell>
          <cell r="I2117" t="str">
            <v>TCMU</v>
          </cell>
          <cell r="J2117">
            <v>11</v>
          </cell>
          <cell r="K2117" t="str">
            <v>RAMIREZ RICAR DANIEL</v>
          </cell>
          <cell r="L2117" t="str">
            <v>GUNI</v>
          </cell>
        </row>
        <row r="2118">
          <cell r="A2118">
            <v>22</v>
          </cell>
          <cell r="B2118" t="str">
            <v>X38</v>
          </cell>
          <cell r="C2118" t="str">
            <v>DEPARTAMENTO  CHAPA</v>
          </cell>
          <cell r="D2118" t="str">
            <v>431</v>
          </cell>
          <cell r="E2118" t="str">
            <v>CAPOT / FARO I.</v>
          </cell>
          <cell r="F2118" t="str">
            <v>SOBRESALE</v>
          </cell>
          <cell r="G2118" t="str">
            <v>CAPOT / FARO I.SOBRESALE</v>
          </cell>
          <cell r="H2118" t="str">
            <v>X38</v>
          </cell>
          <cell r="I2118" t="str">
            <v>SRE2</v>
          </cell>
          <cell r="J2118">
            <v>11</v>
          </cell>
          <cell r="K2118" t="str">
            <v>VAZQUEZ RENE ALBERTO</v>
          </cell>
          <cell r="L2118" t="str">
            <v>GUNI</v>
          </cell>
        </row>
        <row r="2119">
          <cell r="A2119">
            <v>22</v>
          </cell>
          <cell r="B2119" t="str">
            <v>X38</v>
          </cell>
          <cell r="C2119" t="str">
            <v>DEPARTAMENTO  CHAPA</v>
          </cell>
          <cell r="D2119" t="str">
            <v>431</v>
          </cell>
          <cell r="E2119" t="str">
            <v>CAPOT / FARO I.</v>
          </cell>
          <cell r="F2119" t="str">
            <v>SOBRESALE</v>
          </cell>
          <cell r="G2119" t="str">
            <v>CAPOT / FARO I.SOBRESALE</v>
          </cell>
          <cell r="H2119" t="str">
            <v>X38</v>
          </cell>
          <cell r="I2119" t="str">
            <v>TCMU</v>
          </cell>
          <cell r="J2119">
            <v>11</v>
          </cell>
          <cell r="K2119" t="str">
            <v>VAZQUEZ RENE ALBERTO</v>
          </cell>
          <cell r="L2119" t="str">
            <v>GUNI</v>
          </cell>
        </row>
        <row r="2120">
          <cell r="A2120">
            <v>22</v>
          </cell>
          <cell r="B2120" t="str">
            <v>X38</v>
          </cell>
          <cell r="C2120" t="str">
            <v>DEPARTAMENTO  CHAPA</v>
          </cell>
          <cell r="D2120" t="str">
            <v>431</v>
          </cell>
          <cell r="E2120" t="str">
            <v>CAPOT / REJILLA  DE CALANDRA</v>
          </cell>
          <cell r="F2120" t="str">
            <v>SOBRESALE</v>
          </cell>
          <cell r="G2120" t="str">
            <v>CAPOT / REJILLA  DE CALANDRASOBRESALE</v>
          </cell>
          <cell r="H2120" t="str">
            <v>X38</v>
          </cell>
          <cell r="I2120" t="str">
            <v>SRE2</v>
          </cell>
          <cell r="J2120">
            <v>11</v>
          </cell>
          <cell r="K2120" t="str">
            <v>FUENTE FEDER GREGOR</v>
          </cell>
          <cell r="L2120" t="str">
            <v>GUNI</v>
          </cell>
        </row>
        <row r="2121">
          <cell r="A2121">
            <v>22</v>
          </cell>
          <cell r="B2121" t="str">
            <v>X38</v>
          </cell>
          <cell r="C2121" t="str">
            <v>DEPARTAMENTO  CHAPA</v>
          </cell>
          <cell r="D2121" t="str">
            <v>431</v>
          </cell>
          <cell r="E2121" t="str">
            <v>CAPOT / REJILLA  DE CALANDRA</v>
          </cell>
          <cell r="F2121" t="str">
            <v>SOBRESALE</v>
          </cell>
          <cell r="G2121" t="str">
            <v>CAPOT / REJILLA  DE CALANDRASOBRESALE</v>
          </cell>
          <cell r="H2121" t="str">
            <v>X38</v>
          </cell>
          <cell r="I2121" t="str">
            <v>SRE2</v>
          </cell>
          <cell r="J2121">
            <v>11</v>
          </cell>
          <cell r="K2121" t="str">
            <v>ZELAYA GONZA MA CRUZ</v>
          </cell>
          <cell r="L2121" t="str">
            <v>GUNI</v>
          </cell>
        </row>
        <row r="2122">
          <cell r="A2122">
            <v>22</v>
          </cell>
          <cell r="B2122" t="str">
            <v>X38</v>
          </cell>
          <cell r="C2122" t="str">
            <v>DEPARTAMENTO  CHAPA</v>
          </cell>
          <cell r="D2122" t="str">
            <v>431</v>
          </cell>
          <cell r="E2122" t="str">
            <v>EMPUÑADURA APERTURA DE CAPOT AV</v>
          </cell>
          <cell r="F2122" t="str">
            <v>FALTA DE FIJACION ROSCADA</v>
          </cell>
          <cell r="G2122" t="str">
            <v>EMPUÑADURA APERTURA DE CAPOT AVFALTA DE FIJACION ROSCADA</v>
          </cell>
          <cell r="H2122" t="str">
            <v>X38</v>
          </cell>
          <cell r="I2122" t="str">
            <v>SRE2</v>
          </cell>
          <cell r="J2122">
            <v>11</v>
          </cell>
          <cell r="K2122" t="str">
            <v>AUTELLI JORGE A</v>
          </cell>
          <cell r="L2122" t="str">
            <v>TCMU</v>
          </cell>
        </row>
        <row r="2123">
          <cell r="A2123">
            <v>22</v>
          </cell>
          <cell r="B2123" t="str">
            <v>X38</v>
          </cell>
          <cell r="C2123" t="str">
            <v>DEPARTAMENTO  CHAPA</v>
          </cell>
          <cell r="D2123" t="str">
            <v>431</v>
          </cell>
          <cell r="E2123" t="str">
            <v>LAMELUNAS EXT. DE PUERTA  AVI.</v>
          </cell>
          <cell r="F2123" t="str">
            <v>NO PLACA</v>
          </cell>
          <cell r="G2123" t="str">
            <v>LAMELUNAS EXT. DE PUERTA  AVI.NO PLACA</v>
          </cell>
          <cell r="H2123" t="str">
            <v>X38</v>
          </cell>
          <cell r="I2123" t="str">
            <v>SRE2</v>
          </cell>
          <cell r="J2123">
            <v>11</v>
          </cell>
          <cell r="K2123" t="str">
            <v>AUTELLI JORGE A</v>
          </cell>
          <cell r="L2123" t="str">
            <v>TCMU</v>
          </cell>
        </row>
        <row r="2124">
          <cell r="A2124">
            <v>22</v>
          </cell>
          <cell r="B2124" t="str">
            <v>X38</v>
          </cell>
          <cell r="C2124" t="str">
            <v>DEPARTAMENTO  CHAPA</v>
          </cell>
          <cell r="D2124" t="str">
            <v>431</v>
          </cell>
          <cell r="E2124" t="str">
            <v>MARCO DE PUERTA  ARD</v>
          </cell>
          <cell r="F2124" t="str">
            <v>PICO</v>
          </cell>
          <cell r="G2124" t="str">
            <v>MARCO DE PUERTA  ARDPICO</v>
          </cell>
          <cell r="H2124" t="str">
            <v>X38</v>
          </cell>
          <cell r="I2124" t="str">
            <v>STO1</v>
          </cell>
          <cell r="J2124">
            <v>11</v>
          </cell>
          <cell r="K2124" t="str">
            <v>QUINTEROS, EDUARDO</v>
          </cell>
          <cell r="L2124" t="str">
            <v>STO1</v>
          </cell>
        </row>
        <row r="2125">
          <cell r="A2125">
            <v>22</v>
          </cell>
          <cell r="B2125" t="str">
            <v>X38</v>
          </cell>
          <cell r="C2125" t="str">
            <v>DEPARTAMENTO  CHAPA</v>
          </cell>
          <cell r="D2125" t="str">
            <v>431</v>
          </cell>
          <cell r="E2125" t="str">
            <v>MARCO DE PUERTA  ARI</v>
          </cell>
          <cell r="F2125" t="str">
            <v>BOLLOS</v>
          </cell>
          <cell r="G2125" t="str">
            <v>MARCO DE PUERTA  ARIBOLLOS</v>
          </cell>
          <cell r="H2125" t="str">
            <v>X38</v>
          </cell>
          <cell r="I2125" t="str">
            <v>SRE2</v>
          </cell>
          <cell r="J2125">
            <v>11</v>
          </cell>
          <cell r="K2125" t="str">
            <v>AUTELLI JORGE A</v>
          </cell>
          <cell r="L2125" t="str">
            <v>TCMU</v>
          </cell>
        </row>
        <row r="2126">
          <cell r="A2126">
            <v>22</v>
          </cell>
          <cell r="B2126" t="str">
            <v>X38</v>
          </cell>
          <cell r="C2126" t="str">
            <v>DEPARTAMENTO  CHAPA</v>
          </cell>
          <cell r="D2126" t="str">
            <v>431</v>
          </cell>
          <cell r="E2126" t="str">
            <v>PANEL INT DE PUERTA AVD</v>
          </cell>
          <cell r="F2126" t="str">
            <v>NO PLACA</v>
          </cell>
          <cell r="G2126" t="str">
            <v>PANEL INT DE PUERTA AVDNO PLACA</v>
          </cell>
          <cell r="H2126" t="str">
            <v>X38</v>
          </cell>
          <cell r="I2126" t="str">
            <v>SREE</v>
          </cell>
          <cell r="J2126">
            <v>11</v>
          </cell>
          <cell r="K2126" t="str">
            <v>AUTELLI JORGE A</v>
          </cell>
          <cell r="L2126" t="str">
            <v>SREE</v>
          </cell>
        </row>
        <row r="2127">
          <cell r="A2127">
            <v>22</v>
          </cell>
          <cell r="B2127" t="str">
            <v>X38</v>
          </cell>
          <cell r="C2127" t="str">
            <v>DEPARTAMENTO  CHAPA</v>
          </cell>
          <cell r="D2127" t="str">
            <v>431</v>
          </cell>
          <cell r="E2127" t="str">
            <v>PAÑO DE PUERTA  AVI / ALETA  AVI</v>
          </cell>
          <cell r="F2127" t="str">
            <v>JUEGO IRREGULAR</v>
          </cell>
          <cell r="G2127" t="str">
            <v>PAÑO DE PUERTA  AVI / ALETA  AVIJUEGO IRREGULAR</v>
          </cell>
          <cell r="H2127" t="str">
            <v>X38</v>
          </cell>
          <cell r="I2127" t="str">
            <v>TCMU</v>
          </cell>
          <cell r="J2127">
            <v>11</v>
          </cell>
          <cell r="K2127" t="str">
            <v>FUENTE FEDER GREGOR</v>
          </cell>
          <cell r="L2127" t="str">
            <v>GUNI</v>
          </cell>
        </row>
        <row r="2128">
          <cell r="A2128">
            <v>22</v>
          </cell>
          <cell r="B2128" t="str">
            <v>X38</v>
          </cell>
          <cell r="C2128" t="str">
            <v>DEPARTAMENTO  CHAPA</v>
          </cell>
          <cell r="D2128" t="str">
            <v>431</v>
          </cell>
          <cell r="E2128" t="str">
            <v>PAÑO DE PUERTA  AVI / ALETA  AVI</v>
          </cell>
          <cell r="F2128" t="str">
            <v>SOBRESALE</v>
          </cell>
          <cell r="G2128" t="str">
            <v>PAÑO DE PUERTA  AVI / ALETA  AVISOBRESALE</v>
          </cell>
          <cell r="H2128" t="str">
            <v>X38</v>
          </cell>
          <cell r="I2128" t="str">
            <v>SRE2</v>
          </cell>
          <cell r="J2128">
            <v>11</v>
          </cell>
          <cell r="K2128" t="str">
            <v>RUSEK CHRISTIAN ADRI</v>
          </cell>
          <cell r="L2128" t="str">
            <v>GUNI</v>
          </cell>
        </row>
        <row r="2129">
          <cell r="A2129">
            <v>22</v>
          </cell>
          <cell r="B2129" t="str">
            <v>X38</v>
          </cell>
          <cell r="C2129" t="str">
            <v>DEPARTAMENTO  CHAPA</v>
          </cell>
          <cell r="D2129" t="str">
            <v>431</v>
          </cell>
          <cell r="E2129" t="str">
            <v>PAÑO DE PUERTA  AVI / ALETA  AVI</v>
          </cell>
          <cell r="F2129" t="str">
            <v>SOBRESALE</v>
          </cell>
          <cell r="G2129" t="str">
            <v>PAÑO DE PUERTA  AVI / ALETA  AVISOBRESALE</v>
          </cell>
          <cell r="H2129" t="str">
            <v>X38</v>
          </cell>
          <cell r="I2129" t="str">
            <v>TCMU</v>
          </cell>
          <cell r="J2129">
            <v>11</v>
          </cell>
          <cell r="K2129" t="str">
            <v>MORENO HUGO A</v>
          </cell>
          <cell r="L2129" t="str">
            <v>GUN2</v>
          </cell>
        </row>
        <row r="2130">
          <cell r="A2130">
            <v>22</v>
          </cell>
          <cell r="B2130" t="str">
            <v>X38</v>
          </cell>
          <cell r="C2130" t="str">
            <v>DEPARTAMENTO  CHAPA</v>
          </cell>
          <cell r="D2130" t="str">
            <v>431</v>
          </cell>
          <cell r="E2130" t="str">
            <v>PAÑO DE PUERTA  AVI / ALETA  AVI</v>
          </cell>
          <cell r="F2130" t="str">
            <v>SOBRESALE</v>
          </cell>
          <cell r="G2130" t="str">
            <v>PAÑO DE PUERTA  AVI / ALETA  AVISOBRESALE</v>
          </cell>
          <cell r="H2130" t="str">
            <v>X38</v>
          </cell>
          <cell r="I2130" t="str">
            <v>TCMU</v>
          </cell>
          <cell r="J2130">
            <v>11</v>
          </cell>
          <cell r="K2130" t="str">
            <v>ZELAYA GONZA MA CRUZ</v>
          </cell>
          <cell r="L2130" t="str">
            <v>GUNI</v>
          </cell>
        </row>
        <row r="2131">
          <cell r="A2131">
            <v>22</v>
          </cell>
          <cell r="B2131" t="str">
            <v>X38</v>
          </cell>
          <cell r="C2131" t="str">
            <v>DEPARTAMENTO  CHAPA</v>
          </cell>
          <cell r="D2131" t="str">
            <v>431</v>
          </cell>
          <cell r="E2131" t="str">
            <v>PAÑO DE PUERTA  AVI / ALETA  AVI</v>
          </cell>
          <cell r="F2131" t="str">
            <v>SOBRESALE</v>
          </cell>
          <cell r="G2131" t="str">
            <v>PAÑO DE PUERTA  AVI / ALETA  AVISOBRESALE</v>
          </cell>
          <cell r="H2131" t="str">
            <v>X38</v>
          </cell>
          <cell r="J2131">
            <v>11</v>
          </cell>
          <cell r="K2131" t="str">
            <v>IBARRA CARLOS NICOLA</v>
          </cell>
          <cell r="L2131" t="str">
            <v>GUNI</v>
          </cell>
        </row>
        <row r="2132">
          <cell r="A2132">
            <v>22</v>
          </cell>
          <cell r="B2132" t="str">
            <v>X38</v>
          </cell>
          <cell r="C2132" t="str">
            <v>DEPARTAMENTO  CHAPA</v>
          </cell>
          <cell r="D2132" t="str">
            <v>431</v>
          </cell>
          <cell r="E2132" t="str">
            <v>PIE MEDIO  I.</v>
          </cell>
          <cell r="F2132" t="str">
            <v>DESCONCHADO</v>
          </cell>
          <cell r="G2132" t="str">
            <v>PIE MEDIO  I.DESCONCHADO</v>
          </cell>
          <cell r="H2132" t="str">
            <v>X38</v>
          </cell>
          <cell r="I2132" t="str">
            <v>SRE1</v>
          </cell>
          <cell r="J2132">
            <v>11</v>
          </cell>
          <cell r="K2132" t="str">
            <v>AUTELLI JORGE A</v>
          </cell>
          <cell r="L2132" t="str">
            <v>TCMU</v>
          </cell>
        </row>
        <row r="2133">
          <cell r="A2133">
            <v>22</v>
          </cell>
          <cell r="B2133" t="str">
            <v>X38</v>
          </cell>
          <cell r="C2133" t="str">
            <v>DEPARTAMENTO  CHAPA</v>
          </cell>
          <cell r="D2133" t="str">
            <v>431</v>
          </cell>
          <cell r="E2133" t="str">
            <v>PIPA LLENADO DE CARBURANTE</v>
          </cell>
          <cell r="F2133" t="str">
            <v>OPERACION MAL REALIZADA</v>
          </cell>
          <cell r="G2133" t="str">
            <v>PIPA LLENADO DE CARBURANTEOPERACION MAL REALIZADA</v>
          </cell>
          <cell r="H2133" t="str">
            <v>X38</v>
          </cell>
          <cell r="I2133" t="str">
            <v>SREE</v>
          </cell>
          <cell r="J2133">
            <v>11</v>
          </cell>
          <cell r="K2133" t="str">
            <v>AUTELLI JORGE A</v>
          </cell>
          <cell r="L2133" t="str">
            <v>SREE</v>
          </cell>
        </row>
        <row r="2134">
          <cell r="A2134">
            <v>22</v>
          </cell>
          <cell r="B2134" t="str">
            <v>X38</v>
          </cell>
          <cell r="C2134" t="str">
            <v>DEPARTAMENTO  CHAPA</v>
          </cell>
          <cell r="D2134" t="str">
            <v>431</v>
          </cell>
          <cell r="E2134" t="str">
            <v>PORTON / PILOTO ARI.</v>
          </cell>
          <cell r="F2134" t="str">
            <v>JUEGO IRREGULAR</v>
          </cell>
          <cell r="G2134" t="str">
            <v>PORTON / PILOTO ARI.JUEGO IRREGULAR</v>
          </cell>
          <cell r="H2134" t="str">
            <v>X38</v>
          </cell>
          <cell r="I2134" t="str">
            <v>TCMU</v>
          </cell>
          <cell r="J2134">
            <v>11</v>
          </cell>
          <cell r="K2134" t="str">
            <v>VAZQUEZ RENE ALBERTO</v>
          </cell>
          <cell r="L2134" t="str">
            <v>GUNI</v>
          </cell>
        </row>
        <row r="2135">
          <cell r="A2135">
            <v>22</v>
          </cell>
          <cell r="B2135" t="str">
            <v>X38</v>
          </cell>
          <cell r="C2135" t="str">
            <v>DEPARTAMENTO  CHAPA</v>
          </cell>
          <cell r="D2135" t="str">
            <v>431</v>
          </cell>
          <cell r="E2135" t="str">
            <v>PUERTA ARD.</v>
          </cell>
          <cell r="F2135" t="str">
            <v>TALONA A LA MANIOBRA</v>
          </cell>
          <cell r="G2135" t="str">
            <v>PUERTA ARD.TALONA A LA MANIOBRA</v>
          </cell>
          <cell r="H2135" t="str">
            <v>X38</v>
          </cell>
          <cell r="I2135" t="str">
            <v>TCMU</v>
          </cell>
          <cell r="J2135">
            <v>11</v>
          </cell>
          <cell r="K2135" t="str">
            <v>GAUNA MARIA EUGENIA</v>
          </cell>
          <cell r="L2135" t="str">
            <v>GUNI</v>
          </cell>
        </row>
        <row r="2136">
          <cell r="A2136">
            <v>22</v>
          </cell>
          <cell r="B2136" t="str">
            <v>X38</v>
          </cell>
          <cell r="C2136" t="str">
            <v>DEPARTAMENTO  CHAPA</v>
          </cell>
          <cell r="D2136" t="str">
            <v>431</v>
          </cell>
          <cell r="E2136" t="str">
            <v>PUERTA ARI.</v>
          </cell>
          <cell r="F2136" t="str">
            <v>BOLLOS</v>
          </cell>
          <cell r="G2136" t="str">
            <v>PUERTA ARI.BOLLOS</v>
          </cell>
          <cell r="H2136" t="str">
            <v>X38</v>
          </cell>
          <cell r="I2136" t="str">
            <v>TCMU</v>
          </cell>
          <cell r="J2136">
            <v>11</v>
          </cell>
          <cell r="K2136" t="str">
            <v>REYNOSO DAVID WALTER</v>
          </cell>
          <cell r="L2136" t="str">
            <v>GUNI</v>
          </cell>
        </row>
        <row r="2137">
          <cell r="A2137">
            <v>22</v>
          </cell>
          <cell r="B2137" t="str">
            <v>X38</v>
          </cell>
          <cell r="C2137" t="str">
            <v>DEPARTAMENTO  CHAPA</v>
          </cell>
          <cell r="D2137" t="str">
            <v>431</v>
          </cell>
          <cell r="E2137" t="str">
            <v>PUERTA ARI.</v>
          </cell>
          <cell r="F2137" t="str">
            <v>BOLLOS</v>
          </cell>
          <cell r="G2137" t="str">
            <v>PUERTA ARI.BOLLOS</v>
          </cell>
          <cell r="H2137" t="str">
            <v>X38</v>
          </cell>
          <cell r="I2137" t="str">
            <v>TCMU</v>
          </cell>
          <cell r="J2137">
            <v>11</v>
          </cell>
          <cell r="K2137" t="str">
            <v>VAZQUEZ RENE ALBERTO</v>
          </cell>
          <cell r="L2137" t="str">
            <v>GUNI</v>
          </cell>
        </row>
        <row r="2138">
          <cell r="A2138">
            <v>22</v>
          </cell>
          <cell r="B2138" t="str">
            <v>X38</v>
          </cell>
          <cell r="C2138" t="str">
            <v>DEPARTAMENTO  CHAPA</v>
          </cell>
          <cell r="D2138" t="str">
            <v>431</v>
          </cell>
          <cell r="E2138" t="str">
            <v>PUERTA ARI.</v>
          </cell>
          <cell r="F2138" t="str">
            <v>TALONA A LA MANIOBRA</v>
          </cell>
          <cell r="G2138" t="str">
            <v>PUERTA ARI.TALONA A LA MANIOBRA</v>
          </cell>
          <cell r="H2138" t="str">
            <v>X38</v>
          </cell>
          <cell r="I2138" t="str">
            <v>SRE2</v>
          </cell>
          <cell r="J2138">
            <v>11</v>
          </cell>
          <cell r="K2138" t="str">
            <v>RUSEK CHRISTIAN ADRI</v>
          </cell>
          <cell r="L2138" t="str">
            <v>GUNI</v>
          </cell>
        </row>
        <row r="2139">
          <cell r="A2139">
            <v>22</v>
          </cell>
          <cell r="B2139" t="str">
            <v>X38</v>
          </cell>
          <cell r="C2139" t="str">
            <v>DEPARTAMENTO  CHAPA</v>
          </cell>
          <cell r="D2139" t="str">
            <v>431</v>
          </cell>
          <cell r="E2139" t="str">
            <v>PUERTA AVD.</v>
          </cell>
          <cell r="F2139" t="str">
            <v>DEFORMACION</v>
          </cell>
          <cell r="G2139" t="str">
            <v>PUERTA AVD.DEFORMACION</v>
          </cell>
          <cell r="H2139" t="str">
            <v>X38</v>
          </cell>
          <cell r="I2139" t="str">
            <v>TCMU</v>
          </cell>
          <cell r="J2139">
            <v>11</v>
          </cell>
          <cell r="K2139" t="str">
            <v>GUTIERREZ VERONICA</v>
          </cell>
          <cell r="L2139" t="str">
            <v>GUNI</v>
          </cell>
        </row>
        <row r="2140">
          <cell r="A2140">
            <v>22</v>
          </cell>
          <cell r="B2140" t="str">
            <v>X38</v>
          </cell>
          <cell r="C2140" t="str">
            <v>DEPARTAMENTO  CHAPA</v>
          </cell>
          <cell r="D2140" t="str">
            <v>431</v>
          </cell>
          <cell r="E2140" t="str">
            <v>PUERTA AVI.</v>
          </cell>
          <cell r="F2140" t="str">
            <v>BOLLOS</v>
          </cell>
          <cell r="G2140" t="str">
            <v>PUERTA AVI.BOLLOS</v>
          </cell>
          <cell r="H2140" t="str">
            <v>X38</v>
          </cell>
          <cell r="I2140" t="str">
            <v>SRE2</v>
          </cell>
          <cell r="J2140">
            <v>11</v>
          </cell>
          <cell r="K2140" t="str">
            <v>RUSEK CHRISTIAN ADRI</v>
          </cell>
          <cell r="L2140" t="str">
            <v>GUNI</v>
          </cell>
        </row>
        <row r="2141">
          <cell r="A2141">
            <v>22</v>
          </cell>
          <cell r="B2141" t="str">
            <v>X38</v>
          </cell>
          <cell r="C2141" t="str">
            <v>DEPARTAMENTO  CHAPA</v>
          </cell>
          <cell r="D2141" t="str">
            <v>431</v>
          </cell>
          <cell r="E2141" t="str">
            <v>PUERTA AVI.</v>
          </cell>
          <cell r="F2141" t="str">
            <v>BOLLOS</v>
          </cell>
          <cell r="G2141" t="str">
            <v>PUERTA AVI.BOLLOS</v>
          </cell>
          <cell r="H2141" t="str">
            <v>X38</v>
          </cell>
          <cell r="I2141" t="str">
            <v>SREE</v>
          </cell>
          <cell r="J2141">
            <v>11</v>
          </cell>
          <cell r="K2141" t="str">
            <v>VERA FEDERICO</v>
          </cell>
          <cell r="L2141" t="str">
            <v>GUNI</v>
          </cell>
        </row>
        <row r="2142">
          <cell r="A2142">
            <v>22</v>
          </cell>
          <cell r="B2142" t="str">
            <v>X38</v>
          </cell>
          <cell r="C2142" t="str">
            <v>DEPARTAMENTO  CHAPA</v>
          </cell>
          <cell r="D2142" t="str">
            <v>431</v>
          </cell>
          <cell r="E2142" t="str">
            <v>PUERTA AVI.</v>
          </cell>
          <cell r="F2142" t="str">
            <v>BOLLOS</v>
          </cell>
          <cell r="G2142" t="str">
            <v>PUERTA AVI.BOLLOS</v>
          </cell>
          <cell r="H2142" t="str">
            <v>X38</v>
          </cell>
          <cell r="I2142" t="str">
            <v>TCMU</v>
          </cell>
          <cell r="J2142">
            <v>11</v>
          </cell>
          <cell r="K2142" t="str">
            <v>VAZQUEZ RENE ALBERTO</v>
          </cell>
          <cell r="L2142" t="str">
            <v>GUNI</v>
          </cell>
        </row>
        <row r="2143">
          <cell r="A2143">
            <v>22</v>
          </cell>
          <cell r="B2143" t="str">
            <v>X38</v>
          </cell>
          <cell r="C2143" t="str">
            <v>DEPARTAMENTO  CHAPA</v>
          </cell>
          <cell r="D2143" t="str">
            <v>431</v>
          </cell>
          <cell r="E2143" t="str">
            <v>PUERTA AVI.</v>
          </cell>
          <cell r="F2143" t="str">
            <v>DEFECTO DE CHAPA</v>
          </cell>
          <cell r="G2143" t="str">
            <v>PUERTA AVI.DEFECTO DE CHAPA</v>
          </cell>
          <cell r="H2143" t="str">
            <v>X38</v>
          </cell>
          <cell r="I2143" t="str">
            <v>SRE1</v>
          </cell>
          <cell r="J2143">
            <v>11</v>
          </cell>
          <cell r="K2143" t="str">
            <v>AUTELLI JORGE A</v>
          </cell>
          <cell r="L2143" t="str">
            <v>TCMU</v>
          </cell>
        </row>
        <row r="2144">
          <cell r="A2144">
            <v>22</v>
          </cell>
          <cell r="B2144" t="str">
            <v>X38</v>
          </cell>
          <cell r="C2144" t="str">
            <v>DEPARTAMENTO  CHAPA</v>
          </cell>
          <cell r="D2144" t="str">
            <v>431</v>
          </cell>
          <cell r="E2144" t="str">
            <v>PUERTA AVI.</v>
          </cell>
          <cell r="F2144" t="str">
            <v>DEFORMADO</v>
          </cell>
          <cell r="G2144" t="str">
            <v>PUERTA AVI.DEFORMADO</v>
          </cell>
          <cell r="H2144" t="str">
            <v>X38</v>
          </cell>
          <cell r="I2144" t="str">
            <v>TCMU</v>
          </cell>
          <cell r="J2144">
            <v>11</v>
          </cell>
          <cell r="K2144" t="str">
            <v>VAZQUEZ RENE ALBERTO</v>
          </cell>
          <cell r="L2144" t="str">
            <v>GUNI</v>
          </cell>
        </row>
        <row r="2145">
          <cell r="A2145">
            <v>22</v>
          </cell>
          <cell r="B2145" t="str">
            <v>X38</v>
          </cell>
          <cell r="C2145" t="str">
            <v>DEPARTAMENTO  CHAPA</v>
          </cell>
          <cell r="D2145" t="str">
            <v>431</v>
          </cell>
          <cell r="E2145" t="str">
            <v>PUERTA AVI.</v>
          </cell>
          <cell r="F2145" t="str">
            <v>TALONA A LA MANIOBRA</v>
          </cell>
          <cell r="G2145" t="str">
            <v>PUERTA AVI.TALONA A LA MANIOBRA</v>
          </cell>
          <cell r="H2145" t="str">
            <v>X38</v>
          </cell>
          <cell r="I2145" t="str">
            <v>TCMU</v>
          </cell>
          <cell r="J2145">
            <v>11</v>
          </cell>
          <cell r="K2145" t="str">
            <v>REYNOSO DAVID WALTER</v>
          </cell>
          <cell r="L2145" t="str">
            <v>GUNI</v>
          </cell>
        </row>
        <row r="2146">
          <cell r="A2146">
            <v>22</v>
          </cell>
          <cell r="B2146" t="str">
            <v>X38</v>
          </cell>
          <cell r="C2146" t="str">
            <v>DEPARTAMENTO  CHAPA</v>
          </cell>
          <cell r="D2146" t="str">
            <v>432</v>
          </cell>
          <cell r="E2146" t="str">
            <v>ALETA  AVI.</v>
          </cell>
          <cell r="F2146" t="str">
            <v>FIJACION ROSCADA FLOJA</v>
          </cell>
          <cell r="G2146" t="str">
            <v>ALETA  AVI.FIJACION ROSCADA FLOJA</v>
          </cell>
          <cell r="H2146" t="str">
            <v>X38</v>
          </cell>
          <cell r="I2146" t="str">
            <v>SRET</v>
          </cell>
          <cell r="J2146">
            <v>11</v>
          </cell>
          <cell r="K2146" t="str">
            <v>CORREA, ALBERTO</v>
          </cell>
          <cell r="L2146" t="str">
            <v>STO1</v>
          </cell>
        </row>
        <row r="2147">
          <cell r="A2147">
            <v>22</v>
          </cell>
          <cell r="B2147" t="str">
            <v>X38</v>
          </cell>
          <cell r="C2147" t="str">
            <v>DEPARTAMENTO  CHAPA</v>
          </cell>
          <cell r="D2147" t="str">
            <v>432</v>
          </cell>
          <cell r="E2147" t="str">
            <v>CAPOT AV.</v>
          </cell>
          <cell r="F2147" t="str">
            <v>FIJACION ROSCADA FLOJA</v>
          </cell>
          <cell r="G2147" t="str">
            <v>CAPOT AV.FIJACION ROSCADA FLOJA</v>
          </cell>
          <cell r="H2147" t="str">
            <v>X38</v>
          </cell>
          <cell r="I2147" t="str">
            <v>SPIN</v>
          </cell>
          <cell r="J2147">
            <v>11</v>
          </cell>
          <cell r="K2147" t="str">
            <v>CORREA, ALBERTO</v>
          </cell>
          <cell r="L2147" t="str">
            <v>STO1</v>
          </cell>
        </row>
        <row r="2148">
          <cell r="A2148">
            <v>22</v>
          </cell>
          <cell r="B2148" t="str">
            <v>X38</v>
          </cell>
          <cell r="C2148" t="str">
            <v>DEPARTAMENTO  CHAPA</v>
          </cell>
          <cell r="D2148" t="str">
            <v>432</v>
          </cell>
          <cell r="E2148" t="str">
            <v>CAPOT AV.</v>
          </cell>
          <cell r="F2148" t="str">
            <v>JUEGO IRREGULAR</v>
          </cell>
          <cell r="G2148" t="str">
            <v>CAPOT AV.JUEGO IRREGULAR</v>
          </cell>
          <cell r="H2148" t="str">
            <v>X38</v>
          </cell>
          <cell r="J2148">
            <v>11</v>
          </cell>
          <cell r="K2148" t="str">
            <v>IBARRA CARLOS NICOLA</v>
          </cell>
          <cell r="L2148" t="str">
            <v>GUNI</v>
          </cell>
        </row>
        <row r="2149">
          <cell r="A2149">
            <v>22</v>
          </cell>
          <cell r="B2149" t="str">
            <v>X38</v>
          </cell>
          <cell r="C2149" t="str">
            <v>DEPARTAMENTO  CHAPA</v>
          </cell>
          <cell r="D2149" t="str">
            <v>432</v>
          </cell>
          <cell r="E2149" t="str">
            <v>CAPOT AV.</v>
          </cell>
          <cell r="F2149" t="str">
            <v>JUEGO MAL REPARTIDO</v>
          </cell>
          <cell r="G2149" t="str">
            <v>CAPOT AV.JUEGO MAL REPARTIDO</v>
          </cell>
          <cell r="H2149" t="str">
            <v>X38</v>
          </cell>
          <cell r="I2149" t="str">
            <v>TCMU</v>
          </cell>
          <cell r="J2149">
            <v>11</v>
          </cell>
          <cell r="K2149" t="str">
            <v>REYNOSO DAVID WALTER</v>
          </cell>
          <cell r="L2149" t="str">
            <v>GUNI</v>
          </cell>
        </row>
        <row r="2150">
          <cell r="A2150">
            <v>22</v>
          </cell>
          <cell r="B2150" t="str">
            <v>X38</v>
          </cell>
          <cell r="C2150" t="str">
            <v>DEPARTAMENTO  CHAPA</v>
          </cell>
          <cell r="D2150" t="str">
            <v>432</v>
          </cell>
          <cell r="E2150" t="str">
            <v>PILOTO FIJO ARI. (CONJUNTO)</v>
          </cell>
          <cell r="F2150" t="str">
            <v>JUEGO MAL REPARTIDO</v>
          </cell>
          <cell r="G2150" t="str">
            <v>PILOTO FIJO ARI. (CONJUNTO)JUEGO MAL REPARTIDO</v>
          </cell>
          <cell r="H2150" t="str">
            <v>X38</v>
          </cell>
          <cell r="I2150" t="str">
            <v>TCMU</v>
          </cell>
          <cell r="J2150">
            <v>11</v>
          </cell>
          <cell r="K2150" t="str">
            <v>FUENTE FEDER GREGOR</v>
          </cell>
          <cell r="L2150" t="str">
            <v>GUNI</v>
          </cell>
        </row>
        <row r="2151">
          <cell r="A2151">
            <v>22</v>
          </cell>
          <cell r="B2151" t="str">
            <v>X38</v>
          </cell>
          <cell r="C2151" t="str">
            <v>DEPARTAMENTO  CHAPA</v>
          </cell>
          <cell r="D2151" t="str">
            <v>432</v>
          </cell>
          <cell r="E2151" t="str">
            <v>PORTON (CONJUNTO)</v>
          </cell>
          <cell r="F2151" t="str">
            <v>MAL CENTRADO</v>
          </cell>
          <cell r="G2151" t="str">
            <v>PORTON (CONJUNTO)MAL CENTRADO</v>
          </cell>
          <cell r="H2151" t="str">
            <v>X38</v>
          </cell>
          <cell r="I2151" t="str">
            <v>TCMU</v>
          </cell>
          <cell r="J2151">
            <v>11</v>
          </cell>
          <cell r="K2151" t="str">
            <v>RAMIREZ RICAR DANIEL</v>
          </cell>
          <cell r="L2151" t="str">
            <v>GUNI</v>
          </cell>
        </row>
        <row r="2152">
          <cell r="A2152">
            <v>22</v>
          </cell>
          <cell r="B2152" t="str">
            <v>X38</v>
          </cell>
          <cell r="C2152" t="str">
            <v>DEPARTAMENTO  CHAPA</v>
          </cell>
          <cell r="D2152" t="str">
            <v>432</v>
          </cell>
          <cell r="E2152" t="str">
            <v>TAPA DE CARBURANTE</v>
          </cell>
          <cell r="F2152" t="str">
            <v>DEFORMACION</v>
          </cell>
          <cell r="G2152" t="str">
            <v>TAPA DE CARBURANTEDEFORMACION</v>
          </cell>
          <cell r="H2152" t="str">
            <v>X38</v>
          </cell>
          <cell r="I2152" t="str">
            <v>TCMU</v>
          </cell>
          <cell r="J2152">
            <v>11</v>
          </cell>
          <cell r="K2152" t="str">
            <v>VEGA KARINA ANGELINA</v>
          </cell>
          <cell r="L2152" t="str">
            <v>GUNI</v>
          </cell>
        </row>
        <row r="2153">
          <cell r="A2153">
            <v>22</v>
          </cell>
          <cell r="B2153" t="str">
            <v>X38</v>
          </cell>
          <cell r="C2153" t="str">
            <v>DEPARTAMENTO MONTAJE</v>
          </cell>
          <cell r="D2153" t="str">
            <v>???</v>
          </cell>
          <cell r="E2153" t="str">
            <v>CAPOT AV.</v>
          </cell>
          <cell r="F2153" t="str">
            <v>MAL ALINEADO</v>
          </cell>
          <cell r="G2153" t="str">
            <v>CAPOT AV.MAL ALINEADO</v>
          </cell>
          <cell r="H2153" t="str">
            <v>X38</v>
          </cell>
          <cell r="I2153" t="str">
            <v>SRE2</v>
          </cell>
          <cell r="J2153">
            <v>11</v>
          </cell>
          <cell r="K2153" t="str">
            <v>VERA FEDERICO</v>
          </cell>
          <cell r="L2153" t="str">
            <v>GUNI</v>
          </cell>
        </row>
        <row r="2154">
          <cell r="A2154">
            <v>22</v>
          </cell>
          <cell r="B2154" t="str">
            <v>X38</v>
          </cell>
          <cell r="C2154" t="str">
            <v>DEPARTAMENTO MONTAJE</v>
          </cell>
          <cell r="D2154" t="str">
            <v>???</v>
          </cell>
          <cell r="E2154" t="str">
            <v>CAPOT AV.</v>
          </cell>
          <cell r="F2154" t="str">
            <v>MAL ALINEADO</v>
          </cell>
          <cell r="G2154" t="str">
            <v>CAPOT AV.MAL ALINEADO</v>
          </cell>
          <cell r="H2154" t="str">
            <v>X38</v>
          </cell>
          <cell r="I2154" t="str">
            <v>TCMU</v>
          </cell>
          <cell r="J2154">
            <v>11</v>
          </cell>
          <cell r="K2154" t="str">
            <v>RUSEK CHRISTIAN ADRI</v>
          </cell>
          <cell r="L2154" t="str">
            <v>GUNI</v>
          </cell>
        </row>
        <row r="2155">
          <cell r="A2155">
            <v>22</v>
          </cell>
          <cell r="B2155" t="str">
            <v>X38</v>
          </cell>
          <cell r="C2155" t="str">
            <v>DEPARTAMENTO MONTAJE</v>
          </cell>
          <cell r="D2155" t="str">
            <v>???</v>
          </cell>
          <cell r="E2155" t="str">
            <v>PAÑO LATERAL ARD</v>
          </cell>
          <cell r="F2155" t="str">
            <v>BOLLOS</v>
          </cell>
          <cell r="G2155" t="str">
            <v>PAÑO LATERAL ARDBOLLOS</v>
          </cell>
          <cell r="H2155" t="str">
            <v>X38</v>
          </cell>
          <cell r="I2155" t="str">
            <v>SRET</v>
          </cell>
          <cell r="J2155">
            <v>11</v>
          </cell>
          <cell r="K2155" t="str">
            <v>CORREA, ALBERTO</v>
          </cell>
          <cell r="L2155" t="str">
            <v>STO1</v>
          </cell>
        </row>
        <row r="2156">
          <cell r="A2156">
            <v>22</v>
          </cell>
          <cell r="B2156" t="str">
            <v>X38</v>
          </cell>
          <cell r="C2156" t="str">
            <v>DEPARTAMENTO MONTAJE</v>
          </cell>
          <cell r="D2156" t="str">
            <v>???</v>
          </cell>
          <cell r="E2156" t="str">
            <v>PILOTO FIJO ARD. (CONJUNTO)</v>
          </cell>
          <cell r="F2156" t="str">
            <v>MAL POSICIONADO</v>
          </cell>
          <cell r="G2156" t="str">
            <v>PILOTO FIJO ARD. (CONJUNTO)MAL POSICIONADO</v>
          </cell>
          <cell r="H2156" t="str">
            <v>X38</v>
          </cell>
          <cell r="I2156" t="str">
            <v>SRE2</v>
          </cell>
          <cell r="J2156">
            <v>11</v>
          </cell>
          <cell r="K2156" t="str">
            <v>RUSEK CHRISTIAN ADRI</v>
          </cell>
          <cell r="L2156" t="str">
            <v>GUNI</v>
          </cell>
        </row>
        <row r="2157">
          <cell r="A2157">
            <v>22</v>
          </cell>
          <cell r="B2157" t="str">
            <v>X38</v>
          </cell>
          <cell r="C2157" t="str">
            <v>DEPARTAMENTO MONTAJE</v>
          </cell>
          <cell r="D2157" t="str">
            <v>???</v>
          </cell>
          <cell r="E2157" t="str">
            <v>PILOTO FIJO ARI. (CONJUNTO)</v>
          </cell>
          <cell r="F2157" t="str">
            <v>MAL POSICIONADO</v>
          </cell>
          <cell r="G2157" t="str">
            <v>PILOTO FIJO ARI. (CONJUNTO)MAL POSICIONADO</v>
          </cell>
          <cell r="H2157" t="str">
            <v>X38</v>
          </cell>
          <cell r="I2157" t="str">
            <v>TCMU</v>
          </cell>
          <cell r="J2157">
            <v>11</v>
          </cell>
          <cell r="K2157" t="str">
            <v>GAUNA MARIA EUGENIA</v>
          </cell>
          <cell r="L2157" t="str">
            <v>GUNI</v>
          </cell>
        </row>
        <row r="2158">
          <cell r="A2158">
            <v>22</v>
          </cell>
          <cell r="B2158" t="str">
            <v>X38</v>
          </cell>
          <cell r="C2158" t="str">
            <v>DEPARTAMENTO MONTAJE</v>
          </cell>
          <cell r="D2158" t="str">
            <v>???</v>
          </cell>
          <cell r="E2158" t="str">
            <v>PUERTA AVD.</v>
          </cell>
          <cell r="F2158" t="str">
            <v>BOLLOS</v>
          </cell>
          <cell r="G2158" t="str">
            <v>PUERTA AVD.BOLLOS</v>
          </cell>
          <cell r="H2158" t="str">
            <v>X38</v>
          </cell>
          <cell r="I2158" t="str">
            <v>TCMU</v>
          </cell>
          <cell r="J2158">
            <v>11</v>
          </cell>
          <cell r="K2158" t="str">
            <v>RIOS ALEJANDRO</v>
          </cell>
          <cell r="L2158" t="str">
            <v>GUNI</v>
          </cell>
        </row>
        <row r="2159">
          <cell r="A2159">
            <v>22</v>
          </cell>
          <cell r="B2159" t="str">
            <v>X38</v>
          </cell>
          <cell r="C2159" t="str">
            <v>DEPARTAMENTO MONTAJE</v>
          </cell>
          <cell r="D2159" t="str">
            <v>132</v>
          </cell>
          <cell r="E2159" t="str">
            <v>EMBELLECEDOR MARCO DE PTA ARD</v>
          </cell>
          <cell r="F2159" t="str">
            <v>MAL POSICIONADO</v>
          </cell>
          <cell r="G2159" t="str">
            <v>EMBELLECEDOR MARCO DE PTA ARDMAL POSICIONADO</v>
          </cell>
          <cell r="H2159" t="str">
            <v>X38</v>
          </cell>
          <cell r="I2159" t="str">
            <v>TCMU</v>
          </cell>
          <cell r="J2159">
            <v>11</v>
          </cell>
          <cell r="K2159" t="str">
            <v>RAMIREZ RICAR DANIEL</v>
          </cell>
          <cell r="L2159" t="str">
            <v>GUNI</v>
          </cell>
        </row>
        <row r="2160">
          <cell r="A2160">
            <v>22</v>
          </cell>
          <cell r="B2160" t="str">
            <v>X38</v>
          </cell>
          <cell r="C2160" t="str">
            <v>DEPARTAMENTO MONTAJE</v>
          </cell>
          <cell r="D2160" t="str">
            <v>132</v>
          </cell>
          <cell r="E2160" t="str">
            <v>TECHO ABIERTO AV. DE CRISTAL</v>
          </cell>
          <cell r="F2160" t="str">
            <v>SOBRESALE</v>
          </cell>
          <cell r="G2160" t="str">
            <v>TECHO ABIERTO AV. DE CRISTALSOBRESALE</v>
          </cell>
          <cell r="H2160" t="str">
            <v>X38</v>
          </cell>
          <cell r="I2160" t="str">
            <v>SRE2</v>
          </cell>
          <cell r="J2160">
            <v>11</v>
          </cell>
          <cell r="K2160" t="str">
            <v>RUSEK CHRISTIAN ADRI</v>
          </cell>
          <cell r="L2160" t="str">
            <v>GUNI</v>
          </cell>
        </row>
        <row r="2161">
          <cell r="A2161">
            <v>22</v>
          </cell>
          <cell r="B2161" t="str">
            <v>X38</v>
          </cell>
          <cell r="C2161" t="str">
            <v>DEPARTAMENTO MONTAJE</v>
          </cell>
          <cell r="D2161" t="str">
            <v>133</v>
          </cell>
          <cell r="E2161" t="str">
            <v>FUNCION DE ALARMA</v>
          </cell>
          <cell r="F2161" t="str">
            <v>OPERACION MAL REALIZADA</v>
          </cell>
          <cell r="G2161" t="str">
            <v>FUNCION DE ALARMAOPERACION MAL REALIZADA</v>
          </cell>
          <cell r="H2161" t="str">
            <v>X38</v>
          </cell>
          <cell r="I2161" t="str">
            <v>SREE</v>
          </cell>
          <cell r="J2161">
            <v>11</v>
          </cell>
          <cell r="K2161" t="str">
            <v>CONTROL ELECTRICO</v>
          </cell>
          <cell r="L2161" t="str">
            <v>ST2A</v>
          </cell>
        </row>
        <row r="2162">
          <cell r="A2162">
            <v>22</v>
          </cell>
          <cell r="B2162" t="str">
            <v>X38</v>
          </cell>
          <cell r="C2162" t="str">
            <v>DEPARTAMENTO MONTAJE</v>
          </cell>
          <cell r="D2162" t="str">
            <v>133</v>
          </cell>
          <cell r="E2162" t="str">
            <v>FUNCION DE AYUDA AL APARCAM.</v>
          </cell>
          <cell r="F2162" t="str">
            <v>CONECTOR MAL- NO CONECTADO</v>
          </cell>
          <cell r="G2162" t="str">
            <v>FUNCION DE AYUDA AL APARCAM.CONECTOR MAL- NO CONECTADO</v>
          </cell>
          <cell r="H2162" t="str">
            <v>X38</v>
          </cell>
          <cell r="I2162" t="str">
            <v>SREE</v>
          </cell>
          <cell r="J2162">
            <v>11</v>
          </cell>
          <cell r="K2162" t="str">
            <v>ALFONSO LOPEZ</v>
          </cell>
          <cell r="L2162" t="str">
            <v>SREE</v>
          </cell>
        </row>
        <row r="2163">
          <cell r="A2163">
            <v>22</v>
          </cell>
          <cell r="B2163" t="str">
            <v>X38</v>
          </cell>
          <cell r="C2163" t="str">
            <v>DEPARTAMENTO MONTAJE</v>
          </cell>
          <cell r="D2163" t="str">
            <v>133</v>
          </cell>
          <cell r="E2163" t="str">
            <v>TABLERO DE BORDO</v>
          </cell>
          <cell r="F2163" t="str">
            <v xml:space="preserve">RAYAS </v>
          </cell>
          <cell r="G2163" t="str">
            <v xml:space="preserve">TABLERO DE BORDORAYAS </v>
          </cell>
          <cell r="H2163" t="str">
            <v>X38</v>
          </cell>
          <cell r="I2163" t="str">
            <v>SRE1</v>
          </cell>
          <cell r="J2163">
            <v>11</v>
          </cell>
          <cell r="K2163" t="str">
            <v>AUTELLI JORGE A</v>
          </cell>
          <cell r="L2163" t="str">
            <v>TCMU</v>
          </cell>
        </row>
        <row r="2164">
          <cell r="A2164">
            <v>22</v>
          </cell>
          <cell r="B2164" t="str">
            <v>X38</v>
          </cell>
          <cell r="C2164" t="str">
            <v>DEPARTAMENTO MONTAJE</v>
          </cell>
          <cell r="D2164" t="str">
            <v>137</v>
          </cell>
          <cell r="E2164" t="str">
            <v>CAJETIN EXT. LUNA DE PUERTA ARD.</v>
          </cell>
          <cell r="F2164" t="str">
            <v>MAL POSICIONADO</v>
          </cell>
          <cell r="G2164" t="str">
            <v>CAJETIN EXT. LUNA DE PUERTA ARD.MAL POSICIONADO</v>
          </cell>
          <cell r="H2164" t="str">
            <v>X38</v>
          </cell>
          <cell r="I2164" t="str">
            <v>TCMU</v>
          </cell>
          <cell r="J2164">
            <v>11</v>
          </cell>
          <cell r="K2164" t="str">
            <v>FUENTE FEDER GREGOR</v>
          </cell>
          <cell r="L2164" t="str">
            <v>GUNI</v>
          </cell>
        </row>
        <row r="2165">
          <cell r="A2165">
            <v>22</v>
          </cell>
          <cell r="B2165" t="str">
            <v>X38</v>
          </cell>
          <cell r="C2165" t="str">
            <v>DEPARTAMENTO MONTAJE</v>
          </cell>
          <cell r="D2165" t="str">
            <v>137</v>
          </cell>
          <cell r="E2165" t="str">
            <v>CAJETIN EXT. LUNA DE PUERTA ARD.</v>
          </cell>
          <cell r="F2165" t="str">
            <v>NO PLACA</v>
          </cell>
          <cell r="G2165" t="str">
            <v>CAJETIN EXT. LUNA DE PUERTA ARD.NO PLACA</v>
          </cell>
          <cell r="H2165" t="str">
            <v>X38</v>
          </cell>
          <cell r="I2165" t="str">
            <v>TCMU</v>
          </cell>
          <cell r="J2165">
            <v>11</v>
          </cell>
          <cell r="K2165" t="str">
            <v>RAMIREZ RICAR DANIEL</v>
          </cell>
          <cell r="L2165" t="str">
            <v>GUNI</v>
          </cell>
        </row>
        <row r="2166">
          <cell r="A2166">
            <v>22</v>
          </cell>
          <cell r="B2166" t="str">
            <v>X38</v>
          </cell>
          <cell r="C2166" t="str">
            <v>DEPARTAMENTO MONTAJE</v>
          </cell>
          <cell r="D2166" t="str">
            <v>137</v>
          </cell>
          <cell r="E2166" t="str">
            <v>CAJETIN EXT. LUNA DE PUERTA ARI.</v>
          </cell>
          <cell r="F2166" t="str">
            <v>MAL POSICIONADO</v>
          </cell>
          <cell r="G2166" t="str">
            <v>CAJETIN EXT. LUNA DE PUERTA ARI.MAL POSICIONADO</v>
          </cell>
          <cell r="H2166" t="str">
            <v>X38</v>
          </cell>
          <cell r="I2166" t="str">
            <v>TCMU</v>
          </cell>
          <cell r="J2166">
            <v>11</v>
          </cell>
          <cell r="K2166" t="str">
            <v>FUENTE FEDER GREGOR</v>
          </cell>
          <cell r="L2166" t="str">
            <v>GUNI</v>
          </cell>
        </row>
        <row r="2167">
          <cell r="A2167">
            <v>22</v>
          </cell>
          <cell r="B2167" t="str">
            <v>X38</v>
          </cell>
          <cell r="C2167" t="str">
            <v>DEPARTAMENTO MONTAJE</v>
          </cell>
          <cell r="D2167" t="str">
            <v>137</v>
          </cell>
          <cell r="E2167" t="str">
            <v>CAJETIN EXT. LUNA DE PUERTA ARI.</v>
          </cell>
          <cell r="F2167" t="str">
            <v>MAL POSICIONADO</v>
          </cell>
          <cell r="G2167" t="str">
            <v>CAJETIN EXT. LUNA DE PUERTA ARI.MAL POSICIONADO</v>
          </cell>
          <cell r="H2167" t="str">
            <v>X38</v>
          </cell>
          <cell r="I2167" t="str">
            <v>TCMU</v>
          </cell>
          <cell r="J2167">
            <v>11</v>
          </cell>
          <cell r="K2167" t="str">
            <v>VAZQUEZ RENE ALBERTO</v>
          </cell>
          <cell r="L2167" t="str">
            <v>GUNI</v>
          </cell>
        </row>
        <row r="2168">
          <cell r="A2168">
            <v>22</v>
          </cell>
          <cell r="B2168" t="str">
            <v>X38</v>
          </cell>
          <cell r="C2168" t="str">
            <v>DEPARTAMENTO MONTAJE</v>
          </cell>
          <cell r="D2168" t="str">
            <v>137</v>
          </cell>
          <cell r="E2168" t="str">
            <v>CAJETIN EXT. LUNA DE PUERTA AVI.</v>
          </cell>
          <cell r="F2168" t="str">
            <v>MAL POSICIONADO</v>
          </cell>
          <cell r="G2168" t="str">
            <v>CAJETIN EXT. LUNA DE PUERTA AVI.MAL POSICIONADO</v>
          </cell>
          <cell r="H2168" t="str">
            <v>X38</v>
          </cell>
          <cell r="I2168" t="str">
            <v>TCMU</v>
          </cell>
          <cell r="J2168">
            <v>11</v>
          </cell>
          <cell r="K2168" t="str">
            <v>FUENTE FEDER GREGOR</v>
          </cell>
          <cell r="L2168" t="str">
            <v>GUNI</v>
          </cell>
        </row>
        <row r="2169">
          <cell r="A2169">
            <v>22</v>
          </cell>
          <cell r="B2169" t="str">
            <v>X38</v>
          </cell>
          <cell r="C2169" t="str">
            <v>DEPARTAMENTO MONTAJE</v>
          </cell>
          <cell r="D2169" t="str">
            <v>137</v>
          </cell>
          <cell r="E2169" t="str">
            <v>CAJETIN EXT. LUNA DE PUERTA AVI.</v>
          </cell>
          <cell r="F2169" t="str">
            <v>MAL POSICIONADO</v>
          </cell>
          <cell r="G2169" t="str">
            <v>CAJETIN EXT. LUNA DE PUERTA AVI.MAL POSICIONADO</v>
          </cell>
          <cell r="H2169" t="str">
            <v>X38</v>
          </cell>
          <cell r="I2169" t="str">
            <v>TCMU</v>
          </cell>
          <cell r="J2169">
            <v>11</v>
          </cell>
          <cell r="K2169" t="str">
            <v>VAZQUEZ RENE ALBERTO</v>
          </cell>
          <cell r="L2169" t="str">
            <v>GUNI</v>
          </cell>
        </row>
        <row r="2170">
          <cell r="A2170">
            <v>22</v>
          </cell>
          <cell r="B2170" t="str">
            <v>X38</v>
          </cell>
          <cell r="C2170" t="str">
            <v>DEPARTAMENTO MONTAJE</v>
          </cell>
          <cell r="D2170" t="str">
            <v>137</v>
          </cell>
          <cell r="E2170" t="str">
            <v>EMBELLECEDOR MARCO DE PTA AVD</v>
          </cell>
          <cell r="F2170" t="str">
            <v>MAL POSICIONADO</v>
          </cell>
          <cell r="G2170" t="str">
            <v>EMBELLECEDOR MARCO DE PTA AVDMAL POSICIONADO</v>
          </cell>
          <cell r="H2170" t="str">
            <v>X38</v>
          </cell>
          <cell r="I2170" t="str">
            <v>SREE</v>
          </cell>
          <cell r="J2170">
            <v>11</v>
          </cell>
          <cell r="K2170" t="str">
            <v>VERA FEDERICO</v>
          </cell>
          <cell r="L2170" t="str">
            <v>GUNI</v>
          </cell>
        </row>
        <row r="2171">
          <cell r="A2171">
            <v>22</v>
          </cell>
          <cell r="B2171" t="str">
            <v>X38</v>
          </cell>
          <cell r="C2171" t="str">
            <v>DEPARTAMENTO MONTAJE</v>
          </cell>
          <cell r="D2171" t="str">
            <v>137</v>
          </cell>
          <cell r="E2171" t="str">
            <v>EMBELLECEDOR MARCO DE PTA AVD</v>
          </cell>
          <cell r="F2171" t="str">
            <v>MAL POSICIONADO</v>
          </cell>
          <cell r="G2171" t="str">
            <v>EMBELLECEDOR MARCO DE PTA AVDMAL POSICIONADO</v>
          </cell>
          <cell r="H2171" t="str">
            <v>X38</v>
          </cell>
          <cell r="I2171" t="str">
            <v>TCMU</v>
          </cell>
          <cell r="J2171">
            <v>11</v>
          </cell>
          <cell r="K2171" t="str">
            <v>VEGA KARINA ANGELINA</v>
          </cell>
          <cell r="L2171" t="str">
            <v>GUNI</v>
          </cell>
        </row>
        <row r="2172">
          <cell r="A2172">
            <v>22</v>
          </cell>
          <cell r="B2172" t="str">
            <v>X38</v>
          </cell>
          <cell r="C2172" t="str">
            <v>DEPARTAMENTO MONTAJE</v>
          </cell>
          <cell r="D2172" t="str">
            <v>137</v>
          </cell>
          <cell r="E2172" t="str">
            <v>LAMELUNAS EXT. DE PUERTA  ARD.</v>
          </cell>
          <cell r="F2172" t="str">
            <v>MAL POSICIONADO</v>
          </cell>
          <cell r="G2172" t="str">
            <v>LAMELUNAS EXT. DE PUERTA  ARD.MAL POSICIONADO</v>
          </cell>
          <cell r="H2172" t="str">
            <v>X38</v>
          </cell>
          <cell r="I2172" t="str">
            <v>SRE2</v>
          </cell>
          <cell r="J2172">
            <v>11</v>
          </cell>
          <cell r="K2172" t="str">
            <v>RUSEK CHRISTIAN ADRI</v>
          </cell>
          <cell r="L2172" t="str">
            <v>GUNI</v>
          </cell>
        </row>
        <row r="2173">
          <cell r="A2173">
            <v>22</v>
          </cell>
          <cell r="B2173" t="str">
            <v>X38</v>
          </cell>
          <cell r="C2173" t="str">
            <v>DEPARTAMENTO MONTAJE</v>
          </cell>
          <cell r="D2173" t="str">
            <v>137</v>
          </cell>
          <cell r="E2173" t="str">
            <v>PANEL INT DE PUERTA ARI</v>
          </cell>
          <cell r="F2173" t="str">
            <v>NO PLACA</v>
          </cell>
          <cell r="G2173" t="str">
            <v>PANEL INT DE PUERTA ARINO PLACA</v>
          </cell>
          <cell r="H2173" t="str">
            <v>X38</v>
          </cell>
          <cell r="I2173" t="str">
            <v>TCMU</v>
          </cell>
          <cell r="J2173">
            <v>11</v>
          </cell>
          <cell r="K2173" t="str">
            <v>VAZQUEZ RENE ALBERTO</v>
          </cell>
          <cell r="L2173" t="str">
            <v>GUNI</v>
          </cell>
        </row>
        <row r="2174">
          <cell r="A2174">
            <v>22</v>
          </cell>
          <cell r="B2174" t="str">
            <v>X38</v>
          </cell>
          <cell r="C2174" t="str">
            <v>DEPARTAMENTO MONTAJE</v>
          </cell>
          <cell r="D2174" t="str">
            <v>137</v>
          </cell>
          <cell r="E2174" t="str">
            <v>PANEL INT DE PUERTA AVD</v>
          </cell>
          <cell r="F2174" t="str">
            <v>NO PLACA</v>
          </cell>
          <cell r="G2174" t="str">
            <v>PANEL INT DE PUERTA AVDNO PLACA</v>
          </cell>
          <cell r="H2174" t="str">
            <v>X38</v>
          </cell>
          <cell r="I2174" t="str">
            <v>TCMU</v>
          </cell>
          <cell r="J2174">
            <v>11</v>
          </cell>
          <cell r="K2174" t="str">
            <v>VAZQUEZ RENE ALBERTO</v>
          </cell>
          <cell r="L2174" t="str">
            <v>GUNI</v>
          </cell>
        </row>
        <row r="2175">
          <cell r="A2175">
            <v>22</v>
          </cell>
          <cell r="B2175" t="str">
            <v>X38</v>
          </cell>
          <cell r="C2175" t="str">
            <v>DEPARTAMENTO MONTAJE</v>
          </cell>
          <cell r="D2175" t="str">
            <v>137</v>
          </cell>
          <cell r="E2175" t="str">
            <v>RETROVISOR EXT. I. REGULABLE DE INTERIOR</v>
          </cell>
          <cell r="F2175" t="str">
            <v>MUY LIBRE</v>
          </cell>
          <cell r="G2175" t="str">
            <v>RETROVISOR EXT. I. REGULABLE DE INTERIORMUY LIBRE</v>
          </cell>
          <cell r="H2175" t="str">
            <v>X38</v>
          </cell>
          <cell r="I2175" t="str">
            <v>TCMU</v>
          </cell>
          <cell r="J2175">
            <v>11</v>
          </cell>
          <cell r="K2175" t="str">
            <v>FUENTE FEDER GREGOR</v>
          </cell>
          <cell r="L2175" t="str">
            <v>GUNI</v>
          </cell>
        </row>
        <row r="2176">
          <cell r="A2176">
            <v>22</v>
          </cell>
          <cell r="B2176" t="str">
            <v>X38</v>
          </cell>
          <cell r="C2176" t="str">
            <v>DEPARTAMENTO MONTAJE</v>
          </cell>
          <cell r="D2176" t="str">
            <v>140</v>
          </cell>
          <cell r="E2176" t="str">
            <v>FUNCION DE ANTIARRANQUE</v>
          </cell>
          <cell r="F2176" t="str">
            <v>CONECTOR MAL- NO CONECTADO</v>
          </cell>
          <cell r="G2176" t="str">
            <v>FUNCION DE ANTIARRANQUECONECTOR MAL- NO CONECTADO</v>
          </cell>
          <cell r="H2176" t="str">
            <v>X38</v>
          </cell>
          <cell r="I2176" t="str">
            <v>SREE</v>
          </cell>
          <cell r="J2176">
            <v>11</v>
          </cell>
          <cell r="K2176" t="str">
            <v>CONTROL ELECTRICO</v>
          </cell>
          <cell r="L2176" t="str">
            <v>ST1A</v>
          </cell>
        </row>
        <row r="2177">
          <cell r="A2177">
            <v>22</v>
          </cell>
          <cell r="B2177" t="str">
            <v>X38</v>
          </cell>
          <cell r="C2177" t="str">
            <v>DEPARTAMENTO MONTAJE</v>
          </cell>
          <cell r="D2177" t="str">
            <v>140</v>
          </cell>
          <cell r="E2177" t="str">
            <v>GUIA DESLIZ.  REGLAJE DE CINTURON AVI.</v>
          </cell>
          <cell r="F2177" t="str">
            <v>FUNCIONAMIENTO INCOMPLETO</v>
          </cell>
          <cell r="G2177" t="str">
            <v>GUIA DESLIZ.  REGLAJE DE CINTURON AVI.FUNCIONAMIENTO INCOMPLETO</v>
          </cell>
          <cell r="H2177" t="str">
            <v>X38</v>
          </cell>
          <cell r="I2177" t="str">
            <v>SRE2</v>
          </cell>
          <cell r="J2177">
            <v>11</v>
          </cell>
          <cell r="K2177" t="str">
            <v>AUTELLI JORGE A</v>
          </cell>
          <cell r="L2177" t="str">
            <v>TCMU</v>
          </cell>
        </row>
        <row r="2178">
          <cell r="A2178">
            <v>22</v>
          </cell>
          <cell r="B2178" t="str">
            <v>X38</v>
          </cell>
          <cell r="C2178" t="str">
            <v>DEPARTAMENTO MONTAJE</v>
          </cell>
          <cell r="D2178" t="str">
            <v>141</v>
          </cell>
          <cell r="E2178" t="str">
            <v>PARABRISAS</v>
          </cell>
          <cell r="F2178" t="str">
            <v>NO CONFORME</v>
          </cell>
          <cell r="G2178" t="str">
            <v>PARABRISASNO CONFORME</v>
          </cell>
          <cell r="H2178" t="str">
            <v>X38</v>
          </cell>
          <cell r="I2178" t="str">
            <v>SRE2</v>
          </cell>
          <cell r="J2178">
            <v>11</v>
          </cell>
          <cell r="K2178" t="str">
            <v>AUTELLI JORGE A</v>
          </cell>
          <cell r="L2178" t="str">
            <v>TCMU</v>
          </cell>
        </row>
        <row r="2179">
          <cell r="A2179">
            <v>22</v>
          </cell>
          <cell r="B2179" t="str">
            <v>X38</v>
          </cell>
          <cell r="C2179" t="str">
            <v>DEPARTAMENTO MONTAJE</v>
          </cell>
          <cell r="D2179" t="str">
            <v>141</v>
          </cell>
          <cell r="E2179" t="str">
            <v>PORTON (CONJUNTO)</v>
          </cell>
          <cell r="F2179" t="str">
            <v>FALTA OBTURADOR</v>
          </cell>
          <cell r="G2179" t="str">
            <v>PORTON (CONJUNTO)FALTA OBTURADOR</v>
          </cell>
          <cell r="H2179" t="str">
            <v>X38</v>
          </cell>
          <cell r="I2179" t="str">
            <v>TCMU</v>
          </cell>
          <cell r="J2179">
            <v>11</v>
          </cell>
          <cell r="K2179" t="str">
            <v>VAZQUEZ RENE ALBERTO</v>
          </cell>
          <cell r="L2179" t="str">
            <v>GUNI</v>
          </cell>
        </row>
        <row r="2180">
          <cell r="A2180">
            <v>22</v>
          </cell>
          <cell r="B2180" t="str">
            <v>X38</v>
          </cell>
          <cell r="C2180" t="str">
            <v>DEPARTAMENTO MONTAJE</v>
          </cell>
          <cell r="D2180" t="str">
            <v>142</v>
          </cell>
          <cell r="E2180" t="str">
            <v>ALFOMBRA DE PISO ARI.</v>
          </cell>
          <cell r="F2180" t="str">
            <v>PRESENCIA DE AGUA (ORIGEN INDETERMINADO)</v>
          </cell>
          <cell r="G2180" t="str">
            <v>ALFOMBRA DE PISO ARI.PRESENCIA DE AGUA (ORIGEN INDETERMINADO)</v>
          </cell>
          <cell r="H2180" t="str">
            <v>X38</v>
          </cell>
          <cell r="I2180" t="str">
            <v>BDEF</v>
          </cell>
          <cell r="J2180">
            <v>11</v>
          </cell>
          <cell r="K2180" t="str">
            <v>DI GREGORIO RAUL</v>
          </cell>
          <cell r="L2180" t="str">
            <v>GKAN</v>
          </cell>
        </row>
        <row r="2181">
          <cell r="A2181">
            <v>22</v>
          </cell>
          <cell r="B2181" t="str">
            <v>X38</v>
          </cell>
          <cell r="C2181" t="str">
            <v>DEPARTAMENTO MONTAJE</v>
          </cell>
          <cell r="D2181" t="str">
            <v>142</v>
          </cell>
          <cell r="E2181" t="str">
            <v>COLUMNA DE DIRECCION</v>
          </cell>
          <cell r="F2181" t="str">
            <v>FIJACION ROSCADA FLOJA</v>
          </cell>
          <cell r="G2181" t="str">
            <v>COLUMNA DE DIRECCIONFIJACION ROSCADA FLOJA</v>
          </cell>
          <cell r="H2181" t="str">
            <v>X38</v>
          </cell>
          <cell r="I2181" t="str">
            <v>SREE</v>
          </cell>
          <cell r="J2181">
            <v>11</v>
          </cell>
          <cell r="K2181" t="str">
            <v>AUTELLI JORGE A</v>
          </cell>
          <cell r="L2181" t="str">
            <v>SREE</v>
          </cell>
        </row>
        <row r="2182">
          <cell r="A2182">
            <v>22</v>
          </cell>
          <cell r="B2182" t="str">
            <v>X38</v>
          </cell>
          <cell r="C2182" t="str">
            <v>DEPARTAMENTO MONTAJE</v>
          </cell>
          <cell r="D2182" t="str">
            <v>142</v>
          </cell>
          <cell r="E2182" t="str">
            <v>PARACHOQUES AV.</v>
          </cell>
          <cell r="F2182" t="str">
            <v>DESCONCHADO</v>
          </cell>
          <cell r="G2182" t="str">
            <v>PARACHOQUES AV.DESCONCHADO</v>
          </cell>
          <cell r="H2182" t="str">
            <v>X38</v>
          </cell>
          <cell r="I2182" t="str">
            <v>BOUT</v>
          </cell>
          <cell r="J2182">
            <v>11</v>
          </cell>
          <cell r="K2182" t="str">
            <v>DAGHERO CLAUDIO JUAN</v>
          </cell>
          <cell r="L2182" t="str">
            <v>TCMU</v>
          </cell>
        </row>
        <row r="2183">
          <cell r="A2183">
            <v>22</v>
          </cell>
          <cell r="B2183" t="str">
            <v>X38</v>
          </cell>
          <cell r="C2183" t="str">
            <v>DEPARTAMENTO MONTAJE</v>
          </cell>
          <cell r="D2183" t="str">
            <v>144</v>
          </cell>
          <cell r="E2183" t="str">
            <v>CUNA MOTOR</v>
          </cell>
          <cell r="F2183" t="str">
            <v>FIJACION ROSCADA FLOJA</v>
          </cell>
          <cell r="G2183" t="str">
            <v>CUNA MOTORFIJACION ROSCADA FLOJA</v>
          </cell>
          <cell r="H2183" t="str">
            <v>X38</v>
          </cell>
          <cell r="I2183" t="str">
            <v>SRE2</v>
          </cell>
          <cell r="J2183">
            <v>11</v>
          </cell>
          <cell r="K2183" t="str">
            <v>AUTELLI JORGE A</v>
          </cell>
          <cell r="L2183" t="str">
            <v>TCMU</v>
          </cell>
        </row>
        <row r="2184">
          <cell r="A2184">
            <v>22</v>
          </cell>
          <cell r="B2184" t="str">
            <v>X38</v>
          </cell>
          <cell r="C2184" t="str">
            <v>DEPARTAMENTO MONTAJE</v>
          </cell>
          <cell r="D2184" t="str">
            <v>144</v>
          </cell>
          <cell r="E2184" t="str">
            <v>DEPOSITO DE CARBURANTE</v>
          </cell>
          <cell r="F2184" t="str">
            <v>FIJACION ROSCADA FLOJA</v>
          </cell>
          <cell r="G2184" t="str">
            <v>DEPOSITO DE CARBURANTEFIJACION ROSCADA FLOJA</v>
          </cell>
          <cell r="H2184" t="str">
            <v>X38</v>
          </cell>
          <cell r="I2184" t="str">
            <v>SRE2</v>
          </cell>
          <cell r="J2184">
            <v>11</v>
          </cell>
          <cell r="K2184" t="str">
            <v>AUTELLI JORGE A</v>
          </cell>
          <cell r="L2184" t="str">
            <v>TCMU</v>
          </cell>
        </row>
        <row r="2185">
          <cell r="A2185">
            <v>22</v>
          </cell>
          <cell r="B2185" t="str">
            <v>X38</v>
          </cell>
          <cell r="C2185" t="str">
            <v>DEPARTAMENTO MONTAJE</v>
          </cell>
          <cell r="D2185" t="str">
            <v>144</v>
          </cell>
          <cell r="E2185" t="str">
            <v>TUBO DE FRENO</v>
          </cell>
          <cell r="F2185" t="str">
            <v>NO APRETADO</v>
          </cell>
          <cell r="G2185" t="str">
            <v>TUBO DE FRENONO APRETADO</v>
          </cell>
          <cell r="H2185" t="str">
            <v>X38</v>
          </cell>
          <cell r="I2185" t="str">
            <v>SRE1</v>
          </cell>
          <cell r="J2185">
            <v>11</v>
          </cell>
          <cell r="K2185" t="str">
            <v>PONCE SAON</v>
          </cell>
          <cell r="L2185" t="str">
            <v>GSM1</v>
          </cell>
        </row>
        <row r="2186">
          <cell r="A2186">
            <v>22</v>
          </cell>
          <cell r="B2186" t="str">
            <v>X38</v>
          </cell>
          <cell r="C2186" t="str">
            <v>DEPARTAMENTO MONTAJE</v>
          </cell>
          <cell r="D2186" t="str">
            <v>145</v>
          </cell>
          <cell r="E2186" t="str">
            <v>FUNCION  DA</v>
          </cell>
          <cell r="F2186" t="str">
            <v>INSTALACION DINAMICA MK01</v>
          </cell>
          <cell r="G2186" t="str">
            <v>FUNCION  DAINSTALACION DINAMICA MK01</v>
          </cell>
          <cell r="H2186" t="str">
            <v>X38</v>
          </cell>
          <cell r="I2186" t="str">
            <v>SRE2</v>
          </cell>
          <cell r="J2186">
            <v>11</v>
          </cell>
          <cell r="K2186" t="str">
            <v>CONTROL ELECTRICO</v>
          </cell>
          <cell r="L2186" t="str">
            <v>DYRA</v>
          </cell>
        </row>
        <row r="2187">
          <cell r="A2187">
            <v>22</v>
          </cell>
          <cell r="B2187" t="str">
            <v>X38</v>
          </cell>
          <cell r="C2187" t="str">
            <v>DEPARTAMENTO MONTAJE</v>
          </cell>
          <cell r="D2187" t="str">
            <v>145</v>
          </cell>
          <cell r="E2187" t="str">
            <v>FUNCION  DA</v>
          </cell>
          <cell r="F2187" t="str">
            <v>INSTALACION DINAMICA MK01</v>
          </cell>
          <cell r="G2187" t="str">
            <v>FUNCION  DAINSTALACION DINAMICA MK01</v>
          </cell>
          <cell r="H2187" t="str">
            <v>X38</v>
          </cell>
          <cell r="I2187" t="str">
            <v>SRE2</v>
          </cell>
          <cell r="J2187">
            <v>11</v>
          </cell>
          <cell r="K2187" t="str">
            <v>DAGHERO CLAUDIO JUAN</v>
          </cell>
          <cell r="L2187" t="str">
            <v>TCMU</v>
          </cell>
        </row>
        <row r="2188">
          <cell r="A2188">
            <v>22</v>
          </cell>
          <cell r="B2188" t="str">
            <v>X38</v>
          </cell>
          <cell r="C2188" t="str">
            <v>DEPARTAMENTO MONTAJE</v>
          </cell>
          <cell r="D2188" t="str">
            <v>145</v>
          </cell>
          <cell r="E2188" t="str">
            <v>PARACHOQUES AR</v>
          </cell>
          <cell r="F2188" t="str">
            <v>MAL ALINEADO</v>
          </cell>
          <cell r="G2188" t="str">
            <v>PARACHOQUES ARMAL ALINEADO</v>
          </cell>
          <cell r="H2188" t="str">
            <v>X38</v>
          </cell>
          <cell r="I2188" t="str">
            <v>TCMU</v>
          </cell>
          <cell r="J2188">
            <v>11</v>
          </cell>
          <cell r="K2188" t="str">
            <v>VERA FEDERICO</v>
          </cell>
          <cell r="L2188" t="str">
            <v>GUNI</v>
          </cell>
        </row>
        <row r="2189">
          <cell r="A2189">
            <v>22</v>
          </cell>
          <cell r="B2189" t="str">
            <v>X38</v>
          </cell>
          <cell r="C2189" t="str">
            <v>DEPARTAMENTO MONTAJE</v>
          </cell>
          <cell r="D2189" t="str">
            <v>145</v>
          </cell>
          <cell r="E2189" t="str">
            <v>PARACHOQUES AV.</v>
          </cell>
          <cell r="F2189" t="str">
            <v>JUEGO IRREGULAR</v>
          </cell>
          <cell r="G2189" t="str">
            <v>PARACHOQUES AV.JUEGO IRREGULAR</v>
          </cell>
          <cell r="H2189" t="str">
            <v>X38</v>
          </cell>
          <cell r="I2189" t="str">
            <v>TCMU</v>
          </cell>
          <cell r="J2189">
            <v>11</v>
          </cell>
          <cell r="K2189" t="str">
            <v>VAZQUEZ RENE ALBERTO</v>
          </cell>
          <cell r="L2189" t="str">
            <v>GUNI</v>
          </cell>
        </row>
        <row r="2190">
          <cell r="A2190">
            <v>22</v>
          </cell>
          <cell r="B2190" t="str">
            <v>X38</v>
          </cell>
          <cell r="C2190" t="str">
            <v>DEPARTAMENTO MONTAJE</v>
          </cell>
          <cell r="D2190" t="str">
            <v>146</v>
          </cell>
          <cell r="E2190" t="str">
            <v>FUNCION TECHO ABIERTO ELECTRICO</v>
          </cell>
          <cell r="F2190" t="str">
            <v>INSTALACION ESTATICA  2 RK01</v>
          </cell>
          <cell r="G2190" t="str">
            <v>FUNCION TECHO ABIERTO ELECTRICOINSTALACION ESTATICA  2 RK01</v>
          </cell>
          <cell r="H2190" t="str">
            <v>X38</v>
          </cell>
          <cell r="I2190" t="str">
            <v>SRE2</v>
          </cell>
          <cell r="J2190">
            <v>11</v>
          </cell>
          <cell r="K2190" t="str">
            <v>CONTROL ELECTRICO</v>
          </cell>
          <cell r="L2190" t="str">
            <v>ST2A</v>
          </cell>
        </row>
        <row r="2191">
          <cell r="A2191">
            <v>22</v>
          </cell>
          <cell r="B2191" t="str">
            <v>X38</v>
          </cell>
          <cell r="C2191" t="str">
            <v>DEPARTAMENTO MONTAJE</v>
          </cell>
          <cell r="D2191" t="str">
            <v>147</v>
          </cell>
          <cell r="E2191" t="str">
            <v>ALETA ARD.</v>
          </cell>
          <cell r="F2191" t="str">
            <v>DESCONCHADO</v>
          </cell>
          <cell r="G2191" t="str">
            <v>ALETA ARD.DESCONCHADO</v>
          </cell>
          <cell r="H2191" t="str">
            <v>X38</v>
          </cell>
          <cell r="I2191" t="str">
            <v>TCMU</v>
          </cell>
          <cell r="J2191">
            <v>11</v>
          </cell>
          <cell r="K2191" t="str">
            <v>REYNOSO DAVID WALTER</v>
          </cell>
          <cell r="L2191" t="str">
            <v>GUNI</v>
          </cell>
        </row>
        <row r="2192">
          <cell r="A2192">
            <v>22</v>
          </cell>
          <cell r="B2192" t="str">
            <v>X38</v>
          </cell>
          <cell r="C2192" t="str">
            <v>DEPARTAMENTO MONTAJE</v>
          </cell>
          <cell r="D2192" t="str">
            <v>147</v>
          </cell>
          <cell r="E2192" t="str">
            <v>ALETA  AVD.</v>
          </cell>
          <cell r="F2192" t="str">
            <v>DESCONCHADO</v>
          </cell>
          <cell r="G2192" t="str">
            <v>ALETA  AVD.DESCONCHADO</v>
          </cell>
          <cell r="H2192" t="str">
            <v>X38</v>
          </cell>
          <cell r="I2192" t="str">
            <v>TCMU</v>
          </cell>
          <cell r="J2192">
            <v>11</v>
          </cell>
          <cell r="K2192" t="str">
            <v>RUSEK CHRISTIAN ADRI</v>
          </cell>
          <cell r="L2192" t="str">
            <v>GUNI</v>
          </cell>
        </row>
        <row r="2193">
          <cell r="A2193">
            <v>22</v>
          </cell>
          <cell r="B2193" t="str">
            <v>X38</v>
          </cell>
          <cell r="C2193" t="str">
            <v>DEPARTAMENTO MONTAJE</v>
          </cell>
          <cell r="D2193" t="str">
            <v>147</v>
          </cell>
          <cell r="E2193" t="str">
            <v>ALETA  AVI.</v>
          </cell>
          <cell r="F2193" t="str">
            <v>DESCONCHADO</v>
          </cell>
          <cell r="G2193" t="str">
            <v>ALETA  AVI.DESCONCHADO</v>
          </cell>
          <cell r="H2193" t="str">
            <v>X38</v>
          </cell>
          <cell r="I2193" t="str">
            <v>TCMU</v>
          </cell>
          <cell r="J2193">
            <v>11</v>
          </cell>
          <cell r="K2193" t="str">
            <v>VAZQUEZ RENE ALBERTO</v>
          </cell>
          <cell r="L2193" t="str">
            <v>GUNI</v>
          </cell>
        </row>
        <row r="2194">
          <cell r="A2194">
            <v>22</v>
          </cell>
          <cell r="B2194" t="str">
            <v>X38</v>
          </cell>
          <cell r="C2194" t="str">
            <v>DEPARTAMENTO MONTAJE</v>
          </cell>
          <cell r="D2194" t="str">
            <v>147</v>
          </cell>
          <cell r="E2194" t="str">
            <v>ALETA  AVI.</v>
          </cell>
          <cell r="F2194" t="str">
            <v>DESCONCHADO</v>
          </cell>
          <cell r="G2194" t="str">
            <v>ALETA  AVI.DESCONCHADO</v>
          </cell>
          <cell r="H2194" t="str">
            <v>X38</v>
          </cell>
          <cell r="I2194" t="str">
            <v>TCMU</v>
          </cell>
          <cell r="J2194">
            <v>11</v>
          </cell>
          <cell r="K2194" t="str">
            <v>VERA FEDERICO</v>
          </cell>
          <cell r="L2194" t="str">
            <v>GUNI</v>
          </cell>
        </row>
        <row r="2195">
          <cell r="A2195">
            <v>22</v>
          </cell>
          <cell r="B2195" t="str">
            <v>X38</v>
          </cell>
          <cell r="C2195" t="str">
            <v>DEPARTAMENTO MONTAJE</v>
          </cell>
          <cell r="D2195" t="str">
            <v>147</v>
          </cell>
          <cell r="E2195" t="str">
            <v>CAPOT AV.</v>
          </cell>
          <cell r="F2195" t="str">
            <v>DESCONCHADO</v>
          </cell>
          <cell r="G2195" t="str">
            <v>CAPOT AV.DESCONCHADO</v>
          </cell>
          <cell r="H2195" t="str">
            <v>X38</v>
          </cell>
          <cell r="I2195" t="str">
            <v>TCMU</v>
          </cell>
          <cell r="J2195">
            <v>11</v>
          </cell>
          <cell r="K2195" t="str">
            <v>RAMIREZ RICAR DANIEL</v>
          </cell>
          <cell r="L2195" t="str">
            <v>GUNI</v>
          </cell>
        </row>
        <row r="2196">
          <cell r="A2196">
            <v>22</v>
          </cell>
          <cell r="B2196" t="str">
            <v>X38</v>
          </cell>
          <cell r="C2196" t="str">
            <v>DEPARTAMENTO MONTAJE</v>
          </cell>
          <cell r="D2196" t="str">
            <v>147</v>
          </cell>
          <cell r="E2196" t="str">
            <v>CAPOT AV.</v>
          </cell>
          <cell r="F2196" t="str">
            <v xml:space="preserve">RAYAS </v>
          </cell>
          <cell r="G2196" t="str">
            <v xml:space="preserve">CAPOT AV.RAYAS </v>
          </cell>
          <cell r="H2196" t="str">
            <v>X38</v>
          </cell>
          <cell r="I2196" t="str">
            <v>SRE2</v>
          </cell>
          <cell r="J2196">
            <v>11</v>
          </cell>
          <cell r="K2196" t="str">
            <v>RUSEK CHRISTIAN ADRI</v>
          </cell>
          <cell r="L2196" t="str">
            <v>GUNI</v>
          </cell>
        </row>
        <row r="2197">
          <cell r="A2197">
            <v>22</v>
          </cell>
          <cell r="B2197" t="str">
            <v>X38</v>
          </cell>
          <cell r="C2197" t="str">
            <v>DEPARTAMENTO MONTAJE</v>
          </cell>
          <cell r="D2197" t="str">
            <v>147</v>
          </cell>
          <cell r="E2197" t="str">
            <v>ENCUADRAMIENTO DE PUERTA AVD.</v>
          </cell>
          <cell r="F2197" t="str">
            <v>DESCONCHADO</v>
          </cell>
          <cell r="G2197" t="str">
            <v>ENCUADRAMIENTO DE PUERTA AVD.DESCONCHADO</v>
          </cell>
          <cell r="H2197" t="str">
            <v>X38</v>
          </cell>
          <cell r="I2197" t="str">
            <v>SBOX</v>
          </cell>
          <cell r="J2197">
            <v>11</v>
          </cell>
          <cell r="K2197" t="str">
            <v>ALBORNOZ CARLOS</v>
          </cell>
          <cell r="L2197" t="str">
            <v>SPIN</v>
          </cell>
        </row>
        <row r="2198">
          <cell r="A2198">
            <v>22</v>
          </cell>
          <cell r="B2198" t="str">
            <v>X38</v>
          </cell>
          <cell r="C2198" t="str">
            <v>DEPARTAMENTO MONTAJE</v>
          </cell>
          <cell r="D2198" t="str">
            <v>147</v>
          </cell>
          <cell r="E2198" t="str">
            <v>ENCUADRAMIENTO DE PUERTA AVI.</v>
          </cell>
          <cell r="F2198" t="str">
            <v>DESCONCHADO</v>
          </cell>
          <cell r="G2198" t="str">
            <v>ENCUADRAMIENTO DE PUERTA AVI.DESCONCHADO</v>
          </cell>
          <cell r="H2198" t="str">
            <v>X38</v>
          </cell>
          <cell r="I2198" t="str">
            <v>SBOX</v>
          </cell>
          <cell r="J2198">
            <v>11</v>
          </cell>
          <cell r="K2198" t="str">
            <v>ALBORNOZ CARLOS</v>
          </cell>
          <cell r="L2198" t="str">
            <v>SPIN</v>
          </cell>
        </row>
        <row r="2199">
          <cell r="A2199">
            <v>22</v>
          </cell>
          <cell r="B2199" t="str">
            <v>X38</v>
          </cell>
          <cell r="C2199" t="str">
            <v>DEPARTAMENTO MONTAJE</v>
          </cell>
          <cell r="D2199" t="str">
            <v>147</v>
          </cell>
          <cell r="E2199" t="str">
            <v>FUNCION ABR / ABS</v>
          </cell>
          <cell r="F2199" t="str">
            <v>AVERIA INSTALACION PEV</v>
          </cell>
          <cell r="G2199" t="str">
            <v>FUNCION ABR / ABSAVERIA INSTALACION PEV</v>
          </cell>
          <cell r="H2199" t="str">
            <v>X38</v>
          </cell>
          <cell r="I2199" t="str">
            <v>SRE1</v>
          </cell>
          <cell r="J2199">
            <v>11</v>
          </cell>
          <cell r="K2199" t="str">
            <v>CONTROL ELECTRICO</v>
          </cell>
          <cell r="L2199" t="str">
            <v>DYRA</v>
          </cell>
        </row>
        <row r="2200">
          <cell r="A2200">
            <v>22</v>
          </cell>
          <cell r="B2200" t="str">
            <v>X38</v>
          </cell>
          <cell r="C2200" t="str">
            <v>DEPARTAMENTO MONTAJE</v>
          </cell>
          <cell r="D2200" t="str">
            <v>147</v>
          </cell>
          <cell r="E2200" t="str">
            <v>FUNCION DE INYECCION</v>
          </cell>
          <cell r="F2200" t="str">
            <v>GAMA NO RESPETADA</v>
          </cell>
          <cell r="G2200" t="str">
            <v>FUNCION DE INYECCIONGAMA NO RESPETADA</v>
          </cell>
          <cell r="H2200" t="str">
            <v>X38</v>
          </cell>
          <cell r="I2200" t="str">
            <v>SRE1</v>
          </cell>
          <cell r="J2200">
            <v>11</v>
          </cell>
          <cell r="K2200" t="str">
            <v>CONTROL ELECTRICO</v>
          </cell>
          <cell r="L2200" t="str">
            <v>DYRA</v>
          </cell>
        </row>
        <row r="2201">
          <cell r="A2201">
            <v>22</v>
          </cell>
          <cell r="B2201" t="str">
            <v>X38</v>
          </cell>
          <cell r="C2201" t="str">
            <v>DEPARTAMENTO MONTAJE</v>
          </cell>
          <cell r="D2201" t="str">
            <v>147</v>
          </cell>
          <cell r="E2201" t="str">
            <v>PARACHOQUES AR</v>
          </cell>
          <cell r="F2201" t="str">
            <v>DESCONCHADO</v>
          </cell>
          <cell r="G2201" t="str">
            <v>PARACHOQUES ARDESCONCHADO</v>
          </cell>
          <cell r="H2201" t="str">
            <v>X38</v>
          </cell>
          <cell r="I2201" t="str">
            <v>SREE</v>
          </cell>
          <cell r="J2201">
            <v>11</v>
          </cell>
          <cell r="K2201" t="str">
            <v>VERA FEDERICO</v>
          </cell>
          <cell r="L2201" t="str">
            <v>GUNI</v>
          </cell>
        </row>
        <row r="2202">
          <cell r="A2202">
            <v>22</v>
          </cell>
          <cell r="B2202" t="str">
            <v>X38</v>
          </cell>
          <cell r="C2202" t="str">
            <v>DEPARTAMENTO MONTAJE</v>
          </cell>
          <cell r="D2202" t="str">
            <v>147</v>
          </cell>
          <cell r="E2202" t="str">
            <v>PARACHOQUES AR</v>
          </cell>
          <cell r="F2202" t="str">
            <v>DESCONCHADO</v>
          </cell>
          <cell r="G2202" t="str">
            <v>PARACHOQUES ARDESCONCHADO</v>
          </cell>
          <cell r="H2202" t="str">
            <v>X38</v>
          </cell>
          <cell r="I2202" t="str">
            <v>TCMU</v>
          </cell>
          <cell r="J2202">
            <v>11</v>
          </cell>
          <cell r="K2202" t="str">
            <v>GAUNA MARIA EUGENIA</v>
          </cell>
          <cell r="L2202" t="str">
            <v>GUNI</v>
          </cell>
        </row>
        <row r="2203">
          <cell r="A2203">
            <v>22</v>
          </cell>
          <cell r="B2203" t="str">
            <v>X38</v>
          </cell>
          <cell r="C2203" t="str">
            <v>DEPARTAMENTO MONTAJE</v>
          </cell>
          <cell r="D2203" t="str">
            <v>147</v>
          </cell>
          <cell r="E2203" t="str">
            <v>PARACHOQUES AV.</v>
          </cell>
          <cell r="F2203" t="str">
            <v>DESCONCHADO</v>
          </cell>
          <cell r="G2203" t="str">
            <v>PARACHOQUES AV.DESCONCHADO</v>
          </cell>
          <cell r="H2203" t="str">
            <v>X38</v>
          </cell>
          <cell r="I2203" t="str">
            <v>TCMU</v>
          </cell>
          <cell r="J2203">
            <v>11</v>
          </cell>
          <cell r="K2203" t="str">
            <v>RAMIREZ RICAR DANIEL</v>
          </cell>
          <cell r="L2203" t="str">
            <v>GUNI</v>
          </cell>
        </row>
        <row r="2204">
          <cell r="A2204">
            <v>22</v>
          </cell>
          <cell r="B2204" t="str">
            <v>X38</v>
          </cell>
          <cell r="C2204" t="str">
            <v>DEPARTAMENTO MONTAJE</v>
          </cell>
          <cell r="D2204" t="str">
            <v>147</v>
          </cell>
          <cell r="E2204" t="str">
            <v>PARACHOQUES AV.</v>
          </cell>
          <cell r="F2204" t="str">
            <v>DESCONCHADO</v>
          </cell>
          <cell r="G2204" t="str">
            <v>PARACHOQUES AV.DESCONCHADO</v>
          </cell>
          <cell r="H2204" t="str">
            <v>X38</v>
          </cell>
          <cell r="I2204" t="str">
            <v>TCMU</v>
          </cell>
          <cell r="J2204">
            <v>11</v>
          </cell>
          <cell r="K2204" t="str">
            <v>VAZQUEZ RENE ALBERTO</v>
          </cell>
          <cell r="L2204" t="str">
            <v>GUNI</v>
          </cell>
        </row>
        <row r="2205">
          <cell r="A2205">
            <v>22</v>
          </cell>
          <cell r="B2205" t="str">
            <v>X38</v>
          </cell>
          <cell r="C2205" t="str">
            <v>DEPARTAMENTO MONTAJE</v>
          </cell>
          <cell r="D2205" t="str">
            <v>147</v>
          </cell>
          <cell r="E2205" t="str">
            <v>PIE ARI.</v>
          </cell>
          <cell r="F2205" t="str">
            <v>DESCONCHADO</v>
          </cell>
          <cell r="G2205" t="str">
            <v>PIE ARI.DESCONCHADO</v>
          </cell>
          <cell r="H2205" t="str">
            <v>X38</v>
          </cell>
          <cell r="I2205" t="str">
            <v>SBOX</v>
          </cell>
          <cell r="J2205">
            <v>11</v>
          </cell>
          <cell r="K2205" t="str">
            <v>ALBORNOZ CARLOS</v>
          </cell>
          <cell r="L2205" t="str">
            <v>SPIN</v>
          </cell>
        </row>
        <row r="2206">
          <cell r="A2206">
            <v>22</v>
          </cell>
          <cell r="B2206" t="str">
            <v>X38</v>
          </cell>
          <cell r="C2206" t="str">
            <v>DEPARTAMENTO MONTAJE</v>
          </cell>
          <cell r="D2206" t="str">
            <v>147</v>
          </cell>
          <cell r="E2206" t="str">
            <v>PUERTA ARI.</v>
          </cell>
          <cell r="F2206" t="str">
            <v>DESCONCHADO</v>
          </cell>
          <cell r="G2206" t="str">
            <v>PUERTA ARI.DESCONCHADO</v>
          </cell>
          <cell r="H2206" t="str">
            <v>X38</v>
          </cell>
          <cell r="I2206" t="str">
            <v>TCMU</v>
          </cell>
          <cell r="J2206">
            <v>11</v>
          </cell>
          <cell r="K2206" t="str">
            <v>VAZQUEZ RENE ALBERTO</v>
          </cell>
          <cell r="L2206" t="str">
            <v>GUNI</v>
          </cell>
        </row>
        <row r="2207">
          <cell r="A2207">
            <v>22</v>
          </cell>
          <cell r="B2207" t="str">
            <v>X38</v>
          </cell>
          <cell r="C2207" t="str">
            <v>DEPARTAMENTO MONTAJE</v>
          </cell>
          <cell r="D2207" t="str">
            <v>147</v>
          </cell>
          <cell r="E2207" t="str">
            <v>PUERTA AVD.</v>
          </cell>
          <cell r="F2207" t="str">
            <v>DESCONCHADO</v>
          </cell>
          <cell r="G2207" t="str">
            <v>PUERTA AVD.DESCONCHADO</v>
          </cell>
          <cell r="H2207" t="str">
            <v>X38</v>
          </cell>
          <cell r="I2207" t="str">
            <v>TCMU</v>
          </cell>
          <cell r="J2207">
            <v>11</v>
          </cell>
          <cell r="K2207" t="str">
            <v>VEGA KARINA ANGELINA</v>
          </cell>
          <cell r="L2207" t="str">
            <v>GUNI</v>
          </cell>
        </row>
        <row r="2208">
          <cell r="A2208">
            <v>22</v>
          </cell>
          <cell r="B2208" t="str">
            <v>X38</v>
          </cell>
          <cell r="C2208" t="str">
            <v>DEPARTAMENTO MONTAJE</v>
          </cell>
          <cell r="D2208" t="str">
            <v>147</v>
          </cell>
          <cell r="E2208" t="str">
            <v>PUERTA AVI.</v>
          </cell>
          <cell r="F2208" t="str">
            <v>DESCONCHADO</v>
          </cell>
          <cell r="G2208" t="str">
            <v>PUERTA AVI.DESCONCHADO</v>
          </cell>
          <cell r="H2208" t="str">
            <v>X38</v>
          </cell>
          <cell r="I2208" t="str">
            <v>TCMU</v>
          </cell>
          <cell r="J2208">
            <v>11</v>
          </cell>
          <cell r="K2208" t="str">
            <v>GAUNA MARIA EUGENIA</v>
          </cell>
          <cell r="L2208" t="str">
            <v>GUNI</v>
          </cell>
        </row>
        <row r="2209">
          <cell r="A2209">
            <v>22</v>
          </cell>
          <cell r="B2209" t="str">
            <v>X38</v>
          </cell>
          <cell r="C2209" t="str">
            <v>DEPARTAMENTO MONTAJE</v>
          </cell>
          <cell r="D2209" t="str">
            <v>147</v>
          </cell>
          <cell r="E2209" t="str">
            <v>TECHO</v>
          </cell>
          <cell r="F2209" t="str">
            <v xml:space="preserve">RAYAS </v>
          </cell>
          <cell r="G2209" t="str">
            <v xml:space="preserve">TECHORAYAS </v>
          </cell>
          <cell r="H2209" t="str">
            <v>X38</v>
          </cell>
          <cell r="I2209" t="str">
            <v>TCMU</v>
          </cell>
          <cell r="J2209">
            <v>11</v>
          </cell>
          <cell r="K2209" t="str">
            <v>VAZQUEZ RENE ALBERTO</v>
          </cell>
          <cell r="L2209" t="str">
            <v>GUNI</v>
          </cell>
        </row>
        <row r="2210">
          <cell r="A2210">
            <v>22</v>
          </cell>
          <cell r="B2210" t="str">
            <v>X38</v>
          </cell>
          <cell r="C2210" t="str">
            <v>DEPARTAMENTO MONTAJE</v>
          </cell>
          <cell r="D2210" t="str">
            <v>148</v>
          </cell>
          <cell r="E2210" t="str">
            <v>ALFOMBRA DE MALETERO</v>
          </cell>
          <cell r="F2210" t="str">
            <v>PRESENCIA DE AGUA (ORIGEN INDETERMINADO)</v>
          </cell>
          <cell r="G2210" t="str">
            <v>ALFOMBRA DE MALETEROPRESENCIA DE AGUA (ORIGEN INDETERMINADO)</v>
          </cell>
          <cell r="H2210" t="str">
            <v>X38</v>
          </cell>
          <cell r="I2210" t="str">
            <v>SIGB</v>
          </cell>
          <cell r="J2210">
            <v>11</v>
          </cell>
          <cell r="K2210" t="str">
            <v>DI GREGORIO RAUL</v>
          </cell>
          <cell r="L2210" t="str">
            <v>GKAN</v>
          </cell>
        </row>
        <row r="2211">
          <cell r="A2211">
            <v>22</v>
          </cell>
          <cell r="B2211" t="str">
            <v>X38</v>
          </cell>
          <cell r="C2211" t="str">
            <v>DEPARTAMENTO MONTAJE</v>
          </cell>
          <cell r="D2211" t="str">
            <v>148</v>
          </cell>
          <cell r="E2211" t="str">
            <v>FUNCION DE ANTIARRANQUE</v>
          </cell>
          <cell r="F2211" t="str">
            <v>INSTALACION FIRMA SK01</v>
          </cell>
          <cell r="G2211" t="str">
            <v>FUNCION DE ANTIARRANQUEINSTALACION FIRMA SK01</v>
          </cell>
          <cell r="H2211" t="str">
            <v>X38</v>
          </cell>
          <cell r="I2211" t="str">
            <v>BOUT</v>
          </cell>
          <cell r="J2211">
            <v>11</v>
          </cell>
          <cell r="K2211" t="str">
            <v>CONTROL ELECTRICO</v>
          </cell>
          <cell r="L2211" t="str">
            <v>SEEA</v>
          </cell>
        </row>
        <row r="2212">
          <cell r="A2212">
            <v>22</v>
          </cell>
          <cell r="B2212" t="str">
            <v>X38</v>
          </cell>
          <cell r="C2212" t="str">
            <v>DEPARTAMENTO PINTURA</v>
          </cell>
          <cell r="D2212" t="str">
            <v>468</v>
          </cell>
          <cell r="E2212" t="str">
            <v>PARACHOQUES AR</v>
          </cell>
          <cell r="F2212" t="str">
            <v>DEPOSITO DE PARTICULAS</v>
          </cell>
          <cell r="G2212" t="str">
            <v>PARACHOQUES ARDEPOSITO DE PARTICULAS</v>
          </cell>
          <cell r="H2212" t="str">
            <v>X38</v>
          </cell>
          <cell r="I2212" t="str">
            <v>SRE2</v>
          </cell>
          <cell r="J2212">
            <v>11</v>
          </cell>
          <cell r="K2212" t="str">
            <v>DAGHERO CLAUDIO JUAN</v>
          </cell>
          <cell r="L2212" t="str">
            <v>TCMU</v>
          </cell>
        </row>
        <row r="2213">
          <cell r="A2213">
            <v>22</v>
          </cell>
          <cell r="B2213" t="str">
            <v>X38</v>
          </cell>
          <cell r="C2213" t="str">
            <v>DEPARTAMENTO PINTURA</v>
          </cell>
          <cell r="D2213" t="str">
            <v>468</v>
          </cell>
          <cell r="E2213" t="str">
            <v>PARACHOQUES AV.</v>
          </cell>
          <cell r="F2213" t="str">
            <v>FALTA</v>
          </cell>
          <cell r="G2213" t="str">
            <v>PARACHOQUES AV.FALTA</v>
          </cell>
          <cell r="H2213" t="str">
            <v>X38</v>
          </cell>
          <cell r="I2213" t="str">
            <v>SREE</v>
          </cell>
          <cell r="J2213">
            <v>11</v>
          </cell>
          <cell r="K2213" t="str">
            <v>AUTELLI JORGE A</v>
          </cell>
          <cell r="L2213" t="str">
            <v>TCMU</v>
          </cell>
        </row>
        <row r="2214">
          <cell r="A2214">
            <v>22</v>
          </cell>
          <cell r="B2214" t="str">
            <v>X38</v>
          </cell>
          <cell r="C2214" t="str">
            <v>DEPARTAMENTO PINTURA</v>
          </cell>
          <cell r="D2214" t="str">
            <v>468</v>
          </cell>
          <cell r="E2214" t="str">
            <v>PROTECTOR DE PUERTA  ARI.</v>
          </cell>
          <cell r="F2214" t="str">
            <v>FALTA</v>
          </cell>
          <cell r="G2214" t="str">
            <v>PROTECTOR DE PUERTA  ARI.FALTA</v>
          </cell>
          <cell r="H2214" t="str">
            <v>X38</v>
          </cell>
          <cell r="I2214" t="str">
            <v>SRE2</v>
          </cell>
          <cell r="J2214">
            <v>11</v>
          </cell>
          <cell r="K2214" t="str">
            <v>AUTELLI JORGE A</v>
          </cell>
          <cell r="L2214" t="str">
            <v>TCMU</v>
          </cell>
        </row>
        <row r="2215">
          <cell r="A2215">
            <v>22</v>
          </cell>
          <cell r="B2215" t="str">
            <v>X38</v>
          </cell>
          <cell r="C2215" t="str">
            <v>DEPARTAMENTO PINTURA</v>
          </cell>
          <cell r="D2215" t="str">
            <v>468</v>
          </cell>
          <cell r="E2215" t="str">
            <v>PROTECTOR DE PUERTA  AVD</v>
          </cell>
          <cell r="F2215" t="str">
            <v>FALTA</v>
          </cell>
          <cell r="G2215" t="str">
            <v>PROTECTOR DE PUERTA  AVDFALTA</v>
          </cell>
          <cell r="H2215" t="str">
            <v>X38</v>
          </cell>
          <cell r="I2215" t="str">
            <v>SRE1</v>
          </cell>
          <cell r="J2215">
            <v>11</v>
          </cell>
          <cell r="K2215" t="str">
            <v>AUTELLI JORGE A</v>
          </cell>
          <cell r="L2215" t="str">
            <v>TCMU</v>
          </cell>
        </row>
        <row r="2216">
          <cell r="A2216">
            <v>22</v>
          </cell>
          <cell r="B2216" t="str">
            <v>X38</v>
          </cell>
          <cell r="C2216" t="str">
            <v>DEPARTAMENTO PINTURA</v>
          </cell>
          <cell r="D2216" t="str">
            <v>468</v>
          </cell>
          <cell r="E2216" t="str">
            <v>PROTECTOR DE PUERTA  AVI</v>
          </cell>
          <cell r="F2216" t="str">
            <v>FALTA</v>
          </cell>
          <cell r="G2216" t="str">
            <v>PROTECTOR DE PUERTA  AVIFALTA</v>
          </cell>
          <cell r="H2216" t="str">
            <v>X38</v>
          </cell>
          <cell r="I2216" t="str">
            <v>SRE1</v>
          </cell>
          <cell r="J2216">
            <v>11</v>
          </cell>
          <cell r="K2216" t="str">
            <v>AUTELLI JORGE A</v>
          </cell>
          <cell r="L2216" t="str">
            <v>TCMU</v>
          </cell>
        </row>
        <row r="2217">
          <cell r="A2217">
            <v>22</v>
          </cell>
          <cell r="B2217" t="str">
            <v>X38</v>
          </cell>
          <cell r="C2217" t="str">
            <v>DEPARTAMENTO PINTURA</v>
          </cell>
          <cell r="D2217" t="str">
            <v>482</v>
          </cell>
          <cell r="E2217" t="str">
            <v>ALETA  ARI.</v>
          </cell>
          <cell r="F2217" t="str">
            <v>MASTICO MAL POSICIONADO</v>
          </cell>
          <cell r="G2217" t="str">
            <v>ALETA  ARI.MASTICO MAL POSICIONADO</v>
          </cell>
          <cell r="H2217" t="str">
            <v>X38</v>
          </cell>
          <cell r="I2217" t="str">
            <v>SBOX</v>
          </cell>
          <cell r="J2217">
            <v>11</v>
          </cell>
          <cell r="K2217" t="str">
            <v>ALBORNOZ CARLOS</v>
          </cell>
          <cell r="L2217" t="str">
            <v>SPIN</v>
          </cell>
        </row>
        <row r="2218">
          <cell r="A2218">
            <v>22</v>
          </cell>
          <cell r="B2218" t="str">
            <v>X38</v>
          </cell>
          <cell r="C2218" t="str">
            <v>DEPARTAMENTO PINTURA</v>
          </cell>
          <cell r="D2218" t="str">
            <v>483</v>
          </cell>
          <cell r="E2218" t="str">
            <v>ALETA  ARI.</v>
          </cell>
          <cell r="F2218" t="str">
            <v>DESCOLGON</v>
          </cell>
          <cell r="G2218" t="str">
            <v>ALETA  ARI.DESCOLGON</v>
          </cell>
          <cell r="H2218" t="str">
            <v>X38</v>
          </cell>
          <cell r="I2218" t="str">
            <v>TCMU</v>
          </cell>
          <cell r="J2218">
            <v>11</v>
          </cell>
          <cell r="K2218" t="str">
            <v>RAMIREZ RICAR DANIEL</v>
          </cell>
          <cell r="L2218" t="str">
            <v>GUNI</v>
          </cell>
        </row>
        <row r="2219">
          <cell r="A2219">
            <v>22</v>
          </cell>
          <cell r="B2219" t="str">
            <v>X38</v>
          </cell>
          <cell r="C2219" t="str">
            <v>DEPARTAMENTO PINTURA</v>
          </cell>
          <cell r="D2219" t="str">
            <v>483</v>
          </cell>
          <cell r="E2219" t="str">
            <v>ALETA  ARI.</v>
          </cell>
          <cell r="F2219" t="str">
            <v>GOTA</v>
          </cell>
          <cell r="G2219" t="str">
            <v>ALETA  ARI.GOTA</v>
          </cell>
          <cell r="H2219" t="str">
            <v>X38</v>
          </cell>
          <cell r="I2219" t="str">
            <v>SBOX</v>
          </cell>
          <cell r="J2219">
            <v>11</v>
          </cell>
          <cell r="K2219" t="str">
            <v>ALBORNOZ CARLOS</v>
          </cell>
          <cell r="L2219" t="str">
            <v>SPIN</v>
          </cell>
        </row>
        <row r="2220">
          <cell r="A2220">
            <v>22</v>
          </cell>
          <cell r="B2220" t="str">
            <v>X38</v>
          </cell>
          <cell r="C2220" t="str">
            <v>DEPARTAMENTO PINTURA</v>
          </cell>
          <cell r="D2220" t="str">
            <v>483</v>
          </cell>
          <cell r="E2220" t="str">
            <v>CAPOT AV.</v>
          </cell>
          <cell r="F2220" t="str">
            <v>GOTA</v>
          </cell>
          <cell r="G2220" t="str">
            <v>CAPOT AV.GOTA</v>
          </cell>
          <cell r="H2220" t="str">
            <v>X38</v>
          </cell>
          <cell r="I2220" t="str">
            <v>SBOX</v>
          </cell>
          <cell r="J2220">
            <v>11</v>
          </cell>
          <cell r="K2220" t="str">
            <v>ALBORNOZ CARLOS</v>
          </cell>
          <cell r="L2220" t="str">
            <v>SPIN</v>
          </cell>
        </row>
        <row r="2221">
          <cell r="A2221">
            <v>22</v>
          </cell>
          <cell r="B2221" t="str">
            <v>X38</v>
          </cell>
          <cell r="C2221" t="str">
            <v>DEPARTAMENTO PINTURA</v>
          </cell>
          <cell r="D2221" t="str">
            <v>483</v>
          </cell>
          <cell r="E2221" t="str">
            <v>PORTON (CONJUNTO)</v>
          </cell>
          <cell r="F2221" t="str">
            <v>DESCOLGON</v>
          </cell>
          <cell r="G2221" t="str">
            <v>PORTON (CONJUNTO)DESCOLGON</v>
          </cell>
          <cell r="H2221" t="str">
            <v>X38</v>
          </cell>
          <cell r="I2221" t="str">
            <v>SBOX</v>
          </cell>
          <cell r="J2221">
            <v>11</v>
          </cell>
          <cell r="K2221" t="str">
            <v>ALBORNOZ CARLOS</v>
          </cell>
          <cell r="L2221" t="str">
            <v>SPIN</v>
          </cell>
        </row>
        <row r="2222">
          <cell r="A2222">
            <v>22</v>
          </cell>
          <cell r="B2222" t="str">
            <v>X38</v>
          </cell>
          <cell r="C2222" t="str">
            <v>DEPARTAMENTO PINTURA</v>
          </cell>
          <cell r="D2222" t="str">
            <v>483</v>
          </cell>
          <cell r="E2222" t="str">
            <v>PUERTA ARI.</v>
          </cell>
          <cell r="F2222" t="str">
            <v>DESCOLGON</v>
          </cell>
          <cell r="G2222" t="str">
            <v>PUERTA ARI.DESCOLGON</v>
          </cell>
          <cell r="H2222" t="str">
            <v>X38</v>
          </cell>
          <cell r="I2222" t="str">
            <v>SBOX</v>
          </cell>
          <cell r="J2222">
            <v>11</v>
          </cell>
          <cell r="K2222" t="str">
            <v>ALBORNOZ CARLOS</v>
          </cell>
          <cell r="L2222" t="str">
            <v>SPIN</v>
          </cell>
        </row>
        <row r="2223">
          <cell r="A2223">
            <v>22</v>
          </cell>
          <cell r="B2223" t="str">
            <v>X38</v>
          </cell>
          <cell r="C2223" t="str">
            <v>DEPARTAMENTO PINTURA</v>
          </cell>
          <cell r="D2223" t="str">
            <v>483</v>
          </cell>
          <cell r="E2223" t="str">
            <v>PUERTA AVD.</v>
          </cell>
          <cell r="F2223" t="str">
            <v>DESCOLGON</v>
          </cell>
          <cell r="G2223" t="str">
            <v>PUERTA AVD.DESCOLGON</v>
          </cell>
          <cell r="H2223" t="str">
            <v>X38</v>
          </cell>
          <cell r="I2223" t="str">
            <v>SBOX</v>
          </cell>
          <cell r="J2223">
            <v>11</v>
          </cell>
          <cell r="K2223" t="str">
            <v>GALLARA, OSCAR FABIA</v>
          </cell>
          <cell r="L2223" t="str">
            <v>SPIN</v>
          </cell>
        </row>
        <row r="2224">
          <cell r="A2224">
            <v>22</v>
          </cell>
          <cell r="B2224" t="str">
            <v>X38</v>
          </cell>
          <cell r="C2224" t="str">
            <v>DEPARTAMENTO PINTURA</v>
          </cell>
          <cell r="D2224" t="str">
            <v>483</v>
          </cell>
          <cell r="E2224" t="str">
            <v>PUERTA AVD.</v>
          </cell>
          <cell r="F2224" t="str">
            <v>GOTA</v>
          </cell>
          <cell r="G2224" t="str">
            <v>PUERTA AVD.GOTA</v>
          </cell>
          <cell r="H2224" t="str">
            <v>X38</v>
          </cell>
          <cell r="I2224" t="str">
            <v>TCMU</v>
          </cell>
          <cell r="J2224">
            <v>11</v>
          </cell>
          <cell r="K2224" t="str">
            <v>RAMIREZ RICAR DANIEL</v>
          </cell>
          <cell r="L2224" t="str">
            <v>GUNI</v>
          </cell>
        </row>
        <row r="2225">
          <cell r="A2225">
            <v>22</v>
          </cell>
          <cell r="B2225" t="str">
            <v>X38</v>
          </cell>
          <cell r="C2225" t="str">
            <v>DEPARTAMENTO PINTURA</v>
          </cell>
          <cell r="D2225" t="str">
            <v>484</v>
          </cell>
          <cell r="E2225" t="str">
            <v>ALFOMBRA DE MALETERO</v>
          </cell>
          <cell r="F2225" t="str">
            <v>PRESENCIA DE AGUA (ORIGEN INDETERMINADO)</v>
          </cell>
          <cell r="G2225" t="str">
            <v>ALFOMBRA DE MALETEROPRESENCIA DE AGUA (ORIGEN INDETERMINADO)</v>
          </cell>
          <cell r="H2225" t="str">
            <v>X38</v>
          </cell>
          <cell r="I2225" t="str">
            <v>BDEF</v>
          </cell>
          <cell r="J2225">
            <v>11</v>
          </cell>
          <cell r="K2225" t="str">
            <v>DI GREGORIO RAUL</v>
          </cell>
          <cell r="L2225" t="str">
            <v>GKAN</v>
          </cell>
        </row>
        <row r="2226">
          <cell r="A2226">
            <v>22</v>
          </cell>
          <cell r="B2226" t="str">
            <v>X38</v>
          </cell>
          <cell r="C2226" t="str">
            <v>DEPARTAMENTO PINTURA</v>
          </cell>
          <cell r="D2226" t="str">
            <v>484</v>
          </cell>
          <cell r="E2226" t="str">
            <v>CAPOT AV.</v>
          </cell>
          <cell r="F2226" t="str">
            <v>AUREOLA DE LUSTRADO</v>
          </cell>
          <cell r="G2226" t="str">
            <v>CAPOT AV.AUREOLA DE LUSTRADO</v>
          </cell>
          <cell r="H2226" t="str">
            <v>X38</v>
          </cell>
          <cell r="I2226" t="str">
            <v>TCMU</v>
          </cell>
          <cell r="J2226">
            <v>11</v>
          </cell>
          <cell r="K2226" t="str">
            <v>FUENTE FEDER GREGOR</v>
          </cell>
          <cell r="L2226" t="str">
            <v>GUNI</v>
          </cell>
        </row>
        <row r="2227">
          <cell r="A2227">
            <v>22</v>
          </cell>
          <cell r="B2227" t="str">
            <v>X38</v>
          </cell>
          <cell r="C2227" t="str">
            <v>DEPARTAMENTO PINTURA</v>
          </cell>
          <cell r="D2227" t="str">
            <v>484</v>
          </cell>
          <cell r="E2227" t="str">
            <v>PARACHOQUES AV.</v>
          </cell>
          <cell r="F2227" t="str">
            <v>AUREOLA DE LUSTRADO</v>
          </cell>
          <cell r="G2227" t="str">
            <v>PARACHOQUES AV.AUREOLA DE LUSTRADO</v>
          </cell>
          <cell r="H2227" t="str">
            <v>X38</v>
          </cell>
          <cell r="I2227" t="str">
            <v>TCMU</v>
          </cell>
          <cell r="J2227">
            <v>11</v>
          </cell>
          <cell r="K2227" t="str">
            <v>FUENTE FEDER GREGOR</v>
          </cell>
          <cell r="L2227" t="str">
            <v>GUNI</v>
          </cell>
        </row>
        <row r="2228">
          <cell r="A2228">
            <v>22</v>
          </cell>
          <cell r="B2228" t="str">
            <v>X38</v>
          </cell>
          <cell r="C2228" t="str">
            <v>DEPARTAMENTO PINTURA</v>
          </cell>
          <cell r="D2228" t="str">
            <v>484</v>
          </cell>
          <cell r="E2228" t="str">
            <v>PIE MEDIO  I.</v>
          </cell>
          <cell r="F2228" t="str">
            <v>RETOQUE DE PINTURA APARENTE</v>
          </cell>
          <cell r="G2228" t="str">
            <v>PIE MEDIO  I.RETOQUE DE PINTURA APARENTE</v>
          </cell>
          <cell r="H2228" t="str">
            <v>X38</v>
          </cell>
          <cell r="I2228" t="str">
            <v>TCMU</v>
          </cell>
          <cell r="J2228">
            <v>11</v>
          </cell>
          <cell r="K2228" t="str">
            <v>GUTIERREZ VERONICA</v>
          </cell>
          <cell r="L2228" t="str">
            <v>GUNI</v>
          </cell>
        </row>
        <row r="2229">
          <cell r="A2229">
            <v>22</v>
          </cell>
          <cell r="B2229" t="str">
            <v>X38</v>
          </cell>
          <cell r="C2229" t="str">
            <v>DEPARTAMENTO PINTURA</v>
          </cell>
          <cell r="D2229" t="str">
            <v>484</v>
          </cell>
          <cell r="E2229" t="str">
            <v>PORTON (CONJUNTO)</v>
          </cell>
          <cell r="F2229" t="str">
            <v>BOLLOS</v>
          </cell>
          <cell r="G2229" t="str">
            <v>PORTON (CONJUNTO)BOLLOS</v>
          </cell>
          <cell r="H2229" t="str">
            <v>X38</v>
          </cell>
          <cell r="I2229" t="str">
            <v>TCMU</v>
          </cell>
          <cell r="J2229">
            <v>11</v>
          </cell>
          <cell r="K2229" t="str">
            <v>VAZQUEZ RENE ALBERTO</v>
          </cell>
          <cell r="L2229" t="str">
            <v>GUNI</v>
          </cell>
        </row>
        <row r="2230">
          <cell r="A2230">
            <v>22</v>
          </cell>
          <cell r="B2230" t="str">
            <v>X38</v>
          </cell>
          <cell r="C2230" t="str">
            <v>DEPARTAMENTO PINTURA</v>
          </cell>
          <cell r="D2230" t="str">
            <v>484</v>
          </cell>
          <cell r="E2230" t="str">
            <v>PORTON (CONJUNTO)</v>
          </cell>
          <cell r="F2230" t="str">
            <v>BOLLOS</v>
          </cell>
          <cell r="G2230" t="str">
            <v>PORTON (CONJUNTO)BOLLOS</v>
          </cell>
          <cell r="H2230" t="str">
            <v>X38</v>
          </cell>
          <cell r="I2230" t="str">
            <v>TCMU</v>
          </cell>
          <cell r="J2230">
            <v>11</v>
          </cell>
          <cell r="K2230" t="str">
            <v>ZELAYA GONZA MA CRUZ</v>
          </cell>
          <cell r="L2230" t="str">
            <v>GUNI</v>
          </cell>
        </row>
        <row r="2231">
          <cell r="A2231">
            <v>22</v>
          </cell>
          <cell r="B2231" t="str">
            <v>X38</v>
          </cell>
          <cell r="C2231" t="str">
            <v>DEPARTAMENTO PINTURA</v>
          </cell>
          <cell r="D2231" t="str">
            <v>484</v>
          </cell>
          <cell r="E2231" t="str">
            <v>PORTON (CONJUNTO)</v>
          </cell>
          <cell r="F2231" t="str">
            <v>BOLLOS</v>
          </cell>
          <cell r="G2231" t="str">
            <v>PORTON (CONJUNTO)BOLLOS</v>
          </cell>
          <cell r="H2231" t="str">
            <v>X38</v>
          </cell>
          <cell r="J2231">
            <v>11</v>
          </cell>
          <cell r="K2231" t="str">
            <v>IBARRA CARLOS NICOLA</v>
          </cell>
          <cell r="L2231" t="str">
            <v>GUNI</v>
          </cell>
        </row>
        <row r="2232">
          <cell r="A2232">
            <v>22</v>
          </cell>
          <cell r="B2232" t="str">
            <v>X38</v>
          </cell>
          <cell r="C2232" t="str">
            <v>DEPARTAMENTO PINTURA</v>
          </cell>
          <cell r="D2232" t="str">
            <v>484</v>
          </cell>
          <cell r="E2232" t="str">
            <v>PORTON (CONJUNTO)</v>
          </cell>
          <cell r="F2232" t="str">
            <v>COLOR NO CONJUNTADO</v>
          </cell>
          <cell r="G2232" t="str">
            <v>PORTON (CONJUNTO)COLOR NO CONJUNTADO</v>
          </cell>
          <cell r="H2232" t="str">
            <v>X38</v>
          </cell>
          <cell r="I2232" t="str">
            <v>TCMU</v>
          </cell>
          <cell r="J2232">
            <v>11</v>
          </cell>
          <cell r="K2232" t="str">
            <v>VAZQUEZ RENE ALBERTO</v>
          </cell>
          <cell r="L2232" t="str">
            <v>GUNI</v>
          </cell>
        </row>
        <row r="2233">
          <cell r="A2233">
            <v>22</v>
          </cell>
          <cell r="B2233" t="str">
            <v>X38</v>
          </cell>
          <cell r="C2233" t="str">
            <v>DEPARTAMENTO PINTURA</v>
          </cell>
          <cell r="D2233" t="str">
            <v>484</v>
          </cell>
          <cell r="E2233" t="str">
            <v>PUERTA AVD.</v>
          </cell>
          <cell r="F2233" t="str">
            <v>DEPOSITO DE PARTICULAS</v>
          </cell>
          <cell r="G2233" t="str">
            <v>PUERTA AVD.DEPOSITO DE PARTICULAS</v>
          </cell>
          <cell r="H2233" t="str">
            <v>X38</v>
          </cell>
          <cell r="I2233" t="str">
            <v>BDEF</v>
          </cell>
          <cell r="J2233">
            <v>11</v>
          </cell>
          <cell r="K2233" t="str">
            <v>ESTERIO SERGIO DAN</v>
          </cell>
          <cell r="L2233" t="str">
            <v>BOUT</v>
          </cell>
        </row>
        <row r="2234">
          <cell r="A2234">
            <v>22</v>
          </cell>
          <cell r="B2234" t="str">
            <v>X38</v>
          </cell>
          <cell r="C2234" t="str">
            <v>DEPARTAMENTO PINTURA</v>
          </cell>
          <cell r="D2234" t="str">
            <v>484</v>
          </cell>
          <cell r="E2234" t="str">
            <v>TECHO</v>
          </cell>
          <cell r="F2234" t="str">
            <v>BOLLOS</v>
          </cell>
          <cell r="G2234" t="str">
            <v>TECHOBOLLOS</v>
          </cell>
          <cell r="H2234" t="str">
            <v>X38</v>
          </cell>
          <cell r="I2234" t="str">
            <v>STO1</v>
          </cell>
          <cell r="J2234">
            <v>11</v>
          </cell>
          <cell r="K2234" t="str">
            <v>CORREA, ALBERTO</v>
          </cell>
          <cell r="L2234" t="str">
            <v>STO1</v>
          </cell>
        </row>
        <row r="2235">
          <cell r="A2235">
            <v>22</v>
          </cell>
          <cell r="B2235" t="str">
            <v>X38</v>
          </cell>
          <cell r="C2235" t="str">
            <v>DEPARTAMENTO PINTURA</v>
          </cell>
          <cell r="D2235" t="str">
            <v>486</v>
          </cell>
          <cell r="E2235" t="str">
            <v>ALETA ARD.</v>
          </cell>
          <cell r="F2235" t="str">
            <v>GRANO</v>
          </cell>
          <cell r="G2235" t="str">
            <v>ALETA ARD.GRANO</v>
          </cell>
          <cell r="H2235" t="str">
            <v>X38</v>
          </cell>
          <cell r="I2235" t="str">
            <v>SRE2</v>
          </cell>
          <cell r="J2235">
            <v>11</v>
          </cell>
          <cell r="K2235" t="str">
            <v>VAZQUEZ RENE ALBERTO</v>
          </cell>
          <cell r="L2235" t="str">
            <v>GUNI</v>
          </cell>
        </row>
        <row r="2236">
          <cell r="A2236">
            <v>22</v>
          </cell>
          <cell r="B2236" t="str">
            <v>X38</v>
          </cell>
          <cell r="C2236" t="str">
            <v>DEPARTAMENTO PINTURA</v>
          </cell>
          <cell r="D2236" t="str">
            <v>486</v>
          </cell>
          <cell r="E2236" t="str">
            <v>ALETA ARD.</v>
          </cell>
          <cell r="F2236" t="str">
            <v>HUELLAS</v>
          </cell>
          <cell r="G2236" t="str">
            <v>ALETA ARD.HUELLAS</v>
          </cell>
          <cell r="H2236" t="str">
            <v>X38</v>
          </cell>
          <cell r="I2236" t="str">
            <v>TCMU</v>
          </cell>
          <cell r="J2236">
            <v>11</v>
          </cell>
          <cell r="K2236" t="str">
            <v>REYNOSO DAVID WALTER</v>
          </cell>
          <cell r="L2236" t="str">
            <v>GUNI</v>
          </cell>
        </row>
        <row r="2237">
          <cell r="A2237">
            <v>22</v>
          </cell>
          <cell r="B2237" t="str">
            <v>X38</v>
          </cell>
          <cell r="C2237" t="str">
            <v>DEPARTAMENTO PINTURA</v>
          </cell>
          <cell r="D2237" t="str">
            <v>486</v>
          </cell>
          <cell r="E2237" t="str">
            <v>ALETA ARD.</v>
          </cell>
          <cell r="F2237" t="str">
            <v>MANCHA</v>
          </cell>
          <cell r="G2237" t="str">
            <v>ALETA ARD.MANCHA</v>
          </cell>
          <cell r="H2237" t="str">
            <v>X38</v>
          </cell>
          <cell r="I2237" t="str">
            <v>TCMU</v>
          </cell>
          <cell r="J2237">
            <v>11</v>
          </cell>
          <cell r="K2237" t="str">
            <v>VAZQUEZ RENE ALBERTO</v>
          </cell>
          <cell r="L2237" t="str">
            <v>GUNI</v>
          </cell>
        </row>
        <row r="2238">
          <cell r="A2238">
            <v>22</v>
          </cell>
          <cell r="B2238" t="str">
            <v>X38</v>
          </cell>
          <cell r="C2238" t="str">
            <v>DEPARTAMENTO PINTURA</v>
          </cell>
          <cell r="D2238" t="str">
            <v>486</v>
          </cell>
          <cell r="E2238" t="str">
            <v>ALETA  ARI.</v>
          </cell>
          <cell r="F2238" t="str">
            <v>DEPOSITO DE PARTICULAS</v>
          </cell>
          <cell r="G2238" t="str">
            <v>ALETA  ARI.DEPOSITO DE PARTICULAS</v>
          </cell>
          <cell r="H2238" t="str">
            <v>X38</v>
          </cell>
          <cell r="I2238" t="str">
            <v>SRE2</v>
          </cell>
          <cell r="J2238">
            <v>11</v>
          </cell>
          <cell r="K2238" t="str">
            <v>RUSEK CHRISTIAN ADRI</v>
          </cell>
          <cell r="L2238" t="str">
            <v>GUNI</v>
          </cell>
        </row>
        <row r="2239">
          <cell r="A2239">
            <v>22</v>
          </cell>
          <cell r="B2239" t="str">
            <v>X38</v>
          </cell>
          <cell r="C2239" t="str">
            <v>DEPARTAMENTO PINTURA</v>
          </cell>
          <cell r="D2239" t="str">
            <v>486</v>
          </cell>
          <cell r="E2239" t="str">
            <v>ALETA  ARI.</v>
          </cell>
          <cell r="F2239" t="str">
            <v>DEPOSITO DE PARTICULAS</v>
          </cell>
          <cell r="G2239" t="str">
            <v>ALETA  ARI.DEPOSITO DE PARTICULAS</v>
          </cell>
          <cell r="H2239" t="str">
            <v>X38</v>
          </cell>
          <cell r="I2239" t="str">
            <v>SRE2</v>
          </cell>
          <cell r="J2239">
            <v>11</v>
          </cell>
          <cell r="K2239" t="str">
            <v>VERA FEDERICO</v>
          </cell>
          <cell r="L2239" t="str">
            <v>GUNI</v>
          </cell>
        </row>
        <row r="2240">
          <cell r="A2240">
            <v>22</v>
          </cell>
          <cell r="B2240" t="str">
            <v>X38</v>
          </cell>
          <cell r="C2240" t="str">
            <v>DEPARTAMENTO PINTURA</v>
          </cell>
          <cell r="D2240" t="str">
            <v>486</v>
          </cell>
          <cell r="E2240" t="str">
            <v>ALETA  ARI.</v>
          </cell>
          <cell r="F2240" t="str">
            <v>GRANO</v>
          </cell>
          <cell r="G2240" t="str">
            <v>ALETA  ARI.GRANO</v>
          </cell>
          <cell r="H2240" t="str">
            <v>X38</v>
          </cell>
          <cell r="I2240" t="str">
            <v>SRE1</v>
          </cell>
          <cell r="J2240">
            <v>11</v>
          </cell>
          <cell r="K2240" t="str">
            <v>AUTELLI JORGE A</v>
          </cell>
          <cell r="L2240" t="str">
            <v>TCMU</v>
          </cell>
        </row>
        <row r="2241">
          <cell r="A2241">
            <v>22</v>
          </cell>
          <cell r="B2241" t="str">
            <v>X38</v>
          </cell>
          <cell r="C2241" t="str">
            <v>DEPARTAMENTO PINTURA</v>
          </cell>
          <cell r="D2241" t="str">
            <v>486</v>
          </cell>
          <cell r="E2241" t="str">
            <v>ALETA  AVD.</v>
          </cell>
          <cell r="F2241" t="str">
            <v>GRANO</v>
          </cell>
          <cell r="G2241" t="str">
            <v>ALETA  AVD.GRANO</v>
          </cell>
          <cell r="H2241" t="str">
            <v>X38</v>
          </cell>
          <cell r="I2241" t="str">
            <v>TCMU</v>
          </cell>
          <cell r="J2241">
            <v>11</v>
          </cell>
          <cell r="K2241" t="str">
            <v>VAZQUEZ RENE ALBERTO</v>
          </cell>
          <cell r="L2241" t="str">
            <v>GUNI</v>
          </cell>
        </row>
        <row r="2242">
          <cell r="A2242">
            <v>22</v>
          </cell>
          <cell r="B2242" t="str">
            <v>X38</v>
          </cell>
          <cell r="C2242" t="str">
            <v>DEPARTAMENTO PINTURA</v>
          </cell>
          <cell r="D2242" t="str">
            <v>486</v>
          </cell>
          <cell r="E2242" t="str">
            <v>ALETA  AVD.</v>
          </cell>
          <cell r="F2242" t="str">
            <v>HUELLAS</v>
          </cell>
          <cell r="G2242" t="str">
            <v>ALETA  AVD.HUELLAS</v>
          </cell>
          <cell r="H2242" t="str">
            <v>X38</v>
          </cell>
          <cell r="I2242" t="str">
            <v>TCMU</v>
          </cell>
          <cell r="J2242">
            <v>11</v>
          </cell>
          <cell r="K2242" t="str">
            <v>REYNOSO DAVID WALTER</v>
          </cell>
          <cell r="L2242" t="str">
            <v>GUNI</v>
          </cell>
        </row>
        <row r="2243">
          <cell r="A2243">
            <v>22</v>
          </cell>
          <cell r="B2243" t="str">
            <v>X38</v>
          </cell>
          <cell r="C2243" t="str">
            <v>DEPARTAMENTO PINTURA</v>
          </cell>
          <cell r="D2243" t="str">
            <v>486</v>
          </cell>
          <cell r="E2243" t="str">
            <v>ALETA  AVD.</v>
          </cell>
          <cell r="F2243" t="str">
            <v>MANCHA</v>
          </cell>
          <cell r="G2243" t="str">
            <v>ALETA  AVD.MANCHA</v>
          </cell>
          <cell r="H2243" t="str">
            <v>X38</v>
          </cell>
          <cell r="I2243" t="str">
            <v>SBOX</v>
          </cell>
          <cell r="J2243">
            <v>11</v>
          </cell>
          <cell r="K2243" t="str">
            <v>ALBORNOZ CARLOS</v>
          </cell>
          <cell r="L2243" t="str">
            <v>SPIN</v>
          </cell>
        </row>
        <row r="2244">
          <cell r="A2244">
            <v>22</v>
          </cell>
          <cell r="B2244" t="str">
            <v>X38</v>
          </cell>
          <cell r="C2244" t="str">
            <v>DEPARTAMENTO PINTURA</v>
          </cell>
          <cell r="D2244" t="str">
            <v>486</v>
          </cell>
          <cell r="E2244" t="str">
            <v>ALETA  AVD.</v>
          </cell>
          <cell r="F2244" t="str">
            <v>MANCHA</v>
          </cell>
          <cell r="G2244" t="str">
            <v>ALETA  AVD.MANCHA</v>
          </cell>
          <cell r="H2244" t="str">
            <v>X38</v>
          </cell>
          <cell r="I2244" t="str">
            <v>TCMU</v>
          </cell>
          <cell r="J2244">
            <v>11</v>
          </cell>
          <cell r="K2244" t="str">
            <v>VAZQUEZ RENE ALBERTO</v>
          </cell>
          <cell r="L2244" t="str">
            <v>GUNI</v>
          </cell>
        </row>
        <row r="2245">
          <cell r="A2245">
            <v>22</v>
          </cell>
          <cell r="B2245" t="str">
            <v>X38</v>
          </cell>
          <cell r="C2245" t="str">
            <v>DEPARTAMENTO PINTURA</v>
          </cell>
          <cell r="D2245" t="str">
            <v>486</v>
          </cell>
          <cell r="E2245" t="str">
            <v>ALETA  AVI.</v>
          </cell>
          <cell r="F2245" t="str">
            <v>DEPOSITO DE PARTICULAS</v>
          </cell>
          <cell r="G2245" t="str">
            <v>ALETA  AVI.DEPOSITO DE PARTICULAS</v>
          </cell>
          <cell r="H2245" t="str">
            <v>X38</v>
          </cell>
          <cell r="I2245" t="str">
            <v>SRE2</v>
          </cell>
          <cell r="J2245">
            <v>11</v>
          </cell>
          <cell r="K2245" t="str">
            <v>DAGHERO CLAUDIO JUAN</v>
          </cell>
          <cell r="L2245" t="str">
            <v>TCMU</v>
          </cell>
        </row>
        <row r="2246">
          <cell r="A2246">
            <v>22</v>
          </cell>
          <cell r="B2246" t="str">
            <v>X38</v>
          </cell>
          <cell r="C2246" t="str">
            <v>DEPARTAMENTO PINTURA</v>
          </cell>
          <cell r="D2246" t="str">
            <v>486</v>
          </cell>
          <cell r="E2246" t="str">
            <v>ALETA  AVI.</v>
          </cell>
          <cell r="F2246" t="str">
            <v>DEPOSITO DE PARTICULAS</v>
          </cell>
          <cell r="G2246" t="str">
            <v>ALETA  AVI.DEPOSITO DE PARTICULAS</v>
          </cell>
          <cell r="H2246" t="str">
            <v>X38</v>
          </cell>
          <cell r="I2246" t="str">
            <v>TCMU</v>
          </cell>
          <cell r="J2246">
            <v>11</v>
          </cell>
          <cell r="K2246" t="str">
            <v>RAMIREZ RICAR DANIEL</v>
          </cell>
          <cell r="L2246" t="str">
            <v>GUNI</v>
          </cell>
        </row>
        <row r="2247">
          <cell r="A2247">
            <v>22</v>
          </cell>
          <cell r="B2247" t="str">
            <v>X38</v>
          </cell>
          <cell r="C2247" t="str">
            <v>DEPARTAMENTO PINTURA</v>
          </cell>
          <cell r="D2247" t="str">
            <v>486</v>
          </cell>
          <cell r="E2247" t="str">
            <v>ALETA  AVI.</v>
          </cell>
          <cell r="F2247" t="str">
            <v>GRANO</v>
          </cell>
          <cell r="G2247" t="str">
            <v>ALETA  AVI.GRANO</v>
          </cell>
          <cell r="H2247" t="str">
            <v>X38</v>
          </cell>
          <cell r="I2247" t="str">
            <v>BOUT</v>
          </cell>
          <cell r="J2247">
            <v>11</v>
          </cell>
          <cell r="K2247" t="str">
            <v>VAZQUEZ RENE ALBERTO</v>
          </cell>
          <cell r="L2247" t="str">
            <v>GUNI</v>
          </cell>
        </row>
        <row r="2248">
          <cell r="A2248">
            <v>22</v>
          </cell>
          <cell r="B2248" t="str">
            <v>X38</v>
          </cell>
          <cell r="C2248" t="str">
            <v>DEPARTAMENTO PINTURA</v>
          </cell>
          <cell r="D2248" t="str">
            <v>486</v>
          </cell>
          <cell r="E2248" t="str">
            <v>ALETA  AVI.</v>
          </cell>
          <cell r="F2248" t="str">
            <v>GRANO</v>
          </cell>
          <cell r="G2248" t="str">
            <v>ALETA  AVI.GRANO</v>
          </cell>
          <cell r="H2248" t="str">
            <v>X38</v>
          </cell>
          <cell r="I2248" t="str">
            <v>SBOX</v>
          </cell>
          <cell r="J2248">
            <v>11</v>
          </cell>
          <cell r="K2248" t="str">
            <v>ALBORNOZ CARLOS</v>
          </cell>
          <cell r="L2248" t="str">
            <v>SPIN</v>
          </cell>
        </row>
        <row r="2249">
          <cell r="A2249">
            <v>22</v>
          </cell>
          <cell r="B2249" t="str">
            <v>X38</v>
          </cell>
          <cell r="C2249" t="str">
            <v>DEPARTAMENTO PINTURA</v>
          </cell>
          <cell r="D2249" t="str">
            <v>486</v>
          </cell>
          <cell r="E2249" t="str">
            <v>ALETA  AVI.</v>
          </cell>
          <cell r="F2249" t="str">
            <v>GRANO</v>
          </cell>
          <cell r="G2249" t="str">
            <v>ALETA  AVI.GRANO</v>
          </cell>
          <cell r="H2249" t="str">
            <v>X38</v>
          </cell>
          <cell r="I2249" t="str">
            <v>TCMU</v>
          </cell>
          <cell r="J2249">
            <v>11</v>
          </cell>
          <cell r="K2249" t="str">
            <v>GUTIERREZ VERONICA</v>
          </cell>
          <cell r="L2249" t="str">
            <v>GUNI</v>
          </cell>
        </row>
        <row r="2250">
          <cell r="A2250">
            <v>22</v>
          </cell>
          <cell r="B2250" t="str">
            <v>X38</v>
          </cell>
          <cell r="C2250" t="str">
            <v>DEPARTAMENTO PINTURA</v>
          </cell>
          <cell r="D2250" t="str">
            <v>486</v>
          </cell>
          <cell r="E2250" t="str">
            <v>BAJO DE CAJA I.</v>
          </cell>
          <cell r="F2250" t="str">
            <v>DEPOSITO DE PARTICULAS</v>
          </cell>
          <cell r="G2250" t="str">
            <v>BAJO DE CAJA I.DEPOSITO DE PARTICULAS</v>
          </cell>
          <cell r="H2250" t="str">
            <v>X38</v>
          </cell>
          <cell r="I2250" t="str">
            <v>SBOX</v>
          </cell>
          <cell r="J2250">
            <v>11</v>
          </cell>
          <cell r="K2250" t="str">
            <v>ALBORNOZ CARLOS</v>
          </cell>
          <cell r="L2250" t="str">
            <v>SPIN</v>
          </cell>
        </row>
        <row r="2251">
          <cell r="A2251">
            <v>22</v>
          </cell>
          <cell r="B2251" t="str">
            <v>X38</v>
          </cell>
          <cell r="C2251" t="str">
            <v>DEPARTAMENTO PINTURA</v>
          </cell>
          <cell r="D2251" t="str">
            <v>486</v>
          </cell>
          <cell r="E2251" t="str">
            <v>CAJON DE PUERTA ARI.</v>
          </cell>
          <cell r="F2251" t="str">
            <v>GRANO</v>
          </cell>
          <cell r="G2251" t="str">
            <v>CAJON DE PUERTA ARI.GRANO</v>
          </cell>
          <cell r="H2251" t="str">
            <v>X38</v>
          </cell>
          <cell r="I2251" t="str">
            <v>TCMU</v>
          </cell>
          <cell r="J2251">
            <v>11</v>
          </cell>
          <cell r="K2251" t="str">
            <v>FUENTE FEDER GREGOR</v>
          </cell>
          <cell r="L2251" t="str">
            <v>GUNI</v>
          </cell>
        </row>
        <row r="2252">
          <cell r="A2252">
            <v>22</v>
          </cell>
          <cell r="B2252" t="str">
            <v>X38</v>
          </cell>
          <cell r="C2252" t="str">
            <v>DEPARTAMENTO PINTURA</v>
          </cell>
          <cell r="D2252" t="str">
            <v>486</v>
          </cell>
          <cell r="E2252" t="str">
            <v>CAJON DE PUERTA AVD.</v>
          </cell>
          <cell r="F2252" t="str">
            <v>HUELLAS</v>
          </cell>
          <cell r="G2252" t="str">
            <v>CAJON DE PUERTA AVD.HUELLAS</v>
          </cell>
          <cell r="H2252" t="str">
            <v>X38</v>
          </cell>
          <cell r="I2252" t="str">
            <v>TCMU</v>
          </cell>
          <cell r="J2252">
            <v>11</v>
          </cell>
          <cell r="K2252" t="str">
            <v>RAMIREZ RICAR DANIEL</v>
          </cell>
          <cell r="L2252" t="str">
            <v>GUNI</v>
          </cell>
        </row>
        <row r="2253">
          <cell r="A2253">
            <v>22</v>
          </cell>
          <cell r="B2253" t="str">
            <v>X38</v>
          </cell>
          <cell r="C2253" t="str">
            <v>DEPARTAMENTO PINTURA</v>
          </cell>
          <cell r="D2253" t="str">
            <v>486</v>
          </cell>
          <cell r="E2253" t="str">
            <v>CAPOT AV.</v>
          </cell>
          <cell r="F2253" t="str">
            <v>DEPOSITO DE PARTICULAS</v>
          </cell>
          <cell r="G2253" t="str">
            <v>CAPOT AV.DEPOSITO DE PARTICULAS</v>
          </cell>
          <cell r="H2253" t="str">
            <v>X38</v>
          </cell>
          <cell r="I2253" t="str">
            <v>SRE2</v>
          </cell>
          <cell r="J2253">
            <v>11</v>
          </cell>
          <cell r="K2253" t="str">
            <v>VERA FEDERICO</v>
          </cell>
          <cell r="L2253" t="str">
            <v>GUNI</v>
          </cell>
        </row>
        <row r="2254">
          <cell r="A2254">
            <v>22</v>
          </cell>
          <cell r="B2254" t="str">
            <v>X38</v>
          </cell>
          <cell r="C2254" t="str">
            <v>DEPARTAMENTO PINTURA</v>
          </cell>
          <cell r="D2254" t="str">
            <v>486</v>
          </cell>
          <cell r="E2254" t="str">
            <v>CAPOT AV.</v>
          </cell>
          <cell r="F2254" t="str">
            <v>GRANO</v>
          </cell>
          <cell r="G2254" t="str">
            <v>CAPOT AV.GRANO</v>
          </cell>
          <cell r="H2254" t="str">
            <v>X38</v>
          </cell>
          <cell r="I2254" t="str">
            <v>TCMU</v>
          </cell>
          <cell r="J2254">
            <v>11</v>
          </cell>
          <cell r="K2254" t="str">
            <v>GAUNA MARIA EUGENIA</v>
          </cell>
          <cell r="L2254" t="str">
            <v>GUNI</v>
          </cell>
        </row>
        <row r="2255">
          <cell r="A2255">
            <v>22</v>
          </cell>
          <cell r="B2255" t="str">
            <v>X38</v>
          </cell>
          <cell r="C2255" t="str">
            <v>DEPARTAMENTO PINTURA</v>
          </cell>
          <cell r="D2255" t="str">
            <v>486</v>
          </cell>
          <cell r="E2255" t="str">
            <v>ENCUADRAMIENTO DE PUERTA ARD.</v>
          </cell>
          <cell r="F2255" t="str">
            <v>DEPOSITO DE PARTICULAS</v>
          </cell>
          <cell r="G2255" t="str">
            <v>ENCUADRAMIENTO DE PUERTA ARD.DEPOSITO DE PARTICULAS</v>
          </cell>
          <cell r="H2255" t="str">
            <v>X38</v>
          </cell>
          <cell r="I2255" t="str">
            <v>SBOX</v>
          </cell>
          <cell r="J2255">
            <v>11</v>
          </cell>
          <cell r="K2255" t="str">
            <v>ALBORNOZ CARLOS</v>
          </cell>
          <cell r="L2255" t="str">
            <v>SPIN</v>
          </cell>
        </row>
        <row r="2256">
          <cell r="A2256">
            <v>22</v>
          </cell>
          <cell r="B2256" t="str">
            <v>X38</v>
          </cell>
          <cell r="C2256" t="str">
            <v>DEPARTAMENTO PINTURA</v>
          </cell>
          <cell r="D2256" t="str">
            <v>486</v>
          </cell>
          <cell r="E2256" t="str">
            <v>MARCO DE PUERTA  AVD</v>
          </cell>
          <cell r="F2256" t="str">
            <v>GRANO</v>
          </cell>
          <cell r="G2256" t="str">
            <v>MARCO DE PUERTA  AVDGRANO</v>
          </cell>
          <cell r="H2256" t="str">
            <v>X38</v>
          </cell>
          <cell r="I2256" t="str">
            <v>TCMU</v>
          </cell>
          <cell r="J2256">
            <v>11</v>
          </cell>
          <cell r="K2256" t="str">
            <v>VAZQUEZ RENE ALBERTO</v>
          </cell>
          <cell r="L2256" t="str">
            <v>GUNI</v>
          </cell>
        </row>
        <row r="2257">
          <cell r="A2257">
            <v>22</v>
          </cell>
          <cell r="B2257" t="str">
            <v>X38</v>
          </cell>
          <cell r="C2257" t="str">
            <v>DEPARTAMENTO PINTURA</v>
          </cell>
          <cell r="D2257" t="str">
            <v>486</v>
          </cell>
          <cell r="E2257" t="str">
            <v>PORTON (CONJUNTO)</v>
          </cell>
          <cell r="F2257" t="str">
            <v>DEPOSITO DE PARTICULAS</v>
          </cell>
          <cell r="G2257" t="str">
            <v>PORTON (CONJUNTO)DEPOSITO DE PARTICULAS</v>
          </cell>
          <cell r="H2257" t="str">
            <v>X38</v>
          </cell>
          <cell r="I2257" t="str">
            <v>SRE2</v>
          </cell>
          <cell r="J2257">
            <v>11</v>
          </cell>
          <cell r="K2257" t="str">
            <v>AUTELLI JORGE A</v>
          </cell>
          <cell r="L2257" t="str">
            <v>TCMU</v>
          </cell>
        </row>
        <row r="2258">
          <cell r="A2258">
            <v>22</v>
          </cell>
          <cell r="B2258" t="str">
            <v>X38</v>
          </cell>
          <cell r="C2258" t="str">
            <v>DEPARTAMENTO PINTURA</v>
          </cell>
          <cell r="D2258" t="str">
            <v>486</v>
          </cell>
          <cell r="E2258" t="str">
            <v>PUERTA ARD.</v>
          </cell>
          <cell r="F2258" t="str">
            <v>DEPOSITO DE PARTICULAS</v>
          </cell>
          <cell r="G2258" t="str">
            <v>PUERTA ARD.DEPOSITO DE PARTICULAS</v>
          </cell>
          <cell r="H2258" t="str">
            <v>X38</v>
          </cell>
          <cell r="I2258" t="str">
            <v>SBOX</v>
          </cell>
          <cell r="J2258">
            <v>11</v>
          </cell>
          <cell r="K2258" t="str">
            <v>ALBORNOZ CARLOS</v>
          </cell>
          <cell r="L2258" t="str">
            <v>SPIN</v>
          </cell>
        </row>
        <row r="2259">
          <cell r="A2259">
            <v>22</v>
          </cell>
          <cell r="B2259" t="str">
            <v>X38</v>
          </cell>
          <cell r="C2259" t="str">
            <v>DEPARTAMENTO PINTURA</v>
          </cell>
          <cell r="D2259" t="str">
            <v>486</v>
          </cell>
          <cell r="E2259" t="str">
            <v>PUERTA ARD.</v>
          </cell>
          <cell r="F2259" t="str">
            <v>GRANO</v>
          </cell>
          <cell r="G2259" t="str">
            <v>PUERTA ARD.GRANO</v>
          </cell>
          <cell r="H2259" t="str">
            <v>X38</v>
          </cell>
          <cell r="I2259" t="str">
            <v>SRE2</v>
          </cell>
          <cell r="J2259">
            <v>11</v>
          </cell>
          <cell r="K2259" t="str">
            <v>RUSEK CHRISTIAN ADRI</v>
          </cell>
          <cell r="L2259" t="str">
            <v>GUNI</v>
          </cell>
        </row>
        <row r="2260">
          <cell r="A2260">
            <v>22</v>
          </cell>
          <cell r="B2260" t="str">
            <v>X38</v>
          </cell>
          <cell r="C2260" t="str">
            <v>DEPARTAMENTO PINTURA</v>
          </cell>
          <cell r="D2260" t="str">
            <v>486</v>
          </cell>
          <cell r="E2260" t="str">
            <v>PUERTA ARD.</v>
          </cell>
          <cell r="F2260" t="str">
            <v>GRANO</v>
          </cell>
          <cell r="G2260" t="str">
            <v>PUERTA ARD.GRANO</v>
          </cell>
          <cell r="H2260" t="str">
            <v>X38</v>
          </cell>
          <cell r="I2260" t="str">
            <v>TCMU</v>
          </cell>
          <cell r="J2260">
            <v>11</v>
          </cell>
          <cell r="K2260" t="str">
            <v>MORENO HUGO A</v>
          </cell>
          <cell r="L2260" t="str">
            <v>GUN2</v>
          </cell>
        </row>
        <row r="2261">
          <cell r="A2261">
            <v>22</v>
          </cell>
          <cell r="B2261" t="str">
            <v>X38</v>
          </cell>
          <cell r="C2261" t="str">
            <v>DEPARTAMENTO PINTURA</v>
          </cell>
          <cell r="D2261" t="str">
            <v>486</v>
          </cell>
          <cell r="E2261" t="str">
            <v>PUERTA ARI.</v>
          </cell>
          <cell r="F2261" t="str">
            <v>DEPOSITO DE PARTICULAS</v>
          </cell>
          <cell r="G2261" t="str">
            <v>PUERTA ARI.DEPOSITO DE PARTICULAS</v>
          </cell>
          <cell r="H2261" t="str">
            <v>X38</v>
          </cell>
          <cell r="I2261" t="str">
            <v>BDEF</v>
          </cell>
          <cell r="J2261">
            <v>11</v>
          </cell>
          <cell r="K2261" t="str">
            <v>ESTERIO SERGIO DAN</v>
          </cell>
          <cell r="L2261" t="str">
            <v>BOUT</v>
          </cell>
        </row>
        <row r="2262">
          <cell r="A2262">
            <v>22</v>
          </cell>
          <cell r="B2262" t="str">
            <v>X38</v>
          </cell>
          <cell r="C2262" t="str">
            <v>DEPARTAMENTO PINTURA</v>
          </cell>
          <cell r="D2262" t="str">
            <v>486</v>
          </cell>
          <cell r="E2262" t="str">
            <v>PUERTA ARI.</v>
          </cell>
          <cell r="F2262" t="str">
            <v>GRANO</v>
          </cell>
          <cell r="G2262" t="str">
            <v>PUERTA ARI.GRANO</v>
          </cell>
          <cell r="H2262" t="str">
            <v>X38</v>
          </cell>
          <cell r="I2262" t="str">
            <v>TCMU</v>
          </cell>
          <cell r="J2262">
            <v>11</v>
          </cell>
          <cell r="K2262" t="str">
            <v>GUTIERREZ VERONICA</v>
          </cell>
          <cell r="L2262" t="str">
            <v>GUNI</v>
          </cell>
        </row>
        <row r="2263">
          <cell r="A2263">
            <v>22</v>
          </cell>
          <cell r="B2263" t="str">
            <v>X38</v>
          </cell>
          <cell r="C2263" t="str">
            <v>DEPARTAMENTO PINTURA</v>
          </cell>
          <cell r="D2263" t="str">
            <v>486</v>
          </cell>
          <cell r="E2263" t="str">
            <v>PUERTA AVD.</v>
          </cell>
          <cell r="F2263" t="str">
            <v>MANCHA</v>
          </cell>
          <cell r="G2263" t="str">
            <v>PUERTA AVD.MANCHA</v>
          </cell>
          <cell r="H2263" t="str">
            <v>X38</v>
          </cell>
          <cell r="I2263" t="str">
            <v>TCMU</v>
          </cell>
          <cell r="J2263">
            <v>11</v>
          </cell>
          <cell r="K2263" t="str">
            <v>GUTIERREZ VERONICA</v>
          </cell>
          <cell r="L2263" t="str">
            <v>GUNI</v>
          </cell>
        </row>
        <row r="2264">
          <cell r="A2264">
            <v>22</v>
          </cell>
          <cell r="B2264" t="str">
            <v>X38</v>
          </cell>
          <cell r="C2264" t="str">
            <v>DEPARTAMENTO PINTURA</v>
          </cell>
          <cell r="D2264" t="str">
            <v>486</v>
          </cell>
          <cell r="E2264" t="str">
            <v>PUERTA AVI.</v>
          </cell>
          <cell r="F2264" t="str">
            <v>GRANO</v>
          </cell>
          <cell r="G2264" t="str">
            <v>PUERTA AVI.GRANO</v>
          </cell>
          <cell r="H2264" t="str">
            <v>X38</v>
          </cell>
          <cell r="I2264" t="str">
            <v>SBOX</v>
          </cell>
          <cell r="J2264">
            <v>11</v>
          </cell>
          <cell r="K2264" t="str">
            <v>ALBORNOZ CARLOS</v>
          </cell>
          <cell r="L2264" t="str">
            <v>SPIN</v>
          </cell>
        </row>
        <row r="2265">
          <cell r="A2265">
            <v>22</v>
          </cell>
          <cell r="B2265" t="str">
            <v>X38</v>
          </cell>
          <cell r="C2265" t="str">
            <v>DEPARTAMENTO PINTURA</v>
          </cell>
          <cell r="D2265" t="str">
            <v>486</v>
          </cell>
          <cell r="E2265" t="str">
            <v>PUERTA AVI.</v>
          </cell>
          <cell r="F2265" t="str">
            <v>GRANO</v>
          </cell>
          <cell r="G2265" t="str">
            <v>PUERTA AVI.GRANO</v>
          </cell>
          <cell r="H2265" t="str">
            <v>X38</v>
          </cell>
          <cell r="I2265" t="str">
            <v>TCMU</v>
          </cell>
          <cell r="J2265">
            <v>11</v>
          </cell>
          <cell r="K2265" t="str">
            <v>GAUNA MARIA EUGENIA</v>
          </cell>
          <cell r="L2265" t="str">
            <v>GUNI</v>
          </cell>
        </row>
        <row r="2266">
          <cell r="A2266">
            <v>22</v>
          </cell>
          <cell r="B2266" t="str">
            <v>X38</v>
          </cell>
          <cell r="C2266" t="str">
            <v>DEPARTAMENTO PINTURA</v>
          </cell>
          <cell r="D2266" t="str">
            <v>486</v>
          </cell>
          <cell r="E2266" t="str">
            <v>PUERTA AVI.</v>
          </cell>
          <cell r="F2266" t="str">
            <v>HUELLAS</v>
          </cell>
          <cell r="G2266" t="str">
            <v>PUERTA AVI.HUELLAS</v>
          </cell>
          <cell r="H2266" t="str">
            <v>X38</v>
          </cell>
          <cell r="I2266" t="str">
            <v>SBOX</v>
          </cell>
          <cell r="J2266">
            <v>11</v>
          </cell>
          <cell r="K2266" t="str">
            <v>GALLARA, OSCAR FABIA</v>
          </cell>
          <cell r="L2266" t="str">
            <v>SPIN</v>
          </cell>
        </row>
        <row r="2267">
          <cell r="A2267">
            <v>22</v>
          </cell>
          <cell r="B2267" t="str">
            <v>X38</v>
          </cell>
          <cell r="C2267" t="str">
            <v>DEPARTAMENTO PINTURA</v>
          </cell>
          <cell r="D2267" t="str">
            <v>486</v>
          </cell>
          <cell r="E2267" t="str">
            <v>TAPA DE CARBURANTE</v>
          </cell>
          <cell r="F2267" t="str">
            <v>GRANO</v>
          </cell>
          <cell r="G2267" t="str">
            <v>TAPA DE CARBURANTEGRANO</v>
          </cell>
          <cell r="H2267" t="str">
            <v>X38</v>
          </cell>
          <cell r="I2267" t="str">
            <v>TCMU</v>
          </cell>
          <cell r="J2267">
            <v>11</v>
          </cell>
          <cell r="K2267" t="str">
            <v>FUENTE FEDER GREGOR</v>
          </cell>
          <cell r="L2267" t="str">
            <v>GUNI</v>
          </cell>
        </row>
        <row r="2268">
          <cell r="A2268">
            <v>22</v>
          </cell>
          <cell r="B2268" t="str">
            <v>X38</v>
          </cell>
          <cell r="C2268" t="str">
            <v>DEPARTAMENTO PINTURA</v>
          </cell>
          <cell r="D2268" t="str">
            <v>486</v>
          </cell>
          <cell r="E2268" t="str">
            <v>TECHO</v>
          </cell>
          <cell r="F2268" t="str">
            <v>GRANO</v>
          </cell>
          <cell r="G2268" t="str">
            <v>TECHOGRANO</v>
          </cell>
          <cell r="H2268" t="str">
            <v>X38</v>
          </cell>
          <cell r="I2268" t="str">
            <v>TCMU</v>
          </cell>
          <cell r="J2268">
            <v>11</v>
          </cell>
          <cell r="K2268" t="str">
            <v>FUENTE FEDER GREGOR</v>
          </cell>
          <cell r="L2268" t="str">
            <v>GUNI</v>
          </cell>
        </row>
        <row r="2269">
          <cell r="A2269">
            <v>22</v>
          </cell>
          <cell r="B2269" t="str">
            <v>X38</v>
          </cell>
          <cell r="C2269" t="str">
            <v>DIRECCION ADJUNTA TECNICA</v>
          </cell>
          <cell r="D2269" t="str">
            <v>300</v>
          </cell>
          <cell r="E2269" t="str">
            <v>FUNCION AYUDA A LA NAVEGACION</v>
          </cell>
          <cell r="F2269" t="str">
            <v>DEFECTO ELECTRICO NO REPRODUCIDO</v>
          </cell>
          <cell r="G2269" t="str">
            <v>FUNCION AYUDA A LA NAVEGACIONDEFECTO ELECTRICO NO REPRODUCIDO</v>
          </cell>
          <cell r="H2269" t="str">
            <v>X38</v>
          </cell>
          <cell r="I2269" t="str">
            <v>SREE</v>
          </cell>
          <cell r="J2269">
            <v>11</v>
          </cell>
          <cell r="K2269" t="str">
            <v>CONTROL ELECTRICO</v>
          </cell>
          <cell r="L2269" t="str">
            <v>SEEA</v>
          </cell>
        </row>
        <row r="2270">
          <cell r="A2270">
            <v>22</v>
          </cell>
          <cell r="B2270" t="str">
            <v>X65</v>
          </cell>
          <cell r="C2270" t="str">
            <v>DEPARTAMENTO PINTURA</v>
          </cell>
          <cell r="D2270" t="str">
            <v>486</v>
          </cell>
          <cell r="E2270" t="str">
            <v>TECHO</v>
          </cell>
          <cell r="F2270" t="str">
            <v>DEPOSITO DE PARTICULAS</v>
          </cell>
          <cell r="G2270" t="str">
            <v>TECHODEPOSITO DE PARTICULAS</v>
          </cell>
          <cell r="H2270" t="str">
            <v>X65</v>
          </cell>
          <cell r="I2270" t="str">
            <v>SPIN</v>
          </cell>
          <cell r="J2270">
            <v>11</v>
          </cell>
          <cell r="K2270" t="str">
            <v>ALBORNOZ CARLOS</v>
          </cell>
          <cell r="L2270" t="str">
            <v>SPIN</v>
          </cell>
        </row>
        <row r="2271">
          <cell r="A2271">
            <v>22</v>
          </cell>
          <cell r="B2271" t="str">
            <v>X76</v>
          </cell>
          <cell r="C2271" t="str">
            <v>DEPARTAMENTO  CHAPA</v>
          </cell>
          <cell r="D2271" t="str">
            <v>424</v>
          </cell>
          <cell r="E2271" t="str">
            <v>BRANCARD DE TECHO DCHO.</v>
          </cell>
          <cell r="F2271" t="str">
            <v>PROYECCION DE SOLDADURA</v>
          </cell>
          <cell r="G2271" t="str">
            <v>BRANCARD DE TECHO DCHO.PROYECCION DE SOLDADURA</v>
          </cell>
          <cell r="H2271" t="str">
            <v>X76</v>
          </cell>
          <cell r="I2271" t="str">
            <v>SRE2</v>
          </cell>
          <cell r="J2271">
            <v>11</v>
          </cell>
          <cell r="K2271" t="str">
            <v>AUTELLI JORGE A</v>
          </cell>
          <cell r="L2271" t="str">
            <v>TCMU</v>
          </cell>
        </row>
        <row r="2272">
          <cell r="A2272">
            <v>22</v>
          </cell>
          <cell r="B2272" t="str">
            <v>X76</v>
          </cell>
          <cell r="C2272" t="str">
            <v>DEPARTAMENTO  CHAPA</v>
          </cell>
          <cell r="D2272" t="str">
            <v>427</v>
          </cell>
          <cell r="E2272" t="str">
            <v>BRANCARD DE TECHO DCHO.</v>
          </cell>
          <cell r="F2272" t="str">
            <v>DEFORMACION</v>
          </cell>
          <cell r="G2272" t="str">
            <v>BRANCARD DE TECHO DCHO.DEFORMACION</v>
          </cell>
          <cell r="H2272" t="str">
            <v>X76</v>
          </cell>
          <cell r="I2272" t="str">
            <v>SRE2</v>
          </cell>
          <cell r="J2272">
            <v>11</v>
          </cell>
          <cell r="K2272" t="str">
            <v>AUTELLI JORGE A</v>
          </cell>
          <cell r="L2272" t="str">
            <v>TCMU</v>
          </cell>
        </row>
        <row r="2273">
          <cell r="A2273">
            <v>22</v>
          </cell>
          <cell r="B2273" t="str">
            <v>X76</v>
          </cell>
          <cell r="C2273" t="str">
            <v>DEPARTAMENTO  CHAPA</v>
          </cell>
          <cell r="D2273" t="str">
            <v>427</v>
          </cell>
          <cell r="E2273" t="str">
            <v>PUERTA AVD.</v>
          </cell>
          <cell r="F2273" t="str">
            <v>TALONA A LA MANIOBRA</v>
          </cell>
          <cell r="G2273" t="str">
            <v>PUERTA AVD.TALONA A LA MANIOBRA</v>
          </cell>
          <cell r="H2273" t="str">
            <v>X76</v>
          </cell>
          <cell r="I2273" t="str">
            <v>TCMU</v>
          </cell>
          <cell r="J2273">
            <v>11</v>
          </cell>
          <cell r="K2273" t="str">
            <v>GAUNA MARIA EUGENIA</v>
          </cell>
          <cell r="L2273" t="str">
            <v>GUNI</v>
          </cell>
        </row>
        <row r="2274">
          <cell r="A2274">
            <v>22</v>
          </cell>
          <cell r="B2274" t="str">
            <v>X76</v>
          </cell>
          <cell r="C2274" t="str">
            <v>DEPARTAMENTO  CHAPA</v>
          </cell>
          <cell r="D2274" t="str">
            <v>427</v>
          </cell>
          <cell r="E2274" t="str">
            <v>PUERTA DESLIZANTE LATERAL D.</v>
          </cell>
          <cell r="F2274" t="str">
            <v>JUEGO IRREGULAR</v>
          </cell>
          <cell r="G2274" t="str">
            <v>PUERTA DESLIZANTE LATERAL D.JUEGO IRREGULAR</v>
          </cell>
          <cell r="H2274" t="str">
            <v>X76</v>
          </cell>
          <cell r="I2274" t="str">
            <v>TCMU</v>
          </cell>
          <cell r="J2274">
            <v>11</v>
          </cell>
          <cell r="K2274" t="str">
            <v>GAUNA MARIA EUGENIA</v>
          </cell>
          <cell r="L2274" t="str">
            <v>GUNI</v>
          </cell>
        </row>
        <row r="2275">
          <cell r="A2275">
            <v>22</v>
          </cell>
          <cell r="B2275" t="str">
            <v>X76</v>
          </cell>
          <cell r="C2275" t="str">
            <v>DEPARTAMENTO MONTAJE</v>
          </cell>
          <cell r="D2275" t="str">
            <v>???</v>
          </cell>
          <cell r="E2275" t="str">
            <v>FLEXIBLE FREIN ARG / PORTE FUSEE G</v>
          </cell>
          <cell r="F2275" t="str">
            <v>NO APRETADO</v>
          </cell>
          <cell r="G2275" t="str">
            <v>FLEXIBLE FREIN ARG / PORTE FUSEE GNO APRETADO</v>
          </cell>
          <cell r="H2275" t="str">
            <v>X76</v>
          </cell>
          <cell r="I2275" t="str">
            <v>SRE2</v>
          </cell>
          <cell r="J2275">
            <v>11</v>
          </cell>
          <cell r="K2275" t="str">
            <v>PONCE SAON</v>
          </cell>
          <cell r="L2275" t="str">
            <v>GSM1</v>
          </cell>
        </row>
        <row r="2276">
          <cell r="A2276">
            <v>22</v>
          </cell>
          <cell r="B2276" t="str">
            <v>X76</v>
          </cell>
          <cell r="C2276" t="str">
            <v>DEPARTAMENTO MONTAJE</v>
          </cell>
          <cell r="D2276" t="str">
            <v>144</v>
          </cell>
          <cell r="E2276" t="str">
            <v>TUBO DE FRENO INFERIOR TUNEL</v>
          </cell>
          <cell r="F2276" t="str">
            <v>NO APRETADO</v>
          </cell>
          <cell r="G2276" t="str">
            <v>TUBO DE FRENO INFERIOR TUNELNO APRETADO</v>
          </cell>
          <cell r="H2276" t="str">
            <v>X76</v>
          </cell>
          <cell r="I2276" t="str">
            <v>SRE2</v>
          </cell>
          <cell r="J2276">
            <v>11</v>
          </cell>
          <cell r="K2276" t="str">
            <v>PONCE SAON</v>
          </cell>
          <cell r="L2276" t="str">
            <v>GSM1</v>
          </cell>
        </row>
        <row r="2277">
          <cell r="A2277">
            <v>22</v>
          </cell>
          <cell r="B2277" t="str">
            <v>X76</v>
          </cell>
          <cell r="C2277" t="str">
            <v>DEPARTAMENTO PINTURA</v>
          </cell>
          <cell r="D2277" t="str">
            <v>484</v>
          </cell>
          <cell r="E2277" t="str">
            <v>ALFOMBRA DE PISO AVD.</v>
          </cell>
          <cell r="F2277" t="str">
            <v>PRESENCIA DE AGUA (ORIGEN INDETERMINADO)</v>
          </cell>
          <cell r="G2277" t="str">
            <v>ALFOMBRA DE PISO AVD.PRESENCIA DE AGUA (ORIGEN INDETERMINADO)</v>
          </cell>
          <cell r="H2277" t="str">
            <v>X76</v>
          </cell>
          <cell r="I2277" t="str">
            <v>BDEF</v>
          </cell>
          <cell r="J2277">
            <v>11</v>
          </cell>
          <cell r="K2277" t="str">
            <v>GOMEZ LUCAS EDUARDO</v>
          </cell>
          <cell r="L2277" t="str">
            <v>BDEF</v>
          </cell>
        </row>
        <row r="2278">
          <cell r="A2278">
            <v>22</v>
          </cell>
          <cell r="B2278" t="str">
            <v>X76</v>
          </cell>
          <cell r="C2278" t="str">
            <v>DEPARTAMENTO PINTURA</v>
          </cell>
          <cell r="D2278" t="str">
            <v>484</v>
          </cell>
          <cell r="E2278" t="str">
            <v>TECHO</v>
          </cell>
          <cell r="F2278" t="str">
            <v>AUREOLA DE LUSTRADO</v>
          </cell>
          <cell r="G2278" t="str">
            <v>TECHOAUREOLA DE LUSTRADO</v>
          </cell>
          <cell r="H2278" t="str">
            <v>X76</v>
          </cell>
          <cell r="I2278" t="str">
            <v>TCMU</v>
          </cell>
          <cell r="J2278">
            <v>11</v>
          </cell>
          <cell r="K2278" t="str">
            <v>GAUNA MARIA EUGENIA</v>
          </cell>
          <cell r="L2278" t="str">
            <v>GUNI</v>
          </cell>
        </row>
        <row r="2279">
          <cell r="A2279">
            <v>22</v>
          </cell>
          <cell r="B2279" t="str">
            <v>X76</v>
          </cell>
          <cell r="C2279" t="str">
            <v>DEPARTAMENTO PINTURA</v>
          </cell>
          <cell r="D2279" t="str">
            <v>484</v>
          </cell>
          <cell r="E2279" t="str">
            <v>TRAVIESA SUPERIOR AV. DE TECHO</v>
          </cell>
          <cell r="F2279" t="str">
            <v>FALTA ESPESOR DE PINTURA</v>
          </cell>
          <cell r="G2279" t="str">
            <v>TRAVIESA SUPERIOR AV. DE TECHOFALTA ESPESOR DE PINTURA</v>
          </cell>
          <cell r="H2279" t="str">
            <v>X76</v>
          </cell>
          <cell r="I2279" t="str">
            <v>SRE2</v>
          </cell>
          <cell r="J2279">
            <v>11</v>
          </cell>
          <cell r="K2279" t="str">
            <v>AUTELLI JORGE A</v>
          </cell>
          <cell r="L2279" t="str">
            <v>TCMU</v>
          </cell>
        </row>
        <row r="2280">
          <cell r="A2280">
            <v>22</v>
          </cell>
          <cell r="B2280" t="str">
            <v>X38</v>
          </cell>
          <cell r="C2280" t="str">
            <v>CALIDAD DE PIEZAS</v>
          </cell>
          <cell r="D2280" t="str">
            <v>151</v>
          </cell>
          <cell r="E2280" t="str">
            <v>CAJETIN EXT. LUNA DE PUERTA ARD.</v>
          </cell>
          <cell r="F2280" t="str">
            <v>DEFORMADO</v>
          </cell>
          <cell r="G2280" t="str">
            <v>CAJETIN EXT. LUNA DE PUERTA ARD.DEFORMADO</v>
          </cell>
          <cell r="H2280" t="str">
            <v>X38</v>
          </cell>
          <cell r="I2280" t="str">
            <v>BOUT</v>
          </cell>
          <cell r="J2280">
            <v>10</v>
          </cell>
          <cell r="K2280" t="str">
            <v>HORENSTEIN MARIA VIR</v>
          </cell>
          <cell r="L2280" t="str">
            <v>GUNI</v>
          </cell>
        </row>
        <row r="2281">
          <cell r="A2281">
            <v>22</v>
          </cell>
          <cell r="B2281" t="str">
            <v>X38</v>
          </cell>
          <cell r="C2281" t="str">
            <v>CALIDAD DE PIEZAS</v>
          </cell>
          <cell r="D2281" t="str">
            <v>151</v>
          </cell>
          <cell r="E2281" t="str">
            <v>CAJETIN EXT. LUNA DE PUERTA ARD.</v>
          </cell>
          <cell r="F2281" t="str">
            <v>DEFORMADO</v>
          </cell>
          <cell r="G2281" t="str">
            <v>CAJETIN EXT. LUNA DE PUERTA ARD.DEFORMADO</v>
          </cell>
          <cell r="H2281" t="str">
            <v>X38</v>
          </cell>
          <cell r="I2281" t="str">
            <v>TCMU</v>
          </cell>
          <cell r="J2281">
            <v>10</v>
          </cell>
          <cell r="K2281" t="str">
            <v>FUENTE FEDER GREGOR</v>
          </cell>
          <cell r="L2281" t="str">
            <v>GUNI</v>
          </cell>
        </row>
        <row r="2282">
          <cell r="A2282">
            <v>22</v>
          </cell>
          <cell r="B2282" t="str">
            <v>X38</v>
          </cell>
          <cell r="C2282" t="str">
            <v>CALIDAD DE PIEZAS</v>
          </cell>
          <cell r="D2282" t="str">
            <v>151</v>
          </cell>
          <cell r="E2282" t="str">
            <v>CAJETIN EXT. LUNA DE PUERTA AVD.</v>
          </cell>
          <cell r="F2282" t="str">
            <v>DEFORMADO</v>
          </cell>
          <cell r="G2282" t="str">
            <v>CAJETIN EXT. LUNA DE PUERTA AVD.DEFORMADO</v>
          </cell>
          <cell r="H2282" t="str">
            <v>X38</v>
          </cell>
          <cell r="I2282" t="str">
            <v>TCMU</v>
          </cell>
          <cell r="J2282">
            <v>10</v>
          </cell>
          <cell r="K2282" t="str">
            <v>FUENTE FEDER GREGOR</v>
          </cell>
          <cell r="L2282" t="str">
            <v>GUNI</v>
          </cell>
        </row>
        <row r="2283">
          <cell r="A2283">
            <v>22</v>
          </cell>
          <cell r="B2283" t="str">
            <v>X38</v>
          </cell>
          <cell r="C2283" t="str">
            <v>CALIDAD DE PIEZAS</v>
          </cell>
          <cell r="D2283" t="str">
            <v>151</v>
          </cell>
          <cell r="E2283" t="str">
            <v>FUNCION AYUDA A LA NAVEGACION</v>
          </cell>
          <cell r="F2283" t="str">
            <v>CLIP LENGUETA RETROCEDIDA</v>
          </cell>
          <cell r="G2283" t="str">
            <v>FUNCION AYUDA A LA NAVEGACIONCLIP LENGUETA RETROCEDIDA</v>
          </cell>
          <cell r="H2283" t="str">
            <v>X38</v>
          </cell>
          <cell r="I2283" t="str">
            <v>SRE1</v>
          </cell>
          <cell r="J2283">
            <v>10</v>
          </cell>
          <cell r="K2283" t="str">
            <v>CONTROL ELECTRICO</v>
          </cell>
          <cell r="L2283" t="str">
            <v>ST1A</v>
          </cell>
        </row>
        <row r="2284">
          <cell r="A2284">
            <v>22</v>
          </cell>
          <cell r="B2284" t="str">
            <v>X38</v>
          </cell>
          <cell r="C2284" t="str">
            <v>CALIDAD DE PIEZAS</v>
          </cell>
          <cell r="D2284" t="str">
            <v>151</v>
          </cell>
          <cell r="E2284" t="str">
            <v>PARACHOQUES AR</v>
          </cell>
          <cell r="F2284" t="str">
            <v>MAL ASPECTO</v>
          </cell>
          <cell r="G2284" t="str">
            <v>PARACHOQUES ARMAL ASPECTO</v>
          </cell>
          <cell r="H2284" t="str">
            <v>X38</v>
          </cell>
          <cell r="I2284" t="str">
            <v>TCMU</v>
          </cell>
          <cell r="J2284">
            <v>10</v>
          </cell>
          <cell r="K2284" t="str">
            <v>RUSEK CHRISTIAN ADRI</v>
          </cell>
          <cell r="L2284" t="str">
            <v>GUNI</v>
          </cell>
        </row>
        <row r="2285">
          <cell r="A2285">
            <v>22</v>
          </cell>
          <cell r="B2285" t="str">
            <v>X38</v>
          </cell>
          <cell r="C2285" t="str">
            <v>CALIDAD DE PIEZAS</v>
          </cell>
          <cell r="D2285" t="str">
            <v>151</v>
          </cell>
          <cell r="E2285" t="str">
            <v>PARACHOQUES AR</v>
          </cell>
          <cell r="F2285" t="str">
            <v xml:space="preserve">RAYAS </v>
          </cell>
          <cell r="G2285" t="str">
            <v xml:space="preserve">PARACHOQUES ARRAYAS </v>
          </cell>
          <cell r="H2285" t="str">
            <v>X38</v>
          </cell>
          <cell r="I2285" t="str">
            <v>TCMU</v>
          </cell>
          <cell r="J2285">
            <v>10</v>
          </cell>
          <cell r="K2285" t="str">
            <v>RAMIREZ RICAR DANIEL</v>
          </cell>
          <cell r="L2285" t="str">
            <v>GUNI</v>
          </cell>
        </row>
        <row r="2286">
          <cell r="A2286">
            <v>22</v>
          </cell>
          <cell r="B2286" t="str">
            <v>X38</v>
          </cell>
          <cell r="C2286" t="str">
            <v>CALIDAD DE PIEZAS</v>
          </cell>
          <cell r="D2286" t="str">
            <v>151</v>
          </cell>
          <cell r="E2286" t="str">
            <v>PARACHOQUES AV.</v>
          </cell>
          <cell r="F2286" t="str">
            <v>DEFORMADO</v>
          </cell>
          <cell r="G2286" t="str">
            <v>PARACHOQUES AV.DEFORMADO</v>
          </cell>
          <cell r="H2286" t="str">
            <v>X38</v>
          </cell>
          <cell r="I2286" t="str">
            <v>TCMU</v>
          </cell>
          <cell r="J2286">
            <v>10</v>
          </cell>
          <cell r="K2286" t="str">
            <v>FIGUEROA MIGUEL ANGE</v>
          </cell>
          <cell r="L2286" t="str">
            <v>GUNI</v>
          </cell>
        </row>
        <row r="2287">
          <cell r="A2287">
            <v>22</v>
          </cell>
          <cell r="B2287" t="str">
            <v>X38</v>
          </cell>
          <cell r="C2287" t="str">
            <v>CALIDAD DE PIEZAS</v>
          </cell>
          <cell r="D2287" t="str">
            <v>151</v>
          </cell>
          <cell r="E2287" t="str">
            <v>PARACHOQUES AV.</v>
          </cell>
          <cell r="F2287" t="str">
            <v xml:space="preserve">RAYAS </v>
          </cell>
          <cell r="G2287" t="str">
            <v xml:space="preserve">PARACHOQUES AV.RAYAS </v>
          </cell>
          <cell r="H2287" t="str">
            <v>X38</v>
          </cell>
          <cell r="I2287" t="str">
            <v>TCMU</v>
          </cell>
          <cell r="J2287">
            <v>10</v>
          </cell>
          <cell r="K2287" t="str">
            <v>GAUNA MARIA EUGENIA</v>
          </cell>
          <cell r="L2287" t="str">
            <v>GUNI</v>
          </cell>
        </row>
        <row r="2288">
          <cell r="A2288">
            <v>22</v>
          </cell>
          <cell r="B2288" t="str">
            <v>X38</v>
          </cell>
          <cell r="C2288" t="str">
            <v>CALIDAD DE PIEZAS</v>
          </cell>
          <cell r="D2288" t="str">
            <v>151</v>
          </cell>
          <cell r="E2288" t="str">
            <v>RETROVISOR EXT. I. REGULABLE DE INTERIOR</v>
          </cell>
          <cell r="F2288" t="str">
            <v>NO CONFORME</v>
          </cell>
          <cell r="G2288" t="str">
            <v>RETROVISOR EXT. I. REGULABLE DE INTERIORNO CONFORME</v>
          </cell>
          <cell r="H2288" t="str">
            <v>X38</v>
          </cell>
          <cell r="I2288" t="str">
            <v>TCMU</v>
          </cell>
          <cell r="J2288">
            <v>10</v>
          </cell>
          <cell r="K2288" t="str">
            <v>MANZANELLI RICARDO O</v>
          </cell>
          <cell r="L2288" t="str">
            <v>GUNI</v>
          </cell>
        </row>
        <row r="2289">
          <cell r="A2289">
            <v>22</v>
          </cell>
          <cell r="B2289" t="str">
            <v>X38</v>
          </cell>
          <cell r="C2289" t="str">
            <v>DEPARTAMENTO  CHAPA</v>
          </cell>
          <cell r="D2289" t="str">
            <v>421</v>
          </cell>
          <cell r="E2289" t="str">
            <v>ALETA ARD.</v>
          </cell>
          <cell r="F2289" t="str">
            <v>BOLLOS</v>
          </cell>
          <cell r="G2289" t="str">
            <v>ALETA ARD.BOLLOS</v>
          </cell>
          <cell r="H2289" t="str">
            <v>X38</v>
          </cell>
          <cell r="I2289" t="str">
            <v>TCMU</v>
          </cell>
          <cell r="J2289">
            <v>10</v>
          </cell>
          <cell r="K2289" t="str">
            <v>RUSEK CHRISTIAN ADRI</v>
          </cell>
          <cell r="L2289" t="str">
            <v>GUNI</v>
          </cell>
        </row>
        <row r="2290">
          <cell r="A2290">
            <v>22</v>
          </cell>
          <cell r="B2290" t="str">
            <v>X38</v>
          </cell>
          <cell r="C2290" t="str">
            <v>DEPARTAMENTO  CHAPA</v>
          </cell>
          <cell r="D2290" t="str">
            <v>421</v>
          </cell>
          <cell r="E2290" t="str">
            <v>ALETA ARD.</v>
          </cell>
          <cell r="F2290" t="str">
            <v>DEFORMACION</v>
          </cell>
          <cell r="G2290" t="str">
            <v>ALETA ARD.DEFORMACION</v>
          </cell>
          <cell r="H2290" t="str">
            <v>X38</v>
          </cell>
          <cell r="I2290" t="str">
            <v>TCMU</v>
          </cell>
          <cell r="J2290">
            <v>10</v>
          </cell>
          <cell r="K2290" t="str">
            <v>FIGUEROA MIGUEL ANGE</v>
          </cell>
          <cell r="L2290" t="str">
            <v>GUNI</v>
          </cell>
        </row>
        <row r="2291">
          <cell r="A2291">
            <v>22</v>
          </cell>
          <cell r="B2291" t="str">
            <v>X38</v>
          </cell>
          <cell r="C2291" t="str">
            <v>DEPARTAMENTO  CHAPA</v>
          </cell>
          <cell r="D2291" t="str">
            <v>421</v>
          </cell>
          <cell r="E2291" t="str">
            <v>ALETA ARD.</v>
          </cell>
          <cell r="F2291" t="str">
            <v>PICO</v>
          </cell>
          <cell r="G2291" t="str">
            <v>ALETA ARD.PICO</v>
          </cell>
          <cell r="H2291" t="str">
            <v>X38</v>
          </cell>
          <cell r="I2291" t="str">
            <v>STO1</v>
          </cell>
          <cell r="J2291">
            <v>10</v>
          </cell>
          <cell r="K2291" t="str">
            <v>QUINTEROS, EDUARDO</v>
          </cell>
          <cell r="L2291" t="str">
            <v>STO1</v>
          </cell>
        </row>
        <row r="2292">
          <cell r="A2292">
            <v>22</v>
          </cell>
          <cell r="B2292" t="str">
            <v>X38</v>
          </cell>
          <cell r="C2292" t="str">
            <v>DEPARTAMENTO  CHAPA</v>
          </cell>
          <cell r="D2292" t="str">
            <v>421</v>
          </cell>
          <cell r="E2292" t="str">
            <v>ALETA  ARI.</v>
          </cell>
          <cell r="F2292" t="str">
            <v>BOLLOS</v>
          </cell>
          <cell r="G2292" t="str">
            <v>ALETA  ARI.BOLLOS</v>
          </cell>
          <cell r="H2292" t="str">
            <v>X38</v>
          </cell>
          <cell r="I2292" t="str">
            <v>TCMU</v>
          </cell>
          <cell r="J2292">
            <v>10</v>
          </cell>
          <cell r="K2292" t="str">
            <v>HORENSTEIN MARIA VIR</v>
          </cell>
          <cell r="L2292" t="str">
            <v>GUNI</v>
          </cell>
        </row>
        <row r="2293">
          <cell r="A2293">
            <v>22</v>
          </cell>
          <cell r="B2293" t="str">
            <v>X38</v>
          </cell>
          <cell r="C2293" t="str">
            <v>DEPARTAMENTO  CHAPA</v>
          </cell>
          <cell r="D2293" t="str">
            <v>421</v>
          </cell>
          <cell r="E2293" t="str">
            <v>ALETA  ARI.</v>
          </cell>
          <cell r="F2293" t="str">
            <v>BOLLOS</v>
          </cell>
          <cell r="G2293" t="str">
            <v>ALETA  ARI.BOLLOS</v>
          </cell>
          <cell r="H2293" t="str">
            <v>X38</v>
          </cell>
          <cell r="I2293" t="str">
            <v>TCMU</v>
          </cell>
          <cell r="J2293">
            <v>10</v>
          </cell>
          <cell r="K2293" t="str">
            <v>MANZANELLI RICARDO O</v>
          </cell>
          <cell r="L2293" t="str">
            <v>GUNI</v>
          </cell>
        </row>
        <row r="2294">
          <cell r="A2294">
            <v>22</v>
          </cell>
          <cell r="B2294" t="str">
            <v>X38</v>
          </cell>
          <cell r="C2294" t="str">
            <v>DEPARTAMENTO  CHAPA</v>
          </cell>
          <cell r="D2294" t="str">
            <v>421</v>
          </cell>
          <cell r="E2294" t="str">
            <v>CAPOT AV.</v>
          </cell>
          <cell r="F2294" t="str">
            <v>BOLLOS</v>
          </cell>
          <cell r="G2294" t="str">
            <v>CAPOT AV.BOLLOS</v>
          </cell>
          <cell r="H2294" t="str">
            <v>X38</v>
          </cell>
          <cell r="I2294" t="str">
            <v>TCMU</v>
          </cell>
          <cell r="J2294">
            <v>10</v>
          </cell>
          <cell r="K2294" t="str">
            <v>MANZANELLI RICARDO O</v>
          </cell>
          <cell r="L2294" t="str">
            <v>GUNI</v>
          </cell>
        </row>
        <row r="2295">
          <cell r="A2295">
            <v>22</v>
          </cell>
          <cell r="B2295" t="str">
            <v>X38</v>
          </cell>
          <cell r="C2295" t="str">
            <v>DEPARTAMENTO  CHAPA</v>
          </cell>
          <cell r="D2295" t="str">
            <v>421</v>
          </cell>
          <cell r="E2295" t="str">
            <v>CUSTODIA  I.</v>
          </cell>
          <cell r="F2295" t="str">
            <v>PICO</v>
          </cell>
          <cell r="G2295" t="str">
            <v>CUSTODIA  I.PICO</v>
          </cell>
          <cell r="H2295" t="str">
            <v>X38</v>
          </cell>
          <cell r="I2295" t="str">
            <v>TCMU</v>
          </cell>
          <cell r="J2295">
            <v>10</v>
          </cell>
          <cell r="K2295" t="str">
            <v>FIGUEROA MIGUEL ANGE</v>
          </cell>
          <cell r="L2295" t="str">
            <v>GUNI</v>
          </cell>
        </row>
        <row r="2296">
          <cell r="A2296">
            <v>22</v>
          </cell>
          <cell r="B2296" t="str">
            <v>X38</v>
          </cell>
          <cell r="C2296" t="str">
            <v>DEPARTAMENTO  CHAPA</v>
          </cell>
          <cell r="D2296" t="str">
            <v>421</v>
          </cell>
          <cell r="E2296" t="str">
            <v>ENCUADRAMIENTO DE PUERTA AVD.</v>
          </cell>
          <cell r="F2296" t="str">
            <v>BOLLOS</v>
          </cell>
          <cell r="G2296" t="str">
            <v>ENCUADRAMIENTO DE PUERTA AVD.BOLLOS</v>
          </cell>
          <cell r="H2296" t="str">
            <v>X38</v>
          </cell>
          <cell r="I2296" t="str">
            <v>TCMU</v>
          </cell>
          <cell r="J2296">
            <v>10</v>
          </cell>
          <cell r="K2296" t="str">
            <v>FIGUEROA MIGUEL ANGE</v>
          </cell>
          <cell r="L2296" t="str">
            <v>GUN2</v>
          </cell>
        </row>
        <row r="2297">
          <cell r="A2297">
            <v>22</v>
          </cell>
          <cell r="B2297" t="str">
            <v>X38</v>
          </cell>
          <cell r="C2297" t="str">
            <v>DEPARTAMENTO  CHAPA</v>
          </cell>
          <cell r="D2297" t="str">
            <v>421</v>
          </cell>
          <cell r="E2297" t="str">
            <v>PARACHOQUES AV.</v>
          </cell>
          <cell r="F2297" t="str">
            <v>MAL POSICIONADO</v>
          </cell>
          <cell r="G2297" t="str">
            <v>PARACHOQUES AV.MAL POSICIONADO</v>
          </cell>
          <cell r="H2297" t="str">
            <v>X38</v>
          </cell>
          <cell r="I2297" t="str">
            <v>TCMU</v>
          </cell>
          <cell r="J2297">
            <v>10</v>
          </cell>
          <cell r="K2297" t="str">
            <v>ZELAYA GONZA MA CRUZ</v>
          </cell>
          <cell r="L2297" t="str">
            <v>GUNI</v>
          </cell>
        </row>
        <row r="2298">
          <cell r="A2298">
            <v>22</v>
          </cell>
          <cell r="B2298" t="str">
            <v>X38</v>
          </cell>
          <cell r="C2298" t="str">
            <v>DEPARTAMENTO  CHAPA</v>
          </cell>
          <cell r="D2298" t="str">
            <v>421</v>
          </cell>
          <cell r="E2298" t="str">
            <v>PIE MEDIO  I.</v>
          </cell>
          <cell r="F2298" t="str">
            <v>BOLLOS</v>
          </cell>
          <cell r="G2298" t="str">
            <v>PIE MEDIO  I.BOLLOS</v>
          </cell>
          <cell r="H2298" t="str">
            <v>X38</v>
          </cell>
          <cell r="I2298" t="str">
            <v>STO1</v>
          </cell>
          <cell r="J2298">
            <v>10</v>
          </cell>
          <cell r="K2298" t="str">
            <v>QUINTEROS, EDUARDO</v>
          </cell>
          <cell r="L2298" t="str">
            <v>STO1</v>
          </cell>
        </row>
        <row r="2299">
          <cell r="A2299">
            <v>22</v>
          </cell>
          <cell r="B2299" t="str">
            <v>X38</v>
          </cell>
          <cell r="C2299" t="str">
            <v>DEPARTAMENTO  CHAPA</v>
          </cell>
          <cell r="D2299" t="str">
            <v>421</v>
          </cell>
          <cell r="E2299" t="str">
            <v>PIE MEDIO  I.</v>
          </cell>
          <cell r="F2299" t="str">
            <v>PICO</v>
          </cell>
          <cell r="G2299" t="str">
            <v>PIE MEDIO  I.PICO</v>
          </cell>
          <cell r="H2299" t="str">
            <v>X38</v>
          </cell>
          <cell r="I2299" t="str">
            <v>STO1</v>
          </cell>
          <cell r="J2299">
            <v>10</v>
          </cell>
          <cell r="K2299" t="str">
            <v>CORREA, ALBERTO</v>
          </cell>
          <cell r="L2299" t="str">
            <v>STO1</v>
          </cell>
        </row>
        <row r="2300">
          <cell r="A2300">
            <v>22</v>
          </cell>
          <cell r="B2300" t="str">
            <v>X38</v>
          </cell>
          <cell r="C2300" t="str">
            <v>DEPARTAMENTO  CHAPA</v>
          </cell>
          <cell r="D2300" t="str">
            <v>421</v>
          </cell>
          <cell r="E2300" t="str">
            <v>PUERTA ARD.</v>
          </cell>
          <cell r="F2300" t="str">
            <v>PICO</v>
          </cell>
          <cell r="G2300" t="str">
            <v>PUERTA ARD.PICO</v>
          </cell>
          <cell r="H2300" t="str">
            <v>X38</v>
          </cell>
          <cell r="I2300" t="str">
            <v>TCMU</v>
          </cell>
          <cell r="J2300">
            <v>10</v>
          </cell>
          <cell r="K2300" t="str">
            <v>ACEVEDO CLAUDIO CEFE</v>
          </cell>
          <cell r="L2300" t="str">
            <v>GUNI</v>
          </cell>
        </row>
        <row r="2301">
          <cell r="A2301">
            <v>22</v>
          </cell>
          <cell r="B2301" t="str">
            <v>X38</v>
          </cell>
          <cell r="C2301" t="str">
            <v>DEPARTAMENTO  CHAPA</v>
          </cell>
          <cell r="D2301" t="str">
            <v>421</v>
          </cell>
          <cell r="E2301" t="str">
            <v>PUERTA ARD.</v>
          </cell>
          <cell r="F2301" t="str">
            <v>PICO</v>
          </cell>
          <cell r="G2301" t="str">
            <v>PUERTA ARD.PICO</v>
          </cell>
          <cell r="H2301" t="str">
            <v>X38</v>
          </cell>
          <cell r="I2301" t="str">
            <v>TCMU</v>
          </cell>
          <cell r="J2301">
            <v>10</v>
          </cell>
          <cell r="K2301" t="str">
            <v>ZELAYA GONZA MA CRUZ</v>
          </cell>
          <cell r="L2301" t="str">
            <v>GUNI</v>
          </cell>
        </row>
        <row r="2302">
          <cell r="A2302">
            <v>22</v>
          </cell>
          <cell r="B2302" t="str">
            <v>X38</v>
          </cell>
          <cell r="C2302" t="str">
            <v>DEPARTAMENTO  CHAPA</v>
          </cell>
          <cell r="D2302" t="str">
            <v>423</v>
          </cell>
          <cell r="E2302" t="str">
            <v>ALETA  AVD.</v>
          </cell>
          <cell r="F2302" t="str">
            <v>BOLLOS</v>
          </cell>
          <cell r="G2302" t="str">
            <v>ALETA  AVD.BOLLOS</v>
          </cell>
          <cell r="H2302" t="str">
            <v>X38</v>
          </cell>
          <cell r="I2302" t="str">
            <v>TCMU</v>
          </cell>
          <cell r="J2302">
            <v>10</v>
          </cell>
          <cell r="K2302" t="str">
            <v>MANZANELLI RICARDO O</v>
          </cell>
          <cell r="L2302" t="str">
            <v>GUNI</v>
          </cell>
        </row>
        <row r="2303">
          <cell r="A2303">
            <v>22</v>
          </cell>
          <cell r="B2303" t="str">
            <v>X38</v>
          </cell>
          <cell r="C2303" t="str">
            <v>DEPARTAMENTO  CHAPA</v>
          </cell>
          <cell r="D2303" t="str">
            <v>423</v>
          </cell>
          <cell r="E2303" t="str">
            <v>ALETA  AVD.</v>
          </cell>
          <cell r="F2303" t="str">
            <v>BOLLOS</v>
          </cell>
          <cell r="G2303" t="str">
            <v>ALETA  AVD.BOLLOS</v>
          </cell>
          <cell r="H2303" t="str">
            <v>X38</v>
          </cell>
          <cell r="I2303" t="str">
            <v>TCMU</v>
          </cell>
          <cell r="J2303">
            <v>10</v>
          </cell>
          <cell r="K2303" t="str">
            <v>REYNOSO DAVID WALTER</v>
          </cell>
          <cell r="L2303" t="str">
            <v>GUNI</v>
          </cell>
        </row>
        <row r="2304">
          <cell r="A2304">
            <v>22</v>
          </cell>
          <cell r="B2304" t="str">
            <v>X38</v>
          </cell>
          <cell r="C2304" t="str">
            <v>DEPARTAMENTO  CHAPA</v>
          </cell>
          <cell r="D2304" t="str">
            <v>424</v>
          </cell>
          <cell r="E2304" t="str">
            <v>ENCUADRAMIENTO DE PUERTA ARD.</v>
          </cell>
          <cell r="F2304" t="str">
            <v>PROYECCION DE SOLDADURA</v>
          </cell>
          <cell r="G2304" t="str">
            <v>ENCUADRAMIENTO DE PUERTA ARD.PROYECCION DE SOLDADURA</v>
          </cell>
          <cell r="H2304" t="str">
            <v>X38</v>
          </cell>
          <cell r="I2304" t="str">
            <v>SRE2</v>
          </cell>
          <cell r="J2304">
            <v>10</v>
          </cell>
          <cell r="K2304" t="str">
            <v>DAGHERO CLAUDIO JUAN</v>
          </cell>
          <cell r="L2304" t="str">
            <v>TCMU</v>
          </cell>
        </row>
        <row r="2305">
          <cell r="A2305">
            <v>22</v>
          </cell>
          <cell r="B2305" t="str">
            <v>X38</v>
          </cell>
          <cell r="C2305" t="str">
            <v>DEPARTAMENTO  CHAPA</v>
          </cell>
          <cell r="D2305" t="str">
            <v>424</v>
          </cell>
          <cell r="E2305" t="str">
            <v>ENCUADRAMIENTO DE PUERTA ARD.</v>
          </cell>
          <cell r="F2305" t="str">
            <v>PROYECCION DE SOLDADURA</v>
          </cell>
          <cell r="G2305" t="str">
            <v>ENCUADRAMIENTO DE PUERTA ARD.PROYECCION DE SOLDADURA</v>
          </cell>
          <cell r="H2305" t="str">
            <v>X38</v>
          </cell>
          <cell r="I2305" t="str">
            <v>STO1</v>
          </cell>
          <cell r="J2305">
            <v>10</v>
          </cell>
          <cell r="K2305" t="str">
            <v>RUBIO, CARLOS</v>
          </cell>
          <cell r="L2305" t="str">
            <v>STO1</v>
          </cell>
        </row>
        <row r="2306">
          <cell r="A2306">
            <v>22</v>
          </cell>
          <cell r="B2306" t="str">
            <v>X38</v>
          </cell>
          <cell r="C2306" t="str">
            <v>DEPARTAMENTO  CHAPA</v>
          </cell>
          <cell r="D2306" t="str">
            <v>426</v>
          </cell>
          <cell r="E2306" t="str">
            <v>CAPOT AV./ ALETA  AVD.</v>
          </cell>
          <cell r="F2306" t="str">
            <v>SOBRESALE</v>
          </cell>
          <cell r="G2306" t="str">
            <v>CAPOT AV./ ALETA  AVD.SOBRESALE</v>
          </cell>
          <cell r="H2306" t="str">
            <v>X38</v>
          </cell>
          <cell r="I2306" t="str">
            <v>BOUT</v>
          </cell>
          <cell r="J2306">
            <v>10</v>
          </cell>
          <cell r="K2306" t="str">
            <v>HORENSTEIN MARIA VIR</v>
          </cell>
          <cell r="L2306" t="str">
            <v>GUNI</v>
          </cell>
        </row>
        <row r="2307">
          <cell r="A2307">
            <v>22</v>
          </cell>
          <cell r="B2307" t="str">
            <v>X38</v>
          </cell>
          <cell r="C2307" t="str">
            <v>DEPARTAMENTO  CHAPA</v>
          </cell>
          <cell r="D2307" t="str">
            <v>426</v>
          </cell>
          <cell r="E2307" t="str">
            <v>CAPOT AV./ ALETA  AVD.</v>
          </cell>
          <cell r="F2307" t="str">
            <v>SOBRESALE</v>
          </cell>
          <cell r="G2307" t="str">
            <v>CAPOT AV./ ALETA  AVD.SOBRESALE</v>
          </cell>
          <cell r="H2307" t="str">
            <v>X38</v>
          </cell>
          <cell r="I2307" t="str">
            <v>TCMU</v>
          </cell>
          <cell r="J2307">
            <v>10</v>
          </cell>
          <cell r="K2307" t="str">
            <v>HORENSTEIN MARIA VIR</v>
          </cell>
          <cell r="L2307" t="str">
            <v>GUNI</v>
          </cell>
        </row>
        <row r="2308">
          <cell r="A2308">
            <v>22</v>
          </cell>
          <cell r="B2308" t="str">
            <v>X38</v>
          </cell>
          <cell r="C2308" t="str">
            <v>DEPARTAMENTO  CHAPA</v>
          </cell>
          <cell r="D2308" t="str">
            <v>426</v>
          </cell>
          <cell r="E2308" t="str">
            <v>CAPOT AV./ ALETA  AVD.</v>
          </cell>
          <cell r="F2308" t="str">
            <v>SOBRESALE</v>
          </cell>
          <cell r="G2308" t="str">
            <v>CAPOT AV./ ALETA  AVD.SOBRESALE</v>
          </cell>
          <cell r="H2308" t="str">
            <v>X38</v>
          </cell>
          <cell r="I2308" t="str">
            <v>TCMU</v>
          </cell>
          <cell r="J2308">
            <v>10</v>
          </cell>
          <cell r="K2308" t="str">
            <v>TOLEDO WALTER ANDRES</v>
          </cell>
          <cell r="L2308" t="str">
            <v>GUNI</v>
          </cell>
        </row>
        <row r="2309">
          <cell r="A2309">
            <v>22</v>
          </cell>
          <cell r="B2309" t="str">
            <v>X38</v>
          </cell>
          <cell r="C2309" t="str">
            <v>DEPARTAMENTO  CHAPA</v>
          </cell>
          <cell r="D2309" t="str">
            <v>426</v>
          </cell>
          <cell r="E2309" t="str">
            <v>CAPOT AV./ ALETA  AVI.</v>
          </cell>
          <cell r="F2309" t="str">
            <v>SOBRESALE</v>
          </cell>
          <cell r="G2309" t="str">
            <v>CAPOT AV./ ALETA  AVI.SOBRESALE</v>
          </cell>
          <cell r="H2309" t="str">
            <v>X38</v>
          </cell>
          <cell r="I2309" t="str">
            <v>TCMU</v>
          </cell>
          <cell r="J2309">
            <v>10</v>
          </cell>
          <cell r="K2309" t="str">
            <v>HORENSTEIN MARIA VIR</v>
          </cell>
          <cell r="L2309" t="str">
            <v>GUNI</v>
          </cell>
        </row>
        <row r="2310">
          <cell r="A2310">
            <v>22</v>
          </cell>
          <cell r="B2310" t="str">
            <v>X38</v>
          </cell>
          <cell r="C2310" t="str">
            <v>DEPARTAMENTO  CHAPA</v>
          </cell>
          <cell r="D2310" t="str">
            <v>426</v>
          </cell>
          <cell r="E2310" t="str">
            <v>ENCUADRAMIENTO DE PUERTA ARI.</v>
          </cell>
          <cell r="F2310" t="str">
            <v>BOLLOS</v>
          </cell>
          <cell r="G2310" t="str">
            <v>ENCUADRAMIENTO DE PUERTA ARI.BOLLOS</v>
          </cell>
          <cell r="H2310" t="str">
            <v>X38</v>
          </cell>
          <cell r="I2310" t="str">
            <v>STO1</v>
          </cell>
          <cell r="J2310">
            <v>10</v>
          </cell>
          <cell r="K2310" t="str">
            <v>RUBIO, CARLOS</v>
          </cell>
          <cell r="L2310" t="str">
            <v>STO1</v>
          </cell>
        </row>
        <row r="2311">
          <cell r="A2311">
            <v>22</v>
          </cell>
          <cell r="B2311" t="str">
            <v>X38</v>
          </cell>
          <cell r="C2311" t="str">
            <v>DEPARTAMENTO  CHAPA</v>
          </cell>
          <cell r="D2311" t="str">
            <v>426</v>
          </cell>
          <cell r="E2311" t="str">
            <v>ENCUADRAMIENTO DE PUERTA ARI.</v>
          </cell>
          <cell r="F2311" t="str">
            <v>BOLLOS</v>
          </cell>
          <cell r="G2311" t="str">
            <v>ENCUADRAMIENTO DE PUERTA ARI.BOLLOS</v>
          </cell>
          <cell r="H2311" t="str">
            <v>X38</v>
          </cell>
          <cell r="I2311" t="str">
            <v>TCMU</v>
          </cell>
          <cell r="J2311">
            <v>10</v>
          </cell>
          <cell r="K2311" t="str">
            <v>FIGUEROA MIGUEL ANGE</v>
          </cell>
          <cell r="L2311" t="str">
            <v>GUNI</v>
          </cell>
        </row>
        <row r="2312">
          <cell r="A2312">
            <v>22</v>
          </cell>
          <cell r="B2312" t="str">
            <v>X38</v>
          </cell>
          <cell r="C2312" t="str">
            <v>DEPARTAMENTO  CHAPA</v>
          </cell>
          <cell r="D2312" t="str">
            <v>426</v>
          </cell>
          <cell r="E2312" t="str">
            <v>PAÑO DE PUERTA  ARD / ALETA  ARD</v>
          </cell>
          <cell r="F2312" t="str">
            <v>SOBRESALE</v>
          </cell>
          <cell r="G2312" t="str">
            <v>PAÑO DE PUERTA  ARD / ALETA  ARDSOBRESALE</v>
          </cell>
          <cell r="H2312" t="str">
            <v>X38</v>
          </cell>
          <cell r="I2312" t="str">
            <v>TCMU</v>
          </cell>
          <cell r="J2312">
            <v>10</v>
          </cell>
          <cell r="K2312" t="str">
            <v>FIGUEROA MIGUEL ANGE</v>
          </cell>
          <cell r="L2312" t="str">
            <v>GUN2</v>
          </cell>
        </row>
        <row r="2313">
          <cell r="A2313">
            <v>22</v>
          </cell>
          <cell r="B2313" t="str">
            <v>X38</v>
          </cell>
          <cell r="C2313" t="str">
            <v>DEPARTAMENTO  CHAPA</v>
          </cell>
          <cell r="D2313" t="str">
            <v>426</v>
          </cell>
          <cell r="E2313" t="str">
            <v>PAÑO DE PUERTA  AVD / ALETA  AVD</v>
          </cell>
          <cell r="F2313" t="str">
            <v>SOBRESALE</v>
          </cell>
          <cell r="G2313" t="str">
            <v>PAÑO DE PUERTA  AVD / ALETA  AVDSOBRESALE</v>
          </cell>
          <cell r="H2313" t="str">
            <v>X38</v>
          </cell>
          <cell r="I2313" t="str">
            <v>TCMU</v>
          </cell>
          <cell r="J2313">
            <v>10</v>
          </cell>
          <cell r="K2313" t="str">
            <v>FIGUEROA MIGUEL ANGE</v>
          </cell>
          <cell r="L2313" t="str">
            <v>GUNI</v>
          </cell>
        </row>
        <row r="2314">
          <cell r="A2314">
            <v>22</v>
          </cell>
          <cell r="B2314" t="str">
            <v>X38</v>
          </cell>
          <cell r="C2314" t="str">
            <v>DEPARTAMENTO  CHAPA</v>
          </cell>
          <cell r="D2314" t="str">
            <v>426</v>
          </cell>
          <cell r="E2314" t="str">
            <v>PUERTA DE COFRE / ALETA  ARD.</v>
          </cell>
          <cell r="F2314" t="str">
            <v>JUEGO MAL REPARTIDO</v>
          </cell>
          <cell r="G2314" t="str">
            <v>PUERTA DE COFRE / ALETA  ARD.JUEGO MAL REPARTIDO</v>
          </cell>
          <cell r="H2314" t="str">
            <v>X38</v>
          </cell>
          <cell r="I2314" t="str">
            <v>BOUT</v>
          </cell>
          <cell r="J2314">
            <v>10</v>
          </cell>
          <cell r="K2314" t="str">
            <v>HORENSTEIN MARIA VIR</v>
          </cell>
          <cell r="L2314" t="str">
            <v>GUNI</v>
          </cell>
        </row>
        <row r="2315">
          <cell r="A2315">
            <v>22</v>
          </cell>
          <cell r="B2315" t="str">
            <v>X38</v>
          </cell>
          <cell r="C2315" t="str">
            <v>DEPARTAMENTO  CHAPA</v>
          </cell>
          <cell r="D2315" t="str">
            <v>426</v>
          </cell>
          <cell r="E2315" t="str">
            <v>PUERTA DE COFRE / ALETA  ARD.</v>
          </cell>
          <cell r="F2315" t="str">
            <v>JUEGO MAL REPARTIDO</v>
          </cell>
          <cell r="G2315" t="str">
            <v>PUERTA DE COFRE / ALETA  ARD.JUEGO MAL REPARTIDO</v>
          </cell>
          <cell r="H2315" t="str">
            <v>X38</v>
          </cell>
          <cell r="I2315" t="str">
            <v>TCMU</v>
          </cell>
          <cell r="J2315">
            <v>10</v>
          </cell>
          <cell r="K2315" t="str">
            <v>HORENSTEIN MARIA VIR</v>
          </cell>
          <cell r="L2315" t="str">
            <v>GUNI</v>
          </cell>
        </row>
        <row r="2316">
          <cell r="A2316">
            <v>22</v>
          </cell>
          <cell r="B2316" t="str">
            <v>X38</v>
          </cell>
          <cell r="C2316" t="str">
            <v>DEPARTAMENTO  CHAPA</v>
          </cell>
          <cell r="D2316" t="str">
            <v>426</v>
          </cell>
          <cell r="E2316" t="str">
            <v>PUERTA DE COFRE / ALETA  ARD.</v>
          </cell>
          <cell r="F2316" t="str">
            <v>JUEGO MAL REPARTIDO</v>
          </cell>
          <cell r="G2316" t="str">
            <v>PUERTA DE COFRE / ALETA  ARD.JUEGO MAL REPARTIDO</v>
          </cell>
          <cell r="H2316" t="str">
            <v>X38</v>
          </cell>
          <cell r="I2316" t="str">
            <v>TCMU</v>
          </cell>
          <cell r="J2316">
            <v>10</v>
          </cell>
          <cell r="K2316" t="str">
            <v>RIZZI JESSICA</v>
          </cell>
          <cell r="L2316" t="str">
            <v>GUNI</v>
          </cell>
        </row>
        <row r="2317">
          <cell r="A2317">
            <v>22</v>
          </cell>
          <cell r="B2317" t="str">
            <v>X38</v>
          </cell>
          <cell r="C2317" t="str">
            <v>DEPARTAMENTO  CHAPA</v>
          </cell>
          <cell r="D2317" t="str">
            <v>426</v>
          </cell>
          <cell r="E2317" t="str">
            <v>PUERTA DE COFRE / ALETA  ARD.</v>
          </cell>
          <cell r="F2317" t="str">
            <v>SOBRESALE</v>
          </cell>
          <cell r="G2317" t="str">
            <v>PUERTA DE COFRE / ALETA  ARD.SOBRESALE</v>
          </cell>
          <cell r="H2317" t="str">
            <v>X38</v>
          </cell>
          <cell r="I2317" t="str">
            <v>TCMU</v>
          </cell>
          <cell r="J2317">
            <v>10</v>
          </cell>
          <cell r="K2317" t="str">
            <v>ACEVEDO CLAUDIO CEFE</v>
          </cell>
          <cell r="L2317" t="str">
            <v>GUNI</v>
          </cell>
        </row>
        <row r="2318">
          <cell r="A2318">
            <v>22</v>
          </cell>
          <cell r="B2318" t="str">
            <v>X38</v>
          </cell>
          <cell r="C2318" t="str">
            <v>DEPARTAMENTO  CHAPA</v>
          </cell>
          <cell r="D2318" t="str">
            <v>426</v>
          </cell>
          <cell r="E2318" t="str">
            <v>PUERTA DE COFRE / ALETA  ARI.</v>
          </cell>
          <cell r="F2318" t="str">
            <v>SOBRESALE</v>
          </cell>
          <cell r="G2318" t="str">
            <v>PUERTA DE COFRE / ALETA  ARI.SOBRESALE</v>
          </cell>
          <cell r="H2318" t="str">
            <v>X38</v>
          </cell>
          <cell r="I2318" t="str">
            <v>TCMU</v>
          </cell>
          <cell r="J2318">
            <v>10</v>
          </cell>
          <cell r="K2318" t="str">
            <v>HORENSTEIN MARIA VIR</v>
          </cell>
          <cell r="L2318" t="str">
            <v>GUNI</v>
          </cell>
        </row>
        <row r="2319">
          <cell r="A2319">
            <v>22</v>
          </cell>
          <cell r="B2319" t="str">
            <v>X38</v>
          </cell>
          <cell r="C2319" t="str">
            <v>DEPARTAMENTO  CHAPA</v>
          </cell>
          <cell r="D2319" t="str">
            <v>426</v>
          </cell>
          <cell r="E2319" t="str">
            <v>PUERTA DE COFRE / ALETA  ARI.</v>
          </cell>
          <cell r="F2319" t="str">
            <v>SOBRESALE</v>
          </cell>
          <cell r="G2319" t="str">
            <v>PUERTA DE COFRE / ALETA  ARI.SOBRESALE</v>
          </cell>
          <cell r="H2319" t="str">
            <v>X38</v>
          </cell>
          <cell r="I2319" t="str">
            <v>TCMU</v>
          </cell>
          <cell r="J2319">
            <v>10</v>
          </cell>
          <cell r="K2319" t="str">
            <v>RIZZI JESSICA</v>
          </cell>
          <cell r="L2319" t="str">
            <v>GUNI</v>
          </cell>
        </row>
        <row r="2320">
          <cell r="A2320">
            <v>22</v>
          </cell>
          <cell r="B2320" t="str">
            <v>X38</v>
          </cell>
          <cell r="C2320" t="str">
            <v>DEPARTAMENTO  CHAPA</v>
          </cell>
          <cell r="D2320" t="str">
            <v>427</v>
          </cell>
          <cell r="E2320" t="str">
            <v>DOBLADO DE BAJOCAJA  I.</v>
          </cell>
          <cell r="F2320" t="str">
            <v>FIJA.,REMACH.O GRUPILLA FALTA (CH)</v>
          </cell>
          <cell r="G2320" t="str">
            <v>DOBLADO DE BAJOCAJA  I.FIJA.,REMACH.O GRUPILLA FALTA (CH)</v>
          </cell>
          <cell r="H2320" t="str">
            <v>X38</v>
          </cell>
          <cell r="I2320" t="str">
            <v>SRE2</v>
          </cell>
          <cell r="J2320">
            <v>10</v>
          </cell>
          <cell r="K2320" t="str">
            <v>AUTELLI JORGE A</v>
          </cell>
          <cell r="L2320" t="str">
            <v>TCMU</v>
          </cell>
        </row>
        <row r="2321">
          <cell r="A2321">
            <v>22</v>
          </cell>
          <cell r="B2321" t="str">
            <v>X38</v>
          </cell>
          <cell r="C2321" t="str">
            <v>DEPARTAMENTO  CHAPA</v>
          </cell>
          <cell r="D2321" t="str">
            <v>427</v>
          </cell>
          <cell r="E2321" t="str">
            <v>ENCUADRAMIENTO DE PUERTA ARI.</v>
          </cell>
          <cell r="F2321" t="str">
            <v>PROYECCION DE SOLDADURA</v>
          </cell>
          <cell r="G2321" t="str">
            <v>ENCUADRAMIENTO DE PUERTA ARI.PROYECCION DE SOLDADURA</v>
          </cell>
          <cell r="H2321" t="str">
            <v>X38</v>
          </cell>
          <cell r="I2321" t="str">
            <v>SRE2</v>
          </cell>
          <cell r="J2321">
            <v>10</v>
          </cell>
          <cell r="K2321" t="str">
            <v>DAGHERO CLAUDIO JUAN</v>
          </cell>
          <cell r="L2321" t="str">
            <v>TCMU</v>
          </cell>
        </row>
        <row r="2322">
          <cell r="A2322">
            <v>22</v>
          </cell>
          <cell r="B2322" t="str">
            <v>X38</v>
          </cell>
          <cell r="C2322" t="str">
            <v>DEPARTAMENTO  CHAPA</v>
          </cell>
          <cell r="D2322" t="str">
            <v>427</v>
          </cell>
          <cell r="E2322" t="str">
            <v>PORTON (CONJUNTO)</v>
          </cell>
          <cell r="F2322" t="str">
            <v>JUEGO MAL REPARTIDO</v>
          </cell>
          <cell r="G2322" t="str">
            <v>PORTON (CONJUNTO)JUEGO MAL REPARTIDO</v>
          </cell>
          <cell r="H2322" t="str">
            <v>X38</v>
          </cell>
          <cell r="I2322" t="str">
            <v>SRE2</v>
          </cell>
          <cell r="J2322">
            <v>10</v>
          </cell>
          <cell r="K2322" t="str">
            <v>RIZZI JESSICA</v>
          </cell>
          <cell r="L2322" t="str">
            <v>GUNI</v>
          </cell>
        </row>
        <row r="2323">
          <cell r="A2323">
            <v>22</v>
          </cell>
          <cell r="B2323" t="str">
            <v>X38</v>
          </cell>
          <cell r="C2323" t="str">
            <v>DEPARTAMENTO  CHAPA</v>
          </cell>
          <cell r="D2323" t="str">
            <v>427</v>
          </cell>
          <cell r="E2323" t="str">
            <v>PORTON (CONJUNTO)</v>
          </cell>
          <cell r="F2323" t="str">
            <v>JUEGO MAL REPARTIDO</v>
          </cell>
          <cell r="G2323" t="str">
            <v>PORTON (CONJUNTO)JUEGO MAL REPARTIDO</v>
          </cell>
          <cell r="H2323" t="str">
            <v>X38</v>
          </cell>
          <cell r="I2323" t="str">
            <v>SRE2</v>
          </cell>
          <cell r="J2323">
            <v>10</v>
          </cell>
          <cell r="K2323" t="str">
            <v>TOLEDO WALTER ANDRES</v>
          </cell>
          <cell r="L2323" t="str">
            <v>GUNI</v>
          </cell>
        </row>
        <row r="2324">
          <cell r="A2324">
            <v>22</v>
          </cell>
          <cell r="B2324" t="str">
            <v>X38</v>
          </cell>
          <cell r="C2324" t="str">
            <v>DEPARTAMENTO  CHAPA</v>
          </cell>
          <cell r="D2324" t="str">
            <v>427</v>
          </cell>
          <cell r="E2324" t="str">
            <v>PORTON (CONJUNTO)</v>
          </cell>
          <cell r="F2324" t="str">
            <v>JUEGO MAL REPARTIDO</v>
          </cell>
          <cell r="G2324" t="str">
            <v>PORTON (CONJUNTO)JUEGO MAL REPARTIDO</v>
          </cell>
          <cell r="H2324" t="str">
            <v>X38</v>
          </cell>
          <cell r="I2324" t="str">
            <v>TCMU</v>
          </cell>
          <cell r="J2324">
            <v>10</v>
          </cell>
          <cell r="K2324" t="str">
            <v>ACEVEDO CLAUDIO CEFE</v>
          </cell>
          <cell r="L2324" t="str">
            <v>GUNI</v>
          </cell>
        </row>
        <row r="2325">
          <cell r="A2325">
            <v>22</v>
          </cell>
          <cell r="B2325" t="str">
            <v>X38</v>
          </cell>
          <cell r="C2325" t="str">
            <v>DEPARTAMENTO  CHAPA</v>
          </cell>
          <cell r="D2325" t="str">
            <v>427</v>
          </cell>
          <cell r="E2325" t="str">
            <v>PORTON (CONJUNTO)</v>
          </cell>
          <cell r="F2325" t="str">
            <v>JUEGO MAL REPARTIDO</v>
          </cell>
          <cell r="G2325" t="str">
            <v>PORTON (CONJUNTO)JUEGO MAL REPARTIDO</v>
          </cell>
          <cell r="H2325" t="str">
            <v>X38</v>
          </cell>
          <cell r="I2325" t="str">
            <v>TCMU</v>
          </cell>
          <cell r="J2325">
            <v>10</v>
          </cell>
          <cell r="K2325" t="str">
            <v>REYNOSO DAVID WALTER</v>
          </cell>
          <cell r="L2325" t="str">
            <v>GUNI</v>
          </cell>
        </row>
        <row r="2326">
          <cell r="A2326">
            <v>22</v>
          </cell>
          <cell r="B2326" t="str">
            <v>X38</v>
          </cell>
          <cell r="C2326" t="str">
            <v>DEPARTAMENTO  CHAPA</v>
          </cell>
          <cell r="D2326" t="str">
            <v>427</v>
          </cell>
          <cell r="E2326" t="str">
            <v>PUERTA ARD.</v>
          </cell>
          <cell r="F2326" t="str">
            <v>JUEGO MAL REPARTIDO</v>
          </cell>
          <cell r="G2326" t="str">
            <v>PUERTA ARD.JUEGO MAL REPARTIDO</v>
          </cell>
          <cell r="H2326" t="str">
            <v>X38</v>
          </cell>
          <cell r="I2326" t="str">
            <v>STO1</v>
          </cell>
          <cell r="J2326">
            <v>10</v>
          </cell>
          <cell r="K2326" t="str">
            <v>QUINTEROS, EDUARDO</v>
          </cell>
          <cell r="L2326" t="str">
            <v>STO1</v>
          </cell>
        </row>
        <row r="2327">
          <cell r="A2327">
            <v>22</v>
          </cell>
          <cell r="B2327" t="str">
            <v>X38</v>
          </cell>
          <cell r="C2327" t="str">
            <v>DEPARTAMENTO  CHAPA</v>
          </cell>
          <cell r="D2327" t="str">
            <v>427</v>
          </cell>
          <cell r="E2327" t="str">
            <v>PUERTA AVD.</v>
          </cell>
          <cell r="F2327" t="str">
            <v>JUEGO MAL REPARTIDO</v>
          </cell>
          <cell r="G2327" t="str">
            <v>PUERTA AVD.JUEGO MAL REPARTIDO</v>
          </cell>
          <cell r="H2327" t="str">
            <v>X38</v>
          </cell>
          <cell r="I2327" t="str">
            <v>STO1</v>
          </cell>
          <cell r="J2327">
            <v>10</v>
          </cell>
          <cell r="K2327" t="str">
            <v>QUINTEROS, EDUARDO</v>
          </cell>
          <cell r="L2327" t="str">
            <v>STO1</v>
          </cell>
        </row>
        <row r="2328">
          <cell r="A2328">
            <v>22</v>
          </cell>
          <cell r="B2328" t="str">
            <v>X38</v>
          </cell>
          <cell r="C2328" t="str">
            <v>DEPARTAMENTO  CHAPA</v>
          </cell>
          <cell r="D2328" t="str">
            <v>427</v>
          </cell>
          <cell r="E2328" t="str">
            <v>PUERTA AVI.</v>
          </cell>
          <cell r="F2328" t="str">
            <v>MAL POSICIONADO</v>
          </cell>
          <cell r="G2328" t="str">
            <v>PUERTA AVI.MAL POSICIONADO</v>
          </cell>
          <cell r="H2328" t="str">
            <v>X38</v>
          </cell>
          <cell r="I2328" t="str">
            <v>TCMU</v>
          </cell>
          <cell r="J2328">
            <v>10</v>
          </cell>
          <cell r="K2328" t="str">
            <v>ZELAYA GONZA MA CRUZ</v>
          </cell>
          <cell r="L2328" t="str">
            <v>GUNI</v>
          </cell>
        </row>
        <row r="2329">
          <cell r="A2329">
            <v>22</v>
          </cell>
          <cell r="B2329" t="str">
            <v>X38</v>
          </cell>
          <cell r="C2329" t="str">
            <v>DEPARTAMENTO  CHAPA</v>
          </cell>
          <cell r="D2329" t="str">
            <v>427</v>
          </cell>
          <cell r="E2329" t="str">
            <v>TECHO</v>
          </cell>
          <cell r="F2329" t="str">
            <v>OXIDACION</v>
          </cell>
          <cell r="G2329" t="str">
            <v>TECHOOXIDACION</v>
          </cell>
          <cell r="H2329" t="str">
            <v>X38</v>
          </cell>
          <cell r="I2329" t="str">
            <v>STO1</v>
          </cell>
          <cell r="J2329">
            <v>10</v>
          </cell>
          <cell r="K2329" t="str">
            <v>QUINTEROS, EDUARDO</v>
          </cell>
          <cell r="L2329" t="str">
            <v>STO1</v>
          </cell>
        </row>
        <row r="2330">
          <cell r="A2330">
            <v>22</v>
          </cell>
          <cell r="B2330" t="str">
            <v>X38</v>
          </cell>
          <cell r="C2330" t="str">
            <v>DEPARTAMENTO  CHAPA</v>
          </cell>
          <cell r="D2330" t="str">
            <v>428</v>
          </cell>
          <cell r="E2330" t="str">
            <v>FARO I.</v>
          </cell>
          <cell r="F2330" t="str">
            <v>MAL POSICIONADO</v>
          </cell>
          <cell r="G2330" t="str">
            <v>FARO I.MAL POSICIONADO</v>
          </cell>
          <cell r="H2330" t="str">
            <v>X38</v>
          </cell>
          <cell r="I2330" t="str">
            <v>TCMU</v>
          </cell>
          <cell r="J2330">
            <v>10</v>
          </cell>
          <cell r="K2330" t="str">
            <v>IBARRA CARLOS NICOLA</v>
          </cell>
          <cell r="L2330" t="str">
            <v>GUNI</v>
          </cell>
        </row>
        <row r="2331">
          <cell r="A2331">
            <v>22</v>
          </cell>
          <cell r="B2331" t="str">
            <v>X38</v>
          </cell>
          <cell r="C2331" t="str">
            <v>DEPARTAMENTO  CHAPA</v>
          </cell>
          <cell r="D2331" t="str">
            <v>430</v>
          </cell>
          <cell r="E2331" t="str">
            <v>PORTON (CONJUNTO)</v>
          </cell>
          <cell r="F2331" t="str">
            <v>DEFORMACION</v>
          </cell>
          <cell r="G2331" t="str">
            <v>PORTON (CONJUNTO)DEFORMACION</v>
          </cell>
          <cell r="H2331" t="str">
            <v>X38</v>
          </cell>
          <cell r="I2331" t="str">
            <v>STO1</v>
          </cell>
          <cell r="J2331">
            <v>10</v>
          </cell>
          <cell r="K2331" t="str">
            <v>CORREA, ALBERTO</v>
          </cell>
          <cell r="L2331" t="str">
            <v>STO1</v>
          </cell>
        </row>
        <row r="2332">
          <cell r="A2332">
            <v>22</v>
          </cell>
          <cell r="B2332" t="str">
            <v>X38</v>
          </cell>
          <cell r="C2332" t="str">
            <v>DEPARTAMENTO  CHAPA</v>
          </cell>
          <cell r="D2332" t="str">
            <v>430</v>
          </cell>
          <cell r="E2332" t="str">
            <v>PUERTA AVI.</v>
          </cell>
          <cell r="F2332" t="str">
            <v>DEFORMACION</v>
          </cell>
          <cell r="G2332" t="str">
            <v>PUERTA AVI.DEFORMACION</v>
          </cell>
          <cell r="H2332" t="str">
            <v>X38</v>
          </cell>
          <cell r="I2332" t="str">
            <v>TCMU</v>
          </cell>
          <cell r="J2332">
            <v>10</v>
          </cell>
          <cell r="K2332" t="str">
            <v>FIGUEROA MIGUEL ANGE</v>
          </cell>
          <cell r="L2332" t="str">
            <v>GUNI</v>
          </cell>
        </row>
        <row r="2333">
          <cell r="A2333">
            <v>22</v>
          </cell>
          <cell r="B2333" t="str">
            <v>X38</v>
          </cell>
          <cell r="C2333" t="str">
            <v>DEPARTAMENTO  CHAPA</v>
          </cell>
          <cell r="D2333" t="str">
            <v>430</v>
          </cell>
          <cell r="E2333" t="str">
            <v>PUERTA AVI.</v>
          </cell>
          <cell r="F2333" t="str">
            <v>DEFORMACION</v>
          </cell>
          <cell r="G2333" t="str">
            <v>PUERTA AVI.DEFORMACION</v>
          </cell>
          <cell r="H2333" t="str">
            <v>X38</v>
          </cell>
          <cell r="I2333" t="str">
            <v>TCMU</v>
          </cell>
          <cell r="J2333">
            <v>10</v>
          </cell>
          <cell r="K2333" t="str">
            <v>GUTIERREZ VERONICA</v>
          </cell>
          <cell r="L2333" t="str">
            <v>GUNI</v>
          </cell>
        </row>
        <row r="2334">
          <cell r="A2334">
            <v>22</v>
          </cell>
          <cell r="B2334" t="str">
            <v>X38</v>
          </cell>
          <cell r="C2334" t="str">
            <v>DEPARTAMENTO  CHAPA</v>
          </cell>
          <cell r="D2334" t="str">
            <v>430</v>
          </cell>
          <cell r="E2334" t="str">
            <v>TAPA DE CARBURANTE</v>
          </cell>
          <cell r="F2334" t="str">
            <v>MAL POSICIONADO</v>
          </cell>
          <cell r="G2334" t="str">
            <v>TAPA DE CARBURANTEMAL POSICIONADO</v>
          </cell>
          <cell r="H2334" t="str">
            <v>X38</v>
          </cell>
          <cell r="I2334" t="str">
            <v>TCMU</v>
          </cell>
          <cell r="J2334">
            <v>10</v>
          </cell>
          <cell r="K2334" t="str">
            <v>ACEVEDO CLAUDIO CEFE</v>
          </cell>
          <cell r="L2334" t="str">
            <v>GUNI</v>
          </cell>
        </row>
        <row r="2335">
          <cell r="A2335">
            <v>22</v>
          </cell>
          <cell r="B2335" t="str">
            <v>X38</v>
          </cell>
          <cell r="C2335" t="str">
            <v>DEPARTAMENTO  CHAPA</v>
          </cell>
          <cell r="D2335" t="str">
            <v>430</v>
          </cell>
          <cell r="E2335" t="str">
            <v>TAPA DE CARBURANTE</v>
          </cell>
          <cell r="F2335" t="str">
            <v>MAL POSICIONADO</v>
          </cell>
          <cell r="G2335" t="str">
            <v>TAPA DE CARBURANTEMAL POSICIONADO</v>
          </cell>
          <cell r="H2335" t="str">
            <v>X38</v>
          </cell>
          <cell r="I2335" t="str">
            <v>TCMU</v>
          </cell>
          <cell r="J2335">
            <v>10</v>
          </cell>
          <cell r="K2335" t="str">
            <v>GUTIERREZ VERONICA</v>
          </cell>
          <cell r="L2335" t="str">
            <v>GUNI</v>
          </cell>
        </row>
        <row r="2336">
          <cell r="A2336">
            <v>22</v>
          </cell>
          <cell r="B2336" t="str">
            <v>X38</v>
          </cell>
          <cell r="C2336" t="str">
            <v>DEPARTAMENTO  CHAPA</v>
          </cell>
          <cell r="D2336" t="str">
            <v>430</v>
          </cell>
          <cell r="E2336" t="str">
            <v>TAPA DE CARBURANTE</v>
          </cell>
          <cell r="F2336" t="str">
            <v>MAL POSICIONADO</v>
          </cell>
          <cell r="G2336" t="str">
            <v>TAPA DE CARBURANTEMAL POSICIONADO</v>
          </cell>
          <cell r="H2336" t="str">
            <v>X38</v>
          </cell>
          <cell r="I2336" t="str">
            <v>TCMU</v>
          </cell>
          <cell r="J2336">
            <v>10</v>
          </cell>
          <cell r="K2336" t="str">
            <v>IBARRA CARLOS NICOLA</v>
          </cell>
          <cell r="L2336" t="str">
            <v>GUNI</v>
          </cell>
        </row>
        <row r="2337">
          <cell r="A2337">
            <v>22</v>
          </cell>
          <cell r="B2337" t="str">
            <v>X38</v>
          </cell>
          <cell r="C2337" t="str">
            <v>DEPARTAMENTO  CHAPA</v>
          </cell>
          <cell r="D2337" t="str">
            <v>430</v>
          </cell>
          <cell r="E2337" t="str">
            <v>TAPA DE CARBURANTE</v>
          </cell>
          <cell r="F2337" t="str">
            <v>MAL POSICIONADO</v>
          </cell>
          <cell r="G2337" t="str">
            <v>TAPA DE CARBURANTEMAL POSICIONADO</v>
          </cell>
          <cell r="H2337" t="str">
            <v>X38</v>
          </cell>
          <cell r="I2337" t="str">
            <v>TCMU</v>
          </cell>
          <cell r="J2337">
            <v>10</v>
          </cell>
          <cell r="K2337" t="str">
            <v>TOLEDO WALTER ANDRES</v>
          </cell>
          <cell r="L2337" t="str">
            <v>GUNI</v>
          </cell>
        </row>
        <row r="2338">
          <cell r="A2338">
            <v>22</v>
          </cell>
          <cell r="B2338" t="str">
            <v>X38</v>
          </cell>
          <cell r="C2338" t="str">
            <v>DEPARTAMENTO  CHAPA</v>
          </cell>
          <cell r="D2338" t="str">
            <v>431</v>
          </cell>
          <cell r="E2338" t="str">
            <v>ALETA  ARI.</v>
          </cell>
          <cell r="F2338" t="str">
            <v>PICO</v>
          </cell>
          <cell r="G2338" t="str">
            <v>ALETA  ARI.PICO</v>
          </cell>
          <cell r="H2338" t="str">
            <v>X38</v>
          </cell>
          <cell r="I2338" t="str">
            <v>TCMU</v>
          </cell>
          <cell r="J2338">
            <v>10</v>
          </cell>
          <cell r="K2338" t="str">
            <v>FIGUEROA MIGUEL ANGE</v>
          </cell>
          <cell r="L2338" t="str">
            <v>GUNI</v>
          </cell>
        </row>
        <row r="2339">
          <cell r="A2339">
            <v>22</v>
          </cell>
          <cell r="B2339" t="str">
            <v>X38</v>
          </cell>
          <cell r="C2339" t="str">
            <v>DEPARTAMENTO  CHAPA</v>
          </cell>
          <cell r="D2339" t="str">
            <v>431</v>
          </cell>
          <cell r="E2339" t="str">
            <v>ALETA  ARI.</v>
          </cell>
          <cell r="F2339" t="str">
            <v>PICO</v>
          </cell>
          <cell r="G2339" t="str">
            <v>ALETA  ARI.PICO</v>
          </cell>
          <cell r="H2339" t="str">
            <v>X38</v>
          </cell>
          <cell r="I2339" t="str">
            <v>TCMU</v>
          </cell>
          <cell r="J2339">
            <v>10</v>
          </cell>
          <cell r="K2339" t="str">
            <v>RUSEK CHRISTIAN ADRI</v>
          </cell>
          <cell r="L2339" t="str">
            <v>GUNI</v>
          </cell>
        </row>
        <row r="2340">
          <cell r="A2340">
            <v>22</v>
          </cell>
          <cell r="B2340" t="str">
            <v>X38</v>
          </cell>
          <cell r="C2340" t="str">
            <v>DEPARTAMENTO  CHAPA</v>
          </cell>
          <cell r="D2340" t="str">
            <v>431</v>
          </cell>
          <cell r="E2340" t="str">
            <v>ALETA  AVD.</v>
          </cell>
          <cell r="F2340" t="str">
            <v>PICO</v>
          </cell>
          <cell r="G2340" t="str">
            <v>ALETA  AVD.PICO</v>
          </cell>
          <cell r="H2340" t="str">
            <v>X38</v>
          </cell>
          <cell r="I2340" t="str">
            <v>TCMU</v>
          </cell>
          <cell r="J2340">
            <v>10</v>
          </cell>
          <cell r="K2340" t="str">
            <v>FIGUEROA MIGUEL ANGE</v>
          </cell>
          <cell r="L2340" t="str">
            <v>GUNI</v>
          </cell>
        </row>
        <row r="2341">
          <cell r="A2341">
            <v>22</v>
          </cell>
          <cell r="B2341" t="str">
            <v>X38</v>
          </cell>
          <cell r="C2341" t="str">
            <v>DEPARTAMENTO  CHAPA</v>
          </cell>
          <cell r="D2341" t="str">
            <v>431</v>
          </cell>
          <cell r="E2341" t="str">
            <v>ALETA  AVD.</v>
          </cell>
          <cell r="F2341" t="str">
            <v>PICO</v>
          </cell>
          <cell r="G2341" t="str">
            <v>ALETA  AVD.PICO</v>
          </cell>
          <cell r="H2341" t="str">
            <v>X38</v>
          </cell>
          <cell r="I2341" t="str">
            <v>TCMU</v>
          </cell>
          <cell r="J2341">
            <v>10</v>
          </cell>
          <cell r="K2341" t="str">
            <v>MANZANELLI RICARDO O</v>
          </cell>
          <cell r="L2341" t="str">
            <v>GUNI</v>
          </cell>
        </row>
        <row r="2342">
          <cell r="A2342">
            <v>22</v>
          </cell>
          <cell r="B2342" t="str">
            <v>X38</v>
          </cell>
          <cell r="C2342" t="str">
            <v>DEPARTAMENTO  CHAPA</v>
          </cell>
          <cell r="D2342" t="str">
            <v>431</v>
          </cell>
          <cell r="E2342" t="str">
            <v>ALETA  AVI.</v>
          </cell>
          <cell r="F2342" t="str">
            <v>PICO</v>
          </cell>
          <cell r="G2342" t="str">
            <v>ALETA  AVI.PICO</v>
          </cell>
          <cell r="H2342" t="str">
            <v>X38</v>
          </cell>
          <cell r="I2342" t="str">
            <v>TCMU</v>
          </cell>
          <cell r="J2342">
            <v>10</v>
          </cell>
          <cell r="K2342" t="str">
            <v>FIGUEROA MIGUEL ANGE</v>
          </cell>
          <cell r="L2342" t="str">
            <v>GUNI</v>
          </cell>
        </row>
        <row r="2343">
          <cell r="A2343">
            <v>22</v>
          </cell>
          <cell r="B2343" t="str">
            <v>X38</v>
          </cell>
          <cell r="C2343" t="str">
            <v>DEPARTAMENTO  CHAPA</v>
          </cell>
          <cell r="D2343" t="str">
            <v>431</v>
          </cell>
          <cell r="E2343" t="str">
            <v>ALETA  AVI.</v>
          </cell>
          <cell r="F2343" t="str">
            <v>PICO</v>
          </cell>
          <cell r="G2343" t="str">
            <v>ALETA  AVI.PICO</v>
          </cell>
          <cell r="H2343" t="str">
            <v>X38</v>
          </cell>
          <cell r="I2343" t="str">
            <v>TCMU</v>
          </cell>
          <cell r="J2343">
            <v>10</v>
          </cell>
          <cell r="K2343" t="str">
            <v>RIZZI JESSICA</v>
          </cell>
          <cell r="L2343" t="str">
            <v>GUNI</v>
          </cell>
        </row>
        <row r="2344">
          <cell r="A2344">
            <v>22</v>
          </cell>
          <cell r="B2344" t="str">
            <v>X38</v>
          </cell>
          <cell r="C2344" t="str">
            <v>DEPARTAMENTO  CHAPA</v>
          </cell>
          <cell r="D2344" t="str">
            <v>431</v>
          </cell>
          <cell r="E2344" t="str">
            <v>CAPOT AV.</v>
          </cell>
          <cell r="F2344" t="str">
            <v>MAL ALINEADO</v>
          </cell>
          <cell r="G2344" t="str">
            <v>CAPOT AV.MAL ALINEADO</v>
          </cell>
          <cell r="H2344" t="str">
            <v>X38</v>
          </cell>
          <cell r="I2344" t="str">
            <v>SRE2</v>
          </cell>
          <cell r="J2344">
            <v>10</v>
          </cell>
          <cell r="K2344" t="str">
            <v>DAGHERO CLAUDIO JUAN</v>
          </cell>
          <cell r="L2344" t="str">
            <v>TCMU</v>
          </cell>
        </row>
        <row r="2345">
          <cell r="A2345">
            <v>22</v>
          </cell>
          <cell r="B2345" t="str">
            <v>X38</v>
          </cell>
          <cell r="C2345" t="str">
            <v>DEPARTAMENTO  CHAPA</v>
          </cell>
          <cell r="D2345" t="str">
            <v>431</v>
          </cell>
          <cell r="E2345" t="str">
            <v>CAPOT AV.</v>
          </cell>
          <cell r="F2345" t="str">
            <v>PICO</v>
          </cell>
          <cell r="G2345" t="str">
            <v>CAPOT AV.PICO</v>
          </cell>
          <cell r="H2345" t="str">
            <v>X38</v>
          </cell>
          <cell r="I2345" t="str">
            <v>STO1</v>
          </cell>
          <cell r="J2345">
            <v>10</v>
          </cell>
          <cell r="K2345" t="str">
            <v>CORREA, ALBERTO</v>
          </cell>
          <cell r="L2345" t="str">
            <v>STO1</v>
          </cell>
        </row>
        <row r="2346">
          <cell r="A2346">
            <v>22</v>
          </cell>
          <cell r="B2346" t="str">
            <v>X38</v>
          </cell>
          <cell r="C2346" t="str">
            <v>DEPARTAMENTO  CHAPA</v>
          </cell>
          <cell r="D2346" t="str">
            <v>431</v>
          </cell>
          <cell r="E2346" t="str">
            <v>CAPOT AV.</v>
          </cell>
          <cell r="F2346" t="str">
            <v>PICO</v>
          </cell>
          <cell r="G2346" t="str">
            <v>CAPOT AV.PICO</v>
          </cell>
          <cell r="H2346" t="str">
            <v>X38</v>
          </cell>
          <cell r="I2346" t="str">
            <v>TCMU</v>
          </cell>
          <cell r="J2346">
            <v>10</v>
          </cell>
          <cell r="K2346" t="str">
            <v>FIGUEROA MIGUEL ANGE</v>
          </cell>
          <cell r="L2346" t="str">
            <v>GUNI</v>
          </cell>
        </row>
        <row r="2347">
          <cell r="A2347">
            <v>22</v>
          </cell>
          <cell r="B2347" t="str">
            <v>X38</v>
          </cell>
          <cell r="C2347" t="str">
            <v>DEPARTAMENTO  CHAPA</v>
          </cell>
          <cell r="D2347" t="str">
            <v>431</v>
          </cell>
          <cell r="E2347" t="str">
            <v>CAPOT AV.</v>
          </cell>
          <cell r="F2347" t="str">
            <v>PICO</v>
          </cell>
          <cell r="G2347" t="str">
            <v>CAPOT AV.PICO</v>
          </cell>
          <cell r="H2347" t="str">
            <v>X38</v>
          </cell>
          <cell r="I2347" t="str">
            <v>TCMU</v>
          </cell>
          <cell r="J2347">
            <v>10</v>
          </cell>
          <cell r="K2347" t="str">
            <v>ZELAYA GONZA MA CRUZ</v>
          </cell>
          <cell r="L2347" t="str">
            <v>GUNI</v>
          </cell>
        </row>
        <row r="2348">
          <cell r="A2348">
            <v>22</v>
          </cell>
          <cell r="B2348" t="str">
            <v>X38</v>
          </cell>
          <cell r="C2348" t="str">
            <v>DEPARTAMENTO  CHAPA</v>
          </cell>
          <cell r="D2348" t="str">
            <v>431</v>
          </cell>
          <cell r="E2348" t="str">
            <v>CAPOT AV./ ALETA  AVD.</v>
          </cell>
          <cell r="F2348" t="str">
            <v>SOBRESALE</v>
          </cell>
          <cell r="G2348" t="str">
            <v>CAPOT AV./ ALETA  AVD.SOBRESALE</v>
          </cell>
          <cell r="H2348" t="str">
            <v>X38</v>
          </cell>
          <cell r="I2348" t="str">
            <v>TCMU</v>
          </cell>
          <cell r="J2348">
            <v>10</v>
          </cell>
          <cell r="K2348" t="str">
            <v>GAUNA MARIA EUGENIA</v>
          </cell>
          <cell r="L2348" t="str">
            <v>GUNI</v>
          </cell>
        </row>
        <row r="2349">
          <cell r="A2349">
            <v>22</v>
          </cell>
          <cell r="B2349" t="str">
            <v>X38</v>
          </cell>
          <cell r="C2349" t="str">
            <v>DEPARTAMENTO  CHAPA</v>
          </cell>
          <cell r="D2349" t="str">
            <v>431</v>
          </cell>
          <cell r="E2349" t="str">
            <v>CAPOT AV./ ALETA  AVD.</v>
          </cell>
          <cell r="F2349" t="str">
            <v>SOBRESALE</v>
          </cell>
          <cell r="G2349" t="str">
            <v>CAPOT AV./ ALETA  AVD.SOBRESALE</v>
          </cell>
          <cell r="H2349" t="str">
            <v>X38</v>
          </cell>
          <cell r="I2349" t="str">
            <v>TCMU</v>
          </cell>
          <cell r="J2349">
            <v>10</v>
          </cell>
          <cell r="K2349" t="str">
            <v>GUTIERREZ VERONICA</v>
          </cell>
          <cell r="L2349" t="str">
            <v>GUNI</v>
          </cell>
        </row>
        <row r="2350">
          <cell r="A2350">
            <v>22</v>
          </cell>
          <cell r="B2350" t="str">
            <v>X38</v>
          </cell>
          <cell r="C2350" t="str">
            <v>DEPARTAMENTO  CHAPA</v>
          </cell>
          <cell r="D2350" t="str">
            <v>431</v>
          </cell>
          <cell r="E2350" t="str">
            <v>CAPOT AV./ ALETA  AVD.</v>
          </cell>
          <cell r="F2350" t="str">
            <v>SOBRESALE</v>
          </cell>
          <cell r="G2350" t="str">
            <v>CAPOT AV./ ALETA  AVD.SOBRESALE</v>
          </cell>
          <cell r="H2350" t="str">
            <v>X38</v>
          </cell>
          <cell r="I2350" t="str">
            <v>TCMU</v>
          </cell>
          <cell r="J2350">
            <v>10</v>
          </cell>
          <cell r="K2350" t="str">
            <v>ZELAYA GONZA MA CRUZ</v>
          </cell>
          <cell r="L2350" t="str">
            <v>GUNI</v>
          </cell>
        </row>
        <row r="2351">
          <cell r="A2351">
            <v>22</v>
          </cell>
          <cell r="B2351" t="str">
            <v>X38</v>
          </cell>
          <cell r="C2351" t="str">
            <v>DEPARTAMENTO  CHAPA</v>
          </cell>
          <cell r="D2351" t="str">
            <v>431</v>
          </cell>
          <cell r="E2351" t="str">
            <v>CAPOT AV./ ALETA  AVI.</v>
          </cell>
          <cell r="F2351" t="str">
            <v>JUEGO EXCESIVO</v>
          </cell>
          <cell r="G2351" t="str">
            <v>CAPOT AV./ ALETA  AVI.JUEGO EXCESIVO</v>
          </cell>
          <cell r="H2351" t="str">
            <v>X38</v>
          </cell>
          <cell r="I2351" t="str">
            <v>TCMU</v>
          </cell>
          <cell r="J2351">
            <v>10</v>
          </cell>
          <cell r="K2351" t="str">
            <v>GUTIERREZ VERONICA</v>
          </cell>
          <cell r="L2351" t="str">
            <v>GUNI</v>
          </cell>
        </row>
        <row r="2352">
          <cell r="A2352">
            <v>22</v>
          </cell>
          <cell r="B2352" t="str">
            <v>X38</v>
          </cell>
          <cell r="C2352" t="str">
            <v>DEPARTAMENTO  CHAPA</v>
          </cell>
          <cell r="D2352" t="str">
            <v>431</v>
          </cell>
          <cell r="E2352" t="str">
            <v>CAPOT AV./ ALETA  AVI.</v>
          </cell>
          <cell r="F2352" t="str">
            <v>JUEGO INSUFICIENTE</v>
          </cell>
          <cell r="G2352" t="str">
            <v>CAPOT AV./ ALETA  AVI.JUEGO INSUFICIENTE</v>
          </cell>
          <cell r="H2352" t="str">
            <v>X38</v>
          </cell>
          <cell r="I2352" t="str">
            <v>TCMU</v>
          </cell>
          <cell r="J2352">
            <v>10</v>
          </cell>
          <cell r="K2352" t="str">
            <v>RUSEK CHRISTIAN ADRI</v>
          </cell>
          <cell r="L2352" t="str">
            <v>GUNI</v>
          </cell>
        </row>
        <row r="2353">
          <cell r="A2353">
            <v>22</v>
          </cell>
          <cell r="B2353" t="str">
            <v>X38</v>
          </cell>
          <cell r="C2353" t="str">
            <v>DEPARTAMENTO  CHAPA</v>
          </cell>
          <cell r="D2353" t="str">
            <v>431</v>
          </cell>
          <cell r="E2353" t="str">
            <v>CAPOT AV./ ALETA  AVI.</v>
          </cell>
          <cell r="F2353" t="str">
            <v>SOBRESALE</v>
          </cell>
          <cell r="G2353" t="str">
            <v>CAPOT AV./ ALETA  AVI.SOBRESALE</v>
          </cell>
          <cell r="H2353" t="str">
            <v>X38</v>
          </cell>
          <cell r="I2353" t="str">
            <v>TCMU</v>
          </cell>
          <cell r="J2353">
            <v>10</v>
          </cell>
          <cell r="K2353" t="str">
            <v>RIZZI JESSICA</v>
          </cell>
          <cell r="L2353" t="str">
            <v>GUNI</v>
          </cell>
        </row>
        <row r="2354">
          <cell r="A2354">
            <v>22</v>
          </cell>
          <cell r="B2354" t="str">
            <v>X38</v>
          </cell>
          <cell r="C2354" t="str">
            <v>DEPARTAMENTO  CHAPA</v>
          </cell>
          <cell r="D2354" t="str">
            <v>431</v>
          </cell>
          <cell r="E2354" t="str">
            <v>CAPOT AV./ ALETA  AVI.</v>
          </cell>
          <cell r="F2354" t="str">
            <v>SOBRESALE</v>
          </cell>
          <cell r="G2354" t="str">
            <v>CAPOT AV./ ALETA  AVI.SOBRESALE</v>
          </cell>
          <cell r="H2354" t="str">
            <v>X38</v>
          </cell>
          <cell r="I2354" t="str">
            <v>TCMU</v>
          </cell>
          <cell r="J2354">
            <v>10</v>
          </cell>
          <cell r="K2354" t="str">
            <v>ZELAYA GONZA MA CRUZ</v>
          </cell>
          <cell r="L2354" t="str">
            <v>GUNI</v>
          </cell>
        </row>
        <row r="2355">
          <cell r="A2355">
            <v>22</v>
          </cell>
          <cell r="B2355" t="str">
            <v>X38</v>
          </cell>
          <cell r="C2355" t="str">
            <v>DEPARTAMENTO  CHAPA</v>
          </cell>
          <cell r="D2355" t="str">
            <v>431</v>
          </cell>
          <cell r="E2355" t="str">
            <v>CAPOT / FARO D.</v>
          </cell>
          <cell r="F2355" t="str">
            <v>JUEGO IRREGULAR</v>
          </cell>
          <cell r="G2355" t="str">
            <v>CAPOT / FARO D.JUEGO IRREGULAR</v>
          </cell>
          <cell r="H2355" t="str">
            <v>X38</v>
          </cell>
          <cell r="I2355" t="str">
            <v>TCMU</v>
          </cell>
          <cell r="J2355">
            <v>10</v>
          </cell>
          <cell r="K2355" t="str">
            <v>VAZQUEZ RENE ALBERTO</v>
          </cell>
          <cell r="L2355" t="str">
            <v>GUNI</v>
          </cell>
        </row>
        <row r="2356">
          <cell r="A2356">
            <v>22</v>
          </cell>
          <cell r="B2356" t="str">
            <v>X38</v>
          </cell>
          <cell r="C2356" t="str">
            <v>DEPARTAMENTO  CHAPA</v>
          </cell>
          <cell r="D2356" t="str">
            <v>431</v>
          </cell>
          <cell r="E2356" t="str">
            <v>CAPOT / FARO D.</v>
          </cell>
          <cell r="F2356" t="str">
            <v>SOBRESALE</v>
          </cell>
          <cell r="G2356" t="str">
            <v>CAPOT / FARO D.SOBRESALE</v>
          </cell>
          <cell r="H2356" t="str">
            <v>X38</v>
          </cell>
          <cell r="I2356" t="str">
            <v>TCMU</v>
          </cell>
          <cell r="J2356">
            <v>10</v>
          </cell>
          <cell r="K2356" t="str">
            <v>VAZQUEZ RENE ALBERTO</v>
          </cell>
          <cell r="L2356" t="str">
            <v>GUNI</v>
          </cell>
        </row>
        <row r="2357">
          <cell r="A2357">
            <v>22</v>
          </cell>
          <cell r="B2357" t="str">
            <v>X38</v>
          </cell>
          <cell r="C2357" t="str">
            <v>DEPARTAMENTO  CHAPA</v>
          </cell>
          <cell r="D2357" t="str">
            <v>431</v>
          </cell>
          <cell r="E2357" t="str">
            <v>CAPOT / FARO I.</v>
          </cell>
          <cell r="F2357" t="str">
            <v>JUEGO IRREGULAR</v>
          </cell>
          <cell r="G2357" t="str">
            <v>CAPOT / FARO I.JUEGO IRREGULAR</v>
          </cell>
          <cell r="H2357" t="str">
            <v>X38</v>
          </cell>
          <cell r="I2357" t="str">
            <v>TCMU</v>
          </cell>
          <cell r="J2357">
            <v>10</v>
          </cell>
          <cell r="K2357" t="str">
            <v>FUENTE FEDER GREGOR</v>
          </cell>
          <cell r="L2357" t="str">
            <v>GUNI</v>
          </cell>
        </row>
        <row r="2358">
          <cell r="A2358">
            <v>22</v>
          </cell>
          <cell r="B2358" t="str">
            <v>X38</v>
          </cell>
          <cell r="C2358" t="str">
            <v>DEPARTAMENTO  CHAPA</v>
          </cell>
          <cell r="D2358" t="str">
            <v>431</v>
          </cell>
          <cell r="E2358" t="str">
            <v>CAPOT / FARO I.</v>
          </cell>
          <cell r="F2358" t="str">
            <v>JUEGO IRREGULAR</v>
          </cell>
          <cell r="G2358" t="str">
            <v>CAPOT / FARO I.JUEGO IRREGULAR</v>
          </cell>
          <cell r="H2358" t="str">
            <v>X38</v>
          </cell>
          <cell r="I2358" t="str">
            <v>TCMU</v>
          </cell>
          <cell r="J2358">
            <v>10</v>
          </cell>
          <cell r="K2358" t="str">
            <v>VAZQUEZ RENE ALBERTO</v>
          </cell>
          <cell r="L2358" t="str">
            <v>GUNI</v>
          </cell>
        </row>
        <row r="2359">
          <cell r="A2359">
            <v>22</v>
          </cell>
          <cell r="B2359" t="str">
            <v>X38</v>
          </cell>
          <cell r="C2359" t="str">
            <v>DEPARTAMENTO  CHAPA</v>
          </cell>
          <cell r="D2359" t="str">
            <v>431</v>
          </cell>
          <cell r="E2359" t="str">
            <v>PAÑO DE PUERTA  AVI / ALETA  AVI</v>
          </cell>
          <cell r="F2359" t="str">
            <v>SOBRESALE</v>
          </cell>
          <cell r="G2359" t="str">
            <v>PAÑO DE PUERTA  AVI / ALETA  AVISOBRESALE</v>
          </cell>
          <cell r="H2359" t="str">
            <v>X38</v>
          </cell>
          <cell r="I2359" t="str">
            <v>TCMU</v>
          </cell>
          <cell r="J2359">
            <v>10</v>
          </cell>
          <cell r="K2359" t="str">
            <v>RAMIREZ RICAR DANIEL</v>
          </cell>
          <cell r="L2359" t="str">
            <v>GUNI</v>
          </cell>
        </row>
        <row r="2360">
          <cell r="A2360">
            <v>22</v>
          </cell>
          <cell r="B2360" t="str">
            <v>X38</v>
          </cell>
          <cell r="C2360" t="str">
            <v>DEPARTAMENTO  CHAPA</v>
          </cell>
          <cell r="D2360" t="str">
            <v>431</v>
          </cell>
          <cell r="E2360" t="str">
            <v>PIE MEDIO  I.</v>
          </cell>
          <cell r="F2360" t="str">
            <v>DESCONCHADO</v>
          </cell>
          <cell r="G2360" t="str">
            <v>PIE MEDIO  I.DESCONCHADO</v>
          </cell>
          <cell r="H2360" t="str">
            <v>X38</v>
          </cell>
          <cell r="I2360" t="str">
            <v>BOUT</v>
          </cell>
          <cell r="J2360">
            <v>10</v>
          </cell>
          <cell r="K2360" t="str">
            <v>AUTELLI JORGE A</v>
          </cell>
          <cell r="L2360" t="str">
            <v>TCMU</v>
          </cell>
        </row>
        <row r="2361">
          <cell r="A2361">
            <v>22</v>
          </cell>
          <cell r="B2361" t="str">
            <v>X38</v>
          </cell>
          <cell r="C2361" t="str">
            <v>DEPARTAMENTO  CHAPA</v>
          </cell>
          <cell r="D2361" t="str">
            <v>431</v>
          </cell>
          <cell r="E2361" t="str">
            <v>PIE MEDIO  I.</v>
          </cell>
          <cell r="F2361" t="str">
            <v>DESCONCHADO</v>
          </cell>
          <cell r="G2361" t="str">
            <v>PIE MEDIO  I.DESCONCHADO</v>
          </cell>
          <cell r="H2361" t="str">
            <v>X38</v>
          </cell>
          <cell r="I2361" t="str">
            <v>SRE2</v>
          </cell>
          <cell r="J2361">
            <v>10</v>
          </cell>
          <cell r="K2361" t="str">
            <v>AUTELLI JORGE A</v>
          </cell>
          <cell r="L2361" t="str">
            <v>TCMU</v>
          </cell>
        </row>
        <row r="2362">
          <cell r="A2362">
            <v>22</v>
          </cell>
          <cell r="B2362" t="str">
            <v>X38</v>
          </cell>
          <cell r="C2362" t="str">
            <v>DEPARTAMENTO  CHAPA</v>
          </cell>
          <cell r="D2362" t="str">
            <v>431</v>
          </cell>
          <cell r="E2362" t="str">
            <v>PILOTO FIJO ARI. (CONJUNTO)</v>
          </cell>
          <cell r="F2362" t="str">
            <v>MAL POSICIONADO</v>
          </cell>
          <cell r="G2362" t="str">
            <v>PILOTO FIJO ARI. (CONJUNTO)MAL POSICIONADO</v>
          </cell>
          <cell r="H2362" t="str">
            <v>X38</v>
          </cell>
          <cell r="I2362" t="str">
            <v>SRE2</v>
          </cell>
          <cell r="J2362">
            <v>10</v>
          </cell>
          <cell r="K2362" t="str">
            <v>AUTELLI JORGE A</v>
          </cell>
          <cell r="L2362" t="str">
            <v>TCMU</v>
          </cell>
        </row>
        <row r="2363">
          <cell r="A2363">
            <v>22</v>
          </cell>
          <cell r="B2363" t="str">
            <v>X38</v>
          </cell>
          <cell r="C2363" t="str">
            <v>DEPARTAMENTO  CHAPA</v>
          </cell>
          <cell r="D2363" t="str">
            <v>431</v>
          </cell>
          <cell r="E2363" t="str">
            <v>PUERTA ARD.</v>
          </cell>
          <cell r="F2363" t="str">
            <v>DEFORMACION</v>
          </cell>
          <cell r="G2363" t="str">
            <v>PUERTA ARD.DEFORMACION</v>
          </cell>
          <cell r="H2363" t="str">
            <v>X38</v>
          </cell>
          <cell r="I2363" t="str">
            <v>TCMU</v>
          </cell>
          <cell r="J2363">
            <v>10</v>
          </cell>
          <cell r="K2363" t="str">
            <v>FIGUEROA MIGUEL ANGE</v>
          </cell>
          <cell r="L2363" t="str">
            <v>GUNI</v>
          </cell>
        </row>
        <row r="2364">
          <cell r="A2364">
            <v>22</v>
          </cell>
          <cell r="B2364" t="str">
            <v>X38</v>
          </cell>
          <cell r="C2364" t="str">
            <v>DEPARTAMENTO  CHAPA</v>
          </cell>
          <cell r="D2364" t="str">
            <v>431</v>
          </cell>
          <cell r="E2364" t="str">
            <v>PUERTA ARD.</v>
          </cell>
          <cell r="F2364" t="str">
            <v>DEFORMACION</v>
          </cell>
          <cell r="G2364" t="str">
            <v>PUERTA ARD.DEFORMACION</v>
          </cell>
          <cell r="H2364" t="str">
            <v>X38</v>
          </cell>
          <cell r="I2364" t="str">
            <v>TCMU</v>
          </cell>
          <cell r="J2364">
            <v>10</v>
          </cell>
          <cell r="K2364" t="str">
            <v>HORENSTEIN MARIA VIR</v>
          </cell>
          <cell r="L2364" t="str">
            <v>GUNI</v>
          </cell>
        </row>
        <row r="2365">
          <cell r="A2365">
            <v>22</v>
          </cell>
          <cell r="B2365" t="str">
            <v>X38</v>
          </cell>
          <cell r="C2365" t="str">
            <v>DEPARTAMENTO  CHAPA</v>
          </cell>
          <cell r="D2365" t="str">
            <v>431</v>
          </cell>
          <cell r="E2365" t="str">
            <v>PUERTA ARI.</v>
          </cell>
          <cell r="F2365" t="str">
            <v>BOLLOS</v>
          </cell>
          <cell r="G2365" t="str">
            <v>PUERTA ARI.BOLLOS</v>
          </cell>
          <cell r="H2365" t="str">
            <v>X38</v>
          </cell>
          <cell r="I2365" t="str">
            <v>SRE2</v>
          </cell>
          <cell r="J2365">
            <v>10</v>
          </cell>
          <cell r="K2365" t="str">
            <v>ACEVEDO CLAUDIO CEFE</v>
          </cell>
          <cell r="L2365" t="str">
            <v>GUNI</v>
          </cell>
        </row>
        <row r="2366">
          <cell r="A2366">
            <v>22</v>
          </cell>
          <cell r="B2366" t="str">
            <v>X38</v>
          </cell>
          <cell r="C2366" t="str">
            <v>DEPARTAMENTO  CHAPA</v>
          </cell>
          <cell r="D2366" t="str">
            <v>431</v>
          </cell>
          <cell r="E2366" t="str">
            <v>PUERTA ARI.</v>
          </cell>
          <cell r="F2366" t="str">
            <v>BOLLOS</v>
          </cell>
          <cell r="G2366" t="str">
            <v>PUERTA ARI.BOLLOS</v>
          </cell>
          <cell r="H2366" t="str">
            <v>X38</v>
          </cell>
          <cell r="I2366" t="str">
            <v>SRE2</v>
          </cell>
          <cell r="J2366">
            <v>10</v>
          </cell>
          <cell r="K2366" t="str">
            <v>RIZZI JESSICA</v>
          </cell>
          <cell r="L2366" t="str">
            <v>GUNI</v>
          </cell>
        </row>
        <row r="2367">
          <cell r="A2367">
            <v>22</v>
          </cell>
          <cell r="B2367" t="str">
            <v>X38</v>
          </cell>
          <cell r="C2367" t="str">
            <v>DEPARTAMENTO  CHAPA</v>
          </cell>
          <cell r="D2367" t="str">
            <v>431</v>
          </cell>
          <cell r="E2367" t="str">
            <v>PUERTA ARI.</v>
          </cell>
          <cell r="F2367" t="str">
            <v>BOLLOS</v>
          </cell>
          <cell r="G2367" t="str">
            <v>PUERTA ARI.BOLLOS</v>
          </cell>
          <cell r="H2367" t="str">
            <v>X38</v>
          </cell>
          <cell r="I2367" t="str">
            <v>TCMU</v>
          </cell>
          <cell r="J2367">
            <v>10</v>
          </cell>
          <cell r="K2367" t="str">
            <v>MANZANELLI RICARDO O</v>
          </cell>
          <cell r="L2367" t="str">
            <v>GUNI</v>
          </cell>
        </row>
        <row r="2368">
          <cell r="A2368">
            <v>22</v>
          </cell>
          <cell r="B2368" t="str">
            <v>X38</v>
          </cell>
          <cell r="C2368" t="str">
            <v>DEPARTAMENTO  CHAPA</v>
          </cell>
          <cell r="D2368" t="str">
            <v>431</v>
          </cell>
          <cell r="E2368" t="str">
            <v>PUERTA ARI.</v>
          </cell>
          <cell r="F2368" t="str">
            <v>BOLLOS</v>
          </cell>
          <cell r="G2368" t="str">
            <v>PUERTA ARI.BOLLOS</v>
          </cell>
          <cell r="H2368" t="str">
            <v>X38</v>
          </cell>
          <cell r="I2368" t="str">
            <v>TCMU</v>
          </cell>
          <cell r="J2368">
            <v>10</v>
          </cell>
          <cell r="K2368" t="str">
            <v>ZELAYA GONZA MA CRUZ</v>
          </cell>
          <cell r="L2368" t="str">
            <v>GUNI</v>
          </cell>
        </row>
        <row r="2369">
          <cell r="A2369">
            <v>22</v>
          </cell>
          <cell r="B2369" t="str">
            <v>X38</v>
          </cell>
          <cell r="C2369" t="str">
            <v>DEPARTAMENTO  CHAPA</v>
          </cell>
          <cell r="D2369" t="str">
            <v>431</v>
          </cell>
          <cell r="E2369" t="str">
            <v>PUERTA ARI.</v>
          </cell>
          <cell r="F2369" t="str">
            <v>PICO</v>
          </cell>
          <cell r="G2369" t="str">
            <v>PUERTA ARI.PICO</v>
          </cell>
          <cell r="H2369" t="str">
            <v>X38</v>
          </cell>
          <cell r="I2369" t="str">
            <v>STO1</v>
          </cell>
          <cell r="J2369">
            <v>10</v>
          </cell>
          <cell r="K2369" t="str">
            <v>QUINTEROS, EDUARDO</v>
          </cell>
          <cell r="L2369" t="str">
            <v>STO1</v>
          </cell>
        </row>
        <row r="2370">
          <cell r="A2370">
            <v>22</v>
          </cell>
          <cell r="B2370" t="str">
            <v>X38</v>
          </cell>
          <cell r="C2370" t="str">
            <v>DEPARTAMENTO  CHAPA</v>
          </cell>
          <cell r="D2370" t="str">
            <v>431</v>
          </cell>
          <cell r="E2370" t="str">
            <v>PUERTA ARI.</v>
          </cell>
          <cell r="F2370" t="str">
            <v>TALONA A LA MANIOBRA</v>
          </cell>
          <cell r="G2370" t="str">
            <v>PUERTA ARI.TALONA A LA MANIOBRA</v>
          </cell>
          <cell r="H2370" t="str">
            <v>X38</v>
          </cell>
          <cell r="I2370" t="str">
            <v>TCMU</v>
          </cell>
          <cell r="J2370">
            <v>10</v>
          </cell>
          <cell r="K2370" t="str">
            <v>RUSEK CHRISTIAN ADRI</v>
          </cell>
          <cell r="L2370" t="str">
            <v>GUNI</v>
          </cell>
        </row>
        <row r="2371">
          <cell r="A2371">
            <v>22</v>
          </cell>
          <cell r="B2371" t="str">
            <v>X38</v>
          </cell>
          <cell r="C2371" t="str">
            <v>DEPARTAMENTO  CHAPA</v>
          </cell>
          <cell r="D2371" t="str">
            <v>431</v>
          </cell>
          <cell r="E2371" t="str">
            <v>PUERTA AVD.</v>
          </cell>
          <cell r="F2371" t="str">
            <v>BOLLOS</v>
          </cell>
          <cell r="G2371" t="str">
            <v>PUERTA AVD.BOLLOS</v>
          </cell>
          <cell r="H2371" t="str">
            <v>X38</v>
          </cell>
          <cell r="I2371" t="str">
            <v>BOUT</v>
          </cell>
          <cell r="J2371">
            <v>10</v>
          </cell>
          <cell r="K2371" t="str">
            <v>DAGHERO CLAUDIO JUAN</v>
          </cell>
          <cell r="L2371" t="str">
            <v>TCMU</v>
          </cell>
        </row>
        <row r="2372">
          <cell r="A2372">
            <v>22</v>
          </cell>
          <cell r="B2372" t="str">
            <v>X38</v>
          </cell>
          <cell r="C2372" t="str">
            <v>DEPARTAMENTO  CHAPA</v>
          </cell>
          <cell r="D2372" t="str">
            <v>431</v>
          </cell>
          <cell r="E2372" t="str">
            <v>PUERTA AVD.</v>
          </cell>
          <cell r="F2372" t="str">
            <v>DEFORMACION</v>
          </cell>
          <cell r="G2372" t="str">
            <v>PUERTA AVD.DEFORMACION</v>
          </cell>
          <cell r="H2372" t="str">
            <v>X38</v>
          </cell>
          <cell r="I2372" t="str">
            <v>TCMU</v>
          </cell>
          <cell r="J2372">
            <v>10</v>
          </cell>
          <cell r="K2372" t="str">
            <v>RUSEK CHRISTIAN ADRI</v>
          </cell>
          <cell r="L2372" t="str">
            <v>GUNI</v>
          </cell>
        </row>
        <row r="2373">
          <cell r="A2373">
            <v>22</v>
          </cell>
          <cell r="B2373" t="str">
            <v>X38</v>
          </cell>
          <cell r="C2373" t="str">
            <v>DEPARTAMENTO  CHAPA</v>
          </cell>
          <cell r="D2373" t="str">
            <v>431</v>
          </cell>
          <cell r="E2373" t="str">
            <v>PUERTA AVD.</v>
          </cell>
          <cell r="F2373" t="str">
            <v>DEFORMACION</v>
          </cell>
          <cell r="G2373" t="str">
            <v>PUERTA AVD.DEFORMACION</v>
          </cell>
          <cell r="H2373" t="str">
            <v>X38</v>
          </cell>
          <cell r="I2373" t="str">
            <v>TCMU</v>
          </cell>
          <cell r="J2373">
            <v>10</v>
          </cell>
          <cell r="K2373" t="str">
            <v>ZELAYA GONZA MA CRUZ</v>
          </cell>
          <cell r="L2373" t="str">
            <v>GUNI</v>
          </cell>
        </row>
        <row r="2374">
          <cell r="A2374">
            <v>22</v>
          </cell>
          <cell r="B2374" t="str">
            <v>X38</v>
          </cell>
          <cell r="C2374" t="str">
            <v>DEPARTAMENTO  CHAPA</v>
          </cell>
          <cell r="D2374" t="str">
            <v>431</v>
          </cell>
          <cell r="E2374" t="str">
            <v>PUERTA AVD.</v>
          </cell>
          <cell r="F2374" t="str">
            <v>PICO</v>
          </cell>
          <cell r="G2374" t="str">
            <v>PUERTA AVD.PICO</v>
          </cell>
          <cell r="H2374" t="str">
            <v>X38</v>
          </cell>
          <cell r="I2374" t="str">
            <v>TCMU</v>
          </cell>
          <cell r="J2374">
            <v>10</v>
          </cell>
          <cell r="K2374" t="str">
            <v>FIGUEROA MIGUEL ANGE</v>
          </cell>
          <cell r="L2374" t="str">
            <v>GUNI</v>
          </cell>
        </row>
        <row r="2375">
          <cell r="A2375">
            <v>22</v>
          </cell>
          <cell r="B2375" t="str">
            <v>X38</v>
          </cell>
          <cell r="C2375" t="str">
            <v>DEPARTAMENTO  CHAPA</v>
          </cell>
          <cell r="D2375" t="str">
            <v>431</v>
          </cell>
          <cell r="E2375" t="str">
            <v>PUERTA AVD.</v>
          </cell>
          <cell r="F2375" t="str">
            <v>PICO</v>
          </cell>
          <cell r="G2375" t="str">
            <v>PUERTA AVD.PICO</v>
          </cell>
          <cell r="H2375" t="str">
            <v>X38</v>
          </cell>
          <cell r="I2375" t="str">
            <v>TCMU</v>
          </cell>
          <cell r="J2375">
            <v>10</v>
          </cell>
          <cell r="K2375" t="str">
            <v>HORENSTEIN MARIA VIR</v>
          </cell>
          <cell r="L2375" t="str">
            <v>GUNI</v>
          </cell>
        </row>
        <row r="2376">
          <cell r="A2376">
            <v>22</v>
          </cell>
          <cell r="B2376" t="str">
            <v>X38</v>
          </cell>
          <cell r="C2376" t="str">
            <v>DEPARTAMENTO  CHAPA</v>
          </cell>
          <cell r="D2376" t="str">
            <v>431</v>
          </cell>
          <cell r="E2376" t="str">
            <v>PUERTA AVI.</v>
          </cell>
          <cell r="F2376" t="str">
            <v>BOLLOS</v>
          </cell>
          <cell r="G2376" t="str">
            <v>PUERTA AVI.BOLLOS</v>
          </cell>
          <cell r="H2376" t="str">
            <v>X38</v>
          </cell>
          <cell r="I2376" t="str">
            <v>BOUT</v>
          </cell>
          <cell r="J2376">
            <v>10</v>
          </cell>
          <cell r="K2376" t="str">
            <v>FIGUEROA MIGUEL ANGE</v>
          </cell>
          <cell r="L2376" t="str">
            <v>GUNI</v>
          </cell>
        </row>
        <row r="2377">
          <cell r="A2377">
            <v>22</v>
          </cell>
          <cell r="B2377" t="str">
            <v>X38</v>
          </cell>
          <cell r="C2377" t="str">
            <v>DEPARTAMENTO  CHAPA</v>
          </cell>
          <cell r="D2377" t="str">
            <v>431</v>
          </cell>
          <cell r="E2377" t="str">
            <v>PUERTA AVI.</v>
          </cell>
          <cell r="F2377" t="str">
            <v>BOLLOS</v>
          </cell>
          <cell r="G2377" t="str">
            <v>PUERTA AVI.BOLLOS</v>
          </cell>
          <cell r="H2377" t="str">
            <v>X38</v>
          </cell>
          <cell r="I2377" t="str">
            <v>SRE2</v>
          </cell>
          <cell r="J2377">
            <v>10</v>
          </cell>
          <cell r="K2377" t="str">
            <v>ACEVEDO CLAUDIO CEFE</v>
          </cell>
          <cell r="L2377" t="str">
            <v>GUNI</v>
          </cell>
        </row>
        <row r="2378">
          <cell r="A2378">
            <v>22</v>
          </cell>
          <cell r="B2378" t="str">
            <v>X38</v>
          </cell>
          <cell r="C2378" t="str">
            <v>DEPARTAMENTO  CHAPA</v>
          </cell>
          <cell r="D2378" t="str">
            <v>431</v>
          </cell>
          <cell r="E2378" t="str">
            <v>PUERTA AVI.</v>
          </cell>
          <cell r="F2378" t="str">
            <v>BOLLOS</v>
          </cell>
          <cell r="G2378" t="str">
            <v>PUERTA AVI.BOLLOS</v>
          </cell>
          <cell r="H2378" t="str">
            <v>X38</v>
          </cell>
          <cell r="I2378" t="str">
            <v>SRE2</v>
          </cell>
          <cell r="J2378">
            <v>10</v>
          </cell>
          <cell r="K2378" t="str">
            <v>HORENSTEIN MARIA VIR</v>
          </cell>
          <cell r="L2378" t="str">
            <v>GUNI</v>
          </cell>
        </row>
        <row r="2379">
          <cell r="A2379">
            <v>22</v>
          </cell>
          <cell r="B2379" t="str">
            <v>X38</v>
          </cell>
          <cell r="C2379" t="str">
            <v>DEPARTAMENTO  CHAPA</v>
          </cell>
          <cell r="D2379" t="str">
            <v>431</v>
          </cell>
          <cell r="E2379" t="str">
            <v>PUERTA AVI.</v>
          </cell>
          <cell r="F2379" t="str">
            <v>BOLLOS</v>
          </cell>
          <cell r="G2379" t="str">
            <v>PUERTA AVI.BOLLOS</v>
          </cell>
          <cell r="H2379" t="str">
            <v>X38</v>
          </cell>
          <cell r="I2379" t="str">
            <v>SRE2</v>
          </cell>
          <cell r="J2379">
            <v>10</v>
          </cell>
          <cell r="K2379" t="str">
            <v>IBARRA CARLOS NICOLA</v>
          </cell>
          <cell r="L2379" t="str">
            <v>GUNI</v>
          </cell>
        </row>
        <row r="2380">
          <cell r="A2380">
            <v>22</v>
          </cell>
          <cell r="B2380" t="str">
            <v>X38</v>
          </cell>
          <cell r="C2380" t="str">
            <v>DEPARTAMENTO  CHAPA</v>
          </cell>
          <cell r="D2380" t="str">
            <v>431</v>
          </cell>
          <cell r="E2380" t="str">
            <v>PUERTA AVI.</v>
          </cell>
          <cell r="F2380" t="str">
            <v>BOLLOS</v>
          </cell>
          <cell r="G2380" t="str">
            <v>PUERTA AVI.BOLLOS</v>
          </cell>
          <cell r="H2380" t="str">
            <v>X38</v>
          </cell>
          <cell r="I2380" t="str">
            <v>SRE2</v>
          </cell>
          <cell r="J2380">
            <v>10</v>
          </cell>
          <cell r="K2380" t="str">
            <v>ZELAYA GONZA MA CRUZ</v>
          </cell>
          <cell r="L2380" t="str">
            <v>GUNI</v>
          </cell>
        </row>
        <row r="2381">
          <cell r="A2381">
            <v>22</v>
          </cell>
          <cell r="B2381" t="str">
            <v>X38</v>
          </cell>
          <cell r="C2381" t="str">
            <v>DEPARTAMENTO  CHAPA</v>
          </cell>
          <cell r="D2381" t="str">
            <v>431</v>
          </cell>
          <cell r="E2381" t="str">
            <v>PUERTA AVI.</v>
          </cell>
          <cell r="F2381" t="str">
            <v>BOLLOS</v>
          </cell>
          <cell r="G2381" t="str">
            <v>PUERTA AVI.BOLLOS</v>
          </cell>
          <cell r="H2381" t="str">
            <v>X38</v>
          </cell>
          <cell r="I2381" t="str">
            <v>TCMU</v>
          </cell>
          <cell r="J2381">
            <v>10</v>
          </cell>
          <cell r="K2381" t="str">
            <v>FIGUEROA MIGUEL ANGE</v>
          </cell>
          <cell r="L2381" t="str">
            <v>GUNI</v>
          </cell>
        </row>
        <row r="2382">
          <cell r="A2382">
            <v>22</v>
          </cell>
          <cell r="B2382" t="str">
            <v>X38</v>
          </cell>
          <cell r="C2382" t="str">
            <v>DEPARTAMENTO  CHAPA</v>
          </cell>
          <cell r="D2382" t="str">
            <v>431</v>
          </cell>
          <cell r="E2382" t="str">
            <v>PUERTA AVI.</v>
          </cell>
          <cell r="F2382" t="str">
            <v>BOLLOS</v>
          </cell>
          <cell r="G2382" t="str">
            <v>PUERTA AVI.BOLLOS</v>
          </cell>
          <cell r="H2382" t="str">
            <v>X38</v>
          </cell>
          <cell r="I2382" t="str">
            <v>TCMU</v>
          </cell>
          <cell r="J2382">
            <v>10</v>
          </cell>
          <cell r="K2382" t="str">
            <v>FUENTE FEDER GREGOR</v>
          </cell>
          <cell r="L2382" t="str">
            <v>GUNI</v>
          </cell>
        </row>
        <row r="2383">
          <cell r="A2383">
            <v>22</v>
          </cell>
          <cell r="B2383" t="str">
            <v>X38</v>
          </cell>
          <cell r="C2383" t="str">
            <v>DEPARTAMENTO  CHAPA</v>
          </cell>
          <cell r="D2383" t="str">
            <v>431</v>
          </cell>
          <cell r="E2383" t="str">
            <v>PUERTA AVI.</v>
          </cell>
          <cell r="F2383" t="str">
            <v>DEFECTO DE CHAPA</v>
          </cell>
          <cell r="G2383" t="str">
            <v>PUERTA AVI.DEFECTO DE CHAPA</v>
          </cell>
          <cell r="H2383" t="str">
            <v>X38</v>
          </cell>
          <cell r="I2383" t="str">
            <v>SRE1</v>
          </cell>
          <cell r="J2383">
            <v>10</v>
          </cell>
          <cell r="K2383" t="str">
            <v>DAGHERO CLAUDIO JUAN</v>
          </cell>
          <cell r="L2383" t="str">
            <v>TCMU</v>
          </cell>
        </row>
        <row r="2384">
          <cell r="A2384">
            <v>22</v>
          </cell>
          <cell r="B2384" t="str">
            <v>X38</v>
          </cell>
          <cell r="C2384" t="str">
            <v>DEPARTAMENTO  CHAPA</v>
          </cell>
          <cell r="D2384" t="str">
            <v>431</v>
          </cell>
          <cell r="E2384" t="str">
            <v>PUERTA DE COFRE / ALETA  ARD.</v>
          </cell>
          <cell r="F2384" t="str">
            <v>JUEGO INSUFICIENTE</v>
          </cell>
          <cell r="G2384" t="str">
            <v>PUERTA DE COFRE / ALETA  ARD.JUEGO INSUFICIENTE</v>
          </cell>
          <cell r="H2384" t="str">
            <v>X38</v>
          </cell>
          <cell r="I2384" t="str">
            <v>TCMU</v>
          </cell>
          <cell r="J2384">
            <v>10</v>
          </cell>
          <cell r="K2384" t="str">
            <v>TOLEDO WALTER ANDRES</v>
          </cell>
          <cell r="L2384" t="str">
            <v>GUNI</v>
          </cell>
        </row>
        <row r="2385">
          <cell r="A2385">
            <v>22</v>
          </cell>
          <cell r="B2385" t="str">
            <v>X38</v>
          </cell>
          <cell r="C2385" t="str">
            <v>DEPARTAMENTO  CHAPA</v>
          </cell>
          <cell r="D2385" t="str">
            <v>432</v>
          </cell>
          <cell r="E2385" t="str">
            <v>CAPOT AV.</v>
          </cell>
          <cell r="F2385" t="str">
            <v>DEFECTO DE CHAPA</v>
          </cell>
          <cell r="G2385" t="str">
            <v>CAPOT AV.DEFECTO DE CHAPA</v>
          </cell>
          <cell r="H2385" t="str">
            <v>X38</v>
          </cell>
          <cell r="I2385" t="str">
            <v>TCMU</v>
          </cell>
          <cell r="J2385">
            <v>10</v>
          </cell>
          <cell r="K2385" t="str">
            <v>IBARRA CARLOS NICOLA</v>
          </cell>
          <cell r="L2385" t="str">
            <v>GUNI</v>
          </cell>
        </row>
        <row r="2386">
          <cell r="A2386">
            <v>22</v>
          </cell>
          <cell r="B2386" t="str">
            <v>X38</v>
          </cell>
          <cell r="C2386" t="str">
            <v>DEPARTAMENTO  CHAPA</v>
          </cell>
          <cell r="D2386" t="str">
            <v>432</v>
          </cell>
          <cell r="E2386" t="str">
            <v>CAPOT AV.</v>
          </cell>
          <cell r="F2386" t="str">
            <v>DEFORMACION</v>
          </cell>
          <cell r="G2386" t="str">
            <v>CAPOT AV.DEFORMACION</v>
          </cell>
          <cell r="H2386" t="str">
            <v>X38</v>
          </cell>
          <cell r="I2386" t="str">
            <v>SRE2</v>
          </cell>
          <cell r="J2386">
            <v>10</v>
          </cell>
          <cell r="K2386" t="str">
            <v>AUTELLI JORGE A</v>
          </cell>
          <cell r="L2386" t="str">
            <v>TCMU</v>
          </cell>
        </row>
        <row r="2387">
          <cell r="A2387">
            <v>22</v>
          </cell>
          <cell r="B2387" t="str">
            <v>X38</v>
          </cell>
          <cell r="C2387" t="str">
            <v>DEPARTAMENTO  CHAPA</v>
          </cell>
          <cell r="D2387" t="str">
            <v>432</v>
          </cell>
          <cell r="E2387" t="str">
            <v>CAPOT AV.</v>
          </cell>
          <cell r="F2387" t="str">
            <v>JUEGO IRREGULAR</v>
          </cell>
          <cell r="G2387" t="str">
            <v>CAPOT AV.JUEGO IRREGULAR</v>
          </cell>
          <cell r="H2387" t="str">
            <v>X38</v>
          </cell>
          <cell r="I2387" t="str">
            <v>SRE2</v>
          </cell>
          <cell r="J2387">
            <v>10</v>
          </cell>
          <cell r="K2387" t="str">
            <v>DAGHERO CLAUDIO JUAN</v>
          </cell>
          <cell r="L2387" t="str">
            <v>TCMU</v>
          </cell>
        </row>
        <row r="2388">
          <cell r="A2388">
            <v>22</v>
          </cell>
          <cell r="B2388" t="str">
            <v>X38</v>
          </cell>
          <cell r="C2388" t="str">
            <v>DEPARTAMENTO  CHAPA</v>
          </cell>
          <cell r="D2388" t="str">
            <v>432</v>
          </cell>
          <cell r="E2388" t="str">
            <v>CAPOT AV.</v>
          </cell>
          <cell r="F2388" t="str">
            <v>MAL CENTRADO</v>
          </cell>
          <cell r="G2388" t="str">
            <v>CAPOT AV.MAL CENTRADO</v>
          </cell>
          <cell r="H2388" t="str">
            <v>X38</v>
          </cell>
          <cell r="I2388" t="str">
            <v>TCMU</v>
          </cell>
          <cell r="J2388">
            <v>10</v>
          </cell>
          <cell r="K2388" t="str">
            <v>RAMIREZ RICAR DANIEL</v>
          </cell>
          <cell r="L2388" t="str">
            <v>GUNI</v>
          </cell>
        </row>
        <row r="2389">
          <cell r="A2389">
            <v>22</v>
          </cell>
          <cell r="B2389" t="str">
            <v>X38</v>
          </cell>
          <cell r="C2389" t="str">
            <v>DEPARTAMENTO  CHAPA</v>
          </cell>
          <cell r="D2389" t="str">
            <v>432</v>
          </cell>
          <cell r="E2389" t="str">
            <v>CAPOT AV./ ALETA  AVI.</v>
          </cell>
          <cell r="F2389" t="str">
            <v>MAL ALINEADO</v>
          </cell>
          <cell r="G2389" t="str">
            <v>CAPOT AV./ ALETA  AVI.MAL ALINEADO</v>
          </cell>
          <cell r="H2389" t="str">
            <v>X38</v>
          </cell>
          <cell r="I2389" t="str">
            <v>TCMU</v>
          </cell>
          <cell r="J2389">
            <v>10</v>
          </cell>
          <cell r="K2389" t="str">
            <v>REYNOSO DAVID WALTER</v>
          </cell>
          <cell r="L2389" t="str">
            <v>GUNI</v>
          </cell>
        </row>
        <row r="2390">
          <cell r="A2390">
            <v>22</v>
          </cell>
          <cell r="B2390" t="str">
            <v>X38</v>
          </cell>
          <cell r="C2390" t="str">
            <v>DEPARTAMENTO  CHAPA</v>
          </cell>
          <cell r="D2390" t="str">
            <v>432</v>
          </cell>
          <cell r="E2390" t="str">
            <v>ENCUADRAMIENTO DE PUERTA ARD.</v>
          </cell>
          <cell r="F2390" t="str">
            <v>DEFORMACION</v>
          </cell>
          <cell r="G2390" t="str">
            <v>ENCUADRAMIENTO DE PUERTA ARD.DEFORMACION</v>
          </cell>
          <cell r="H2390" t="str">
            <v>X38</v>
          </cell>
          <cell r="I2390" t="str">
            <v>STO1</v>
          </cell>
          <cell r="J2390">
            <v>10</v>
          </cell>
          <cell r="K2390" t="str">
            <v>QUINTEROS, EDUARDO</v>
          </cell>
          <cell r="L2390" t="str">
            <v>STO1</v>
          </cell>
        </row>
        <row r="2391">
          <cell r="A2391">
            <v>22</v>
          </cell>
          <cell r="B2391" t="str">
            <v>X38</v>
          </cell>
          <cell r="C2391" t="str">
            <v>DEPARTAMENTO  CHAPA</v>
          </cell>
          <cell r="D2391" t="str">
            <v>432</v>
          </cell>
          <cell r="E2391" t="str">
            <v>ENCUADRAMIENTO DE PUERTA AVI.</v>
          </cell>
          <cell r="F2391" t="str">
            <v>SOLDADURA ESTALLADA</v>
          </cell>
          <cell r="G2391" t="str">
            <v>ENCUADRAMIENTO DE PUERTA AVI.SOLDADURA ESTALLADA</v>
          </cell>
          <cell r="H2391" t="str">
            <v>X38</v>
          </cell>
          <cell r="I2391" t="str">
            <v>STO1</v>
          </cell>
          <cell r="J2391">
            <v>10</v>
          </cell>
          <cell r="K2391" t="str">
            <v>DIAZ, VALENTIN</v>
          </cell>
          <cell r="L2391" t="str">
            <v>STO1</v>
          </cell>
        </row>
        <row r="2392">
          <cell r="A2392">
            <v>22</v>
          </cell>
          <cell r="B2392" t="str">
            <v>X38</v>
          </cell>
          <cell r="C2392" t="str">
            <v>DEPARTAMENTO  CHAPA</v>
          </cell>
          <cell r="D2392" t="str">
            <v>432</v>
          </cell>
          <cell r="E2392" t="str">
            <v>PAÑO DE PUERTA  ARI / ALETA  ARI</v>
          </cell>
          <cell r="F2392" t="str">
            <v>MAL ALINEADO</v>
          </cell>
          <cell r="G2392" t="str">
            <v>PAÑO DE PUERTA  ARI / ALETA  ARIMAL ALINEADO</v>
          </cell>
          <cell r="H2392" t="str">
            <v>X38</v>
          </cell>
          <cell r="I2392" t="str">
            <v>BOUT</v>
          </cell>
          <cell r="J2392">
            <v>10</v>
          </cell>
          <cell r="K2392" t="str">
            <v>HORENSTEIN MARIA VIR</v>
          </cell>
          <cell r="L2392" t="str">
            <v>GUNI</v>
          </cell>
        </row>
        <row r="2393">
          <cell r="A2393">
            <v>22</v>
          </cell>
          <cell r="B2393" t="str">
            <v>X38</v>
          </cell>
          <cell r="C2393" t="str">
            <v>DEPARTAMENTO  CHAPA</v>
          </cell>
          <cell r="D2393" t="str">
            <v>432</v>
          </cell>
          <cell r="E2393" t="str">
            <v>PAÑO DE PUERTA  ARI / ALETA  ARI</v>
          </cell>
          <cell r="F2393" t="str">
            <v>SOBRESALE</v>
          </cell>
          <cell r="G2393" t="str">
            <v>PAÑO DE PUERTA  ARI / ALETA  ARISOBRESALE</v>
          </cell>
          <cell r="H2393" t="str">
            <v>X38</v>
          </cell>
          <cell r="I2393" t="str">
            <v>TCMU</v>
          </cell>
          <cell r="J2393">
            <v>10</v>
          </cell>
          <cell r="K2393" t="str">
            <v>ACEVEDO CLAUDIO CEFE</v>
          </cell>
          <cell r="L2393" t="str">
            <v>GUNI</v>
          </cell>
        </row>
        <row r="2394">
          <cell r="A2394">
            <v>22</v>
          </cell>
          <cell r="B2394" t="str">
            <v>X38</v>
          </cell>
          <cell r="C2394" t="str">
            <v>DEPARTAMENTO  CHAPA</v>
          </cell>
          <cell r="D2394" t="str">
            <v>432</v>
          </cell>
          <cell r="E2394" t="str">
            <v>PAÑO DE PUERTA  ARI / ALETA  ARI</v>
          </cell>
          <cell r="F2394" t="str">
            <v>SOBRESALE</v>
          </cell>
          <cell r="G2394" t="str">
            <v>PAÑO DE PUERTA  ARI / ALETA  ARISOBRESALE</v>
          </cell>
          <cell r="H2394" t="str">
            <v>X38</v>
          </cell>
          <cell r="I2394" t="str">
            <v>TCMU</v>
          </cell>
          <cell r="J2394">
            <v>10</v>
          </cell>
          <cell r="K2394" t="str">
            <v>RIZZI JESSICA</v>
          </cell>
          <cell r="L2394" t="str">
            <v>GUNI</v>
          </cell>
        </row>
        <row r="2395">
          <cell r="A2395">
            <v>22</v>
          </cell>
          <cell r="B2395" t="str">
            <v>X38</v>
          </cell>
          <cell r="C2395" t="str">
            <v>DEPARTAMENTO LOGISTICA INDUSTRIAL</v>
          </cell>
          <cell r="D2395" t="str">
            <v>200</v>
          </cell>
          <cell r="E2395" t="str">
            <v>CARCASA RETROVISOR EXTERIOR  I.</v>
          </cell>
          <cell r="F2395" t="str">
            <v>FALTA</v>
          </cell>
          <cell r="G2395" t="str">
            <v>CARCASA RETROVISOR EXTERIOR  I.FALTA</v>
          </cell>
          <cell r="H2395" t="str">
            <v>X38</v>
          </cell>
          <cell r="I2395" t="str">
            <v>SRE2</v>
          </cell>
          <cell r="J2395">
            <v>10</v>
          </cell>
          <cell r="K2395" t="str">
            <v>AUTELLI JORGE A</v>
          </cell>
          <cell r="L2395" t="str">
            <v>TCMU</v>
          </cell>
        </row>
        <row r="2396">
          <cell r="A2396">
            <v>22</v>
          </cell>
          <cell r="B2396" t="str">
            <v>X38</v>
          </cell>
          <cell r="C2396" t="str">
            <v>DEPARTAMENTO LOGISTICA INDUSTRIAL</v>
          </cell>
          <cell r="D2396" t="str">
            <v>200</v>
          </cell>
          <cell r="E2396" t="str">
            <v>CARCASA RETROVISOR EXTERIOR  I.</v>
          </cell>
          <cell r="F2396" t="str">
            <v>FALTA</v>
          </cell>
          <cell r="G2396" t="str">
            <v>CARCASA RETROVISOR EXTERIOR  I.FALTA</v>
          </cell>
          <cell r="H2396" t="str">
            <v>X38</v>
          </cell>
          <cell r="I2396" t="str">
            <v>SRE2</v>
          </cell>
          <cell r="J2396">
            <v>10</v>
          </cell>
          <cell r="K2396" t="str">
            <v>JOSE PERESIN</v>
          </cell>
          <cell r="L2396" t="str">
            <v>TCMU</v>
          </cell>
        </row>
        <row r="2397">
          <cell r="A2397">
            <v>22</v>
          </cell>
          <cell r="B2397" t="str">
            <v>X38</v>
          </cell>
          <cell r="C2397" t="str">
            <v>DEPARTAMENTO MONTAJE</v>
          </cell>
          <cell r="D2397" t="str">
            <v>???</v>
          </cell>
          <cell r="E2397" t="str">
            <v>ALETA  AVD.</v>
          </cell>
          <cell r="F2397" t="str">
            <v>MAL POSICIONADO</v>
          </cell>
          <cell r="G2397" t="str">
            <v>ALETA  AVD.MAL POSICIONADO</v>
          </cell>
          <cell r="H2397" t="str">
            <v>X38</v>
          </cell>
          <cell r="I2397" t="str">
            <v>TCMU</v>
          </cell>
          <cell r="J2397">
            <v>10</v>
          </cell>
          <cell r="K2397" t="str">
            <v>MANZANELLI RICARDO O</v>
          </cell>
          <cell r="L2397" t="str">
            <v>GUNI</v>
          </cell>
        </row>
        <row r="2398">
          <cell r="A2398">
            <v>22</v>
          </cell>
          <cell r="B2398" t="str">
            <v>X38</v>
          </cell>
          <cell r="C2398" t="str">
            <v>DEPARTAMENTO MONTAJE</v>
          </cell>
          <cell r="D2398" t="str">
            <v>???</v>
          </cell>
          <cell r="E2398" t="str">
            <v>CAPOT AV.</v>
          </cell>
          <cell r="F2398" t="str">
            <v>MAL ALINEADO</v>
          </cell>
          <cell r="G2398" t="str">
            <v>CAPOT AV.MAL ALINEADO</v>
          </cell>
          <cell r="H2398" t="str">
            <v>X38</v>
          </cell>
          <cell r="I2398" t="str">
            <v>TCMU</v>
          </cell>
          <cell r="J2398">
            <v>10</v>
          </cell>
          <cell r="K2398" t="str">
            <v>RAMIREZ RICAR DANIEL</v>
          </cell>
          <cell r="L2398" t="str">
            <v>GUNI</v>
          </cell>
        </row>
        <row r="2399">
          <cell r="A2399">
            <v>22</v>
          </cell>
          <cell r="B2399" t="str">
            <v>X38</v>
          </cell>
          <cell r="C2399" t="str">
            <v>DEPARTAMENTO MONTAJE</v>
          </cell>
          <cell r="D2399" t="str">
            <v>???</v>
          </cell>
          <cell r="E2399" t="str">
            <v>PAÑO DE PUERTA  AVD / ALETA  AVD</v>
          </cell>
          <cell r="F2399" t="str">
            <v>SOBRESALE</v>
          </cell>
          <cell r="G2399" t="str">
            <v>PAÑO DE PUERTA  AVD / ALETA  AVDSOBRESALE</v>
          </cell>
          <cell r="H2399" t="str">
            <v>X38</v>
          </cell>
          <cell r="I2399" t="str">
            <v>BOUT</v>
          </cell>
          <cell r="J2399">
            <v>10</v>
          </cell>
          <cell r="K2399" t="str">
            <v>HORENSTEIN MARIA VIR</v>
          </cell>
          <cell r="L2399" t="str">
            <v>GUNI</v>
          </cell>
        </row>
        <row r="2400">
          <cell r="A2400">
            <v>22</v>
          </cell>
          <cell r="B2400" t="str">
            <v>X38</v>
          </cell>
          <cell r="C2400" t="str">
            <v>DEPARTAMENTO MONTAJE</v>
          </cell>
          <cell r="D2400" t="str">
            <v>???</v>
          </cell>
          <cell r="E2400" t="str">
            <v>PAÑO DE PUERTA  AVD / ALETA  AVD</v>
          </cell>
          <cell r="F2400" t="str">
            <v>SOBRESALE</v>
          </cell>
          <cell r="G2400" t="str">
            <v>PAÑO DE PUERTA  AVD / ALETA  AVDSOBRESALE</v>
          </cell>
          <cell r="H2400" t="str">
            <v>X38</v>
          </cell>
          <cell r="I2400" t="str">
            <v>TCMU</v>
          </cell>
          <cell r="J2400">
            <v>10</v>
          </cell>
          <cell r="K2400" t="str">
            <v>REYNOSO DAVID WALTER</v>
          </cell>
          <cell r="L2400" t="str">
            <v>GUNI</v>
          </cell>
        </row>
        <row r="2401">
          <cell r="A2401">
            <v>22</v>
          </cell>
          <cell r="B2401" t="str">
            <v>X38</v>
          </cell>
          <cell r="C2401" t="str">
            <v>DEPARTAMENTO MONTAJE</v>
          </cell>
          <cell r="D2401" t="str">
            <v>???</v>
          </cell>
          <cell r="E2401" t="str">
            <v>PILOTO FIJO ARD. (CONJUNTO)</v>
          </cell>
          <cell r="F2401" t="str">
            <v>MAL POSICIONADO</v>
          </cell>
          <cell r="G2401" t="str">
            <v>PILOTO FIJO ARD. (CONJUNTO)MAL POSICIONADO</v>
          </cell>
          <cell r="H2401" t="str">
            <v>X38</v>
          </cell>
          <cell r="I2401" t="str">
            <v>TCMU</v>
          </cell>
          <cell r="J2401">
            <v>10</v>
          </cell>
          <cell r="K2401" t="str">
            <v>MANZANELLI RICARDO O</v>
          </cell>
          <cell r="L2401" t="str">
            <v>GUNI</v>
          </cell>
        </row>
        <row r="2402">
          <cell r="A2402">
            <v>22</v>
          </cell>
          <cell r="B2402" t="str">
            <v>X38</v>
          </cell>
          <cell r="C2402" t="str">
            <v>DEPARTAMENTO MONTAJE</v>
          </cell>
          <cell r="D2402" t="str">
            <v>???</v>
          </cell>
          <cell r="E2402" t="str">
            <v>PORTON (CONJUNTO)</v>
          </cell>
          <cell r="F2402" t="str">
            <v>PICO</v>
          </cell>
          <cell r="G2402" t="str">
            <v>PORTON (CONJUNTO)PICO</v>
          </cell>
          <cell r="H2402" t="str">
            <v>X38</v>
          </cell>
          <cell r="I2402" t="str">
            <v>TCMU</v>
          </cell>
          <cell r="J2402">
            <v>10</v>
          </cell>
          <cell r="K2402" t="str">
            <v>RUSEK CHRISTIAN ADRI</v>
          </cell>
          <cell r="L2402" t="str">
            <v>GUNI</v>
          </cell>
        </row>
        <row r="2403">
          <cell r="A2403">
            <v>22</v>
          </cell>
          <cell r="B2403" t="str">
            <v>X38</v>
          </cell>
          <cell r="C2403" t="str">
            <v>DEPARTAMENTO MONTAJE</v>
          </cell>
          <cell r="D2403" t="str">
            <v>???</v>
          </cell>
          <cell r="E2403" t="str">
            <v>PUERTA AVD.</v>
          </cell>
          <cell r="F2403" t="str">
            <v>BOLLOS</v>
          </cell>
          <cell r="G2403" t="str">
            <v>PUERTA AVD.BOLLOS</v>
          </cell>
          <cell r="H2403" t="str">
            <v>X38</v>
          </cell>
          <cell r="I2403" t="str">
            <v>TCMU</v>
          </cell>
          <cell r="J2403">
            <v>10</v>
          </cell>
          <cell r="K2403" t="str">
            <v>RAMIREZ RICAR DANIEL</v>
          </cell>
          <cell r="L2403" t="str">
            <v>GUNI</v>
          </cell>
        </row>
        <row r="2404">
          <cell r="A2404">
            <v>22</v>
          </cell>
          <cell r="B2404" t="str">
            <v>X38</v>
          </cell>
          <cell r="C2404" t="str">
            <v>DEPARTAMENTO MONTAJE</v>
          </cell>
          <cell r="D2404" t="str">
            <v>???</v>
          </cell>
          <cell r="E2404" t="str">
            <v>PUERTA AVD.</v>
          </cell>
          <cell r="F2404" t="str">
            <v>BOLLOS</v>
          </cell>
          <cell r="G2404" t="str">
            <v>PUERTA AVD.BOLLOS</v>
          </cell>
          <cell r="H2404" t="str">
            <v>X38</v>
          </cell>
          <cell r="I2404" t="str">
            <v>TCMU</v>
          </cell>
          <cell r="J2404">
            <v>10</v>
          </cell>
          <cell r="K2404" t="str">
            <v>RIZZI JESSICA</v>
          </cell>
          <cell r="L2404" t="str">
            <v>GUNI</v>
          </cell>
        </row>
        <row r="2405">
          <cell r="A2405">
            <v>22</v>
          </cell>
          <cell r="B2405" t="str">
            <v>X38</v>
          </cell>
          <cell r="C2405" t="str">
            <v>DEPARTAMENTO MONTAJE</v>
          </cell>
          <cell r="D2405" t="str">
            <v>132</v>
          </cell>
          <cell r="E2405" t="str">
            <v>EMBELLECEDOR MARCO DE PTA ARD</v>
          </cell>
          <cell r="F2405" t="str">
            <v>MAL POSICIONADO</v>
          </cell>
          <cell r="G2405" t="str">
            <v>EMBELLECEDOR MARCO DE PTA ARDMAL POSICIONADO</v>
          </cell>
          <cell r="H2405" t="str">
            <v>X38</v>
          </cell>
          <cell r="I2405" t="str">
            <v>TCMU</v>
          </cell>
          <cell r="J2405">
            <v>10</v>
          </cell>
          <cell r="K2405" t="str">
            <v>MANZANELLI RICARDO O</v>
          </cell>
          <cell r="L2405" t="str">
            <v>GUNI</v>
          </cell>
        </row>
        <row r="2406">
          <cell r="A2406">
            <v>22</v>
          </cell>
          <cell r="B2406" t="str">
            <v>X38</v>
          </cell>
          <cell r="C2406" t="str">
            <v>DEPARTAMENTO MONTAJE</v>
          </cell>
          <cell r="D2406" t="str">
            <v>133</v>
          </cell>
          <cell r="E2406" t="str">
            <v>FUNCION DE AYUDA AL APARCAM.</v>
          </cell>
          <cell r="F2406" t="str">
            <v>OPERACION NO REALIZADA</v>
          </cell>
          <cell r="G2406" t="str">
            <v>FUNCION DE AYUDA AL APARCAM.OPERACION NO REALIZADA</v>
          </cell>
          <cell r="H2406" t="str">
            <v>X38</v>
          </cell>
          <cell r="I2406" t="str">
            <v>SREE</v>
          </cell>
          <cell r="J2406">
            <v>10</v>
          </cell>
          <cell r="K2406" t="str">
            <v>ALFONSO LOPEZ</v>
          </cell>
          <cell r="L2406" t="str">
            <v>SREE</v>
          </cell>
        </row>
        <row r="2407">
          <cell r="A2407">
            <v>22</v>
          </cell>
          <cell r="B2407" t="str">
            <v>X38</v>
          </cell>
          <cell r="C2407" t="str">
            <v>DEPARTAMENTO MONTAJE</v>
          </cell>
          <cell r="D2407" t="str">
            <v>133</v>
          </cell>
          <cell r="E2407" t="str">
            <v>FUNCION DE CLIMATIZACION</v>
          </cell>
          <cell r="F2407" t="str">
            <v>CONECTOR MAL- NO CONECTADO</v>
          </cell>
          <cell r="G2407" t="str">
            <v>FUNCION DE CLIMATIZACIONCONECTOR MAL- NO CONECTADO</v>
          </cell>
          <cell r="H2407" t="str">
            <v>X38</v>
          </cell>
          <cell r="I2407" t="str">
            <v>SRE1</v>
          </cell>
          <cell r="J2407">
            <v>10</v>
          </cell>
          <cell r="K2407" t="str">
            <v>CONTROL ELECTRICO</v>
          </cell>
          <cell r="L2407" t="str">
            <v>ST2A</v>
          </cell>
        </row>
        <row r="2408">
          <cell r="A2408">
            <v>22</v>
          </cell>
          <cell r="B2408" t="str">
            <v>X38</v>
          </cell>
          <cell r="C2408" t="str">
            <v>DEPARTAMENTO MONTAJE</v>
          </cell>
          <cell r="D2408" t="str">
            <v>137</v>
          </cell>
          <cell r="E2408" t="str">
            <v>CAJETIN EXT. LUNA DE PUERTA ARD.</v>
          </cell>
          <cell r="F2408" t="str">
            <v>MAL POSICIONADO</v>
          </cell>
          <cell r="G2408" t="str">
            <v>CAJETIN EXT. LUNA DE PUERTA ARD.MAL POSICIONADO</v>
          </cell>
          <cell r="H2408" t="str">
            <v>X38</v>
          </cell>
          <cell r="I2408" t="str">
            <v>TCMU</v>
          </cell>
          <cell r="J2408">
            <v>10</v>
          </cell>
          <cell r="K2408" t="str">
            <v>VERA FEDERICO</v>
          </cell>
          <cell r="L2408" t="str">
            <v>GUNI</v>
          </cell>
        </row>
        <row r="2409">
          <cell r="A2409">
            <v>22</v>
          </cell>
          <cell r="B2409" t="str">
            <v>X38</v>
          </cell>
          <cell r="C2409" t="str">
            <v>DEPARTAMENTO MONTAJE</v>
          </cell>
          <cell r="D2409" t="str">
            <v>137</v>
          </cell>
          <cell r="E2409" t="str">
            <v>CAJETIN EXT. LUNA DE PUERTA ARI.</v>
          </cell>
          <cell r="F2409" t="str">
            <v>MAL POSICIONADO</v>
          </cell>
          <cell r="G2409" t="str">
            <v>CAJETIN EXT. LUNA DE PUERTA ARI.MAL POSICIONADO</v>
          </cell>
          <cell r="H2409" t="str">
            <v>X38</v>
          </cell>
          <cell r="I2409" t="str">
            <v>TCMU</v>
          </cell>
          <cell r="J2409">
            <v>10</v>
          </cell>
          <cell r="K2409" t="str">
            <v>HORENSTEIN MARIA VIR</v>
          </cell>
          <cell r="L2409" t="str">
            <v>GUNI</v>
          </cell>
        </row>
        <row r="2410">
          <cell r="A2410">
            <v>22</v>
          </cell>
          <cell r="B2410" t="str">
            <v>X38</v>
          </cell>
          <cell r="C2410" t="str">
            <v>DEPARTAMENTO MONTAJE</v>
          </cell>
          <cell r="D2410" t="str">
            <v>137</v>
          </cell>
          <cell r="E2410" t="str">
            <v>CAJETIN EXT. LUNA DE PUERTA AVD.</v>
          </cell>
          <cell r="F2410" t="str">
            <v>MAL POSICIONADO</v>
          </cell>
          <cell r="G2410" t="str">
            <v>CAJETIN EXT. LUNA DE PUERTA AVD.MAL POSICIONADO</v>
          </cell>
          <cell r="H2410" t="str">
            <v>X38</v>
          </cell>
          <cell r="I2410" t="str">
            <v>TCMU</v>
          </cell>
          <cell r="J2410">
            <v>10</v>
          </cell>
          <cell r="K2410" t="str">
            <v>ZELAYA GONZA MA CRUZ</v>
          </cell>
          <cell r="L2410" t="str">
            <v>GUNI</v>
          </cell>
        </row>
        <row r="2411">
          <cell r="A2411">
            <v>22</v>
          </cell>
          <cell r="B2411" t="str">
            <v>X38</v>
          </cell>
          <cell r="C2411" t="str">
            <v>DEPARTAMENTO MONTAJE</v>
          </cell>
          <cell r="D2411" t="str">
            <v>137</v>
          </cell>
          <cell r="E2411" t="str">
            <v>EMBELLECEDOR MARCO DE PTA ARD</v>
          </cell>
          <cell r="F2411" t="str">
            <v>OPERACION MAL REALIZADA</v>
          </cell>
          <cell r="G2411" t="str">
            <v>EMBELLECEDOR MARCO DE PTA ARDOPERACION MAL REALIZADA</v>
          </cell>
          <cell r="H2411" t="str">
            <v>X38</v>
          </cell>
          <cell r="I2411" t="str">
            <v>SRE2</v>
          </cell>
          <cell r="J2411">
            <v>10</v>
          </cell>
          <cell r="K2411" t="str">
            <v>AUTELLI JORGE A</v>
          </cell>
          <cell r="L2411" t="str">
            <v>TCMU</v>
          </cell>
        </row>
        <row r="2412">
          <cell r="A2412">
            <v>22</v>
          </cell>
          <cell r="B2412" t="str">
            <v>X38</v>
          </cell>
          <cell r="C2412" t="str">
            <v>DEPARTAMENTO MONTAJE</v>
          </cell>
          <cell r="D2412" t="str">
            <v>137</v>
          </cell>
          <cell r="E2412" t="str">
            <v>EMBELLECEDOR MARCO DE PTA ARI</v>
          </cell>
          <cell r="F2412" t="str">
            <v>MAL POSICIONADO</v>
          </cell>
          <cell r="G2412" t="str">
            <v>EMBELLECEDOR MARCO DE PTA ARIMAL POSICIONADO</v>
          </cell>
          <cell r="H2412" t="str">
            <v>X38</v>
          </cell>
          <cell r="I2412" t="str">
            <v>TCMU</v>
          </cell>
          <cell r="J2412">
            <v>10</v>
          </cell>
          <cell r="K2412" t="str">
            <v>MANZANELLI RICARDO O</v>
          </cell>
          <cell r="L2412" t="str">
            <v>GUNI</v>
          </cell>
        </row>
        <row r="2413">
          <cell r="A2413">
            <v>22</v>
          </cell>
          <cell r="B2413" t="str">
            <v>X38</v>
          </cell>
          <cell r="C2413" t="str">
            <v>DEPARTAMENTO MONTAJE</v>
          </cell>
          <cell r="D2413" t="str">
            <v>137</v>
          </cell>
          <cell r="E2413" t="str">
            <v>EMBELLECEDOR MARCO DE PTA AVD</v>
          </cell>
          <cell r="F2413" t="str">
            <v>MAL POSICIONADO</v>
          </cell>
          <cell r="G2413" t="str">
            <v>EMBELLECEDOR MARCO DE PTA AVDMAL POSICIONADO</v>
          </cell>
          <cell r="H2413" t="str">
            <v>X38</v>
          </cell>
          <cell r="I2413" t="str">
            <v>TCMU</v>
          </cell>
          <cell r="J2413">
            <v>10</v>
          </cell>
          <cell r="K2413" t="str">
            <v>FUENTE FEDER GREGOR</v>
          </cell>
          <cell r="L2413" t="str">
            <v>GUNI</v>
          </cell>
        </row>
        <row r="2414">
          <cell r="A2414">
            <v>22</v>
          </cell>
          <cell r="B2414" t="str">
            <v>X38</v>
          </cell>
          <cell r="C2414" t="str">
            <v>DEPARTAMENTO MONTAJE</v>
          </cell>
          <cell r="D2414" t="str">
            <v>137</v>
          </cell>
          <cell r="E2414" t="str">
            <v>EMBELLECEDOR MARCO DE PTA AVD</v>
          </cell>
          <cell r="F2414" t="str">
            <v>MAL POSICIONADO</v>
          </cell>
          <cell r="G2414" t="str">
            <v>EMBELLECEDOR MARCO DE PTA AVDMAL POSICIONADO</v>
          </cell>
          <cell r="H2414" t="str">
            <v>X38</v>
          </cell>
          <cell r="I2414" t="str">
            <v>TCMU</v>
          </cell>
          <cell r="J2414">
            <v>10</v>
          </cell>
          <cell r="K2414" t="str">
            <v>MANZANELLI RICARDO O</v>
          </cell>
          <cell r="L2414" t="str">
            <v>GUNI</v>
          </cell>
        </row>
        <row r="2415">
          <cell r="A2415">
            <v>22</v>
          </cell>
          <cell r="B2415" t="str">
            <v>X38</v>
          </cell>
          <cell r="C2415" t="str">
            <v>DEPARTAMENTO MONTAJE</v>
          </cell>
          <cell r="D2415" t="str">
            <v>137</v>
          </cell>
          <cell r="E2415" t="str">
            <v>EMBELLECEDOR MARCO DE PTA AVD</v>
          </cell>
          <cell r="F2415" t="str">
            <v>MAL POSICIONADO</v>
          </cell>
          <cell r="G2415" t="str">
            <v>EMBELLECEDOR MARCO DE PTA AVDMAL POSICIONADO</v>
          </cell>
          <cell r="H2415" t="str">
            <v>X38</v>
          </cell>
          <cell r="I2415" t="str">
            <v>TCMU</v>
          </cell>
          <cell r="J2415">
            <v>10</v>
          </cell>
          <cell r="K2415" t="str">
            <v>REYNOSO DAVID WALTER</v>
          </cell>
          <cell r="L2415" t="str">
            <v>GUNI</v>
          </cell>
        </row>
        <row r="2416">
          <cell r="A2416">
            <v>22</v>
          </cell>
          <cell r="B2416" t="str">
            <v>X38</v>
          </cell>
          <cell r="C2416" t="str">
            <v>DEPARTAMENTO MONTAJE</v>
          </cell>
          <cell r="D2416" t="str">
            <v>137</v>
          </cell>
          <cell r="E2416" t="str">
            <v>EMBELLECEDOR MARCO DE PTA AVD</v>
          </cell>
          <cell r="F2416" t="str">
            <v>MAL POSICIONADO</v>
          </cell>
          <cell r="G2416" t="str">
            <v>EMBELLECEDOR MARCO DE PTA AVDMAL POSICIONADO</v>
          </cell>
          <cell r="H2416" t="str">
            <v>X38</v>
          </cell>
          <cell r="I2416" t="str">
            <v>TCMU</v>
          </cell>
          <cell r="J2416">
            <v>10</v>
          </cell>
          <cell r="K2416" t="str">
            <v>RIZZI JESSICA</v>
          </cell>
          <cell r="L2416" t="str">
            <v>GUNI</v>
          </cell>
        </row>
        <row r="2417">
          <cell r="A2417">
            <v>22</v>
          </cell>
          <cell r="B2417" t="str">
            <v>X38</v>
          </cell>
          <cell r="C2417" t="str">
            <v>DEPARTAMENTO MONTAJE</v>
          </cell>
          <cell r="D2417" t="str">
            <v>137</v>
          </cell>
          <cell r="E2417" t="str">
            <v>EMBELLECEDOR MARCO DE PTA AVI</v>
          </cell>
          <cell r="F2417" t="str">
            <v>MAL ALINEADO</v>
          </cell>
          <cell r="G2417" t="str">
            <v>EMBELLECEDOR MARCO DE PTA AVIMAL ALINEADO</v>
          </cell>
          <cell r="H2417" t="str">
            <v>X38</v>
          </cell>
          <cell r="I2417" t="str">
            <v>TCMU</v>
          </cell>
          <cell r="J2417">
            <v>10</v>
          </cell>
          <cell r="K2417" t="str">
            <v>FIGUEROA MIGUEL ANGE</v>
          </cell>
          <cell r="L2417" t="str">
            <v>GUNI</v>
          </cell>
        </row>
        <row r="2418">
          <cell r="A2418">
            <v>22</v>
          </cell>
          <cell r="B2418" t="str">
            <v>X38</v>
          </cell>
          <cell r="C2418" t="str">
            <v>DEPARTAMENTO MONTAJE</v>
          </cell>
          <cell r="D2418" t="str">
            <v>137</v>
          </cell>
          <cell r="E2418" t="str">
            <v>LAMELUNAS EXT. DE PUERTA  ARD.</v>
          </cell>
          <cell r="F2418" t="str">
            <v>MAL POSICIONADO</v>
          </cell>
          <cell r="G2418" t="str">
            <v>LAMELUNAS EXT. DE PUERTA  ARD.MAL POSICIONADO</v>
          </cell>
          <cell r="H2418" t="str">
            <v>X38</v>
          </cell>
          <cell r="I2418" t="str">
            <v>TCMU</v>
          </cell>
          <cell r="J2418">
            <v>10</v>
          </cell>
          <cell r="K2418" t="str">
            <v>RUSEK CHRISTIAN ADRI</v>
          </cell>
          <cell r="L2418" t="str">
            <v>GUNI</v>
          </cell>
        </row>
        <row r="2419">
          <cell r="A2419">
            <v>22</v>
          </cell>
          <cell r="B2419" t="str">
            <v>X38</v>
          </cell>
          <cell r="C2419" t="str">
            <v>DEPARTAMENTO MONTAJE</v>
          </cell>
          <cell r="D2419" t="str">
            <v>137</v>
          </cell>
          <cell r="E2419" t="str">
            <v>LAMELUNAS EXT. DE PUERTA  ARI.</v>
          </cell>
          <cell r="F2419" t="str">
            <v>MAL POSICIONADO</v>
          </cell>
          <cell r="G2419" t="str">
            <v>LAMELUNAS EXT. DE PUERTA  ARI.MAL POSICIONADO</v>
          </cell>
          <cell r="H2419" t="str">
            <v>X38</v>
          </cell>
          <cell r="I2419" t="str">
            <v>TCMU</v>
          </cell>
          <cell r="J2419">
            <v>10</v>
          </cell>
          <cell r="K2419" t="str">
            <v>ZELAYA GONZA MA CRUZ</v>
          </cell>
          <cell r="L2419" t="str">
            <v>GUNI</v>
          </cell>
        </row>
        <row r="2420">
          <cell r="A2420">
            <v>22</v>
          </cell>
          <cell r="B2420" t="str">
            <v>X38</v>
          </cell>
          <cell r="C2420" t="str">
            <v>DEPARTAMENTO MONTAJE</v>
          </cell>
          <cell r="D2420" t="str">
            <v>137</v>
          </cell>
          <cell r="E2420" t="str">
            <v>LAMELUNAS EXT. DE PUERTA  AVD.</v>
          </cell>
          <cell r="F2420" t="str">
            <v>MAL POSICIONADO</v>
          </cell>
          <cell r="G2420" t="str">
            <v>LAMELUNAS EXT. DE PUERTA  AVD.MAL POSICIONADO</v>
          </cell>
          <cell r="H2420" t="str">
            <v>X38</v>
          </cell>
          <cell r="I2420" t="str">
            <v>TCMU</v>
          </cell>
          <cell r="J2420">
            <v>10</v>
          </cell>
          <cell r="K2420" t="str">
            <v>RUSEK CHRISTIAN ADRI</v>
          </cell>
          <cell r="L2420" t="str">
            <v>GUNI</v>
          </cell>
        </row>
        <row r="2421">
          <cell r="A2421">
            <v>22</v>
          </cell>
          <cell r="B2421" t="str">
            <v>X38</v>
          </cell>
          <cell r="C2421" t="str">
            <v>DEPARTAMENTO MONTAJE</v>
          </cell>
          <cell r="D2421" t="str">
            <v>137</v>
          </cell>
          <cell r="E2421" t="str">
            <v>LAMELUNAS EXT. DE PUERTA  AVD.</v>
          </cell>
          <cell r="F2421" t="str">
            <v>MAL POSICIONADO</v>
          </cell>
          <cell r="G2421" t="str">
            <v>LAMELUNAS EXT. DE PUERTA  AVD.MAL POSICIONADO</v>
          </cell>
          <cell r="H2421" t="str">
            <v>X38</v>
          </cell>
          <cell r="I2421" t="str">
            <v>TCMU</v>
          </cell>
          <cell r="J2421">
            <v>10</v>
          </cell>
          <cell r="K2421" t="str">
            <v>VAZQUEZ RENE ALBERTO</v>
          </cell>
          <cell r="L2421" t="str">
            <v>GUNI</v>
          </cell>
        </row>
        <row r="2422">
          <cell r="A2422">
            <v>22</v>
          </cell>
          <cell r="B2422" t="str">
            <v>X38</v>
          </cell>
          <cell r="C2422" t="str">
            <v>DEPARTAMENTO MONTAJE</v>
          </cell>
          <cell r="D2422" t="str">
            <v>137</v>
          </cell>
          <cell r="E2422" t="str">
            <v>PANEL INT DE PUERTA AVD</v>
          </cell>
          <cell r="F2422" t="str">
            <v>NO PLACA</v>
          </cell>
          <cell r="G2422" t="str">
            <v>PANEL INT DE PUERTA AVDNO PLACA</v>
          </cell>
          <cell r="H2422" t="str">
            <v>X38</v>
          </cell>
          <cell r="I2422" t="str">
            <v>TCMU</v>
          </cell>
          <cell r="J2422">
            <v>10</v>
          </cell>
          <cell r="K2422" t="str">
            <v>MANZANELLI RICARDO O</v>
          </cell>
          <cell r="L2422" t="str">
            <v>GUNI</v>
          </cell>
        </row>
        <row r="2423">
          <cell r="A2423">
            <v>22</v>
          </cell>
          <cell r="B2423" t="str">
            <v>X38</v>
          </cell>
          <cell r="C2423" t="str">
            <v>DEPARTAMENTO MONTAJE</v>
          </cell>
          <cell r="D2423" t="str">
            <v>137</v>
          </cell>
          <cell r="E2423" t="str">
            <v>PANEL INT DE PUERTA AVI</v>
          </cell>
          <cell r="F2423" t="str">
            <v>NO PLACA</v>
          </cell>
          <cell r="G2423" t="str">
            <v>PANEL INT DE PUERTA AVINO PLACA</v>
          </cell>
          <cell r="H2423" t="str">
            <v>X38</v>
          </cell>
          <cell r="I2423" t="str">
            <v>TCMU</v>
          </cell>
          <cell r="J2423">
            <v>10</v>
          </cell>
          <cell r="K2423" t="str">
            <v>ZELAYA GONZA MA CRUZ</v>
          </cell>
          <cell r="L2423" t="str">
            <v>GUNI</v>
          </cell>
        </row>
        <row r="2424">
          <cell r="A2424">
            <v>22</v>
          </cell>
          <cell r="B2424" t="str">
            <v>X38</v>
          </cell>
          <cell r="C2424" t="str">
            <v>DEPARTAMENTO MONTAJE</v>
          </cell>
          <cell r="D2424" t="str">
            <v>137</v>
          </cell>
          <cell r="E2424" t="str">
            <v>PUERTA AVI.</v>
          </cell>
          <cell r="F2424" t="str">
            <v>FIJACION ROSCADA FLOJA</v>
          </cell>
          <cell r="G2424" t="str">
            <v>PUERTA AVI.FIJACION ROSCADA FLOJA</v>
          </cell>
          <cell r="H2424" t="str">
            <v>X38</v>
          </cell>
          <cell r="I2424" t="str">
            <v>STO1</v>
          </cell>
          <cell r="J2424">
            <v>10</v>
          </cell>
          <cell r="K2424" t="str">
            <v>CORREA, ALBERTO</v>
          </cell>
          <cell r="L2424" t="str">
            <v>STO1</v>
          </cell>
        </row>
        <row r="2425">
          <cell r="A2425">
            <v>22</v>
          </cell>
          <cell r="B2425" t="str">
            <v>X38</v>
          </cell>
          <cell r="C2425" t="str">
            <v>DEPARTAMENTO MONTAJE</v>
          </cell>
          <cell r="D2425" t="str">
            <v>140</v>
          </cell>
          <cell r="E2425" t="str">
            <v>PILOTO DE INTERMITENCIA AVI.</v>
          </cell>
          <cell r="F2425" t="str">
            <v>MAL POSICIONADO</v>
          </cell>
          <cell r="G2425" t="str">
            <v>PILOTO DE INTERMITENCIA AVI.MAL POSICIONADO</v>
          </cell>
          <cell r="H2425" t="str">
            <v>X38</v>
          </cell>
          <cell r="I2425" t="str">
            <v>TCMU</v>
          </cell>
          <cell r="J2425">
            <v>10</v>
          </cell>
          <cell r="K2425" t="str">
            <v>GUTIERREZ VERONICA</v>
          </cell>
          <cell r="L2425" t="str">
            <v>GUNI</v>
          </cell>
        </row>
        <row r="2426">
          <cell r="A2426">
            <v>22</v>
          </cell>
          <cell r="B2426" t="str">
            <v>X38</v>
          </cell>
          <cell r="C2426" t="str">
            <v>DEPARTAMENTO MONTAJE</v>
          </cell>
          <cell r="D2426" t="str">
            <v>140</v>
          </cell>
          <cell r="E2426" t="str">
            <v>TOMA DE DIAGNOSIS</v>
          </cell>
          <cell r="F2426" t="str">
            <v>OPERACION NO REALIZADA</v>
          </cell>
          <cell r="G2426" t="str">
            <v>TOMA DE DIAGNOSISOPERACION NO REALIZADA</v>
          </cell>
          <cell r="H2426" t="str">
            <v>X38</v>
          </cell>
          <cell r="I2426" t="str">
            <v>SREE</v>
          </cell>
          <cell r="J2426">
            <v>10</v>
          </cell>
          <cell r="K2426" t="str">
            <v>ALFONSO LOPEZ</v>
          </cell>
          <cell r="L2426" t="str">
            <v>SREE</v>
          </cell>
        </row>
        <row r="2427">
          <cell r="A2427">
            <v>22</v>
          </cell>
          <cell r="B2427" t="str">
            <v>X38</v>
          </cell>
          <cell r="C2427" t="str">
            <v>DEPARTAMENTO MONTAJE</v>
          </cell>
          <cell r="D2427" t="str">
            <v>141</v>
          </cell>
          <cell r="E2427" t="str">
            <v>EMBELLECEDOR DE TECHO D.</v>
          </cell>
          <cell r="F2427" t="str">
            <v>MAL POSICIONADO</v>
          </cell>
          <cell r="G2427" t="str">
            <v>EMBELLECEDOR DE TECHO D.MAL POSICIONADO</v>
          </cell>
          <cell r="H2427" t="str">
            <v>X38</v>
          </cell>
          <cell r="I2427" t="str">
            <v>TCMU</v>
          </cell>
          <cell r="J2427">
            <v>10</v>
          </cell>
          <cell r="K2427" t="str">
            <v>RUSEK CHRISTIAN ADRI</v>
          </cell>
          <cell r="L2427" t="str">
            <v>GUNI</v>
          </cell>
        </row>
        <row r="2428">
          <cell r="A2428">
            <v>22</v>
          </cell>
          <cell r="B2428" t="str">
            <v>X38</v>
          </cell>
          <cell r="C2428" t="str">
            <v>DEPARTAMENTO MONTAJE</v>
          </cell>
          <cell r="D2428" t="str">
            <v>141</v>
          </cell>
          <cell r="E2428" t="str">
            <v>GUARNITURA DE TECHO</v>
          </cell>
          <cell r="F2428" t="str">
            <v>DEFORMADO</v>
          </cell>
          <cell r="G2428" t="str">
            <v>GUARNITURA DE TECHODEFORMADO</v>
          </cell>
          <cell r="H2428" t="str">
            <v>X38</v>
          </cell>
          <cell r="I2428" t="str">
            <v>SRE1</v>
          </cell>
          <cell r="J2428">
            <v>10</v>
          </cell>
          <cell r="K2428" t="str">
            <v>DAGHERO CLAUDIO JUAN</v>
          </cell>
          <cell r="L2428" t="str">
            <v>TCMU</v>
          </cell>
        </row>
        <row r="2429">
          <cell r="A2429">
            <v>22</v>
          </cell>
          <cell r="B2429" t="str">
            <v>X38</v>
          </cell>
          <cell r="C2429" t="str">
            <v>DEPARTAMENTO MONTAJE</v>
          </cell>
          <cell r="D2429" t="str">
            <v>141</v>
          </cell>
          <cell r="E2429" t="str">
            <v>PARABRISAS</v>
          </cell>
          <cell r="F2429" t="str">
            <v>MAL CENTRADO</v>
          </cell>
          <cell r="G2429" t="str">
            <v>PARABRISASMAL CENTRADO</v>
          </cell>
          <cell r="H2429" t="str">
            <v>X38</v>
          </cell>
          <cell r="I2429" t="str">
            <v>TCMU</v>
          </cell>
          <cell r="J2429">
            <v>10</v>
          </cell>
          <cell r="K2429" t="str">
            <v>FUENTE FEDER GREGOR</v>
          </cell>
          <cell r="L2429" t="str">
            <v>GUNI</v>
          </cell>
        </row>
        <row r="2430">
          <cell r="A2430">
            <v>22</v>
          </cell>
          <cell r="B2430" t="str">
            <v>X38</v>
          </cell>
          <cell r="C2430" t="str">
            <v>DEPARTAMENTO MONTAJE</v>
          </cell>
          <cell r="D2430" t="str">
            <v>141</v>
          </cell>
          <cell r="E2430" t="str">
            <v>PARABRISAS</v>
          </cell>
          <cell r="F2430" t="str">
            <v>MAL POSICIONADO</v>
          </cell>
          <cell r="G2430" t="str">
            <v>PARABRISASMAL POSICIONADO</v>
          </cell>
          <cell r="H2430" t="str">
            <v>X38</v>
          </cell>
          <cell r="I2430" t="str">
            <v>TCMU</v>
          </cell>
          <cell r="J2430">
            <v>10</v>
          </cell>
          <cell r="K2430" t="str">
            <v>MANZANELLI RICARDO O</v>
          </cell>
          <cell r="L2430" t="str">
            <v>GUNI</v>
          </cell>
        </row>
        <row r="2431">
          <cell r="A2431">
            <v>22</v>
          </cell>
          <cell r="B2431" t="str">
            <v>X38</v>
          </cell>
          <cell r="C2431" t="str">
            <v>DEPARTAMENTO MONTAJE</v>
          </cell>
          <cell r="D2431" t="str">
            <v>141</v>
          </cell>
          <cell r="E2431" t="str">
            <v>PARABRISAS</v>
          </cell>
          <cell r="F2431" t="str">
            <v>MAL POSICIONADO</v>
          </cell>
          <cell r="G2431" t="str">
            <v>PARABRISASMAL POSICIONADO</v>
          </cell>
          <cell r="H2431" t="str">
            <v>X38</v>
          </cell>
          <cell r="I2431" t="str">
            <v>TCMU</v>
          </cell>
          <cell r="J2431">
            <v>10</v>
          </cell>
          <cell r="K2431" t="str">
            <v>ZELAYA GONZA MA CRUZ</v>
          </cell>
          <cell r="L2431" t="str">
            <v>GUNI</v>
          </cell>
        </row>
        <row r="2432">
          <cell r="A2432">
            <v>22</v>
          </cell>
          <cell r="B2432" t="str">
            <v>X38</v>
          </cell>
          <cell r="C2432" t="str">
            <v>DEPARTAMENTO MONTAJE</v>
          </cell>
          <cell r="D2432" t="str">
            <v>141</v>
          </cell>
          <cell r="E2432" t="str">
            <v>PORTON (CONJUNTO)</v>
          </cell>
          <cell r="F2432" t="str">
            <v>FALTA OBTURADOR</v>
          </cell>
          <cell r="G2432" t="str">
            <v>PORTON (CONJUNTO)FALTA OBTURADOR</v>
          </cell>
          <cell r="H2432" t="str">
            <v>X38</v>
          </cell>
          <cell r="I2432" t="str">
            <v>TCMU</v>
          </cell>
          <cell r="J2432">
            <v>10</v>
          </cell>
          <cell r="K2432" t="str">
            <v>MANZANELLI RICARDO O</v>
          </cell>
          <cell r="L2432" t="str">
            <v>GUNI</v>
          </cell>
        </row>
        <row r="2433">
          <cell r="A2433">
            <v>22</v>
          </cell>
          <cell r="B2433" t="str">
            <v>X38</v>
          </cell>
          <cell r="C2433" t="str">
            <v>DEPARTAMENTO MONTAJE</v>
          </cell>
          <cell r="D2433" t="str">
            <v>142</v>
          </cell>
          <cell r="E2433" t="str">
            <v>FUNCION DE CLIMATIZACION</v>
          </cell>
          <cell r="F2433" t="str">
            <v>FALTA FLUIDO SECO</v>
          </cell>
          <cell r="G2433" t="str">
            <v>FUNCION DE CLIMATIZACIONFALTA FLUIDO SECO</v>
          </cell>
          <cell r="H2433" t="str">
            <v>X38</v>
          </cell>
          <cell r="I2433" t="str">
            <v>SRE1</v>
          </cell>
          <cell r="J2433">
            <v>10</v>
          </cell>
          <cell r="K2433" t="str">
            <v>CONTROL ELECTRICO</v>
          </cell>
          <cell r="L2433" t="str">
            <v>ST2A</v>
          </cell>
        </row>
        <row r="2434">
          <cell r="A2434">
            <v>22</v>
          </cell>
          <cell r="B2434" t="str">
            <v>X38</v>
          </cell>
          <cell r="C2434" t="str">
            <v>DEPARTAMENTO MONTAJE</v>
          </cell>
          <cell r="D2434" t="str">
            <v>142</v>
          </cell>
          <cell r="E2434" t="str">
            <v>FUNCION PILOTOS DE MARCHA ATRAS</v>
          </cell>
          <cell r="F2434" t="str">
            <v>MAL REGLADO</v>
          </cell>
          <cell r="G2434" t="str">
            <v>FUNCION PILOTOS DE MARCHA ATRASMAL REGLADO</v>
          </cell>
          <cell r="H2434" t="str">
            <v>X38</v>
          </cell>
          <cell r="I2434" t="str">
            <v>SREE</v>
          </cell>
          <cell r="J2434">
            <v>10</v>
          </cell>
          <cell r="K2434" t="str">
            <v>CONTROL ELECTRICO</v>
          </cell>
          <cell r="L2434" t="str">
            <v>ST2A</v>
          </cell>
        </row>
        <row r="2435">
          <cell r="A2435">
            <v>22</v>
          </cell>
          <cell r="B2435" t="str">
            <v>X38</v>
          </cell>
          <cell r="C2435" t="str">
            <v>DEPARTAMENTO MONTAJE</v>
          </cell>
          <cell r="D2435" t="str">
            <v>143</v>
          </cell>
          <cell r="E2435" t="str">
            <v>FARO D.</v>
          </cell>
          <cell r="F2435" t="str">
            <v>FALTA DE FIJACION ROSCADA</v>
          </cell>
          <cell r="G2435" t="str">
            <v>FARO D.FALTA DE FIJACION ROSCADA</v>
          </cell>
          <cell r="H2435" t="str">
            <v>X38</v>
          </cell>
          <cell r="I2435" t="str">
            <v>TCMU</v>
          </cell>
          <cell r="J2435">
            <v>10</v>
          </cell>
          <cell r="K2435" t="str">
            <v>RAMIREZ RICAR DANIEL</v>
          </cell>
          <cell r="L2435" t="str">
            <v>GUNI</v>
          </cell>
        </row>
        <row r="2436">
          <cell r="A2436">
            <v>22</v>
          </cell>
          <cell r="B2436" t="str">
            <v>X38</v>
          </cell>
          <cell r="C2436" t="str">
            <v>DEPARTAMENTO MONTAJE</v>
          </cell>
          <cell r="D2436" t="str">
            <v>143</v>
          </cell>
          <cell r="E2436" t="str">
            <v>FARO D.</v>
          </cell>
          <cell r="F2436" t="str">
            <v>MAL POSICIONADO</v>
          </cell>
          <cell r="G2436" t="str">
            <v>FARO D.MAL POSICIONADO</v>
          </cell>
          <cell r="H2436" t="str">
            <v>X38</v>
          </cell>
          <cell r="I2436" t="str">
            <v>TCMU</v>
          </cell>
          <cell r="J2436">
            <v>10</v>
          </cell>
          <cell r="K2436" t="str">
            <v>IBARRA CARLOS NICOLA</v>
          </cell>
          <cell r="L2436" t="str">
            <v>GUNI</v>
          </cell>
        </row>
        <row r="2437">
          <cell r="A2437">
            <v>22</v>
          </cell>
          <cell r="B2437" t="str">
            <v>X38</v>
          </cell>
          <cell r="C2437" t="str">
            <v>DEPARTAMENTO MONTAJE</v>
          </cell>
          <cell r="D2437" t="str">
            <v>143</v>
          </cell>
          <cell r="E2437" t="str">
            <v>FARO D.</v>
          </cell>
          <cell r="F2437" t="str">
            <v>MAL POSICIONADO</v>
          </cell>
          <cell r="G2437" t="str">
            <v>FARO D.MAL POSICIONADO</v>
          </cell>
          <cell r="H2437" t="str">
            <v>X38</v>
          </cell>
          <cell r="I2437" t="str">
            <v>TCMU</v>
          </cell>
          <cell r="J2437">
            <v>10</v>
          </cell>
          <cell r="K2437" t="str">
            <v>MANZANELLI RICARDO O</v>
          </cell>
          <cell r="L2437" t="str">
            <v>GUNI</v>
          </cell>
        </row>
        <row r="2438">
          <cell r="A2438">
            <v>22</v>
          </cell>
          <cell r="B2438" t="str">
            <v>X38</v>
          </cell>
          <cell r="C2438" t="str">
            <v>DEPARTAMENTO MONTAJE</v>
          </cell>
          <cell r="D2438" t="str">
            <v>143</v>
          </cell>
          <cell r="E2438" t="str">
            <v>FARO I.</v>
          </cell>
          <cell r="F2438" t="str">
            <v>FALTA DE FIJACION ROSCADA</v>
          </cell>
          <cell r="G2438" t="str">
            <v>FARO I.FALTA DE FIJACION ROSCADA</v>
          </cell>
          <cell r="H2438" t="str">
            <v>X38</v>
          </cell>
          <cell r="I2438" t="str">
            <v>TCMU</v>
          </cell>
          <cell r="J2438">
            <v>10</v>
          </cell>
          <cell r="K2438" t="str">
            <v>RAMIREZ RICAR DANIEL</v>
          </cell>
          <cell r="L2438" t="str">
            <v>GUNI</v>
          </cell>
        </row>
        <row r="2439">
          <cell r="A2439">
            <v>22</v>
          </cell>
          <cell r="B2439" t="str">
            <v>X38</v>
          </cell>
          <cell r="C2439" t="str">
            <v>DEPARTAMENTO MONTAJE</v>
          </cell>
          <cell r="D2439" t="str">
            <v>143</v>
          </cell>
          <cell r="E2439" t="str">
            <v>JUNTA DE PUERTA  AVI. (BURLETE)</v>
          </cell>
          <cell r="F2439" t="str">
            <v>MAL POSICIONADO</v>
          </cell>
          <cell r="G2439" t="str">
            <v>JUNTA DE PUERTA  AVI. (BURLETE)MAL POSICIONADO</v>
          </cell>
          <cell r="H2439" t="str">
            <v>X38</v>
          </cell>
          <cell r="I2439" t="str">
            <v>TCMU</v>
          </cell>
          <cell r="J2439">
            <v>10</v>
          </cell>
          <cell r="K2439" t="str">
            <v>RIZZI JESSICA</v>
          </cell>
          <cell r="L2439" t="str">
            <v>GUNI</v>
          </cell>
        </row>
        <row r="2440">
          <cell r="A2440">
            <v>22</v>
          </cell>
          <cell r="B2440" t="str">
            <v>X38</v>
          </cell>
          <cell r="C2440" t="str">
            <v>DEPARTAMENTO MONTAJE</v>
          </cell>
          <cell r="D2440" t="str">
            <v>143</v>
          </cell>
          <cell r="E2440" t="str">
            <v>TAPA DE CARBURANTE</v>
          </cell>
          <cell r="F2440" t="str">
            <v>MAL CENTRADO</v>
          </cell>
          <cell r="G2440" t="str">
            <v>TAPA DE CARBURANTEMAL CENTRADO</v>
          </cell>
          <cell r="H2440" t="str">
            <v>X38</v>
          </cell>
          <cell r="I2440" t="str">
            <v>TCMU</v>
          </cell>
          <cell r="J2440">
            <v>10</v>
          </cell>
          <cell r="K2440" t="str">
            <v>FIGUEROA MIGUEL ANGE</v>
          </cell>
          <cell r="L2440" t="str">
            <v>GUN2</v>
          </cell>
        </row>
        <row r="2441">
          <cell r="A2441">
            <v>22</v>
          </cell>
          <cell r="B2441" t="str">
            <v>X38</v>
          </cell>
          <cell r="C2441" t="str">
            <v>DEPARTAMENTO MONTAJE</v>
          </cell>
          <cell r="D2441" t="str">
            <v>144</v>
          </cell>
          <cell r="E2441" t="str">
            <v>PUENTE TRASERO</v>
          </cell>
          <cell r="F2441" t="str">
            <v>OPERACION MAL REALIZADA</v>
          </cell>
          <cell r="G2441" t="str">
            <v>PUENTE TRASEROOPERACION MAL REALIZADA</v>
          </cell>
          <cell r="H2441" t="str">
            <v>X38</v>
          </cell>
          <cell r="I2441" t="str">
            <v>SRE2</v>
          </cell>
          <cell r="J2441">
            <v>10</v>
          </cell>
          <cell r="K2441" t="str">
            <v>AUTELLI JORGE A</v>
          </cell>
          <cell r="L2441" t="str">
            <v>TCMU</v>
          </cell>
        </row>
        <row r="2442">
          <cell r="A2442">
            <v>22</v>
          </cell>
          <cell r="B2442" t="str">
            <v>X38</v>
          </cell>
          <cell r="C2442" t="str">
            <v>DEPARTAMENTO MONTAJE</v>
          </cell>
          <cell r="D2442" t="str">
            <v>144</v>
          </cell>
          <cell r="E2442" t="str">
            <v>REMPLISSAGE CONTROLE FREIN</v>
          </cell>
          <cell r="F2442" t="str">
            <v>FUGA</v>
          </cell>
          <cell r="G2442" t="str">
            <v>REMPLISSAGE CONTROLE FREINFUGA</v>
          </cell>
          <cell r="H2442" t="str">
            <v>X38</v>
          </cell>
          <cell r="I2442" t="str">
            <v>BOUT</v>
          </cell>
          <cell r="J2442">
            <v>10</v>
          </cell>
          <cell r="L2442" t="str">
            <v>FREN</v>
          </cell>
        </row>
        <row r="2443">
          <cell r="A2443">
            <v>22</v>
          </cell>
          <cell r="B2443" t="str">
            <v>X38</v>
          </cell>
          <cell r="C2443" t="str">
            <v>DEPARTAMENTO MONTAJE</v>
          </cell>
          <cell r="D2443" t="str">
            <v>144</v>
          </cell>
          <cell r="E2443" t="str">
            <v>TUBO DE FRENO INFERIOR TUNEL</v>
          </cell>
          <cell r="F2443" t="str">
            <v>NO APRETADO</v>
          </cell>
          <cell r="G2443" t="str">
            <v>TUBO DE FRENO INFERIOR TUNELNO APRETADO</v>
          </cell>
          <cell r="H2443" t="str">
            <v>X38</v>
          </cell>
          <cell r="I2443" t="str">
            <v>BOUT</v>
          </cell>
          <cell r="J2443">
            <v>10</v>
          </cell>
          <cell r="K2443" t="str">
            <v>PONCE SAON</v>
          </cell>
          <cell r="L2443" t="str">
            <v>GSM1</v>
          </cell>
        </row>
        <row r="2444">
          <cell r="A2444">
            <v>22</v>
          </cell>
          <cell r="B2444" t="str">
            <v>X38</v>
          </cell>
          <cell r="C2444" t="str">
            <v>DEPARTAMENTO MONTAJE</v>
          </cell>
          <cell r="D2444" t="str">
            <v>144</v>
          </cell>
          <cell r="E2444" t="str">
            <v>TUBO DE FRENO INFERIOR TUNEL</v>
          </cell>
          <cell r="F2444" t="str">
            <v>NO APRETADO</v>
          </cell>
          <cell r="G2444" t="str">
            <v>TUBO DE FRENO INFERIOR TUNELNO APRETADO</v>
          </cell>
          <cell r="H2444" t="str">
            <v>X38</v>
          </cell>
          <cell r="I2444" t="str">
            <v>SRE2</v>
          </cell>
          <cell r="J2444">
            <v>10</v>
          </cell>
          <cell r="K2444" t="str">
            <v>PONCE SAON</v>
          </cell>
          <cell r="L2444" t="str">
            <v>GSM1</v>
          </cell>
        </row>
        <row r="2445">
          <cell r="A2445">
            <v>22</v>
          </cell>
          <cell r="B2445" t="str">
            <v>X38</v>
          </cell>
          <cell r="C2445" t="str">
            <v>DEPARTAMENTO MONTAJE</v>
          </cell>
          <cell r="D2445" t="str">
            <v>145</v>
          </cell>
          <cell r="E2445" t="str">
            <v>AIR- BAG</v>
          </cell>
          <cell r="F2445" t="str">
            <v>NO CONFORME</v>
          </cell>
          <cell r="G2445" t="str">
            <v>AIR- BAGNO CONFORME</v>
          </cell>
          <cell r="H2445" t="str">
            <v>X38</v>
          </cell>
          <cell r="I2445" t="str">
            <v>SRE2</v>
          </cell>
          <cell r="J2445">
            <v>10</v>
          </cell>
          <cell r="K2445" t="str">
            <v>AUTELLI JORGE A</v>
          </cell>
          <cell r="L2445" t="str">
            <v>TCMU</v>
          </cell>
        </row>
        <row r="2446">
          <cell r="A2446">
            <v>22</v>
          </cell>
          <cell r="B2446" t="str">
            <v>X38</v>
          </cell>
          <cell r="C2446" t="str">
            <v>DEPARTAMENTO MONTAJE</v>
          </cell>
          <cell r="D2446" t="str">
            <v>145</v>
          </cell>
          <cell r="E2446" t="str">
            <v>FUNCION ABR / ABS</v>
          </cell>
          <cell r="F2446" t="str">
            <v>INSTALACION ESTATICA  2 RK01</v>
          </cell>
          <cell r="G2446" t="str">
            <v>FUNCION ABR / ABSINSTALACION ESTATICA  2 RK01</v>
          </cell>
          <cell r="H2446" t="str">
            <v>X38</v>
          </cell>
          <cell r="I2446" t="str">
            <v>BOUT</v>
          </cell>
          <cell r="J2446">
            <v>10</v>
          </cell>
          <cell r="K2446" t="str">
            <v>CONTROL ELECTRICO</v>
          </cell>
          <cell r="L2446" t="str">
            <v>ST2A</v>
          </cell>
        </row>
        <row r="2447">
          <cell r="A2447">
            <v>22</v>
          </cell>
          <cell r="B2447" t="str">
            <v>X38</v>
          </cell>
          <cell r="C2447" t="str">
            <v>DEPARTAMENTO MONTAJE</v>
          </cell>
          <cell r="D2447" t="str">
            <v>145</v>
          </cell>
          <cell r="E2447" t="str">
            <v>FUNCION DE ANTIARRANQUE</v>
          </cell>
          <cell r="F2447" t="str">
            <v>GAMA NO RESPETADA</v>
          </cell>
          <cell r="G2447" t="str">
            <v>FUNCION DE ANTIARRANQUEGAMA NO RESPETADA</v>
          </cell>
          <cell r="H2447" t="str">
            <v>X38</v>
          </cell>
          <cell r="I2447" t="str">
            <v>SREE</v>
          </cell>
          <cell r="J2447">
            <v>10</v>
          </cell>
          <cell r="K2447" t="str">
            <v>CONTROL ELECTRICO</v>
          </cell>
          <cell r="L2447" t="str">
            <v>ST1A</v>
          </cell>
        </row>
        <row r="2448">
          <cell r="A2448">
            <v>22</v>
          </cell>
          <cell r="B2448" t="str">
            <v>X38</v>
          </cell>
          <cell r="C2448" t="str">
            <v>DEPARTAMENTO MONTAJE</v>
          </cell>
          <cell r="D2448" t="str">
            <v>145</v>
          </cell>
          <cell r="E2448" t="str">
            <v>FUNCION DE ANTIARRANQUE</v>
          </cell>
          <cell r="F2448" t="str">
            <v>OPERACION MAL REALIZADA</v>
          </cell>
          <cell r="G2448" t="str">
            <v>FUNCION DE ANTIARRANQUEOPERACION MAL REALIZADA</v>
          </cell>
          <cell r="H2448" t="str">
            <v>X38</v>
          </cell>
          <cell r="I2448" t="str">
            <v>SREE</v>
          </cell>
          <cell r="J2448">
            <v>10</v>
          </cell>
          <cell r="K2448" t="str">
            <v>CONTROL ELECTRICO</v>
          </cell>
          <cell r="L2448" t="str">
            <v>ST1A</v>
          </cell>
        </row>
        <row r="2449">
          <cell r="A2449">
            <v>22</v>
          </cell>
          <cell r="B2449" t="str">
            <v>X38</v>
          </cell>
          <cell r="C2449" t="str">
            <v>DEPARTAMENTO MONTAJE</v>
          </cell>
          <cell r="D2449" t="str">
            <v>145</v>
          </cell>
          <cell r="E2449" t="str">
            <v>FUNCION DE CLAXON O BOCINAS</v>
          </cell>
          <cell r="F2449" t="str">
            <v>INSTALACION ESTATICA  2 RK01</v>
          </cell>
          <cell r="G2449" t="str">
            <v>FUNCION DE CLAXON O BOCINASINSTALACION ESTATICA  2 RK01</v>
          </cell>
          <cell r="H2449" t="str">
            <v>X38</v>
          </cell>
          <cell r="I2449" t="str">
            <v>SREE</v>
          </cell>
          <cell r="J2449">
            <v>10</v>
          </cell>
          <cell r="K2449" t="str">
            <v>CONTROL ELECTRICO</v>
          </cell>
          <cell r="L2449" t="str">
            <v>ST2A</v>
          </cell>
        </row>
        <row r="2450">
          <cell r="A2450">
            <v>22</v>
          </cell>
          <cell r="B2450" t="str">
            <v>X38</v>
          </cell>
          <cell r="C2450" t="str">
            <v>DEPARTAMENTO MONTAJE</v>
          </cell>
          <cell r="D2450" t="str">
            <v>145</v>
          </cell>
          <cell r="E2450" t="str">
            <v>FUNCION DE DESEMPAÑADO LUNETA / CUSTODIA</v>
          </cell>
          <cell r="F2450" t="str">
            <v>INSTALACION ESTATICA  2 RK01</v>
          </cell>
          <cell r="G2450" t="str">
            <v>FUNCION DE DESEMPAÑADO LUNETA / CUSTODIAINSTALACION ESTATICA  2 RK01</v>
          </cell>
          <cell r="H2450" t="str">
            <v>X38</v>
          </cell>
          <cell r="I2450" t="str">
            <v>SRE2</v>
          </cell>
          <cell r="J2450">
            <v>10</v>
          </cell>
          <cell r="K2450" t="str">
            <v>CONTROL ELECTRICO</v>
          </cell>
          <cell r="L2450" t="str">
            <v>ST2A</v>
          </cell>
        </row>
        <row r="2451">
          <cell r="A2451">
            <v>22</v>
          </cell>
          <cell r="B2451" t="str">
            <v>X38</v>
          </cell>
          <cell r="C2451" t="str">
            <v>DEPARTAMENTO MONTAJE</v>
          </cell>
          <cell r="D2451" t="str">
            <v>145</v>
          </cell>
          <cell r="E2451" t="str">
            <v>FUNCION ILUMINACION DE INTERIOR</v>
          </cell>
          <cell r="F2451" t="str">
            <v>INSTALACION ESTATICA  2 RK01</v>
          </cell>
          <cell r="G2451" t="str">
            <v>FUNCION ILUMINACION DE INTERIORINSTALACION ESTATICA  2 RK01</v>
          </cell>
          <cell r="H2451" t="str">
            <v>X38</v>
          </cell>
          <cell r="I2451" t="str">
            <v>SRE2</v>
          </cell>
          <cell r="J2451">
            <v>10</v>
          </cell>
          <cell r="K2451" t="str">
            <v>CONTROL ELECTRICO</v>
          </cell>
          <cell r="L2451" t="str">
            <v>ST2A</v>
          </cell>
        </row>
        <row r="2452">
          <cell r="A2452">
            <v>22</v>
          </cell>
          <cell r="B2452" t="str">
            <v>X38</v>
          </cell>
          <cell r="C2452" t="str">
            <v>DEPARTAMENTO MONTAJE</v>
          </cell>
          <cell r="D2452" t="str">
            <v>145</v>
          </cell>
          <cell r="E2452" t="str">
            <v>PARACHOQUES AR</v>
          </cell>
          <cell r="F2452" t="str">
            <v>SOBRESALE</v>
          </cell>
          <cell r="G2452" t="str">
            <v>PARACHOQUES ARSOBRESALE</v>
          </cell>
          <cell r="H2452" t="str">
            <v>X38</v>
          </cell>
          <cell r="I2452" t="str">
            <v>TCMU</v>
          </cell>
          <cell r="J2452">
            <v>10</v>
          </cell>
          <cell r="K2452" t="str">
            <v>TOLEDO WALTER ANDRES</v>
          </cell>
          <cell r="L2452" t="str">
            <v>GUNI</v>
          </cell>
        </row>
        <row r="2453">
          <cell r="A2453">
            <v>22</v>
          </cell>
          <cell r="B2453" t="str">
            <v>X38</v>
          </cell>
          <cell r="C2453" t="str">
            <v>DEPARTAMENTO MONTAJE</v>
          </cell>
          <cell r="D2453" t="str">
            <v>145</v>
          </cell>
          <cell r="E2453" t="str">
            <v>PARACHOQUES AV.</v>
          </cell>
          <cell r="F2453" t="str">
            <v>NO PLACA</v>
          </cell>
          <cell r="G2453" t="str">
            <v>PARACHOQUES AV.NO PLACA</v>
          </cell>
          <cell r="H2453" t="str">
            <v>X38</v>
          </cell>
          <cell r="I2453" t="str">
            <v>TCMU</v>
          </cell>
          <cell r="J2453">
            <v>10</v>
          </cell>
          <cell r="K2453" t="str">
            <v>FIGUEROA MIGUEL ANGE</v>
          </cell>
          <cell r="L2453" t="str">
            <v>GUN2</v>
          </cell>
        </row>
        <row r="2454">
          <cell r="A2454">
            <v>22</v>
          </cell>
          <cell r="B2454" t="str">
            <v>X38</v>
          </cell>
          <cell r="C2454" t="str">
            <v>DEPARTAMENTO MONTAJE</v>
          </cell>
          <cell r="D2454" t="str">
            <v>145</v>
          </cell>
          <cell r="E2454" t="str">
            <v>PROTECTOR INT. PASO DE RUEDA ARD.</v>
          </cell>
          <cell r="F2454" t="str">
            <v>NO PLACA</v>
          </cell>
          <cell r="G2454" t="str">
            <v>PROTECTOR INT. PASO DE RUEDA ARD.NO PLACA</v>
          </cell>
          <cell r="H2454" t="str">
            <v>X38</v>
          </cell>
          <cell r="I2454" t="str">
            <v>SRE2</v>
          </cell>
          <cell r="J2454">
            <v>10</v>
          </cell>
          <cell r="K2454" t="str">
            <v>AUTELLI JORGE A</v>
          </cell>
          <cell r="L2454" t="str">
            <v>TCMU</v>
          </cell>
        </row>
        <row r="2455">
          <cell r="A2455">
            <v>22</v>
          </cell>
          <cell r="B2455" t="str">
            <v>X38</v>
          </cell>
          <cell r="C2455" t="str">
            <v>DEPARTAMENTO MONTAJE</v>
          </cell>
          <cell r="D2455" t="str">
            <v>146</v>
          </cell>
          <cell r="E2455" t="str">
            <v>FUNCION DOOR CONTROLE MODULE</v>
          </cell>
          <cell r="F2455" t="str">
            <v>INSTALACION ESTATICA  2 RK01</v>
          </cell>
          <cell r="G2455" t="str">
            <v>FUNCION DOOR CONTROLE MODULEINSTALACION ESTATICA  2 RK01</v>
          </cell>
          <cell r="H2455" t="str">
            <v>X38</v>
          </cell>
          <cell r="I2455" t="str">
            <v>SRE2</v>
          </cell>
          <cell r="J2455">
            <v>10</v>
          </cell>
          <cell r="K2455" t="str">
            <v>CONTROL ELECTRICO</v>
          </cell>
          <cell r="L2455" t="str">
            <v>ST2A</v>
          </cell>
        </row>
        <row r="2456">
          <cell r="A2456">
            <v>22</v>
          </cell>
          <cell r="B2456" t="str">
            <v>X38</v>
          </cell>
          <cell r="C2456" t="str">
            <v>DEPARTAMENTO MONTAJE</v>
          </cell>
          <cell r="D2456" t="str">
            <v>146</v>
          </cell>
          <cell r="E2456" t="str">
            <v>FUNCION TABLERO BORDO</v>
          </cell>
          <cell r="F2456" t="str">
            <v>CONECTOR MAL- NO CONECTADO</v>
          </cell>
          <cell r="G2456" t="str">
            <v>FUNCION TABLERO BORDOCONECTOR MAL- NO CONECTADO</v>
          </cell>
          <cell r="H2456" t="str">
            <v>X38</v>
          </cell>
          <cell r="I2456" t="str">
            <v>SRE1</v>
          </cell>
          <cell r="J2456">
            <v>10</v>
          </cell>
          <cell r="K2456" t="str">
            <v>CONTROL ELECTRICO</v>
          </cell>
          <cell r="L2456" t="str">
            <v>ST1A</v>
          </cell>
        </row>
        <row r="2457">
          <cell r="A2457">
            <v>22</v>
          </cell>
          <cell r="B2457" t="str">
            <v>X38</v>
          </cell>
          <cell r="C2457" t="str">
            <v>DEPARTAMENTO MONTAJE</v>
          </cell>
          <cell r="D2457" t="str">
            <v>146</v>
          </cell>
          <cell r="E2457" t="str">
            <v>FUNCION TABLERO BORDO</v>
          </cell>
          <cell r="F2457" t="str">
            <v>INSTALACION ESTATICA  2 RK01</v>
          </cell>
          <cell r="G2457" t="str">
            <v>FUNCION TABLERO BORDOINSTALACION ESTATICA  2 RK01</v>
          </cell>
          <cell r="H2457" t="str">
            <v>X38</v>
          </cell>
          <cell r="I2457" t="str">
            <v>BOUT</v>
          </cell>
          <cell r="J2457">
            <v>10</v>
          </cell>
          <cell r="K2457" t="str">
            <v>CONTROL ELECTRICO</v>
          </cell>
          <cell r="L2457" t="str">
            <v>ST2A</v>
          </cell>
        </row>
        <row r="2458">
          <cell r="A2458">
            <v>22</v>
          </cell>
          <cell r="B2458" t="str">
            <v>X38</v>
          </cell>
          <cell r="C2458" t="str">
            <v>DEPARTAMENTO MONTAJE</v>
          </cell>
          <cell r="D2458" t="str">
            <v>146</v>
          </cell>
          <cell r="E2458" t="str">
            <v>LLENADO LIQUIDO FRENOS</v>
          </cell>
          <cell r="F2458" t="str">
            <v>INSTALACION ESTATICA  2 RK01</v>
          </cell>
          <cell r="G2458" t="str">
            <v>LLENADO LIQUIDO FRENOSINSTALACION ESTATICA  2 RK01</v>
          </cell>
          <cell r="H2458" t="str">
            <v>X38</v>
          </cell>
          <cell r="I2458" t="str">
            <v>BOUT</v>
          </cell>
          <cell r="J2458">
            <v>10</v>
          </cell>
          <cell r="K2458" t="str">
            <v>CONTROL ELECTRICO</v>
          </cell>
          <cell r="L2458" t="str">
            <v>ST2A</v>
          </cell>
        </row>
        <row r="2459">
          <cell r="A2459">
            <v>22</v>
          </cell>
          <cell r="B2459" t="str">
            <v>X38</v>
          </cell>
          <cell r="C2459" t="str">
            <v>DEPARTAMENTO MONTAJE</v>
          </cell>
          <cell r="D2459" t="str">
            <v>146</v>
          </cell>
          <cell r="E2459" t="str">
            <v>PORTON (CONJUNTO)</v>
          </cell>
          <cell r="F2459" t="str">
            <v>FALTA TOPE</v>
          </cell>
          <cell r="G2459" t="str">
            <v>PORTON (CONJUNTO)FALTA TOPE</v>
          </cell>
          <cell r="H2459" t="str">
            <v>X38</v>
          </cell>
          <cell r="I2459" t="str">
            <v>TCMU</v>
          </cell>
          <cell r="J2459">
            <v>10</v>
          </cell>
          <cell r="K2459" t="str">
            <v>FIGUEROA MIGUEL ANGE</v>
          </cell>
          <cell r="L2459" t="str">
            <v>GUNI</v>
          </cell>
        </row>
        <row r="2460">
          <cell r="A2460">
            <v>22</v>
          </cell>
          <cell r="B2460" t="str">
            <v>X38</v>
          </cell>
          <cell r="C2460" t="str">
            <v>DEPARTAMENTO MONTAJE</v>
          </cell>
          <cell r="D2460" t="str">
            <v>147</v>
          </cell>
          <cell r="E2460" t="str">
            <v>ALETA  ARI.</v>
          </cell>
          <cell r="F2460" t="str">
            <v>DESCONCHADO</v>
          </cell>
          <cell r="G2460" t="str">
            <v>ALETA  ARI.DESCONCHADO</v>
          </cell>
          <cell r="H2460" t="str">
            <v>X38</v>
          </cell>
          <cell r="I2460" t="str">
            <v>BOUT</v>
          </cell>
          <cell r="J2460">
            <v>10</v>
          </cell>
          <cell r="K2460" t="str">
            <v>HORENSTEIN MARIA VIR</v>
          </cell>
          <cell r="L2460" t="str">
            <v>GUNI</v>
          </cell>
        </row>
        <row r="2461">
          <cell r="A2461">
            <v>22</v>
          </cell>
          <cell r="B2461" t="str">
            <v>X38</v>
          </cell>
          <cell r="C2461" t="str">
            <v>DEPARTAMENTO MONTAJE</v>
          </cell>
          <cell r="D2461" t="str">
            <v>147</v>
          </cell>
          <cell r="E2461" t="str">
            <v>PARACHOQUES AR</v>
          </cell>
          <cell r="F2461" t="str">
            <v>DESCONCHADO</v>
          </cell>
          <cell r="G2461" t="str">
            <v>PARACHOQUES ARDESCONCHADO</v>
          </cell>
          <cell r="H2461" t="str">
            <v>X38</v>
          </cell>
          <cell r="I2461" t="str">
            <v>TCMU</v>
          </cell>
          <cell r="J2461">
            <v>10</v>
          </cell>
          <cell r="K2461" t="str">
            <v>FIGUEROA MIGUEL ANGE</v>
          </cell>
          <cell r="L2461" t="str">
            <v>GUNI</v>
          </cell>
        </row>
        <row r="2462">
          <cell r="A2462">
            <v>22</v>
          </cell>
          <cell r="B2462" t="str">
            <v>X38</v>
          </cell>
          <cell r="C2462" t="str">
            <v>DEPARTAMENTO MONTAJE</v>
          </cell>
          <cell r="D2462" t="str">
            <v>147</v>
          </cell>
          <cell r="E2462" t="str">
            <v>PIE  AVI.</v>
          </cell>
          <cell r="F2462" t="str">
            <v>DESCONCHADO</v>
          </cell>
          <cell r="G2462" t="str">
            <v>PIE  AVI.DESCONCHADO</v>
          </cell>
          <cell r="H2462" t="str">
            <v>X38</v>
          </cell>
          <cell r="I2462" t="str">
            <v>SBOX</v>
          </cell>
          <cell r="J2462">
            <v>10</v>
          </cell>
          <cell r="K2462" t="str">
            <v>ALBORNOZ CARLOS</v>
          </cell>
          <cell r="L2462" t="str">
            <v>SPIN</v>
          </cell>
        </row>
        <row r="2463">
          <cell r="A2463">
            <v>22</v>
          </cell>
          <cell r="B2463" t="str">
            <v>X38</v>
          </cell>
          <cell r="C2463" t="str">
            <v>DEPARTAMENTO MONTAJE</v>
          </cell>
          <cell r="D2463" t="str">
            <v>147</v>
          </cell>
          <cell r="E2463" t="str">
            <v>PIE MEDIO  I.</v>
          </cell>
          <cell r="F2463" t="str">
            <v>DESCONCHADO</v>
          </cell>
          <cell r="G2463" t="str">
            <v>PIE MEDIO  I.DESCONCHADO</v>
          </cell>
          <cell r="H2463" t="str">
            <v>X38</v>
          </cell>
          <cell r="I2463" t="str">
            <v>TCMU</v>
          </cell>
          <cell r="J2463">
            <v>10</v>
          </cell>
          <cell r="K2463" t="str">
            <v>FIGUEROA MIGUEL ANGE</v>
          </cell>
          <cell r="L2463" t="str">
            <v>GUN2</v>
          </cell>
        </row>
        <row r="2464">
          <cell r="A2464">
            <v>22</v>
          </cell>
          <cell r="B2464" t="str">
            <v>X38</v>
          </cell>
          <cell r="C2464" t="str">
            <v>DEPARTAMENTO MONTAJE</v>
          </cell>
          <cell r="D2464" t="str">
            <v>147</v>
          </cell>
          <cell r="E2464" t="str">
            <v>PIE MEDIO  I.</v>
          </cell>
          <cell r="F2464" t="str">
            <v>DESCONCHADO</v>
          </cell>
          <cell r="G2464" t="str">
            <v>PIE MEDIO  I.DESCONCHADO</v>
          </cell>
          <cell r="H2464" t="str">
            <v>X38</v>
          </cell>
          <cell r="I2464" t="str">
            <v>TCMU</v>
          </cell>
          <cell r="J2464">
            <v>10</v>
          </cell>
          <cell r="K2464" t="str">
            <v>FUENTE FEDER GREGOR</v>
          </cell>
          <cell r="L2464" t="str">
            <v>GUNI</v>
          </cell>
        </row>
        <row r="2465">
          <cell r="A2465">
            <v>22</v>
          </cell>
          <cell r="B2465" t="str">
            <v>X38</v>
          </cell>
          <cell r="C2465" t="str">
            <v>DEPARTAMENTO MONTAJE</v>
          </cell>
          <cell r="D2465" t="str">
            <v>147</v>
          </cell>
          <cell r="E2465" t="str">
            <v>PORTON (CONJUNTO)</v>
          </cell>
          <cell r="F2465" t="str">
            <v>DESCONCHADO</v>
          </cell>
          <cell r="G2465" t="str">
            <v>PORTON (CONJUNTO)DESCONCHADO</v>
          </cell>
          <cell r="H2465" t="str">
            <v>X38</v>
          </cell>
          <cell r="I2465" t="str">
            <v>TCMU</v>
          </cell>
          <cell r="J2465">
            <v>10</v>
          </cell>
          <cell r="K2465" t="str">
            <v>ACEVEDO CLAUDIO CEFE</v>
          </cell>
          <cell r="L2465" t="str">
            <v>GUNI</v>
          </cell>
        </row>
        <row r="2466">
          <cell r="A2466">
            <v>22</v>
          </cell>
          <cell r="B2466" t="str">
            <v>X38</v>
          </cell>
          <cell r="C2466" t="str">
            <v>DEPARTAMENTO MONTAJE</v>
          </cell>
          <cell r="D2466" t="str">
            <v>147</v>
          </cell>
          <cell r="E2466" t="str">
            <v>PORTON (CONJUNTO)</v>
          </cell>
          <cell r="F2466" t="str">
            <v>DESCONCHADO</v>
          </cell>
          <cell r="G2466" t="str">
            <v>PORTON (CONJUNTO)DESCONCHADO</v>
          </cell>
          <cell r="H2466" t="str">
            <v>X38</v>
          </cell>
          <cell r="I2466" t="str">
            <v>TCMU</v>
          </cell>
          <cell r="J2466">
            <v>10</v>
          </cell>
          <cell r="K2466" t="str">
            <v>RIZZI JESSICA</v>
          </cell>
          <cell r="L2466" t="str">
            <v>GUNI</v>
          </cell>
        </row>
        <row r="2467">
          <cell r="A2467">
            <v>22</v>
          </cell>
          <cell r="B2467" t="str">
            <v>X38</v>
          </cell>
          <cell r="C2467" t="str">
            <v>DEPARTAMENTO MONTAJE</v>
          </cell>
          <cell r="D2467" t="str">
            <v>147</v>
          </cell>
          <cell r="E2467" t="str">
            <v>PORTON (CONJUNTO)</v>
          </cell>
          <cell r="F2467" t="str">
            <v>DESCONCHADO</v>
          </cell>
          <cell r="G2467" t="str">
            <v>PORTON (CONJUNTO)DESCONCHADO</v>
          </cell>
          <cell r="H2467" t="str">
            <v>X38</v>
          </cell>
          <cell r="I2467" t="str">
            <v>TCMU</v>
          </cell>
          <cell r="J2467">
            <v>10</v>
          </cell>
          <cell r="K2467" t="str">
            <v>RUSEK CHRISTIAN ADRI</v>
          </cell>
          <cell r="L2467" t="str">
            <v>GUNI</v>
          </cell>
        </row>
        <row r="2468">
          <cell r="A2468">
            <v>22</v>
          </cell>
          <cell r="B2468" t="str">
            <v>X38</v>
          </cell>
          <cell r="C2468" t="str">
            <v>DEPARTAMENTO MONTAJE</v>
          </cell>
          <cell r="D2468" t="str">
            <v>147</v>
          </cell>
          <cell r="E2468" t="str">
            <v>PORTON (CONJUNTO)</v>
          </cell>
          <cell r="F2468" t="str">
            <v xml:space="preserve">RAYAS </v>
          </cell>
          <cell r="G2468" t="str">
            <v xml:space="preserve">PORTON (CONJUNTO)RAYAS </v>
          </cell>
          <cell r="H2468" t="str">
            <v>X38</v>
          </cell>
          <cell r="I2468" t="str">
            <v>TCMU</v>
          </cell>
          <cell r="J2468">
            <v>10</v>
          </cell>
          <cell r="K2468" t="str">
            <v>RUSEK CHRISTIAN ADRI</v>
          </cell>
          <cell r="L2468" t="str">
            <v>GUNI</v>
          </cell>
        </row>
        <row r="2469">
          <cell r="A2469">
            <v>22</v>
          </cell>
          <cell r="B2469" t="str">
            <v>X38</v>
          </cell>
          <cell r="C2469" t="str">
            <v>DEPARTAMENTO MONTAJE</v>
          </cell>
          <cell r="D2469" t="str">
            <v>147</v>
          </cell>
          <cell r="E2469" t="str">
            <v>PUERTA ARI.</v>
          </cell>
          <cell r="F2469" t="str">
            <v>DESCONCHADO</v>
          </cell>
          <cell r="G2469" t="str">
            <v>PUERTA ARI.DESCONCHADO</v>
          </cell>
          <cell r="H2469" t="str">
            <v>X38</v>
          </cell>
          <cell r="I2469" t="str">
            <v>TCMU</v>
          </cell>
          <cell r="J2469">
            <v>10</v>
          </cell>
          <cell r="K2469" t="str">
            <v>RAMIREZ RICAR DANIEL</v>
          </cell>
          <cell r="L2469" t="str">
            <v>GUNI</v>
          </cell>
        </row>
        <row r="2470">
          <cell r="A2470">
            <v>22</v>
          </cell>
          <cell r="B2470" t="str">
            <v>X38</v>
          </cell>
          <cell r="C2470" t="str">
            <v>DEPARTAMENTO MONTAJE</v>
          </cell>
          <cell r="D2470" t="str">
            <v>147</v>
          </cell>
          <cell r="E2470" t="str">
            <v>PUERTA AVD.</v>
          </cell>
          <cell r="F2470" t="str">
            <v>DESCONCHADO</v>
          </cell>
          <cell r="G2470" t="str">
            <v>PUERTA AVD.DESCONCHADO</v>
          </cell>
          <cell r="H2470" t="str">
            <v>X38</v>
          </cell>
          <cell r="I2470" t="str">
            <v>SBOX</v>
          </cell>
          <cell r="J2470">
            <v>10</v>
          </cell>
          <cell r="K2470" t="str">
            <v>ALBORNOZ CARLOS</v>
          </cell>
          <cell r="L2470" t="str">
            <v>SPIN</v>
          </cell>
        </row>
        <row r="2471">
          <cell r="A2471">
            <v>22</v>
          </cell>
          <cell r="B2471" t="str">
            <v>X38</v>
          </cell>
          <cell r="C2471" t="str">
            <v>DEPARTAMENTO MONTAJE</v>
          </cell>
          <cell r="D2471" t="str">
            <v>147</v>
          </cell>
          <cell r="E2471" t="str">
            <v>PUERTA AVD.</v>
          </cell>
          <cell r="F2471" t="str">
            <v>DESCONCHADO</v>
          </cell>
          <cell r="G2471" t="str">
            <v>PUERTA AVD.DESCONCHADO</v>
          </cell>
          <cell r="H2471" t="str">
            <v>X38</v>
          </cell>
          <cell r="I2471" t="str">
            <v>TCMU</v>
          </cell>
          <cell r="J2471">
            <v>10</v>
          </cell>
          <cell r="K2471" t="str">
            <v>VAZQUEZ RENE ALBERTO</v>
          </cell>
          <cell r="L2471" t="str">
            <v>GUNI</v>
          </cell>
        </row>
        <row r="2472">
          <cell r="A2472">
            <v>22</v>
          </cell>
          <cell r="B2472" t="str">
            <v>X38</v>
          </cell>
          <cell r="C2472" t="str">
            <v>DEPARTAMENTO MONTAJE</v>
          </cell>
          <cell r="D2472" t="str">
            <v>147</v>
          </cell>
          <cell r="E2472" t="str">
            <v>PUERTA AVD.</v>
          </cell>
          <cell r="F2472" t="str">
            <v>DESCONCHADO</v>
          </cell>
          <cell r="G2472" t="str">
            <v>PUERTA AVD.DESCONCHADO</v>
          </cell>
          <cell r="H2472" t="str">
            <v>X38</v>
          </cell>
          <cell r="I2472" t="str">
            <v>TCMU</v>
          </cell>
          <cell r="J2472">
            <v>10</v>
          </cell>
          <cell r="K2472" t="str">
            <v>ZELAYA GONZA MA CRUZ</v>
          </cell>
          <cell r="L2472" t="str">
            <v>GUNI</v>
          </cell>
        </row>
        <row r="2473">
          <cell r="A2473">
            <v>22</v>
          </cell>
          <cell r="B2473" t="str">
            <v>X38</v>
          </cell>
          <cell r="C2473" t="str">
            <v>DEPARTAMENTO MONTAJE</v>
          </cell>
          <cell r="D2473" t="str">
            <v>147</v>
          </cell>
          <cell r="E2473" t="str">
            <v>PUERTA AVI.</v>
          </cell>
          <cell r="F2473" t="str">
            <v>DESCONCHADO</v>
          </cell>
          <cell r="G2473" t="str">
            <v>PUERTA AVI.DESCONCHADO</v>
          </cell>
          <cell r="H2473" t="str">
            <v>X38</v>
          </cell>
          <cell r="I2473" t="str">
            <v>TCMU</v>
          </cell>
          <cell r="J2473">
            <v>10</v>
          </cell>
          <cell r="K2473" t="str">
            <v>FIGUEROA MIGUEL ANGE</v>
          </cell>
          <cell r="L2473" t="str">
            <v>GUNI</v>
          </cell>
        </row>
        <row r="2474">
          <cell r="A2474">
            <v>22</v>
          </cell>
          <cell r="B2474" t="str">
            <v>X38</v>
          </cell>
          <cell r="C2474" t="str">
            <v>DEPARTAMENTO MONTAJE</v>
          </cell>
          <cell r="D2474" t="str">
            <v>147</v>
          </cell>
          <cell r="E2474" t="str">
            <v>PUERTA AVI.</v>
          </cell>
          <cell r="F2474" t="str">
            <v>DESCONCHADO</v>
          </cell>
          <cell r="G2474" t="str">
            <v>PUERTA AVI.DESCONCHADO</v>
          </cell>
          <cell r="H2474" t="str">
            <v>X38</v>
          </cell>
          <cell r="I2474" t="str">
            <v>TCMU</v>
          </cell>
          <cell r="J2474">
            <v>10</v>
          </cell>
          <cell r="K2474" t="str">
            <v>RIZZI JESSICA</v>
          </cell>
          <cell r="L2474" t="str">
            <v>GUNI</v>
          </cell>
        </row>
        <row r="2475">
          <cell r="A2475">
            <v>22</v>
          </cell>
          <cell r="B2475" t="str">
            <v>X38</v>
          </cell>
          <cell r="C2475" t="str">
            <v>DEPARTAMENTO MONTAJE</v>
          </cell>
          <cell r="D2475" t="str">
            <v>148</v>
          </cell>
          <cell r="E2475" t="str">
            <v>FUNCION AIR-BAG / PRETENSOR</v>
          </cell>
          <cell r="F2475" t="str">
            <v>INSTALACION FIRMA SK01</v>
          </cell>
          <cell r="G2475" t="str">
            <v>FUNCION AIR-BAG / PRETENSORINSTALACION FIRMA SK01</v>
          </cell>
          <cell r="H2475" t="str">
            <v>X38</v>
          </cell>
          <cell r="I2475" t="str">
            <v>BOUT</v>
          </cell>
          <cell r="J2475">
            <v>10</v>
          </cell>
          <cell r="K2475" t="str">
            <v>CONTROL ELECTRICO</v>
          </cell>
          <cell r="L2475" t="str">
            <v>SEEA</v>
          </cell>
        </row>
        <row r="2476">
          <cell r="A2476">
            <v>22</v>
          </cell>
          <cell r="B2476" t="str">
            <v>X38</v>
          </cell>
          <cell r="C2476" t="str">
            <v>DEPARTAMENTO MONTAJE</v>
          </cell>
          <cell r="D2476" t="str">
            <v>148</v>
          </cell>
          <cell r="E2476" t="str">
            <v>FUNCION  DA</v>
          </cell>
          <cell r="F2476" t="str">
            <v>INSTALACION FIRMA SK01</v>
          </cell>
          <cell r="G2476" t="str">
            <v>FUNCION  DAINSTALACION FIRMA SK01</v>
          </cell>
          <cell r="H2476" t="str">
            <v>X38</v>
          </cell>
          <cell r="I2476" t="str">
            <v>SIGB</v>
          </cell>
          <cell r="J2476">
            <v>10</v>
          </cell>
          <cell r="K2476" t="str">
            <v>CONTROL ELECTRICO</v>
          </cell>
          <cell r="L2476" t="str">
            <v>SEEA</v>
          </cell>
        </row>
        <row r="2477">
          <cell r="A2477">
            <v>22</v>
          </cell>
          <cell r="B2477" t="str">
            <v>X38</v>
          </cell>
          <cell r="C2477" t="str">
            <v>DEPARTAMENTO MONTAJE</v>
          </cell>
          <cell r="D2477" t="str">
            <v>148</v>
          </cell>
          <cell r="E2477" t="str">
            <v>FUNCION DOOR CONTROLE MODULE</v>
          </cell>
          <cell r="F2477" t="str">
            <v>INSTALACION FIRMA SK01</v>
          </cell>
          <cell r="G2477" t="str">
            <v>FUNCION DOOR CONTROLE MODULEINSTALACION FIRMA SK01</v>
          </cell>
          <cell r="H2477" t="str">
            <v>X38</v>
          </cell>
          <cell r="I2477" t="str">
            <v>BOUT</v>
          </cell>
          <cell r="J2477">
            <v>10</v>
          </cell>
          <cell r="K2477" t="str">
            <v>CONTROL ELECTRICO</v>
          </cell>
          <cell r="L2477" t="str">
            <v>SEEA</v>
          </cell>
        </row>
        <row r="2478">
          <cell r="A2478">
            <v>22</v>
          </cell>
          <cell r="B2478" t="str">
            <v>X38</v>
          </cell>
          <cell r="C2478" t="str">
            <v>DEPARTAMENTO MONTAJE</v>
          </cell>
          <cell r="D2478" t="str">
            <v>148</v>
          </cell>
          <cell r="E2478" t="str">
            <v>FUNCION TABLERO BORDO</v>
          </cell>
          <cell r="F2478" t="str">
            <v>INSTALACION FIRMA SK01</v>
          </cell>
          <cell r="G2478" t="str">
            <v>FUNCION TABLERO BORDOINSTALACION FIRMA SK01</v>
          </cell>
          <cell r="H2478" t="str">
            <v>X38</v>
          </cell>
          <cell r="I2478" t="str">
            <v>BOUT</v>
          </cell>
          <cell r="J2478">
            <v>10</v>
          </cell>
          <cell r="K2478" t="str">
            <v>CONTROL ELECTRICO</v>
          </cell>
          <cell r="L2478" t="str">
            <v>SEEA</v>
          </cell>
        </row>
        <row r="2479">
          <cell r="A2479">
            <v>22</v>
          </cell>
          <cell r="B2479" t="str">
            <v>X38</v>
          </cell>
          <cell r="C2479" t="str">
            <v>DEPARTAMENTO MONTAJE</v>
          </cell>
          <cell r="D2479" t="str">
            <v>148</v>
          </cell>
          <cell r="E2479" t="str">
            <v>FUNCION UC BIC</v>
          </cell>
          <cell r="F2479" t="str">
            <v>INSTALACION FIRMA SK01</v>
          </cell>
          <cell r="G2479" t="str">
            <v>FUNCION UC BICINSTALACION FIRMA SK01</v>
          </cell>
          <cell r="H2479" t="str">
            <v>X38</v>
          </cell>
          <cell r="I2479" t="str">
            <v>SRE2</v>
          </cell>
          <cell r="J2479">
            <v>10</v>
          </cell>
          <cell r="K2479" t="str">
            <v>CONTROL ELECTRICO</v>
          </cell>
          <cell r="L2479" t="str">
            <v>SEEA</v>
          </cell>
        </row>
        <row r="2480">
          <cell r="A2480">
            <v>22</v>
          </cell>
          <cell r="B2480" t="str">
            <v>X38</v>
          </cell>
          <cell r="C2480" t="str">
            <v>DEPARTAMENTO PINTURA</v>
          </cell>
          <cell r="D2480" t="str">
            <v>468</v>
          </cell>
          <cell r="E2480" t="str">
            <v>CAJON DE PUERTA AVI.</v>
          </cell>
          <cell r="F2480" t="str">
            <v>DESCONCHADO</v>
          </cell>
          <cell r="G2480" t="str">
            <v>CAJON DE PUERTA AVI.DESCONCHADO</v>
          </cell>
          <cell r="H2480" t="str">
            <v>X38</v>
          </cell>
          <cell r="I2480" t="str">
            <v>SRE1</v>
          </cell>
          <cell r="J2480">
            <v>10</v>
          </cell>
          <cell r="K2480" t="str">
            <v>DAGHERO CLAUDIO JUAN</v>
          </cell>
          <cell r="L2480" t="str">
            <v>TCMU</v>
          </cell>
        </row>
        <row r="2481">
          <cell r="A2481">
            <v>22</v>
          </cell>
          <cell r="B2481" t="str">
            <v>X38</v>
          </cell>
          <cell r="C2481" t="str">
            <v>DEPARTAMENTO PINTURA</v>
          </cell>
          <cell r="D2481" t="str">
            <v>481</v>
          </cell>
          <cell r="E2481" t="str">
            <v>PASO DE RUEDA  AVD. (AUVENT)</v>
          </cell>
          <cell r="F2481" t="str">
            <v xml:space="preserve">MASTICO AGRIETADO </v>
          </cell>
          <cell r="G2481" t="str">
            <v xml:space="preserve">PASO DE RUEDA  AVD. (AUVENT)MASTICO AGRIETADO </v>
          </cell>
          <cell r="H2481" t="str">
            <v>X38</v>
          </cell>
          <cell r="I2481" t="str">
            <v>SBOX</v>
          </cell>
          <cell r="J2481">
            <v>10</v>
          </cell>
          <cell r="K2481" t="str">
            <v>ALBORNOZ CARLOS</v>
          </cell>
          <cell r="L2481" t="str">
            <v>SPIN</v>
          </cell>
        </row>
        <row r="2482">
          <cell r="A2482">
            <v>22</v>
          </cell>
          <cell r="B2482" t="str">
            <v>X38</v>
          </cell>
          <cell r="C2482" t="str">
            <v>DEPARTAMENTO PINTURA</v>
          </cell>
          <cell r="D2482" t="str">
            <v>481</v>
          </cell>
          <cell r="E2482" t="str">
            <v>PIE  AVI.</v>
          </cell>
          <cell r="F2482" t="str">
            <v>DESCONCHADO</v>
          </cell>
          <cell r="G2482" t="str">
            <v>PIE  AVI.DESCONCHADO</v>
          </cell>
          <cell r="H2482" t="str">
            <v>X38</v>
          </cell>
          <cell r="I2482" t="str">
            <v>SRE1</v>
          </cell>
          <cell r="J2482">
            <v>10</v>
          </cell>
          <cell r="K2482" t="str">
            <v>AUTELLI JORGE A</v>
          </cell>
          <cell r="L2482" t="str">
            <v>TCMU</v>
          </cell>
        </row>
        <row r="2483">
          <cell r="A2483">
            <v>22</v>
          </cell>
          <cell r="B2483" t="str">
            <v>X38</v>
          </cell>
          <cell r="C2483" t="str">
            <v>DEPARTAMENTO PINTURA</v>
          </cell>
          <cell r="D2483" t="str">
            <v>481</v>
          </cell>
          <cell r="E2483" t="str">
            <v>PUERTA ARD.</v>
          </cell>
          <cell r="F2483" t="str">
            <v>MASTICO MAL POSICIONADO</v>
          </cell>
          <cell r="G2483" t="str">
            <v>PUERTA ARD.MASTICO MAL POSICIONADO</v>
          </cell>
          <cell r="H2483" t="str">
            <v>X38</v>
          </cell>
          <cell r="I2483" t="str">
            <v>SBOX</v>
          </cell>
          <cell r="J2483">
            <v>10</v>
          </cell>
          <cell r="K2483" t="str">
            <v>ALBORNOZ CARLOS</v>
          </cell>
          <cell r="L2483" t="str">
            <v>SPIN</v>
          </cell>
        </row>
        <row r="2484">
          <cell r="A2484">
            <v>22</v>
          </cell>
          <cell r="B2484" t="str">
            <v>X38</v>
          </cell>
          <cell r="C2484" t="str">
            <v>DEPARTAMENTO PINTURA</v>
          </cell>
          <cell r="D2484" t="str">
            <v>481</v>
          </cell>
          <cell r="E2484" t="str">
            <v>PUERTA AVD.</v>
          </cell>
          <cell r="F2484" t="str">
            <v>RAYADO</v>
          </cell>
          <cell r="G2484" t="str">
            <v>PUERTA AVD.RAYADO</v>
          </cell>
          <cell r="H2484" t="str">
            <v>X38</v>
          </cell>
          <cell r="I2484" t="str">
            <v>BOUT</v>
          </cell>
          <cell r="J2484">
            <v>10</v>
          </cell>
          <cell r="K2484" t="str">
            <v>HORENSTEIN MARIA VIR</v>
          </cell>
          <cell r="L2484" t="str">
            <v>GUNI</v>
          </cell>
        </row>
        <row r="2485">
          <cell r="A2485">
            <v>22</v>
          </cell>
          <cell r="B2485" t="str">
            <v>X38</v>
          </cell>
          <cell r="C2485" t="str">
            <v>DEPARTAMENTO PINTURA</v>
          </cell>
          <cell r="D2485" t="str">
            <v>481</v>
          </cell>
          <cell r="E2485" t="str">
            <v>PUERTA AVI.</v>
          </cell>
          <cell r="F2485" t="str">
            <v>DESCONCHADO</v>
          </cell>
          <cell r="G2485" t="str">
            <v>PUERTA AVI.DESCONCHADO</v>
          </cell>
          <cell r="H2485" t="str">
            <v>X38</v>
          </cell>
          <cell r="I2485" t="str">
            <v>SRE1</v>
          </cell>
          <cell r="J2485">
            <v>10</v>
          </cell>
          <cell r="K2485" t="str">
            <v>AUTELLI JORGE A</v>
          </cell>
          <cell r="L2485" t="str">
            <v>TCMU</v>
          </cell>
        </row>
        <row r="2486">
          <cell r="A2486">
            <v>22</v>
          </cell>
          <cell r="B2486" t="str">
            <v>X38</v>
          </cell>
          <cell r="C2486" t="str">
            <v>DEPARTAMENTO PINTURA</v>
          </cell>
          <cell r="D2486" t="str">
            <v>483</v>
          </cell>
          <cell r="E2486" t="str">
            <v>ALETA ARD.</v>
          </cell>
          <cell r="F2486" t="str">
            <v>DESCOLGON</v>
          </cell>
          <cell r="G2486" t="str">
            <v>ALETA ARD.DESCOLGON</v>
          </cell>
          <cell r="H2486" t="str">
            <v>X38</v>
          </cell>
          <cell r="I2486" t="str">
            <v>SRE2</v>
          </cell>
          <cell r="J2486">
            <v>10</v>
          </cell>
          <cell r="K2486" t="str">
            <v>IBARRA CARLOS NICOLA</v>
          </cell>
          <cell r="L2486" t="str">
            <v>GUNI</v>
          </cell>
        </row>
        <row r="2487">
          <cell r="A2487">
            <v>22</v>
          </cell>
          <cell r="B2487" t="str">
            <v>X38</v>
          </cell>
          <cell r="C2487" t="str">
            <v>DEPARTAMENTO PINTURA</v>
          </cell>
          <cell r="D2487" t="str">
            <v>483</v>
          </cell>
          <cell r="E2487" t="str">
            <v>ALETA  ARI.</v>
          </cell>
          <cell r="F2487" t="str">
            <v>GOTA</v>
          </cell>
          <cell r="G2487" t="str">
            <v>ALETA  ARI.GOTA</v>
          </cell>
          <cell r="H2487" t="str">
            <v>X38</v>
          </cell>
          <cell r="I2487" t="str">
            <v>TCMU</v>
          </cell>
          <cell r="J2487">
            <v>10</v>
          </cell>
          <cell r="K2487" t="str">
            <v>IBARRA CARLOS NICOLA</v>
          </cell>
          <cell r="L2487" t="str">
            <v>GUNI</v>
          </cell>
        </row>
        <row r="2488">
          <cell r="A2488">
            <v>22</v>
          </cell>
          <cell r="B2488" t="str">
            <v>X38</v>
          </cell>
          <cell r="C2488" t="str">
            <v>DEPARTAMENTO PINTURA</v>
          </cell>
          <cell r="D2488" t="str">
            <v>483</v>
          </cell>
          <cell r="E2488" t="str">
            <v>MARCO DE PUERTA  ARD</v>
          </cell>
          <cell r="F2488" t="str">
            <v>GOTA</v>
          </cell>
          <cell r="G2488" t="str">
            <v>MARCO DE PUERTA  ARDGOTA</v>
          </cell>
          <cell r="H2488" t="str">
            <v>X38</v>
          </cell>
          <cell r="I2488" t="str">
            <v>SRE2</v>
          </cell>
          <cell r="J2488">
            <v>10</v>
          </cell>
          <cell r="K2488" t="str">
            <v>FIGUEROA MIGUEL ANGE</v>
          </cell>
          <cell r="L2488" t="str">
            <v>GUN2</v>
          </cell>
        </row>
        <row r="2489">
          <cell r="A2489">
            <v>22</v>
          </cell>
          <cell r="B2489" t="str">
            <v>X38</v>
          </cell>
          <cell r="C2489" t="str">
            <v>DEPARTAMENTO PINTURA</v>
          </cell>
          <cell r="D2489" t="str">
            <v>483</v>
          </cell>
          <cell r="E2489" t="str">
            <v>PIE  AVD.</v>
          </cell>
          <cell r="F2489" t="str">
            <v>DESCOLGON</v>
          </cell>
          <cell r="G2489" t="str">
            <v>PIE  AVD.DESCOLGON</v>
          </cell>
          <cell r="H2489" t="str">
            <v>X38</v>
          </cell>
          <cell r="I2489" t="str">
            <v>SBOX</v>
          </cell>
          <cell r="J2489">
            <v>10</v>
          </cell>
          <cell r="K2489" t="str">
            <v>ALBORNOZ CARLOS</v>
          </cell>
          <cell r="L2489" t="str">
            <v>SPIN</v>
          </cell>
        </row>
        <row r="2490">
          <cell r="A2490">
            <v>22</v>
          </cell>
          <cell r="B2490" t="str">
            <v>X38</v>
          </cell>
          <cell r="C2490" t="str">
            <v>DEPARTAMENTO PINTURA</v>
          </cell>
          <cell r="D2490" t="str">
            <v>483</v>
          </cell>
          <cell r="E2490" t="str">
            <v>PIE MEDIO  D.</v>
          </cell>
          <cell r="F2490" t="str">
            <v>DESCOLGON</v>
          </cell>
          <cell r="G2490" t="str">
            <v>PIE MEDIO  D.DESCOLGON</v>
          </cell>
          <cell r="H2490" t="str">
            <v>X38</v>
          </cell>
          <cell r="I2490" t="str">
            <v>SBOX</v>
          </cell>
          <cell r="J2490">
            <v>10</v>
          </cell>
          <cell r="K2490" t="str">
            <v>ALBORNOZ CARLOS</v>
          </cell>
          <cell r="L2490" t="str">
            <v>SPIN</v>
          </cell>
        </row>
        <row r="2491">
          <cell r="A2491">
            <v>22</v>
          </cell>
          <cell r="B2491" t="str">
            <v>X38</v>
          </cell>
          <cell r="C2491" t="str">
            <v>DEPARTAMENTO PINTURA</v>
          </cell>
          <cell r="D2491" t="str">
            <v>483</v>
          </cell>
          <cell r="E2491" t="str">
            <v>PIE MEDIO  I.</v>
          </cell>
          <cell r="F2491" t="str">
            <v>DESCOLGON</v>
          </cell>
          <cell r="G2491" t="str">
            <v>PIE MEDIO  I.DESCOLGON</v>
          </cell>
          <cell r="H2491" t="str">
            <v>X38</v>
          </cell>
          <cell r="I2491" t="str">
            <v>SBOX</v>
          </cell>
          <cell r="J2491">
            <v>10</v>
          </cell>
          <cell r="K2491" t="str">
            <v>ALBORNOZ CARLOS</v>
          </cell>
          <cell r="L2491" t="str">
            <v>SPIN</v>
          </cell>
        </row>
        <row r="2492">
          <cell r="A2492">
            <v>22</v>
          </cell>
          <cell r="B2492" t="str">
            <v>X38</v>
          </cell>
          <cell r="C2492" t="str">
            <v>DEPARTAMENTO PINTURA</v>
          </cell>
          <cell r="D2492" t="str">
            <v>483</v>
          </cell>
          <cell r="E2492" t="str">
            <v>PORTON (CONJUNTO)</v>
          </cell>
          <cell r="F2492" t="str">
            <v>GOTA</v>
          </cell>
          <cell r="G2492" t="str">
            <v>PORTON (CONJUNTO)GOTA</v>
          </cell>
          <cell r="H2492" t="str">
            <v>X38</v>
          </cell>
          <cell r="I2492" t="str">
            <v>SRE2</v>
          </cell>
          <cell r="J2492">
            <v>10</v>
          </cell>
          <cell r="K2492" t="str">
            <v>TOLEDO WALTER ANDRES</v>
          </cell>
          <cell r="L2492" t="str">
            <v>GUNI</v>
          </cell>
        </row>
        <row r="2493">
          <cell r="A2493">
            <v>22</v>
          </cell>
          <cell r="B2493" t="str">
            <v>X38</v>
          </cell>
          <cell r="C2493" t="str">
            <v>DEPARTAMENTO PINTURA</v>
          </cell>
          <cell r="D2493" t="str">
            <v>483</v>
          </cell>
          <cell r="E2493" t="str">
            <v>PORTON (CONJUNTO)</v>
          </cell>
          <cell r="F2493" t="str">
            <v>GOTA</v>
          </cell>
          <cell r="G2493" t="str">
            <v>PORTON (CONJUNTO)GOTA</v>
          </cell>
          <cell r="H2493" t="str">
            <v>X38</v>
          </cell>
          <cell r="I2493" t="str">
            <v>TCMU</v>
          </cell>
          <cell r="J2493">
            <v>10</v>
          </cell>
          <cell r="K2493" t="str">
            <v>ZELAYA GONZA MA CRUZ</v>
          </cell>
          <cell r="L2493" t="str">
            <v>GUNI</v>
          </cell>
        </row>
        <row r="2494">
          <cell r="A2494">
            <v>22</v>
          </cell>
          <cell r="B2494" t="str">
            <v>X38</v>
          </cell>
          <cell r="C2494" t="str">
            <v>DEPARTAMENTO PINTURA</v>
          </cell>
          <cell r="D2494" t="str">
            <v>483</v>
          </cell>
          <cell r="E2494" t="str">
            <v>PUERTA ARD.</v>
          </cell>
          <cell r="F2494" t="str">
            <v>COLOR NO CONJUNTADO</v>
          </cell>
          <cell r="G2494" t="str">
            <v>PUERTA ARD.COLOR NO CONJUNTADO</v>
          </cell>
          <cell r="H2494" t="str">
            <v>X38</v>
          </cell>
          <cell r="I2494" t="str">
            <v>TCMU</v>
          </cell>
          <cell r="J2494">
            <v>10</v>
          </cell>
          <cell r="K2494" t="str">
            <v>RAMIREZ RICAR DANIEL</v>
          </cell>
          <cell r="L2494" t="str">
            <v>GUNI</v>
          </cell>
        </row>
        <row r="2495">
          <cell r="A2495">
            <v>22</v>
          </cell>
          <cell r="B2495" t="str">
            <v>X38</v>
          </cell>
          <cell r="C2495" t="str">
            <v>DEPARTAMENTO PINTURA</v>
          </cell>
          <cell r="D2495" t="str">
            <v>483</v>
          </cell>
          <cell r="E2495" t="str">
            <v>PUERTA ARD.</v>
          </cell>
          <cell r="F2495" t="str">
            <v>DESCOLGON</v>
          </cell>
          <cell r="G2495" t="str">
            <v>PUERTA ARD.DESCOLGON</v>
          </cell>
          <cell r="H2495" t="str">
            <v>X38</v>
          </cell>
          <cell r="I2495" t="str">
            <v>SBOX</v>
          </cell>
          <cell r="J2495">
            <v>10</v>
          </cell>
          <cell r="K2495" t="str">
            <v>ALBORNOZ CARLOS</v>
          </cell>
          <cell r="L2495" t="str">
            <v>SPIN</v>
          </cell>
        </row>
        <row r="2496">
          <cell r="A2496">
            <v>22</v>
          </cell>
          <cell r="B2496" t="str">
            <v>X38</v>
          </cell>
          <cell r="C2496" t="str">
            <v>DEPARTAMENTO PINTURA</v>
          </cell>
          <cell r="D2496" t="str">
            <v>483</v>
          </cell>
          <cell r="E2496" t="str">
            <v>PUERTA ARI.</v>
          </cell>
          <cell r="F2496" t="str">
            <v>GOTA</v>
          </cell>
          <cell r="G2496" t="str">
            <v>PUERTA ARI.GOTA</v>
          </cell>
          <cell r="H2496" t="str">
            <v>X38</v>
          </cell>
          <cell r="I2496" t="str">
            <v>TCMU</v>
          </cell>
          <cell r="J2496">
            <v>10</v>
          </cell>
          <cell r="K2496" t="str">
            <v>GAUNA MARIA EUGENIA</v>
          </cell>
          <cell r="L2496" t="str">
            <v>GUNI</v>
          </cell>
        </row>
        <row r="2497">
          <cell r="A2497">
            <v>22</v>
          </cell>
          <cell r="B2497" t="str">
            <v>X38</v>
          </cell>
          <cell r="C2497" t="str">
            <v>DEPARTAMENTO PINTURA</v>
          </cell>
          <cell r="D2497" t="str">
            <v>483</v>
          </cell>
          <cell r="E2497" t="str">
            <v>PUERTA AVI.</v>
          </cell>
          <cell r="F2497" t="str">
            <v>DESCOLGON</v>
          </cell>
          <cell r="G2497" t="str">
            <v>PUERTA AVI.DESCOLGON</v>
          </cell>
          <cell r="H2497" t="str">
            <v>X38</v>
          </cell>
          <cell r="I2497" t="str">
            <v>SBOX</v>
          </cell>
          <cell r="J2497">
            <v>10</v>
          </cell>
          <cell r="K2497" t="str">
            <v>ALBORNOZ CARLOS</v>
          </cell>
          <cell r="L2497" t="str">
            <v>SPIN</v>
          </cell>
        </row>
        <row r="2498">
          <cell r="A2498">
            <v>22</v>
          </cell>
          <cell r="B2498" t="str">
            <v>X38</v>
          </cell>
          <cell r="C2498" t="str">
            <v>DEPARTAMENTO PINTURA</v>
          </cell>
          <cell r="D2498" t="str">
            <v>484</v>
          </cell>
          <cell r="E2498" t="str">
            <v>EMBELLECEDOR DE PUERTA AVI.</v>
          </cell>
          <cell r="F2498" t="str">
            <v>DESCONCHADO</v>
          </cell>
          <cell r="G2498" t="str">
            <v>EMBELLECEDOR DE PUERTA AVI.DESCONCHADO</v>
          </cell>
          <cell r="H2498" t="str">
            <v>X38</v>
          </cell>
          <cell r="I2498" t="str">
            <v>SRE2</v>
          </cell>
          <cell r="J2498">
            <v>10</v>
          </cell>
          <cell r="K2498" t="str">
            <v>DAGHERO CLAUDIO JUAN</v>
          </cell>
          <cell r="L2498" t="str">
            <v>TCMU</v>
          </cell>
        </row>
        <row r="2499">
          <cell r="A2499">
            <v>22</v>
          </cell>
          <cell r="B2499" t="str">
            <v>X38</v>
          </cell>
          <cell r="C2499" t="str">
            <v>DEPARTAMENTO PINTURA</v>
          </cell>
          <cell r="D2499" t="str">
            <v>484</v>
          </cell>
          <cell r="E2499" t="str">
            <v>ENCUADRAMIENTO DE PUERTA ARD.</v>
          </cell>
          <cell r="F2499" t="str">
            <v>RETOQUE DE PINTURA APARENTE</v>
          </cell>
          <cell r="G2499" t="str">
            <v>ENCUADRAMIENTO DE PUERTA ARD.RETOQUE DE PINTURA APARENTE</v>
          </cell>
          <cell r="H2499" t="str">
            <v>X38</v>
          </cell>
          <cell r="I2499" t="str">
            <v>SRE2</v>
          </cell>
          <cell r="J2499">
            <v>10</v>
          </cell>
          <cell r="K2499" t="str">
            <v>AUTELLI JORGE A</v>
          </cell>
          <cell r="L2499" t="str">
            <v>TCMU</v>
          </cell>
        </row>
        <row r="2500">
          <cell r="A2500">
            <v>22</v>
          </cell>
          <cell r="B2500" t="str">
            <v>X38</v>
          </cell>
          <cell r="C2500" t="str">
            <v>DEPARTAMENTO PINTURA</v>
          </cell>
          <cell r="D2500" t="str">
            <v>484</v>
          </cell>
          <cell r="E2500" t="str">
            <v>PAÑO DE PUERTA  AVD / ALETA  AVD</v>
          </cell>
          <cell r="F2500" t="str">
            <v>SOBRESALE</v>
          </cell>
          <cell r="G2500" t="str">
            <v>PAÑO DE PUERTA  AVD / ALETA  AVDSOBRESALE</v>
          </cell>
          <cell r="H2500" t="str">
            <v>X38</v>
          </cell>
          <cell r="I2500" t="str">
            <v>TCMU</v>
          </cell>
          <cell r="J2500">
            <v>10</v>
          </cell>
          <cell r="K2500" t="str">
            <v>ACEVEDO CLAUDIO CEFE</v>
          </cell>
          <cell r="L2500" t="str">
            <v>GUNI</v>
          </cell>
        </row>
        <row r="2501">
          <cell r="A2501">
            <v>22</v>
          </cell>
          <cell r="B2501" t="str">
            <v>X38</v>
          </cell>
          <cell r="C2501" t="str">
            <v>DEPARTAMENTO PINTURA</v>
          </cell>
          <cell r="D2501" t="str">
            <v>484</v>
          </cell>
          <cell r="E2501" t="str">
            <v>PAÑO DE PUERTA  AVD / ALETA  AVD</v>
          </cell>
          <cell r="F2501" t="str">
            <v>SOBRESALE</v>
          </cell>
          <cell r="G2501" t="str">
            <v>PAÑO DE PUERTA  AVD / ALETA  AVDSOBRESALE</v>
          </cell>
          <cell r="H2501" t="str">
            <v>X38</v>
          </cell>
          <cell r="I2501" t="str">
            <v>TCMU</v>
          </cell>
          <cell r="J2501">
            <v>10</v>
          </cell>
          <cell r="K2501" t="str">
            <v>RUSEK CHRISTIAN ADRI</v>
          </cell>
          <cell r="L2501" t="str">
            <v>GUNI</v>
          </cell>
        </row>
        <row r="2502">
          <cell r="A2502">
            <v>22</v>
          </cell>
          <cell r="B2502" t="str">
            <v>X38</v>
          </cell>
          <cell r="C2502" t="str">
            <v>DEPARTAMENTO PINTURA</v>
          </cell>
          <cell r="D2502" t="str">
            <v>484</v>
          </cell>
          <cell r="E2502" t="str">
            <v>PAÑO DE PUERTA  AVD / ALETA  AVD</v>
          </cell>
          <cell r="F2502" t="str">
            <v>SOBRESALE</v>
          </cell>
          <cell r="G2502" t="str">
            <v>PAÑO DE PUERTA  AVD / ALETA  AVDSOBRESALE</v>
          </cell>
          <cell r="H2502" t="str">
            <v>X38</v>
          </cell>
          <cell r="I2502" t="str">
            <v>TCMU</v>
          </cell>
          <cell r="J2502">
            <v>10</v>
          </cell>
          <cell r="K2502" t="str">
            <v>ZELAYA GONZA MA CRUZ</v>
          </cell>
          <cell r="L2502" t="str">
            <v>GUNI</v>
          </cell>
        </row>
        <row r="2503">
          <cell r="A2503">
            <v>22</v>
          </cell>
          <cell r="B2503" t="str">
            <v>X38</v>
          </cell>
          <cell r="C2503" t="str">
            <v>DEPARTAMENTO PINTURA</v>
          </cell>
          <cell r="D2503" t="str">
            <v>484</v>
          </cell>
          <cell r="E2503" t="str">
            <v>PARACHOQUES AV.</v>
          </cell>
          <cell r="F2503" t="str">
            <v>DEPOSITO DE PARTICULAS</v>
          </cell>
          <cell r="G2503" t="str">
            <v>PARACHOQUES AV.DEPOSITO DE PARTICULAS</v>
          </cell>
          <cell r="H2503" t="str">
            <v>X38</v>
          </cell>
          <cell r="I2503" t="str">
            <v>BDEF</v>
          </cell>
          <cell r="J2503">
            <v>10</v>
          </cell>
          <cell r="K2503" t="str">
            <v>ESTERIO SERGIO DAN</v>
          </cell>
          <cell r="L2503" t="str">
            <v>BOUT</v>
          </cell>
        </row>
        <row r="2504">
          <cell r="A2504">
            <v>22</v>
          </cell>
          <cell r="B2504" t="str">
            <v>X38</v>
          </cell>
          <cell r="C2504" t="str">
            <v>DEPARTAMENTO PINTURA</v>
          </cell>
          <cell r="D2504" t="str">
            <v>484</v>
          </cell>
          <cell r="E2504" t="str">
            <v>PORTON (CONJUNTO)</v>
          </cell>
          <cell r="F2504" t="str">
            <v>BOLLOS</v>
          </cell>
          <cell r="G2504" t="str">
            <v>PORTON (CONJUNTO)BOLLOS</v>
          </cell>
          <cell r="H2504" t="str">
            <v>X38</v>
          </cell>
          <cell r="I2504" t="str">
            <v>BOUT</v>
          </cell>
          <cell r="J2504">
            <v>10</v>
          </cell>
          <cell r="K2504" t="str">
            <v>RUSEK CHRISTIAN ADRI</v>
          </cell>
          <cell r="L2504" t="str">
            <v>GUNI</v>
          </cell>
        </row>
        <row r="2505">
          <cell r="A2505">
            <v>22</v>
          </cell>
          <cell r="B2505" t="str">
            <v>X38</v>
          </cell>
          <cell r="C2505" t="str">
            <v>DEPARTAMENTO PINTURA</v>
          </cell>
          <cell r="D2505" t="str">
            <v>484</v>
          </cell>
          <cell r="E2505" t="str">
            <v>PORTON (CONJUNTO)</v>
          </cell>
          <cell r="F2505" t="str">
            <v>BOLLOS</v>
          </cell>
          <cell r="G2505" t="str">
            <v>PORTON (CONJUNTO)BOLLOS</v>
          </cell>
          <cell r="H2505" t="str">
            <v>X38</v>
          </cell>
          <cell r="I2505" t="str">
            <v>TCMU</v>
          </cell>
          <cell r="J2505">
            <v>10</v>
          </cell>
          <cell r="K2505" t="str">
            <v>HORENSTEIN MARIA VIR</v>
          </cell>
          <cell r="L2505" t="str">
            <v>GUNI</v>
          </cell>
        </row>
        <row r="2506">
          <cell r="A2506">
            <v>22</v>
          </cell>
          <cell r="B2506" t="str">
            <v>X38</v>
          </cell>
          <cell r="C2506" t="str">
            <v>DEPARTAMENTO PINTURA</v>
          </cell>
          <cell r="D2506" t="str">
            <v>484</v>
          </cell>
          <cell r="E2506" t="str">
            <v>PORTON (CONJUNTO)</v>
          </cell>
          <cell r="F2506" t="str">
            <v>BOLLOS</v>
          </cell>
          <cell r="G2506" t="str">
            <v>PORTON (CONJUNTO)BOLLOS</v>
          </cell>
          <cell r="H2506" t="str">
            <v>X38</v>
          </cell>
          <cell r="I2506" t="str">
            <v>TCMU</v>
          </cell>
          <cell r="J2506">
            <v>10</v>
          </cell>
          <cell r="K2506" t="str">
            <v>RIZZI JESSICA</v>
          </cell>
          <cell r="L2506" t="str">
            <v>GUNI</v>
          </cell>
        </row>
        <row r="2507">
          <cell r="A2507">
            <v>22</v>
          </cell>
          <cell r="B2507" t="str">
            <v>X38</v>
          </cell>
          <cell r="C2507" t="str">
            <v>DEPARTAMENTO PINTURA</v>
          </cell>
          <cell r="D2507" t="str">
            <v>486</v>
          </cell>
          <cell r="E2507" t="str">
            <v>ALETA ARD.</v>
          </cell>
          <cell r="F2507" t="str">
            <v>DEPOSITO DE PARTICULAS</v>
          </cell>
          <cell r="G2507" t="str">
            <v>ALETA ARD.DEPOSITO DE PARTICULAS</v>
          </cell>
          <cell r="H2507" t="str">
            <v>X38</v>
          </cell>
          <cell r="I2507" t="str">
            <v>SRE2</v>
          </cell>
          <cell r="J2507">
            <v>10</v>
          </cell>
          <cell r="K2507" t="str">
            <v>FIGUEROA MIGUEL ANGE</v>
          </cell>
          <cell r="L2507" t="str">
            <v>GUN2</v>
          </cell>
        </row>
        <row r="2508">
          <cell r="A2508">
            <v>22</v>
          </cell>
          <cell r="B2508" t="str">
            <v>X38</v>
          </cell>
          <cell r="C2508" t="str">
            <v>DEPARTAMENTO PINTURA</v>
          </cell>
          <cell r="D2508" t="str">
            <v>486</v>
          </cell>
          <cell r="E2508" t="str">
            <v>ALETA ARD.</v>
          </cell>
          <cell r="F2508" t="str">
            <v>GRANO</v>
          </cell>
          <cell r="G2508" t="str">
            <v>ALETA ARD.GRANO</v>
          </cell>
          <cell r="H2508" t="str">
            <v>X38</v>
          </cell>
          <cell r="I2508" t="str">
            <v>TCMU</v>
          </cell>
          <cell r="J2508">
            <v>10</v>
          </cell>
          <cell r="K2508" t="str">
            <v>FIGUEROA MIGUEL ANGE</v>
          </cell>
          <cell r="L2508" t="str">
            <v>GUNI</v>
          </cell>
        </row>
        <row r="2509">
          <cell r="A2509">
            <v>22</v>
          </cell>
          <cell r="B2509" t="str">
            <v>X38</v>
          </cell>
          <cell r="C2509" t="str">
            <v>DEPARTAMENTO PINTURA</v>
          </cell>
          <cell r="D2509" t="str">
            <v>486</v>
          </cell>
          <cell r="E2509" t="str">
            <v>ALETA  ARI.</v>
          </cell>
          <cell r="F2509" t="str">
            <v>CRATER</v>
          </cell>
          <cell r="G2509" t="str">
            <v>ALETA  ARI.CRATER</v>
          </cell>
          <cell r="H2509" t="str">
            <v>X38</v>
          </cell>
          <cell r="I2509" t="str">
            <v>SBOX</v>
          </cell>
          <cell r="J2509">
            <v>10</v>
          </cell>
          <cell r="K2509" t="str">
            <v>ALBORNOZ CARLOS</v>
          </cell>
          <cell r="L2509" t="str">
            <v>SPIN</v>
          </cell>
        </row>
        <row r="2510">
          <cell r="A2510">
            <v>22</v>
          </cell>
          <cell r="B2510" t="str">
            <v>X38</v>
          </cell>
          <cell r="C2510" t="str">
            <v>DEPARTAMENTO PINTURA</v>
          </cell>
          <cell r="D2510" t="str">
            <v>486</v>
          </cell>
          <cell r="E2510" t="str">
            <v>ALETA  ARI.</v>
          </cell>
          <cell r="F2510" t="str">
            <v>HUELLAS</v>
          </cell>
          <cell r="G2510" t="str">
            <v>ALETA  ARI.HUELLAS</v>
          </cell>
          <cell r="H2510" t="str">
            <v>X38</v>
          </cell>
          <cell r="I2510" t="str">
            <v>SRE2</v>
          </cell>
          <cell r="J2510">
            <v>10</v>
          </cell>
          <cell r="K2510" t="str">
            <v>MANZANELLI RICARDO O</v>
          </cell>
          <cell r="L2510" t="str">
            <v>GUNI</v>
          </cell>
        </row>
        <row r="2511">
          <cell r="A2511">
            <v>22</v>
          </cell>
          <cell r="B2511" t="str">
            <v>X38</v>
          </cell>
          <cell r="C2511" t="str">
            <v>DEPARTAMENTO PINTURA</v>
          </cell>
          <cell r="D2511" t="str">
            <v>486</v>
          </cell>
          <cell r="E2511" t="str">
            <v>ALETA  ARI.</v>
          </cell>
          <cell r="F2511" t="str">
            <v>HUELLAS</v>
          </cell>
          <cell r="G2511" t="str">
            <v>ALETA  ARI.HUELLAS</v>
          </cell>
          <cell r="H2511" t="str">
            <v>X38</v>
          </cell>
          <cell r="I2511" t="str">
            <v>TCMU</v>
          </cell>
          <cell r="J2511">
            <v>10</v>
          </cell>
          <cell r="K2511" t="str">
            <v>VERA FEDERICO</v>
          </cell>
          <cell r="L2511" t="str">
            <v>GUNI</v>
          </cell>
        </row>
        <row r="2512">
          <cell r="A2512">
            <v>22</v>
          </cell>
          <cell r="B2512" t="str">
            <v>X38</v>
          </cell>
          <cell r="C2512" t="str">
            <v>DEPARTAMENTO PINTURA</v>
          </cell>
          <cell r="D2512" t="str">
            <v>486</v>
          </cell>
          <cell r="E2512" t="str">
            <v>ALETA  ARI.</v>
          </cell>
          <cell r="F2512" t="str">
            <v>PICADURAS</v>
          </cell>
          <cell r="G2512" t="str">
            <v>ALETA  ARI.PICADURAS</v>
          </cell>
          <cell r="H2512" t="str">
            <v>X38</v>
          </cell>
          <cell r="I2512" t="str">
            <v>SBOX</v>
          </cell>
          <cell r="J2512">
            <v>10</v>
          </cell>
          <cell r="K2512" t="str">
            <v>ALBORNOZ CARLOS</v>
          </cell>
          <cell r="L2512" t="str">
            <v>SPIN</v>
          </cell>
        </row>
        <row r="2513">
          <cell r="A2513">
            <v>22</v>
          </cell>
          <cell r="B2513" t="str">
            <v>X38</v>
          </cell>
          <cell r="C2513" t="str">
            <v>DEPARTAMENTO PINTURA</v>
          </cell>
          <cell r="D2513" t="str">
            <v>486</v>
          </cell>
          <cell r="E2513" t="str">
            <v>ALETA  AVD.</v>
          </cell>
          <cell r="F2513" t="str">
            <v>GRANO</v>
          </cell>
          <cell r="G2513" t="str">
            <v>ALETA  AVD.GRANO</v>
          </cell>
          <cell r="H2513" t="str">
            <v>X38</v>
          </cell>
          <cell r="I2513" t="str">
            <v>TCMU</v>
          </cell>
          <cell r="J2513">
            <v>10</v>
          </cell>
          <cell r="K2513" t="str">
            <v>GAUNA MARIA EUGENIA</v>
          </cell>
          <cell r="L2513" t="str">
            <v>GUNI</v>
          </cell>
        </row>
        <row r="2514">
          <cell r="A2514">
            <v>22</v>
          </cell>
          <cell r="B2514" t="str">
            <v>X38</v>
          </cell>
          <cell r="C2514" t="str">
            <v>DEPARTAMENTO PINTURA</v>
          </cell>
          <cell r="D2514" t="str">
            <v>486</v>
          </cell>
          <cell r="E2514" t="str">
            <v>ALETA  AVD.</v>
          </cell>
          <cell r="F2514" t="str">
            <v>GRANO</v>
          </cell>
          <cell r="G2514" t="str">
            <v>ALETA  AVD.GRANO</v>
          </cell>
          <cell r="H2514" t="str">
            <v>X38</v>
          </cell>
          <cell r="I2514" t="str">
            <v>TCMU</v>
          </cell>
          <cell r="J2514">
            <v>10</v>
          </cell>
          <cell r="K2514" t="str">
            <v>ZELAYA GONZA MA CRUZ</v>
          </cell>
          <cell r="L2514" t="str">
            <v>GUNI</v>
          </cell>
        </row>
        <row r="2515">
          <cell r="A2515">
            <v>22</v>
          </cell>
          <cell r="B2515" t="str">
            <v>X38</v>
          </cell>
          <cell r="C2515" t="str">
            <v>DEPARTAMENTO PINTURA</v>
          </cell>
          <cell r="D2515" t="str">
            <v>486</v>
          </cell>
          <cell r="E2515" t="str">
            <v>ALETA  AVI.</v>
          </cell>
          <cell r="F2515" t="str">
            <v>DEPOSITO DE PARTICULAS</v>
          </cell>
          <cell r="G2515" t="str">
            <v>ALETA  AVI.DEPOSITO DE PARTICULAS</v>
          </cell>
          <cell r="H2515" t="str">
            <v>X38</v>
          </cell>
          <cell r="I2515" t="str">
            <v>TCMU</v>
          </cell>
          <cell r="J2515">
            <v>10</v>
          </cell>
          <cell r="K2515" t="str">
            <v>IBARRA CARLOS NICOLA</v>
          </cell>
          <cell r="L2515" t="str">
            <v>GUNI</v>
          </cell>
        </row>
        <row r="2516">
          <cell r="A2516">
            <v>22</v>
          </cell>
          <cell r="B2516" t="str">
            <v>X38</v>
          </cell>
          <cell r="C2516" t="str">
            <v>DEPARTAMENTO PINTURA</v>
          </cell>
          <cell r="D2516" t="str">
            <v>486</v>
          </cell>
          <cell r="E2516" t="str">
            <v>ALETA  AVI.</v>
          </cell>
          <cell r="F2516" t="str">
            <v>GRANO</v>
          </cell>
          <cell r="G2516" t="str">
            <v>ALETA  AVI.GRANO</v>
          </cell>
          <cell r="H2516" t="str">
            <v>X38</v>
          </cell>
          <cell r="I2516" t="str">
            <v>TCMU</v>
          </cell>
          <cell r="J2516">
            <v>10</v>
          </cell>
          <cell r="K2516" t="str">
            <v>FIGUEROA MIGUEL ANGE</v>
          </cell>
          <cell r="L2516" t="str">
            <v>GUNI</v>
          </cell>
        </row>
        <row r="2517">
          <cell r="A2517">
            <v>22</v>
          </cell>
          <cell r="B2517" t="str">
            <v>X38</v>
          </cell>
          <cell r="C2517" t="str">
            <v>DEPARTAMENTO PINTURA</v>
          </cell>
          <cell r="D2517" t="str">
            <v>486</v>
          </cell>
          <cell r="E2517" t="str">
            <v>CAPOT AV.</v>
          </cell>
          <cell r="F2517" t="str">
            <v>DEPOSITO DE PARTICULAS</v>
          </cell>
          <cell r="G2517" t="str">
            <v>CAPOT AV.DEPOSITO DE PARTICULAS</v>
          </cell>
          <cell r="H2517" t="str">
            <v>X38</v>
          </cell>
          <cell r="I2517" t="str">
            <v>TCMU</v>
          </cell>
          <cell r="J2517">
            <v>10</v>
          </cell>
          <cell r="K2517" t="str">
            <v>FIGUEROA MIGUEL ANGE</v>
          </cell>
          <cell r="L2517" t="str">
            <v>GUNI</v>
          </cell>
        </row>
        <row r="2518">
          <cell r="A2518">
            <v>22</v>
          </cell>
          <cell r="B2518" t="str">
            <v>X38</v>
          </cell>
          <cell r="C2518" t="str">
            <v>DEPARTAMENTO PINTURA</v>
          </cell>
          <cell r="D2518" t="str">
            <v>486</v>
          </cell>
          <cell r="E2518" t="str">
            <v>CAPOT AV.</v>
          </cell>
          <cell r="F2518" t="str">
            <v>GRANO</v>
          </cell>
          <cell r="G2518" t="str">
            <v>CAPOT AV.GRANO</v>
          </cell>
          <cell r="H2518" t="str">
            <v>X38</v>
          </cell>
          <cell r="I2518" t="str">
            <v>SRE2</v>
          </cell>
          <cell r="J2518">
            <v>10</v>
          </cell>
          <cell r="K2518" t="str">
            <v>FIGUEROA MIGUEL ANGE</v>
          </cell>
          <cell r="L2518" t="str">
            <v>GUNI</v>
          </cell>
        </row>
        <row r="2519">
          <cell r="A2519">
            <v>22</v>
          </cell>
          <cell r="B2519" t="str">
            <v>X38</v>
          </cell>
          <cell r="C2519" t="str">
            <v>DEPARTAMENTO PINTURA</v>
          </cell>
          <cell r="D2519" t="str">
            <v>486</v>
          </cell>
          <cell r="E2519" t="str">
            <v>CAPOT AV.</v>
          </cell>
          <cell r="F2519" t="str">
            <v>GRANO</v>
          </cell>
          <cell r="G2519" t="str">
            <v>CAPOT AV.GRANO</v>
          </cell>
          <cell r="H2519" t="str">
            <v>X38</v>
          </cell>
          <cell r="I2519" t="str">
            <v>TCMU</v>
          </cell>
          <cell r="J2519">
            <v>10</v>
          </cell>
          <cell r="K2519" t="str">
            <v>MANZANELLI RICARDO O</v>
          </cell>
          <cell r="L2519" t="str">
            <v>GUNI</v>
          </cell>
        </row>
        <row r="2520">
          <cell r="A2520">
            <v>22</v>
          </cell>
          <cell r="B2520" t="str">
            <v>X38</v>
          </cell>
          <cell r="C2520" t="str">
            <v>DEPARTAMENTO PINTURA</v>
          </cell>
          <cell r="D2520" t="str">
            <v>486</v>
          </cell>
          <cell r="E2520" t="str">
            <v>CAPOT AV.</v>
          </cell>
          <cell r="F2520" t="str">
            <v>GRANO</v>
          </cell>
          <cell r="G2520" t="str">
            <v>CAPOT AV.GRANO</v>
          </cell>
          <cell r="H2520" t="str">
            <v>X38</v>
          </cell>
          <cell r="I2520" t="str">
            <v>TCMU</v>
          </cell>
          <cell r="J2520">
            <v>10</v>
          </cell>
          <cell r="K2520" t="str">
            <v>ZELAYA GONZA MA CRUZ</v>
          </cell>
          <cell r="L2520" t="str">
            <v>GUNI</v>
          </cell>
        </row>
        <row r="2521">
          <cell r="A2521">
            <v>22</v>
          </cell>
          <cell r="B2521" t="str">
            <v>X38</v>
          </cell>
          <cell r="C2521" t="str">
            <v>DEPARTAMENTO PINTURA</v>
          </cell>
          <cell r="D2521" t="str">
            <v>486</v>
          </cell>
          <cell r="E2521" t="str">
            <v>ENCUADRAMIENTO DE PUERTA ARI.</v>
          </cell>
          <cell r="F2521" t="str">
            <v>DEPOSITO DE PARTICULAS</v>
          </cell>
          <cell r="G2521" t="str">
            <v>ENCUADRAMIENTO DE PUERTA ARI.DEPOSITO DE PARTICULAS</v>
          </cell>
          <cell r="H2521" t="str">
            <v>X38</v>
          </cell>
          <cell r="I2521" t="str">
            <v>TCMU</v>
          </cell>
          <cell r="J2521">
            <v>10</v>
          </cell>
          <cell r="K2521" t="str">
            <v>FIGUEROA MIGUEL ANGE</v>
          </cell>
          <cell r="L2521" t="str">
            <v>GUNI</v>
          </cell>
        </row>
        <row r="2522">
          <cell r="A2522">
            <v>22</v>
          </cell>
          <cell r="B2522" t="str">
            <v>X38</v>
          </cell>
          <cell r="C2522" t="str">
            <v>DEPARTAMENTO PINTURA</v>
          </cell>
          <cell r="D2522" t="str">
            <v>486</v>
          </cell>
          <cell r="E2522" t="str">
            <v>ENCUADRAMIENTO DE PUERTA ARI.</v>
          </cell>
          <cell r="F2522" t="str">
            <v>GRANO</v>
          </cell>
          <cell r="G2522" t="str">
            <v>ENCUADRAMIENTO DE PUERTA ARI.GRANO</v>
          </cell>
          <cell r="H2522" t="str">
            <v>X38</v>
          </cell>
          <cell r="I2522" t="str">
            <v>TCMU</v>
          </cell>
          <cell r="J2522">
            <v>10</v>
          </cell>
          <cell r="K2522" t="str">
            <v>FUENTE FEDER GREGOR</v>
          </cell>
          <cell r="L2522" t="str">
            <v>GUNI</v>
          </cell>
        </row>
        <row r="2523">
          <cell r="A2523">
            <v>22</v>
          </cell>
          <cell r="B2523" t="str">
            <v>X38</v>
          </cell>
          <cell r="C2523" t="str">
            <v>DEPARTAMENTO PINTURA</v>
          </cell>
          <cell r="D2523" t="str">
            <v>486</v>
          </cell>
          <cell r="E2523" t="str">
            <v>ENCUADRAMIENTO DE PUERTA ARI.</v>
          </cell>
          <cell r="F2523" t="str">
            <v>GRANO</v>
          </cell>
          <cell r="G2523" t="str">
            <v>ENCUADRAMIENTO DE PUERTA ARI.GRANO</v>
          </cell>
          <cell r="H2523" t="str">
            <v>X38</v>
          </cell>
          <cell r="I2523" t="str">
            <v>TCMU</v>
          </cell>
          <cell r="J2523">
            <v>10</v>
          </cell>
          <cell r="K2523" t="str">
            <v>RIZZI JESSICA</v>
          </cell>
          <cell r="L2523" t="str">
            <v>GUNI</v>
          </cell>
        </row>
        <row r="2524">
          <cell r="A2524">
            <v>22</v>
          </cell>
          <cell r="B2524" t="str">
            <v>X38</v>
          </cell>
          <cell r="C2524" t="str">
            <v>DEPARTAMENTO PINTURA</v>
          </cell>
          <cell r="D2524" t="str">
            <v>486</v>
          </cell>
          <cell r="E2524" t="str">
            <v>ENCUADRAMIENTO DE PUERTA ARI.</v>
          </cell>
          <cell r="F2524" t="str">
            <v>PICADURAS</v>
          </cell>
          <cell r="G2524" t="str">
            <v>ENCUADRAMIENTO DE PUERTA ARI.PICADURAS</v>
          </cell>
          <cell r="H2524" t="str">
            <v>X38</v>
          </cell>
          <cell r="I2524" t="str">
            <v>TCMU</v>
          </cell>
          <cell r="J2524">
            <v>10</v>
          </cell>
          <cell r="K2524" t="str">
            <v>FUENTE FEDER GREGOR</v>
          </cell>
          <cell r="L2524" t="str">
            <v>GUNI</v>
          </cell>
        </row>
        <row r="2525">
          <cell r="A2525">
            <v>22</v>
          </cell>
          <cell r="B2525" t="str">
            <v>X38</v>
          </cell>
          <cell r="C2525" t="str">
            <v>DEPARTAMENTO PINTURA</v>
          </cell>
          <cell r="D2525" t="str">
            <v>486</v>
          </cell>
          <cell r="E2525" t="str">
            <v>PIE MEDIO  I.</v>
          </cell>
          <cell r="F2525" t="str">
            <v>DEPOSITO DE PARTICULAS</v>
          </cell>
          <cell r="G2525" t="str">
            <v>PIE MEDIO  I.DEPOSITO DE PARTICULAS</v>
          </cell>
          <cell r="H2525" t="str">
            <v>X38</v>
          </cell>
          <cell r="I2525" t="str">
            <v>SRE2</v>
          </cell>
          <cell r="J2525">
            <v>10</v>
          </cell>
          <cell r="K2525" t="str">
            <v>DAGHERO CLAUDIO JUAN</v>
          </cell>
          <cell r="L2525" t="str">
            <v>TCMU</v>
          </cell>
        </row>
        <row r="2526">
          <cell r="A2526">
            <v>22</v>
          </cell>
          <cell r="B2526" t="str">
            <v>X38</v>
          </cell>
          <cell r="C2526" t="str">
            <v>DEPARTAMENTO PINTURA</v>
          </cell>
          <cell r="D2526" t="str">
            <v>486</v>
          </cell>
          <cell r="E2526" t="str">
            <v>PIE MEDIO  I.</v>
          </cell>
          <cell r="F2526" t="str">
            <v>GRANO</v>
          </cell>
          <cell r="G2526" t="str">
            <v>PIE MEDIO  I.GRANO</v>
          </cell>
          <cell r="H2526" t="str">
            <v>X38</v>
          </cell>
          <cell r="I2526" t="str">
            <v>TCMU</v>
          </cell>
          <cell r="J2526">
            <v>10</v>
          </cell>
          <cell r="K2526" t="str">
            <v>ZELAYA GONZA MA CRUZ</v>
          </cell>
          <cell r="L2526" t="str">
            <v>GUNI</v>
          </cell>
        </row>
        <row r="2527">
          <cell r="A2527">
            <v>22</v>
          </cell>
          <cell r="B2527" t="str">
            <v>X38</v>
          </cell>
          <cell r="C2527" t="str">
            <v>DEPARTAMENTO PINTURA</v>
          </cell>
          <cell r="D2527" t="str">
            <v>486</v>
          </cell>
          <cell r="E2527" t="str">
            <v>PORTON (CONJUNTO)</v>
          </cell>
          <cell r="F2527" t="str">
            <v>DEPOSITO DE PARTICULAS</v>
          </cell>
          <cell r="G2527" t="str">
            <v>PORTON (CONJUNTO)DEPOSITO DE PARTICULAS</v>
          </cell>
          <cell r="H2527" t="str">
            <v>X38</v>
          </cell>
          <cell r="I2527" t="str">
            <v>SPIN</v>
          </cell>
          <cell r="J2527">
            <v>10</v>
          </cell>
          <cell r="K2527" t="str">
            <v>ALBORNOZ CARLOS</v>
          </cell>
          <cell r="L2527" t="str">
            <v>SPIN</v>
          </cell>
        </row>
        <row r="2528">
          <cell r="A2528">
            <v>22</v>
          </cell>
          <cell r="B2528" t="str">
            <v>X38</v>
          </cell>
          <cell r="C2528" t="str">
            <v>DEPARTAMENTO PINTURA</v>
          </cell>
          <cell r="D2528" t="str">
            <v>486</v>
          </cell>
          <cell r="E2528" t="str">
            <v>PORTON (CONJUNTO)</v>
          </cell>
          <cell r="F2528" t="str">
            <v>DEPOSITO DE PARTICULAS</v>
          </cell>
          <cell r="G2528" t="str">
            <v>PORTON (CONJUNTO)DEPOSITO DE PARTICULAS</v>
          </cell>
          <cell r="H2528" t="str">
            <v>X38</v>
          </cell>
          <cell r="I2528" t="str">
            <v>TCMU</v>
          </cell>
          <cell r="J2528">
            <v>10</v>
          </cell>
          <cell r="K2528" t="str">
            <v>IBARRA CARLOS NICOLA</v>
          </cell>
          <cell r="L2528" t="str">
            <v>GUNI</v>
          </cell>
        </row>
        <row r="2529">
          <cell r="A2529">
            <v>22</v>
          </cell>
          <cell r="B2529" t="str">
            <v>X38</v>
          </cell>
          <cell r="C2529" t="str">
            <v>DEPARTAMENTO PINTURA</v>
          </cell>
          <cell r="D2529" t="str">
            <v>486</v>
          </cell>
          <cell r="E2529" t="str">
            <v>PORTON (CONJUNTO)</v>
          </cell>
          <cell r="F2529" t="str">
            <v>DEPOSITO DE PARTICULAS</v>
          </cell>
          <cell r="G2529" t="str">
            <v>PORTON (CONJUNTO)DEPOSITO DE PARTICULAS</v>
          </cell>
          <cell r="H2529" t="str">
            <v>X38</v>
          </cell>
          <cell r="I2529" t="str">
            <v>TCMU</v>
          </cell>
          <cell r="J2529">
            <v>10</v>
          </cell>
          <cell r="K2529" t="str">
            <v>VERA FEDERICO</v>
          </cell>
          <cell r="L2529" t="str">
            <v>GUNI</v>
          </cell>
        </row>
        <row r="2530">
          <cell r="A2530">
            <v>22</v>
          </cell>
          <cell r="B2530" t="str">
            <v>X38</v>
          </cell>
          <cell r="C2530" t="str">
            <v>DEPARTAMENTO PINTURA</v>
          </cell>
          <cell r="D2530" t="str">
            <v>486</v>
          </cell>
          <cell r="E2530" t="str">
            <v>PORTON (CONJUNTO)</v>
          </cell>
          <cell r="F2530" t="str">
            <v>GRANO</v>
          </cell>
          <cell r="G2530" t="str">
            <v>PORTON (CONJUNTO)GRANO</v>
          </cell>
          <cell r="H2530" t="str">
            <v>X38</v>
          </cell>
          <cell r="I2530" t="str">
            <v>TCMU</v>
          </cell>
          <cell r="J2530">
            <v>10</v>
          </cell>
          <cell r="K2530" t="str">
            <v>FIGUEROA MIGUEL ANGE</v>
          </cell>
          <cell r="L2530" t="str">
            <v>GUNI</v>
          </cell>
        </row>
        <row r="2531">
          <cell r="A2531">
            <v>22</v>
          </cell>
          <cell r="B2531" t="str">
            <v>X38</v>
          </cell>
          <cell r="C2531" t="str">
            <v>DEPARTAMENTO PINTURA</v>
          </cell>
          <cell r="D2531" t="str">
            <v>486</v>
          </cell>
          <cell r="E2531" t="str">
            <v>PUERTA ARD.</v>
          </cell>
          <cell r="F2531" t="str">
            <v>DEPOSITO DE PARTICULAS</v>
          </cell>
          <cell r="G2531" t="str">
            <v>PUERTA ARD.DEPOSITO DE PARTICULAS</v>
          </cell>
          <cell r="H2531" t="str">
            <v>X38</v>
          </cell>
          <cell r="I2531" t="str">
            <v>TCMU</v>
          </cell>
          <cell r="J2531">
            <v>10</v>
          </cell>
          <cell r="K2531" t="str">
            <v>RUSEK CHRISTIAN ADRI</v>
          </cell>
          <cell r="L2531" t="str">
            <v>GUNI</v>
          </cell>
        </row>
        <row r="2532">
          <cell r="A2532">
            <v>22</v>
          </cell>
          <cell r="B2532" t="str">
            <v>X38</v>
          </cell>
          <cell r="C2532" t="str">
            <v>DEPARTAMENTO PINTURA</v>
          </cell>
          <cell r="D2532" t="str">
            <v>486</v>
          </cell>
          <cell r="E2532" t="str">
            <v>PUERTA AVD.</v>
          </cell>
          <cell r="F2532" t="str">
            <v>DEPOSITO DE PARTICULAS</v>
          </cell>
          <cell r="G2532" t="str">
            <v>PUERTA AVD.DEPOSITO DE PARTICULAS</v>
          </cell>
          <cell r="H2532" t="str">
            <v>X38</v>
          </cell>
          <cell r="I2532" t="str">
            <v>TCMU</v>
          </cell>
          <cell r="J2532">
            <v>10</v>
          </cell>
          <cell r="K2532" t="str">
            <v>RAMIREZ RICAR DANIEL</v>
          </cell>
          <cell r="L2532" t="str">
            <v>GUNI</v>
          </cell>
        </row>
        <row r="2533">
          <cell r="A2533">
            <v>22</v>
          </cell>
          <cell r="B2533" t="str">
            <v>X38</v>
          </cell>
          <cell r="C2533" t="str">
            <v>DEPARTAMENTO PINTURA</v>
          </cell>
          <cell r="D2533" t="str">
            <v>486</v>
          </cell>
          <cell r="E2533" t="str">
            <v>PUERTA AVI.</v>
          </cell>
          <cell r="F2533" t="str">
            <v>MANCHA</v>
          </cell>
          <cell r="G2533" t="str">
            <v>PUERTA AVI.MANCHA</v>
          </cell>
          <cell r="H2533" t="str">
            <v>X38</v>
          </cell>
          <cell r="I2533" t="str">
            <v>TCMU</v>
          </cell>
          <cell r="J2533">
            <v>10</v>
          </cell>
          <cell r="K2533" t="str">
            <v>HORENSTEIN MARIA VIR</v>
          </cell>
          <cell r="L2533" t="str">
            <v>GUNI</v>
          </cell>
        </row>
        <row r="2534">
          <cell r="A2534">
            <v>22</v>
          </cell>
          <cell r="B2534" t="str">
            <v>X38</v>
          </cell>
          <cell r="C2534" t="str">
            <v>DEPARTAMENTO PINTURA</v>
          </cell>
          <cell r="D2534" t="str">
            <v>486</v>
          </cell>
          <cell r="E2534" t="str">
            <v>TAPA DE CARBURANTE</v>
          </cell>
          <cell r="F2534" t="str">
            <v>GRANO</v>
          </cell>
          <cell r="G2534" t="str">
            <v>TAPA DE CARBURANTEGRANO</v>
          </cell>
          <cell r="H2534" t="str">
            <v>X38</v>
          </cell>
          <cell r="I2534" t="str">
            <v>TCMU</v>
          </cell>
          <cell r="J2534">
            <v>10</v>
          </cell>
          <cell r="K2534" t="str">
            <v>FIGUEROA MIGUEL ANGE</v>
          </cell>
          <cell r="L2534" t="str">
            <v>GUNI</v>
          </cell>
        </row>
        <row r="2535">
          <cell r="A2535">
            <v>22</v>
          </cell>
          <cell r="B2535" t="str">
            <v>X38</v>
          </cell>
          <cell r="C2535" t="str">
            <v>DEPARTAMENTO PINTURA</v>
          </cell>
          <cell r="D2535" t="str">
            <v>486</v>
          </cell>
          <cell r="E2535" t="str">
            <v>TECHO</v>
          </cell>
          <cell r="F2535" t="str">
            <v>CRATER</v>
          </cell>
          <cell r="G2535" t="str">
            <v>TECHOCRATER</v>
          </cell>
          <cell r="H2535" t="str">
            <v>X38</v>
          </cell>
          <cell r="I2535" t="str">
            <v>TCMU</v>
          </cell>
          <cell r="J2535">
            <v>10</v>
          </cell>
          <cell r="K2535" t="str">
            <v>GUTIERREZ VERONICA</v>
          </cell>
          <cell r="L2535" t="str">
            <v>GUNI</v>
          </cell>
        </row>
        <row r="2536">
          <cell r="A2536">
            <v>22</v>
          </cell>
          <cell r="B2536" t="str">
            <v>X38</v>
          </cell>
          <cell r="C2536" t="str">
            <v>DEPARTAMENTO PINTURA</v>
          </cell>
          <cell r="D2536" t="str">
            <v>486</v>
          </cell>
          <cell r="E2536" t="str">
            <v>TECHO</v>
          </cell>
          <cell r="F2536" t="str">
            <v>GRANO</v>
          </cell>
          <cell r="G2536" t="str">
            <v>TECHOGRANO</v>
          </cell>
          <cell r="H2536" t="str">
            <v>X38</v>
          </cell>
          <cell r="I2536" t="str">
            <v>SBOX</v>
          </cell>
          <cell r="J2536">
            <v>10</v>
          </cell>
          <cell r="K2536" t="str">
            <v>ALBORNOZ CARLOS</v>
          </cell>
          <cell r="L2536" t="str">
            <v>SPIN</v>
          </cell>
        </row>
        <row r="2537">
          <cell r="A2537">
            <v>22</v>
          </cell>
          <cell r="B2537" t="str">
            <v>X65</v>
          </cell>
          <cell r="C2537" t="str">
            <v>CALIDAD DE PIEZAS</v>
          </cell>
          <cell r="D2537" t="str">
            <v>151</v>
          </cell>
          <cell r="E2537" t="str">
            <v>FUNCION DE CLAXON O BOCINAS</v>
          </cell>
          <cell r="F2537" t="str">
            <v>CLIP LENGUETA RETROCEDIDA</v>
          </cell>
          <cell r="G2537" t="str">
            <v>FUNCION DE CLAXON O BOCINASCLIP LENGUETA RETROCEDIDA</v>
          </cell>
          <cell r="H2537" t="str">
            <v>X65</v>
          </cell>
          <cell r="I2537" t="str">
            <v>SRE1</v>
          </cell>
          <cell r="J2537">
            <v>10</v>
          </cell>
          <cell r="K2537" t="str">
            <v>CONTROL ELECTRICO</v>
          </cell>
          <cell r="L2537" t="str">
            <v>ST2A</v>
          </cell>
        </row>
        <row r="2538">
          <cell r="A2538">
            <v>22</v>
          </cell>
          <cell r="B2538" t="str">
            <v>X65</v>
          </cell>
          <cell r="C2538" t="str">
            <v>DEPARTAMENTO  CHAPA</v>
          </cell>
          <cell r="D2538" t="str">
            <v>421</v>
          </cell>
          <cell r="E2538" t="str">
            <v>ALETA  ARI.</v>
          </cell>
          <cell r="F2538" t="str">
            <v>BOLLOS</v>
          </cell>
          <cell r="G2538" t="str">
            <v>ALETA  ARI.BOLLOS</v>
          </cell>
          <cell r="H2538" t="str">
            <v>X65</v>
          </cell>
          <cell r="I2538" t="str">
            <v>TCMU</v>
          </cell>
          <cell r="J2538">
            <v>10</v>
          </cell>
          <cell r="K2538" t="str">
            <v>MANZANELLI RICARDO O</v>
          </cell>
          <cell r="L2538" t="str">
            <v>GUNI</v>
          </cell>
        </row>
        <row r="2539">
          <cell r="A2539">
            <v>22</v>
          </cell>
          <cell r="B2539" t="str">
            <v>X65</v>
          </cell>
          <cell r="C2539" t="str">
            <v>DEPARTAMENTO  CHAPA</v>
          </cell>
          <cell r="D2539" t="str">
            <v>421</v>
          </cell>
          <cell r="E2539" t="str">
            <v>CUSTODIA  D.</v>
          </cell>
          <cell r="F2539" t="str">
            <v>DEFORMADO</v>
          </cell>
          <cell r="G2539" t="str">
            <v>CUSTODIA  D.DEFORMADO</v>
          </cell>
          <cell r="H2539" t="str">
            <v>X65</v>
          </cell>
          <cell r="I2539" t="str">
            <v>TCMU</v>
          </cell>
          <cell r="J2539">
            <v>10</v>
          </cell>
          <cell r="K2539" t="str">
            <v>FUENTE FEDER GREGOR</v>
          </cell>
          <cell r="L2539" t="str">
            <v>GUNI</v>
          </cell>
        </row>
        <row r="2540">
          <cell r="A2540">
            <v>22</v>
          </cell>
          <cell r="B2540" t="str">
            <v>X65</v>
          </cell>
          <cell r="C2540" t="str">
            <v>DEPARTAMENTO  CHAPA</v>
          </cell>
          <cell r="D2540" t="str">
            <v>431</v>
          </cell>
          <cell r="E2540" t="str">
            <v>ENCUADRAMIENTO DE PUERTA AVD.</v>
          </cell>
          <cell r="F2540" t="str">
            <v>PICO</v>
          </cell>
          <cell r="G2540" t="str">
            <v>ENCUADRAMIENTO DE PUERTA AVD.PICO</v>
          </cell>
          <cell r="H2540" t="str">
            <v>X65</v>
          </cell>
          <cell r="I2540" t="str">
            <v>STO1</v>
          </cell>
          <cell r="J2540">
            <v>10</v>
          </cell>
          <cell r="K2540" t="str">
            <v>QUINTEROS, EDUARDO</v>
          </cell>
          <cell r="L2540" t="str">
            <v>STO1</v>
          </cell>
        </row>
        <row r="2541">
          <cell r="A2541">
            <v>22</v>
          </cell>
          <cell r="B2541" t="str">
            <v>X65</v>
          </cell>
          <cell r="C2541" t="str">
            <v>DEPARTAMENTO  CHAPA</v>
          </cell>
          <cell r="D2541" t="str">
            <v>431</v>
          </cell>
          <cell r="E2541" t="str">
            <v>PUERTA ARD.</v>
          </cell>
          <cell r="F2541" t="str">
            <v>BOLLOS</v>
          </cell>
          <cell r="G2541" t="str">
            <v>PUERTA ARD.BOLLOS</v>
          </cell>
          <cell r="H2541" t="str">
            <v>X65</v>
          </cell>
          <cell r="I2541" t="str">
            <v>SRE1</v>
          </cell>
          <cell r="J2541">
            <v>10</v>
          </cell>
          <cell r="K2541" t="str">
            <v>RIOS ALEJANDRO</v>
          </cell>
          <cell r="L2541" t="str">
            <v>GUNI</v>
          </cell>
        </row>
        <row r="2542">
          <cell r="A2542">
            <v>22</v>
          </cell>
          <cell r="B2542" t="str">
            <v>X65</v>
          </cell>
          <cell r="C2542" t="str">
            <v>DEPARTAMENTO  CHAPA</v>
          </cell>
          <cell r="D2542" t="str">
            <v>431</v>
          </cell>
          <cell r="E2542" t="str">
            <v>PUERTA ARI.</v>
          </cell>
          <cell r="F2542" t="str">
            <v>BOLLOS</v>
          </cell>
          <cell r="G2542" t="str">
            <v>PUERTA ARI.BOLLOS</v>
          </cell>
          <cell r="H2542" t="str">
            <v>X65</v>
          </cell>
          <cell r="I2542" t="str">
            <v>SRE1</v>
          </cell>
          <cell r="J2542">
            <v>10</v>
          </cell>
          <cell r="K2542" t="str">
            <v>RIOS ALEJANDRO</v>
          </cell>
          <cell r="L2542" t="str">
            <v>GUNI</v>
          </cell>
        </row>
        <row r="2543">
          <cell r="A2543">
            <v>22</v>
          </cell>
          <cell r="B2543" t="str">
            <v>X65</v>
          </cell>
          <cell r="C2543" t="str">
            <v>DEPARTAMENTO  CHAPA</v>
          </cell>
          <cell r="D2543" t="str">
            <v>431</v>
          </cell>
          <cell r="E2543" t="str">
            <v>PUERTA ARI.</v>
          </cell>
          <cell r="F2543" t="str">
            <v>DEFORMACION</v>
          </cell>
          <cell r="G2543" t="str">
            <v>PUERTA ARI.DEFORMACION</v>
          </cell>
          <cell r="H2543" t="str">
            <v>X65</v>
          </cell>
          <cell r="I2543" t="str">
            <v>SRE2</v>
          </cell>
          <cell r="J2543">
            <v>10</v>
          </cell>
          <cell r="K2543" t="str">
            <v>VAZQUEZ RENE ALBERTO</v>
          </cell>
          <cell r="L2543" t="str">
            <v>GUNI</v>
          </cell>
        </row>
        <row r="2544">
          <cell r="A2544">
            <v>22</v>
          </cell>
          <cell r="B2544" t="str">
            <v>X65</v>
          </cell>
          <cell r="C2544" t="str">
            <v>DEPARTAMENTO  CHAPA</v>
          </cell>
          <cell r="D2544" t="str">
            <v>431</v>
          </cell>
          <cell r="E2544" t="str">
            <v>PUERTA AVD.</v>
          </cell>
          <cell r="F2544" t="str">
            <v>DEFORMACION</v>
          </cell>
          <cell r="G2544" t="str">
            <v>PUERTA AVD.DEFORMACION</v>
          </cell>
          <cell r="H2544" t="str">
            <v>X65</v>
          </cell>
          <cell r="I2544" t="str">
            <v>SRET</v>
          </cell>
          <cell r="J2544">
            <v>10</v>
          </cell>
          <cell r="K2544" t="str">
            <v>CORREA, ALBERTO</v>
          </cell>
          <cell r="L2544" t="str">
            <v>STO1</v>
          </cell>
        </row>
        <row r="2545">
          <cell r="A2545">
            <v>22</v>
          </cell>
          <cell r="B2545" t="str">
            <v>X65</v>
          </cell>
          <cell r="C2545" t="str">
            <v>DEPARTAMENTO  CHAPA</v>
          </cell>
          <cell r="D2545" t="str">
            <v>431</v>
          </cell>
          <cell r="E2545" t="str">
            <v>PUERTA AVD.</v>
          </cell>
          <cell r="F2545" t="str">
            <v>PICO</v>
          </cell>
          <cell r="G2545" t="str">
            <v>PUERTA AVD.PICO</v>
          </cell>
          <cell r="H2545" t="str">
            <v>X65</v>
          </cell>
          <cell r="I2545" t="str">
            <v>SRE1</v>
          </cell>
          <cell r="J2545">
            <v>10</v>
          </cell>
          <cell r="K2545" t="str">
            <v>RIOS ALEJANDRO</v>
          </cell>
          <cell r="L2545" t="str">
            <v>GUNI</v>
          </cell>
        </row>
        <row r="2546">
          <cell r="A2546">
            <v>22</v>
          </cell>
          <cell r="B2546" t="str">
            <v>X65</v>
          </cell>
          <cell r="C2546" t="str">
            <v>DEPARTAMENTO  CHAPA</v>
          </cell>
          <cell r="D2546" t="str">
            <v>431</v>
          </cell>
          <cell r="E2546" t="str">
            <v>PUERTA AVI.</v>
          </cell>
          <cell r="F2546" t="str">
            <v>BOLLOS</v>
          </cell>
          <cell r="G2546" t="str">
            <v>PUERTA AVI.BOLLOS</v>
          </cell>
          <cell r="H2546" t="str">
            <v>X65</v>
          </cell>
          <cell r="I2546" t="str">
            <v>SRE1</v>
          </cell>
          <cell r="J2546">
            <v>10</v>
          </cell>
          <cell r="K2546" t="str">
            <v>RIOS ALEJANDRO</v>
          </cell>
          <cell r="L2546" t="str">
            <v>GUNI</v>
          </cell>
        </row>
        <row r="2547">
          <cell r="A2547">
            <v>22</v>
          </cell>
          <cell r="B2547" t="str">
            <v>X65</v>
          </cell>
          <cell r="C2547" t="str">
            <v>DEPARTAMENTO  CHAPA</v>
          </cell>
          <cell r="D2547" t="str">
            <v>432</v>
          </cell>
          <cell r="E2547" t="str">
            <v>PAÑO DE PUERTA  ARI / ALETA  ARI</v>
          </cell>
          <cell r="F2547" t="str">
            <v>MAL ALINEADO</v>
          </cell>
          <cell r="G2547" t="str">
            <v>PAÑO DE PUERTA  ARI / ALETA  ARIMAL ALINEADO</v>
          </cell>
          <cell r="H2547" t="str">
            <v>X65</v>
          </cell>
          <cell r="I2547" t="str">
            <v>TCMU</v>
          </cell>
          <cell r="J2547">
            <v>10</v>
          </cell>
          <cell r="K2547" t="str">
            <v>FUENTE FEDER GREGOR</v>
          </cell>
          <cell r="L2547" t="str">
            <v>GUNI</v>
          </cell>
        </row>
        <row r="2548">
          <cell r="A2548">
            <v>22</v>
          </cell>
          <cell r="B2548" t="str">
            <v>X65</v>
          </cell>
          <cell r="C2548" t="str">
            <v>DEPARTAMENTO  CHAPA</v>
          </cell>
          <cell r="D2548" t="str">
            <v>432</v>
          </cell>
          <cell r="E2548" t="str">
            <v>PUERTA ARI.</v>
          </cell>
          <cell r="F2548" t="str">
            <v>MAL ALINEADO</v>
          </cell>
          <cell r="G2548" t="str">
            <v>PUERTA ARI.MAL ALINEADO</v>
          </cell>
          <cell r="H2548" t="str">
            <v>X65</v>
          </cell>
          <cell r="I2548" t="str">
            <v>TCMU</v>
          </cell>
          <cell r="J2548">
            <v>10</v>
          </cell>
          <cell r="K2548" t="str">
            <v>VAZQUEZ RENE ALBERTO</v>
          </cell>
          <cell r="L2548" t="str">
            <v>GUNI</v>
          </cell>
        </row>
        <row r="2549">
          <cell r="A2549">
            <v>22</v>
          </cell>
          <cell r="B2549" t="str">
            <v>X65</v>
          </cell>
          <cell r="C2549" t="str">
            <v>DEPARTAMENTO  CHAPA</v>
          </cell>
          <cell r="D2549" t="str">
            <v>436</v>
          </cell>
          <cell r="E2549" t="str">
            <v>PORTON / TECHO</v>
          </cell>
          <cell r="F2549" t="str">
            <v>SOBRESALE</v>
          </cell>
          <cell r="G2549" t="str">
            <v>PORTON / TECHOSOBRESALE</v>
          </cell>
          <cell r="H2549" t="str">
            <v>X65</v>
          </cell>
          <cell r="I2549" t="str">
            <v>TCMU</v>
          </cell>
          <cell r="J2549">
            <v>10</v>
          </cell>
          <cell r="K2549" t="str">
            <v>ACEVEDO CLAUDIO CEFE</v>
          </cell>
          <cell r="L2549" t="str">
            <v>GUNI</v>
          </cell>
        </row>
        <row r="2550">
          <cell r="A2550">
            <v>22</v>
          </cell>
          <cell r="B2550" t="str">
            <v>X65</v>
          </cell>
          <cell r="C2550" t="str">
            <v>DEPARTAMENTO MONTAJE</v>
          </cell>
          <cell r="D2550" t="str">
            <v>???</v>
          </cell>
          <cell r="E2550" t="str">
            <v>PIE MEDIO  D.</v>
          </cell>
          <cell r="F2550" t="str">
            <v>FALTA OBTURADOR</v>
          </cell>
          <cell r="G2550" t="str">
            <v>PIE MEDIO  D.FALTA OBTURADOR</v>
          </cell>
          <cell r="H2550" t="str">
            <v>X65</v>
          </cell>
          <cell r="I2550" t="str">
            <v>TCMU</v>
          </cell>
          <cell r="J2550">
            <v>10</v>
          </cell>
          <cell r="K2550" t="str">
            <v>ACEVEDO CLAUDIO CEFE</v>
          </cell>
          <cell r="L2550" t="str">
            <v>GUNI</v>
          </cell>
        </row>
        <row r="2551">
          <cell r="A2551">
            <v>22</v>
          </cell>
          <cell r="B2551" t="str">
            <v>X65</v>
          </cell>
          <cell r="C2551" t="str">
            <v>DEPARTAMENTO MONTAJE</v>
          </cell>
          <cell r="D2551" t="str">
            <v>137</v>
          </cell>
          <cell r="E2551" t="str">
            <v>BARRILITO DE PUERTA  AVI</v>
          </cell>
          <cell r="F2551" t="str">
            <v>FALTA</v>
          </cell>
          <cell r="G2551" t="str">
            <v>BARRILITO DE PUERTA  AVIFALTA</v>
          </cell>
          <cell r="H2551" t="str">
            <v>X65</v>
          </cell>
          <cell r="I2551" t="str">
            <v>SRE2</v>
          </cell>
          <cell r="J2551">
            <v>10</v>
          </cell>
          <cell r="K2551" t="str">
            <v>DAGHERO CLAUDIO JUAN</v>
          </cell>
          <cell r="L2551" t="str">
            <v>TCMU</v>
          </cell>
        </row>
        <row r="2552">
          <cell r="A2552">
            <v>22</v>
          </cell>
          <cell r="B2552" t="str">
            <v>X65</v>
          </cell>
          <cell r="C2552" t="str">
            <v>DEPARTAMENTO MONTAJE</v>
          </cell>
          <cell r="D2552" t="str">
            <v>140</v>
          </cell>
          <cell r="E2552" t="str">
            <v>FUNCION APERTURA-CIERRE DE PTAS.</v>
          </cell>
          <cell r="F2552" t="str">
            <v>OPERACION NO REALIZADA</v>
          </cell>
          <cell r="G2552" t="str">
            <v>FUNCION APERTURA-CIERRE DE PTAS.OPERACION NO REALIZADA</v>
          </cell>
          <cell r="H2552" t="str">
            <v>X65</v>
          </cell>
          <cell r="I2552" t="str">
            <v>SREE</v>
          </cell>
          <cell r="J2552">
            <v>10</v>
          </cell>
          <cell r="K2552" t="str">
            <v>CONTROL ELECTRICO</v>
          </cell>
          <cell r="L2552" t="str">
            <v>ST2A</v>
          </cell>
        </row>
        <row r="2553">
          <cell r="A2553">
            <v>22</v>
          </cell>
          <cell r="B2553" t="str">
            <v>X65</v>
          </cell>
          <cell r="C2553" t="str">
            <v>DEPARTAMENTO MONTAJE</v>
          </cell>
          <cell r="D2553" t="str">
            <v>140</v>
          </cell>
          <cell r="E2553" t="str">
            <v>PISO AR DE COFRE - CAJA</v>
          </cell>
          <cell r="F2553" t="str">
            <v>PRESENCIA DE AGUA (ORIGEN INDETERMINADO)</v>
          </cell>
          <cell r="G2553" t="str">
            <v>PISO AR DE COFRE - CAJAPRESENCIA DE AGUA (ORIGEN INDETERMINADO)</v>
          </cell>
          <cell r="H2553" t="str">
            <v>X65</v>
          </cell>
          <cell r="I2553" t="str">
            <v>BDEF</v>
          </cell>
          <cell r="J2553">
            <v>10</v>
          </cell>
          <cell r="K2553" t="str">
            <v>ESTERIO SERGIO DAN</v>
          </cell>
          <cell r="L2553" t="str">
            <v>BOUT</v>
          </cell>
        </row>
        <row r="2554">
          <cell r="A2554">
            <v>22</v>
          </cell>
          <cell r="B2554" t="str">
            <v>X65</v>
          </cell>
          <cell r="C2554" t="str">
            <v>DEPARTAMENTO MONTAJE</v>
          </cell>
          <cell r="D2554" t="str">
            <v>143</v>
          </cell>
          <cell r="E2554" t="str">
            <v>FUNCION FAROS ANTINIEBLA AV</v>
          </cell>
          <cell r="F2554" t="str">
            <v>OPERACION MAL REALIZADA</v>
          </cell>
          <cell r="G2554" t="str">
            <v>FUNCION FAROS ANTINIEBLA AVOPERACION MAL REALIZADA</v>
          </cell>
          <cell r="H2554" t="str">
            <v>X65</v>
          </cell>
          <cell r="I2554" t="str">
            <v>SRE1</v>
          </cell>
          <cell r="J2554">
            <v>10</v>
          </cell>
          <cell r="K2554" t="str">
            <v>CONTROL ELECTRICO</v>
          </cell>
          <cell r="L2554" t="str">
            <v>ST2A</v>
          </cell>
        </row>
        <row r="2555">
          <cell r="A2555">
            <v>22</v>
          </cell>
          <cell r="B2555" t="str">
            <v>X65</v>
          </cell>
          <cell r="C2555" t="str">
            <v>DEPARTAMENTO MONTAJE</v>
          </cell>
          <cell r="D2555" t="str">
            <v>147</v>
          </cell>
          <cell r="E2555" t="str">
            <v>PORTON (CONJUNTO)</v>
          </cell>
          <cell r="F2555" t="str">
            <v>DESCONCHADO</v>
          </cell>
          <cell r="G2555" t="str">
            <v>PORTON (CONJUNTO)DESCONCHADO</v>
          </cell>
          <cell r="H2555" t="str">
            <v>X65</v>
          </cell>
          <cell r="I2555" t="str">
            <v>TCMU</v>
          </cell>
          <cell r="J2555">
            <v>10</v>
          </cell>
          <cell r="K2555" t="str">
            <v>GAUNA MARIA EUGENIA</v>
          </cell>
          <cell r="L2555" t="str">
            <v>GUNI</v>
          </cell>
        </row>
        <row r="2556">
          <cell r="A2556">
            <v>22</v>
          </cell>
          <cell r="B2556" t="str">
            <v>X65</v>
          </cell>
          <cell r="C2556" t="str">
            <v>DEPARTAMENTO MONTAJE</v>
          </cell>
          <cell r="D2556" t="str">
            <v>147</v>
          </cell>
          <cell r="E2556" t="str">
            <v>TECHO</v>
          </cell>
          <cell r="F2556" t="str">
            <v>DESCONCHADO</v>
          </cell>
          <cell r="G2556" t="str">
            <v>TECHODESCONCHADO</v>
          </cell>
          <cell r="H2556" t="str">
            <v>X65</v>
          </cell>
          <cell r="I2556" t="str">
            <v>SPIN</v>
          </cell>
          <cell r="J2556">
            <v>10</v>
          </cell>
          <cell r="K2556" t="str">
            <v>GALLARA, OSCAR FABIA</v>
          </cell>
          <cell r="L2556" t="str">
            <v>SPIN</v>
          </cell>
        </row>
        <row r="2557">
          <cell r="A2557">
            <v>22</v>
          </cell>
          <cell r="B2557" t="str">
            <v>X65</v>
          </cell>
          <cell r="C2557" t="str">
            <v>DEPARTAMENTO PINTURA</v>
          </cell>
          <cell r="D2557" t="str">
            <v>482</v>
          </cell>
          <cell r="E2557" t="str">
            <v>ALETA  ARI.</v>
          </cell>
          <cell r="F2557" t="str">
            <v>MASTICO BAJO LACA</v>
          </cell>
          <cell r="G2557" t="str">
            <v>ALETA  ARI.MASTICO BAJO LACA</v>
          </cell>
          <cell r="H2557" t="str">
            <v>X65</v>
          </cell>
          <cell r="I2557" t="str">
            <v>TCMU</v>
          </cell>
          <cell r="J2557">
            <v>10</v>
          </cell>
          <cell r="K2557" t="str">
            <v>ACEVEDO CLAUDIO CEFE</v>
          </cell>
          <cell r="L2557" t="str">
            <v>GUNI</v>
          </cell>
        </row>
        <row r="2558">
          <cell r="A2558">
            <v>22</v>
          </cell>
          <cell r="B2558" t="str">
            <v>X65</v>
          </cell>
          <cell r="C2558" t="str">
            <v>DEPARTAMENTO PINTURA</v>
          </cell>
          <cell r="D2558" t="str">
            <v>483</v>
          </cell>
          <cell r="E2558" t="str">
            <v>CAPOT AV.</v>
          </cell>
          <cell r="F2558" t="str">
            <v>GOTA</v>
          </cell>
          <cell r="G2558" t="str">
            <v>CAPOT AV.GOTA</v>
          </cell>
          <cell r="H2558" t="str">
            <v>X65</v>
          </cell>
          <cell r="I2558" t="str">
            <v>SPIN</v>
          </cell>
          <cell r="J2558">
            <v>10</v>
          </cell>
          <cell r="K2558" t="str">
            <v>GALLARA, OSCAR FABIA</v>
          </cell>
          <cell r="L2558" t="str">
            <v>SPIN</v>
          </cell>
        </row>
        <row r="2559">
          <cell r="A2559">
            <v>22</v>
          </cell>
          <cell r="B2559" t="str">
            <v>X65</v>
          </cell>
          <cell r="C2559" t="str">
            <v>DEPARTAMENTO PINTURA</v>
          </cell>
          <cell r="D2559" t="str">
            <v>484</v>
          </cell>
          <cell r="E2559" t="str">
            <v>ALETA  AVD.</v>
          </cell>
          <cell r="F2559" t="str">
            <v>AUREOLA DE LUSTRADO</v>
          </cell>
          <cell r="G2559" t="str">
            <v>ALETA  AVD.AUREOLA DE LUSTRADO</v>
          </cell>
          <cell r="H2559" t="str">
            <v>X65</v>
          </cell>
          <cell r="I2559" t="str">
            <v>TCMU</v>
          </cell>
          <cell r="J2559">
            <v>10</v>
          </cell>
          <cell r="K2559" t="str">
            <v>FUENTE FEDER GREGOR</v>
          </cell>
          <cell r="L2559" t="str">
            <v>GUNI</v>
          </cell>
        </row>
        <row r="2560">
          <cell r="A2560">
            <v>22</v>
          </cell>
          <cell r="B2560" t="str">
            <v>X65</v>
          </cell>
          <cell r="C2560" t="str">
            <v>DEPARTAMENTO PINTURA</v>
          </cell>
          <cell r="D2560" t="str">
            <v>484</v>
          </cell>
          <cell r="E2560" t="str">
            <v>PORTON (CONJUNTO)</v>
          </cell>
          <cell r="F2560" t="str">
            <v>RETOQUE DE PINTURA APARENTE</v>
          </cell>
          <cell r="G2560" t="str">
            <v>PORTON (CONJUNTO)RETOQUE DE PINTURA APARENTE</v>
          </cell>
          <cell r="H2560" t="str">
            <v>X65</v>
          </cell>
          <cell r="I2560" t="str">
            <v>SRE2</v>
          </cell>
          <cell r="J2560">
            <v>10</v>
          </cell>
          <cell r="K2560" t="str">
            <v>AUTELLI JORGE A</v>
          </cell>
          <cell r="L2560" t="str">
            <v>TCMU</v>
          </cell>
        </row>
        <row r="2561">
          <cell r="A2561">
            <v>22</v>
          </cell>
          <cell r="B2561" t="str">
            <v>X65</v>
          </cell>
          <cell r="C2561" t="str">
            <v>DEPARTAMENTO PINTURA</v>
          </cell>
          <cell r="D2561" t="str">
            <v>486</v>
          </cell>
          <cell r="E2561" t="str">
            <v>ALETA  AVD.</v>
          </cell>
          <cell r="F2561" t="str">
            <v>MANCHA</v>
          </cell>
          <cell r="G2561" t="str">
            <v>ALETA  AVD.MANCHA</v>
          </cell>
          <cell r="H2561" t="str">
            <v>X65</v>
          </cell>
          <cell r="I2561" t="str">
            <v>TCMU</v>
          </cell>
          <cell r="J2561">
            <v>10</v>
          </cell>
          <cell r="K2561" t="str">
            <v>MANZANELLI RICARDO O</v>
          </cell>
          <cell r="L2561" t="str">
            <v>GUNI</v>
          </cell>
        </row>
        <row r="2562">
          <cell r="A2562">
            <v>22</v>
          </cell>
          <cell r="B2562" t="str">
            <v>X65</v>
          </cell>
          <cell r="C2562" t="str">
            <v>DEPARTAMENTO PINTURA</v>
          </cell>
          <cell r="D2562" t="str">
            <v>486</v>
          </cell>
          <cell r="E2562" t="str">
            <v>CUSTODIA  I.</v>
          </cell>
          <cell r="F2562" t="str">
            <v>DEPOSITO DE PARTICULAS</v>
          </cell>
          <cell r="G2562" t="str">
            <v>CUSTODIA  I.DEPOSITO DE PARTICULAS</v>
          </cell>
          <cell r="H2562" t="str">
            <v>X65</v>
          </cell>
          <cell r="I2562" t="str">
            <v>TCMU</v>
          </cell>
          <cell r="J2562">
            <v>10</v>
          </cell>
          <cell r="K2562" t="str">
            <v>ACEVEDO CLAUDIO CEFE</v>
          </cell>
          <cell r="L2562" t="str">
            <v>GUNI</v>
          </cell>
        </row>
        <row r="2563">
          <cell r="A2563">
            <v>22</v>
          </cell>
          <cell r="B2563" t="str">
            <v>X65</v>
          </cell>
          <cell r="C2563" t="str">
            <v>DEPARTAMENTO PINTURA</v>
          </cell>
          <cell r="D2563" t="str">
            <v>486</v>
          </cell>
          <cell r="E2563" t="str">
            <v>PORTON (CONJUNTO)</v>
          </cell>
          <cell r="F2563" t="str">
            <v>CRATER</v>
          </cell>
          <cell r="G2563" t="str">
            <v>PORTON (CONJUNTO)CRATER</v>
          </cell>
          <cell r="H2563" t="str">
            <v>X65</v>
          </cell>
          <cell r="I2563" t="str">
            <v>TCMU</v>
          </cell>
          <cell r="J2563">
            <v>10</v>
          </cell>
          <cell r="K2563" t="str">
            <v>VAZQUEZ RENE ALBERTO</v>
          </cell>
          <cell r="L2563" t="str">
            <v>GUNI</v>
          </cell>
        </row>
        <row r="2564">
          <cell r="A2564">
            <v>22</v>
          </cell>
          <cell r="B2564" t="str">
            <v>X65</v>
          </cell>
          <cell r="C2564" t="str">
            <v>DEPARTAMENTO PINTURA</v>
          </cell>
          <cell r="D2564" t="str">
            <v>486</v>
          </cell>
          <cell r="E2564" t="str">
            <v>TECHO</v>
          </cell>
          <cell r="F2564" t="str">
            <v>HUELLAS</v>
          </cell>
          <cell r="G2564" t="str">
            <v>TECHOHUELLAS</v>
          </cell>
          <cell r="H2564" t="str">
            <v>X65</v>
          </cell>
          <cell r="I2564" t="str">
            <v>SRE2</v>
          </cell>
          <cell r="J2564">
            <v>10</v>
          </cell>
          <cell r="K2564" t="str">
            <v>DAGHERO CLAUDIO JUAN</v>
          </cell>
          <cell r="L2564" t="str">
            <v>TCMU</v>
          </cell>
        </row>
        <row r="2565">
          <cell r="A2565">
            <v>22</v>
          </cell>
          <cell r="B2565" t="str">
            <v>X76</v>
          </cell>
          <cell r="C2565" t="str">
            <v>DEPARTAMENTO  CHAPA</v>
          </cell>
          <cell r="D2565" t="str">
            <v>421</v>
          </cell>
          <cell r="E2565" t="str">
            <v>CAPOT AV.</v>
          </cell>
          <cell r="F2565" t="str">
            <v>BOLLOS</v>
          </cell>
          <cell r="G2565" t="str">
            <v>CAPOT AV.BOLLOS</v>
          </cell>
          <cell r="H2565" t="str">
            <v>X76</v>
          </cell>
          <cell r="I2565" t="str">
            <v>SRE2</v>
          </cell>
          <cell r="J2565">
            <v>10</v>
          </cell>
          <cell r="K2565" t="str">
            <v>GAUNA MARIA EUGENIA</v>
          </cell>
          <cell r="L2565" t="str">
            <v>GUNI</v>
          </cell>
        </row>
        <row r="2566">
          <cell r="A2566">
            <v>22</v>
          </cell>
          <cell r="B2566" t="str">
            <v>X76</v>
          </cell>
          <cell r="C2566" t="str">
            <v>DEPARTAMENTO  CHAPA</v>
          </cell>
          <cell r="D2566" t="str">
            <v>423</v>
          </cell>
          <cell r="E2566" t="str">
            <v>PISO AV. O CABINA</v>
          </cell>
          <cell r="F2566" t="str">
            <v>DEFORMACION</v>
          </cell>
          <cell r="G2566" t="str">
            <v>PISO AV. O CABINADEFORMACION</v>
          </cell>
          <cell r="H2566" t="str">
            <v>X76</v>
          </cell>
          <cell r="I2566" t="str">
            <v>SRET</v>
          </cell>
          <cell r="J2566">
            <v>10</v>
          </cell>
          <cell r="K2566" t="str">
            <v>CORREA, ALBERTO</v>
          </cell>
          <cell r="L2566" t="str">
            <v>STO1</v>
          </cell>
        </row>
        <row r="2567">
          <cell r="A2567">
            <v>22</v>
          </cell>
          <cell r="B2567" t="str">
            <v>X76</v>
          </cell>
          <cell r="C2567" t="str">
            <v>DEPARTAMENTO  CHAPA</v>
          </cell>
          <cell r="D2567" t="str">
            <v>426</v>
          </cell>
          <cell r="E2567" t="str">
            <v>ALETA  AVD.</v>
          </cell>
          <cell r="F2567" t="str">
            <v>PICO</v>
          </cell>
          <cell r="G2567" t="str">
            <v>ALETA  AVD.PICO</v>
          </cell>
          <cell r="H2567" t="str">
            <v>X76</v>
          </cell>
          <cell r="I2567" t="str">
            <v>STO1</v>
          </cell>
          <cell r="J2567">
            <v>10</v>
          </cell>
          <cell r="K2567" t="str">
            <v>QUINTEROS, EDUARDO</v>
          </cell>
          <cell r="L2567" t="str">
            <v>STO1</v>
          </cell>
        </row>
        <row r="2568">
          <cell r="A2568">
            <v>22</v>
          </cell>
          <cell r="B2568" t="str">
            <v>X76</v>
          </cell>
          <cell r="C2568" t="str">
            <v>DEPARTAMENTO  CHAPA</v>
          </cell>
          <cell r="D2568" t="str">
            <v>426</v>
          </cell>
          <cell r="E2568" t="str">
            <v>BAJO DE CAJA D.</v>
          </cell>
          <cell r="F2568" t="str">
            <v>FIJA.,REMACH.O GRUPILLA FALTA (CH)</v>
          </cell>
          <cell r="G2568" t="str">
            <v>BAJO DE CAJA D.FIJA.,REMACH.O GRUPILLA FALTA (CH)</v>
          </cell>
          <cell r="H2568" t="str">
            <v>X76</v>
          </cell>
          <cell r="I2568" t="str">
            <v>SRET</v>
          </cell>
          <cell r="J2568">
            <v>10</v>
          </cell>
          <cell r="K2568" t="str">
            <v>CORREA, ALBERTO</v>
          </cell>
          <cell r="L2568" t="str">
            <v>STO1</v>
          </cell>
        </row>
        <row r="2569">
          <cell r="A2569">
            <v>22</v>
          </cell>
          <cell r="B2569" t="str">
            <v>X76</v>
          </cell>
          <cell r="C2569" t="str">
            <v>DEPARTAMENTO  CHAPA</v>
          </cell>
          <cell r="D2569" t="str">
            <v>426</v>
          </cell>
          <cell r="E2569" t="str">
            <v>TECHO</v>
          </cell>
          <cell r="F2569" t="str">
            <v>DEFECTO DE CHAPA</v>
          </cell>
          <cell r="G2569" t="str">
            <v>TECHODEFECTO DE CHAPA</v>
          </cell>
          <cell r="H2569" t="str">
            <v>X76</v>
          </cell>
          <cell r="I2569" t="str">
            <v>SRE2</v>
          </cell>
          <cell r="J2569">
            <v>10</v>
          </cell>
          <cell r="K2569" t="str">
            <v>CEBALLOS GABRIEL FER</v>
          </cell>
          <cell r="L2569" t="str">
            <v>TCMU</v>
          </cell>
        </row>
        <row r="2570">
          <cell r="A2570">
            <v>22</v>
          </cell>
          <cell r="B2570" t="str">
            <v>X76</v>
          </cell>
          <cell r="C2570" t="str">
            <v>DEPARTAMENTO  CHAPA</v>
          </cell>
          <cell r="D2570" t="str">
            <v>426</v>
          </cell>
          <cell r="E2570" t="str">
            <v>TECHO</v>
          </cell>
          <cell r="F2570" t="str">
            <v>PICO</v>
          </cell>
          <cell r="G2570" t="str">
            <v>TECHOPICO</v>
          </cell>
          <cell r="H2570" t="str">
            <v>X76</v>
          </cell>
          <cell r="I2570" t="str">
            <v>TCMU</v>
          </cell>
          <cell r="J2570">
            <v>10</v>
          </cell>
          <cell r="K2570" t="str">
            <v>IBARRA CARLOS NICOLA</v>
          </cell>
          <cell r="L2570" t="str">
            <v>GUNI</v>
          </cell>
        </row>
        <row r="2571">
          <cell r="A2571">
            <v>22</v>
          </cell>
          <cell r="B2571" t="str">
            <v>X76</v>
          </cell>
          <cell r="C2571" t="str">
            <v>DEPARTAMENTO  CHAPA</v>
          </cell>
          <cell r="D2571" t="str">
            <v>427</v>
          </cell>
          <cell r="E2571" t="str">
            <v>ALETA  AVD.</v>
          </cell>
          <cell r="F2571" t="str">
            <v>FIJA.,REMACH.O GRUPILLA FALTA (CH)</v>
          </cell>
          <cell r="G2571" t="str">
            <v>ALETA  AVD.FIJA.,REMACH.O GRUPILLA FALTA (CH)</v>
          </cell>
          <cell r="H2571" t="str">
            <v>X76</v>
          </cell>
          <cell r="I2571" t="str">
            <v>STO1</v>
          </cell>
          <cell r="J2571">
            <v>10</v>
          </cell>
          <cell r="K2571" t="str">
            <v>CORREA, ALBERTO</v>
          </cell>
          <cell r="L2571" t="str">
            <v>STO1</v>
          </cell>
        </row>
        <row r="2572">
          <cell r="A2572">
            <v>22</v>
          </cell>
          <cell r="B2572" t="str">
            <v>X76</v>
          </cell>
          <cell r="C2572" t="str">
            <v>DEPARTAMENTO  CHAPA</v>
          </cell>
          <cell r="D2572" t="str">
            <v>427</v>
          </cell>
          <cell r="E2572" t="str">
            <v>PUERTA AVD.</v>
          </cell>
          <cell r="F2572" t="str">
            <v>DEFECTO DE CHAPA</v>
          </cell>
          <cell r="G2572" t="str">
            <v>PUERTA AVD.DEFECTO DE CHAPA</v>
          </cell>
          <cell r="H2572" t="str">
            <v>X76</v>
          </cell>
          <cell r="I2572" t="str">
            <v>STO1</v>
          </cell>
          <cell r="J2572">
            <v>10</v>
          </cell>
          <cell r="K2572" t="str">
            <v>CORREA, ALBERTO</v>
          </cell>
          <cell r="L2572" t="str">
            <v>STO1</v>
          </cell>
        </row>
        <row r="2573">
          <cell r="A2573">
            <v>22</v>
          </cell>
          <cell r="B2573" t="str">
            <v>X76</v>
          </cell>
          <cell r="C2573" t="str">
            <v>DEPARTAMENTO  CHAPA</v>
          </cell>
          <cell r="D2573" t="str">
            <v>427</v>
          </cell>
          <cell r="E2573" t="str">
            <v>PUERTA AVD.</v>
          </cell>
          <cell r="F2573" t="str">
            <v>DEFORMACION</v>
          </cell>
          <cell r="G2573" t="str">
            <v>PUERTA AVD.DEFORMACION</v>
          </cell>
          <cell r="H2573" t="str">
            <v>X76</v>
          </cell>
          <cell r="I2573" t="str">
            <v>TCMU</v>
          </cell>
          <cell r="J2573">
            <v>10</v>
          </cell>
          <cell r="K2573" t="str">
            <v>IBARRA CARLOS NICOLA</v>
          </cell>
          <cell r="L2573" t="str">
            <v>GUNI</v>
          </cell>
        </row>
        <row r="2574">
          <cell r="A2574">
            <v>22</v>
          </cell>
          <cell r="B2574" t="str">
            <v>X76</v>
          </cell>
          <cell r="C2574" t="str">
            <v>DEPARTAMENTO  CHAPA</v>
          </cell>
          <cell r="D2574" t="str">
            <v>427</v>
          </cell>
          <cell r="E2574" t="str">
            <v>PUERTA AVI.</v>
          </cell>
          <cell r="F2574" t="str">
            <v>BOLLOS</v>
          </cell>
          <cell r="G2574" t="str">
            <v>PUERTA AVI.BOLLOS</v>
          </cell>
          <cell r="H2574" t="str">
            <v>X76</v>
          </cell>
          <cell r="I2574" t="str">
            <v>TCMU</v>
          </cell>
          <cell r="J2574">
            <v>10</v>
          </cell>
          <cell r="K2574" t="str">
            <v>FIGUEROA MIGUEL ANGE</v>
          </cell>
          <cell r="L2574" t="str">
            <v>GUNI</v>
          </cell>
        </row>
        <row r="2575">
          <cell r="A2575">
            <v>22</v>
          </cell>
          <cell r="B2575" t="str">
            <v>X76</v>
          </cell>
          <cell r="C2575" t="str">
            <v>DEPARTAMENTO  CHAPA</v>
          </cell>
          <cell r="D2575" t="str">
            <v>427</v>
          </cell>
          <cell r="E2575" t="str">
            <v>PUERTA DESLIZANTE LATERAL D.</v>
          </cell>
          <cell r="F2575" t="str">
            <v>JUEGO IRREGULAR</v>
          </cell>
          <cell r="G2575" t="str">
            <v>PUERTA DESLIZANTE LATERAL D.JUEGO IRREGULAR</v>
          </cell>
          <cell r="H2575" t="str">
            <v>X76</v>
          </cell>
          <cell r="I2575" t="str">
            <v>SRE2</v>
          </cell>
          <cell r="J2575">
            <v>10</v>
          </cell>
          <cell r="K2575" t="str">
            <v>IBARRA CARLOS NICOLA</v>
          </cell>
          <cell r="L2575" t="str">
            <v>GUNI</v>
          </cell>
        </row>
        <row r="2576">
          <cell r="A2576">
            <v>22</v>
          </cell>
          <cell r="B2576" t="str">
            <v>X76</v>
          </cell>
          <cell r="C2576" t="str">
            <v>DEPARTAMENTO  CHAPA</v>
          </cell>
          <cell r="D2576" t="str">
            <v>427</v>
          </cell>
          <cell r="E2576" t="str">
            <v>PUERTA DESLIZANTE LATERAL D.</v>
          </cell>
          <cell r="F2576" t="str">
            <v>MAL CENTRADO</v>
          </cell>
          <cell r="G2576" t="str">
            <v>PUERTA DESLIZANTE LATERAL D.MAL CENTRADO</v>
          </cell>
          <cell r="H2576" t="str">
            <v>X76</v>
          </cell>
          <cell r="I2576" t="str">
            <v>SRE2</v>
          </cell>
          <cell r="J2576">
            <v>10</v>
          </cell>
          <cell r="K2576" t="str">
            <v>FUENTE FEDER GREGOR</v>
          </cell>
          <cell r="L2576" t="str">
            <v>GUNI</v>
          </cell>
        </row>
        <row r="2577">
          <cell r="A2577">
            <v>22</v>
          </cell>
          <cell r="B2577" t="str">
            <v>X76</v>
          </cell>
          <cell r="C2577" t="str">
            <v>DEPARTAMENTO  CHAPA</v>
          </cell>
          <cell r="D2577" t="str">
            <v>427</v>
          </cell>
          <cell r="E2577" t="str">
            <v>PUERTA DESLIZANTE LATERAL I.</v>
          </cell>
          <cell r="F2577" t="str">
            <v>DEFORMACION</v>
          </cell>
          <cell r="G2577" t="str">
            <v>PUERTA DESLIZANTE LATERAL I.DEFORMACION</v>
          </cell>
          <cell r="H2577" t="str">
            <v>X76</v>
          </cell>
          <cell r="I2577" t="str">
            <v>TCMU</v>
          </cell>
          <cell r="J2577">
            <v>10</v>
          </cell>
          <cell r="K2577" t="str">
            <v>IBARRA CARLOS NICOLA</v>
          </cell>
          <cell r="L2577" t="str">
            <v>GUNI</v>
          </cell>
        </row>
        <row r="2578">
          <cell r="A2578">
            <v>22</v>
          </cell>
          <cell r="B2578" t="str">
            <v>X76</v>
          </cell>
          <cell r="C2578" t="str">
            <v>DEPARTAMENTO  CHAPA</v>
          </cell>
          <cell r="D2578" t="str">
            <v>427</v>
          </cell>
          <cell r="E2578" t="str">
            <v>PUERTA DESLIZANTE LATERAL I.</v>
          </cell>
          <cell r="F2578" t="str">
            <v>DEFORMACION</v>
          </cell>
          <cell r="G2578" t="str">
            <v>PUERTA DESLIZANTE LATERAL I.DEFORMACION</v>
          </cell>
          <cell r="H2578" t="str">
            <v>X76</v>
          </cell>
          <cell r="I2578" t="str">
            <v>TCMU</v>
          </cell>
          <cell r="J2578">
            <v>10</v>
          </cell>
          <cell r="K2578" t="str">
            <v>VERA FEDERICO</v>
          </cell>
          <cell r="L2578" t="str">
            <v>GUNI</v>
          </cell>
        </row>
        <row r="2579">
          <cell r="A2579">
            <v>22</v>
          </cell>
          <cell r="B2579" t="str">
            <v>X76</v>
          </cell>
          <cell r="C2579" t="str">
            <v>DEPARTAMENTO  CHAPA</v>
          </cell>
          <cell r="D2579" t="str">
            <v>431</v>
          </cell>
          <cell r="E2579" t="str">
            <v>CAJON DE PUERTA AVI.</v>
          </cell>
          <cell r="F2579" t="str">
            <v>BOLLOS</v>
          </cell>
          <cell r="G2579" t="str">
            <v>CAJON DE PUERTA AVI.BOLLOS</v>
          </cell>
          <cell r="H2579" t="str">
            <v>X76</v>
          </cell>
          <cell r="I2579" t="str">
            <v>SRE2</v>
          </cell>
          <cell r="J2579">
            <v>10</v>
          </cell>
          <cell r="K2579" t="str">
            <v>FUENTE FEDER GREGOR</v>
          </cell>
          <cell r="L2579" t="str">
            <v>GUNI</v>
          </cell>
        </row>
        <row r="2580">
          <cell r="A2580">
            <v>22</v>
          </cell>
          <cell r="B2580" t="str">
            <v>X76</v>
          </cell>
          <cell r="C2580" t="str">
            <v>DEPARTAMENTO  CHAPA</v>
          </cell>
          <cell r="D2580" t="str">
            <v>431</v>
          </cell>
          <cell r="E2580" t="str">
            <v>CAPOT / FARO D.</v>
          </cell>
          <cell r="F2580" t="str">
            <v>SOBRESALE</v>
          </cell>
          <cell r="G2580" t="str">
            <v>CAPOT / FARO D.SOBRESALE</v>
          </cell>
          <cell r="H2580" t="str">
            <v>X76</v>
          </cell>
          <cell r="I2580" t="str">
            <v>SRE1</v>
          </cell>
          <cell r="J2580">
            <v>10</v>
          </cell>
          <cell r="K2580" t="str">
            <v>VAZQUEZ RENE ALBERTO</v>
          </cell>
          <cell r="L2580" t="str">
            <v>GUNI</v>
          </cell>
        </row>
        <row r="2581">
          <cell r="A2581">
            <v>22</v>
          </cell>
          <cell r="B2581" t="str">
            <v>X76</v>
          </cell>
          <cell r="C2581" t="str">
            <v>DEPARTAMENTO  CHAPA</v>
          </cell>
          <cell r="D2581" t="str">
            <v>431</v>
          </cell>
          <cell r="E2581" t="str">
            <v>PUERTA AVD.</v>
          </cell>
          <cell r="F2581" t="str">
            <v>BOLLOS</v>
          </cell>
          <cell r="G2581" t="str">
            <v>PUERTA AVD.BOLLOS</v>
          </cell>
          <cell r="H2581" t="str">
            <v>X76</v>
          </cell>
          <cell r="I2581" t="str">
            <v>SRE2</v>
          </cell>
          <cell r="J2581">
            <v>10</v>
          </cell>
          <cell r="K2581" t="str">
            <v>DAGHERO CLAUDIO JUAN</v>
          </cell>
          <cell r="L2581" t="str">
            <v>TCMU</v>
          </cell>
        </row>
        <row r="2582">
          <cell r="A2582">
            <v>22</v>
          </cell>
          <cell r="B2582" t="str">
            <v>X76</v>
          </cell>
          <cell r="C2582" t="str">
            <v>DEPARTAMENTO MONTAJE</v>
          </cell>
          <cell r="D2582" t="str">
            <v>???</v>
          </cell>
          <cell r="E2582" t="str">
            <v>PUERTA AVI.</v>
          </cell>
          <cell r="F2582" t="str">
            <v>FALTA OBTURADOR</v>
          </cell>
          <cell r="G2582" t="str">
            <v>PUERTA AVI.FALTA OBTURADOR</v>
          </cell>
          <cell r="H2582" t="str">
            <v>X76</v>
          </cell>
          <cell r="I2582" t="str">
            <v>TCMU</v>
          </cell>
          <cell r="J2582">
            <v>10</v>
          </cell>
          <cell r="K2582" t="str">
            <v>VAZQUEZ RENE ALBERTO</v>
          </cell>
          <cell r="L2582" t="str">
            <v>GUNI</v>
          </cell>
        </row>
        <row r="2583">
          <cell r="A2583">
            <v>22</v>
          </cell>
          <cell r="B2583" t="str">
            <v>X76</v>
          </cell>
          <cell r="C2583" t="str">
            <v>DEPARTAMENTO MONTAJE</v>
          </cell>
          <cell r="D2583" t="str">
            <v>143</v>
          </cell>
          <cell r="E2583" t="str">
            <v>FARO D.</v>
          </cell>
          <cell r="F2583" t="str">
            <v>MAL POSICIONADO</v>
          </cell>
          <cell r="G2583" t="str">
            <v>FARO D.MAL POSICIONADO</v>
          </cell>
          <cell r="H2583" t="str">
            <v>X76</v>
          </cell>
          <cell r="I2583" t="str">
            <v>SRE1</v>
          </cell>
          <cell r="J2583">
            <v>10</v>
          </cell>
          <cell r="K2583" t="str">
            <v>VAZQUEZ RENE ALBERTO</v>
          </cell>
          <cell r="L2583" t="str">
            <v>GUNI</v>
          </cell>
        </row>
        <row r="2584">
          <cell r="A2584">
            <v>22</v>
          </cell>
          <cell r="B2584" t="str">
            <v>X76</v>
          </cell>
          <cell r="C2584" t="str">
            <v>DEPARTAMENTO MONTAJE</v>
          </cell>
          <cell r="D2584" t="str">
            <v>147</v>
          </cell>
          <cell r="E2584" t="str">
            <v>CAJON DE PUERTA AVI.</v>
          </cell>
          <cell r="F2584" t="str">
            <v>DESCONCHADO</v>
          </cell>
          <cell r="G2584" t="str">
            <v>CAJON DE PUERTA AVI.DESCONCHADO</v>
          </cell>
          <cell r="H2584" t="str">
            <v>X76</v>
          </cell>
          <cell r="I2584" t="str">
            <v>TCMU</v>
          </cell>
          <cell r="J2584">
            <v>10</v>
          </cell>
          <cell r="K2584" t="str">
            <v>FUENTE FEDER GREGOR</v>
          </cell>
          <cell r="L2584" t="str">
            <v>GUNI</v>
          </cell>
        </row>
        <row r="2585">
          <cell r="A2585">
            <v>22</v>
          </cell>
          <cell r="B2585" t="str">
            <v>X76</v>
          </cell>
          <cell r="C2585" t="str">
            <v>DEPARTAMENTO MONTAJE</v>
          </cell>
          <cell r="D2585" t="str">
            <v>147</v>
          </cell>
          <cell r="E2585" t="str">
            <v>PUERTA BATIENTE LATERAL I.</v>
          </cell>
          <cell r="F2585" t="str">
            <v>RAYA LLEGA A LA CHAPA</v>
          </cell>
          <cell r="G2585" t="str">
            <v>PUERTA BATIENTE LATERAL I.RAYA LLEGA A LA CHAPA</v>
          </cell>
          <cell r="H2585" t="str">
            <v>X76</v>
          </cell>
          <cell r="I2585" t="str">
            <v>SBOX</v>
          </cell>
          <cell r="J2585">
            <v>10</v>
          </cell>
          <cell r="K2585" t="str">
            <v>ALBORNOZ CARLOS</v>
          </cell>
          <cell r="L2585" t="str">
            <v>SPIN</v>
          </cell>
        </row>
        <row r="2586">
          <cell r="A2586">
            <v>22</v>
          </cell>
          <cell r="B2586" t="str">
            <v>X76</v>
          </cell>
          <cell r="C2586" t="str">
            <v>DEPARTAMENTO MONTAJE</v>
          </cell>
          <cell r="D2586" t="str">
            <v>147</v>
          </cell>
          <cell r="E2586" t="str">
            <v>PUERTA DESLIZANTE LATERAL D.</v>
          </cell>
          <cell r="F2586" t="str">
            <v>DESCONCHADO</v>
          </cell>
          <cell r="G2586" t="str">
            <v>PUERTA DESLIZANTE LATERAL D.DESCONCHADO</v>
          </cell>
          <cell r="H2586" t="str">
            <v>X76</v>
          </cell>
          <cell r="I2586" t="str">
            <v>TCMU</v>
          </cell>
          <cell r="J2586">
            <v>10</v>
          </cell>
          <cell r="K2586" t="str">
            <v>VERA FEDERICO</v>
          </cell>
          <cell r="L2586" t="str">
            <v>GUNI</v>
          </cell>
        </row>
        <row r="2587">
          <cell r="A2587">
            <v>22</v>
          </cell>
          <cell r="B2587" t="str">
            <v>X76</v>
          </cell>
          <cell r="C2587" t="str">
            <v>DEPARTAMENTO MONTAJE</v>
          </cell>
          <cell r="D2587" t="str">
            <v>147</v>
          </cell>
          <cell r="E2587" t="str">
            <v>TECHO</v>
          </cell>
          <cell r="F2587" t="str">
            <v>DESCONCHADO</v>
          </cell>
          <cell r="G2587" t="str">
            <v>TECHODESCONCHADO</v>
          </cell>
          <cell r="H2587" t="str">
            <v>X76</v>
          </cell>
          <cell r="I2587" t="str">
            <v>SBOX</v>
          </cell>
          <cell r="J2587">
            <v>10</v>
          </cell>
          <cell r="K2587" t="str">
            <v>ALBORNOZ CARLOS</v>
          </cell>
          <cell r="L2587" t="str">
            <v>SPIN</v>
          </cell>
        </row>
        <row r="2588">
          <cell r="A2588">
            <v>22</v>
          </cell>
          <cell r="B2588" t="str">
            <v>X76</v>
          </cell>
          <cell r="C2588" t="str">
            <v>DEPARTAMENTO MONTAJE</v>
          </cell>
          <cell r="D2588" t="str">
            <v>147</v>
          </cell>
          <cell r="E2588" t="str">
            <v>TECHO</v>
          </cell>
          <cell r="F2588" t="str">
            <v>DESCONCHADO</v>
          </cell>
          <cell r="G2588" t="str">
            <v>TECHODESCONCHADO</v>
          </cell>
          <cell r="H2588" t="str">
            <v>X76</v>
          </cell>
          <cell r="I2588" t="str">
            <v>TCMU</v>
          </cell>
          <cell r="J2588">
            <v>10</v>
          </cell>
          <cell r="K2588" t="str">
            <v>FUENTE FEDER GREGOR</v>
          </cell>
          <cell r="L2588" t="str">
            <v>GUNI</v>
          </cell>
        </row>
        <row r="2589">
          <cell r="A2589">
            <v>22</v>
          </cell>
          <cell r="B2589" t="str">
            <v>X76</v>
          </cell>
          <cell r="C2589" t="str">
            <v>DEPARTAMENTO PINTURA</v>
          </cell>
          <cell r="D2589" t="str">
            <v>481</v>
          </cell>
          <cell r="E2589" t="str">
            <v>ALETA  AVI.</v>
          </cell>
          <cell r="F2589" t="str">
            <v>FALTA OBTURADOR</v>
          </cell>
          <cell r="G2589" t="str">
            <v>ALETA  AVI.FALTA OBTURADOR</v>
          </cell>
          <cell r="H2589" t="str">
            <v>X76</v>
          </cell>
          <cell r="I2589" t="str">
            <v>SBOX</v>
          </cell>
          <cell r="J2589">
            <v>10</v>
          </cell>
          <cell r="K2589" t="str">
            <v>ALBORNOZ CARLOS</v>
          </cell>
          <cell r="L2589" t="str">
            <v>SPIN</v>
          </cell>
        </row>
        <row r="2590">
          <cell r="A2590">
            <v>22</v>
          </cell>
          <cell r="B2590" t="str">
            <v>X76</v>
          </cell>
          <cell r="C2590" t="str">
            <v>DEPARTAMENTO PINTURA</v>
          </cell>
          <cell r="D2590" t="str">
            <v>482</v>
          </cell>
          <cell r="E2590" t="str">
            <v>PUERTA BATIENTE ARD.</v>
          </cell>
          <cell r="F2590" t="str">
            <v>MASTICO MAL POSICIONADO</v>
          </cell>
          <cell r="G2590" t="str">
            <v>PUERTA BATIENTE ARD.MASTICO MAL POSICIONADO</v>
          </cell>
          <cell r="H2590" t="str">
            <v>X76</v>
          </cell>
          <cell r="I2590" t="str">
            <v>SBOX</v>
          </cell>
          <cell r="J2590">
            <v>10</v>
          </cell>
          <cell r="K2590" t="str">
            <v>ALBORNOZ CARLOS</v>
          </cell>
          <cell r="L2590" t="str">
            <v>SPIN</v>
          </cell>
        </row>
        <row r="2591">
          <cell r="A2591">
            <v>22</v>
          </cell>
          <cell r="B2591" t="str">
            <v>X76</v>
          </cell>
          <cell r="C2591" t="str">
            <v>DEPARTAMENTO PINTURA</v>
          </cell>
          <cell r="D2591" t="str">
            <v>483</v>
          </cell>
          <cell r="E2591" t="str">
            <v>PISO AR DE COFRE - CAJA</v>
          </cell>
          <cell r="F2591" t="str">
            <v>FALTA ESPESOR DE PINTURA</v>
          </cell>
          <cell r="G2591" t="str">
            <v>PISO AR DE COFRE - CAJAFALTA ESPESOR DE PINTURA</v>
          </cell>
          <cell r="H2591" t="str">
            <v>X76</v>
          </cell>
          <cell r="I2591" t="str">
            <v>SBOX</v>
          </cell>
          <cell r="J2591">
            <v>10</v>
          </cell>
          <cell r="K2591" t="str">
            <v>ALBORNOZ CARLOS</v>
          </cell>
          <cell r="L2591" t="str">
            <v>SPIN</v>
          </cell>
        </row>
        <row r="2592">
          <cell r="A2592">
            <v>22</v>
          </cell>
          <cell r="B2592" t="str">
            <v>X76</v>
          </cell>
          <cell r="C2592" t="str">
            <v>DEPARTAMENTO PINTURA</v>
          </cell>
          <cell r="D2592" t="str">
            <v>484</v>
          </cell>
          <cell r="E2592" t="str">
            <v>PUERTA AVD.</v>
          </cell>
          <cell r="F2592" t="str">
            <v>DEPOSITO DE PARTICULAS</v>
          </cell>
          <cell r="G2592" t="str">
            <v>PUERTA AVD.DEPOSITO DE PARTICULAS</v>
          </cell>
          <cell r="H2592" t="str">
            <v>X76</v>
          </cell>
          <cell r="I2592" t="str">
            <v>BDEF</v>
          </cell>
          <cell r="J2592">
            <v>10</v>
          </cell>
          <cell r="K2592" t="str">
            <v>ESTERIO SERGIO DAN</v>
          </cell>
          <cell r="L2592" t="str">
            <v>BOUT</v>
          </cell>
        </row>
        <row r="2593">
          <cell r="A2593">
            <v>22</v>
          </cell>
          <cell r="B2593" t="str">
            <v>X76</v>
          </cell>
          <cell r="C2593" t="str">
            <v>DEPARTAMENTO PINTURA</v>
          </cell>
          <cell r="D2593" t="str">
            <v>484</v>
          </cell>
          <cell r="E2593" t="str">
            <v>PUERTA AVD.</v>
          </cell>
          <cell r="F2593" t="str">
            <v>RETOQUE DE PINTURA APARENTE</v>
          </cell>
          <cell r="G2593" t="str">
            <v>PUERTA AVD.RETOQUE DE PINTURA APARENTE</v>
          </cell>
          <cell r="H2593" t="str">
            <v>X76</v>
          </cell>
          <cell r="I2593" t="str">
            <v>TCMU</v>
          </cell>
          <cell r="J2593">
            <v>10</v>
          </cell>
          <cell r="K2593" t="str">
            <v>FUENTE FEDER GREGOR</v>
          </cell>
          <cell r="L2593" t="str">
            <v>GUNI</v>
          </cell>
        </row>
        <row r="2594">
          <cell r="A2594">
            <v>22</v>
          </cell>
          <cell r="B2594" t="str">
            <v>X76</v>
          </cell>
          <cell r="C2594" t="str">
            <v>DEPARTAMENTO PINTURA</v>
          </cell>
          <cell r="D2594" t="str">
            <v>486</v>
          </cell>
          <cell r="E2594" t="str">
            <v>ALETA  ARI.</v>
          </cell>
          <cell r="F2594" t="str">
            <v>GRANO</v>
          </cell>
          <cell r="G2594" t="str">
            <v>ALETA  ARI.GRANO</v>
          </cell>
          <cell r="H2594" t="str">
            <v>X76</v>
          </cell>
          <cell r="I2594" t="str">
            <v>TCMU</v>
          </cell>
          <cell r="J2594">
            <v>10</v>
          </cell>
          <cell r="K2594" t="str">
            <v>FIGUEROA MIGUEL ANGE</v>
          </cell>
          <cell r="L2594" t="str">
            <v>GUNI</v>
          </cell>
        </row>
        <row r="2595">
          <cell r="A2595">
            <v>22</v>
          </cell>
          <cell r="B2595" t="str">
            <v>X76</v>
          </cell>
          <cell r="C2595" t="str">
            <v>DEPARTAMENTO PINTURA</v>
          </cell>
          <cell r="D2595" t="str">
            <v>486</v>
          </cell>
          <cell r="E2595" t="str">
            <v>ALETA  AVD.</v>
          </cell>
          <cell r="F2595" t="str">
            <v>MANCHA</v>
          </cell>
          <cell r="G2595" t="str">
            <v>ALETA  AVD.MANCHA</v>
          </cell>
          <cell r="H2595" t="str">
            <v>X76</v>
          </cell>
          <cell r="I2595" t="str">
            <v>TCMU</v>
          </cell>
          <cell r="J2595">
            <v>10</v>
          </cell>
          <cell r="K2595" t="str">
            <v>ZELAYA GONZA MA CRUZ</v>
          </cell>
          <cell r="L2595" t="str">
            <v>GUNI</v>
          </cell>
        </row>
        <row r="2596">
          <cell r="A2596">
            <v>22</v>
          </cell>
          <cell r="B2596" t="str">
            <v>X38</v>
          </cell>
          <cell r="C2596" t="str">
            <v>CALIDAD DE PIEZAS</v>
          </cell>
          <cell r="D2596" t="str">
            <v>151</v>
          </cell>
          <cell r="E2596" t="str">
            <v>CAJETIN EXT. LUNA DE PUERTA ARD.</v>
          </cell>
          <cell r="F2596" t="str">
            <v>DEFORMADO</v>
          </cell>
          <cell r="G2596" t="str">
            <v>CAJETIN EXT. LUNA DE PUERTA ARD.DEFORMADO</v>
          </cell>
          <cell r="H2596" t="str">
            <v>X38</v>
          </cell>
          <cell r="I2596" t="str">
            <v>TCMU</v>
          </cell>
          <cell r="J2596">
            <v>9</v>
          </cell>
          <cell r="K2596" t="str">
            <v>RIZZI JESSICA</v>
          </cell>
          <cell r="L2596" t="str">
            <v>GUNI</v>
          </cell>
        </row>
        <row r="2597">
          <cell r="A2597">
            <v>22</v>
          </cell>
          <cell r="B2597" t="str">
            <v>X38</v>
          </cell>
          <cell r="C2597" t="str">
            <v>CALIDAD DE PIEZAS</v>
          </cell>
          <cell r="D2597" t="str">
            <v>151</v>
          </cell>
          <cell r="E2597" t="str">
            <v>CAJETIN EXT. LUNA DE PUERTA ARD.</v>
          </cell>
          <cell r="F2597" t="str">
            <v>DEFORMADO</v>
          </cell>
          <cell r="G2597" t="str">
            <v>CAJETIN EXT. LUNA DE PUERTA ARD.DEFORMADO</v>
          </cell>
          <cell r="H2597" t="str">
            <v>X38</v>
          </cell>
          <cell r="I2597" t="str">
            <v>TCMU</v>
          </cell>
          <cell r="J2597">
            <v>9</v>
          </cell>
          <cell r="K2597" t="str">
            <v>VERA FEDERICO</v>
          </cell>
          <cell r="L2597" t="str">
            <v>GUNI</v>
          </cell>
        </row>
        <row r="2598">
          <cell r="A2598">
            <v>22</v>
          </cell>
          <cell r="B2598" t="str">
            <v>X38</v>
          </cell>
          <cell r="C2598" t="str">
            <v>CALIDAD DE PIEZAS</v>
          </cell>
          <cell r="D2598" t="str">
            <v>151</v>
          </cell>
          <cell r="E2598" t="str">
            <v>CAJETIN EXT. LUNA DE PUERTA AVD.</v>
          </cell>
          <cell r="F2598" t="str">
            <v>DEFORMADO</v>
          </cell>
          <cell r="G2598" t="str">
            <v>CAJETIN EXT. LUNA DE PUERTA AVD.DEFORMADO</v>
          </cell>
          <cell r="H2598" t="str">
            <v>X38</v>
          </cell>
          <cell r="I2598" t="str">
            <v>TCMU</v>
          </cell>
          <cell r="J2598">
            <v>9</v>
          </cell>
          <cell r="K2598" t="str">
            <v>RIZZI JESSICA</v>
          </cell>
          <cell r="L2598" t="str">
            <v>GUNI</v>
          </cell>
        </row>
        <row r="2599">
          <cell r="A2599">
            <v>22</v>
          </cell>
          <cell r="B2599" t="str">
            <v>X38</v>
          </cell>
          <cell r="C2599" t="str">
            <v>CALIDAD DE PIEZAS</v>
          </cell>
          <cell r="D2599" t="str">
            <v>151</v>
          </cell>
          <cell r="E2599" t="str">
            <v>CAJETIN EXT. LUNA DE PUERTA AVI.</v>
          </cell>
          <cell r="F2599" t="str">
            <v>DEFORMADO</v>
          </cell>
          <cell r="G2599" t="str">
            <v>CAJETIN EXT. LUNA DE PUERTA AVI.DEFORMADO</v>
          </cell>
          <cell r="H2599" t="str">
            <v>X38</v>
          </cell>
          <cell r="I2599" t="str">
            <v>TCMU</v>
          </cell>
          <cell r="J2599">
            <v>9</v>
          </cell>
          <cell r="K2599" t="str">
            <v>VERA FEDERICO</v>
          </cell>
          <cell r="L2599" t="str">
            <v>GUNI</v>
          </cell>
        </row>
        <row r="2600">
          <cell r="A2600">
            <v>22</v>
          </cell>
          <cell r="B2600" t="str">
            <v>X38</v>
          </cell>
          <cell r="C2600" t="str">
            <v>CALIDAD DE PIEZAS</v>
          </cell>
          <cell r="D2600" t="str">
            <v>151</v>
          </cell>
          <cell r="E2600" t="str">
            <v>CINTURON DE SEGURIDAD ARD.</v>
          </cell>
          <cell r="F2600" t="str">
            <v>NO CONFORME</v>
          </cell>
          <cell r="G2600" t="str">
            <v>CINTURON DE SEGURIDAD ARD.NO CONFORME</v>
          </cell>
          <cell r="H2600" t="str">
            <v>X38</v>
          </cell>
          <cell r="I2600" t="str">
            <v>TCMU</v>
          </cell>
          <cell r="J2600">
            <v>9</v>
          </cell>
          <cell r="K2600" t="str">
            <v>FIGUEROA MIGUEL ANGE</v>
          </cell>
          <cell r="L2600" t="str">
            <v>GUN2</v>
          </cell>
        </row>
        <row r="2601">
          <cell r="A2601">
            <v>22</v>
          </cell>
          <cell r="B2601" t="str">
            <v>X38</v>
          </cell>
          <cell r="C2601" t="str">
            <v>CALIDAD DE PIEZAS</v>
          </cell>
          <cell r="D2601" t="str">
            <v>151</v>
          </cell>
          <cell r="E2601" t="str">
            <v>FUNCION AUTORRADIO</v>
          </cell>
          <cell r="F2601" t="str">
            <v>NO CONFORME</v>
          </cell>
          <cell r="G2601" t="str">
            <v>FUNCION AUTORRADIONO CONFORME</v>
          </cell>
          <cell r="H2601" t="str">
            <v>X38</v>
          </cell>
          <cell r="I2601" t="str">
            <v>SREE</v>
          </cell>
          <cell r="J2601">
            <v>9</v>
          </cell>
          <cell r="K2601" t="str">
            <v>CONTROL ELECTRICO</v>
          </cell>
          <cell r="L2601" t="str">
            <v>SEEA</v>
          </cell>
        </row>
        <row r="2602">
          <cell r="A2602">
            <v>22</v>
          </cell>
          <cell r="B2602" t="str">
            <v>X38</v>
          </cell>
          <cell r="C2602" t="str">
            <v>CALIDAD DE PIEZAS</v>
          </cell>
          <cell r="D2602" t="str">
            <v>151</v>
          </cell>
          <cell r="E2602" t="str">
            <v>RETROVISOR EXT. I. REGULABLE DE INTERIOR</v>
          </cell>
          <cell r="F2602" t="str">
            <v>NO CONFORME</v>
          </cell>
          <cell r="G2602" t="str">
            <v>RETROVISOR EXT. I. REGULABLE DE INTERIORNO CONFORME</v>
          </cell>
          <cell r="H2602" t="str">
            <v>X38</v>
          </cell>
          <cell r="I2602" t="str">
            <v>BOUT</v>
          </cell>
          <cell r="J2602">
            <v>9</v>
          </cell>
          <cell r="K2602" t="str">
            <v>MANZANELLI RICARDO O</v>
          </cell>
          <cell r="L2602" t="str">
            <v>GUNI</v>
          </cell>
        </row>
        <row r="2603">
          <cell r="A2603">
            <v>22</v>
          </cell>
          <cell r="B2603" t="str">
            <v>X38</v>
          </cell>
          <cell r="C2603" t="str">
            <v>DEPARTAMENTO  CHAPA</v>
          </cell>
          <cell r="D2603" t="str">
            <v>416</v>
          </cell>
          <cell r="E2603" t="str">
            <v>PARACHOQUES AR</v>
          </cell>
          <cell r="F2603" t="str">
            <v>MAL POSICIONADO</v>
          </cell>
          <cell r="G2603" t="str">
            <v>PARACHOQUES ARMAL POSICIONADO</v>
          </cell>
          <cell r="H2603" t="str">
            <v>X38</v>
          </cell>
          <cell r="I2603" t="str">
            <v>BOUT</v>
          </cell>
          <cell r="J2603">
            <v>9</v>
          </cell>
          <cell r="K2603" t="str">
            <v>ZELAYA GONZA MA CRUZ</v>
          </cell>
          <cell r="L2603" t="str">
            <v>GUNI</v>
          </cell>
        </row>
        <row r="2604">
          <cell r="A2604">
            <v>22</v>
          </cell>
          <cell r="B2604" t="str">
            <v>X38</v>
          </cell>
          <cell r="C2604" t="str">
            <v>DEPARTAMENTO  CHAPA</v>
          </cell>
          <cell r="D2604" t="str">
            <v>416</v>
          </cell>
          <cell r="E2604" t="str">
            <v>PARACHOQUES AR</v>
          </cell>
          <cell r="F2604" t="str">
            <v>MAL POSICIONADO</v>
          </cell>
          <cell r="G2604" t="str">
            <v>PARACHOQUES ARMAL POSICIONADO</v>
          </cell>
          <cell r="H2604" t="str">
            <v>X38</v>
          </cell>
          <cell r="J2604">
            <v>9</v>
          </cell>
          <cell r="K2604" t="str">
            <v>FLORES PABLO NORBERT</v>
          </cell>
          <cell r="L2604" t="str">
            <v>GUNI</v>
          </cell>
        </row>
        <row r="2605">
          <cell r="A2605">
            <v>22</v>
          </cell>
          <cell r="B2605" t="str">
            <v>X38</v>
          </cell>
          <cell r="C2605" t="str">
            <v>DEPARTAMENTO  CHAPA</v>
          </cell>
          <cell r="D2605" t="str">
            <v>421</v>
          </cell>
          <cell r="E2605" t="str">
            <v>ALETA ARD.</v>
          </cell>
          <cell r="F2605" t="str">
            <v>DEFORMACION</v>
          </cell>
          <cell r="G2605" t="str">
            <v>ALETA ARD.DEFORMACION</v>
          </cell>
          <cell r="H2605" t="str">
            <v>X38</v>
          </cell>
          <cell r="I2605" t="str">
            <v>STO1</v>
          </cell>
          <cell r="J2605">
            <v>9</v>
          </cell>
          <cell r="K2605" t="str">
            <v>CORREA, ALBERTO</v>
          </cell>
          <cell r="L2605" t="str">
            <v>STO1</v>
          </cell>
        </row>
        <row r="2606">
          <cell r="A2606">
            <v>22</v>
          </cell>
          <cell r="B2606" t="str">
            <v>X38</v>
          </cell>
          <cell r="C2606" t="str">
            <v>DEPARTAMENTO  CHAPA</v>
          </cell>
          <cell r="D2606" t="str">
            <v>421</v>
          </cell>
          <cell r="E2606" t="str">
            <v>ALETA ARD.</v>
          </cell>
          <cell r="F2606" t="str">
            <v>DEFORMACION</v>
          </cell>
          <cell r="G2606" t="str">
            <v>ALETA ARD.DEFORMACION</v>
          </cell>
          <cell r="H2606" t="str">
            <v>X38</v>
          </cell>
          <cell r="I2606" t="str">
            <v>STO1</v>
          </cell>
          <cell r="J2606">
            <v>9</v>
          </cell>
          <cell r="K2606" t="str">
            <v>QUINTEROS, EDUARDO</v>
          </cell>
          <cell r="L2606" t="str">
            <v>STO1</v>
          </cell>
        </row>
        <row r="2607">
          <cell r="A2607">
            <v>22</v>
          </cell>
          <cell r="B2607" t="str">
            <v>X38</v>
          </cell>
          <cell r="C2607" t="str">
            <v>DEPARTAMENTO  CHAPA</v>
          </cell>
          <cell r="D2607" t="str">
            <v>421</v>
          </cell>
          <cell r="E2607" t="str">
            <v>ALETA  ARI.</v>
          </cell>
          <cell r="F2607" t="str">
            <v>BOLLOS</v>
          </cell>
          <cell r="G2607" t="str">
            <v>ALETA  ARI.BOLLOS</v>
          </cell>
          <cell r="H2607" t="str">
            <v>X38</v>
          </cell>
          <cell r="I2607" t="str">
            <v>TCMU</v>
          </cell>
          <cell r="J2607">
            <v>9</v>
          </cell>
          <cell r="K2607" t="str">
            <v>RIZZI JESSICA</v>
          </cell>
          <cell r="L2607" t="str">
            <v>GUNI</v>
          </cell>
        </row>
        <row r="2608">
          <cell r="A2608">
            <v>22</v>
          </cell>
          <cell r="B2608" t="str">
            <v>X38</v>
          </cell>
          <cell r="C2608" t="str">
            <v>DEPARTAMENTO  CHAPA</v>
          </cell>
          <cell r="D2608" t="str">
            <v>421</v>
          </cell>
          <cell r="E2608" t="str">
            <v>ALETA  ARI.</v>
          </cell>
          <cell r="F2608" t="str">
            <v>BOLLOS</v>
          </cell>
          <cell r="G2608" t="str">
            <v>ALETA  ARI.BOLLOS</v>
          </cell>
          <cell r="H2608" t="str">
            <v>X38</v>
          </cell>
          <cell r="I2608" t="str">
            <v>TCMU</v>
          </cell>
          <cell r="J2608">
            <v>9</v>
          </cell>
          <cell r="K2608" t="str">
            <v>ZELAYA GONZA MA CRUZ</v>
          </cell>
          <cell r="L2608" t="str">
            <v>GUNI</v>
          </cell>
        </row>
        <row r="2609">
          <cell r="A2609">
            <v>22</v>
          </cell>
          <cell r="B2609" t="str">
            <v>X38</v>
          </cell>
          <cell r="C2609" t="str">
            <v>DEPARTAMENTO  CHAPA</v>
          </cell>
          <cell r="D2609" t="str">
            <v>421</v>
          </cell>
          <cell r="E2609" t="str">
            <v>ALETA  AVI.</v>
          </cell>
          <cell r="F2609" t="str">
            <v>DEFORMADO</v>
          </cell>
          <cell r="G2609" t="str">
            <v>ALETA  AVI.DEFORMADO</v>
          </cell>
          <cell r="H2609" t="str">
            <v>X38</v>
          </cell>
          <cell r="I2609" t="str">
            <v>TCMU</v>
          </cell>
          <cell r="J2609">
            <v>9</v>
          </cell>
          <cell r="K2609" t="str">
            <v>FIGUEROA MIGUEL ANGE</v>
          </cell>
          <cell r="L2609" t="str">
            <v>GUNI</v>
          </cell>
        </row>
        <row r="2610">
          <cell r="A2610">
            <v>22</v>
          </cell>
          <cell r="B2610" t="str">
            <v>X38</v>
          </cell>
          <cell r="C2610" t="str">
            <v>DEPARTAMENTO  CHAPA</v>
          </cell>
          <cell r="D2610" t="str">
            <v>421</v>
          </cell>
          <cell r="E2610" t="str">
            <v>BAJO DE CAJA D.</v>
          </cell>
          <cell r="F2610" t="str">
            <v>BOLLOS</v>
          </cell>
          <cell r="G2610" t="str">
            <v>BAJO DE CAJA D.BOLLOS</v>
          </cell>
          <cell r="H2610" t="str">
            <v>X38</v>
          </cell>
          <cell r="I2610" t="str">
            <v>STO1</v>
          </cell>
          <cell r="J2610">
            <v>9</v>
          </cell>
          <cell r="K2610" t="str">
            <v>QUINTEROS, EDUARDO</v>
          </cell>
          <cell r="L2610" t="str">
            <v>STO1</v>
          </cell>
        </row>
        <row r="2611">
          <cell r="A2611">
            <v>22</v>
          </cell>
          <cell r="B2611" t="str">
            <v>X38</v>
          </cell>
          <cell r="C2611" t="str">
            <v>DEPARTAMENTO  CHAPA</v>
          </cell>
          <cell r="D2611" t="str">
            <v>421</v>
          </cell>
          <cell r="E2611" t="str">
            <v>BRANCARD DE TECHO IZ.</v>
          </cell>
          <cell r="F2611" t="str">
            <v>BOLLOS</v>
          </cell>
          <cell r="G2611" t="str">
            <v>BRANCARD DE TECHO IZ.BOLLOS</v>
          </cell>
          <cell r="H2611" t="str">
            <v>X38</v>
          </cell>
          <cell r="I2611" t="str">
            <v>SRE2</v>
          </cell>
          <cell r="J2611">
            <v>9</v>
          </cell>
          <cell r="K2611" t="str">
            <v>AUTELLI JORGE A</v>
          </cell>
          <cell r="L2611" t="str">
            <v>TCMU</v>
          </cell>
        </row>
        <row r="2612">
          <cell r="A2612">
            <v>22</v>
          </cell>
          <cell r="B2612" t="str">
            <v>X38</v>
          </cell>
          <cell r="C2612" t="str">
            <v>DEPARTAMENTO  CHAPA</v>
          </cell>
          <cell r="D2612" t="str">
            <v>421</v>
          </cell>
          <cell r="E2612" t="str">
            <v>CAPOT AV.</v>
          </cell>
          <cell r="F2612" t="str">
            <v>BOLLOS</v>
          </cell>
          <cell r="G2612" t="str">
            <v>CAPOT AV.BOLLOS</v>
          </cell>
          <cell r="H2612" t="str">
            <v>X38</v>
          </cell>
          <cell r="I2612" t="str">
            <v>TCMU</v>
          </cell>
          <cell r="J2612">
            <v>9</v>
          </cell>
          <cell r="K2612" t="str">
            <v>GAUNA MARIA EUGENIA</v>
          </cell>
          <cell r="L2612" t="str">
            <v>GUNI</v>
          </cell>
        </row>
        <row r="2613">
          <cell r="A2613">
            <v>22</v>
          </cell>
          <cell r="B2613" t="str">
            <v>X38</v>
          </cell>
          <cell r="C2613" t="str">
            <v>DEPARTAMENTO  CHAPA</v>
          </cell>
          <cell r="D2613" t="str">
            <v>421</v>
          </cell>
          <cell r="E2613" t="str">
            <v>CUSTODIA  D.</v>
          </cell>
          <cell r="F2613" t="str">
            <v>PICO</v>
          </cell>
          <cell r="G2613" t="str">
            <v>CUSTODIA  D.PICO</v>
          </cell>
          <cell r="H2613" t="str">
            <v>X38</v>
          </cell>
          <cell r="I2613" t="str">
            <v>TCMU</v>
          </cell>
          <cell r="J2613">
            <v>9</v>
          </cell>
          <cell r="K2613" t="str">
            <v>GUTIERREZ VERONICA</v>
          </cell>
          <cell r="L2613" t="str">
            <v>GUNI</v>
          </cell>
        </row>
        <row r="2614">
          <cell r="A2614">
            <v>22</v>
          </cell>
          <cell r="B2614" t="str">
            <v>X38</v>
          </cell>
          <cell r="C2614" t="str">
            <v>DEPARTAMENTO  CHAPA</v>
          </cell>
          <cell r="D2614" t="str">
            <v>421</v>
          </cell>
          <cell r="E2614" t="str">
            <v>CUSTODIA  D.</v>
          </cell>
          <cell r="F2614" t="str">
            <v>PICO</v>
          </cell>
          <cell r="G2614" t="str">
            <v>CUSTODIA  D.PICO</v>
          </cell>
          <cell r="H2614" t="str">
            <v>X38</v>
          </cell>
          <cell r="I2614" t="str">
            <v>TCMU</v>
          </cell>
          <cell r="J2614">
            <v>9</v>
          </cell>
          <cell r="K2614" t="str">
            <v>RAMIREZ RICAR DANIEL</v>
          </cell>
          <cell r="L2614" t="str">
            <v>GUNI</v>
          </cell>
        </row>
        <row r="2615">
          <cell r="A2615">
            <v>22</v>
          </cell>
          <cell r="B2615" t="str">
            <v>X38</v>
          </cell>
          <cell r="C2615" t="str">
            <v>DEPARTAMENTO  CHAPA</v>
          </cell>
          <cell r="D2615" t="str">
            <v>421</v>
          </cell>
          <cell r="E2615" t="str">
            <v>ENCUADRAMIENTO DE PUERTA AVD.</v>
          </cell>
          <cell r="F2615" t="str">
            <v>BOLLOS</v>
          </cell>
          <cell r="G2615" t="str">
            <v>ENCUADRAMIENTO DE PUERTA AVD.BOLLOS</v>
          </cell>
          <cell r="H2615" t="str">
            <v>X38</v>
          </cell>
          <cell r="I2615" t="str">
            <v>STO1</v>
          </cell>
          <cell r="J2615">
            <v>9</v>
          </cell>
          <cell r="K2615" t="str">
            <v>QUINTEROS, EDUARDO</v>
          </cell>
          <cell r="L2615" t="str">
            <v>STO1</v>
          </cell>
        </row>
        <row r="2616">
          <cell r="A2616">
            <v>22</v>
          </cell>
          <cell r="B2616" t="str">
            <v>X38</v>
          </cell>
          <cell r="C2616" t="str">
            <v>DEPARTAMENTO  CHAPA</v>
          </cell>
          <cell r="D2616" t="str">
            <v>421</v>
          </cell>
          <cell r="E2616" t="str">
            <v>ENCUADRAMIENTO DE PUERTA AVD.</v>
          </cell>
          <cell r="F2616" t="str">
            <v>SOLDADURA ESTALLADA</v>
          </cell>
          <cell r="G2616" t="str">
            <v>ENCUADRAMIENTO DE PUERTA AVD.SOLDADURA ESTALLADA</v>
          </cell>
          <cell r="H2616" t="str">
            <v>X38</v>
          </cell>
          <cell r="I2616" t="str">
            <v>STO1</v>
          </cell>
          <cell r="J2616">
            <v>9</v>
          </cell>
          <cell r="K2616" t="str">
            <v>QUINTEROS, EDUARDO</v>
          </cell>
          <cell r="L2616" t="str">
            <v>STO1</v>
          </cell>
        </row>
        <row r="2617">
          <cell r="A2617">
            <v>22</v>
          </cell>
          <cell r="B2617" t="str">
            <v>X38</v>
          </cell>
          <cell r="C2617" t="str">
            <v>DEPARTAMENTO  CHAPA</v>
          </cell>
          <cell r="D2617" t="str">
            <v>421</v>
          </cell>
          <cell r="E2617" t="str">
            <v>ENCUADRAMIENTO DE PUERTA AVI.</v>
          </cell>
          <cell r="F2617" t="str">
            <v>BOLLOS</v>
          </cell>
          <cell r="G2617" t="str">
            <v>ENCUADRAMIENTO DE PUERTA AVI.BOLLOS</v>
          </cell>
          <cell r="H2617" t="str">
            <v>X38</v>
          </cell>
          <cell r="I2617" t="str">
            <v>STO1</v>
          </cell>
          <cell r="J2617">
            <v>9</v>
          </cell>
          <cell r="K2617" t="str">
            <v>QUINTEROS, EDUARDO</v>
          </cell>
          <cell r="L2617" t="str">
            <v>STO1</v>
          </cell>
        </row>
        <row r="2618">
          <cell r="A2618">
            <v>22</v>
          </cell>
          <cell r="B2618" t="str">
            <v>X38</v>
          </cell>
          <cell r="C2618" t="str">
            <v>DEPARTAMENTO  CHAPA</v>
          </cell>
          <cell r="D2618" t="str">
            <v>421</v>
          </cell>
          <cell r="E2618" t="str">
            <v>PARACHOQUES AV.</v>
          </cell>
          <cell r="F2618" t="str">
            <v>MAL POSICIONADO</v>
          </cell>
          <cell r="G2618" t="str">
            <v>PARACHOQUES AV.MAL POSICIONADO</v>
          </cell>
          <cell r="H2618" t="str">
            <v>X38</v>
          </cell>
          <cell r="I2618" t="str">
            <v>TCMU</v>
          </cell>
          <cell r="J2618">
            <v>9</v>
          </cell>
          <cell r="K2618" t="str">
            <v>MANZANELLI RICARDO O</v>
          </cell>
          <cell r="L2618" t="str">
            <v>GUNI</v>
          </cell>
        </row>
        <row r="2619">
          <cell r="A2619">
            <v>22</v>
          </cell>
          <cell r="B2619" t="str">
            <v>X38</v>
          </cell>
          <cell r="C2619" t="str">
            <v>DEPARTAMENTO  CHAPA</v>
          </cell>
          <cell r="D2619" t="str">
            <v>421</v>
          </cell>
          <cell r="E2619" t="str">
            <v>PARACHOQUES AV.</v>
          </cell>
          <cell r="F2619" t="str">
            <v>MAL POSICIONADO</v>
          </cell>
          <cell r="G2619" t="str">
            <v>PARACHOQUES AV.MAL POSICIONADO</v>
          </cell>
          <cell r="H2619" t="str">
            <v>X38</v>
          </cell>
          <cell r="I2619" t="str">
            <v>TCMU</v>
          </cell>
          <cell r="J2619">
            <v>9</v>
          </cell>
          <cell r="K2619" t="str">
            <v>RIZZI JESSICA</v>
          </cell>
          <cell r="L2619" t="str">
            <v>GUNI</v>
          </cell>
        </row>
        <row r="2620">
          <cell r="A2620">
            <v>22</v>
          </cell>
          <cell r="B2620" t="str">
            <v>X38</v>
          </cell>
          <cell r="C2620" t="str">
            <v>DEPARTAMENTO  CHAPA</v>
          </cell>
          <cell r="D2620" t="str">
            <v>421</v>
          </cell>
          <cell r="E2620" t="str">
            <v>PARACHOQUES AV.</v>
          </cell>
          <cell r="F2620" t="str">
            <v>MAL POSICIONADO</v>
          </cell>
          <cell r="G2620" t="str">
            <v>PARACHOQUES AV.MAL POSICIONADO</v>
          </cell>
          <cell r="H2620" t="str">
            <v>X38</v>
          </cell>
          <cell r="I2620" t="str">
            <v>TCMU</v>
          </cell>
          <cell r="J2620">
            <v>9</v>
          </cell>
          <cell r="K2620" t="str">
            <v>VAZQUEZ RENE ALBERTO</v>
          </cell>
          <cell r="L2620" t="str">
            <v>GUNI</v>
          </cell>
        </row>
        <row r="2621">
          <cell r="A2621">
            <v>22</v>
          </cell>
          <cell r="B2621" t="str">
            <v>X38</v>
          </cell>
          <cell r="C2621" t="str">
            <v>DEPARTAMENTO  CHAPA</v>
          </cell>
          <cell r="D2621" t="str">
            <v>421</v>
          </cell>
          <cell r="E2621" t="str">
            <v>PIE ARI.</v>
          </cell>
          <cell r="F2621" t="str">
            <v>BOLLOS</v>
          </cell>
          <cell r="G2621" t="str">
            <v>PIE ARI.BOLLOS</v>
          </cell>
          <cell r="H2621" t="str">
            <v>X38</v>
          </cell>
          <cell r="I2621" t="str">
            <v>STO1</v>
          </cell>
          <cell r="J2621">
            <v>9</v>
          </cell>
          <cell r="K2621" t="str">
            <v>CORREA, ALBERTO</v>
          </cell>
          <cell r="L2621" t="str">
            <v>STO1</v>
          </cell>
        </row>
        <row r="2622">
          <cell r="A2622">
            <v>22</v>
          </cell>
          <cell r="B2622" t="str">
            <v>X38</v>
          </cell>
          <cell r="C2622" t="str">
            <v>DEPARTAMENTO  CHAPA</v>
          </cell>
          <cell r="D2622" t="str">
            <v>421</v>
          </cell>
          <cell r="E2622" t="str">
            <v>PIE MEDIO  D.</v>
          </cell>
          <cell r="F2622" t="str">
            <v>BOLLOS</v>
          </cell>
          <cell r="G2622" t="str">
            <v>PIE MEDIO  D.BOLLOS</v>
          </cell>
          <cell r="H2622" t="str">
            <v>X38</v>
          </cell>
          <cell r="I2622" t="str">
            <v>STO1</v>
          </cell>
          <cell r="J2622">
            <v>9</v>
          </cell>
          <cell r="K2622" t="str">
            <v>CORREA, ALBERTO</v>
          </cell>
          <cell r="L2622" t="str">
            <v>STO1</v>
          </cell>
        </row>
        <row r="2623">
          <cell r="A2623">
            <v>22</v>
          </cell>
          <cell r="B2623" t="str">
            <v>X38</v>
          </cell>
          <cell r="C2623" t="str">
            <v>DEPARTAMENTO  CHAPA</v>
          </cell>
          <cell r="D2623" t="str">
            <v>421</v>
          </cell>
          <cell r="E2623" t="str">
            <v>PIE MEDIO  I.</v>
          </cell>
          <cell r="F2623" t="str">
            <v>BOLLOS</v>
          </cell>
          <cell r="G2623" t="str">
            <v>PIE MEDIO  I.BOLLOS</v>
          </cell>
          <cell r="H2623" t="str">
            <v>X38</v>
          </cell>
          <cell r="I2623" t="str">
            <v>BOUT</v>
          </cell>
          <cell r="J2623">
            <v>9</v>
          </cell>
          <cell r="K2623" t="str">
            <v>MANZANELLI RICARDO O</v>
          </cell>
          <cell r="L2623" t="str">
            <v>GUNI</v>
          </cell>
        </row>
        <row r="2624">
          <cell r="A2624">
            <v>22</v>
          </cell>
          <cell r="B2624" t="str">
            <v>X38</v>
          </cell>
          <cell r="C2624" t="str">
            <v>DEPARTAMENTO  CHAPA</v>
          </cell>
          <cell r="D2624" t="str">
            <v>421</v>
          </cell>
          <cell r="E2624" t="str">
            <v>SOPORTE DE FARO AVD</v>
          </cell>
          <cell r="F2624" t="str">
            <v>FIJA.,REMACH.O GRUPILLA FALTA (CH)</v>
          </cell>
          <cell r="G2624" t="str">
            <v>SOPORTE DE FARO AVDFIJA.,REMACH.O GRUPILLA FALTA (CH)</v>
          </cell>
          <cell r="H2624" t="str">
            <v>X38</v>
          </cell>
          <cell r="I2624" t="str">
            <v>STO1</v>
          </cell>
          <cell r="J2624">
            <v>9</v>
          </cell>
          <cell r="K2624" t="str">
            <v>CORREA, ALBERTO</v>
          </cell>
          <cell r="L2624" t="str">
            <v>STO1</v>
          </cell>
        </row>
        <row r="2625">
          <cell r="A2625">
            <v>22</v>
          </cell>
          <cell r="B2625" t="str">
            <v>X38</v>
          </cell>
          <cell r="C2625" t="str">
            <v>DEPARTAMENTO  CHAPA</v>
          </cell>
          <cell r="D2625" t="str">
            <v>426</v>
          </cell>
          <cell r="E2625" t="str">
            <v>CAPOT AV./ ALETA  AVD.</v>
          </cell>
          <cell r="F2625" t="str">
            <v>JUEGO IRREGULAR</v>
          </cell>
          <cell r="G2625" t="str">
            <v>CAPOT AV./ ALETA  AVD.JUEGO IRREGULAR</v>
          </cell>
          <cell r="H2625" t="str">
            <v>X38</v>
          </cell>
          <cell r="I2625" t="str">
            <v>TCMU</v>
          </cell>
          <cell r="J2625">
            <v>9</v>
          </cell>
          <cell r="K2625" t="str">
            <v>ACEVEDO CLAUDIO CEFE</v>
          </cell>
          <cell r="L2625" t="str">
            <v>GUNI</v>
          </cell>
        </row>
        <row r="2626">
          <cell r="A2626">
            <v>22</v>
          </cell>
          <cell r="B2626" t="str">
            <v>X38</v>
          </cell>
          <cell r="C2626" t="str">
            <v>DEPARTAMENTO  CHAPA</v>
          </cell>
          <cell r="D2626" t="str">
            <v>426</v>
          </cell>
          <cell r="E2626" t="str">
            <v>CAPOT AV./ ALETA  AVD.</v>
          </cell>
          <cell r="F2626" t="str">
            <v>SOBRESALE</v>
          </cell>
          <cell r="G2626" t="str">
            <v>CAPOT AV./ ALETA  AVD.SOBRESALE</v>
          </cell>
          <cell r="H2626" t="str">
            <v>X38</v>
          </cell>
          <cell r="I2626" t="str">
            <v>SREE</v>
          </cell>
          <cell r="J2626">
            <v>9</v>
          </cell>
          <cell r="K2626" t="str">
            <v>FIGUEROA MIGUEL ANGE</v>
          </cell>
          <cell r="L2626" t="str">
            <v>GUNI</v>
          </cell>
        </row>
        <row r="2627">
          <cell r="A2627">
            <v>22</v>
          </cell>
          <cell r="B2627" t="str">
            <v>X38</v>
          </cell>
          <cell r="C2627" t="str">
            <v>DEPARTAMENTO  CHAPA</v>
          </cell>
          <cell r="D2627" t="str">
            <v>426</v>
          </cell>
          <cell r="E2627" t="str">
            <v>CAPOT AV./ ALETA  AVD.</v>
          </cell>
          <cell r="F2627" t="str">
            <v>SOBRESALE</v>
          </cell>
          <cell r="G2627" t="str">
            <v>CAPOT AV./ ALETA  AVD.SOBRESALE</v>
          </cell>
          <cell r="H2627" t="str">
            <v>X38</v>
          </cell>
          <cell r="I2627" t="str">
            <v>TCMU</v>
          </cell>
          <cell r="J2627">
            <v>9</v>
          </cell>
          <cell r="K2627" t="str">
            <v>RIOS ALEJANDRO</v>
          </cell>
          <cell r="L2627" t="str">
            <v>GUNI</v>
          </cell>
        </row>
        <row r="2628">
          <cell r="A2628">
            <v>22</v>
          </cell>
          <cell r="B2628" t="str">
            <v>X38</v>
          </cell>
          <cell r="C2628" t="str">
            <v>DEPARTAMENTO  CHAPA</v>
          </cell>
          <cell r="D2628" t="str">
            <v>426</v>
          </cell>
          <cell r="E2628" t="str">
            <v>CAPOT AV./ ALETA  AVI.</v>
          </cell>
          <cell r="F2628" t="str">
            <v>INTRODUCE</v>
          </cell>
          <cell r="G2628" t="str">
            <v>CAPOT AV./ ALETA  AVI.INTRODUCE</v>
          </cell>
          <cell r="H2628" t="str">
            <v>X38</v>
          </cell>
          <cell r="I2628" t="str">
            <v>TCMU</v>
          </cell>
          <cell r="J2628">
            <v>9</v>
          </cell>
          <cell r="K2628" t="str">
            <v>GUTIERREZ VERONICA</v>
          </cell>
          <cell r="L2628" t="str">
            <v>GUNI</v>
          </cell>
        </row>
        <row r="2629">
          <cell r="A2629">
            <v>22</v>
          </cell>
          <cell r="B2629" t="str">
            <v>X38</v>
          </cell>
          <cell r="C2629" t="str">
            <v>DEPARTAMENTO  CHAPA</v>
          </cell>
          <cell r="D2629" t="str">
            <v>426</v>
          </cell>
          <cell r="E2629" t="str">
            <v>CAPOT AV./ ALETA  AVI.</v>
          </cell>
          <cell r="F2629" t="str">
            <v>JUEGO IRREGULAR</v>
          </cell>
          <cell r="G2629" t="str">
            <v>CAPOT AV./ ALETA  AVI.JUEGO IRREGULAR</v>
          </cell>
          <cell r="H2629" t="str">
            <v>X38</v>
          </cell>
          <cell r="I2629" t="str">
            <v>TCMU</v>
          </cell>
          <cell r="J2629">
            <v>9</v>
          </cell>
          <cell r="K2629" t="str">
            <v>ACEVEDO CLAUDIO CEFE</v>
          </cell>
          <cell r="L2629" t="str">
            <v>GUNI</v>
          </cell>
        </row>
        <row r="2630">
          <cell r="A2630">
            <v>22</v>
          </cell>
          <cell r="B2630" t="str">
            <v>X38</v>
          </cell>
          <cell r="C2630" t="str">
            <v>DEPARTAMENTO  CHAPA</v>
          </cell>
          <cell r="D2630" t="str">
            <v>426</v>
          </cell>
          <cell r="E2630" t="str">
            <v>CAPOT AV./ ALETA  AVI.</v>
          </cell>
          <cell r="F2630" t="str">
            <v>SOBRESALE</v>
          </cell>
          <cell r="G2630" t="str">
            <v>CAPOT AV./ ALETA  AVI.SOBRESALE</v>
          </cell>
          <cell r="H2630" t="str">
            <v>X38</v>
          </cell>
          <cell r="I2630" t="str">
            <v>SREE</v>
          </cell>
          <cell r="J2630">
            <v>9</v>
          </cell>
          <cell r="K2630" t="str">
            <v>FIGUEROA MIGUEL ANGE</v>
          </cell>
          <cell r="L2630" t="str">
            <v>GUNI</v>
          </cell>
        </row>
        <row r="2631">
          <cell r="A2631">
            <v>22</v>
          </cell>
          <cell r="B2631" t="str">
            <v>X38</v>
          </cell>
          <cell r="C2631" t="str">
            <v>DEPARTAMENTO  CHAPA</v>
          </cell>
          <cell r="D2631" t="str">
            <v>426</v>
          </cell>
          <cell r="E2631" t="str">
            <v>ENCUADRAMIENTO DE PUERTA ARD.</v>
          </cell>
          <cell r="F2631" t="str">
            <v>PICO</v>
          </cell>
          <cell r="G2631" t="str">
            <v>ENCUADRAMIENTO DE PUERTA ARD.PICO</v>
          </cell>
          <cell r="H2631" t="str">
            <v>X38</v>
          </cell>
          <cell r="I2631" t="str">
            <v>BOUT</v>
          </cell>
          <cell r="J2631">
            <v>9</v>
          </cell>
          <cell r="K2631" t="str">
            <v>FLORES PABLO NORBERT</v>
          </cell>
          <cell r="L2631" t="str">
            <v>GUNI</v>
          </cell>
        </row>
        <row r="2632">
          <cell r="A2632">
            <v>22</v>
          </cell>
          <cell r="B2632" t="str">
            <v>X38</v>
          </cell>
          <cell r="C2632" t="str">
            <v>DEPARTAMENTO  CHAPA</v>
          </cell>
          <cell r="D2632" t="str">
            <v>426</v>
          </cell>
          <cell r="E2632" t="str">
            <v>ENCUADRAMIENTO DE PUERTA ARI.</v>
          </cell>
          <cell r="F2632" t="str">
            <v>BOLLOS</v>
          </cell>
          <cell r="G2632" t="str">
            <v>ENCUADRAMIENTO DE PUERTA ARI.BOLLOS</v>
          </cell>
          <cell r="H2632" t="str">
            <v>X38</v>
          </cell>
          <cell r="I2632" t="str">
            <v>SRET</v>
          </cell>
          <cell r="J2632">
            <v>9</v>
          </cell>
          <cell r="K2632" t="str">
            <v>QUINTEROS, EDUARDO</v>
          </cell>
          <cell r="L2632" t="str">
            <v>STO1</v>
          </cell>
        </row>
        <row r="2633">
          <cell r="A2633">
            <v>22</v>
          </cell>
          <cell r="B2633" t="str">
            <v>X38</v>
          </cell>
          <cell r="C2633" t="str">
            <v>DEPARTAMENTO  CHAPA</v>
          </cell>
          <cell r="D2633" t="str">
            <v>426</v>
          </cell>
          <cell r="E2633" t="str">
            <v>PUERTA DE COFRE / ALETA  ARD.</v>
          </cell>
          <cell r="F2633" t="str">
            <v>SOBRESALE</v>
          </cell>
          <cell r="G2633" t="str">
            <v>PUERTA DE COFRE / ALETA  ARD.SOBRESALE</v>
          </cell>
          <cell r="H2633" t="str">
            <v>X38</v>
          </cell>
          <cell r="I2633" t="str">
            <v>TCMU</v>
          </cell>
          <cell r="J2633">
            <v>9</v>
          </cell>
          <cell r="K2633" t="str">
            <v>FUENTE FEDER GREGOR</v>
          </cell>
          <cell r="L2633" t="str">
            <v>GUNI</v>
          </cell>
        </row>
        <row r="2634">
          <cell r="A2634">
            <v>22</v>
          </cell>
          <cell r="B2634" t="str">
            <v>X38</v>
          </cell>
          <cell r="C2634" t="str">
            <v>DEPARTAMENTO  CHAPA</v>
          </cell>
          <cell r="D2634" t="str">
            <v>426</v>
          </cell>
          <cell r="E2634" t="str">
            <v>PUERTA DE COFRE / ALETA  ARD.</v>
          </cell>
          <cell r="F2634" t="str">
            <v>SOBRESALE</v>
          </cell>
          <cell r="G2634" t="str">
            <v>PUERTA DE COFRE / ALETA  ARD.SOBRESALE</v>
          </cell>
          <cell r="H2634" t="str">
            <v>X38</v>
          </cell>
          <cell r="J2634">
            <v>9</v>
          </cell>
          <cell r="K2634" t="str">
            <v>FLORES PABLO NORBERT</v>
          </cell>
          <cell r="L2634" t="str">
            <v>GUNI</v>
          </cell>
        </row>
        <row r="2635">
          <cell r="A2635">
            <v>22</v>
          </cell>
          <cell r="B2635" t="str">
            <v>X38</v>
          </cell>
          <cell r="C2635" t="str">
            <v>DEPARTAMENTO  CHAPA</v>
          </cell>
          <cell r="D2635" t="str">
            <v>426</v>
          </cell>
          <cell r="E2635" t="str">
            <v>PUERTA DE COFRE / ALETA  ARI.</v>
          </cell>
          <cell r="F2635" t="str">
            <v>JUEGO IRREGULAR</v>
          </cell>
          <cell r="G2635" t="str">
            <v>PUERTA DE COFRE / ALETA  ARI.JUEGO IRREGULAR</v>
          </cell>
          <cell r="H2635" t="str">
            <v>X38</v>
          </cell>
          <cell r="I2635" t="str">
            <v>SREE</v>
          </cell>
          <cell r="J2635">
            <v>9</v>
          </cell>
          <cell r="K2635" t="str">
            <v>FIGUEROA MIGUEL ANGE</v>
          </cell>
          <cell r="L2635" t="str">
            <v>GUNI</v>
          </cell>
        </row>
        <row r="2636">
          <cell r="A2636">
            <v>22</v>
          </cell>
          <cell r="B2636" t="str">
            <v>X38</v>
          </cell>
          <cell r="C2636" t="str">
            <v>DEPARTAMENTO  CHAPA</v>
          </cell>
          <cell r="D2636" t="str">
            <v>426</v>
          </cell>
          <cell r="E2636" t="str">
            <v>PUERTA DE COFRE / ALETA  ARI.</v>
          </cell>
          <cell r="F2636" t="str">
            <v>SOBRESALE</v>
          </cell>
          <cell r="G2636" t="str">
            <v>PUERTA DE COFRE / ALETA  ARI.SOBRESALE</v>
          </cell>
          <cell r="H2636" t="str">
            <v>X38</v>
          </cell>
          <cell r="I2636" t="str">
            <v>TCMU</v>
          </cell>
          <cell r="J2636">
            <v>9</v>
          </cell>
          <cell r="K2636" t="str">
            <v>RAMIREZ RICAR DANIEL</v>
          </cell>
          <cell r="L2636" t="str">
            <v>GUNI</v>
          </cell>
        </row>
        <row r="2637">
          <cell r="A2637">
            <v>22</v>
          </cell>
          <cell r="B2637" t="str">
            <v>X38</v>
          </cell>
          <cell r="C2637" t="str">
            <v>DEPARTAMENTO  CHAPA</v>
          </cell>
          <cell r="D2637" t="str">
            <v>426</v>
          </cell>
          <cell r="E2637" t="str">
            <v>PUERTA DE COFRE / ALETA  ARI.</v>
          </cell>
          <cell r="F2637" t="str">
            <v>SOBRESALE</v>
          </cell>
          <cell r="G2637" t="str">
            <v>PUERTA DE COFRE / ALETA  ARI.SOBRESALE</v>
          </cell>
          <cell r="H2637" t="str">
            <v>X38</v>
          </cell>
          <cell r="I2637" t="str">
            <v>TCMU</v>
          </cell>
          <cell r="J2637">
            <v>9</v>
          </cell>
          <cell r="K2637" t="str">
            <v>ZELAYA GONZA MA CRUZ</v>
          </cell>
          <cell r="L2637" t="str">
            <v>GUNI</v>
          </cell>
        </row>
        <row r="2638">
          <cell r="A2638">
            <v>22</v>
          </cell>
          <cell r="B2638" t="str">
            <v>X38</v>
          </cell>
          <cell r="C2638" t="str">
            <v>DEPARTAMENTO  CHAPA</v>
          </cell>
          <cell r="D2638" t="str">
            <v>427</v>
          </cell>
          <cell r="E2638" t="str">
            <v>ALETA  ARI.</v>
          </cell>
          <cell r="F2638" t="str">
            <v>SOLDADURA ESTALLADA</v>
          </cell>
          <cell r="G2638" t="str">
            <v>ALETA  ARI.SOLDADURA ESTALLADA</v>
          </cell>
          <cell r="H2638" t="str">
            <v>X38</v>
          </cell>
          <cell r="I2638" t="str">
            <v>STO1</v>
          </cell>
          <cell r="J2638">
            <v>9</v>
          </cell>
          <cell r="K2638" t="str">
            <v>CORREA, ALBERTO</v>
          </cell>
          <cell r="L2638" t="str">
            <v>STO1</v>
          </cell>
        </row>
        <row r="2639">
          <cell r="A2639">
            <v>22</v>
          </cell>
          <cell r="B2639" t="str">
            <v>X38</v>
          </cell>
          <cell r="C2639" t="str">
            <v>DEPARTAMENTO  CHAPA</v>
          </cell>
          <cell r="D2639" t="str">
            <v>427</v>
          </cell>
          <cell r="E2639" t="str">
            <v>PORTON (CONJUNTO)</v>
          </cell>
          <cell r="F2639" t="str">
            <v>JUEGO MAL REPARTIDO</v>
          </cell>
          <cell r="G2639" t="str">
            <v>PORTON (CONJUNTO)JUEGO MAL REPARTIDO</v>
          </cell>
          <cell r="H2639" t="str">
            <v>X38</v>
          </cell>
          <cell r="I2639" t="str">
            <v>BOUT</v>
          </cell>
          <cell r="J2639">
            <v>9</v>
          </cell>
          <cell r="K2639" t="str">
            <v>GAUNA MARIA EUGENIA</v>
          </cell>
          <cell r="L2639" t="str">
            <v>GUNI</v>
          </cell>
        </row>
        <row r="2640">
          <cell r="A2640">
            <v>22</v>
          </cell>
          <cell r="B2640" t="str">
            <v>X38</v>
          </cell>
          <cell r="C2640" t="str">
            <v>DEPARTAMENTO  CHAPA</v>
          </cell>
          <cell r="D2640" t="str">
            <v>427</v>
          </cell>
          <cell r="E2640" t="str">
            <v>PORTON (CONJUNTO)</v>
          </cell>
          <cell r="F2640" t="str">
            <v>JUEGO MAL REPARTIDO</v>
          </cell>
          <cell r="G2640" t="str">
            <v>PORTON (CONJUNTO)JUEGO MAL REPARTIDO</v>
          </cell>
          <cell r="H2640" t="str">
            <v>X38</v>
          </cell>
          <cell r="I2640" t="str">
            <v>TCMU</v>
          </cell>
          <cell r="J2640">
            <v>9</v>
          </cell>
          <cell r="K2640" t="str">
            <v>FUENTE FEDER GREGOR</v>
          </cell>
          <cell r="L2640" t="str">
            <v>GUNI</v>
          </cell>
        </row>
        <row r="2641">
          <cell r="A2641">
            <v>22</v>
          </cell>
          <cell r="B2641" t="str">
            <v>X38</v>
          </cell>
          <cell r="C2641" t="str">
            <v>DEPARTAMENTO  CHAPA</v>
          </cell>
          <cell r="D2641" t="str">
            <v>427</v>
          </cell>
          <cell r="E2641" t="str">
            <v>PORTON (CONJUNTO)</v>
          </cell>
          <cell r="F2641" t="str">
            <v>JUEGO MAL REPARTIDO</v>
          </cell>
          <cell r="G2641" t="str">
            <v>PORTON (CONJUNTO)JUEGO MAL REPARTIDO</v>
          </cell>
          <cell r="H2641" t="str">
            <v>X38</v>
          </cell>
          <cell r="I2641" t="str">
            <v>TCMU</v>
          </cell>
          <cell r="J2641">
            <v>9</v>
          </cell>
          <cell r="K2641" t="str">
            <v>RIZZI JESSICA</v>
          </cell>
          <cell r="L2641" t="str">
            <v>GUNI</v>
          </cell>
        </row>
        <row r="2642">
          <cell r="A2642">
            <v>22</v>
          </cell>
          <cell r="B2642" t="str">
            <v>X38</v>
          </cell>
          <cell r="C2642" t="str">
            <v>DEPARTAMENTO  CHAPA</v>
          </cell>
          <cell r="D2642" t="str">
            <v>427</v>
          </cell>
          <cell r="E2642" t="str">
            <v>PUERTA ARD.</v>
          </cell>
          <cell r="F2642" t="str">
            <v>JUEGO MAL REPARTIDO</v>
          </cell>
          <cell r="G2642" t="str">
            <v>PUERTA ARD.JUEGO MAL REPARTIDO</v>
          </cell>
          <cell r="H2642" t="str">
            <v>X38</v>
          </cell>
          <cell r="I2642" t="str">
            <v>SRET</v>
          </cell>
          <cell r="J2642">
            <v>9</v>
          </cell>
          <cell r="K2642" t="str">
            <v>RUBIO, CARLOS</v>
          </cell>
          <cell r="L2642" t="str">
            <v>STO1</v>
          </cell>
        </row>
        <row r="2643">
          <cell r="A2643">
            <v>22</v>
          </cell>
          <cell r="B2643" t="str">
            <v>X38</v>
          </cell>
          <cell r="C2643" t="str">
            <v>DEPARTAMENTO  CHAPA</v>
          </cell>
          <cell r="D2643" t="str">
            <v>427</v>
          </cell>
          <cell r="E2643" t="str">
            <v>PUERTA ARI.</v>
          </cell>
          <cell r="F2643" t="str">
            <v>JUEGO MAL REPARTIDO</v>
          </cell>
          <cell r="G2643" t="str">
            <v>PUERTA ARI.JUEGO MAL REPARTIDO</v>
          </cell>
          <cell r="H2643" t="str">
            <v>X38</v>
          </cell>
          <cell r="I2643" t="str">
            <v>STO1</v>
          </cell>
          <cell r="J2643">
            <v>9</v>
          </cell>
          <cell r="K2643" t="str">
            <v>QUINTEROS, EDUARDO</v>
          </cell>
          <cell r="L2643" t="str">
            <v>STO1</v>
          </cell>
        </row>
        <row r="2644">
          <cell r="A2644">
            <v>22</v>
          </cell>
          <cell r="B2644" t="str">
            <v>X38</v>
          </cell>
          <cell r="C2644" t="str">
            <v>DEPARTAMENTO  CHAPA</v>
          </cell>
          <cell r="D2644" t="str">
            <v>427</v>
          </cell>
          <cell r="E2644" t="str">
            <v>PUERTA ARI.</v>
          </cell>
          <cell r="F2644" t="str">
            <v>MAL ALINEADO</v>
          </cell>
          <cell r="G2644" t="str">
            <v>PUERTA ARI.MAL ALINEADO</v>
          </cell>
          <cell r="H2644" t="str">
            <v>X38</v>
          </cell>
          <cell r="I2644" t="str">
            <v>SRET</v>
          </cell>
          <cell r="J2644">
            <v>9</v>
          </cell>
          <cell r="K2644" t="str">
            <v>CORREA, ALBERTO</v>
          </cell>
          <cell r="L2644" t="str">
            <v>STO1</v>
          </cell>
        </row>
        <row r="2645">
          <cell r="A2645">
            <v>22</v>
          </cell>
          <cell r="B2645" t="str">
            <v>X38</v>
          </cell>
          <cell r="C2645" t="str">
            <v>DEPARTAMENTO  CHAPA</v>
          </cell>
          <cell r="D2645" t="str">
            <v>427</v>
          </cell>
          <cell r="E2645" t="str">
            <v>PUERTA AVD.</v>
          </cell>
          <cell r="F2645" t="str">
            <v>MAL ALINEADO</v>
          </cell>
          <cell r="G2645" t="str">
            <v>PUERTA AVD.MAL ALINEADO</v>
          </cell>
          <cell r="H2645" t="str">
            <v>X38</v>
          </cell>
          <cell r="I2645" t="str">
            <v>TCMU</v>
          </cell>
          <cell r="J2645">
            <v>9</v>
          </cell>
          <cell r="K2645" t="str">
            <v>GUTIERREZ VERONICA</v>
          </cell>
          <cell r="L2645" t="str">
            <v>GUNI</v>
          </cell>
        </row>
        <row r="2646">
          <cell r="A2646">
            <v>22</v>
          </cell>
          <cell r="B2646" t="str">
            <v>X38</v>
          </cell>
          <cell r="C2646" t="str">
            <v>DEPARTAMENTO  CHAPA</v>
          </cell>
          <cell r="D2646" t="str">
            <v>427</v>
          </cell>
          <cell r="E2646" t="str">
            <v>PUERTA AVI.</v>
          </cell>
          <cell r="F2646" t="str">
            <v>JUEGO MAL REPARTIDO</v>
          </cell>
          <cell r="G2646" t="str">
            <v>PUERTA AVI.JUEGO MAL REPARTIDO</v>
          </cell>
          <cell r="H2646" t="str">
            <v>X38</v>
          </cell>
          <cell r="I2646" t="str">
            <v>BOUT</v>
          </cell>
          <cell r="J2646">
            <v>9</v>
          </cell>
          <cell r="K2646" t="str">
            <v>MANZANELLI RICARDO O</v>
          </cell>
          <cell r="L2646" t="str">
            <v>GUNI</v>
          </cell>
        </row>
        <row r="2647">
          <cell r="A2647">
            <v>22</v>
          </cell>
          <cell r="B2647" t="str">
            <v>X38</v>
          </cell>
          <cell r="C2647" t="str">
            <v>DEPARTAMENTO  CHAPA</v>
          </cell>
          <cell r="D2647" t="str">
            <v>427</v>
          </cell>
          <cell r="E2647" t="str">
            <v>PUERTA AVI.</v>
          </cell>
          <cell r="F2647" t="str">
            <v>JUEGO MAL REPARTIDO</v>
          </cell>
          <cell r="G2647" t="str">
            <v>PUERTA AVI.JUEGO MAL REPARTIDO</v>
          </cell>
          <cell r="H2647" t="str">
            <v>X38</v>
          </cell>
          <cell r="I2647" t="str">
            <v>STO1</v>
          </cell>
          <cell r="J2647">
            <v>9</v>
          </cell>
          <cell r="K2647" t="str">
            <v>QUINTEROS, EDUARDO</v>
          </cell>
          <cell r="L2647" t="str">
            <v>STO1</v>
          </cell>
        </row>
        <row r="2648">
          <cell r="A2648">
            <v>22</v>
          </cell>
          <cell r="B2648" t="str">
            <v>X38</v>
          </cell>
          <cell r="C2648" t="str">
            <v>DEPARTAMENTO  CHAPA</v>
          </cell>
          <cell r="D2648" t="str">
            <v>427</v>
          </cell>
          <cell r="E2648" t="str">
            <v>PUERTA AVI.</v>
          </cell>
          <cell r="F2648" t="str">
            <v>MAL ALINEADO</v>
          </cell>
          <cell r="G2648" t="str">
            <v>PUERTA AVI.MAL ALINEADO</v>
          </cell>
          <cell r="H2648" t="str">
            <v>X38</v>
          </cell>
          <cell r="I2648" t="str">
            <v>SRET</v>
          </cell>
          <cell r="J2648">
            <v>9</v>
          </cell>
          <cell r="K2648" t="str">
            <v>CORREA, ALBERTO</v>
          </cell>
          <cell r="L2648" t="str">
            <v>STO1</v>
          </cell>
        </row>
        <row r="2649">
          <cell r="A2649">
            <v>22</v>
          </cell>
          <cell r="B2649" t="str">
            <v>X38</v>
          </cell>
          <cell r="C2649" t="str">
            <v>DEPARTAMENTO  CHAPA</v>
          </cell>
          <cell r="D2649" t="str">
            <v>427</v>
          </cell>
          <cell r="E2649" t="str">
            <v>PUERTA AVI.</v>
          </cell>
          <cell r="F2649" t="str">
            <v>MAL ALINEADO</v>
          </cell>
          <cell r="G2649" t="str">
            <v>PUERTA AVI.MAL ALINEADO</v>
          </cell>
          <cell r="H2649" t="str">
            <v>X38</v>
          </cell>
          <cell r="J2649">
            <v>9</v>
          </cell>
          <cell r="K2649" t="str">
            <v>FLORES PABLO NORBERT</v>
          </cell>
          <cell r="L2649" t="str">
            <v>GUNI</v>
          </cell>
        </row>
        <row r="2650">
          <cell r="A2650">
            <v>22</v>
          </cell>
          <cell r="B2650" t="str">
            <v>X38</v>
          </cell>
          <cell r="C2650" t="str">
            <v>DEPARTAMENTO  CHAPA</v>
          </cell>
          <cell r="D2650" t="str">
            <v>429</v>
          </cell>
          <cell r="E2650" t="str">
            <v>FARO I./ PARACHOQUES AV.</v>
          </cell>
          <cell r="F2650" t="str">
            <v>SOBRESALE</v>
          </cell>
          <cell r="G2650" t="str">
            <v>FARO I./ PARACHOQUES AV.SOBRESALE</v>
          </cell>
          <cell r="H2650" t="str">
            <v>X38</v>
          </cell>
          <cell r="I2650" t="str">
            <v>TCMU</v>
          </cell>
          <cell r="J2650">
            <v>9</v>
          </cell>
          <cell r="K2650" t="str">
            <v>VAZQUEZ RENE ALBERTO</v>
          </cell>
          <cell r="L2650" t="str">
            <v>GUNI</v>
          </cell>
        </row>
        <row r="2651">
          <cell r="A2651">
            <v>22</v>
          </cell>
          <cell r="B2651" t="str">
            <v>X38</v>
          </cell>
          <cell r="C2651" t="str">
            <v>DEPARTAMENTO  CHAPA</v>
          </cell>
          <cell r="D2651" t="str">
            <v>430</v>
          </cell>
          <cell r="E2651" t="str">
            <v>PUERTA AVI.</v>
          </cell>
          <cell r="F2651" t="str">
            <v>DEFORMACION</v>
          </cell>
          <cell r="G2651" t="str">
            <v>PUERTA AVI.DEFORMACION</v>
          </cell>
          <cell r="H2651" t="str">
            <v>X38</v>
          </cell>
          <cell r="I2651" t="str">
            <v>TCMU</v>
          </cell>
          <cell r="J2651">
            <v>9</v>
          </cell>
          <cell r="K2651" t="str">
            <v>RIZZI JESSICA</v>
          </cell>
          <cell r="L2651" t="str">
            <v>GUNI</v>
          </cell>
        </row>
        <row r="2652">
          <cell r="A2652">
            <v>22</v>
          </cell>
          <cell r="B2652" t="str">
            <v>X38</v>
          </cell>
          <cell r="C2652" t="str">
            <v>DEPARTAMENTO  CHAPA</v>
          </cell>
          <cell r="D2652" t="str">
            <v>430</v>
          </cell>
          <cell r="E2652" t="str">
            <v>PUERTA AVI.</v>
          </cell>
          <cell r="F2652" t="str">
            <v>DEFORMACION</v>
          </cell>
          <cell r="G2652" t="str">
            <v>PUERTA AVI.DEFORMACION</v>
          </cell>
          <cell r="H2652" t="str">
            <v>X38</v>
          </cell>
          <cell r="I2652" t="str">
            <v>TCMU</v>
          </cell>
          <cell r="J2652">
            <v>9</v>
          </cell>
          <cell r="K2652" t="str">
            <v>RUSEK CHRISTIAN ADRI</v>
          </cell>
          <cell r="L2652" t="str">
            <v>GUNI</v>
          </cell>
        </row>
        <row r="2653">
          <cell r="A2653">
            <v>22</v>
          </cell>
          <cell r="B2653" t="str">
            <v>X38</v>
          </cell>
          <cell r="C2653" t="str">
            <v>DEPARTAMENTO  CHAPA</v>
          </cell>
          <cell r="D2653" t="str">
            <v>430</v>
          </cell>
          <cell r="E2653" t="str">
            <v>TAPA DE CARBURANTE</v>
          </cell>
          <cell r="F2653" t="str">
            <v>MAL POSICIONADO</v>
          </cell>
          <cell r="G2653" t="str">
            <v>TAPA DE CARBURANTEMAL POSICIONADO</v>
          </cell>
          <cell r="H2653" t="str">
            <v>X38</v>
          </cell>
          <cell r="I2653" t="str">
            <v>BOUT</v>
          </cell>
          <cell r="J2653">
            <v>9</v>
          </cell>
          <cell r="K2653" t="str">
            <v>MANZANELLI RICARDO O</v>
          </cell>
          <cell r="L2653" t="str">
            <v>GUNI</v>
          </cell>
        </row>
        <row r="2654">
          <cell r="A2654">
            <v>22</v>
          </cell>
          <cell r="B2654" t="str">
            <v>X38</v>
          </cell>
          <cell r="C2654" t="str">
            <v>DEPARTAMENTO  CHAPA</v>
          </cell>
          <cell r="D2654" t="str">
            <v>430</v>
          </cell>
          <cell r="E2654" t="str">
            <v>TAPA DE CARBURANTE</v>
          </cell>
          <cell r="F2654" t="str">
            <v>MAL POSICIONADO</v>
          </cell>
          <cell r="G2654" t="str">
            <v>TAPA DE CARBURANTEMAL POSICIONADO</v>
          </cell>
          <cell r="H2654" t="str">
            <v>X38</v>
          </cell>
          <cell r="I2654" t="str">
            <v>TCMU</v>
          </cell>
          <cell r="J2654">
            <v>9</v>
          </cell>
          <cell r="K2654" t="str">
            <v>FUENTE FEDER GREGOR</v>
          </cell>
          <cell r="L2654" t="str">
            <v>GUNI</v>
          </cell>
        </row>
        <row r="2655">
          <cell r="A2655">
            <v>22</v>
          </cell>
          <cell r="B2655" t="str">
            <v>X38</v>
          </cell>
          <cell r="C2655" t="str">
            <v>DEPARTAMENTO  CHAPA</v>
          </cell>
          <cell r="D2655" t="str">
            <v>431</v>
          </cell>
          <cell r="E2655" t="str">
            <v>ALETA  ARI.</v>
          </cell>
          <cell r="F2655" t="str">
            <v>PICO</v>
          </cell>
          <cell r="G2655" t="str">
            <v>ALETA  ARI.PICO</v>
          </cell>
          <cell r="H2655" t="str">
            <v>X38</v>
          </cell>
          <cell r="I2655" t="str">
            <v>TCMU</v>
          </cell>
          <cell r="J2655">
            <v>9</v>
          </cell>
          <cell r="K2655" t="str">
            <v>GAUNA MARIA EUGENIA</v>
          </cell>
          <cell r="L2655" t="str">
            <v>GUNI</v>
          </cell>
        </row>
        <row r="2656">
          <cell r="A2656">
            <v>22</v>
          </cell>
          <cell r="B2656" t="str">
            <v>X38</v>
          </cell>
          <cell r="C2656" t="str">
            <v>DEPARTAMENTO  CHAPA</v>
          </cell>
          <cell r="D2656" t="str">
            <v>431</v>
          </cell>
          <cell r="E2656" t="str">
            <v>ALETA  AVD.</v>
          </cell>
          <cell r="F2656" t="str">
            <v>PICO</v>
          </cell>
          <cell r="G2656" t="str">
            <v>ALETA  AVD.PICO</v>
          </cell>
          <cell r="H2656" t="str">
            <v>X38</v>
          </cell>
          <cell r="I2656" t="str">
            <v>TCMU</v>
          </cell>
          <cell r="J2656">
            <v>9</v>
          </cell>
          <cell r="K2656" t="str">
            <v>ZELAYA GONZA MA CRUZ</v>
          </cell>
          <cell r="L2656" t="str">
            <v>GUNI</v>
          </cell>
        </row>
        <row r="2657">
          <cell r="A2657">
            <v>22</v>
          </cell>
          <cell r="B2657" t="str">
            <v>X38</v>
          </cell>
          <cell r="C2657" t="str">
            <v>DEPARTAMENTO  CHAPA</v>
          </cell>
          <cell r="D2657" t="str">
            <v>431</v>
          </cell>
          <cell r="E2657" t="str">
            <v>ALETA  AVI.</v>
          </cell>
          <cell r="F2657" t="str">
            <v>PICO</v>
          </cell>
          <cell r="G2657" t="str">
            <v>ALETA  AVI.PICO</v>
          </cell>
          <cell r="H2657" t="str">
            <v>X38</v>
          </cell>
          <cell r="I2657" t="str">
            <v>TCMU</v>
          </cell>
          <cell r="J2657">
            <v>9</v>
          </cell>
          <cell r="K2657" t="str">
            <v>GUTIERREZ VERONICA</v>
          </cell>
          <cell r="L2657" t="str">
            <v>GUNI</v>
          </cell>
        </row>
        <row r="2658">
          <cell r="A2658">
            <v>22</v>
          </cell>
          <cell r="B2658" t="str">
            <v>X38</v>
          </cell>
          <cell r="C2658" t="str">
            <v>DEPARTAMENTO  CHAPA</v>
          </cell>
          <cell r="D2658" t="str">
            <v>431</v>
          </cell>
          <cell r="E2658" t="str">
            <v>CAPOT AV.</v>
          </cell>
          <cell r="F2658" t="str">
            <v>PICO</v>
          </cell>
          <cell r="G2658" t="str">
            <v>CAPOT AV.PICO</v>
          </cell>
          <cell r="H2658" t="str">
            <v>X38</v>
          </cell>
          <cell r="I2658" t="str">
            <v>STO1</v>
          </cell>
          <cell r="J2658">
            <v>9</v>
          </cell>
          <cell r="K2658" t="str">
            <v>QUINTEROS, EDUARDO</v>
          </cell>
          <cell r="L2658" t="str">
            <v>STO1</v>
          </cell>
        </row>
        <row r="2659">
          <cell r="A2659">
            <v>22</v>
          </cell>
          <cell r="B2659" t="str">
            <v>X38</v>
          </cell>
          <cell r="C2659" t="str">
            <v>DEPARTAMENTO  CHAPA</v>
          </cell>
          <cell r="D2659" t="str">
            <v>431</v>
          </cell>
          <cell r="E2659" t="str">
            <v>CAPOT AV./ ALETA  AVD.</v>
          </cell>
          <cell r="F2659" t="str">
            <v>JUEGO EXCESIVO</v>
          </cell>
          <cell r="G2659" t="str">
            <v>CAPOT AV./ ALETA  AVD.JUEGO EXCESIVO</v>
          </cell>
          <cell r="H2659" t="str">
            <v>X38</v>
          </cell>
          <cell r="I2659" t="str">
            <v>TCMU</v>
          </cell>
          <cell r="J2659">
            <v>9</v>
          </cell>
          <cell r="K2659" t="str">
            <v>ZELAYA GONZA MA CRUZ</v>
          </cell>
          <cell r="L2659" t="str">
            <v>GUNI</v>
          </cell>
        </row>
        <row r="2660">
          <cell r="A2660">
            <v>22</v>
          </cell>
          <cell r="B2660" t="str">
            <v>X38</v>
          </cell>
          <cell r="C2660" t="str">
            <v>DEPARTAMENTO  CHAPA</v>
          </cell>
          <cell r="D2660" t="str">
            <v>431</v>
          </cell>
          <cell r="E2660" t="str">
            <v>CAPOT AV./ ALETA  AVD.</v>
          </cell>
          <cell r="F2660" t="str">
            <v>SOBRESALE</v>
          </cell>
          <cell r="G2660" t="str">
            <v>CAPOT AV./ ALETA  AVD.SOBRESALE</v>
          </cell>
          <cell r="H2660" t="str">
            <v>X38</v>
          </cell>
          <cell r="I2660" t="str">
            <v>BOUT</v>
          </cell>
          <cell r="J2660">
            <v>9</v>
          </cell>
          <cell r="K2660" t="str">
            <v>FUENTE FEDER GREGOR</v>
          </cell>
          <cell r="L2660" t="str">
            <v>GUNI</v>
          </cell>
        </row>
        <row r="2661">
          <cell r="A2661">
            <v>22</v>
          </cell>
          <cell r="B2661" t="str">
            <v>X38</v>
          </cell>
          <cell r="C2661" t="str">
            <v>DEPARTAMENTO  CHAPA</v>
          </cell>
          <cell r="D2661" t="str">
            <v>431</v>
          </cell>
          <cell r="E2661" t="str">
            <v>CAPOT AV./ ALETA  AVD.</v>
          </cell>
          <cell r="F2661" t="str">
            <v>SOBRESALE</v>
          </cell>
          <cell r="G2661" t="str">
            <v>CAPOT AV./ ALETA  AVD.SOBRESALE</v>
          </cell>
          <cell r="H2661" t="str">
            <v>X38</v>
          </cell>
          <cell r="I2661" t="str">
            <v>TCMU</v>
          </cell>
          <cell r="J2661">
            <v>9</v>
          </cell>
          <cell r="K2661" t="str">
            <v>RIZZI JESSICA</v>
          </cell>
          <cell r="L2661" t="str">
            <v>GUNI</v>
          </cell>
        </row>
        <row r="2662">
          <cell r="A2662">
            <v>22</v>
          </cell>
          <cell r="B2662" t="str">
            <v>X38</v>
          </cell>
          <cell r="C2662" t="str">
            <v>DEPARTAMENTO  CHAPA</v>
          </cell>
          <cell r="D2662" t="str">
            <v>431</v>
          </cell>
          <cell r="E2662" t="str">
            <v>CAPOT AV./ ALETA  AVD.</v>
          </cell>
          <cell r="F2662" t="str">
            <v>SOBRESALE</v>
          </cell>
          <cell r="G2662" t="str">
            <v>CAPOT AV./ ALETA  AVD.SOBRESALE</v>
          </cell>
          <cell r="H2662" t="str">
            <v>X38</v>
          </cell>
          <cell r="I2662" t="str">
            <v>TCMU</v>
          </cell>
          <cell r="J2662">
            <v>9</v>
          </cell>
          <cell r="K2662" t="str">
            <v>VERA FEDERICO</v>
          </cell>
          <cell r="L2662" t="str">
            <v>GUNI</v>
          </cell>
        </row>
        <row r="2663">
          <cell r="A2663">
            <v>22</v>
          </cell>
          <cell r="B2663" t="str">
            <v>X38</v>
          </cell>
          <cell r="C2663" t="str">
            <v>DEPARTAMENTO  CHAPA</v>
          </cell>
          <cell r="D2663" t="str">
            <v>431</v>
          </cell>
          <cell r="E2663" t="str">
            <v>CAPOT AV./ ALETA  AVI.</v>
          </cell>
          <cell r="F2663" t="str">
            <v>SOBRESALE</v>
          </cell>
          <cell r="G2663" t="str">
            <v>CAPOT AV./ ALETA  AVI.SOBRESALE</v>
          </cell>
          <cell r="H2663" t="str">
            <v>X38</v>
          </cell>
          <cell r="I2663" t="str">
            <v>TCMU</v>
          </cell>
          <cell r="J2663">
            <v>9</v>
          </cell>
          <cell r="K2663" t="str">
            <v>RAMIREZ RICAR DANIEL</v>
          </cell>
          <cell r="L2663" t="str">
            <v>GUNI</v>
          </cell>
        </row>
        <row r="2664">
          <cell r="A2664">
            <v>22</v>
          </cell>
          <cell r="B2664" t="str">
            <v>X38</v>
          </cell>
          <cell r="C2664" t="str">
            <v>DEPARTAMENTO  CHAPA</v>
          </cell>
          <cell r="D2664" t="str">
            <v>431</v>
          </cell>
          <cell r="E2664" t="str">
            <v>CAPOT AV./ ALETA  AVI.</v>
          </cell>
          <cell r="F2664" t="str">
            <v>SOBRESALE</v>
          </cell>
          <cell r="G2664" t="str">
            <v>CAPOT AV./ ALETA  AVI.SOBRESALE</v>
          </cell>
          <cell r="H2664" t="str">
            <v>X38</v>
          </cell>
          <cell r="I2664" t="str">
            <v>TCMU</v>
          </cell>
          <cell r="J2664">
            <v>9</v>
          </cell>
          <cell r="K2664" t="str">
            <v>VERA FEDERICO</v>
          </cell>
          <cell r="L2664" t="str">
            <v>GUNI</v>
          </cell>
        </row>
        <row r="2665">
          <cell r="A2665">
            <v>22</v>
          </cell>
          <cell r="B2665" t="str">
            <v>X38</v>
          </cell>
          <cell r="C2665" t="str">
            <v>DEPARTAMENTO  CHAPA</v>
          </cell>
          <cell r="D2665" t="str">
            <v>431</v>
          </cell>
          <cell r="E2665" t="str">
            <v>CAPOT / FARO D.</v>
          </cell>
          <cell r="F2665" t="str">
            <v>JUEGO MAL REPARTIDO</v>
          </cell>
          <cell r="G2665" t="str">
            <v>CAPOT / FARO D.JUEGO MAL REPARTIDO</v>
          </cell>
          <cell r="H2665" t="str">
            <v>X38</v>
          </cell>
          <cell r="I2665" t="str">
            <v>BOUT</v>
          </cell>
          <cell r="J2665">
            <v>9</v>
          </cell>
          <cell r="K2665" t="str">
            <v>RUSEK CHRISTIAN ADRI</v>
          </cell>
          <cell r="L2665" t="str">
            <v>GUNI</v>
          </cell>
        </row>
        <row r="2666">
          <cell r="A2666">
            <v>22</v>
          </cell>
          <cell r="B2666" t="str">
            <v>X38</v>
          </cell>
          <cell r="C2666" t="str">
            <v>DEPARTAMENTO  CHAPA</v>
          </cell>
          <cell r="D2666" t="str">
            <v>431</v>
          </cell>
          <cell r="E2666" t="str">
            <v>CAPOT / FARO D.</v>
          </cell>
          <cell r="F2666" t="str">
            <v>SOBRESALE</v>
          </cell>
          <cell r="G2666" t="str">
            <v>CAPOT / FARO D.SOBRESALE</v>
          </cell>
          <cell r="H2666" t="str">
            <v>X38</v>
          </cell>
          <cell r="I2666" t="str">
            <v>TCMU</v>
          </cell>
          <cell r="J2666">
            <v>9</v>
          </cell>
          <cell r="K2666" t="str">
            <v>FUENTE FEDER GREGOR</v>
          </cell>
          <cell r="L2666" t="str">
            <v>GUNI</v>
          </cell>
        </row>
        <row r="2667">
          <cell r="A2667">
            <v>22</v>
          </cell>
          <cell r="B2667" t="str">
            <v>X38</v>
          </cell>
          <cell r="C2667" t="str">
            <v>DEPARTAMENTO  CHAPA</v>
          </cell>
          <cell r="D2667" t="str">
            <v>431</v>
          </cell>
          <cell r="E2667" t="str">
            <v>CAPOT / FARO I.</v>
          </cell>
          <cell r="F2667" t="str">
            <v>JUEGO EXCESIVO</v>
          </cell>
          <cell r="G2667" t="str">
            <v>CAPOT / FARO I.JUEGO EXCESIVO</v>
          </cell>
          <cell r="H2667" t="str">
            <v>X38</v>
          </cell>
          <cell r="I2667" t="str">
            <v>TCMU</v>
          </cell>
          <cell r="J2667">
            <v>9</v>
          </cell>
          <cell r="K2667" t="str">
            <v>FIGUEROA MIGUEL ANGE</v>
          </cell>
          <cell r="L2667" t="str">
            <v>GUNI</v>
          </cell>
        </row>
        <row r="2668">
          <cell r="A2668">
            <v>22</v>
          </cell>
          <cell r="B2668" t="str">
            <v>X38</v>
          </cell>
          <cell r="C2668" t="str">
            <v>DEPARTAMENTO  CHAPA</v>
          </cell>
          <cell r="D2668" t="str">
            <v>431</v>
          </cell>
          <cell r="E2668" t="str">
            <v>CAPOT / FARO I.</v>
          </cell>
          <cell r="F2668" t="str">
            <v>JUEGO EXCESIVO</v>
          </cell>
          <cell r="G2668" t="str">
            <v>CAPOT / FARO I.JUEGO EXCESIVO</v>
          </cell>
          <cell r="H2668" t="str">
            <v>X38</v>
          </cell>
          <cell r="I2668" t="str">
            <v>TCMU</v>
          </cell>
          <cell r="J2668">
            <v>9</v>
          </cell>
          <cell r="K2668" t="str">
            <v>RAMIREZ RICAR DANIEL</v>
          </cell>
          <cell r="L2668" t="str">
            <v>GUNI</v>
          </cell>
        </row>
        <row r="2669">
          <cell r="A2669">
            <v>22</v>
          </cell>
          <cell r="B2669" t="str">
            <v>X38</v>
          </cell>
          <cell r="C2669" t="str">
            <v>DEPARTAMENTO  CHAPA</v>
          </cell>
          <cell r="D2669" t="str">
            <v>431</v>
          </cell>
          <cell r="E2669" t="str">
            <v>CAPOT / FARO I.</v>
          </cell>
          <cell r="F2669" t="str">
            <v>JUEGO EXCESIVO</v>
          </cell>
          <cell r="G2669" t="str">
            <v>CAPOT / FARO I.JUEGO EXCESIVO</v>
          </cell>
          <cell r="H2669" t="str">
            <v>X38</v>
          </cell>
          <cell r="I2669" t="str">
            <v>TCMU</v>
          </cell>
          <cell r="J2669">
            <v>9</v>
          </cell>
          <cell r="K2669" t="str">
            <v>RUSEK CHRISTIAN ADRI</v>
          </cell>
          <cell r="L2669" t="str">
            <v>GUNI</v>
          </cell>
        </row>
        <row r="2670">
          <cell r="A2670">
            <v>22</v>
          </cell>
          <cell r="B2670" t="str">
            <v>X38</v>
          </cell>
          <cell r="C2670" t="str">
            <v>DEPARTAMENTO  CHAPA</v>
          </cell>
          <cell r="D2670" t="str">
            <v>431</v>
          </cell>
          <cell r="E2670" t="str">
            <v>CAPOT / FARO I.</v>
          </cell>
          <cell r="F2670" t="str">
            <v>JUEGO EXCESIVO</v>
          </cell>
          <cell r="G2670" t="str">
            <v>CAPOT / FARO I.JUEGO EXCESIVO</v>
          </cell>
          <cell r="H2670" t="str">
            <v>X38</v>
          </cell>
          <cell r="I2670" t="str">
            <v>TCMU</v>
          </cell>
          <cell r="J2670">
            <v>9</v>
          </cell>
          <cell r="K2670" t="str">
            <v>VERA FEDERICO</v>
          </cell>
          <cell r="L2670" t="str">
            <v>GUNI</v>
          </cell>
        </row>
        <row r="2671">
          <cell r="A2671">
            <v>22</v>
          </cell>
          <cell r="B2671" t="str">
            <v>X38</v>
          </cell>
          <cell r="C2671" t="str">
            <v>DEPARTAMENTO  CHAPA</v>
          </cell>
          <cell r="D2671" t="str">
            <v>431</v>
          </cell>
          <cell r="E2671" t="str">
            <v>CAPOT / FARO I.</v>
          </cell>
          <cell r="F2671" t="str">
            <v>JUEGO IRREGULAR</v>
          </cell>
          <cell r="G2671" t="str">
            <v>CAPOT / FARO I.JUEGO IRREGULAR</v>
          </cell>
          <cell r="H2671" t="str">
            <v>X38</v>
          </cell>
          <cell r="I2671" t="str">
            <v>TCMU</v>
          </cell>
          <cell r="J2671">
            <v>9</v>
          </cell>
          <cell r="K2671" t="str">
            <v>ACEVEDO CLAUDIO CEFE</v>
          </cell>
          <cell r="L2671" t="str">
            <v>GUNI</v>
          </cell>
        </row>
        <row r="2672">
          <cell r="A2672">
            <v>22</v>
          </cell>
          <cell r="B2672" t="str">
            <v>X38</v>
          </cell>
          <cell r="C2672" t="str">
            <v>DEPARTAMENTO  CHAPA</v>
          </cell>
          <cell r="D2672" t="str">
            <v>431</v>
          </cell>
          <cell r="E2672" t="str">
            <v>CAPOT / FARO I.</v>
          </cell>
          <cell r="F2672" t="str">
            <v>JUEGO MAL REPARTIDO</v>
          </cell>
          <cell r="G2672" t="str">
            <v>CAPOT / FARO I.JUEGO MAL REPARTIDO</v>
          </cell>
          <cell r="H2672" t="str">
            <v>X38</v>
          </cell>
          <cell r="J2672">
            <v>9</v>
          </cell>
          <cell r="K2672" t="str">
            <v>FLORES PABLO NORBERT</v>
          </cell>
          <cell r="L2672" t="str">
            <v>GUNI</v>
          </cell>
        </row>
        <row r="2673">
          <cell r="A2673">
            <v>22</v>
          </cell>
          <cell r="B2673" t="str">
            <v>X38</v>
          </cell>
          <cell r="C2673" t="str">
            <v>DEPARTAMENTO  CHAPA</v>
          </cell>
          <cell r="D2673" t="str">
            <v>431</v>
          </cell>
          <cell r="E2673" t="str">
            <v>CAPOT / REJILLA  DE CALANDRA</v>
          </cell>
          <cell r="F2673" t="str">
            <v>SOBRESALE</v>
          </cell>
          <cell r="G2673" t="str">
            <v>CAPOT / REJILLA  DE CALANDRASOBRESALE</v>
          </cell>
          <cell r="H2673" t="str">
            <v>X38</v>
          </cell>
          <cell r="I2673" t="str">
            <v>BOUT</v>
          </cell>
          <cell r="J2673">
            <v>9</v>
          </cell>
          <cell r="K2673" t="str">
            <v>RUSEK CHRISTIAN ADRI</v>
          </cell>
          <cell r="L2673" t="str">
            <v>GUNI</v>
          </cell>
        </row>
        <row r="2674">
          <cell r="A2674">
            <v>22</v>
          </cell>
          <cell r="B2674" t="str">
            <v>X38</v>
          </cell>
          <cell r="C2674" t="str">
            <v>DEPARTAMENTO  CHAPA</v>
          </cell>
          <cell r="D2674" t="str">
            <v>431</v>
          </cell>
          <cell r="E2674" t="str">
            <v>MARCO DE PUERTA  ARD</v>
          </cell>
          <cell r="F2674" t="str">
            <v>BOLLOS</v>
          </cell>
          <cell r="G2674" t="str">
            <v>MARCO DE PUERTA  ARDBOLLOS</v>
          </cell>
          <cell r="H2674" t="str">
            <v>X38</v>
          </cell>
          <cell r="I2674" t="str">
            <v>STO1</v>
          </cell>
          <cell r="J2674">
            <v>9</v>
          </cell>
          <cell r="K2674" t="str">
            <v>QUINTEROS, EDUARDO</v>
          </cell>
          <cell r="L2674" t="str">
            <v>STO1</v>
          </cell>
        </row>
        <row r="2675">
          <cell r="A2675">
            <v>22</v>
          </cell>
          <cell r="B2675" t="str">
            <v>X38</v>
          </cell>
          <cell r="C2675" t="str">
            <v>DEPARTAMENTO  CHAPA</v>
          </cell>
          <cell r="D2675" t="str">
            <v>431</v>
          </cell>
          <cell r="E2675" t="str">
            <v>MARCO DE PUERTA  AVI</v>
          </cell>
          <cell r="F2675" t="str">
            <v>PICO</v>
          </cell>
          <cell r="G2675" t="str">
            <v>MARCO DE PUERTA  AVIPICO</v>
          </cell>
          <cell r="H2675" t="str">
            <v>X38</v>
          </cell>
          <cell r="I2675" t="str">
            <v>TCMU</v>
          </cell>
          <cell r="J2675">
            <v>9</v>
          </cell>
          <cell r="K2675" t="str">
            <v>FIGUEROA MIGUEL ANGE</v>
          </cell>
          <cell r="L2675" t="str">
            <v>GUNI</v>
          </cell>
        </row>
        <row r="2676">
          <cell r="A2676">
            <v>22</v>
          </cell>
          <cell r="B2676" t="str">
            <v>X38</v>
          </cell>
          <cell r="C2676" t="str">
            <v>DEPARTAMENTO  CHAPA</v>
          </cell>
          <cell r="D2676" t="str">
            <v>431</v>
          </cell>
          <cell r="E2676" t="str">
            <v>PAÑO DE PUERTA  AVI / ALETA  AVI</v>
          </cell>
          <cell r="F2676" t="str">
            <v>SOBRESALE</v>
          </cell>
          <cell r="G2676" t="str">
            <v>PAÑO DE PUERTA  AVI / ALETA  AVISOBRESALE</v>
          </cell>
          <cell r="H2676" t="str">
            <v>X38</v>
          </cell>
          <cell r="I2676" t="str">
            <v>BOUT</v>
          </cell>
          <cell r="J2676">
            <v>9</v>
          </cell>
          <cell r="K2676" t="str">
            <v>VERA FEDERICO</v>
          </cell>
          <cell r="L2676" t="str">
            <v>GUNI</v>
          </cell>
        </row>
        <row r="2677">
          <cell r="A2677">
            <v>22</v>
          </cell>
          <cell r="B2677" t="str">
            <v>X38</v>
          </cell>
          <cell r="C2677" t="str">
            <v>DEPARTAMENTO  CHAPA</v>
          </cell>
          <cell r="D2677" t="str">
            <v>431</v>
          </cell>
          <cell r="E2677" t="str">
            <v>PAÑO DE PUERTA  AVI / ALETA  AVI</v>
          </cell>
          <cell r="F2677" t="str">
            <v>SOBRESALE</v>
          </cell>
          <cell r="G2677" t="str">
            <v>PAÑO DE PUERTA  AVI / ALETA  AVISOBRESALE</v>
          </cell>
          <cell r="H2677" t="str">
            <v>X38</v>
          </cell>
          <cell r="I2677" t="str">
            <v>TCMU</v>
          </cell>
          <cell r="J2677">
            <v>9</v>
          </cell>
          <cell r="K2677" t="str">
            <v>GAUNA MARIA EUGENIA</v>
          </cell>
          <cell r="L2677" t="str">
            <v>GUNI</v>
          </cell>
        </row>
        <row r="2678">
          <cell r="A2678">
            <v>22</v>
          </cell>
          <cell r="B2678" t="str">
            <v>X38</v>
          </cell>
          <cell r="C2678" t="str">
            <v>DEPARTAMENTO  CHAPA</v>
          </cell>
          <cell r="D2678" t="str">
            <v>431</v>
          </cell>
          <cell r="E2678" t="str">
            <v>PORTON (CONJUNTO)</v>
          </cell>
          <cell r="F2678" t="str">
            <v>SOLDADURA ESTALLADA</v>
          </cell>
          <cell r="G2678" t="str">
            <v>PORTON (CONJUNTO)SOLDADURA ESTALLADA</v>
          </cell>
          <cell r="H2678" t="str">
            <v>X38</v>
          </cell>
          <cell r="I2678" t="str">
            <v>STO1</v>
          </cell>
          <cell r="J2678">
            <v>9</v>
          </cell>
          <cell r="K2678" t="str">
            <v>CORREA, ALBERTO</v>
          </cell>
          <cell r="L2678" t="str">
            <v>STO1</v>
          </cell>
        </row>
        <row r="2679">
          <cell r="A2679">
            <v>22</v>
          </cell>
          <cell r="B2679" t="str">
            <v>X38</v>
          </cell>
          <cell r="C2679" t="str">
            <v>DEPARTAMENTO  CHAPA</v>
          </cell>
          <cell r="D2679" t="str">
            <v>431</v>
          </cell>
          <cell r="E2679" t="str">
            <v>PORTON / PILOTO ARD.</v>
          </cell>
          <cell r="F2679" t="str">
            <v>JUEGO EXCESIVO</v>
          </cell>
          <cell r="G2679" t="str">
            <v>PORTON / PILOTO ARD.JUEGO EXCESIVO</v>
          </cell>
          <cell r="H2679" t="str">
            <v>X38</v>
          </cell>
          <cell r="I2679" t="str">
            <v>TCMU</v>
          </cell>
          <cell r="J2679">
            <v>9</v>
          </cell>
          <cell r="K2679" t="str">
            <v>GUTIERREZ VERONICA</v>
          </cell>
          <cell r="L2679" t="str">
            <v>GUNI</v>
          </cell>
        </row>
        <row r="2680">
          <cell r="A2680">
            <v>22</v>
          </cell>
          <cell r="B2680" t="str">
            <v>X38</v>
          </cell>
          <cell r="C2680" t="str">
            <v>DEPARTAMENTO  CHAPA</v>
          </cell>
          <cell r="D2680" t="str">
            <v>431</v>
          </cell>
          <cell r="E2680" t="str">
            <v>PORTON / PILOTO ARI.</v>
          </cell>
          <cell r="F2680" t="str">
            <v>JUEGO IRREGULAR</v>
          </cell>
          <cell r="G2680" t="str">
            <v>PORTON / PILOTO ARI.JUEGO IRREGULAR</v>
          </cell>
          <cell r="H2680" t="str">
            <v>X38</v>
          </cell>
          <cell r="J2680">
            <v>9</v>
          </cell>
          <cell r="K2680" t="str">
            <v>FLORES PABLO NORBERT</v>
          </cell>
          <cell r="L2680" t="str">
            <v>GUNI</v>
          </cell>
        </row>
        <row r="2681">
          <cell r="A2681">
            <v>22</v>
          </cell>
          <cell r="B2681" t="str">
            <v>X38</v>
          </cell>
          <cell r="C2681" t="str">
            <v>DEPARTAMENTO  CHAPA</v>
          </cell>
          <cell r="D2681" t="str">
            <v>431</v>
          </cell>
          <cell r="E2681" t="str">
            <v>PUERTA ARD.</v>
          </cell>
          <cell r="F2681" t="str">
            <v>TALONA A LA MANIOBRA</v>
          </cell>
          <cell r="G2681" t="str">
            <v>PUERTA ARD.TALONA A LA MANIOBRA</v>
          </cell>
          <cell r="H2681" t="str">
            <v>X38</v>
          </cell>
          <cell r="I2681" t="str">
            <v>TCMU</v>
          </cell>
          <cell r="J2681">
            <v>9</v>
          </cell>
          <cell r="K2681" t="str">
            <v>VERA FEDERICO</v>
          </cell>
          <cell r="L2681" t="str">
            <v>GUNI</v>
          </cell>
        </row>
        <row r="2682">
          <cell r="A2682">
            <v>22</v>
          </cell>
          <cell r="B2682" t="str">
            <v>X38</v>
          </cell>
          <cell r="C2682" t="str">
            <v>DEPARTAMENTO  CHAPA</v>
          </cell>
          <cell r="D2682" t="str">
            <v>431</v>
          </cell>
          <cell r="E2682" t="str">
            <v>PUERTA ARI.</v>
          </cell>
          <cell r="F2682" t="str">
            <v>BOLLOS</v>
          </cell>
          <cell r="G2682" t="str">
            <v>PUERTA ARI.BOLLOS</v>
          </cell>
          <cell r="H2682" t="str">
            <v>X38</v>
          </cell>
          <cell r="I2682" t="str">
            <v>BOUT</v>
          </cell>
          <cell r="J2682">
            <v>9</v>
          </cell>
          <cell r="K2682" t="str">
            <v>GUTIERREZ VERONICA</v>
          </cell>
          <cell r="L2682" t="str">
            <v>GUNI</v>
          </cell>
        </row>
        <row r="2683">
          <cell r="A2683">
            <v>22</v>
          </cell>
          <cell r="B2683" t="str">
            <v>X38</v>
          </cell>
          <cell r="C2683" t="str">
            <v>DEPARTAMENTO  CHAPA</v>
          </cell>
          <cell r="D2683" t="str">
            <v>431</v>
          </cell>
          <cell r="E2683" t="str">
            <v>PUERTA ARI.</v>
          </cell>
          <cell r="F2683" t="str">
            <v>BOLLOS</v>
          </cell>
          <cell r="G2683" t="str">
            <v>PUERTA ARI.BOLLOS</v>
          </cell>
          <cell r="H2683" t="str">
            <v>X38</v>
          </cell>
          <cell r="I2683" t="str">
            <v>BOUT</v>
          </cell>
          <cell r="J2683">
            <v>9</v>
          </cell>
          <cell r="K2683" t="str">
            <v>ZELAYA GONZA MA CRUZ</v>
          </cell>
          <cell r="L2683" t="str">
            <v>GUNI</v>
          </cell>
        </row>
        <row r="2684">
          <cell r="A2684">
            <v>22</v>
          </cell>
          <cell r="B2684" t="str">
            <v>X38</v>
          </cell>
          <cell r="C2684" t="str">
            <v>DEPARTAMENTO  CHAPA</v>
          </cell>
          <cell r="D2684" t="str">
            <v>431</v>
          </cell>
          <cell r="E2684" t="str">
            <v>PUERTA ARI.</v>
          </cell>
          <cell r="F2684" t="str">
            <v>BOLLOS</v>
          </cell>
          <cell r="G2684" t="str">
            <v>PUERTA ARI.BOLLOS</v>
          </cell>
          <cell r="H2684" t="str">
            <v>X38</v>
          </cell>
          <cell r="I2684" t="str">
            <v>SRE2</v>
          </cell>
          <cell r="J2684">
            <v>9</v>
          </cell>
          <cell r="K2684" t="str">
            <v>DAGHERO CLAUDIO JUAN</v>
          </cell>
          <cell r="L2684" t="str">
            <v>TCMU</v>
          </cell>
        </row>
        <row r="2685">
          <cell r="A2685">
            <v>22</v>
          </cell>
          <cell r="B2685" t="str">
            <v>X38</v>
          </cell>
          <cell r="C2685" t="str">
            <v>DEPARTAMENTO  CHAPA</v>
          </cell>
          <cell r="D2685" t="str">
            <v>431</v>
          </cell>
          <cell r="E2685" t="str">
            <v>PUERTA ARI.</v>
          </cell>
          <cell r="F2685" t="str">
            <v>BOLLOS</v>
          </cell>
          <cell r="G2685" t="str">
            <v>PUERTA ARI.BOLLOS</v>
          </cell>
          <cell r="H2685" t="str">
            <v>X38</v>
          </cell>
          <cell r="I2685" t="str">
            <v>SREE</v>
          </cell>
          <cell r="J2685">
            <v>9</v>
          </cell>
          <cell r="K2685" t="str">
            <v>GARCIA ROBERTO</v>
          </cell>
          <cell r="L2685" t="str">
            <v>GUNI</v>
          </cell>
        </row>
        <row r="2686">
          <cell r="A2686">
            <v>22</v>
          </cell>
          <cell r="B2686" t="str">
            <v>X38</v>
          </cell>
          <cell r="C2686" t="str">
            <v>DEPARTAMENTO  CHAPA</v>
          </cell>
          <cell r="D2686" t="str">
            <v>431</v>
          </cell>
          <cell r="E2686" t="str">
            <v>PUERTA ARI.</v>
          </cell>
          <cell r="F2686" t="str">
            <v>PICO</v>
          </cell>
          <cell r="G2686" t="str">
            <v>PUERTA ARI.PICO</v>
          </cell>
          <cell r="H2686" t="str">
            <v>X38</v>
          </cell>
          <cell r="I2686" t="str">
            <v>TCMU</v>
          </cell>
          <cell r="J2686">
            <v>9</v>
          </cell>
          <cell r="K2686" t="str">
            <v>RAMIREZ RICAR DANIEL</v>
          </cell>
          <cell r="L2686" t="str">
            <v>GUNI</v>
          </cell>
        </row>
        <row r="2687">
          <cell r="A2687">
            <v>22</v>
          </cell>
          <cell r="B2687" t="str">
            <v>X38</v>
          </cell>
          <cell r="C2687" t="str">
            <v>DEPARTAMENTO  CHAPA</v>
          </cell>
          <cell r="D2687" t="str">
            <v>431</v>
          </cell>
          <cell r="E2687" t="str">
            <v>PUERTA ARI.</v>
          </cell>
          <cell r="F2687" t="str">
            <v>TALONA A LA MANIOBRA</v>
          </cell>
          <cell r="G2687" t="str">
            <v>PUERTA ARI.TALONA A LA MANIOBRA</v>
          </cell>
          <cell r="H2687" t="str">
            <v>X38</v>
          </cell>
          <cell r="I2687" t="str">
            <v>TCMU</v>
          </cell>
          <cell r="J2687">
            <v>9</v>
          </cell>
          <cell r="K2687" t="str">
            <v>FUENTE FEDER GREGOR</v>
          </cell>
          <cell r="L2687" t="str">
            <v>GUNI</v>
          </cell>
        </row>
        <row r="2688">
          <cell r="A2688">
            <v>22</v>
          </cell>
          <cell r="B2688" t="str">
            <v>X38</v>
          </cell>
          <cell r="C2688" t="str">
            <v>DEPARTAMENTO  CHAPA</v>
          </cell>
          <cell r="D2688" t="str">
            <v>431</v>
          </cell>
          <cell r="E2688" t="str">
            <v>PUERTA ARI.</v>
          </cell>
          <cell r="F2688" t="str">
            <v>TALONA A LA MANIOBRA</v>
          </cell>
          <cell r="G2688" t="str">
            <v>PUERTA ARI.TALONA A LA MANIOBRA</v>
          </cell>
          <cell r="H2688" t="str">
            <v>X38</v>
          </cell>
          <cell r="I2688" t="str">
            <v>TCMU</v>
          </cell>
          <cell r="J2688">
            <v>9</v>
          </cell>
          <cell r="K2688" t="str">
            <v>GAUNA MARIA EUGENIA</v>
          </cell>
          <cell r="L2688" t="str">
            <v>GUNI</v>
          </cell>
        </row>
        <row r="2689">
          <cell r="A2689">
            <v>22</v>
          </cell>
          <cell r="B2689" t="str">
            <v>X38</v>
          </cell>
          <cell r="C2689" t="str">
            <v>DEPARTAMENTO  CHAPA</v>
          </cell>
          <cell r="D2689" t="str">
            <v>431</v>
          </cell>
          <cell r="E2689" t="str">
            <v>PUERTA AVD.</v>
          </cell>
          <cell r="F2689" t="str">
            <v>DEFORMACION</v>
          </cell>
          <cell r="G2689" t="str">
            <v>PUERTA AVD.DEFORMACION</v>
          </cell>
          <cell r="H2689" t="str">
            <v>X38</v>
          </cell>
          <cell r="I2689" t="str">
            <v>BOUT</v>
          </cell>
          <cell r="J2689">
            <v>9</v>
          </cell>
          <cell r="K2689" t="str">
            <v>RUSEK CHRISTIAN ADRI</v>
          </cell>
          <cell r="L2689" t="str">
            <v>GUNI</v>
          </cell>
        </row>
        <row r="2690">
          <cell r="A2690">
            <v>22</v>
          </cell>
          <cell r="B2690" t="str">
            <v>X38</v>
          </cell>
          <cell r="C2690" t="str">
            <v>DEPARTAMENTO  CHAPA</v>
          </cell>
          <cell r="D2690" t="str">
            <v>431</v>
          </cell>
          <cell r="E2690" t="str">
            <v>PUERTA AVD.</v>
          </cell>
          <cell r="F2690" t="str">
            <v>DURO DE CERRAR</v>
          </cell>
          <cell r="G2690" t="str">
            <v>PUERTA AVD.DURO DE CERRAR</v>
          </cell>
          <cell r="H2690" t="str">
            <v>X38</v>
          </cell>
          <cell r="I2690" t="str">
            <v>TCMU</v>
          </cell>
          <cell r="J2690">
            <v>9</v>
          </cell>
          <cell r="K2690" t="str">
            <v>ZELAYA GONZA MA CRUZ</v>
          </cell>
          <cell r="L2690" t="str">
            <v>GUNI</v>
          </cell>
        </row>
        <row r="2691">
          <cell r="A2691">
            <v>22</v>
          </cell>
          <cell r="B2691" t="str">
            <v>X38</v>
          </cell>
          <cell r="C2691" t="str">
            <v>DEPARTAMENTO  CHAPA</v>
          </cell>
          <cell r="D2691" t="str">
            <v>431</v>
          </cell>
          <cell r="E2691" t="str">
            <v>PUERTA AVD.</v>
          </cell>
          <cell r="F2691" t="str">
            <v>PICO</v>
          </cell>
          <cell r="G2691" t="str">
            <v>PUERTA AVD.PICO</v>
          </cell>
          <cell r="H2691" t="str">
            <v>X38</v>
          </cell>
          <cell r="I2691" t="str">
            <v>STO1</v>
          </cell>
          <cell r="J2691">
            <v>9</v>
          </cell>
          <cell r="K2691" t="str">
            <v>CORREA, ALBERTO</v>
          </cell>
          <cell r="L2691" t="str">
            <v>STO1</v>
          </cell>
        </row>
        <row r="2692">
          <cell r="A2692">
            <v>22</v>
          </cell>
          <cell r="B2692" t="str">
            <v>X38</v>
          </cell>
          <cell r="C2692" t="str">
            <v>DEPARTAMENTO  CHAPA</v>
          </cell>
          <cell r="D2692" t="str">
            <v>431</v>
          </cell>
          <cell r="E2692" t="str">
            <v>PUERTA AVD.</v>
          </cell>
          <cell r="F2692" t="str">
            <v>PICO</v>
          </cell>
          <cell r="G2692" t="str">
            <v>PUERTA AVD.PICO</v>
          </cell>
          <cell r="H2692" t="str">
            <v>X38</v>
          </cell>
          <cell r="I2692" t="str">
            <v>TCMU</v>
          </cell>
          <cell r="J2692">
            <v>9</v>
          </cell>
          <cell r="K2692" t="str">
            <v>VERA FEDERICO</v>
          </cell>
          <cell r="L2692" t="str">
            <v>GUNI</v>
          </cell>
        </row>
        <row r="2693">
          <cell r="A2693">
            <v>22</v>
          </cell>
          <cell r="B2693" t="str">
            <v>X38</v>
          </cell>
          <cell r="C2693" t="str">
            <v>DEPARTAMENTO  CHAPA</v>
          </cell>
          <cell r="D2693" t="str">
            <v>431</v>
          </cell>
          <cell r="E2693" t="str">
            <v>PUERTA AVI.</v>
          </cell>
          <cell r="F2693" t="str">
            <v>BOLLOS</v>
          </cell>
          <cell r="G2693" t="str">
            <v>PUERTA AVI.BOLLOS</v>
          </cell>
          <cell r="H2693" t="str">
            <v>X38</v>
          </cell>
          <cell r="I2693" t="str">
            <v>BOUT</v>
          </cell>
          <cell r="J2693">
            <v>9</v>
          </cell>
          <cell r="K2693" t="str">
            <v>RUSEK CHRISTIAN ADRI</v>
          </cell>
          <cell r="L2693" t="str">
            <v>GUNI</v>
          </cell>
        </row>
        <row r="2694">
          <cell r="A2694">
            <v>22</v>
          </cell>
          <cell r="B2694" t="str">
            <v>X38</v>
          </cell>
          <cell r="C2694" t="str">
            <v>DEPARTAMENTO  CHAPA</v>
          </cell>
          <cell r="D2694" t="str">
            <v>431</v>
          </cell>
          <cell r="E2694" t="str">
            <v>PUERTA AVI.</v>
          </cell>
          <cell r="F2694" t="str">
            <v>BOLLOS</v>
          </cell>
          <cell r="G2694" t="str">
            <v>PUERTA AVI.BOLLOS</v>
          </cell>
          <cell r="H2694" t="str">
            <v>X38</v>
          </cell>
          <cell r="I2694" t="str">
            <v>SRE2</v>
          </cell>
          <cell r="J2694">
            <v>9</v>
          </cell>
          <cell r="K2694" t="str">
            <v>FUENTE FEDER GREGOR</v>
          </cell>
          <cell r="L2694" t="str">
            <v>GUNI</v>
          </cell>
        </row>
        <row r="2695">
          <cell r="A2695">
            <v>22</v>
          </cell>
          <cell r="B2695" t="str">
            <v>X38</v>
          </cell>
          <cell r="C2695" t="str">
            <v>DEPARTAMENTO  CHAPA</v>
          </cell>
          <cell r="D2695" t="str">
            <v>431</v>
          </cell>
          <cell r="E2695" t="str">
            <v>PUERTA AVI.</v>
          </cell>
          <cell r="F2695" t="str">
            <v>BOLLOS</v>
          </cell>
          <cell r="G2695" t="str">
            <v>PUERTA AVI.BOLLOS</v>
          </cell>
          <cell r="H2695" t="str">
            <v>X38</v>
          </cell>
          <cell r="I2695" t="str">
            <v>STO1</v>
          </cell>
          <cell r="J2695">
            <v>9</v>
          </cell>
          <cell r="K2695" t="str">
            <v>CORREA, ALBERTO</v>
          </cell>
          <cell r="L2695" t="str">
            <v>STO1</v>
          </cell>
        </row>
        <row r="2696">
          <cell r="A2696">
            <v>22</v>
          </cell>
          <cell r="B2696" t="str">
            <v>X38</v>
          </cell>
          <cell r="C2696" t="str">
            <v>DEPARTAMENTO  CHAPA</v>
          </cell>
          <cell r="D2696" t="str">
            <v>431</v>
          </cell>
          <cell r="E2696" t="str">
            <v>PUERTA AVI.</v>
          </cell>
          <cell r="F2696" t="str">
            <v>DEFORMADO</v>
          </cell>
          <cell r="G2696" t="str">
            <v>PUERTA AVI.DEFORMADO</v>
          </cell>
          <cell r="H2696" t="str">
            <v>X38</v>
          </cell>
          <cell r="I2696" t="str">
            <v>BOUT</v>
          </cell>
          <cell r="J2696">
            <v>9</v>
          </cell>
          <cell r="K2696" t="str">
            <v>MANZANELLI RICARDO O</v>
          </cell>
          <cell r="L2696" t="str">
            <v>GUNI</v>
          </cell>
        </row>
        <row r="2697">
          <cell r="A2697">
            <v>22</v>
          </cell>
          <cell r="B2697" t="str">
            <v>X38</v>
          </cell>
          <cell r="C2697" t="str">
            <v>DEPARTAMENTO  CHAPA</v>
          </cell>
          <cell r="D2697" t="str">
            <v>431</v>
          </cell>
          <cell r="E2697" t="str">
            <v>PUERTA AVI.</v>
          </cell>
          <cell r="F2697" t="str">
            <v>DEFORMADO</v>
          </cell>
          <cell r="G2697" t="str">
            <v>PUERTA AVI.DEFORMADO</v>
          </cell>
          <cell r="H2697" t="str">
            <v>X38</v>
          </cell>
          <cell r="I2697" t="str">
            <v>TCMU</v>
          </cell>
          <cell r="J2697">
            <v>9</v>
          </cell>
          <cell r="K2697" t="str">
            <v>GAUNA MARIA EUGENIA</v>
          </cell>
          <cell r="L2697" t="str">
            <v>GUNI</v>
          </cell>
        </row>
        <row r="2698">
          <cell r="A2698">
            <v>22</v>
          </cell>
          <cell r="B2698" t="str">
            <v>X38</v>
          </cell>
          <cell r="C2698" t="str">
            <v>DEPARTAMENTO  CHAPA</v>
          </cell>
          <cell r="D2698" t="str">
            <v>431</v>
          </cell>
          <cell r="E2698" t="str">
            <v>PUERTA AVI.</v>
          </cell>
          <cell r="F2698" t="str">
            <v>DURO DE CERRAR</v>
          </cell>
          <cell r="G2698" t="str">
            <v>PUERTA AVI.DURO DE CERRAR</v>
          </cell>
          <cell r="H2698" t="str">
            <v>X38</v>
          </cell>
          <cell r="I2698" t="str">
            <v>TCMU</v>
          </cell>
          <cell r="J2698">
            <v>9</v>
          </cell>
          <cell r="K2698" t="str">
            <v>ZELAYA GONZA MA CRUZ</v>
          </cell>
          <cell r="L2698" t="str">
            <v>GUNI</v>
          </cell>
        </row>
        <row r="2699">
          <cell r="A2699">
            <v>22</v>
          </cell>
          <cell r="B2699" t="str">
            <v>X38</v>
          </cell>
          <cell r="C2699" t="str">
            <v>DEPARTAMENTO  CHAPA</v>
          </cell>
          <cell r="D2699" t="str">
            <v>431</v>
          </cell>
          <cell r="E2699" t="str">
            <v>PUERTA AVI.</v>
          </cell>
          <cell r="F2699" t="str">
            <v>NO CONFORME</v>
          </cell>
          <cell r="G2699" t="str">
            <v>PUERTA AVI.NO CONFORME</v>
          </cell>
          <cell r="H2699" t="str">
            <v>X38</v>
          </cell>
          <cell r="I2699" t="str">
            <v>SRET</v>
          </cell>
          <cell r="J2699">
            <v>9</v>
          </cell>
          <cell r="K2699" t="str">
            <v>RUBIO, CARLOS</v>
          </cell>
          <cell r="L2699" t="str">
            <v>STO1</v>
          </cell>
        </row>
        <row r="2700">
          <cell r="A2700">
            <v>22</v>
          </cell>
          <cell r="B2700" t="str">
            <v>X38</v>
          </cell>
          <cell r="C2700" t="str">
            <v>DEPARTAMENTO  CHAPA</v>
          </cell>
          <cell r="D2700" t="str">
            <v>431</v>
          </cell>
          <cell r="E2700" t="str">
            <v>PUERTA AVI.</v>
          </cell>
          <cell r="F2700" t="str">
            <v>TALONA A LA MANIOBRA</v>
          </cell>
          <cell r="G2700" t="str">
            <v>PUERTA AVI.TALONA A LA MANIOBRA</v>
          </cell>
          <cell r="H2700" t="str">
            <v>X38</v>
          </cell>
          <cell r="I2700" t="str">
            <v>TCMU</v>
          </cell>
          <cell r="J2700">
            <v>9</v>
          </cell>
          <cell r="K2700" t="str">
            <v>RIZZI JESSICA</v>
          </cell>
          <cell r="L2700" t="str">
            <v>GUNI</v>
          </cell>
        </row>
        <row r="2701">
          <cell r="A2701">
            <v>22</v>
          </cell>
          <cell r="B2701" t="str">
            <v>X38</v>
          </cell>
          <cell r="C2701" t="str">
            <v>DEPARTAMENTO  CHAPA</v>
          </cell>
          <cell r="D2701" t="str">
            <v>431</v>
          </cell>
          <cell r="E2701" t="str">
            <v>PUERTA DE COFRE / ALETA  ARI.</v>
          </cell>
          <cell r="F2701" t="str">
            <v>JUEGO EXCESIVO</v>
          </cell>
          <cell r="G2701" t="str">
            <v>PUERTA DE COFRE / ALETA  ARI.JUEGO EXCESIVO</v>
          </cell>
          <cell r="H2701" t="str">
            <v>X38</v>
          </cell>
          <cell r="I2701" t="str">
            <v>BOUT</v>
          </cell>
          <cell r="J2701">
            <v>9</v>
          </cell>
          <cell r="K2701" t="str">
            <v>RUSEK CHRISTIAN ADRI</v>
          </cell>
          <cell r="L2701" t="str">
            <v>GUNI</v>
          </cell>
        </row>
        <row r="2702">
          <cell r="A2702">
            <v>22</v>
          </cell>
          <cell r="B2702" t="str">
            <v>X38</v>
          </cell>
          <cell r="C2702" t="str">
            <v>DEPARTAMENTO  CHAPA</v>
          </cell>
          <cell r="D2702" t="str">
            <v>432</v>
          </cell>
          <cell r="E2702" t="str">
            <v>ALETA  AVD.</v>
          </cell>
          <cell r="F2702" t="str">
            <v>FIJACION ROSCADA FLOJA</v>
          </cell>
          <cell r="G2702" t="str">
            <v>ALETA  AVD.FIJACION ROSCADA FLOJA</v>
          </cell>
          <cell r="H2702" t="str">
            <v>X38</v>
          </cell>
          <cell r="I2702" t="str">
            <v>SRET</v>
          </cell>
          <cell r="J2702">
            <v>9</v>
          </cell>
          <cell r="K2702" t="str">
            <v>RUBIO, CARLOS</v>
          </cell>
          <cell r="L2702" t="str">
            <v>STO1</v>
          </cell>
        </row>
        <row r="2703">
          <cell r="A2703">
            <v>22</v>
          </cell>
          <cell r="B2703" t="str">
            <v>X38</v>
          </cell>
          <cell r="C2703" t="str">
            <v>DEPARTAMENTO  CHAPA</v>
          </cell>
          <cell r="D2703" t="str">
            <v>432</v>
          </cell>
          <cell r="E2703" t="str">
            <v>ALFOMBRA DE MALETERO</v>
          </cell>
          <cell r="F2703" t="str">
            <v>PRESENCIA DE AGUA (ORIGEN INDETERMINADO)</v>
          </cell>
          <cell r="G2703" t="str">
            <v>ALFOMBRA DE MALETEROPRESENCIA DE AGUA (ORIGEN INDETERMINADO)</v>
          </cell>
          <cell r="H2703" t="str">
            <v>X38</v>
          </cell>
          <cell r="I2703" t="str">
            <v>BDEF</v>
          </cell>
          <cell r="J2703">
            <v>9</v>
          </cell>
          <cell r="K2703" t="str">
            <v>DI GREGORIO RAUL</v>
          </cell>
          <cell r="L2703" t="str">
            <v>GKAN</v>
          </cell>
        </row>
        <row r="2704">
          <cell r="A2704">
            <v>22</v>
          </cell>
          <cell r="B2704" t="str">
            <v>X38</v>
          </cell>
          <cell r="C2704" t="str">
            <v>DEPARTAMENTO  CHAPA</v>
          </cell>
          <cell r="D2704" t="str">
            <v>432</v>
          </cell>
          <cell r="E2704" t="str">
            <v>CAJON PORTON</v>
          </cell>
          <cell r="F2704" t="str">
            <v>BOLLOS</v>
          </cell>
          <cell r="G2704" t="str">
            <v>CAJON PORTONBOLLOS</v>
          </cell>
          <cell r="H2704" t="str">
            <v>X38</v>
          </cell>
          <cell r="I2704" t="str">
            <v>SRE2</v>
          </cell>
          <cell r="J2704">
            <v>9</v>
          </cell>
          <cell r="K2704" t="str">
            <v>FUENTE FEDER GREGOR</v>
          </cell>
          <cell r="L2704" t="str">
            <v>GUNI</v>
          </cell>
        </row>
        <row r="2705">
          <cell r="A2705">
            <v>22</v>
          </cell>
          <cell r="B2705" t="str">
            <v>X38</v>
          </cell>
          <cell r="C2705" t="str">
            <v>DEPARTAMENTO  CHAPA</v>
          </cell>
          <cell r="D2705" t="str">
            <v>432</v>
          </cell>
          <cell r="E2705" t="str">
            <v>CAPOT AV.</v>
          </cell>
          <cell r="F2705" t="str">
            <v>DEFORMACION</v>
          </cell>
          <cell r="G2705" t="str">
            <v>CAPOT AV.DEFORMACION</v>
          </cell>
          <cell r="H2705" t="str">
            <v>X38</v>
          </cell>
          <cell r="I2705" t="str">
            <v>STO1</v>
          </cell>
          <cell r="J2705">
            <v>9</v>
          </cell>
          <cell r="K2705" t="str">
            <v>CORREA, ALBERTO</v>
          </cell>
          <cell r="L2705" t="str">
            <v>STO1</v>
          </cell>
        </row>
        <row r="2706">
          <cell r="A2706">
            <v>22</v>
          </cell>
          <cell r="B2706" t="str">
            <v>X38</v>
          </cell>
          <cell r="C2706" t="str">
            <v>DEPARTAMENTO  CHAPA</v>
          </cell>
          <cell r="D2706" t="str">
            <v>432</v>
          </cell>
          <cell r="E2706" t="str">
            <v>CAPOT AV.</v>
          </cell>
          <cell r="F2706" t="str">
            <v>DEFORMACION</v>
          </cell>
          <cell r="G2706" t="str">
            <v>CAPOT AV.DEFORMACION</v>
          </cell>
          <cell r="H2706" t="str">
            <v>X38</v>
          </cell>
          <cell r="I2706" t="str">
            <v>TCMU</v>
          </cell>
          <cell r="J2706">
            <v>9</v>
          </cell>
          <cell r="K2706" t="str">
            <v>GUTIERREZ VERONICA</v>
          </cell>
          <cell r="L2706" t="str">
            <v>GUNI</v>
          </cell>
        </row>
        <row r="2707">
          <cell r="A2707">
            <v>22</v>
          </cell>
          <cell r="B2707" t="str">
            <v>X38</v>
          </cell>
          <cell r="C2707" t="str">
            <v>DEPARTAMENTO  CHAPA</v>
          </cell>
          <cell r="D2707" t="str">
            <v>432</v>
          </cell>
          <cell r="E2707" t="str">
            <v>CAPOT AV.</v>
          </cell>
          <cell r="F2707" t="str">
            <v>JUEGO MAL REPARTIDO</v>
          </cell>
          <cell r="G2707" t="str">
            <v>CAPOT AV.JUEGO MAL REPARTIDO</v>
          </cell>
          <cell r="H2707" t="str">
            <v>X38</v>
          </cell>
          <cell r="I2707" t="str">
            <v>BOUT</v>
          </cell>
          <cell r="J2707">
            <v>9</v>
          </cell>
          <cell r="K2707" t="str">
            <v>VERA FEDERICO</v>
          </cell>
          <cell r="L2707" t="str">
            <v>GUNI</v>
          </cell>
        </row>
        <row r="2708">
          <cell r="A2708">
            <v>22</v>
          </cell>
          <cell r="B2708" t="str">
            <v>X38</v>
          </cell>
          <cell r="C2708" t="str">
            <v>DEPARTAMENTO  CHAPA</v>
          </cell>
          <cell r="D2708" t="str">
            <v>432</v>
          </cell>
          <cell r="E2708" t="str">
            <v>CAPOT AV.</v>
          </cell>
          <cell r="F2708" t="str">
            <v>JUEGO MAL REPARTIDO</v>
          </cell>
          <cell r="G2708" t="str">
            <v>CAPOT AV.JUEGO MAL REPARTIDO</v>
          </cell>
          <cell r="H2708" t="str">
            <v>X38</v>
          </cell>
          <cell r="I2708" t="str">
            <v>TCMU</v>
          </cell>
          <cell r="J2708">
            <v>9</v>
          </cell>
          <cell r="K2708" t="str">
            <v>GUTIERREZ VERONICA</v>
          </cell>
          <cell r="L2708" t="str">
            <v>GUNI</v>
          </cell>
        </row>
        <row r="2709">
          <cell r="A2709">
            <v>22</v>
          </cell>
          <cell r="B2709" t="str">
            <v>X38</v>
          </cell>
          <cell r="C2709" t="str">
            <v>DEPARTAMENTO  CHAPA</v>
          </cell>
          <cell r="D2709" t="str">
            <v>432</v>
          </cell>
          <cell r="E2709" t="str">
            <v>MARCO DE PUERTA  AVI</v>
          </cell>
          <cell r="F2709" t="str">
            <v>SOBRESALE</v>
          </cell>
          <cell r="G2709" t="str">
            <v>MARCO DE PUERTA  AVISOBRESALE</v>
          </cell>
          <cell r="H2709" t="str">
            <v>X38</v>
          </cell>
          <cell r="I2709" t="str">
            <v>TCMU</v>
          </cell>
          <cell r="J2709">
            <v>9</v>
          </cell>
          <cell r="K2709" t="str">
            <v>FIGUEROA MIGUEL ANGE</v>
          </cell>
          <cell r="L2709" t="str">
            <v>GUNI</v>
          </cell>
        </row>
        <row r="2710">
          <cell r="A2710">
            <v>22</v>
          </cell>
          <cell r="B2710" t="str">
            <v>X38</v>
          </cell>
          <cell r="C2710" t="str">
            <v>DEPARTAMENTO  CHAPA</v>
          </cell>
          <cell r="D2710" t="str">
            <v>432</v>
          </cell>
          <cell r="E2710" t="str">
            <v>PIE MEDIO  I.</v>
          </cell>
          <cell r="F2710" t="str">
            <v>PROYECCION DE SOLDADURA</v>
          </cell>
          <cell r="G2710" t="str">
            <v>PIE MEDIO  I.PROYECCION DE SOLDADURA</v>
          </cell>
          <cell r="H2710" t="str">
            <v>X38</v>
          </cell>
          <cell r="I2710" t="str">
            <v>TCMU</v>
          </cell>
          <cell r="J2710">
            <v>9</v>
          </cell>
          <cell r="K2710" t="str">
            <v>GUTIERREZ VERONICA</v>
          </cell>
          <cell r="L2710" t="str">
            <v>GUNI</v>
          </cell>
        </row>
        <row r="2711">
          <cell r="A2711">
            <v>22</v>
          </cell>
          <cell r="B2711" t="str">
            <v>X38</v>
          </cell>
          <cell r="C2711" t="str">
            <v>DEPARTAMENTO  CHAPA</v>
          </cell>
          <cell r="D2711" t="str">
            <v>432</v>
          </cell>
          <cell r="E2711" t="str">
            <v>PILOTO FIJO ARI. (CONJUNTO)</v>
          </cell>
          <cell r="F2711" t="str">
            <v>JUEGO MAL REPARTIDO</v>
          </cell>
          <cell r="G2711" t="str">
            <v>PILOTO FIJO ARI. (CONJUNTO)JUEGO MAL REPARTIDO</v>
          </cell>
          <cell r="H2711" t="str">
            <v>X38</v>
          </cell>
          <cell r="I2711" t="str">
            <v>TCMU</v>
          </cell>
          <cell r="J2711">
            <v>9</v>
          </cell>
          <cell r="K2711" t="str">
            <v>ZELAYA GONZA MA CRUZ</v>
          </cell>
          <cell r="L2711" t="str">
            <v>GUNI</v>
          </cell>
        </row>
        <row r="2712">
          <cell r="A2712">
            <v>22</v>
          </cell>
          <cell r="B2712" t="str">
            <v>X38</v>
          </cell>
          <cell r="C2712" t="str">
            <v>DEPARTAMENTO  CHAPA</v>
          </cell>
          <cell r="D2712" t="str">
            <v>432</v>
          </cell>
          <cell r="E2712" t="str">
            <v>PUERTA ARI.</v>
          </cell>
          <cell r="F2712" t="str">
            <v>INTRODUCE IRREGULAR</v>
          </cell>
          <cell r="G2712" t="str">
            <v>PUERTA ARI.INTRODUCE IRREGULAR</v>
          </cell>
          <cell r="H2712" t="str">
            <v>X38</v>
          </cell>
          <cell r="I2712" t="str">
            <v>BDEF</v>
          </cell>
          <cell r="J2712">
            <v>9</v>
          </cell>
          <cell r="K2712" t="str">
            <v>ESTERIO SERGIO DAN</v>
          </cell>
          <cell r="L2712" t="str">
            <v>BOUT</v>
          </cell>
        </row>
        <row r="2713">
          <cell r="A2713">
            <v>22</v>
          </cell>
          <cell r="B2713" t="str">
            <v>X38</v>
          </cell>
          <cell r="C2713" t="str">
            <v>DEPARTAMENTO MONTAJE</v>
          </cell>
          <cell r="D2713" t="str">
            <v>???</v>
          </cell>
          <cell r="E2713" t="str">
            <v>ALETA ARD.</v>
          </cell>
          <cell r="F2713" t="str">
            <v>MAL POSICIONADO</v>
          </cell>
          <cell r="G2713" t="str">
            <v>ALETA ARD.MAL POSICIONADO</v>
          </cell>
          <cell r="H2713" t="str">
            <v>X38</v>
          </cell>
          <cell r="I2713" t="str">
            <v>TCMU</v>
          </cell>
          <cell r="J2713">
            <v>9</v>
          </cell>
          <cell r="K2713" t="str">
            <v>RIZZI JESSICA</v>
          </cell>
          <cell r="L2713" t="str">
            <v>GUNI</v>
          </cell>
        </row>
        <row r="2714">
          <cell r="A2714">
            <v>22</v>
          </cell>
          <cell r="B2714" t="str">
            <v>X38</v>
          </cell>
          <cell r="C2714" t="str">
            <v>DEPARTAMENTO MONTAJE</v>
          </cell>
          <cell r="D2714" t="str">
            <v>???</v>
          </cell>
          <cell r="E2714" t="str">
            <v>BISAGRA SUP.DE PUERTA ARD.</v>
          </cell>
          <cell r="F2714" t="str">
            <v>SOLDADURA AGRESIVA</v>
          </cell>
          <cell r="G2714" t="str">
            <v>BISAGRA SUP.DE PUERTA ARD.SOLDADURA AGRESIVA</v>
          </cell>
          <cell r="H2714" t="str">
            <v>X38</v>
          </cell>
          <cell r="I2714" t="str">
            <v>STO1</v>
          </cell>
          <cell r="J2714">
            <v>9</v>
          </cell>
          <cell r="K2714" t="str">
            <v>QUINTEROS, EDUARDO</v>
          </cell>
          <cell r="L2714" t="str">
            <v>STO1</v>
          </cell>
        </row>
        <row r="2715">
          <cell r="A2715">
            <v>22</v>
          </cell>
          <cell r="B2715" t="str">
            <v>X38</v>
          </cell>
          <cell r="C2715" t="str">
            <v>DEPARTAMENTO MONTAJE</v>
          </cell>
          <cell r="D2715" t="str">
            <v>???</v>
          </cell>
          <cell r="E2715" t="str">
            <v>BISAGRA SUP.DE PUERTA ARI.</v>
          </cell>
          <cell r="F2715" t="str">
            <v>SOLDADURA AGRESIVA</v>
          </cell>
          <cell r="G2715" t="str">
            <v>BISAGRA SUP.DE PUERTA ARI.SOLDADURA AGRESIVA</v>
          </cell>
          <cell r="H2715" t="str">
            <v>X38</v>
          </cell>
          <cell r="I2715" t="str">
            <v>STO1</v>
          </cell>
          <cell r="J2715">
            <v>9</v>
          </cell>
          <cell r="K2715" t="str">
            <v>QUINTEROS, EDUARDO</v>
          </cell>
          <cell r="L2715" t="str">
            <v>STO1</v>
          </cell>
        </row>
        <row r="2716">
          <cell r="A2716">
            <v>22</v>
          </cell>
          <cell r="B2716" t="str">
            <v>X38</v>
          </cell>
          <cell r="C2716" t="str">
            <v>DEPARTAMENTO MONTAJE</v>
          </cell>
          <cell r="D2716" t="str">
            <v>???</v>
          </cell>
          <cell r="E2716" t="str">
            <v>CAPOT AV.</v>
          </cell>
          <cell r="F2716" t="str">
            <v>DEFORMADO</v>
          </cell>
          <cell r="G2716" t="str">
            <v>CAPOT AV.DEFORMADO</v>
          </cell>
          <cell r="H2716" t="str">
            <v>X38</v>
          </cell>
          <cell r="I2716" t="str">
            <v>BOUT</v>
          </cell>
          <cell r="J2716">
            <v>9</v>
          </cell>
          <cell r="K2716" t="str">
            <v>FIGUEROA MIGUEL ANGE</v>
          </cell>
          <cell r="L2716" t="str">
            <v>GUNI</v>
          </cell>
        </row>
        <row r="2717">
          <cell r="A2717">
            <v>22</v>
          </cell>
          <cell r="B2717" t="str">
            <v>X38</v>
          </cell>
          <cell r="C2717" t="str">
            <v>DEPARTAMENTO MONTAJE</v>
          </cell>
          <cell r="D2717" t="str">
            <v>???</v>
          </cell>
          <cell r="E2717" t="str">
            <v>ENCUADRAMIENTO DE PUERTA ARD.</v>
          </cell>
          <cell r="F2717" t="str">
            <v>DESCONCHADO</v>
          </cell>
          <cell r="G2717" t="str">
            <v>ENCUADRAMIENTO DE PUERTA ARD.DESCONCHADO</v>
          </cell>
          <cell r="H2717" t="str">
            <v>X38</v>
          </cell>
          <cell r="I2717" t="str">
            <v>BOUT</v>
          </cell>
          <cell r="J2717">
            <v>9</v>
          </cell>
          <cell r="K2717" t="str">
            <v>DAGHERO CLAUDIO JUAN</v>
          </cell>
          <cell r="L2717" t="str">
            <v>TCMU</v>
          </cell>
        </row>
        <row r="2718">
          <cell r="A2718">
            <v>22</v>
          </cell>
          <cell r="B2718" t="str">
            <v>X38</v>
          </cell>
          <cell r="C2718" t="str">
            <v>DEPARTAMENTO MONTAJE</v>
          </cell>
          <cell r="D2718" t="str">
            <v>???</v>
          </cell>
          <cell r="E2718" t="str">
            <v>PARACHOQUES AV.</v>
          </cell>
          <cell r="F2718" t="str">
            <v>MAL ASPECTO</v>
          </cell>
          <cell r="G2718" t="str">
            <v>PARACHOQUES AV.MAL ASPECTO</v>
          </cell>
          <cell r="H2718" t="str">
            <v>X38</v>
          </cell>
          <cell r="I2718" t="str">
            <v>BOUT</v>
          </cell>
          <cell r="J2718">
            <v>9</v>
          </cell>
          <cell r="K2718" t="str">
            <v>RUSEK CHRISTIAN ADRI</v>
          </cell>
          <cell r="L2718" t="str">
            <v>GUNI</v>
          </cell>
        </row>
        <row r="2719">
          <cell r="A2719">
            <v>22</v>
          </cell>
          <cell r="B2719" t="str">
            <v>X38</v>
          </cell>
          <cell r="C2719" t="str">
            <v>DEPARTAMENTO MONTAJE</v>
          </cell>
          <cell r="D2719" t="str">
            <v>???</v>
          </cell>
          <cell r="E2719" t="str">
            <v>PILOTO FIJO ARD. (CONJUNTO)</v>
          </cell>
          <cell r="F2719" t="str">
            <v>MAL POSICIONADO</v>
          </cell>
          <cell r="G2719" t="str">
            <v>PILOTO FIJO ARD. (CONJUNTO)MAL POSICIONADO</v>
          </cell>
          <cell r="H2719" t="str">
            <v>X38</v>
          </cell>
          <cell r="I2719" t="str">
            <v>BOUT</v>
          </cell>
          <cell r="J2719">
            <v>9</v>
          </cell>
          <cell r="K2719" t="str">
            <v>MANZANELLI RICARDO O</v>
          </cell>
          <cell r="L2719" t="str">
            <v>GUNI</v>
          </cell>
        </row>
        <row r="2720">
          <cell r="A2720">
            <v>22</v>
          </cell>
          <cell r="B2720" t="str">
            <v>X38</v>
          </cell>
          <cell r="C2720" t="str">
            <v>DEPARTAMENTO MONTAJE</v>
          </cell>
          <cell r="D2720" t="str">
            <v>???</v>
          </cell>
          <cell r="E2720" t="str">
            <v>PILOTO FIJO ARD. (CONJUNTO)</v>
          </cell>
          <cell r="F2720" t="str">
            <v>MAL POSICIONADO</v>
          </cell>
          <cell r="G2720" t="str">
            <v>PILOTO FIJO ARD. (CONJUNTO)MAL POSICIONADO</v>
          </cell>
          <cell r="H2720" t="str">
            <v>X38</v>
          </cell>
          <cell r="I2720" t="str">
            <v>BOUT</v>
          </cell>
          <cell r="J2720">
            <v>9</v>
          </cell>
          <cell r="K2720" t="str">
            <v>RUSEK CHRISTIAN ADRI</v>
          </cell>
          <cell r="L2720" t="str">
            <v>GUNI</v>
          </cell>
        </row>
        <row r="2721">
          <cell r="A2721">
            <v>22</v>
          </cell>
          <cell r="B2721" t="str">
            <v>X38</v>
          </cell>
          <cell r="C2721" t="str">
            <v>DEPARTAMENTO MONTAJE</v>
          </cell>
          <cell r="D2721" t="str">
            <v>???</v>
          </cell>
          <cell r="E2721" t="str">
            <v>PILOTO FIJO ARI. (CONJUNTO)</v>
          </cell>
          <cell r="F2721" t="str">
            <v>MAL ASPECTO</v>
          </cell>
          <cell r="G2721" t="str">
            <v>PILOTO FIJO ARI. (CONJUNTO)MAL ASPECTO</v>
          </cell>
          <cell r="H2721" t="str">
            <v>X38</v>
          </cell>
          <cell r="I2721" t="str">
            <v>TCMU</v>
          </cell>
          <cell r="J2721">
            <v>9</v>
          </cell>
          <cell r="K2721" t="str">
            <v>GUTIERREZ VERONICA</v>
          </cell>
          <cell r="L2721" t="str">
            <v>GUNI</v>
          </cell>
        </row>
        <row r="2722">
          <cell r="A2722">
            <v>22</v>
          </cell>
          <cell r="B2722" t="str">
            <v>X38</v>
          </cell>
          <cell r="C2722" t="str">
            <v>DEPARTAMENTO MONTAJE</v>
          </cell>
          <cell r="D2722" t="str">
            <v>???</v>
          </cell>
          <cell r="E2722" t="str">
            <v>PILOTO FIJO ARI. (CONJUNTO)</v>
          </cell>
          <cell r="F2722" t="str">
            <v>MAL POSICIONADO</v>
          </cell>
          <cell r="G2722" t="str">
            <v>PILOTO FIJO ARI. (CONJUNTO)MAL POSICIONADO</v>
          </cell>
          <cell r="H2722" t="str">
            <v>X38</v>
          </cell>
          <cell r="I2722" t="str">
            <v>TCMU</v>
          </cell>
          <cell r="J2722">
            <v>9</v>
          </cell>
          <cell r="K2722" t="str">
            <v>MANZANELLI RICARDO O</v>
          </cell>
          <cell r="L2722" t="str">
            <v>GUNI</v>
          </cell>
        </row>
        <row r="2723">
          <cell r="A2723">
            <v>22</v>
          </cell>
          <cell r="B2723" t="str">
            <v>X38</v>
          </cell>
          <cell r="C2723" t="str">
            <v>DEPARTAMENTO MONTAJE</v>
          </cell>
          <cell r="D2723" t="str">
            <v>???</v>
          </cell>
          <cell r="E2723" t="str">
            <v>PILOTO FIJO ARI. (CONJUNTO)</v>
          </cell>
          <cell r="F2723" t="str">
            <v>MAL POSICIONADO</v>
          </cell>
          <cell r="G2723" t="str">
            <v>PILOTO FIJO ARI. (CONJUNTO)MAL POSICIONADO</v>
          </cell>
          <cell r="H2723" t="str">
            <v>X38</v>
          </cell>
          <cell r="I2723" t="str">
            <v>TCMU</v>
          </cell>
          <cell r="J2723">
            <v>9</v>
          </cell>
          <cell r="K2723" t="str">
            <v>RAMIREZ RICAR DANIEL</v>
          </cell>
          <cell r="L2723" t="str">
            <v>GUNI</v>
          </cell>
        </row>
        <row r="2724">
          <cell r="A2724">
            <v>22</v>
          </cell>
          <cell r="B2724" t="str">
            <v>X38</v>
          </cell>
          <cell r="C2724" t="str">
            <v>DEPARTAMENTO MONTAJE</v>
          </cell>
          <cell r="D2724" t="str">
            <v>???</v>
          </cell>
          <cell r="E2724" t="str">
            <v>PORTON (CONJUNTO)</v>
          </cell>
          <cell r="F2724" t="str">
            <v>MAL ALINEADO</v>
          </cell>
          <cell r="G2724" t="str">
            <v>PORTON (CONJUNTO)MAL ALINEADO</v>
          </cell>
          <cell r="H2724" t="str">
            <v>X38</v>
          </cell>
          <cell r="I2724" t="str">
            <v>BOUT</v>
          </cell>
          <cell r="J2724">
            <v>9</v>
          </cell>
          <cell r="K2724" t="str">
            <v>FUENTE FEDER GREGOR</v>
          </cell>
          <cell r="L2724" t="str">
            <v>GUNI</v>
          </cell>
        </row>
        <row r="2725">
          <cell r="A2725">
            <v>22</v>
          </cell>
          <cell r="B2725" t="str">
            <v>X38</v>
          </cell>
          <cell r="C2725" t="str">
            <v>DEPARTAMENTO MONTAJE</v>
          </cell>
          <cell r="D2725" t="str">
            <v>???</v>
          </cell>
          <cell r="E2725" t="str">
            <v>PORTON (CONJUNTO)</v>
          </cell>
          <cell r="F2725" t="str">
            <v>MAL ALINEADO</v>
          </cell>
          <cell r="G2725" t="str">
            <v>PORTON (CONJUNTO)MAL ALINEADO</v>
          </cell>
          <cell r="H2725" t="str">
            <v>X38</v>
          </cell>
          <cell r="I2725" t="str">
            <v>BOUT</v>
          </cell>
          <cell r="J2725">
            <v>9</v>
          </cell>
          <cell r="K2725" t="str">
            <v>MANZANELLI RICARDO O</v>
          </cell>
          <cell r="L2725" t="str">
            <v>GUNI</v>
          </cell>
        </row>
        <row r="2726">
          <cell r="A2726">
            <v>22</v>
          </cell>
          <cell r="B2726" t="str">
            <v>X38</v>
          </cell>
          <cell r="C2726" t="str">
            <v>DEPARTAMENTO MONTAJE</v>
          </cell>
          <cell r="D2726" t="str">
            <v>???</v>
          </cell>
          <cell r="E2726" t="str">
            <v>TAPA DE CARBURANTE</v>
          </cell>
          <cell r="F2726" t="str">
            <v>JUEGO IRREGULAR</v>
          </cell>
          <cell r="G2726" t="str">
            <v>TAPA DE CARBURANTEJUEGO IRREGULAR</v>
          </cell>
          <cell r="H2726" t="str">
            <v>X38</v>
          </cell>
          <cell r="I2726" t="str">
            <v>TCMU</v>
          </cell>
          <cell r="J2726">
            <v>9</v>
          </cell>
          <cell r="K2726" t="str">
            <v>MANZANELLI RICARDO O</v>
          </cell>
          <cell r="L2726" t="str">
            <v>GUNI</v>
          </cell>
        </row>
        <row r="2727">
          <cell r="A2727">
            <v>22</v>
          </cell>
          <cell r="B2727" t="str">
            <v>X38</v>
          </cell>
          <cell r="C2727" t="str">
            <v>DEPARTAMENTO MONTAJE</v>
          </cell>
          <cell r="D2727" t="str">
            <v>132</v>
          </cell>
          <cell r="E2727" t="str">
            <v>EMBELLECEDOR MARCO DE PTA ARD</v>
          </cell>
          <cell r="F2727" t="str">
            <v>MAL POSICIONADO</v>
          </cell>
          <cell r="G2727" t="str">
            <v>EMBELLECEDOR MARCO DE PTA ARDMAL POSICIONADO</v>
          </cell>
          <cell r="H2727" t="str">
            <v>X38</v>
          </cell>
          <cell r="I2727" t="str">
            <v>TCMU</v>
          </cell>
          <cell r="J2727">
            <v>9</v>
          </cell>
          <cell r="K2727" t="str">
            <v>VAZQUEZ RENE ALBERTO</v>
          </cell>
          <cell r="L2727" t="str">
            <v>GUNI</v>
          </cell>
        </row>
        <row r="2728">
          <cell r="A2728">
            <v>22</v>
          </cell>
          <cell r="B2728" t="str">
            <v>X38</v>
          </cell>
          <cell r="C2728" t="str">
            <v>DEPARTAMENTO MONTAJE</v>
          </cell>
          <cell r="D2728" t="str">
            <v>132</v>
          </cell>
          <cell r="E2728" t="str">
            <v>RUEDA ARD.</v>
          </cell>
          <cell r="F2728" t="str">
            <v>OPERACION NO REALIZADA</v>
          </cell>
          <cell r="G2728" t="str">
            <v>RUEDA ARD.OPERACION NO REALIZADA</v>
          </cell>
          <cell r="H2728" t="str">
            <v>X38</v>
          </cell>
          <cell r="I2728" t="str">
            <v>TCMU</v>
          </cell>
          <cell r="J2728">
            <v>9</v>
          </cell>
          <cell r="L2728" t="str">
            <v>RUED</v>
          </cell>
        </row>
        <row r="2729">
          <cell r="A2729">
            <v>22</v>
          </cell>
          <cell r="B2729" t="str">
            <v>X38</v>
          </cell>
          <cell r="C2729" t="str">
            <v>DEPARTAMENTO MONTAJE</v>
          </cell>
          <cell r="D2729" t="str">
            <v>133</v>
          </cell>
          <cell r="E2729" t="str">
            <v>FUNCION APERTURA-CIERRE DE PTAS.</v>
          </cell>
          <cell r="F2729" t="str">
            <v>OPERACION MAL REALIZADA</v>
          </cell>
          <cell r="G2729" t="str">
            <v>FUNCION APERTURA-CIERRE DE PTAS.OPERACION MAL REALIZADA</v>
          </cell>
          <cell r="H2729" t="str">
            <v>X38</v>
          </cell>
          <cell r="I2729" t="str">
            <v>SREE</v>
          </cell>
          <cell r="J2729">
            <v>9</v>
          </cell>
          <cell r="K2729" t="str">
            <v>CONTROL ELECTRICO</v>
          </cell>
          <cell r="L2729" t="str">
            <v>ST2A</v>
          </cell>
        </row>
        <row r="2730">
          <cell r="A2730">
            <v>22</v>
          </cell>
          <cell r="B2730" t="str">
            <v>X38</v>
          </cell>
          <cell r="C2730" t="str">
            <v>DEPARTAMENTO MONTAJE</v>
          </cell>
          <cell r="D2730" t="str">
            <v>133</v>
          </cell>
          <cell r="E2730" t="str">
            <v>TABLERO DE BORDO</v>
          </cell>
          <cell r="F2730" t="str">
            <v>MAL POSICIONADO</v>
          </cell>
          <cell r="G2730" t="str">
            <v>TABLERO DE BORDOMAL POSICIONADO</v>
          </cell>
          <cell r="H2730" t="str">
            <v>X38</v>
          </cell>
          <cell r="I2730" t="str">
            <v>BOUT</v>
          </cell>
          <cell r="J2730">
            <v>9</v>
          </cell>
          <cell r="K2730" t="str">
            <v>MANZANELLI RICARDO O</v>
          </cell>
          <cell r="L2730" t="str">
            <v>GUN2</v>
          </cell>
        </row>
        <row r="2731">
          <cell r="A2731">
            <v>22</v>
          </cell>
          <cell r="B2731" t="str">
            <v>X38</v>
          </cell>
          <cell r="C2731" t="str">
            <v>DEPARTAMENTO MONTAJE</v>
          </cell>
          <cell r="D2731" t="str">
            <v>133</v>
          </cell>
          <cell r="E2731" t="str">
            <v>TABLERO DE BORDO</v>
          </cell>
          <cell r="F2731" t="str">
            <v xml:space="preserve">RAYAS </v>
          </cell>
          <cell r="G2731" t="str">
            <v xml:space="preserve">TABLERO DE BORDORAYAS </v>
          </cell>
          <cell r="H2731" t="str">
            <v>X38</v>
          </cell>
          <cell r="I2731" t="str">
            <v>SRE2</v>
          </cell>
          <cell r="J2731">
            <v>9</v>
          </cell>
          <cell r="K2731" t="str">
            <v>AUTELLI JORGE A</v>
          </cell>
          <cell r="L2731" t="str">
            <v>TCMU</v>
          </cell>
        </row>
        <row r="2732">
          <cell r="A2732">
            <v>22</v>
          </cell>
          <cell r="B2732" t="str">
            <v>X38</v>
          </cell>
          <cell r="C2732" t="str">
            <v>DEPARTAMENTO MONTAJE</v>
          </cell>
          <cell r="D2732" t="str">
            <v>137</v>
          </cell>
          <cell r="E2732" t="str">
            <v>CAJETIN EXT. LUNA DE PUERTA ARD.</v>
          </cell>
          <cell r="F2732" t="str">
            <v>MAL POSICIONADO</v>
          </cell>
          <cell r="G2732" t="str">
            <v>CAJETIN EXT. LUNA DE PUERTA ARD.MAL POSICIONADO</v>
          </cell>
          <cell r="H2732" t="str">
            <v>X38</v>
          </cell>
          <cell r="I2732" t="str">
            <v>BOUT</v>
          </cell>
          <cell r="J2732">
            <v>9</v>
          </cell>
          <cell r="K2732" t="str">
            <v>GUTIERREZ VERONICA</v>
          </cell>
          <cell r="L2732" t="str">
            <v>GUNI</v>
          </cell>
        </row>
        <row r="2733">
          <cell r="A2733">
            <v>22</v>
          </cell>
          <cell r="B2733" t="str">
            <v>X38</v>
          </cell>
          <cell r="C2733" t="str">
            <v>DEPARTAMENTO MONTAJE</v>
          </cell>
          <cell r="D2733" t="str">
            <v>137</v>
          </cell>
          <cell r="E2733" t="str">
            <v>CAJETIN EXT. LUNA DE PUERTA ARD.</v>
          </cell>
          <cell r="F2733" t="str">
            <v>MAL POSICIONADO</v>
          </cell>
          <cell r="G2733" t="str">
            <v>CAJETIN EXT. LUNA DE PUERTA ARD.MAL POSICIONADO</v>
          </cell>
          <cell r="H2733" t="str">
            <v>X38</v>
          </cell>
          <cell r="I2733" t="str">
            <v>TCMU</v>
          </cell>
          <cell r="J2733">
            <v>9</v>
          </cell>
          <cell r="K2733" t="str">
            <v>RIZZI JESSICA</v>
          </cell>
          <cell r="L2733" t="str">
            <v>GUNI</v>
          </cell>
        </row>
        <row r="2734">
          <cell r="A2734">
            <v>22</v>
          </cell>
          <cell r="B2734" t="str">
            <v>X38</v>
          </cell>
          <cell r="C2734" t="str">
            <v>DEPARTAMENTO MONTAJE</v>
          </cell>
          <cell r="D2734" t="str">
            <v>137</v>
          </cell>
          <cell r="E2734" t="str">
            <v>CAJETIN EXT. LUNA DE PUERTA ARI.</v>
          </cell>
          <cell r="F2734" t="str">
            <v>MAL POSICIONADO</v>
          </cell>
          <cell r="G2734" t="str">
            <v>CAJETIN EXT. LUNA DE PUERTA ARI.MAL POSICIONADO</v>
          </cell>
          <cell r="H2734" t="str">
            <v>X38</v>
          </cell>
          <cell r="I2734" t="str">
            <v>BOUT</v>
          </cell>
          <cell r="J2734">
            <v>9</v>
          </cell>
          <cell r="K2734" t="str">
            <v>GUTIERREZ VERONICA</v>
          </cell>
          <cell r="L2734" t="str">
            <v>GUNI</v>
          </cell>
        </row>
        <row r="2735">
          <cell r="A2735">
            <v>22</v>
          </cell>
          <cell r="B2735" t="str">
            <v>X38</v>
          </cell>
          <cell r="C2735" t="str">
            <v>DEPARTAMENTO MONTAJE</v>
          </cell>
          <cell r="D2735" t="str">
            <v>137</v>
          </cell>
          <cell r="E2735" t="str">
            <v>CAJETIN EXT. LUNA DE PUERTA ARI.</v>
          </cell>
          <cell r="F2735" t="str">
            <v>MAL POSICIONADO</v>
          </cell>
          <cell r="G2735" t="str">
            <v>CAJETIN EXT. LUNA DE PUERTA ARI.MAL POSICIONADO</v>
          </cell>
          <cell r="H2735" t="str">
            <v>X38</v>
          </cell>
          <cell r="I2735" t="str">
            <v>BOUT</v>
          </cell>
          <cell r="J2735">
            <v>9</v>
          </cell>
          <cell r="K2735" t="str">
            <v>ZELAYA GONZA MA CRUZ</v>
          </cell>
          <cell r="L2735" t="str">
            <v>GUNI</v>
          </cell>
        </row>
        <row r="2736">
          <cell r="A2736">
            <v>22</v>
          </cell>
          <cell r="B2736" t="str">
            <v>X38</v>
          </cell>
          <cell r="C2736" t="str">
            <v>DEPARTAMENTO MONTAJE</v>
          </cell>
          <cell r="D2736" t="str">
            <v>137</v>
          </cell>
          <cell r="E2736" t="str">
            <v>CAJETIN EXT. LUNA DE PUERTA AVD.</v>
          </cell>
          <cell r="F2736" t="str">
            <v>MAL POSICIONADO</v>
          </cell>
          <cell r="G2736" t="str">
            <v>CAJETIN EXT. LUNA DE PUERTA AVD.MAL POSICIONADO</v>
          </cell>
          <cell r="H2736" t="str">
            <v>X38</v>
          </cell>
          <cell r="I2736" t="str">
            <v>TCMU</v>
          </cell>
          <cell r="J2736">
            <v>9</v>
          </cell>
          <cell r="K2736" t="str">
            <v>RIZZI JESSICA</v>
          </cell>
          <cell r="L2736" t="str">
            <v>GUNI</v>
          </cell>
        </row>
        <row r="2737">
          <cell r="A2737">
            <v>22</v>
          </cell>
          <cell r="B2737" t="str">
            <v>X38</v>
          </cell>
          <cell r="C2737" t="str">
            <v>DEPARTAMENTO MONTAJE</v>
          </cell>
          <cell r="D2737" t="str">
            <v>137</v>
          </cell>
          <cell r="E2737" t="str">
            <v>EMBELLECEDOR MARCO DE PTA ARI</v>
          </cell>
          <cell r="F2737" t="str">
            <v>MAL ALINEADO</v>
          </cell>
          <cell r="G2737" t="str">
            <v>EMBELLECEDOR MARCO DE PTA ARIMAL ALINEADO</v>
          </cell>
          <cell r="H2737" t="str">
            <v>X38</v>
          </cell>
          <cell r="I2737" t="str">
            <v>SREE</v>
          </cell>
          <cell r="J2737">
            <v>9</v>
          </cell>
          <cell r="K2737" t="str">
            <v>FIGUEROA MIGUEL ANGE</v>
          </cell>
          <cell r="L2737" t="str">
            <v>GUNI</v>
          </cell>
        </row>
        <row r="2738">
          <cell r="A2738">
            <v>22</v>
          </cell>
          <cell r="B2738" t="str">
            <v>X38</v>
          </cell>
          <cell r="C2738" t="str">
            <v>DEPARTAMENTO MONTAJE</v>
          </cell>
          <cell r="D2738" t="str">
            <v>137</v>
          </cell>
          <cell r="E2738" t="str">
            <v>EMBELLECEDOR MARCO DE PTA ARI</v>
          </cell>
          <cell r="F2738" t="str">
            <v>MAL POSICIONADO</v>
          </cell>
          <cell r="G2738" t="str">
            <v>EMBELLECEDOR MARCO DE PTA ARIMAL POSICIONADO</v>
          </cell>
          <cell r="H2738" t="str">
            <v>X38</v>
          </cell>
          <cell r="I2738" t="str">
            <v>BOUT</v>
          </cell>
          <cell r="J2738">
            <v>9</v>
          </cell>
          <cell r="K2738" t="str">
            <v>MANZANELLI RICARDO O</v>
          </cell>
          <cell r="L2738" t="str">
            <v>GUNI</v>
          </cell>
        </row>
        <row r="2739">
          <cell r="A2739">
            <v>22</v>
          </cell>
          <cell r="B2739" t="str">
            <v>X38</v>
          </cell>
          <cell r="C2739" t="str">
            <v>DEPARTAMENTO MONTAJE</v>
          </cell>
          <cell r="D2739" t="str">
            <v>137</v>
          </cell>
          <cell r="E2739" t="str">
            <v>EMBELLECEDOR MARCO DE PTA AVD</v>
          </cell>
          <cell r="F2739" t="str">
            <v>RAYADO</v>
          </cell>
          <cell r="G2739" t="str">
            <v>EMBELLECEDOR MARCO DE PTA AVDRAYADO</v>
          </cell>
          <cell r="H2739" t="str">
            <v>X38</v>
          </cell>
          <cell r="I2739" t="str">
            <v>BOUT</v>
          </cell>
          <cell r="J2739">
            <v>9</v>
          </cell>
          <cell r="K2739" t="str">
            <v>MANZANELLI RICARDO O</v>
          </cell>
          <cell r="L2739" t="str">
            <v>GUNI</v>
          </cell>
        </row>
        <row r="2740">
          <cell r="A2740">
            <v>22</v>
          </cell>
          <cell r="B2740" t="str">
            <v>X38</v>
          </cell>
          <cell r="C2740" t="str">
            <v>DEPARTAMENTO MONTAJE</v>
          </cell>
          <cell r="D2740" t="str">
            <v>137</v>
          </cell>
          <cell r="E2740" t="str">
            <v>EMBELLECEDOR MARCO DE PTA AVI</v>
          </cell>
          <cell r="F2740" t="str">
            <v>MAL POSICIONADO</v>
          </cell>
          <cell r="G2740" t="str">
            <v>EMBELLECEDOR MARCO DE PTA AVIMAL POSICIONADO</v>
          </cell>
          <cell r="H2740" t="str">
            <v>X38</v>
          </cell>
          <cell r="I2740" t="str">
            <v>BOUT</v>
          </cell>
          <cell r="J2740">
            <v>9</v>
          </cell>
          <cell r="K2740" t="str">
            <v>MANZANELLI RICARDO O</v>
          </cell>
          <cell r="L2740" t="str">
            <v>GUNI</v>
          </cell>
        </row>
        <row r="2741">
          <cell r="A2741">
            <v>22</v>
          </cell>
          <cell r="B2741" t="str">
            <v>X38</v>
          </cell>
          <cell r="C2741" t="str">
            <v>DEPARTAMENTO MONTAJE</v>
          </cell>
          <cell r="D2741" t="str">
            <v>137</v>
          </cell>
          <cell r="E2741" t="str">
            <v>FUNCION ELEVALUNAS AV.</v>
          </cell>
          <cell r="F2741" t="str">
            <v>INSTALACION ESTATICA  2 RK01</v>
          </cell>
          <cell r="G2741" t="str">
            <v>FUNCION ELEVALUNAS AV.INSTALACION ESTATICA  2 RK01</v>
          </cell>
          <cell r="H2741" t="str">
            <v>X38</v>
          </cell>
          <cell r="I2741" t="str">
            <v>SRE2</v>
          </cell>
          <cell r="J2741">
            <v>9</v>
          </cell>
          <cell r="K2741" t="str">
            <v>CONTROL ELECTRICO</v>
          </cell>
          <cell r="L2741" t="str">
            <v>ST2A</v>
          </cell>
        </row>
        <row r="2742">
          <cell r="A2742">
            <v>22</v>
          </cell>
          <cell r="B2742" t="str">
            <v>X38</v>
          </cell>
          <cell r="C2742" t="str">
            <v>DEPARTAMENTO MONTAJE</v>
          </cell>
          <cell r="D2742" t="str">
            <v>137</v>
          </cell>
          <cell r="E2742" t="str">
            <v>LAMELUNAS EXT. DE PUERTA  ARD.</v>
          </cell>
          <cell r="F2742" t="str">
            <v>MAL POSICIONADO</v>
          </cell>
          <cell r="G2742" t="str">
            <v>LAMELUNAS EXT. DE PUERTA  ARD.MAL POSICIONADO</v>
          </cell>
          <cell r="H2742" t="str">
            <v>X38</v>
          </cell>
          <cell r="I2742" t="str">
            <v>TCMU</v>
          </cell>
          <cell r="J2742">
            <v>9</v>
          </cell>
          <cell r="K2742" t="str">
            <v>MANZANELLI RICARDO O</v>
          </cell>
          <cell r="L2742" t="str">
            <v>GUNI</v>
          </cell>
        </row>
        <row r="2743">
          <cell r="A2743">
            <v>22</v>
          </cell>
          <cell r="B2743" t="str">
            <v>X38</v>
          </cell>
          <cell r="C2743" t="str">
            <v>DEPARTAMENTO MONTAJE</v>
          </cell>
          <cell r="D2743" t="str">
            <v>137</v>
          </cell>
          <cell r="E2743" t="str">
            <v>LAMELUNAS EXT. DE PUERTA  ARD.</v>
          </cell>
          <cell r="F2743" t="str">
            <v>NO PLACA</v>
          </cell>
          <cell r="G2743" t="str">
            <v>LAMELUNAS EXT. DE PUERTA  ARD.NO PLACA</v>
          </cell>
          <cell r="H2743" t="str">
            <v>X38</v>
          </cell>
          <cell r="I2743" t="str">
            <v>TCMU</v>
          </cell>
          <cell r="J2743">
            <v>9</v>
          </cell>
          <cell r="K2743" t="str">
            <v>FIGUEROA MIGUEL ANGE</v>
          </cell>
          <cell r="L2743" t="str">
            <v>GUNI</v>
          </cell>
        </row>
        <row r="2744">
          <cell r="A2744">
            <v>22</v>
          </cell>
          <cell r="B2744" t="str">
            <v>X38</v>
          </cell>
          <cell r="C2744" t="str">
            <v>DEPARTAMENTO MONTAJE</v>
          </cell>
          <cell r="D2744" t="str">
            <v>137</v>
          </cell>
          <cell r="E2744" t="str">
            <v>LAMELUNAS EXT. DE PUERTA  ARD.</v>
          </cell>
          <cell r="F2744" t="str">
            <v>TALONA A LA MANIOBRA</v>
          </cell>
          <cell r="G2744" t="str">
            <v>LAMELUNAS EXT. DE PUERTA  ARD.TALONA A LA MANIOBRA</v>
          </cell>
          <cell r="H2744" t="str">
            <v>X38</v>
          </cell>
          <cell r="I2744" t="str">
            <v>TCMU</v>
          </cell>
          <cell r="J2744">
            <v>9</v>
          </cell>
          <cell r="K2744" t="str">
            <v>ACEVEDO CLAUDIO CEFE</v>
          </cell>
          <cell r="L2744" t="str">
            <v>GUNI</v>
          </cell>
        </row>
        <row r="2745">
          <cell r="A2745">
            <v>22</v>
          </cell>
          <cell r="B2745" t="str">
            <v>X38</v>
          </cell>
          <cell r="C2745" t="str">
            <v>DEPARTAMENTO MONTAJE</v>
          </cell>
          <cell r="D2745" t="str">
            <v>137</v>
          </cell>
          <cell r="E2745" t="str">
            <v>LAMELUNAS EXT. DE PUERTA  ARI.</v>
          </cell>
          <cell r="F2745" t="str">
            <v>MAL ALINEADO</v>
          </cell>
          <cell r="G2745" t="str">
            <v>LAMELUNAS EXT. DE PUERTA  ARI.MAL ALINEADO</v>
          </cell>
          <cell r="H2745" t="str">
            <v>X38</v>
          </cell>
          <cell r="I2745" t="str">
            <v>TCMU</v>
          </cell>
          <cell r="J2745">
            <v>9</v>
          </cell>
          <cell r="K2745" t="str">
            <v>VAZQUEZ RENE ALBERTO</v>
          </cell>
          <cell r="L2745" t="str">
            <v>GUNI</v>
          </cell>
        </row>
        <row r="2746">
          <cell r="A2746">
            <v>22</v>
          </cell>
          <cell r="B2746" t="str">
            <v>X38</v>
          </cell>
          <cell r="C2746" t="str">
            <v>DEPARTAMENTO MONTAJE</v>
          </cell>
          <cell r="D2746" t="str">
            <v>137</v>
          </cell>
          <cell r="E2746" t="str">
            <v>LAMELUNAS EXT. DE PUERTA  AVD.</v>
          </cell>
          <cell r="F2746" t="str">
            <v>MAL POSICIONADO</v>
          </cell>
          <cell r="G2746" t="str">
            <v>LAMELUNAS EXT. DE PUERTA  AVD.MAL POSICIONADO</v>
          </cell>
          <cell r="H2746" t="str">
            <v>X38</v>
          </cell>
          <cell r="I2746" t="str">
            <v>TCMU</v>
          </cell>
          <cell r="J2746">
            <v>9</v>
          </cell>
          <cell r="K2746" t="str">
            <v>RAMIREZ RICAR DANIEL</v>
          </cell>
          <cell r="L2746" t="str">
            <v>GUNI</v>
          </cell>
        </row>
        <row r="2747">
          <cell r="A2747">
            <v>22</v>
          </cell>
          <cell r="B2747" t="str">
            <v>X38</v>
          </cell>
          <cell r="C2747" t="str">
            <v>DEPARTAMENTO MONTAJE</v>
          </cell>
          <cell r="D2747" t="str">
            <v>137</v>
          </cell>
          <cell r="E2747" t="str">
            <v>LAMELUNAS EXT. DE PUERTA  AVD.</v>
          </cell>
          <cell r="F2747" t="str">
            <v>NO PLACA</v>
          </cell>
          <cell r="G2747" t="str">
            <v>LAMELUNAS EXT. DE PUERTA  AVD.NO PLACA</v>
          </cell>
          <cell r="H2747" t="str">
            <v>X38</v>
          </cell>
          <cell r="I2747" t="str">
            <v>TCMU</v>
          </cell>
          <cell r="J2747">
            <v>9</v>
          </cell>
          <cell r="K2747" t="str">
            <v>GAUNA MARIA EUGENIA</v>
          </cell>
          <cell r="L2747" t="str">
            <v>GUNI</v>
          </cell>
        </row>
        <row r="2748">
          <cell r="A2748">
            <v>22</v>
          </cell>
          <cell r="B2748" t="str">
            <v>X38</v>
          </cell>
          <cell r="C2748" t="str">
            <v>DEPARTAMENTO MONTAJE</v>
          </cell>
          <cell r="D2748" t="str">
            <v>137</v>
          </cell>
          <cell r="E2748" t="str">
            <v>LAMELUNAS EXT. DE PUERTA  AVI.</v>
          </cell>
          <cell r="F2748" t="str">
            <v>DEFORMADO</v>
          </cell>
          <cell r="G2748" t="str">
            <v>LAMELUNAS EXT. DE PUERTA  AVI.DEFORMADO</v>
          </cell>
          <cell r="H2748" t="str">
            <v>X38</v>
          </cell>
          <cell r="I2748" t="str">
            <v>TCMU</v>
          </cell>
          <cell r="J2748">
            <v>9</v>
          </cell>
          <cell r="K2748" t="str">
            <v>FIGUEROA MIGUEL ANGE</v>
          </cell>
          <cell r="L2748" t="str">
            <v>GUNI</v>
          </cell>
        </row>
        <row r="2749">
          <cell r="A2749">
            <v>22</v>
          </cell>
          <cell r="B2749" t="str">
            <v>X38</v>
          </cell>
          <cell r="C2749" t="str">
            <v>DEPARTAMENTO MONTAJE</v>
          </cell>
          <cell r="D2749" t="str">
            <v>137</v>
          </cell>
          <cell r="E2749" t="str">
            <v>LAMELUNAS EXT. DE PUERTA  AVI.</v>
          </cell>
          <cell r="F2749" t="str">
            <v>MAL ALINEADO</v>
          </cell>
          <cell r="G2749" t="str">
            <v>LAMELUNAS EXT. DE PUERTA  AVI.MAL ALINEADO</v>
          </cell>
          <cell r="H2749" t="str">
            <v>X38</v>
          </cell>
          <cell r="I2749" t="str">
            <v>TCMU</v>
          </cell>
          <cell r="J2749">
            <v>9</v>
          </cell>
          <cell r="K2749" t="str">
            <v>VAZQUEZ RENE ALBERTO</v>
          </cell>
          <cell r="L2749" t="str">
            <v>GUNI</v>
          </cell>
        </row>
        <row r="2750">
          <cell r="A2750">
            <v>22</v>
          </cell>
          <cell r="B2750" t="str">
            <v>X38</v>
          </cell>
          <cell r="C2750" t="str">
            <v>DEPARTAMENTO MONTAJE</v>
          </cell>
          <cell r="D2750" t="str">
            <v>137</v>
          </cell>
          <cell r="E2750" t="str">
            <v>LAMELUNAS EXT. DE PUERTA  AVI.</v>
          </cell>
          <cell r="F2750" t="str">
            <v>MAL POSICIONADO</v>
          </cell>
          <cell r="G2750" t="str">
            <v>LAMELUNAS EXT. DE PUERTA  AVI.MAL POSICIONADO</v>
          </cell>
          <cell r="H2750" t="str">
            <v>X38</v>
          </cell>
          <cell r="I2750" t="str">
            <v>BOUT</v>
          </cell>
          <cell r="J2750">
            <v>9</v>
          </cell>
          <cell r="K2750" t="str">
            <v>RUSEK CHRISTIAN ADRI</v>
          </cell>
          <cell r="L2750" t="str">
            <v>GUNI</v>
          </cell>
        </row>
        <row r="2751">
          <cell r="A2751">
            <v>22</v>
          </cell>
          <cell r="B2751" t="str">
            <v>X38</v>
          </cell>
          <cell r="C2751" t="str">
            <v>DEPARTAMENTO MONTAJE</v>
          </cell>
          <cell r="D2751" t="str">
            <v>137</v>
          </cell>
          <cell r="E2751" t="str">
            <v>PANEL INT DE PUERTA ARD</v>
          </cell>
          <cell r="F2751" t="str">
            <v>MAL POSICIONADO</v>
          </cell>
          <cell r="G2751" t="str">
            <v>PANEL INT DE PUERTA ARDMAL POSICIONADO</v>
          </cell>
          <cell r="H2751" t="str">
            <v>X38</v>
          </cell>
          <cell r="I2751" t="str">
            <v>TCMU</v>
          </cell>
          <cell r="J2751">
            <v>9</v>
          </cell>
          <cell r="K2751" t="str">
            <v>FIGUEROA MIGUEL ANGE</v>
          </cell>
          <cell r="L2751" t="str">
            <v>GUNI</v>
          </cell>
        </row>
        <row r="2752">
          <cell r="A2752">
            <v>22</v>
          </cell>
          <cell r="B2752" t="str">
            <v>X38</v>
          </cell>
          <cell r="C2752" t="str">
            <v>DEPARTAMENTO MONTAJE</v>
          </cell>
          <cell r="D2752" t="str">
            <v>137</v>
          </cell>
          <cell r="E2752" t="str">
            <v>PANEL INT DE PUERTA ARI</v>
          </cell>
          <cell r="F2752" t="str">
            <v>DETERIORADO</v>
          </cell>
          <cell r="G2752" t="str">
            <v>PANEL INT DE PUERTA ARIDETERIORADO</v>
          </cell>
          <cell r="H2752" t="str">
            <v>X38</v>
          </cell>
          <cell r="I2752" t="str">
            <v>SRE2</v>
          </cell>
          <cell r="J2752">
            <v>9</v>
          </cell>
          <cell r="K2752" t="str">
            <v>AUTELLI JORGE A</v>
          </cell>
          <cell r="L2752" t="str">
            <v>TCMU</v>
          </cell>
        </row>
        <row r="2753">
          <cell r="A2753">
            <v>22</v>
          </cell>
          <cell r="B2753" t="str">
            <v>X38</v>
          </cell>
          <cell r="C2753" t="str">
            <v>DEPARTAMENTO MONTAJE</v>
          </cell>
          <cell r="D2753" t="str">
            <v>137</v>
          </cell>
          <cell r="E2753" t="str">
            <v>PANEL INT DE PUERTA AVD</v>
          </cell>
          <cell r="F2753" t="str">
            <v>MAL CLIPSADO</v>
          </cell>
          <cell r="G2753" t="str">
            <v>PANEL INT DE PUERTA AVDMAL CLIPSADO</v>
          </cell>
          <cell r="H2753" t="str">
            <v>X38</v>
          </cell>
          <cell r="I2753" t="str">
            <v>BOUT</v>
          </cell>
          <cell r="J2753">
            <v>9</v>
          </cell>
          <cell r="K2753" t="str">
            <v>MANZANELLI RICARDO O</v>
          </cell>
          <cell r="L2753" t="str">
            <v>GUNI</v>
          </cell>
        </row>
        <row r="2754">
          <cell r="A2754">
            <v>22</v>
          </cell>
          <cell r="B2754" t="str">
            <v>X38</v>
          </cell>
          <cell r="C2754" t="str">
            <v>DEPARTAMENTO MONTAJE</v>
          </cell>
          <cell r="D2754" t="str">
            <v>137</v>
          </cell>
          <cell r="E2754" t="str">
            <v>PANEL INT DE PUERTA AVI</v>
          </cell>
          <cell r="F2754" t="str">
            <v>NO PLACA</v>
          </cell>
          <cell r="G2754" t="str">
            <v>PANEL INT DE PUERTA AVINO PLACA</v>
          </cell>
          <cell r="H2754" t="str">
            <v>X38</v>
          </cell>
          <cell r="I2754" t="str">
            <v>TCMU</v>
          </cell>
          <cell r="J2754">
            <v>9</v>
          </cell>
          <cell r="K2754" t="str">
            <v>VAZQUEZ RENE ALBERTO</v>
          </cell>
          <cell r="L2754" t="str">
            <v>GUNI</v>
          </cell>
        </row>
        <row r="2755">
          <cell r="A2755">
            <v>22</v>
          </cell>
          <cell r="B2755" t="str">
            <v>X38</v>
          </cell>
          <cell r="C2755" t="str">
            <v>DEPARTAMENTO MONTAJE</v>
          </cell>
          <cell r="D2755" t="str">
            <v>137</v>
          </cell>
          <cell r="E2755" t="str">
            <v>RETROVISOR EXT. I. REGULABLE DE INTERIOR</v>
          </cell>
          <cell r="F2755" t="str">
            <v>MAL REGLADO</v>
          </cell>
          <cell r="G2755" t="str">
            <v>RETROVISOR EXT. I. REGULABLE DE INTERIORMAL REGLADO</v>
          </cell>
          <cell r="H2755" t="str">
            <v>X38</v>
          </cell>
          <cell r="I2755" t="str">
            <v>TCMU</v>
          </cell>
          <cell r="J2755">
            <v>9</v>
          </cell>
          <cell r="K2755" t="str">
            <v>FIGUEROA MIGUEL ANGE</v>
          </cell>
          <cell r="L2755" t="str">
            <v>GUNI</v>
          </cell>
        </row>
        <row r="2756">
          <cell r="A2756">
            <v>22</v>
          </cell>
          <cell r="B2756" t="str">
            <v>X38</v>
          </cell>
          <cell r="C2756" t="str">
            <v>DEPARTAMENTO MONTAJE</v>
          </cell>
          <cell r="D2756" t="str">
            <v>140</v>
          </cell>
          <cell r="E2756" t="str">
            <v>FUNCION ABR / ABS</v>
          </cell>
          <cell r="F2756" t="str">
            <v>OPERACION NO REALIZADA</v>
          </cell>
          <cell r="G2756" t="str">
            <v>FUNCION ABR / ABSOPERACION NO REALIZADA</v>
          </cell>
          <cell r="H2756" t="str">
            <v>X38</v>
          </cell>
          <cell r="I2756" t="str">
            <v>SREE</v>
          </cell>
          <cell r="J2756">
            <v>9</v>
          </cell>
          <cell r="K2756" t="str">
            <v>CONTROL ELECTRICO</v>
          </cell>
          <cell r="L2756" t="str">
            <v>ST2A</v>
          </cell>
        </row>
        <row r="2757">
          <cell r="A2757">
            <v>22</v>
          </cell>
          <cell r="B2757" t="str">
            <v>X38</v>
          </cell>
          <cell r="C2757" t="str">
            <v>DEPARTAMENTO MONTAJE</v>
          </cell>
          <cell r="D2757" t="str">
            <v>140</v>
          </cell>
          <cell r="E2757" t="str">
            <v>FUNCION AIR-BAG / PRETENSOR</v>
          </cell>
          <cell r="F2757" t="str">
            <v>CONECTOR MAL- NO CONECTADO</v>
          </cell>
          <cell r="G2757" t="str">
            <v>FUNCION AIR-BAG / PRETENSORCONECTOR MAL- NO CONECTADO</v>
          </cell>
          <cell r="H2757" t="str">
            <v>X38</v>
          </cell>
          <cell r="I2757" t="str">
            <v>SREE</v>
          </cell>
          <cell r="J2757">
            <v>9</v>
          </cell>
          <cell r="K2757" t="str">
            <v>CONTROL ELECTRICO</v>
          </cell>
          <cell r="L2757" t="str">
            <v>ST2A</v>
          </cell>
        </row>
        <row r="2758">
          <cell r="A2758">
            <v>22</v>
          </cell>
          <cell r="B2758" t="str">
            <v>X38</v>
          </cell>
          <cell r="C2758" t="str">
            <v>DEPARTAMENTO MONTAJE</v>
          </cell>
          <cell r="D2758" t="str">
            <v>140</v>
          </cell>
          <cell r="E2758" t="str">
            <v>FUNCION TABLERO BORDO</v>
          </cell>
          <cell r="F2758" t="str">
            <v>OPERACION NO REALIZADA</v>
          </cell>
          <cell r="G2758" t="str">
            <v>FUNCION TABLERO BORDOOPERACION NO REALIZADA</v>
          </cell>
          <cell r="H2758" t="str">
            <v>X38</v>
          </cell>
          <cell r="I2758" t="str">
            <v>SREE</v>
          </cell>
          <cell r="J2758">
            <v>9</v>
          </cell>
          <cell r="K2758" t="str">
            <v>CONTROL ELECTRICO</v>
          </cell>
          <cell r="L2758" t="str">
            <v>ST2A</v>
          </cell>
        </row>
        <row r="2759">
          <cell r="A2759">
            <v>22</v>
          </cell>
          <cell r="B2759" t="str">
            <v>X38</v>
          </cell>
          <cell r="C2759" t="str">
            <v>DEPARTAMENTO MONTAJE</v>
          </cell>
          <cell r="D2759" t="str">
            <v>140</v>
          </cell>
          <cell r="E2759" t="str">
            <v>GUIA DESLIZ. REGLAJE DE CINTURON AVD.</v>
          </cell>
          <cell r="F2759" t="str">
            <v>FUNCIONAMIENTO INCOMPLETO</v>
          </cell>
          <cell r="G2759" t="str">
            <v>GUIA DESLIZ. REGLAJE DE CINTURON AVD.FUNCIONAMIENTO INCOMPLETO</v>
          </cell>
          <cell r="H2759" t="str">
            <v>X38</v>
          </cell>
          <cell r="I2759" t="str">
            <v>BOUT</v>
          </cell>
          <cell r="J2759">
            <v>9</v>
          </cell>
          <cell r="K2759" t="str">
            <v>AUTELLI JORGE A</v>
          </cell>
          <cell r="L2759" t="str">
            <v>TCMU</v>
          </cell>
        </row>
        <row r="2760">
          <cell r="A2760">
            <v>22</v>
          </cell>
          <cell r="B2760" t="str">
            <v>X38</v>
          </cell>
          <cell r="C2760" t="str">
            <v>DEPARTAMENTO MONTAJE</v>
          </cell>
          <cell r="D2760" t="str">
            <v>141</v>
          </cell>
          <cell r="E2760" t="str">
            <v>FUNCION PILOTOS DE MARCHA ATRAS</v>
          </cell>
          <cell r="F2760" t="str">
            <v>CONECTOR MAL- NO CONECTADO</v>
          </cell>
          <cell r="G2760" t="str">
            <v>FUNCION PILOTOS DE MARCHA ATRASCONECTOR MAL- NO CONECTADO</v>
          </cell>
          <cell r="H2760" t="str">
            <v>X38</v>
          </cell>
          <cell r="I2760" t="str">
            <v>SREE</v>
          </cell>
          <cell r="J2760">
            <v>9</v>
          </cell>
          <cell r="K2760" t="str">
            <v>CONTROL ELECTRICO</v>
          </cell>
          <cell r="L2760" t="str">
            <v>ST2A</v>
          </cell>
        </row>
        <row r="2761">
          <cell r="A2761">
            <v>22</v>
          </cell>
          <cell r="B2761" t="str">
            <v>X38</v>
          </cell>
          <cell r="C2761" t="str">
            <v>DEPARTAMENTO MONTAJE</v>
          </cell>
          <cell r="D2761" t="str">
            <v>141</v>
          </cell>
          <cell r="E2761" t="str">
            <v>PARABRISAS</v>
          </cell>
          <cell r="F2761" t="str">
            <v>MAL CENTRADO</v>
          </cell>
          <cell r="G2761" t="str">
            <v>PARABRISASMAL CENTRADO</v>
          </cell>
          <cell r="H2761" t="str">
            <v>X38</v>
          </cell>
          <cell r="I2761" t="str">
            <v>BOUT</v>
          </cell>
          <cell r="J2761">
            <v>9</v>
          </cell>
          <cell r="K2761" t="str">
            <v>FUENTE FEDER GREGOR</v>
          </cell>
          <cell r="L2761" t="str">
            <v>GUNI</v>
          </cell>
        </row>
        <row r="2762">
          <cell r="A2762">
            <v>22</v>
          </cell>
          <cell r="B2762" t="str">
            <v>X38</v>
          </cell>
          <cell r="C2762" t="str">
            <v>DEPARTAMENTO MONTAJE</v>
          </cell>
          <cell r="D2762" t="str">
            <v>141</v>
          </cell>
          <cell r="E2762" t="str">
            <v>PARABRISAS</v>
          </cell>
          <cell r="F2762" t="str">
            <v>MAL CENTRADO</v>
          </cell>
          <cell r="G2762" t="str">
            <v>PARABRISASMAL CENTRADO</v>
          </cell>
          <cell r="H2762" t="str">
            <v>X38</v>
          </cell>
          <cell r="I2762" t="str">
            <v>TCMU</v>
          </cell>
          <cell r="J2762">
            <v>9</v>
          </cell>
          <cell r="K2762" t="str">
            <v>FIGUEROA MIGUEL ANGE</v>
          </cell>
          <cell r="L2762" t="str">
            <v>GUNI</v>
          </cell>
        </row>
        <row r="2763">
          <cell r="A2763">
            <v>22</v>
          </cell>
          <cell r="B2763" t="str">
            <v>X38</v>
          </cell>
          <cell r="C2763" t="str">
            <v>DEPARTAMENTO MONTAJE</v>
          </cell>
          <cell r="D2763" t="str">
            <v>141</v>
          </cell>
          <cell r="E2763" t="str">
            <v>PARABRISAS</v>
          </cell>
          <cell r="F2763" t="str">
            <v>MAL CENTRADO</v>
          </cell>
          <cell r="G2763" t="str">
            <v>PARABRISASMAL CENTRADO</v>
          </cell>
          <cell r="H2763" t="str">
            <v>X38</v>
          </cell>
          <cell r="I2763" t="str">
            <v>TCMU</v>
          </cell>
          <cell r="J2763">
            <v>9</v>
          </cell>
          <cell r="K2763" t="str">
            <v>VAZQUEZ RENE ALBERTO</v>
          </cell>
          <cell r="L2763" t="str">
            <v>GUNI</v>
          </cell>
        </row>
        <row r="2764">
          <cell r="A2764">
            <v>22</v>
          </cell>
          <cell r="B2764" t="str">
            <v>X38</v>
          </cell>
          <cell r="C2764" t="str">
            <v>DEPARTAMENTO MONTAJE</v>
          </cell>
          <cell r="D2764" t="str">
            <v>142</v>
          </cell>
          <cell r="E2764" t="str">
            <v>ALFOMBRA DE PISO ARD.</v>
          </cell>
          <cell r="F2764" t="str">
            <v>PRESENCIA DE AGUA (ORIGEN INDETERMINADO)</v>
          </cell>
          <cell r="G2764" t="str">
            <v>ALFOMBRA DE PISO ARD.PRESENCIA DE AGUA (ORIGEN INDETERMINADO)</v>
          </cell>
          <cell r="H2764" t="str">
            <v>X38</v>
          </cell>
          <cell r="I2764" t="str">
            <v>BOUT</v>
          </cell>
          <cell r="J2764">
            <v>9</v>
          </cell>
          <cell r="K2764" t="str">
            <v>RAMIREZ RICAR DANIEL</v>
          </cell>
          <cell r="L2764" t="str">
            <v>GKAN</v>
          </cell>
        </row>
        <row r="2765">
          <cell r="A2765">
            <v>22</v>
          </cell>
          <cell r="B2765" t="str">
            <v>X38</v>
          </cell>
          <cell r="C2765" t="str">
            <v>DEPARTAMENTO MONTAJE</v>
          </cell>
          <cell r="D2765" t="str">
            <v>142</v>
          </cell>
          <cell r="E2765" t="str">
            <v>CONSOLA</v>
          </cell>
          <cell r="F2765" t="str">
            <v>MAL POSICIONADO</v>
          </cell>
          <cell r="G2765" t="str">
            <v>CONSOLAMAL POSICIONADO</v>
          </cell>
          <cell r="H2765" t="str">
            <v>X38</v>
          </cell>
          <cell r="I2765" t="str">
            <v>BOUT</v>
          </cell>
          <cell r="J2765">
            <v>9</v>
          </cell>
          <cell r="K2765" t="str">
            <v>RUSEK CHRISTIAN ADRI</v>
          </cell>
          <cell r="L2765" t="str">
            <v>GUN2</v>
          </cell>
        </row>
        <row r="2766">
          <cell r="A2766">
            <v>22</v>
          </cell>
          <cell r="B2766" t="str">
            <v>X38</v>
          </cell>
          <cell r="C2766" t="str">
            <v>DEPARTAMENTO MONTAJE</v>
          </cell>
          <cell r="D2766" t="str">
            <v>142</v>
          </cell>
          <cell r="E2766" t="str">
            <v>FUNCION ABR / ABS</v>
          </cell>
          <cell r="F2766" t="str">
            <v>OPERACION MAL REALIZADA</v>
          </cell>
          <cell r="G2766" t="str">
            <v>FUNCION ABR / ABSOPERACION MAL REALIZADA</v>
          </cell>
          <cell r="H2766" t="str">
            <v>X38</v>
          </cell>
          <cell r="I2766" t="str">
            <v>SREE</v>
          </cell>
          <cell r="J2766">
            <v>9</v>
          </cell>
          <cell r="K2766" t="str">
            <v>CONTROL ELECTRICO</v>
          </cell>
          <cell r="L2766" t="str">
            <v>ST2A</v>
          </cell>
        </row>
        <row r="2767">
          <cell r="A2767">
            <v>22</v>
          </cell>
          <cell r="B2767" t="str">
            <v>X38</v>
          </cell>
          <cell r="C2767" t="str">
            <v>DEPARTAMENTO MONTAJE</v>
          </cell>
          <cell r="D2767" t="str">
            <v>142</v>
          </cell>
          <cell r="E2767" t="str">
            <v>FUNCION DE CLIMATIZACION</v>
          </cell>
          <cell r="F2767" t="str">
            <v>INSTALACION ESTATICA  2 RK01</v>
          </cell>
          <cell r="G2767" t="str">
            <v>FUNCION DE CLIMATIZACIONINSTALACION ESTATICA  2 RK01</v>
          </cell>
          <cell r="H2767" t="str">
            <v>X38</v>
          </cell>
          <cell r="I2767" t="str">
            <v>BOUT</v>
          </cell>
          <cell r="J2767">
            <v>9</v>
          </cell>
          <cell r="K2767" t="str">
            <v>CONTROL ELECTRICO</v>
          </cell>
          <cell r="L2767" t="str">
            <v>ST2A</v>
          </cell>
        </row>
        <row r="2768">
          <cell r="A2768">
            <v>22</v>
          </cell>
          <cell r="B2768" t="str">
            <v>X38</v>
          </cell>
          <cell r="C2768" t="str">
            <v>DEPARTAMENTO MONTAJE</v>
          </cell>
          <cell r="D2768" t="str">
            <v>143</v>
          </cell>
          <cell r="E2768" t="str">
            <v>FARO D.</v>
          </cell>
          <cell r="F2768" t="str">
            <v>MAL POSICIONADO</v>
          </cell>
          <cell r="G2768" t="str">
            <v>FARO D.MAL POSICIONADO</v>
          </cell>
          <cell r="H2768" t="str">
            <v>X38</v>
          </cell>
          <cell r="I2768" t="str">
            <v>TCMU</v>
          </cell>
          <cell r="J2768">
            <v>9</v>
          </cell>
          <cell r="K2768" t="str">
            <v>FUENTE FEDER GREGOR</v>
          </cell>
          <cell r="L2768" t="str">
            <v>GUNI</v>
          </cell>
        </row>
        <row r="2769">
          <cell r="A2769">
            <v>22</v>
          </cell>
          <cell r="B2769" t="str">
            <v>X38</v>
          </cell>
          <cell r="C2769" t="str">
            <v>DEPARTAMENTO MONTAJE</v>
          </cell>
          <cell r="D2769" t="str">
            <v>143</v>
          </cell>
          <cell r="E2769" t="str">
            <v>FARO I.</v>
          </cell>
          <cell r="F2769" t="str">
            <v>MAL ALINEADO</v>
          </cell>
          <cell r="G2769" t="str">
            <v>FARO I.MAL ALINEADO</v>
          </cell>
          <cell r="H2769" t="str">
            <v>X38</v>
          </cell>
          <cell r="I2769" t="str">
            <v>TCMU</v>
          </cell>
          <cell r="J2769">
            <v>9</v>
          </cell>
          <cell r="K2769" t="str">
            <v>VAZQUEZ RENE ALBERTO</v>
          </cell>
          <cell r="L2769" t="str">
            <v>GUNI</v>
          </cell>
        </row>
        <row r="2770">
          <cell r="A2770">
            <v>22</v>
          </cell>
          <cell r="B2770" t="str">
            <v>X38</v>
          </cell>
          <cell r="C2770" t="str">
            <v>DEPARTAMENTO MONTAJE</v>
          </cell>
          <cell r="D2770" t="str">
            <v>143</v>
          </cell>
          <cell r="E2770" t="str">
            <v>FARO I.</v>
          </cell>
          <cell r="F2770" t="str">
            <v>MAL POSICIONADO</v>
          </cell>
          <cell r="G2770" t="str">
            <v>FARO I.MAL POSICIONADO</v>
          </cell>
          <cell r="H2770" t="str">
            <v>X38</v>
          </cell>
          <cell r="I2770" t="str">
            <v>BOUT</v>
          </cell>
          <cell r="J2770">
            <v>9</v>
          </cell>
          <cell r="K2770" t="str">
            <v>FUENTE FEDER GREGOR</v>
          </cell>
          <cell r="L2770" t="str">
            <v>GUNI</v>
          </cell>
        </row>
        <row r="2771">
          <cell r="A2771">
            <v>22</v>
          </cell>
          <cell r="B2771" t="str">
            <v>X38</v>
          </cell>
          <cell r="C2771" t="str">
            <v>DEPARTAMENTO MONTAJE</v>
          </cell>
          <cell r="D2771" t="str">
            <v>143</v>
          </cell>
          <cell r="E2771" t="str">
            <v>FARO I.</v>
          </cell>
          <cell r="F2771" t="str">
            <v>MAL POSICIONADO</v>
          </cell>
          <cell r="G2771" t="str">
            <v>FARO I.MAL POSICIONADO</v>
          </cell>
          <cell r="H2771" t="str">
            <v>X38</v>
          </cell>
          <cell r="I2771" t="str">
            <v>TCMU</v>
          </cell>
          <cell r="J2771">
            <v>9</v>
          </cell>
          <cell r="K2771" t="str">
            <v>FIGUEROA MIGUEL ANGE</v>
          </cell>
          <cell r="L2771" t="str">
            <v>GUNI</v>
          </cell>
        </row>
        <row r="2772">
          <cell r="A2772">
            <v>22</v>
          </cell>
          <cell r="B2772" t="str">
            <v>X38</v>
          </cell>
          <cell r="C2772" t="str">
            <v>DEPARTAMENTO MONTAJE</v>
          </cell>
          <cell r="D2772" t="str">
            <v>143</v>
          </cell>
          <cell r="E2772" t="str">
            <v>PARACHOQUES AR</v>
          </cell>
          <cell r="F2772" t="str">
            <v>MAL CENTRADO</v>
          </cell>
          <cell r="G2772" t="str">
            <v>PARACHOQUES ARMAL CENTRADO</v>
          </cell>
          <cell r="H2772" t="str">
            <v>X38</v>
          </cell>
          <cell r="I2772" t="str">
            <v>TCMU</v>
          </cell>
          <cell r="J2772">
            <v>9</v>
          </cell>
          <cell r="K2772" t="str">
            <v>ZELAYA GONZA MA CRUZ</v>
          </cell>
          <cell r="L2772" t="str">
            <v>GUNI</v>
          </cell>
        </row>
        <row r="2773">
          <cell r="A2773">
            <v>22</v>
          </cell>
          <cell r="B2773" t="str">
            <v>X38</v>
          </cell>
          <cell r="C2773" t="str">
            <v>DEPARTAMENTO MONTAJE</v>
          </cell>
          <cell r="D2773" t="str">
            <v>143</v>
          </cell>
          <cell r="E2773" t="str">
            <v>TAPA DE CARBURANTE</v>
          </cell>
          <cell r="F2773" t="str">
            <v>MAL CENTRADO</v>
          </cell>
          <cell r="G2773" t="str">
            <v>TAPA DE CARBURANTEMAL CENTRADO</v>
          </cell>
          <cell r="H2773" t="str">
            <v>X38</v>
          </cell>
          <cell r="I2773" t="str">
            <v>BOUT</v>
          </cell>
          <cell r="J2773">
            <v>9</v>
          </cell>
          <cell r="K2773" t="str">
            <v>GAUNA MARIA EUGENIA</v>
          </cell>
          <cell r="L2773" t="str">
            <v>GUNI</v>
          </cell>
        </row>
        <row r="2774">
          <cell r="A2774">
            <v>22</v>
          </cell>
          <cell r="B2774" t="str">
            <v>X38</v>
          </cell>
          <cell r="C2774" t="str">
            <v>DEPARTAMENTO MONTAJE</v>
          </cell>
          <cell r="D2774" t="str">
            <v>144</v>
          </cell>
          <cell r="E2774" t="str">
            <v>REMPLISSAGE CONTROLE FREIN</v>
          </cell>
          <cell r="F2774" t="str">
            <v>FUGA</v>
          </cell>
          <cell r="G2774" t="str">
            <v>REMPLISSAGE CONTROLE FREINFUGA</v>
          </cell>
          <cell r="H2774" t="str">
            <v>X38</v>
          </cell>
          <cell r="I2774" t="str">
            <v>SREE</v>
          </cell>
          <cell r="J2774">
            <v>9</v>
          </cell>
          <cell r="L2774" t="str">
            <v>FREN</v>
          </cell>
        </row>
        <row r="2775">
          <cell r="A2775">
            <v>22</v>
          </cell>
          <cell r="B2775" t="str">
            <v>X38</v>
          </cell>
          <cell r="C2775" t="str">
            <v>DEPARTAMENTO MONTAJE</v>
          </cell>
          <cell r="D2775" t="str">
            <v>144</v>
          </cell>
          <cell r="E2775" t="str">
            <v>REMPLISSAGE CONTROLE FREIN</v>
          </cell>
          <cell r="F2775" t="str">
            <v>FUGA</v>
          </cell>
          <cell r="G2775" t="str">
            <v>REMPLISSAGE CONTROLE FREINFUGA</v>
          </cell>
          <cell r="H2775" t="str">
            <v>X38</v>
          </cell>
          <cell r="J2775">
            <v>9</v>
          </cell>
          <cell r="L2775" t="str">
            <v>FREN</v>
          </cell>
        </row>
        <row r="2776">
          <cell r="A2776">
            <v>22</v>
          </cell>
          <cell r="B2776" t="str">
            <v>X38</v>
          </cell>
          <cell r="C2776" t="str">
            <v>DEPARTAMENTO MONTAJE</v>
          </cell>
          <cell r="D2776" t="str">
            <v>144</v>
          </cell>
          <cell r="E2776" t="str">
            <v>TRAVIESA DESMONTABLE SOPORTE MOTOR</v>
          </cell>
          <cell r="F2776" t="str">
            <v>FALTA DE FIJACION ROSCADA</v>
          </cell>
          <cell r="G2776" t="str">
            <v>TRAVIESA DESMONTABLE SOPORTE MOTORFALTA DE FIJACION ROSCADA</v>
          </cell>
          <cell r="H2776" t="str">
            <v>X38</v>
          </cell>
          <cell r="I2776" t="str">
            <v>SRE2</v>
          </cell>
          <cell r="J2776">
            <v>9</v>
          </cell>
          <cell r="K2776" t="str">
            <v>DAGHERO CLAUDIO JUAN</v>
          </cell>
          <cell r="L2776" t="str">
            <v>TCMU</v>
          </cell>
        </row>
        <row r="2777">
          <cell r="A2777">
            <v>22</v>
          </cell>
          <cell r="B2777" t="str">
            <v>X38</v>
          </cell>
          <cell r="C2777" t="str">
            <v>DEPARTAMENTO MONTAJE</v>
          </cell>
          <cell r="D2777" t="str">
            <v>144</v>
          </cell>
          <cell r="E2777" t="str">
            <v>TUBO DE FRENO</v>
          </cell>
          <cell r="F2777" t="str">
            <v>NO APRETADO</v>
          </cell>
          <cell r="G2777" t="str">
            <v>TUBO DE FRENONO APRETADO</v>
          </cell>
          <cell r="H2777" t="str">
            <v>X38</v>
          </cell>
          <cell r="I2777" t="str">
            <v>SREE</v>
          </cell>
          <cell r="J2777">
            <v>9</v>
          </cell>
          <cell r="K2777" t="str">
            <v>PONCE SAON</v>
          </cell>
          <cell r="L2777" t="str">
            <v>GSAO</v>
          </cell>
        </row>
        <row r="2778">
          <cell r="A2778">
            <v>22</v>
          </cell>
          <cell r="B2778" t="str">
            <v>X38</v>
          </cell>
          <cell r="C2778" t="str">
            <v>DEPARTAMENTO MONTAJE</v>
          </cell>
          <cell r="D2778" t="str">
            <v>145</v>
          </cell>
          <cell r="E2778" t="str">
            <v>FLEXIBLE FREIN D / ELEMENT TOURNANT</v>
          </cell>
          <cell r="F2778" t="str">
            <v>NO APRETADO</v>
          </cell>
          <cell r="G2778" t="str">
            <v>FLEXIBLE FREIN D / ELEMENT TOURNANTNO APRETADO</v>
          </cell>
          <cell r="H2778" t="str">
            <v>X38</v>
          </cell>
          <cell r="I2778" t="str">
            <v>SREE</v>
          </cell>
          <cell r="J2778">
            <v>9</v>
          </cell>
          <cell r="K2778" t="str">
            <v>PONCE SAON</v>
          </cell>
          <cell r="L2778" t="str">
            <v>GSAO</v>
          </cell>
        </row>
        <row r="2779">
          <cell r="A2779">
            <v>22</v>
          </cell>
          <cell r="B2779" t="str">
            <v>X38</v>
          </cell>
          <cell r="C2779" t="str">
            <v>DEPARTAMENTO MONTAJE</v>
          </cell>
          <cell r="D2779" t="str">
            <v>145</v>
          </cell>
          <cell r="E2779" t="str">
            <v>FUNCION ABR / ABS</v>
          </cell>
          <cell r="F2779" t="str">
            <v>INSTALACION ESTATICA  2 RK01</v>
          </cell>
          <cell r="G2779" t="str">
            <v>FUNCION ABR / ABSINSTALACION ESTATICA  2 RK01</v>
          </cell>
          <cell r="H2779" t="str">
            <v>X38</v>
          </cell>
          <cell r="I2779" t="str">
            <v>SREE</v>
          </cell>
          <cell r="J2779">
            <v>9</v>
          </cell>
          <cell r="K2779" t="str">
            <v>CONTROL ELECTRICO</v>
          </cell>
          <cell r="L2779" t="str">
            <v>ST2A</v>
          </cell>
        </row>
        <row r="2780">
          <cell r="A2780">
            <v>22</v>
          </cell>
          <cell r="B2780" t="str">
            <v>X38</v>
          </cell>
          <cell r="C2780" t="str">
            <v>DEPARTAMENTO MONTAJE</v>
          </cell>
          <cell r="D2780" t="str">
            <v>145</v>
          </cell>
          <cell r="E2780" t="str">
            <v>FUNCION AIR-BAG / PRETENSOR</v>
          </cell>
          <cell r="F2780" t="str">
            <v>INSTALACION DINAMICA MK01</v>
          </cell>
          <cell r="G2780" t="str">
            <v>FUNCION AIR-BAG / PRETENSORINSTALACION DINAMICA MK01</v>
          </cell>
          <cell r="H2780" t="str">
            <v>X38</v>
          </cell>
          <cell r="I2780" t="str">
            <v>SREE</v>
          </cell>
          <cell r="J2780">
            <v>9</v>
          </cell>
          <cell r="K2780" t="str">
            <v>CONTROL ELECTRICO</v>
          </cell>
          <cell r="L2780" t="str">
            <v>DYRA</v>
          </cell>
        </row>
        <row r="2781">
          <cell r="A2781">
            <v>22</v>
          </cell>
          <cell r="B2781" t="str">
            <v>X38</v>
          </cell>
          <cell r="C2781" t="str">
            <v>DEPARTAMENTO MONTAJE</v>
          </cell>
          <cell r="D2781" t="str">
            <v>145</v>
          </cell>
          <cell r="E2781" t="str">
            <v>FUNCION AIR-BAG / PRETENSOR</v>
          </cell>
          <cell r="F2781" t="str">
            <v>INSTALACION ESTATICA  2 RK01</v>
          </cell>
          <cell r="G2781" t="str">
            <v>FUNCION AIR-BAG / PRETENSORINSTALACION ESTATICA  2 RK01</v>
          </cell>
          <cell r="H2781" t="str">
            <v>X38</v>
          </cell>
          <cell r="I2781" t="str">
            <v>BOUT</v>
          </cell>
          <cell r="J2781">
            <v>9</v>
          </cell>
          <cell r="K2781" t="str">
            <v>CONTROL ELECTRICO</v>
          </cell>
          <cell r="L2781" t="str">
            <v>ST2A</v>
          </cell>
        </row>
        <row r="2782">
          <cell r="A2782">
            <v>22</v>
          </cell>
          <cell r="B2782" t="str">
            <v>X38</v>
          </cell>
          <cell r="C2782" t="str">
            <v>DEPARTAMENTO MONTAJE</v>
          </cell>
          <cell r="D2782" t="str">
            <v>145</v>
          </cell>
          <cell r="E2782" t="str">
            <v>FUNCION AIR-BAG / PRETENSOR</v>
          </cell>
          <cell r="F2782" t="str">
            <v>INSTALACION ESTATICO 1 CK01</v>
          </cell>
          <cell r="G2782" t="str">
            <v>FUNCION AIR-BAG / PRETENSORINSTALACION ESTATICO 1 CK01</v>
          </cell>
          <cell r="H2782" t="str">
            <v>X38</v>
          </cell>
          <cell r="I2782" t="str">
            <v>SRE2</v>
          </cell>
          <cell r="J2782">
            <v>9</v>
          </cell>
          <cell r="K2782" t="str">
            <v>CONTROL ELECTRICO</v>
          </cell>
          <cell r="L2782" t="str">
            <v>ST1A</v>
          </cell>
        </row>
        <row r="2783">
          <cell r="A2783">
            <v>22</v>
          </cell>
          <cell r="B2783" t="str">
            <v>X38</v>
          </cell>
          <cell r="C2783" t="str">
            <v>DEPARTAMENTO MONTAJE</v>
          </cell>
          <cell r="D2783" t="str">
            <v>145</v>
          </cell>
          <cell r="E2783" t="str">
            <v>FUNCION DE ANTIARRANQUE</v>
          </cell>
          <cell r="F2783" t="str">
            <v>INSTALACION DINAMICA MK01</v>
          </cell>
          <cell r="G2783" t="str">
            <v>FUNCION DE ANTIARRANQUEINSTALACION DINAMICA MK01</v>
          </cell>
          <cell r="H2783" t="str">
            <v>X38</v>
          </cell>
          <cell r="I2783" t="str">
            <v>SRE2</v>
          </cell>
          <cell r="J2783">
            <v>9</v>
          </cell>
          <cell r="K2783" t="str">
            <v>CONTROL ELECTRICO</v>
          </cell>
          <cell r="L2783" t="str">
            <v>DYRA</v>
          </cell>
        </row>
        <row r="2784">
          <cell r="A2784">
            <v>22</v>
          </cell>
          <cell r="B2784" t="str">
            <v>X38</v>
          </cell>
          <cell r="C2784" t="str">
            <v>DEPARTAMENTO MONTAJE</v>
          </cell>
          <cell r="D2784" t="str">
            <v>145</v>
          </cell>
          <cell r="E2784" t="str">
            <v>FUNCION DE ANTIARRANQUE</v>
          </cell>
          <cell r="F2784" t="str">
            <v>INSTALACION ESTATICA  2 RK01</v>
          </cell>
          <cell r="G2784" t="str">
            <v>FUNCION DE ANTIARRANQUEINSTALACION ESTATICA  2 RK01</v>
          </cell>
          <cell r="H2784" t="str">
            <v>X38</v>
          </cell>
          <cell r="I2784" t="str">
            <v>SRE2</v>
          </cell>
          <cell r="J2784">
            <v>9</v>
          </cell>
          <cell r="K2784" t="str">
            <v>DAGHERO CLAUDIO JUAN</v>
          </cell>
          <cell r="L2784" t="str">
            <v>TCMU</v>
          </cell>
        </row>
        <row r="2785">
          <cell r="A2785">
            <v>22</v>
          </cell>
          <cell r="B2785" t="str">
            <v>X38</v>
          </cell>
          <cell r="C2785" t="str">
            <v>DEPARTAMENTO MONTAJE</v>
          </cell>
          <cell r="D2785" t="str">
            <v>145</v>
          </cell>
          <cell r="E2785" t="str">
            <v>FUNCION DE ANTIARRANQUE</v>
          </cell>
          <cell r="F2785" t="str">
            <v>INSTALACION ESTATICO 1 CK01</v>
          </cell>
          <cell r="G2785" t="str">
            <v>FUNCION DE ANTIARRANQUEINSTALACION ESTATICO 1 CK01</v>
          </cell>
          <cell r="H2785" t="str">
            <v>X38</v>
          </cell>
          <cell r="I2785" t="str">
            <v>SREE</v>
          </cell>
          <cell r="J2785">
            <v>9</v>
          </cell>
          <cell r="K2785" t="str">
            <v>CONTROL ELECTRICO</v>
          </cell>
          <cell r="L2785" t="str">
            <v>ST1A</v>
          </cell>
        </row>
        <row r="2786">
          <cell r="A2786">
            <v>22</v>
          </cell>
          <cell r="B2786" t="str">
            <v>X38</v>
          </cell>
          <cell r="C2786" t="str">
            <v>DEPARTAMENTO MONTAJE</v>
          </cell>
          <cell r="D2786" t="str">
            <v>145</v>
          </cell>
          <cell r="E2786" t="str">
            <v>FUNCION REGLAJE ELECT. DE FAROS</v>
          </cell>
          <cell r="F2786" t="str">
            <v>INSTALACION DINAMICA MK01</v>
          </cell>
          <cell r="G2786" t="str">
            <v>FUNCION REGLAJE ELECT. DE FAROSINSTALACION DINAMICA MK01</v>
          </cell>
          <cell r="H2786" t="str">
            <v>X38</v>
          </cell>
          <cell r="I2786" t="str">
            <v>BOUT</v>
          </cell>
          <cell r="J2786">
            <v>9</v>
          </cell>
          <cell r="K2786" t="str">
            <v>CONTROL ELECTRICO</v>
          </cell>
          <cell r="L2786" t="str">
            <v>DYRA</v>
          </cell>
        </row>
        <row r="2787">
          <cell r="A2787">
            <v>22</v>
          </cell>
          <cell r="B2787" t="str">
            <v>X38</v>
          </cell>
          <cell r="C2787" t="str">
            <v>DEPARTAMENTO MONTAJE</v>
          </cell>
          <cell r="D2787" t="str">
            <v>145</v>
          </cell>
          <cell r="E2787" t="str">
            <v>LUNA MOVIL DE PUERTA AVD.</v>
          </cell>
          <cell r="F2787" t="str">
            <v>INSCRIPCION ILEGIBLE</v>
          </cell>
          <cell r="G2787" t="str">
            <v>LUNA MOVIL DE PUERTA AVD.INSCRIPCION ILEGIBLE</v>
          </cell>
          <cell r="H2787" t="str">
            <v>X38</v>
          </cell>
          <cell r="I2787" t="str">
            <v>BOUT</v>
          </cell>
          <cell r="J2787">
            <v>9</v>
          </cell>
          <cell r="K2787" t="str">
            <v>AUTELLI JORGE A</v>
          </cell>
          <cell r="L2787" t="str">
            <v>TCMU</v>
          </cell>
        </row>
        <row r="2788">
          <cell r="A2788">
            <v>22</v>
          </cell>
          <cell r="B2788" t="str">
            <v>X38</v>
          </cell>
          <cell r="C2788" t="str">
            <v>DEPARTAMENTO MONTAJE</v>
          </cell>
          <cell r="D2788" t="str">
            <v>145</v>
          </cell>
          <cell r="E2788" t="str">
            <v>PARACHOQUES AR</v>
          </cell>
          <cell r="F2788" t="str">
            <v>JUEGO IRREGULAR</v>
          </cell>
          <cell r="G2788" t="str">
            <v>PARACHOQUES ARJUEGO IRREGULAR</v>
          </cell>
          <cell r="H2788" t="str">
            <v>X38</v>
          </cell>
          <cell r="I2788" t="str">
            <v>TCMU</v>
          </cell>
          <cell r="J2788">
            <v>9</v>
          </cell>
          <cell r="K2788" t="str">
            <v>RAMIREZ RICAR DANIEL</v>
          </cell>
          <cell r="L2788" t="str">
            <v>GUNI</v>
          </cell>
        </row>
        <row r="2789">
          <cell r="A2789">
            <v>22</v>
          </cell>
          <cell r="B2789" t="str">
            <v>X38</v>
          </cell>
          <cell r="C2789" t="str">
            <v>DEPARTAMENTO MONTAJE</v>
          </cell>
          <cell r="D2789" t="str">
            <v>145</v>
          </cell>
          <cell r="E2789" t="str">
            <v>PARACHOQUES AR</v>
          </cell>
          <cell r="F2789" t="str">
            <v>SOBRESALE</v>
          </cell>
          <cell r="G2789" t="str">
            <v>PARACHOQUES ARSOBRESALE</v>
          </cell>
          <cell r="H2789" t="str">
            <v>X38</v>
          </cell>
          <cell r="I2789" t="str">
            <v>BOUT</v>
          </cell>
          <cell r="J2789">
            <v>9</v>
          </cell>
          <cell r="K2789" t="str">
            <v>GAUNA MARIA EUGENIA</v>
          </cell>
          <cell r="L2789" t="str">
            <v>GUNI</v>
          </cell>
        </row>
        <row r="2790">
          <cell r="A2790">
            <v>22</v>
          </cell>
          <cell r="B2790" t="str">
            <v>X38</v>
          </cell>
          <cell r="C2790" t="str">
            <v>DEPARTAMENTO MONTAJE</v>
          </cell>
          <cell r="D2790" t="str">
            <v>145</v>
          </cell>
          <cell r="E2790" t="str">
            <v>PARACHOQUES AV.</v>
          </cell>
          <cell r="F2790" t="str">
            <v>JUEGO IRREGULAR</v>
          </cell>
          <cell r="G2790" t="str">
            <v>PARACHOQUES AV.JUEGO IRREGULAR</v>
          </cell>
          <cell r="H2790" t="str">
            <v>X38</v>
          </cell>
          <cell r="I2790" t="str">
            <v>TCMU</v>
          </cell>
          <cell r="J2790">
            <v>9</v>
          </cell>
          <cell r="K2790" t="str">
            <v>RAMIREZ RICAR DANIEL</v>
          </cell>
          <cell r="L2790" t="str">
            <v>GUNI</v>
          </cell>
        </row>
        <row r="2791">
          <cell r="A2791">
            <v>22</v>
          </cell>
          <cell r="B2791" t="str">
            <v>X38</v>
          </cell>
          <cell r="C2791" t="str">
            <v>DEPARTAMENTO MONTAJE</v>
          </cell>
          <cell r="D2791" t="str">
            <v>145</v>
          </cell>
          <cell r="E2791" t="str">
            <v>PARACHOQUES AV.</v>
          </cell>
          <cell r="F2791" t="str">
            <v>SOBRESALE</v>
          </cell>
          <cell r="G2791" t="str">
            <v>PARACHOQUES AV.SOBRESALE</v>
          </cell>
          <cell r="H2791" t="str">
            <v>X38</v>
          </cell>
          <cell r="I2791" t="str">
            <v>TCMU</v>
          </cell>
          <cell r="J2791">
            <v>9</v>
          </cell>
          <cell r="K2791" t="str">
            <v>GAUNA MARIA EUGENIA</v>
          </cell>
          <cell r="L2791" t="str">
            <v>GUNI</v>
          </cell>
        </row>
        <row r="2792">
          <cell r="A2792">
            <v>22</v>
          </cell>
          <cell r="B2792" t="str">
            <v>X38</v>
          </cell>
          <cell r="C2792" t="str">
            <v>DEPARTAMENTO MONTAJE</v>
          </cell>
          <cell r="D2792" t="str">
            <v>145</v>
          </cell>
          <cell r="E2792" t="str">
            <v>PROTECTOR INT. PASO DE RUEDA ARD.</v>
          </cell>
          <cell r="F2792" t="str">
            <v>NO PLACA</v>
          </cell>
          <cell r="G2792" t="str">
            <v>PROTECTOR INT. PASO DE RUEDA ARD.NO PLACA</v>
          </cell>
          <cell r="H2792" t="str">
            <v>X38</v>
          </cell>
          <cell r="I2792" t="str">
            <v>BOUT</v>
          </cell>
          <cell r="J2792">
            <v>9</v>
          </cell>
          <cell r="K2792" t="str">
            <v>AUTELLI JORGE A</v>
          </cell>
          <cell r="L2792" t="str">
            <v>TCMU</v>
          </cell>
        </row>
        <row r="2793">
          <cell r="A2793">
            <v>22</v>
          </cell>
          <cell r="B2793" t="str">
            <v>X38</v>
          </cell>
          <cell r="C2793" t="str">
            <v>DEPARTAMENTO MONTAJE</v>
          </cell>
          <cell r="D2793" t="str">
            <v>146</v>
          </cell>
          <cell r="E2793" t="str">
            <v>FUNCION DOOR CONTROLE MODULE</v>
          </cell>
          <cell r="F2793" t="str">
            <v>INSTALACION ESTATICA  2 RK01</v>
          </cell>
          <cell r="G2793" t="str">
            <v>FUNCION DOOR CONTROLE MODULEINSTALACION ESTATICA  2 RK01</v>
          </cell>
          <cell r="H2793" t="str">
            <v>X38</v>
          </cell>
          <cell r="I2793" t="str">
            <v>BOUT</v>
          </cell>
          <cell r="J2793">
            <v>9</v>
          </cell>
          <cell r="K2793" t="str">
            <v>CONTROL ELECTRICO</v>
          </cell>
          <cell r="L2793" t="str">
            <v>ST2A</v>
          </cell>
        </row>
        <row r="2794">
          <cell r="A2794">
            <v>22</v>
          </cell>
          <cell r="B2794" t="str">
            <v>X38</v>
          </cell>
          <cell r="C2794" t="str">
            <v>DEPARTAMENTO MONTAJE</v>
          </cell>
          <cell r="D2794" t="str">
            <v>146</v>
          </cell>
          <cell r="E2794" t="str">
            <v>FUNCION PILOTOS DE MARCHA ATRAS</v>
          </cell>
          <cell r="F2794" t="str">
            <v>OPERACION MAL REALIZADA</v>
          </cell>
          <cell r="G2794" t="str">
            <v>FUNCION PILOTOS DE MARCHA ATRASOPERACION MAL REALIZADA</v>
          </cell>
          <cell r="H2794" t="str">
            <v>X38</v>
          </cell>
          <cell r="I2794" t="str">
            <v>SREE</v>
          </cell>
          <cell r="J2794">
            <v>9</v>
          </cell>
          <cell r="K2794" t="str">
            <v>CONTROL ELECTRICO</v>
          </cell>
          <cell r="L2794" t="str">
            <v>ST2A</v>
          </cell>
        </row>
        <row r="2795">
          <cell r="A2795">
            <v>22</v>
          </cell>
          <cell r="B2795" t="str">
            <v>X38</v>
          </cell>
          <cell r="C2795" t="str">
            <v>DEPARTAMENTO MONTAJE</v>
          </cell>
          <cell r="D2795" t="str">
            <v>146</v>
          </cell>
          <cell r="E2795" t="str">
            <v>FUNCION TABLERO BORDO</v>
          </cell>
          <cell r="F2795" t="str">
            <v>INSTALACION ESTATICA  2 RK01</v>
          </cell>
          <cell r="G2795" t="str">
            <v>FUNCION TABLERO BORDOINSTALACION ESTATICA  2 RK01</v>
          </cell>
          <cell r="H2795" t="str">
            <v>X38</v>
          </cell>
          <cell r="I2795" t="str">
            <v>SRE2</v>
          </cell>
          <cell r="J2795">
            <v>9</v>
          </cell>
          <cell r="K2795" t="str">
            <v>CONTROL ELECTRICO</v>
          </cell>
          <cell r="L2795" t="str">
            <v>ST2A</v>
          </cell>
        </row>
        <row r="2796">
          <cell r="A2796">
            <v>22</v>
          </cell>
          <cell r="B2796" t="str">
            <v>X38</v>
          </cell>
          <cell r="C2796" t="str">
            <v>DEPARTAMENTO MONTAJE</v>
          </cell>
          <cell r="D2796" t="str">
            <v>146</v>
          </cell>
          <cell r="E2796" t="str">
            <v>FUNCION TABLERO BORDO</v>
          </cell>
          <cell r="F2796" t="str">
            <v>INSTALACION ESTATICA  2 RK01</v>
          </cell>
          <cell r="G2796" t="str">
            <v>FUNCION TABLERO BORDOINSTALACION ESTATICA  2 RK01</v>
          </cell>
          <cell r="H2796" t="str">
            <v>X38</v>
          </cell>
          <cell r="I2796" t="str">
            <v>SREE</v>
          </cell>
          <cell r="J2796">
            <v>9</v>
          </cell>
          <cell r="K2796" t="str">
            <v>CONTROL ELECTRICO</v>
          </cell>
          <cell r="L2796" t="str">
            <v>ST2A</v>
          </cell>
        </row>
        <row r="2797">
          <cell r="A2797">
            <v>22</v>
          </cell>
          <cell r="B2797" t="str">
            <v>X38</v>
          </cell>
          <cell r="C2797" t="str">
            <v>DEPARTAMENTO MONTAJE</v>
          </cell>
          <cell r="D2797" t="str">
            <v>146</v>
          </cell>
          <cell r="E2797" t="str">
            <v>LLENADO LIQUIDO FRENOS</v>
          </cell>
          <cell r="F2797" t="str">
            <v>INSTALACION ESTATICA  2 RK01</v>
          </cell>
          <cell r="G2797" t="str">
            <v>LLENADO LIQUIDO FRENOSINSTALACION ESTATICA  2 RK01</v>
          </cell>
          <cell r="H2797" t="str">
            <v>X38</v>
          </cell>
          <cell r="I2797" t="str">
            <v>SREE</v>
          </cell>
          <cell r="J2797">
            <v>9</v>
          </cell>
          <cell r="K2797" t="str">
            <v>CONTROL ELECTRICO</v>
          </cell>
          <cell r="L2797" t="str">
            <v>ST2A</v>
          </cell>
        </row>
        <row r="2798">
          <cell r="A2798">
            <v>22</v>
          </cell>
          <cell r="B2798" t="str">
            <v>X38</v>
          </cell>
          <cell r="C2798" t="str">
            <v>DEPARTAMENTO MONTAJE</v>
          </cell>
          <cell r="D2798" t="str">
            <v>146</v>
          </cell>
          <cell r="E2798" t="str">
            <v>REMPLISSAGE CONTROLE FREIN</v>
          </cell>
          <cell r="F2798" t="str">
            <v>ANOMALIA DE CARGA</v>
          </cell>
          <cell r="G2798" t="str">
            <v>REMPLISSAGE CONTROLE FREINANOMALIA DE CARGA</v>
          </cell>
          <cell r="H2798" t="str">
            <v>X38</v>
          </cell>
          <cell r="I2798" t="str">
            <v>BOUT</v>
          </cell>
          <cell r="J2798">
            <v>9</v>
          </cell>
          <cell r="L2798" t="str">
            <v>FREN</v>
          </cell>
        </row>
        <row r="2799">
          <cell r="A2799">
            <v>22</v>
          </cell>
          <cell r="B2799" t="str">
            <v>X38</v>
          </cell>
          <cell r="C2799" t="str">
            <v>DEPARTAMENTO MONTAJE</v>
          </cell>
          <cell r="D2799" t="str">
            <v>147</v>
          </cell>
          <cell r="E2799" t="str">
            <v>ALETA ARD.</v>
          </cell>
          <cell r="F2799" t="str">
            <v>DESCONCHADO</v>
          </cell>
          <cell r="G2799" t="str">
            <v>ALETA ARD.DESCONCHADO</v>
          </cell>
          <cell r="H2799" t="str">
            <v>X38</v>
          </cell>
          <cell r="I2799" t="str">
            <v>TCMU</v>
          </cell>
          <cell r="J2799">
            <v>9</v>
          </cell>
          <cell r="K2799" t="str">
            <v>RAMIREZ RICAR DANIEL</v>
          </cell>
          <cell r="L2799" t="str">
            <v>GUNI</v>
          </cell>
        </row>
        <row r="2800">
          <cell r="A2800">
            <v>22</v>
          </cell>
          <cell r="B2800" t="str">
            <v>X38</v>
          </cell>
          <cell r="C2800" t="str">
            <v>DEPARTAMENTO MONTAJE</v>
          </cell>
          <cell r="D2800" t="str">
            <v>147</v>
          </cell>
          <cell r="E2800" t="str">
            <v>ALETA ARD.</v>
          </cell>
          <cell r="F2800" t="str">
            <v xml:space="preserve">RAYAS </v>
          </cell>
          <cell r="G2800" t="str">
            <v xml:space="preserve">ALETA ARD.RAYAS </v>
          </cell>
          <cell r="H2800" t="str">
            <v>X38</v>
          </cell>
          <cell r="I2800" t="str">
            <v>BOUT</v>
          </cell>
          <cell r="J2800">
            <v>9</v>
          </cell>
          <cell r="K2800" t="str">
            <v>RUSEK CHRISTIAN ADRI</v>
          </cell>
          <cell r="L2800" t="str">
            <v>GUNI</v>
          </cell>
        </row>
        <row r="2801">
          <cell r="A2801">
            <v>22</v>
          </cell>
          <cell r="B2801" t="str">
            <v>X38</v>
          </cell>
          <cell r="C2801" t="str">
            <v>DEPARTAMENTO MONTAJE</v>
          </cell>
          <cell r="D2801" t="str">
            <v>147</v>
          </cell>
          <cell r="E2801" t="str">
            <v>ALETA  AVD.</v>
          </cell>
          <cell r="F2801" t="str">
            <v>DESCONCHADO</v>
          </cell>
          <cell r="G2801" t="str">
            <v>ALETA  AVD.DESCONCHADO</v>
          </cell>
          <cell r="H2801" t="str">
            <v>X38</v>
          </cell>
          <cell r="I2801" t="str">
            <v>SBOX</v>
          </cell>
          <cell r="J2801">
            <v>9</v>
          </cell>
          <cell r="K2801" t="str">
            <v>ALBORNOZ CARLOS</v>
          </cell>
          <cell r="L2801" t="str">
            <v>SPIN</v>
          </cell>
        </row>
        <row r="2802">
          <cell r="A2802">
            <v>22</v>
          </cell>
          <cell r="B2802" t="str">
            <v>X38</v>
          </cell>
          <cell r="C2802" t="str">
            <v>DEPARTAMENTO MONTAJE</v>
          </cell>
          <cell r="D2802" t="str">
            <v>147</v>
          </cell>
          <cell r="E2802" t="str">
            <v>ALETA  AVD.</v>
          </cell>
          <cell r="F2802" t="str">
            <v>DESCONCHADO</v>
          </cell>
          <cell r="G2802" t="str">
            <v>ALETA  AVD.DESCONCHADO</v>
          </cell>
          <cell r="H2802" t="str">
            <v>X38</v>
          </cell>
          <cell r="I2802" t="str">
            <v>TCMU</v>
          </cell>
          <cell r="J2802">
            <v>9</v>
          </cell>
          <cell r="K2802" t="str">
            <v>ZELAYA GONZA MA CRUZ</v>
          </cell>
          <cell r="L2802" t="str">
            <v>GUNI</v>
          </cell>
        </row>
        <row r="2803">
          <cell r="A2803">
            <v>22</v>
          </cell>
          <cell r="B2803" t="str">
            <v>X38</v>
          </cell>
          <cell r="C2803" t="str">
            <v>DEPARTAMENTO MONTAJE</v>
          </cell>
          <cell r="D2803" t="str">
            <v>147</v>
          </cell>
          <cell r="E2803" t="str">
            <v>ALETA  AVI.</v>
          </cell>
          <cell r="F2803" t="str">
            <v>DESCONCHADO</v>
          </cell>
          <cell r="G2803" t="str">
            <v>ALETA  AVI.DESCONCHADO</v>
          </cell>
          <cell r="H2803" t="str">
            <v>X38</v>
          </cell>
          <cell r="I2803" t="str">
            <v>TCMU</v>
          </cell>
          <cell r="J2803">
            <v>9</v>
          </cell>
          <cell r="K2803" t="str">
            <v>MANZANELLI RICARDO O</v>
          </cell>
          <cell r="L2803" t="str">
            <v>GUNI</v>
          </cell>
        </row>
        <row r="2804">
          <cell r="A2804">
            <v>22</v>
          </cell>
          <cell r="B2804" t="str">
            <v>X38</v>
          </cell>
          <cell r="C2804" t="str">
            <v>DEPARTAMENTO MONTAJE</v>
          </cell>
          <cell r="D2804" t="str">
            <v>147</v>
          </cell>
          <cell r="E2804" t="str">
            <v>CAPOT AV.</v>
          </cell>
          <cell r="F2804" t="str">
            <v>DESCONCHADO</v>
          </cell>
          <cell r="G2804" t="str">
            <v>CAPOT AV.DESCONCHADO</v>
          </cell>
          <cell r="H2804" t="str">
            <v>X38</v>
          </cell>
          <cell r="I2804" t="str">
            <v>TCMU</v>
          </cell>
          <cell r="J2804">
            <v>9</v>
          </cell>
          <cell r="K2804" t="str">
            <v>GAUNA MARIA EUGENIA</v>
          </cell>
          <cell r="L2804" t="str">
            <v>GUNI</v>
          </cell>
        </row>
        <row r="2805">
          <cell r="A2805">
            <v>22</v>
          </cell>
          <cell r="B2805" t="str">
            <v>X38</v>
          </cell>
          <cell r="C2805" t="str">
            <v>DEPARTAMENTO MONTAJE</v>
          </cell>
          <cell r="D2805" t="str">
            <v>147</v>
          </cell>
          <cell r="E2805" t="str">
            <v>CAPOT AV.</v>
          </cell>
          <cell r="F2805" t="str">
            <v>DESCONCHADO</v>
          </cell>
          <cell r="G2805" t="str">
            <v>CAPOT AV.DESCONCHADO</v>
          </cell>
          <cell r="H2805" t="str">
            <v>X38</v>
          </cell>
          <cell r="I2805" t="str">
            <v>TCMU</v>
          </cell>
          <cell r="J2805">
            <v>9</v>
          </cell>
          <cell r="K2805" t="str">
            <v>GUTIERREZ VERONICA</v>
          </cell>
          <cell r="L2805" t="str">
            <v>GUNI</v>
          </cell>
        </row>
        <row r="2806">
          <cell r="A2806">
            <v>22</v>
          </cell>
          <cell r="B2806" t="str">
            <v>X38</v>
          </cell>
          <cell r="C2806" t="str">
            <v>DEPARTAMENTO MONTAJE</v>
          </cell>
          <cell r="D2806" t="str">
            <v>147</v>
          </cell>
          <cell r="E2806" t="str">
            <v>ENCUADRAMIENTO DE PUERTA AVI.</v>
          </cell>
          <cell r="F2806" t="str">
            <v>DESCONCHADO</v>
          </cell>
          <cell r="G2806" t="str">
            <v>ENCUADRAMIENTO DE PUERTA AVI.DESCONCHADO</v>
          </cell>
          <cell r="H2806" t="str">
            <v>X38</v>
          </cell>
          <cell r="I2806" t="str">
            <v>TCMU</v>
          </cell>
          <cell r="J2806">
            <v>9</v>
          </cell>
          <cell r="K2806" t="str">
            <v>FUENTE FEDER GREGOR</v>
          </cell>
          <cell r="L2806" t="str">
            <v>GUNI</v>
          </cell>
        </row>
        <row r="2807">
          <cell r="A2807">
            <v>22</v>
          </cell>
          <cell r="B2807" t="str">
            <v>X38</v>
          </cell>
          <cell r="C2807" t="str">
            <v>DEPARTAMENTO MONTAJE</v>
          </cell>
          <cell r="D2807" t="str">
            <v>147</v>
          </cell>
          <cell r="E2807" t="str">
            <v>FUNCION DE ALARMA</v>
          </cell>
          <cell r="F2807" t="str">
            <v>INSTALACION ESTATICA  2 RK01</v>
          </cell>
          <cell r="G2807" t="str">
            <v>FUNCION DE ALARMAINSTALACION ESTATICA  2 RK01</v>
          </cell>
          <cell r="H2807" t="str">
            <v>X38</v>
          </cell>
          <cell r="I2807" t="str">
            <v>SREE</v>
          </cell>
          <cell r="J2807">
            <v>9</v>
          </cell>
          <cell r="K2807" t="str">
            <v>CONTROL ELECTRICO</v>
          </cell>
          <cell r="L2807" t="str">
            <v>ST2A</v>
          </cell>
        </row>
        <row r="2808">
          <cell r="A2808">
            <v>22</v>
          </cell>
          <cell r="B2808" t="str">
            <v>X38</v>
          </cell>
          <cell r="C2808" t="str">
            <v>DEPARTAMENTO MONTAJE</v>
          </cell>
          <cell r="D2808" t="str">
            <v>147</v>
          </cell>
          <cell r="E2808" t="str">
            <v>PARACHOQUES AR</v>
          </cell>
          <cell r="F2808" t="str">
            <v>DESCONCHADO</v>
          </cell>
          <cell r="G2808" t="str">
            <v>PARACHOQUES ARDESCONCHADO</v>
          </cell>
          <cell r="H2808" t="str">
            <v>X38</v>
          </cell>
          <cell r="I2808" t="str">
            <v>TCMU</v>
          </cell>
          <cell r="J2808">
            <v>9</v>
          </cell>
          <cell r="K2808" t="str">
            <v>RUSEK CHRISTIAN ADRI</v>
          </cell>
          <cell r="L2808" t="str">
            <v>GUNI</v>
          </cell>
        </row>
        <row r="2809">
          <cell r="A2809">
            <v>22</v>
          </cell>
          <cell r="B2809" t="str">
            <v>X38</v>
          </cell>
          <cell r="C2809" t="str">
            <v>DEPARTAMENTO MONTAJE</v>
          </cell>
          <cell r="D2809" t="str">
            <v>147</v>
          </cell>
          <cell r="E2809" t="str">
            <v>PARACHOQUES AV.</v>
          </cell>
          <cell r="F2809" t="str">
            <v>DESCONCHADO</v>
          </cell>
          <cell r="G2809" t="str">
            <v>PARACHOQUES AV.DESCONCHADO</v>
          </cell>
          <cell r="H2809" t="str">
            <v>X38</v>
          </cell>
          <cell r="I2809" t="str">
            <v>SREE</v>
          </cell>
          <cell r="J2809">
            <v>9</v>
          </cell>
          <cell r="K2809" t="str">
            <v>GARCIA ROBERTO</v>
          </cell>
          <cell r="L2809" t="str">
            <v>GUNI</v>
          </cell>
        </row>
        <row r="2810">
          <cell r="A2810">
            <v>22</v>
          </cell>
          <cell r="B2810" t="str">
            <v>X38</v>
          </cell>
          <cell r="C2810" t="str">
            <v>DEPARTAMENTO MONTAJE</v>
          </cell>
          <cell r="D2810" t="str">
            <v>147</v>
          </cell>
          <cell r="E2810" t="str">
            <v>PARACHOQUES AV.</v>
          </cell>
          <cell r="F2810" t="str">
            <v>DESCONCHADO</v>
          </cell>
          <cell r="G2810" t="str">
            <v>PARACHOQUES AV.DESCONCHADO</v>
          </cell>
          <cell r="H2810" t="str">
            <v>X38</v>
          </cell>
          <cell r="I2810" t="str">
            <v>TCMU</v>
          </cell>
          <cell r="J2810">
            <v>9</v>
          </cell>
          <cell r="K2810" t="str">
            <v>ACEVEDO CLAUDIO CEFE</v>
          </cell>
          <cell r="L2810" t="str">
            <v>GUNI</v>
          </cell>
        </row>
        <row r="2811">
          <cell r="A2811">
            <v>22</v>
          </cell>
          <cell r="B2811" t="str">
            <v>X38</v>
          </cell>
          <cell r="C2811" t="str">
            <v>DEPARTAMENTO MONTAJE</v>
          </cell>
          <cell r="D2811" t="str">
            <v>147</v>
          </cell>
          <cell r="E2811" t="str">
            <v>PARACHOQUES AV.</v>
          </cell>
          <cell r="F2811" t="str">
            <v>DESCONCHADO</v>
          </cell>
          <cell r="G2811" t="str">
            <v>PARACHOQUES AV.DESCONCHADO</v>
          </cell>
          <cell r="H2811" t="str">
            <v>X38</v>
          </cell>
          <cell r="I2811" t="str">
            <v>TCMU</v>
          </cell>
          <cell r="J2811">
            <v>9</v>
          </cell>
          <cell r="K2811" t="str">
            <v>GUTIERREZ VERONICA</v>
          </cell>
          <cell r="L2811" t="str">
            <v>GUNI</v>
          </cell>
        </row>
        <row r="2812">
          <cell r="A2812">
            <v>22</v>
          </cell>
          <cell r="B2812" t="str">
            <v>X38</v>
          </cell>
          <cell r="C2812" t="str">
            <v>DEPARTAMENTO MONTAJE</v>
          </cell>
          <cell r="D2812" t="str">
            <v>147</v>
          </cell>
          <cell r="E2812" t="str">
            <v>PARACHOQUES AV.</v>
          </cell>
          <cell r="F2812" t="str">
            <v>DESCONCHADO</v>
          </cell>
          <cell r="G2812" t="str">
            <v>PARACHOQUES AV.DESCONCHADO</v>
          </cell>
          <cell r="H2812" t="str">
            <v>X38</v>
          </cell>
          <cell r="I2812" t="str">
            <v>TCMU</v>
          </cell>
          <cell r="J2812">
            <v>9</v>
          </cell>
          <cell r="K2812" t="str">
            <v>VERA FEDERICO</v>
          </cell>
          <cell r="L2812" t="str">
            <v>GUNI</v>
          </cell>
        </row>
        <row r="2813">
          <cell r="A2813">
            <v>22</v>
          </cell>
          <cell r="B2813" t="str">
            <v>X38</v>
          </cell>
          <cell r="C2813" t="str">
            <v>DEPARTAMENTO MONTAJE</v>
          </cell>
          <cell r="D2813" t="str">
            <v>147</v>
          </cell>
          <cell r="E2813" t="str">
            <v>PIE  AVI.</v>
          </cell>
          <cell r="F2813" t="str">
            <v>DESCONCHADO</v>
          </cell>
          <cell r="G2813" t="str">
            <v>PIE  AVI.DESCONCHADO</v>
          </cell>
          <cell r="H2813" t="str">
            <v>X38</v>
          </cell>
          <cell r="I2813" t="str">
            <v>STO1</v>
          </cell>
          <cell r="J2813">
            <v>9</v>
          </cell>
          <cell r="K2813" t="str">
            <v>CORREA, ALBERTO</v>
          </cell>
          <cell r="L2813" t="str">
            <v>STO1</v>
          </cell>
        </row>
        <row r="2814">
          <cell r="A2814">
            <v>22</v>
          </cell>
          <cell r="B2814" t="str">
            <v>X38</v>
          </cell>
          <cell r="C2814" t="str">
            <v>DEPARTAMENTO MONTAJE</v>
          </cell>
          <cell r="D2814" t="str">
            <v>147</v>
          </cell>
          <cell r="E2814" t="str">
            <v>PIE MEDIO  D.</v>
          </cell>
          <cell r="F2814" t="str">
            <v>DESCONCHADO</v>
          </cell>
          <cell r="G2814" t="str">
            <v>PIE MEDIO  D.DESCONCHADO</v>
          </cell>
          <cell r="H2814" t="str">
            <v>X38</v>
          </cell>
          <cell r="I2814" t="str">
            <v>TCMU</v>
          </cell>
          <cell r="J2814">
            <v>9</v>
          </cell>
          <cell r="K2814" t="str">
            <v>GUTIERREZ VERONICA</v>
          </cell>
          <cell r="L2814" t="str">
            <v>GUNI</v>
          </cell>
        </row>
        <row r="2815">
          <cell r="A2815">
            <v>22</v>
          </cell>
          <cell r="B2815" t="str">
            <v>X38</v>
          </cell>
          <cell r="C2815" t="str">
            <v>DEPARTAMENTO MONTAJE</v>
          </cell>
          <cell r="D2815" t="str">
            <v>147</v>
          </cell>
          <cell r="E2815" t="str">
            <v>PIE MEDIO  D.</v>
          </cell>
          <cell r="F2815" t="str">
            <v>DESCONCHADO</v>
          </cell>
          <cell r="G2815" t="str">
            <v>PIE MEDIO  D.DESCONCHADO</v>
          </cell>
          <cell r="H2815" t="str">
            <v>X38</v>
          </cell>
          <cell r="I2815" t="str">
            <v>TCMU</v>
          </cell>
          <cell r="J2815">
            <v>9</v>
          </cell>
          <cell r="K2815" t="str">
            <v>ZELAYA GONZA MA CRUZ</v>
          </cell>
          <cell r="L2815" t="str">
            <v>GUNI</v>
          </cell>
        </row>
        <row r="2816">
          <cell r="A2816">
            <v>22</v>
          </cell>
          <cell r="B2816" t="str">
            <v>X38</v>
          </cell>
          <cell r="C2816" t="str">
            <v>DEPARTAMENTO MONTAJE</v>
          </cell>
          <cell r="D2816" t="str">
            <v>147</v>
          </cell>
          <cell r="E2816" t="str">
            <v>PORTON (CONJUNTO)</v>
          </cell>
          <cell r="F2816" t="str">
            <v>DESCONCHADO</v>
          </cell>
          <cell r="G2816" t="str">
            <v>PORTON (CONJUNTO)DESCONCHADO</v>
          </cell>
          <cell r="H2816" t="str">
            <v>X38</v>
          </cell>
          <cell r="I2816" t="str">
            <v>BOUT</v>
          </cell>
          <cell r="J2816">
            <v>9</v>
          </cell>
          <cell r="K2816" t="str">
            <v>GAUNA MARIA EUGENIA</v>
          </cell>
          <cell r="L2816" t="str">
            <v>GUNI</v>
          </cell>
        </row>
        <row r="2817">
          <cell r="A2817">
            <v>22</v>
          </cell>
          <cell r="B2817" t="str">
            <v>X38</v>
          </cell>
          <cell r="C2817" t="str">
            <v>DEPARTAMENTO MONTAJE</v>
          </cell>
          <cell r="D2817" t="str">
            <v>147</v>
          </cell>
          <cell r="E2817" t="str">
            <v>PORTON (CONJUNTO)</v>
          </cell>
          <cell r="F2817" t="str">
            <v>DESCONCHADO</v>
          </cell>
          <cell r="G2817" t="str">
            <v>PORTON (CONJUNTO)DESCONCHADO</v>
          </cell>
          <cell r="H2817" t="str">
            <v>X38</v>
          </cell>
          <cell r="I2817" t="str">
            <v>TCMU</v>
          </cell>
          <cell r="J2817">
            <v>9</v>
          </cell>
          <cell r="K2817" t="str">
            <v>VAZQUEZ RENE ALBERTO</v>
          </cell>
          <cell r="L2817" t="str">
            <v>GUNI</v>
          </cell>
        </row>
        <row r="2818">
          <cell r="A2818">
            <v>22</v>
          </cell>
          <cell r="B2818" t="str">
            <v>X38</v>
          </cell>
          <cell r="C2818" t="str">
            <v>DEPARTAMENTO MONTAJE</v>
          </cell>
          <cell r="D2818" t="str">
            <v>147</v>
          </cell>
          <cell r="E2818" t="str">
            <v>PUERTA ARD.</v>
          </cell>
          <cell r="F2818" t="str">
            <v>DESCONCHADO</v>
          </cell>
          <cell r="G2818" t="str">
            <v>PUERTA ARD.DESCONCHADO</v>
          </cell>
          <cell r="H2818" t="str">
            <v>X38</v>
          </cell>
          <cell r="I2818" t="str">
            <v>TCMU</v>
          </cell>
          <cell r="J2818">
            <v>9</v>
          </cell>
          <cell r="K2818" t="str">
            <v>GAUNA MARIA EUGENIA</v>
          </cell>
          <cell r="L2818" t="str">
            <v>GUNI</v>
          </cell>
        </row>
        <row r="2819">
          <cell r="A2819">
            <v>22</v>
          </cell>
          <cell r="B2819" t="str">
            <v>X38</v>
          </cell>
          <cell r="C2819" t="str">
            <v>DEPARTAMENTO MONTAJE</v>
          </cell>
          <cell r="D2819" t="str">
            <v>147</v>
          </cell>
          <cell r="E2819" t="str">
            <v>PUERTA ARD.</v>
          </cell>
          <cell r="F2819" t="str">
            <v xml:space="preserve">RAYAS </v>
          </cell>
          <cell r="G2819" t="str">
            <v xml:space="preserve">PUERTA ARD.RAYAS </v>
          </cell>
          <cell r="H2819" t="str">
            <v>X38</v>
          </cell>
          <cell r="I2819" t="str">
            <v>TCMU</v>
          </cell>
          <cell r="J2819">
            <v>9</v>
          </cell>
          <cell r="K2819" t="str">
            <v>GAUNA MARIA EUGENIA</v>
          </cell>
          <cell r="L2819" t="str">
            <v>GUNI</v>
          </cell>
        </row>
        <row r="2820">
          <cell r="A2820">
            <v>22</v>
          </cell>
          <cell r="B2820" t="str">
            <v>X38</v>
          </cell>
          <cell r="C2820" t="str">
            <v>DEPARTAMENTO MONTAJE</v>
          </cell>
          <cell r="D2820" t="str">
            <v>147</v>
          </cell>
          <cell r="E2820" t="str">
            <v>PUERTA ARI.</v>
          </cell>
          <cell r="F2820" t="str">
            <v>DESCONCHADO</v>
          </cell>
          <cell r="G2820" t="str">
            <v>PUERTA ARI.DESCONCHADO</v>
          </cell>
          <cell r="H2820" t="str">
            <v>X38</v>
          </cell>
          <cell r="I2820" t="str">
            <v>SBOX</v>
          </cell>
          <cell r="J2820">
            <v>9</v>
          </cell>
          <cell r="K2820" t="str">
            <v>ALBORNOZ CARLOS</v>
          </cell>
          <cell r="L2820" t="str">
            <v>SPIN</v>
          </cell>
        </row>
        <row r="2821">
          <cell r="A2821">
            <v>22</v>
          </cell>
          <cell r="B2821" t="str">
            <v>X38</v>
          </cell>
          <cell r="C2821" t="str">
            <v>DEPARTAMENTO MONTAJE</v>
          </cell>
          <cell r="D2821" t="str">
            <v>147</v>
          </cell>
          <cell r="E2821" t="str">
            <v>PUERTA AVD.</v>
          </cell>
          <cell r="F2821" t="str">
            <v>DESCONCHADO</v>
          </cell>
          <cell r="G2821" t="str">
            <v>PUERTA AVD.DESCONCHADO</v>
          </cell>
          <cell r="H2821" t="str">
            <v>X38</v>
          </cell>
          <cell r="I2821" t="str">
            <v>TCMU</v>
          </cell>
          <cell r="J2821">
            <v>9</v>
          </cell>
          <cell r="K2821" t="str">
            <v>GUTIERREZ VERONICA</v>
          </cell>
          <cell r="L2821" t="str">
            <v>GUNI</v>
          </cell>
        </row>
        <row r="2822">
          <cell r="A2822">
            <v>22</v>
          </cell>
          <cell r="B2822" t="str">
            <v>X38</v>
          </cell>
          <cell r="C2822" t="str">
            <v>DEPARTAMENTO MONTAJE</v>
          </cell>
          <cell r="D2822" t="str">
            <v>147</v>
          </cell>
          <cell r="E2822" t="str">
            <v>PUERTA AVI.</v>
          </cell>
          <cell r="F2822" t="str">
            <v>DESCONCHADO</v>
          </cell>
          <cell r="G2822" t="str">
            <v>PUERTA AVI.DESCONCHADO</v>
          </cell>
          <cell r="H2822" t="str">
            <v>X38</v>
          </cell>
          <cell r="I2822" t="str">
            <v>SREE</v>
          </cell>
          <cell r="J2822">
            <v>9</v>
          </cell>
          <cell r="K2822" t="str">
            <v>GARCIA ROBERTO</v>
          </cell>
          <cell r="L2822" t="str">
            <v>GUNI</v>
          </cell>
        </row>
        <row r="2823">
          <cell r="A2823">
            <v>22</v>
          </cell>
          <cell r="B2823" t="str">
            <v>X38</v>
          </cell>
          <cell r="C2823" t="str">
            <v>DEPARTAMENTO MONTAJE</v>
          </cell>
          <cell r="D2823" t="str">
            <v>147</v>
          </cell>
          <cell r="E2823" t="str">
            <v>PUERTA AVI.</v>
          </cell>
          <cell r="F2823" t="str">
            <v>DESCONCHADO</v>
          </cell>
          <cell r="G2823" t="str">
            <v>PUERTA AVI.DESCONCHADO</v>
          </cell>
          <cell r="H2823" t="str">
            <v>X38</v>
          </cell>
          <cell r="I2823" t="str">
            <v>TCMU</v>
          </cell>
          <cell r="J2823">
            <v>9</v>
          </cell>
          <cell r="K2823" t="str">
            <v>MANZANELLI RICARDO O</v>
          </cell>
          <cell r="L2823" t="str">
            <v>GUNI</v>
          </cell>
        </row>
        <row r="2824">
          <cell r="A2824">
            <v>22</v>
          </cell>
          <cell r="B2824" t="str">
            <v>X38</v>
          </cell>
          <cell r="C2824" t="str">
            <v>DEPARTAMENTO MONTAJE</v>
          </cell>
          <cell r="D2824" t="str">
            <v>147</v>
          </cell>
          <cell r="E2824" t="str">
            <v>PUERTA AVI.</v>
          </cell>
          <cell r="F2824" t="str">
            <v>DESCONCHADO</v>
          </cell>
          <cell r="G2824" t="str">
            <v>PUERTA AVI.DESCONCHADO</v>
          </cell>
          <cell r="H2824" t="str">
            <v>X38</v>
          </cell>
          <cell r="I2824" t="str">
            <v>TCMU</v>
          </cell>
          <cell r="J2824">
            <v>9</v>
          </cell>
          <cell r="K2824" t="str">
            <v>RIOS ALEJANDRO</v>
          </cell>
          <cell r="L2824" t="str">
            <v>GUNI</v>
          </cell>
        </row>
        <row r="2825">
          <cell r="A2825">
            <v>22</v>
          </cell>
          <cell r="B2825" t="str">
            <v>X38</v>
          </cell>
          <cell r="C2825" t="str">
            <v>DEPARTAMENTO MONTAJE</v>
          </cell>
          <cell r="D2825" t="str">
            <v>148</v>
          </cell>
          <cell r="E2825" t="str">
            <v>ALFOMBRA DE MALETERO</v>
          </cell>
          <cell r="F2825" t="str">
            <v>PRESENCIA DE AGUA (ORIGEN INDETERMINADO)</v>
          </cell>
          <cell r="G2825" t="str">
            <v>ALFOMBRA DE MALETEROPRESENCIA DE AGUA (ORIGEN INDETERMINADO)</v>
          </cell>
          <cell r="H2825" t="str">
            <v>X38</v>
          </cell>
          <cell r="I2825" t="str">
            <v>BOUT</v>
          </cell>
          <cell r="J2825">
            <v>9</v>
          </cell>
          <cell r="K2825" t="str">
            <v>ZELAYA GONZA MA CRUZ</v>
          </cell>
          <cell r="L2825" t="str">
            <v>GKAN</v>
          </cell>
        </row>
        <row r="2826">
          <cell r="A2826">
            <v>22</v>
          </cell>
          <cell r="B2826" t="str">
            <v>X38</v>
          </cell>
          <cell r="C2826" t="str">
            <v>DEPARTAMENTO MONTAJE</v>
          </cell>
          <cell r="D2826" t="str">
            <v>148</v>
          </cell>
          <cell r="E2826" t="str">
            <v>FUNCION ABR / ABS</v>
          </cell>
          <cell r="F2826" t="str">
            <v>INSTALACION FIRMA SK01</v>
          </cell>
          <cell r="G2826" t="str">
            <v>FUNCION ABR / ABSINSTALACION FIRMA SK01</v>
          </cell>
          <cell r="H2826" t="str">
            <v>X38</v>
          </cell>
          <cell r="I2826" t="str">
            <v>BOUT</v>
          </cell>
          <cell r="J2826">
            <v>9</v>
          </cell>
          <cell r="K2826" t="str">
            <v>CONTROL ELECTRICO</v>
          </cell>
          <cell r="L2826" t="str">
            <v>SEEA</v>
          </cell>
        </row>
        <row r="2827">
          <cell r="A2827">
            <v>22</v>
          </cell>
          <cell r="B2827" t="str">
            <v>X38</v>
          </cell>
          <cell r="C2827" t="str">
            <v>DEPARTAMENTO MONTAJE</v>
          </cell>
          <cell r="D2827" t="str">
            <v>148</v>
          </cell>
          <cell r="E2827" t="str">
            <v>FUNCION ABR / ABS</v>
          </cell>
          <cell r="F2827" t="str">
            <v>INSTALACION FIRMA SK01</v>
          </cell>
          <cell r="G2827" t="str">
            <v>FUNCION ABR / ABSINSTALACION FIRMA SK01</v>
          </cell>
          <cell r="H2827" t="str">
            <v>X38</v>
          </cell>
          <cell r="I2827" t="str">
            <v>SRE2</v>
          </cell>
          <cell r="J2827">
            <v>9</v>
          </cell>
          <cell r="K2827" t="str">
            <v>CONTROL ELECTRICO</v>
          </cell>
          <cell r="L2827" t="str">
            <v>SEEA</v>
          </cell>
        </row>
        <row r="2828">
          <cell r="A2828">
            <v>22</v>
          </cell>
          <cell r="B2828" t="str">
            <v>X38</v>
          </cell>
          <cell r="C2828" t="str">
            <v>DEPARTAMENTO MONTAJE</v>
          </cell>
          <cell r="D2828" t="str">
            <v>148</v>
          </cell>
          <cell r="E2828" t="str">
            <v>FUNCION AYUDA A LA NAVEGACION</v>
          </cell>
          <cell r="F2828" t="str">
            <v>INSTALACION DINAMICA MK01</v>
          </cell>
          <cell r="G2828" t="str">
            <v>FUNCION AYUDA A LA NAVEGACIONINSTALACION DINAMICA MK01</v>
          </cell>
          <cell r="H2828" t="str">
            <v>X38</v>
          </cell>
          <cell r="I2828" t="str">
            <v>SREE</v>
          </cell>
          <cell r="J2828">
            <v>9</v>
          </cell>
          <cell r="K2828" t="str">
            <v>CONTROL ELECTRICO</v>
          </cell>
          <cell r="L2828" t="str">
            <v>DYRA</v>
          </cell>
        </row>
        <row r="2829">
          <cell r="A2829">
            <v>22</v>
          </cell>
          <cell r="B2829" t="str">
            <v>X38</v>
          </cell>
          <cell r="C2829" t="str">
            <v>DEPARTAMENTO MONTAJE</v>
          </cell>
          <cell r="D2829" t="str">
            <v>148</v>
          </cell>
          <cell r="E2829" t="str">
            <v>FUNCION CVA</v>
          </cell>
          <cell r="F2829" t="str">
            <v>INSTALACION FIRMA SK01</v>
          </cell>
          <cell r="G2829" t="str">
            <v>FUNCION CVAINSTALACION FIRMA SK01</v>
          </cell>
          <cell r="H2829" t="str">
            <v>X38</v>
          </cell>
          <cell r="I2829" t="str">
            <v>BOUT</v>
          </cell>
          <cell r="J2829">
            <v>9</v>
          </cell>
          <cell r="K2829" t="str">
            <v>CONTROL ELECTRICO</v>
          </cell>
          <cell r="L2829" t="str">
            <v>SEEA</v>
          </cell>
        </row>
        <row r="2830">
          <cell r="A2830">
            <v>22</v>
          </cell>
          <cell r="B2830" t="str">
            <v>X38</v>
          </cell>
          <cell r="C2830" t="str">
            <v>DEPARTAMENTO MONTAJE</v>
          </cell>
          <cell r="D2830" t="str">
            <v>148</v>
          </cell>
          <cell r="E2830" t="str">
            <v>FUNCION DOOR CONTROLE MODULE</v>
          </cell>
          <cell r="F2830" t="str">
            <v>INSTALACION FIRMA SK01</v>
          </cell>
          <cell r="G2830" t="str">
            <v>FUNCION DOOR CONTROLE MODULEINSTALACION FIRMA SK01</v>
          </cell>
          <cell r="H2830" t="str">
            <v>X38</v>
          </cell>
          <cell r="I2830" t="str">
            <v>SRE2</v>
          </cell>
          <cell r="J2830">
            <v>9</v>
          </cell>
          <cell r="K2830" t="str">
            <v>CONTROL ELECTRICO</v>
          </cell>
          <cell r="L2830" t="str">
            <v>SEEA</v>
          </cell>
        </row>
        <row r="2831">
          <cell r="A2831">
            <v>22</v>
          </cell>
          <cell r="B2831" t="str">
            <v>X38</v>
          </cell>
          <cell r="C2831" t="str">
            <v>DEPARTAMENTO MONTAJE</v>
          </cell>
          <cell r="D2831" t="str">
            <v>148</v>
          </cell>
          <cell r="E2831" t="str">
            <v>FUNCION USM ( UPC )</v>
          </cell>
          <cell r="F2831" t="str">
            <v>INSTALACION FIRMA SK01</v>
          </cell>
          <cell r="G2831" t="str">
            <v>FUNCION USM ( UPC )INSTALACION FIRMA SK01</v>
          </cell>
          <cell r="H2831" t="str">
            <v>X38</v>
          </cell>
          <cell r="I2831" t="str">
            <v>BOUT</v>
          </cell>
          <cell r="J2831">
            <v>9</v>
          </cell>
          <cell r="K2831" t="str">
            <v>CONTROL ELECTRICO</v>
          </cell>
          <cell r="L2831" t="str">
            <v>SEEA</v>
          </cell>
        </row>
        <row r="2832">
          <cell r="A2832">
            <v>22</v>
          </cell>
          <cell r="B2832" t="str">
            <v>X38</v>
          </cell>
          <cell r="C2832" t="str">
            <v>DEPARTAMENTO PINTURA</v>
          </cell>
          <cell r="D2832" t="str">
            <v>468</v>
          </cell>
          <cell r="E2832" t="str">
            <v>PARACHOQUES AV.</v>
          </cell>
          <cell r="F2832" t="str">
            <v>NO CONFORME</v>
          </cell>
          <cell r="G2832" t="str">
            <v>PARACHOQUES AV.NO CONFORME</v>
          </cell>
          <cell r="H2832" t="str">
            <v>X38</v>
          </cell>
          <cell r="I2832" t="str">
            <v>BOUT</v>
          </cell>
          <cell r="J2832">
            <v>9</v>
          </cell>
          <cell r="K2832" t="str">
            <v>AUTELLI JORGE A</v>
          </cell>
          <cell r="L2832" t="str">
            <v>TCMU</v>
          </cell>
        </row>
        <row r="2833">
          <cell r="A2833">
            <v>22</v>
          </cell>
          <cell r="B2833" t="str">
            <v>X38</v>
          </cell>
          <cell r="C2833" t="str">
            <v>DEPARTAMENTO PINTURA</v>
          </cell>
          <cell r="D2833" t="str">
            <v>481</v>
          </cell>
          <cell r="E2833" t="str">
            <v>PASO DE RUEDA  ARI.</v>
          </cell>
          <cell r="F2833" t="str">
            <v>MASTICO SUPERABUNDANTE</v>
          </cell>
          <cell r="G2833" t="str">
            <v>PASO DE RUEDA  ARI.MASTICO SUPERABUNDANTE</v>
          </cell>
          <cell r="H2833" t="str">
            <v>X38</v>
          </cell>
          <cell r="I2833" t="str">
            <v>BOUT</v>
          </cell>
          <cell r="J2833">
            <v>9</v>
          </cell>
          <cell r="K2833" t="str">
            <v>AUTELLI JORGE A</v>
          </cell>
          <cell r="L2833" t="str">
            <v>TCMU</v>
          </cell>
        </row>
        <row r="2834">
          <cell r="A2834">
            <v>22</v>
          </cell>
          <cell r="B2834" t="str">
            <v>X38</v>
          </cell>
          <cell r="C2834" t="str">
            <v>DEPARTAMENTO PINTURA</v>
          </cell>
          <cell r="D2834" t="str">
            <v>482</v>
          </cell>
          <cell r="E2834" t="str">
            <v>ENCUADRAMIENTO DE PUERTA AVI.</v>
          </cell>
          <cell r="F2834" t="str">
            <v>MASTICO MAL POSICIONADO</v>
          </cell>
          <cell r="G2834" t="str">
            <v>ENCUADRAMIENTO DE PUERTA AVI.MASTICO MAL POSICIONADO</v>
          </cell>
          <cell r="H2834" t="str">
            <v>X38</v>
          </cell>
          <cell r="I2834" t="str">
            <v>SPIN</v>
          </cell>
          <cell r="J2834">
            <v>9</v>
          </cell>
          <cell r="K2834" t="str">
            <v>ALBORNOZ CARLOS</v>
          </cell>
          <cell r="L2834" t="str">
            <v>SPIN</v>
          </cell>
        </row>
        <row r="2835">
          <cell r="A2835">
            <v>22</v>
          </cell>
          <cell r="B2835" t="str">
            <v>X38</v>
          </cell>
          <cell r="C2835" t="str">
            <v>DEPARTAMENTO PINTURA</v>
          </cell>
          <cell r="D2835" t="str">
            <v>482</v>
          </cell>
          <cell r="E2835" t="str">
            <v>PORTON (CONJUNTO)</v>
          </cell>
          <cell r="F2835" t="str">
            <v>MASTICO MAL POSICIONADO</v>
          </cell>
          <cell r="G2835" t="str">
            <v>PORTON (CONJUNTO)MASTICO MAL POSICIONADO</v>
          </cell>
          <cell r="H2835" t="str">
            <v>X38</v>
          </cell>
          <cell r="I2835" t="str">
            <v>SBOX</v>
          </cell>
          <cell r="J2835">
            <v>9</v>
          </cell>
          <cell r="K2835" t="str">
            <v>ALBORNOZ CARLOS</v>
          </cell>
          <cell r="L2835" t="str">
            <v>SPIN</v>
          </cell>
        </row>
        <row r="2836">
          <cell r="A2836">
            <v>22</v>
          </cell>
          <cell r="B2836" t="str">
            <v>X38</v>
          </cell>
          <cell r="C2836" t="str">
            <v>DEPARTAMENTO PINTURA</v>
          </cell>
          <cell r="D2836" t="str">
            <v>483</v>
          </cell>
          <cell r="E2836" t="str">
            <v>CAPOT AV.</v>
          </cell>
          <cell r="F2836" t="str">
            <v>DESCOLGON</v>
          </cell>
          <cell r="G2836" t="str">
            <v>CAPOT AV.DESCOLGON</v>
          </cell>
          <cell r="H2836" t="str">
            <v>X38</v>
          </cell>
          <cell r="I2836" t="str">
            <v>SBOX</v>
          </cell>
          <cell r="J2836">
            <v>9</v>
          </cell>
          <cell r="K2836" t="str">
            <v>ALBORNOZ CARLOS</v>
          </cell>
          <cell r="L2836" t="str">
            <v>SPIN</v>
          </cell>
        </row>
        <row r="2837">
          <cell r="A2837">
            <v>22</v>
          </cell>
          <cell r="B2837" t="str">
            <v>X38</v>
          </cell>
          <cell r="C2837" t="str">
            <v>DEPARTAMENTO PINTURA</v>
          </cell>
          <cell r="D2837" t="str">
            <v>483</v>
          </cell>
          <cell r="E2837" t="str">
            <v>CAPOT AV.</v>
          </cell>
          <cell r="F2837" t="str">
            <v>GOTA</v>
          </cell>
          <cell r="G2837" t="str">
            <v>CAPOT AV.GOTA</v>
          </cell>
          <cell r="H2837" t="str">
            <v>X38</v>
          </cell>
          <cell r="I2837" t="str">
            <v>BOUT</v>
          </cell>
          <cell r="J2837">
            <v>9</v>
          </cell>
          <cell r="K2837" t="str">
            <v>GAUNA MARIA EUGENIA</v>
          </cell>
          <cell r="L2837" t="str">
            <v>GUNI</v>
          </cell>
        </row>
        <row r="2838">
          <cell r="A2838">
            <v>22</v>
          </cell>
          <cell r="B2838" t="str">
            <v>X38</v>
          </cell>
          <cell r="C2838" t="str">
            <v>DEPARTAMENTO PINTURA</v>
          </cell>
          <cell r="D2838" t="str">
            <v>483</v>
          </cell>
          <cell r="E2838" t="str">
            <v>ENCUADRAMIENTO DE PUERTA AVI.</v>
          </cell>
          <cell r="F2838" t="str">
            <v>COLOR NO CONJUNTADO</v>
          </cell>
          <cell r="G2838" t="str">
            <v>ENCUADRAMIENTO DE PUERTA AVI.COLOR NO CONJUNTADO</v>
          </cell>
          <cell r="H2838" t="str">
            <v>X38</v>
          </cell>
          <cell r="I2838" t="str">
            <v>BOUT</v>
          </cell>
          <cell r="J2838">
            <v>9</v>
          </cell>
          <cell r="K2838" t="str">
            <v>VAZQUEZ RENE ALBERTO</v>
          </cell>
          <cell r="L2838" t="str">
            <v>GUNI</v>
          </cell>
        </row>
        <row r="2839">
          <cell r="A2839">
            <v>22</v>
          </cell>
          <cell r="B2839" t="str">
            <v>X38</v>
          </cell>
          <cell r="C2839" t="str">
            <v>DEPARTAMENTO PINTURA</v>
          </cell>
          <cell r="D2839" t="str">
            <v>483</v>
          </cell>
          <cell r="E2839" t="str">
            <v>MARCO DE PUERTA  AVD</v>
          </cell>
          <cell r="F2839" t="str">
            <v>TRASPARENCIA DE PINTURA</v>
          </cell>
          <cell r="G2839" t="str">
            <v>MARCO DE PUERTA  AVDTRASPARENCIA DE PINTURA</v>
          </cell>
          <cell r="H2839" t="str">
            <v>X38</v>
          </cell>
          <cell r="I2839" t="str">
            <v>SRE2</v>
          </cell>
          <cell r="J2839">
            <v>9</v>
          </cell>
          <cell r="K2839" t="str">
            <v>AUTELLI JORGE A</v>
          </cell>
          <cell r="L2839" t="str">
            <v>TCMU</v>
          </cell>
        </row>
        <row r="2840">
          <cell r="A2840">
            <v>22</v>
          </cell>
          <cell r="B2840" t="str">
            <v>X38</v>
          </cell>
          <cell r="C2840" t="str">
            <v>DEPARTAMENTO PINTURA</v>
          </cell>
          <cell r="D2840" t="str">
            <v>483</v>
          </cell>
          <cell r="E2840" t="str">
            <v>PIE MEDIO  D.</v>
          </cell>
          <cell r="F2840" t="str">
            <v>GOTA</v>
          </cell>
          <cell r="G2840" t="str">
            <v>PIE MEDIO  D.GOTA</v>
          </cell>
          <cell r="H2840" t="str">
            <v>X38</v>
          </cell>
          <cell r="I2840" t="str">
            <v>SRE2</v>
          </cell>
          <cell r="J2840">
            <v>9</v>
          </cell>
          <cell r="K2840" t="str">
            <v>MANZANELLI RICARDO O</v>
          </cell>
          <cell r="L2840" t="str">
            <v>GUNI</v>
          </cell>
        </row>
        <row r="2841">
          <cell r="A2841">
            <v>22</v>
          </cell>
          <cell r="B2841" t="str">
            <v>X38</v>
          </cell>
          <cell r="C2841" t="str">
            <v>DEPARTAMENTO PINTURA</v>
          </cell>
          <cell r="D2841" t="str">
            <v>484</v>
          </cell>
          <cell r="E2841" t="str">
            <v>BAJOCAJA D.</v>
          </cell>
          <cell r="F2841" t="str">
            <v>MASTICO MAL POSICIONADO</v>
          </cell>
          <cell r="G2841" t="str">
            <v>BAJOCAJA D.MASTICO MAL POSICIONADO</v>
          </cell>
          <cell r="H2841" t="str">
            <v>X38</v>
          </cell>
          <cell r="I2841" t="str">
            <v>BDEF</v>
          </cell>
          <cell r="J2841">
            <v>9</v>
          </cell>
          <cell r="K2841" t="str">
            <v>ESTERIO SERGIO DAN</v>
          </cell>
          <cell r="L2841" t="str">
            <v>BOUT</v>
          </cell>
        </row>
        <row r="2842">
          <cell r="A2842">
            <v>22</v>
          </cell>
          <cell r="B2842" t="str">
            <v>X38</v>
          </cell>
          <cell r="C2842" t="str">
            <v>DEPARTAMENTO PINTURA</v>
          </cell>
          <cell r="D2842" t="str">
            <v>484</v>
          </cell>
          <cell r="E2842" t="str">
            <v>CAPOT AV.</v>
          </cell>
          <cell r="F2842" t="str">
            <v>RETOQUE NO TERMINADO</v>
          </cell>
          <cell r="G2842" t="str">
            <v>CAPOT AV.RETOQUE NO TERMINADO</v>
          </cell>
          <cell r="H2842" t="str">
            <v>X38</v>
          </cell>
          <cell r="I2842" t="str">
            <v>SBOX</v>
          </cell>
          <cell r="J2842">
            <v>9</v>
          </cell>
          <cell r="K2842" t="str">
            <v>ALBORNOZ CARLOS</v>
          </cell>
          <cell r="L2842" t="str">
            <v>SPIN</v>
          </cell>
        </row>
        <row r="2843">
          <cell r="A2843">
            <v>22</v>
          </cell>
          <cell r="B2843" t="str">
            <v>X38</v>
          </cell>
          <cell r="C2843" t="str">
            <v>DEPARTAMENTO PINTURA</v>
          </cell>
          <cell r="D2843" t="str">
            <v>484</v>
          </cell>
          <cell r="E2843" t="str">
            <v>ENCUADRAMIENTO DE PUERTA ARD.</v>
          </cell>
          <cell r="F2843" t="str">
            <v>FALTA DE ADHERENCIA</v>
          </cell>
          <cell r="G2843" t="str">
            <v>ENCUADRAMIENTO DE PUERTA ARD.FALTA DE ADHERENCIA</v>
          </cell>
          <cell r="H2843" t="str">
            <v>X38</v>
          </cell>
          <cell r="I2843" t="str">
            <v>TCMU</v>
          </cell>
          <cell r="J2843">
            <v>9</v>
          </cell>
          <cell r="K2843" t="str">
            <v>VERA FEDERICO</v>
          </cell>
          <cell r="L2843" t="str">
            <v>GUNI</v>
          </cell>
        </row>
        <row r="2844">
          <cell r="A2844">
            <v>22</v>
          </cell>
          <cell r="B2844" t="str">
            <v>X38</v>
          </cell>
          <cell r="C2844" t="str">
            <v>DEPARTAMENTO PINTURA</v>
          </cell>
          <cell r="D2844" t="str">
            <v>484</v>
          </cell>
          <cell r="E2844" t="str">
            <v>PAÑO DE PUERTA  AVD / ALETA  AVD</v>
          </cell>
          <cell r="F2844" t="str">
            <v>SOBRESALE</v>
          </cell>
          <cell r="G2844" t="str">
            <v>PAÑO DE PUERTA  AVD / ALETA  AVDSOBRESALE</v>
          </cell>
          <cell r="H2844" t="str">
            <v>X38</v>
          </cell>
          <cell r="J2844">
            <v>9</v>
          </cell>
          <cell r="K2844" t="str">
            <v>FLORES PABLO NORBERT</v>
          </cell>
          <cell r="L2844" t="str">
            <v>GUNI</v>
          </cell>
        </row>
        <row r="2845">
          <cell r="A2845">
            <v>22</v>
          </cell>
          <cell r="B2845" t="str">
            <v>X38</v>
          </cell>
          <cell r="C2845" t="str">
            <v>DEPARTAMENTO PINTURA</v>
          </cell>
          <cell r="D2845" t="str">
            <v>484</v>
          </cell>
          <cell r="E2845" t="str">
            <v>PORTON (CONJUNTO)</v>
          </cell>
          <cell r="F2845" t="str">
            <v>BOLLOS</v>
          </cell>
          <cell r="G2845" t="str">
            <v>PORTON (CONJUNTO)BOLLOS</v>
          </cell>
          <cell r="H2845" t="str">
            <v>X38</v>
          </cell>
          <cell r="I2845" t="str">
            <v>BOUT</v>
          </cell>
          <cell r="J2845">
            <v>9</v>
          </cell>
          <cell r="K2845" t="str">
            <v>GAUNA MARIA EUGENIA</v>
          </cell>
          <cell r="L2845" t="str">
            <v>GUNI</v>
          </cell>
        </row>
        <row r="2846">
          <cell r="A2846">
            <v>22</v>
          </cell>
          <cell r="B2846" t="str">
            <v>X38</v>
          </cell>
          <cell r="C2846" t="str">
            <v>DEPARTAMENTO PINTURA</v>
          </cell>
          <cell r="D2846" t="str">
            <v>486</v>
          </cell>
          <cell r="E2846" t="str">
            <v>ALETA ARD.</v>
          </cell>
          <cell r="F2846" t="str">
            <v>DEPOSITO DE PARTICULAS</v>
          </cell>
          <cell r="G2846" t="str">
            <v>ALETA ARD.DEPOSITO DE PARTICULAS</v>
          </cell>
          <cell r="H2846" t="str">
            <v>X38</v>
          </cell>
          <cell r="I2846" t="str">
            <v>BOUT</v>
          </cell>
          <cell r="J2846">
            <v>9</v>
          </cell>
          <cell r="K2846" t="str">
            <v>ACEVEDO CLAUDIO CEFE</v>
          </cell>
          <cell r="L2846" t="str">
            <v>GUNI</v>
          </cell>
        </row>
        <row r="2847">
          <cell r="A2847">
            <v>22</v>
          </cell>
          <cell r="B2847" t="str">
            <v>X38</v>
          </cell>
          <cell r="C2847" t="str">
            <v>DEPARTAMENTO PINTURA</v>
          </cell>
          <cell r="D2847" t="str">
            <v>486</v>
          </cell>
          <cell r="E2847" t="str">
            <v>ALETA ARD.</v>
          </cell>
          <cell r="F2847" t="str">
            <v>DEPOSITO DE PARTICULAS</v>
          </cell>
          <cell r="G2847" t="str">
            <v>ALETA ARD.DEPOSITO DE PARTICULAS</v>
          </cell>
          <cell r="H2847" t="str">
            <v>X38</v>
          </cell>
          <cell r="I2847" t="str">
            <v>TCMU</v>
          </cell>
          <cell r="J2847">
            <v>9</v>
          </cell>
          <cell r="K2847" t="str">
            <v>VERA FEDERICO</v>
          </cell>
          <cell r="L2847" t="str">
            <v>GUNI</v>
          </cell>
        </row>
        <row r="2848">
          <cell r="A2848">
            <v>22</v>
          </cell>
          <cell r="B2848" t="str">
            <v>X38</v>
          </cell>
          <cell r="C2848" t="str">
            <v>DEPARTAMENTO PINTURA</v>
          </cell>
          <cell r="D2848" t="str">
            <v>486</v>
          </cell>
          <cell r="E2848" t="str">
            <v>ALETA ARD.</v>
          </cell>
          <cell r="F2848" t="str">
            <v>GRANO</v>
          </cell>
          <cell r="G2848" t="str">
            <v>ALETA ARD.GRANO</v>
          </cell>
          <cell r="H2848" t="str">
            <v>X38</v>
          </cell>
          <cell r="I2848" t="str">
            <v>TCMU</v>
          </cell>
          <cell r="J2848">
            <v>9</v>
          </cell>
          <cell r="K2848" t="str">
            <v>ZELAYA GONZA MA CRUZ</v>
          </cell>
          <cell r="L2848" t="str">
            <v>GUNI</v>
          </cell>
        </row>
        <row r="2849">
          <cell r="A2849">
            <v>22</v>
          </cell>
          <cell r="B2849" t="str">
            <v>X38</v>
          </cell>
          <cell r="C2849" t="str">
            <v>DEPARTAMENTO PINTURA</v>
          </cell>
          <cell r="D2849" t="str">
            <v>486</v>
          </cell>
          <cell r="E2849" t="str">
            <v>ALETA  ARI.</v>
          </cell>
          <cell r="F2849" t="str">
            <v>CRATER</v>
          </cell>
          <cell r="G2849" t="str">
            <v>ALETA  ARI.CRATER</v>
          </cell>
          <cell r="H2849" t="str">
            <v>X38</v>
          </cell>
          <cell r="I2849" t="str">
            <v>TCMU</v>
          </cell>
          <cell r="J2849">
            <v>9</v>
          </cell>
          <cell r="K2849" t="str">
            <v>ZELAYA GONZA MA CRUZ</v>
          </cell>
          <cell r="L2849" t="str">
            <v>GUNI</v>
          </cell>
        </row>
        <row r="2850">
          <cell r="A2850">
            <v>22</v>
          </cell>
          <cell r="B2850" t="str">
            <v>X38</v>
          </cell>
          <cell r="C2850" t="str">
            <v>DEPARTAMENTO PINTURA</v>
          </cell>
          <cell r="D2850" t="str">
            <v>486</v>
          </cell>
          <cell r="E2850" t="str">
            <v>ALETA  ARI.</v>
          </cell>
          <cell r="F2850" t="str">
            <v>GRANO</v>
          </cell>
          <cell r="G2850" t="str">
            <v>ALETA  ARI.GRANO</v>
          </cell>
          <cell r="H2850" t="str">
            <v>X38</v>
          </cell>
          <cell r="I2850" t="str">
            <v>TCMU</v>
          </cell>
          <cell r="J2850">
            <v>9</v>
          </cell>
          <cell r="K2850" t="str">
            <v>RIZZI JESSICA</v>
          </cell>
          <cell r="L2850" t="str">
            <v>GUNI</v>
          </cell>
        </row>
        <row r="2851">
          <cell r="A2851">
            <v>22</v>
          </cell>
          <cell r="B2851" t="str">
            <v>X38</v>
          </cell>
          <cell r="C2851" t="str">
            <v>DEPARTAMENTO PINTURA</v>
          </cell>
          <cell r="D2851" t="str">
            <v>486</v>
          </cell>
          <cell r="E2851" t="str">
            <v>ALETA  ARI.</v>
          </cell>
          <cell r="F2851" t="str">
            <v>GRANO</v>
          </cell>
          <cell r="G2851" t="str">
            <v>ALETA  ARI.GRANO</v>
          </cell>
          <cell r="H2851" t="str">
            <v>X38</v>
          </cell>
          <cell r="I2851" t="str">
            <v>TCMU</v>
          </cell>
          <cell r="J2851">
            <v>9</v>
          </cell>
          <cell r="K2851" t="str">
            <v>VAZQUEZ RENE ALBERTO</v>
          </cell>
          <cell r="L2851" t="str">
            <v>GUNI</v>
          </cell>
        </row>
        <row r="2852">
          <cell r="A2852">
            <v>22</v>
          </cell>
          <cell r="B2852" t="str">
            <v>X38</v>
          </cell>
          <cell r="C2852" t="str">
            <v>DEPARTAMENTO PINTURA</v>
          </cell>
          <cell r="D2852" t="str">
            <v>486</v>
          </cell>
          <cell r="E2852" t="str">
            <v>ALETA  AVD.</v>
          </cell>
          <cell r="F2852" t="str">
            <v>DEPOSITO DE PARTICULAS</v>
          </cell>
          <cell r="G2852" t="str">
            <v>ALETA  AVD.DEPOSITO DE PARTICULAS</v>
          </cell>
          <cell r="H2852" t="str">
            <v>X38</v>
          </cell>
          <cell r="I2852" t="str">
            <v>TCMU</v>
          </cell>
          <cell r="J2852">
            <v>9</v>
          </cell>
          <cell r="K2852" t="str">
            <v>RUSEK CHRISTIAN ADRI</v>
          </cell>
          <cell r="L2852" t="str">
            <v>GUNI</v>
          </cell>
        </row>
        <row r="2853">
          <cell r="A2853">
            <v>22</v>
          </cell>
          <cell r="B2853" t="str">
            <v>X38</v>
          </cell>
          <cell r="C2853" t="str">
            <v>DEPARTAMENTO PINTURA</v>
          </cell>
          <cell r="D2853" t="str">
            <v>486</v>
          </cell>
          <cell r="E2853" t="str">
            <v>ALETA  AVD.</v>
          </cell>
          <cell r="F2853" t="str">
            <v>MANCHA</v>
          </cell>
          <cell r="G2853" t="str">
            <v>ALETA  AVD.MANCHA</v>
          </cell>
          <cell r="H2853" t="str">
            <v>X38</v>
          </cell>
          <cell r="I2853" t="str">
            <v>BOUT</v>
          </cell>
          <cell r="J2853">
            <v>9</v>
          </cell>
          <cell r="K2853" t="str">
            <v>GAUNA MARIA EUGENIA</v>
          </cell>
          <cell r="L2853" t="str">
            <v>GUNI</v>
          </cell>
        </row>
        <row r="2854">
          <cell r="A2854">
            <v>22</v>
          </cell>
          <cell r="B2854" t="str">
            <v>X38</v>
          </cell>
          <cell r="C2854" t="str">
            <v>DEPARTAMENTO PINTURA</v>
          </cell>
          <cell r="D2854" t="str">
            <v>486</v>
          </cell>
          <cell r="E2854" t="str">
            <v>ALETA  AVI.</v>
          </cell>
          <cell r="F2854" t="str">
            <v>GRANO</v>
          </cell>
          <cell r="G2854" t="str">
            <v>ALETA  AVI.GRANO</v>
          </cell>
          <cell r="H2854" t="str">
            <v>X38</v>
          </cell>
          <cell r="I2854" t="str">
            <v>BOUT</v>
          </cell>
          <cell r="J2854">
            <v>9</v>
          </cell>
          <cell r="K2854" t="str">
            <v>GUTIERREZ VERONICA</v>
          </cell>
          <cell r="L2854" t="str">
            <v>GUNI</v>
          </cell>
        </row>
        <row r="2855">
          <cell r="A2855">
            <v>22</v>
          </cell>
          <cell r="B2855" t="str">
            <v>X38</v>
          </cell>
          <cell r="C2855" t="str">
            <v>DEPARTAMENTO PINTURA</v>
          </cell>
          <cell r="D2855" t="str">
            <v>486</v>
          </cell>
          <cell r="E2855" t="str">
            <v>CAPOT AV.</v>
          </cell>
          <cell r="F2855" t="str">
            <v>CRATER</v>
          </cell>
          <cell r="G2855" t="str">
            <v>CAPOT AV.CRATER</v>
          </cell>
          <cell r="H2855" t="str">
            <v>X38</v>
          </cell>
          <cell r="I2855" t="str">
            <v>BOUT</v>
          </cell>
          <cell r="J2855">
            <v>9</v>
          </cell>
          <cell r="K2855" t="str">
            <v>RUSEK CHRISTIAN ADRI</v>
          </cell>
          <cell r="L2855" t="str">
            <v>GUNI</v>
          </cell>
        </row>
        <row r="2856">
          <cell r="A2856">
            <v>22</v>
          </cell>
          <cell r="B2856" t="str">
            <v>X38</v>
          </cell>
          <cell r="C2856" t="str">
            <v>DEPARTAMENTO PINTURA</v>
          </cell>
          <cell r="D2856" t="str">
            <v>486</v>
          </cell>
          <cell r="E2856" t="str">
            <v>CAPOT AV.</v>
          </cell>
          <cell r="F2856" t="str">
            <v>CRATER</v>
          </cell>
          <cell r="G2856" t="str">
            <v>CAPOT AV.CRATER</v>
          </cell>
          <cell r="H2856" t="str">
            <v>X38</v>
          </cell>
          <cell r="I2856" t="str">
            <v>SPIN</v>
          </cell>
          <cell r="J2856">
            <v>9</v>
          </cell>
          <cell r="K2856" t="str">
            <v>ALBORNOZ CARLOS</v>
          </cell>
          <cell r="L2856" t="str">
            <v>SPIN</v>
          </cell>
        </row>
        <row r="2857">
          <cell r="A2857">
            <v>22</v>
          </cell>
          <cell r="B2857" t="str">
            <v>X38</v>
          </cell>
          <cell r="C2857" t="str">
            <v>DEPARTAMENTO PINTURA</v>
          </cell>
          <cell r="D2857" t="str">
            <v>486</v>
          </cell>
          <cell r="E2857" t="str">
            <v>CAPOT AV.</v>
          </cell>
          <cell r="F2857" t="str">
            <v>CRATER</v>
          </cell>
          <cell r="G2857" t="str">
            <v>CAPOT AV.CRATER</v>
          </cell>
          <cell r="H2857" t="str">
            <v>X38</v>
          </cell>
          <cell r="I2857" t="str">
            <v>TCMU</v>
          </cell>
          <cell r="J2857">
            <v>9</v>
          </cell>
          <cell r="K2857" t="str">
            <v>RIZZI JESSICA</v>
          </cell>
          <cell r="L2857" t="str">
            <v>GUNI</v>
          </cell>
        </row>
        <row r="2858">
          <cell r="A2858">
            <v>22</v>
          </cell>
          <cell r="B2858" t="str">
            <v>X38</v>
          </cell>
          <cell r="C2858" t="str">
            <v>DEPARTAMENTO PINTURA</v>
          </cell>
          <cell r="D2858" t="str">
            <v>486</v>
          </cell>
          <cell r="E2858" t="str">
            <v>CAPOT AV.</v>
          </cell>
          <cell r="F2858" t="str">
            <v>CRATER</v>
          </cell>
          <cell r="G2858" t="str">
            <v>CAPOT AV.CRATER</v>
          </cell>
          <cell r="H2858" t="str">
            <v>X38</v>
          </cell>
          <cell r="I2858" t="str">
            <v>TCMU</v>
          </cell>
          <cell r="J2858">
            <v>9</v>
          </cell>
          <cell r="K2858" t="str">
            <v>ZELAYA GONZA MA CRUZ</v>
          </cell>
          <cell r="L2858" t="str">
            <v>GUNI</v>
          </cell>
        </row>
        <row r="2859">
          <cell r="A2859">
            <v>22</v>
          </cell>
          <cell r="B2859" t="str">
            <v>X38</v>
          </cell>
          <cell r="C2859" t="str">
            <v>DEPARTAMENTO PINTURA</v>
          </cell>
          <cell r="D2859" t="str">
            <v>486</v>
          </cell>
          <cell r="E2859" t="str">
            <v>CAPOT AV.</v>
          </cell>
          <cell r="F2859" t="str">
            <v>DEPOSITO DE PARTICULAS</v>
          </cell>
          <cell r="G2859" t="str">
            <v>CAPOT AV.DEPOSITO DE PARTICULAS</v>
          </cell>
          <cell r="H2859" t="str">
            <v>X38</v>
          </cell>
          <cell r="I2859" t="str">
            <v>TCMU</v>
          </cell>
          <cell r="J2859">
            <v>9</v>
          </cell>
          <cell r="K2859" t="str">
            <v>RUSEK CHRISTIAN ADRI</v>
          </cell>
          <cell r="L2859" t="str">
            <v>GUNI</v>
          </cell>
        </row>
        <row r="2860">
          <cell r="A2860">
            <v>22</v>
          </cell>
          <cell r="B2860" t="str">
            <v>X38</v>
          </cell>
          <cell r="C2860" t="str">
            <v>DEPARTAMENTO PINTURA</v>
          </cell>
          <cell r="D2860" t="str">
            <v>486</v>
          </cell>
          <cell r="E2860" t="str">
            <v>CAPOT AV.</v>
          </cell>
          <cell r="F2860" t="str">
            <v>MANCHA</v>
          </cell>
          <cell r="G2860" t="str">
            <v>CAPOT AV.MANCHA</v>
          </cell>
          <cell r="H2860" t="str">
            <v>X38</v>
          </cell>
          <cell r="I2860" t="str">
            <v>TCMU</v>
          </cell>
          <cell r="J2860">
            <v>9</v>
          </cell>
          <cell r="K2860" t="str">
            <v>MANZANELLI RICARDO O</v>
          </cell>
          <cell r="L2860" t="str">
            <v>GUNI</v>
          </cell>
        </row>
        <row r="2861">
          <cell r="A2861">
            <v>22</v>
          </cell>
          <cell r="B2861" t="str">
            <v>X38</v>
          </cell>
          <cell r="C2861" t="str">
            <v>DEPARTAMENTO PINTURA</v>
          </cell>
          <cell r="D2861" t="str">
            <v>486</v>
          </cell>
          <cell r="E2861" t="str">
            <v>CUSTODIA  D.</v>
          </cell>
          <cell r="F2861" t="str">
            <v>GRANO</v>
          </cell>
          <cell r="G2861" t="str">
            <v>CUSTODIA  D.GRANO</v>
          </cell>
          <cell r="H2861" t="str">
            <v>X38</v>
          </cell>
          <cell r="I2861" t="str">
            <v>TCMU</v>
          </cell>
          <cell r="J2861">
            <v>9</v>
          </cell>
          <cell r="K2861" t="str">
            <v>GUTIERREZ VERONICA</v>
          </cell>
          <cell r="L2861" t="str">
            <v>GUNI</v>
          </cell>
        </row>
        <row r="2862">
          <cell r="A2862">
            <v>22</v>
          </cell>
          <cell r="B2862" t="str">
            <v>X38</v>
          </cell>
          <cell r="C2862" t="str">
            <v>DEPARTAMENTO PINTURA</v>
          </cell>
          <cell r="D2862" t="str">
            <v>486</v>
          </cell>
          <cell r="E2862" t="str">
            <v>PARACHOQUES AR</v>
          </cell>
          <cell r="F2862" t="str">
            <v>CRATER</v>
          </cell>
          <cell r="G2862" t="str">
            <v>PARACHOQUES ARCRATER</v>
          </cell>
          <cell r="H2862" t="str">
            <v>X38</v>
          </cell>
          <cell r="I2862" t="str">
            <v>TCMU</v>
          </cell>
          <cell r="J2862">
            <v>9</v>
          </cell>
          <cell r="K2862" t="str">
            <v>GUTIERREZ VERONICA</v>
          </cell>
          <cell r="L2862" t="str">
            <v>GUNI</v>
          </cell>
        </row>
        <row r="2863">
          <cell r="A2863">
            <v>22</v>
          </cell>
          <cell r="B2863" t="str">
            <v>X38</v>
          </cell>
          <cell r="C2863" t="str">
            <v>DEPARTAMENTO PINTURA</v>
          </cell>
          <cell r="D2863" t="str">
            <v>486</v>
          </cell>
          <cell r="E2863" t="str">
            <v>PIE MEDIO  D.</v>
          </cell>
          <cell r="F2863" t="str">
            <v>DEPOSITO DE PARTICULAS</v>
          </cell>
          <cell r="G2863" t="str">
            <v>PIE MEDIO  D.DEPOSITO DE PARTICULAS</v>
          </cell>
          <cell r="H2863" t="str">
            <v>X38</v>
          </cell>
          <cell r="I2863" t="str">
            <v>BOUT</v>
          </cell>
          <cell r="J2863">
            <v>9</v>
          </cell>
          <cell r="K2863" t="str">
            <v>RUSEK CHRISTIAN ADRI</v>
          </cell>
          <cell r="L2863" t="str">
            <v>GUNI</v>
          </cell>
        </row>
        <row r="2864">
          <cell r="A2864">
            <v>22</v>
          </cell>
          <cell r="B2864" t="str">
            <v>X38</v>
          </cell>
          <cell r="C2864" t="str">
            <v>DEPARTAMENTO PINTURA</v>
          </cell>
          <cell r="D2864" t="str">
            <v>486</v>
          </cell>
          <cell r="E2864" t="str">
            <v>PORTON (CONJUNTO)</v>
          </cell>
          <cell r="F2864" t="str">
            <v>CRATER</v>
          </cell>
          <cell r="G2864" t="str">
            <v>PORTON (CONJUNTO)CRATER</v>
          </cell>
          <cell r="H2864" t="str">
            <v>X38</v>
          </cell>
          <cell r="I2864" t="str">
            <v>SPIN</v>
          </cell>
          <cell r="J2864">
            <v>9</v>
          </cell>
          <cell r="K2864" t="str">
            <v>ALBORNOZ CARLOS</v>
          </cell>
          <cell r="L2864" t="str">
            <v>SPIN</v>
          </cell>
        </row>
        <row r="2865">
          <cell r="A2865">
            <v>22</v>
          </cell>
          <cell r="B2865" t="str">
            <v>X38</v>
          </cell>
          <cell r="C2865" t="str">
            <v>DEPARTAMENTO PINTURA</v>
          </cell>
          <cell r="D2865" t="str">
            <v>486</v>
          </cell>
          <cell r="E2865" t="str">
            <v>PORTON (CONJUNTO)</v>
          </cell>
          <cell r="F2865" t="str">
            <v>DEPOSITO DE PARTICULAS</v>
          </cell>
          <cell r="G2865" t="str">
            <v>PORTON (CONJUNTO)DEPOSITO DE PARTICULAS</v>
          </cell>
          <cell r="H2865" t="str">
            <v>X38</v>
          </cell>
          <cell r="I2865" t="str">
            <v>BOUT</v>
          </cell>
          <cell r="J2865">
            <v>9</v>
          </cell>
          <cell r="K2865" t="str">
            <v>RUSEK CHRISTIAN ADRI</v>
          </cell>
          <cell r="L2865" t="str">
            <v>GUNI</v>
          </cell>
        </row>
        <row r="2866">
          <cell r="A2866">
            <v>22</v>
          </cell>
          <cell r="B2866" t="str">
            <v>X38</v>
          </cell>
          <cell r="C2866" t="str">
            <v>DEPARTAMENTO PINTURA</v>
          </cell>
          <cell r="D2866" t="str">
            <v>486</v>
          </cell>
          <cell r="E2866" t="str">
            <v>PORTON (CONJUNTO)</v>
          </cell>
          <cell r="F2866" t="str">
            <v>DEPOSITO DE PARTICULAS</v>
          </cell>
          <cell r="G2866" t="str">
            <v>PORTON (CONJUNTO)DEPOSITO DE PARTICULAS</v>
          </cell>
          <cell r="H2866" t="str">
            <v>X38</v>
          </cell>
          <cell r="I2866" t="str">
            <v>TCMU</v>
          </cell>
          <cell r="J2866">
            <v>9</v>
          </cell>
          <cell r="K2866" t="str">
            <v>RIOS ALEJANDRO</v>
          </cell>
          <cell r="L2866" t="str">
            <v>GUNI</v>
          </cell>
        </row>
        <row r="2867">
          <cell r="A2867">
            <v>22</v>
          </cell>
          <cell r="B2867" t="str">
            <v>X38</v>
          </cell>
          <cell r="C2867" t="str">
            <v>DEPARTAMENTO PINTURA</v>
          </cell>
          <cell r="D2867" t="str">
            <v>486</v>
          </cell>
          <cell r="E2867" t="str">
            <v>PORTON (CONJUNTO)</v>
          </cell>
          <cell r="F2867" t="str">
            <v>DEPOSITO DE PARTICULAS</v>
          </cell>
          <cell r="G2867" t="str">
            <v>PORTON (CONJUNTO)DEPOSITO DE PARTICULAS</v>
          </cell>
          <cell r="H2867" t="str">
            <v>X38</v>
          </cell>
          <cell r="I2867" t="str">
            <v>TCMU</v>
          </cell>
          <cell r="J2867">
            <v>9</v>
          </cell>
          <cell r="K2867" t="str">
            <v>RUSEK CHRISTIAN ADRI</v>
          </cell>
          <cell r="L2867" t="str">
            <v>GUNI</v>
          </cell>
        </row>
        <row r="2868">
          <cell r="A2868">
            <v>22</v>
          </cell>
          <cell r="B2868" t="str">
            <v>X38</v>
          </cell>
          <cell r="C2868" t="str">
            <v>DEPARTAMENTO PINTURA</v>
          </cell>
          <cell r="D2868" t="str">
            <v>486</v>
          </cell>
          <cell r="E2868" t="str">
            <v>PORTON (CONJUNTO)</v>
          </cell>
          <cell r="F2868" t="str">
            <v>GRANO</v>
          </cell>
          <cell r="G2868" t="str">
            <v>PORTON (CONJUNTO)GRANO</v>
          </cell>
          <cell r="H2868" t="str">
            <v>X38</v>
          </cell>
          <cell r="J2868">
            <v>9</v>
          </cell>
          <cell r="K2868" t="str">
            <v>FLORES PABLO NORBERT</v>
          </cell>
          <cell r="L2868" t="str">
            <v>GUNI</v>
          </cell>
        </row>
        <row r="2869">
          <cell r="A2869">
            <v>22</v>
          </cell>
          <cell r="B2869" t="str">
            <v>X38</v>
          </cell>
          <cell r="C2869" t="str">
            <v>DEPARTAMENTO PINTURA</v>
          </cell>
          <cell r="D2869" t="str">
            <v>486</v>
          </cell>
          <cell r="E2869" t="str">
            <v>PORTON (CONJUNTO)</v>
          </cell>
          <cell r="F2869" t="str">
            <v>HUELLAS</v>
          </cell>
          <cell r="G2869" t="str">
            <v>PORTON (CONJUNTO)HUELLAS</v>
          </cell>
          <cell r="H2869" t="str">
            <v>X38</v>
          </cell>
          <cell r="I2869" t="str">
            <v>BOUT</v>
          </cell>
          <cell r="J2869">
            <v>9</v>
          </cell>
          <cell r="K2869" t="str">
            <v>VERA FEDERICO</v>
          </cell>
          <cell r="L2869" t="str">
            <v>GUNI</v>
          </cell>
        </row>
        <row r="2870">
          <cell r="A2870">
            <v>22</v>
          </cell>
          <cell r="B2870" t="str">
            <v>X38</v>
          </cell>
          <cell r="C2870" t="str">
            <v>DEPARTAMENTO PINTURA</v>
          </cell>
          <cell r="D2870" t="str">
            <v>486</v>
          </cell>
          <cell r="E2870" t="str">
            <v>PUERTA ARD.</v>
          </cell>
          <cell r="F2870" t="str">
            <v>GRANO</v>
          </cell>
          <cell r="G2870" t="str">
            <v>PUERTA ARD.GRANO</v>
          </cell>
          <cell r="H2870" t="str">
            <v>X38</v>
          </cell>
          <cell r="I2870" t="str">
            <v>TCMU</v>
          </cell>
          <cell r="J2870">
            <v>9</v>
          </cell>
          <cell r="K2870" t="str">
            <v>RUSEK CHRISTIAN ADRI</v>
          </cell>
          <cell r="L2870" t="str">
            <v>GUNI</v>
          </cell>
        </row>
        <row r="2871">
          <cell r="A2871">
            <v>22</v>
          </cell>
          <cell r="B2871" t="str">
            <v>X38</v>
          </cell>
          <cell r="C2871" t="str">
            <v>DEPARTAMENTO PINTURA</v>
          </cell>
          <cell r="D2871" t="str">
            <v>486</v>
          </cell>
          <cell r="E2871" t="str">
            <v>PUERTA ARD.</v>
          </cell>
          <cell r="F2871" t="str">
            <v>GRANO</v>
          </cell>
          <cell r="G2871" t="str">
            <v>PUERTA ARD.GRANO</v>
          </cell>
          <cell r="H2871" t="str">
            <v>X38</v>
          </cell>
          <cell r="I2871" t="str">
            <v>TCMU</v>
          </cell>
          <cell r="J2871">
            <v>9</v>
          </cell>
          <cell r="K2871" t="str">
            <v>ZELAYA GONZA MA CRUZ</v>
          </cell>
          <cell r="L2871" t="str">
            <v>GUNI</v>
          </cell>
        </row>
        <row r="2872">
          <cell r="A2872">
            <v>22</v>
          </cell>
          <cell r="B2872" t="str">
            <v>X38</v>
          </cell>
          <cell r="C2872" t="str">
            <v>DEPARTAMENTO PINTURA</v>
          </cell>
          <cell r="D2872" t="str">
            <v>486</v>
          </cell>
          <cell r="E2872" t="str">
            <v>PUERTA ARD.</v>
          </cell>
          <cell r="F2872" t="str">
            <v>HUELLAS</v>
          </cell>
          <cell r="G2872" t="str">
            <v>PUERTA ARD.HUELLAS</v>
          </cell>
          <cell r="H2872" t="str">
            <v>X38</v>
          </cell>
          <cell r="I2872" t="str">
            <v>BOUT</v>
          </cell>
          <cell r="J2872">
            <v>9</v>
          </cell>
          <cell r="K2872" t="str">
            <v>GAUNA MARIA EUGENIA</v>
          </cell>
          <cell r="L2872" t="str">
            <v>GUNI</v>
          </cell>
        </row>
        <row r="2873">
          <cell r="A2873">
            <v>22</v>
          </cell>
          <cell r="B2873" t="str">
            <v>X38</v>
          </cell>
          <cell r="C2873" t="str">
            <v>DEPARTAMENTO PINTURA</v>
          </cell>
          <cell r="D2873" t="str">
            <v>486</v>
          </cell>
          <cell r="E2873" t="str">
            <v>PUERTA ARD.</v>
          </cell>
          <cell r="F2873" t="str">
            <v>HUELLAS</v>
          </cell>
          <cell r="G2873" t="str">
            <v>PUERTA ARD.HUELLAS</v>
          </cell>
          <cell r="H2873" t="str">
            <v>X38</v>
          </cell>
          <cell r="I2873" t="str">
            <v>BOUT</v>
          </cell>
          <cell r="J2873">
            <v>9</v>
          </cell>
          <cell r="K2873" t="str">
            <v>MANZANELLI RICARDO O</v>
          </cell>
          <cell r="L2873" t="str">
            <v>GUNI</v>
          </cell>
        </row>
        <row r="2874">
          <cell r="A2874">
            <v>22</v>
          </cell>
          <cell r="B2874" t="str">
            <v>X38</v>
          </cell>
          <cell r="C2874" t="str">
            <v>DEPARTAMENTO PINTURA</v>
          </cell>
          <cell r="D2874" t="str">
            <v>486</v>
          </cell>
          <cell r="E2874" t="str">
            <v>PUERTA ARI.</v>
          </cell>
          <cell r="F2874" t="str">
            <v>DEPOSITO DE PARTICULAS</v>
          </cell>
          <cell r="G2874" t="str">
            <v>PUERTA ARI.DEPOSITO DE PARTICULAS</v>
          </cell>
          <cell r="H2874" t="str">
            <v>X38</v>
          </cell>
          <cell r="I2874" t="str">
            <v>TCMU</v>
          </cell>
          <cell r="J2874">
            <v>9</v>
          </cell>
          <cell r="K2874" t="str">
            <v>RIZZI JESSICA</v>
          </cell>
          <cell r="L2874" t="str">
            <v>GUNI</v>
          </cell>
        </row>
        <row r="2875">
          <cell r="A2875">
            <v>22</v>
          </cell>
          <cell r="B2875" t="str">
            <v>X38</v>
          </cell>
          <cell r="C2875" t="str">
            <v>DEPARTAMENTO PINTURA</v>
          </cell>
          <cell r="D2875" t="str">
            <v>486</v>
          </cell>
          <cell r="E2875" t="str">
            <v>PUERTA ARI.</v>
          </cell>
          <cell r="F2875" t="str">
            <v>GRANO</v>
          </cell>
          <cell r="G2875" t="str">
            <v>PUERTA ARI.GRANO</v>
          </cell>
          <cell r="H2875" t="str">
            <v>X38</v>
          </cell>
          <cell r="I2875" t="str">
            <v>BOUT</v>
          </cell>
          <cell r="J2875">
            <v>9</v>
          </cell>
          <cell r="K2875" t="str">
            <v>FIGUEROA MIGUEL ANGE</v>
          </cell>
          <cell r="L2875" t="str">
            <v>GUNI</v>
          </cell>
        </row>
        <row r="2876">
          <cell r="A2876">
            <v>22</v>
          </cell>
          <cell r="B2876" t="str">
            <v>X38</v>
          </cell>
          <cell r="C2876" t="str">
            <v>DEPARTAMENTO PINTURA</v>
          </cell>
          <cell r="D2876" t="str">
            <v>486</v>
          </cell>
          <cell r="E2876" t="str">
            <v>PUERTA ARI.</v>
          </cell>
          <cell r="F2876" t="str">
            <v>GRANO</v>
          </cell>
          <cell r="G2876" t="str">
            <v>PUERTA ARI.GRANO</v>
          </cell>
          <cell r="H2876" t="str">
            <v>X38</v>
          </cell>
          <cell r="I2876" t="str">
            <v>TCMU</v>
          </cell>
          <cell r="J2876">
            <v>9</v>
          </cell>
          <cell r="K2876" t="str">
            <v>GAUNA MARIA EUGENIA</v>
          </cell>
          <cell r="L2876" t="str">
            <v>GUNI</v>
          </cell>
        </row>
        <row r="2877">
          <cell r="A2877">
            <v>22</v>
          </cell>
          <cell r="B2877" t="str">
            <v>X38</v>
          </cell>
          <cell r="C2877" t="str">
            <v>DEPARTAMENTO PINTURA</v>
          </cell>
          <cell r="D2877" t="str">
            <v>486</v>
          </cell>
          <cell r="E2877" t="str">
            <v>PUERTA ARI.</v>
          </cell>
          <cell r="F2877" t="str">
            <v>GRANO</v>
          </cell>
          <cell r="G2877" t="str">
            <v>PUERTA ARI.GRANO</v>
          </cell>
          <cell r="H2877" t="str">
            <v>X38</v>
          </cell>
          <cell r="I2877" t="str">
            <v>TCMU</v>
          </cell>
          <cell r="J2877">
            <v>9</v>
          </cell>
          <cell r="K2877" t="str">
            <v>MANZANELLI RICARDO O</v>
          </cell>
          <cell r="L2877" t="str">
            <v>GUNI</v>
          </cell>
        </row>
        <row r="2878">
          <cell r="A2878">
            <v>22</v>
          </cell>
          <cell r="B2878" t="str">
            <v>X38</v>
          </cell>
          <cell r="C2878" t="str">
            <v>DEPARTAMENTO PINTURA</v>
          </cell>
          <cell r="D2878" t="str">
            <v>486</v>
          </cell>
          <cell r="E2878" t="str">
            <v>PUERTA ARI.</v>
          </cell>
          <cell r="F2878" t="str">
            <v>GRANO</v>
          </cell>
          <cell r="G2878" t="str">
            <v>PUERTA ARI.GRANO</v>
          </cell>
          <cell r="H2878" t="str">
            <v>X38</v>
          </cell>
          <cell r="I2878" t="str">
            <v>TCMU</v>
          </cell>
          <cell r="J2878">
            <v>9</v>
          </cell>
          <cell r="K2878" t="str">
            <v>RIZZI JESSICA</v>
          </cell>
          <cell r="L2878" t="str">
            <v>GUNI</v>
          </cell>
        </row>
        <row r="2879">
          <cell r="A2879">
            <v>22</v>
          </cell>
          <cell r="B2879" t="str">
            <v>X38</v>
          </cell>
          <cell r="C2879" t="str">
            <v>DEPARTAMENTO PINTURA</v>
          </cell>
          <cell r="D2879" t="str">
            <v>486</v>
          </cell>
          <cell r="E2879" t="str">
            <v>PUERTA ARI.</v>
          </cell>
          <cell r="F2879" t="str">
            <v>HUELLAS</v>
          </cell>
          <cell r="G2879" t="str">
            <v>PUERTA ARI.HUELLAS</v>
          </cell>
          <cell r="H2879" t="str">
            <v>X38</v>
          </cell>
          <cell r="J2879">
            <v>9</v>
          </cell>
          <cell r="K2879" t="str">
            <v>FLORES PABLO NORBERT</v>
          </cell>
          <cell r="L2879" t="str">
            <v>GUNI</v>
          </cell>
        </row>
        <row r="2880">
          <cell r="A2880">
            <v>22</v>
          </cell>
          <cell r="B2880" t="str">
            <v>X38</v>
          </cell>
          <cell r="C2880" t="str">
            <v>DEPARTAMENTO PINTURA</v>
          </cell>
          <cell r="D2880" t="str">
            <v>486</v>
          </cell>
          <cell r="E2880" t="str">
            <v>PUERTA ARI.</v>
          </cell>
          <cell r="F2880" t="str">
            <v>PICADURAS</v>
          </cell>
          <cell r="G2880" t="str">
            <v>PUERTA ARI.PICADURAS</v>
          </cell>
          <cell r="H2880" t="str">
            <v>X38</v>
          </cell>
          <cell r="I2880" t="str">
            <v>TCMU</v>
          </cell>
          <cell r="J2880">
            <v>9</v>
          </cell>
          <cell r="K2880" t="str">
            <v>FIGUEROA MIGUEL ANGE</v>
          </cell>
          <cell r="L2880" t="str">
            <v>GUNI</v>
          </cell>
        </row>
        <row r="2881">
          <cell r="A2881">
            <v>22</v>
          </cell>
          <cell r="B2881" t="str">
            <v>X38</v>
          </cell>
          <cell r="C2881" t="str">
            <v>DEPARTAMENTO PINTURA</v>
          </cell>
          <cell r="D2881" t="str">
            <v>486</v>
          </cell>
          <cell r="E2881" t="str">
            <v>PUERTA AVD.</v>
          </cell>
          <cell r="F2881" t="str">
            <v>DEPOSITO DE PARTICULAS</v>
          </cell>
          <cell r="G2881" t="str">
            <v>PUERTA AVD.DEPOSITO DE PARTICULAS</v>
          </cell>
          <cell r="H2881" t="str">
            <v>X38</v>
          </cell>
          <cell r="I2881" t="str">
            <v>TCMU</v>
          </cell>
          <cell r="J2881">
            <v>9</v>
          </cell>
          <cell r="K2881" t="str">
            <v>FIGUEROA MIGUEL ANGE</v>
          </cell>
          <cell r="L2881" t="str">
            <v>GUNI</v>
          </cell>
        </row>
        <row r="2882">
          <cell r="A2882">
            <v>22</v>
          </cell>
          <cell r="B2882" t="str">
            <v>X38</v>
          </cell>
          <cell r="C2882" t="str">
            <v>DEPARTAMENTO PINTURA</v>
          </cell>
          <cell r="D2882" t="str">
            <v>486</v>
          </cell>
          <cell r="E2882" t="str">
            <v>PUERTA AVD.</v>
          </cell>
          <cell r="F2882" t="str">
            <v>DEPOSITO DE PARTICULAS</v>
          </cell>
          <cell r="G2882" t="str">
            <v>PUERTA AVD.DEPOSITO DE PARTICULAS</v>
          </cell>
          <cell r="H2882" t="str">
            <v>X38</v>
          </cell>
          <cell r="I2882" t="str">
            <v>TCMU</v>
          </cell>
          <cell r="J2882">
            <v>9</v>
          </cell>
          <cell r="K2882" t="str">
            <v>RUSEK CHRISTIAN ADRI</v>
          </cell>
          <cell r="L2882" t="str">
            <v>GUNI</v>
          </cell>
        </row>
        <row r="2883">
          <cell r="A2883">
            <v>22</v>
          </cell>
          <cell r="B2883" t="str">
            <v>X38</v>
          </cell>
          <cell r="C2883" t="str">
            <v>DEPARTAMENTO PINTURA</v>
          </cell>
          <cell r="D2883" t="str">
            <v>486</v>
          </cell>
          <cell r="E2883" t="str">
            <v>PUERTA AVD.</v>
          </cell>
          <cell r="F2883" t="str">
            <v>GRANO</v>
          </cell>
          <cell r="G2883" t="str">
            <v>PUERTA AVD.GRANO</v>
          </cell>
          <cell r="H2883" t="str">
            <v>X38</v>
          </cell>
          <cell r="I2883" t="str">
            <v>TCMU</v>
          </cell>
          <cell r="J2883">
            <v>9</v>
          </cell>
          <cell r="K2883" t="str">
            <v>GUTIERREZ VERONICA</v>
          </cell>
          <cell r="L2883" t="str">
            <v>GUNI</v>
          </cell>
        </row>
        <row r="2884">
          <cell r="A2884">
            <v>22</v>
          </cell>
          <cell r="B2884" t="str">
            <v>X38</v>
          </cell>
          <cell r="C2884" t="str">
            <v>DEPARTAMENTO PINTURA</v>
          </cell>
          <cell r="D2884" t="str">
            <v>486</v>
          </cell>
          <cell r="E2884" t="str">
            <v>PUERTA AVI.</v>
          </cell>
          <cell r="F2884" t="str">
            <v>DEPOSITO DE PARTICULAS</v>
          </cell>
          <cell r="G2884" t="str">
            <v>PUERTA AVI.DEPOSITO DE PARTICULAS</v>
          </cell>
          <cell r="H2884" t="str">
            <v>X38</v>
          </cell>
          <cell r="I2884" t="str">
            <v>TCMU</v>
          </cell>
          <cell r="J2884">
            <v>9</v>
          </cell>
          <cell r="K2884" t="str">
            <v>RIZZI JESSICA</v>
          </cell>
          <cell r="L2884" t="str">
            <v>GUNI</v>
          </cell>
        </row>
        <row r="2885">
          <cell r="A2885">
            <v>22</v>
          </cell>
          <cell r="B2885" t="str">
            <v>X38</v>
          </cell>
          <cell r="C2885" t="str">
            <v>DEPARTAMENTO PINTURA</v>
          </cell>
          <cell r="D2885" t="str">
            <v>486</v>
          </cell>
          <cell r="E2885" t="str">
            <v>PUERTA AVI.</v>
          </cell>
          <cell r="F2885" t="str">
            <v>GRANO</v>
          </cell>
          <cell r="G2885" t="str">
            <v>PUERTA AVI.GRANO</v>
          </cell>
          <cell r="H2885" t="str">
            <v>X38</v>
          </cell>
          <cell r="I2885" t="str">
            <v>TCMU</v>
          </cell>
          <cell r="J2885">
            <v>9</v>
          </cell>
          <cell r="K2885" t="str">
            <v>RIZZI JESSICA</v>
          </cell>
          <cell r="L2885" t="str">
            <v>GUNI</v>
          </cell>
        </row>
        <row r="2886">
          <cell r="A2886">
            <v>22</v>
          </cell>
          <cell r="B2886" t="str">
            <v>X38</v>
          </cell>
          <cell r="C2886" t="str">
            <v>DEPARTAMENTO PINTURA</v>
          </cell>
          <cell r="D2886" t="str">
            <v>486</v>
          </cell>
          <cell r="E2886" t="str">
            <v>PUERTA AVI.</v>
          </cell>
          <cell r="F2886" t="str">
            <v>HUELLAS</v>
          </cell>
          <cell r="G2886" t="str">
            <v>PUERTA AVI.HUELLAS</v>
          </cell>
          <cell r="H2886" t="str">
            <v>X38</v>
          </cell>
          <cell r="I2886" t="str">
            <v>BOUT</v>
          </cell>
          <cell r="J2886">
            <v>9</v>
          </cell>
          <cell r="K2886" t="str">
            <v>VAZQUEZ RENE ALBERTO</v>
          </cell>
          <cell r="L2886" t="str">
            <v>GUNI</v>
          </cell>
        </row>
        <row r="2887">
          <cell r="A2887">
            <v>22</v>
          </cell>
          <cell r="B2887" t="str">
            <v>X38</v>
          </cell>
          <cell r="C2887" t="str">
            <v>DEPARTAMENTO PINTURA</v>
          </cell>
          <cell r="D2887" t="str">
            <v>486</v>
          </cell>
          <cell r="E2887" t="str">
            <v>TAPA DE CARBURANTE</v>
          </cell>
          <cell r="F2887" t="str">
            <v>DEPOSITO DE PARTICULAS</v>
          </cell>
          <cell r="G2887" t="str">
            <v>TAPA DE CARBURANTEDEPOSITO DE PARTICULAS</v>
          </cell>
          <cell r="H2887" t="str">
            <v>X38</v>
          </cell>
          <cell r="I2887" t="str">
            <v>BOUT</v>
          </cell>
          <cell r="J2887">
            <v>9</v>
          </cell>
          <cell r="K2887" t="str">
            <v>RUSEK CHRISTIAN ADRI</v>
          </cell>
          <cell r="L2887" t="str">
            <v>GUNI</v>
          </cell>
        </row>
        <row r="2888">
          <cell r="A2888">
            <v>22</v>
          </cell>
          <cell r="B2888" t="str">
            <v>X38</v>
          </cell>
          <cell r="C2888" t="str">
            <v>DEPARTAMENTO PINTURA</v>
          </cell>
          <cell r="D2888" t="str">
            <v>486</v>
          </cell>
          <cell r="E2888" t="str">
            <v>TAPA DE CARBURANTE</v>
          </cell>
          <cell r="F2888" t="str">
            <v>GRANO</v>
          </cell>
          <cell r="G2888" t="str">
            <v>TAPA DE CARBURANTEGRANO</v>
          </cell>
          <cell r="H2888" t="str">
            <v>X38</v>
          </cell>
          <cell r="I2888" t="str">
            <v>BOUT</v>
          </cell>
          <cell r="J2888">
            <v>9</v>
          </cell>
          <cell r="K2888" t="str">
            <v>GAUNA MARIA EUGENIA</v>
          </cell>
          <cell r="L2888" t="str">
            <v>GUNI</v>
          </cell>
        </row>
        <row r="2889">
          <cell r="A2889">
            <v>22</v>
          </cell>
          <cell r="B2889" t="str">
            <v>X38</v>
          </cell>
          <cell r="C2889" t="str">
            <v>DEPARTAMENTO PINTURA</v>
          </cell>
          <cell r="D2889" t="str">
            <v>486</v>
          </cell>
          <cell r="E2889" t="str">
            <v>TECHO</v>
          </cell>
          <cell r="F2889" t="str">
            <v>DEPOSITO DE PARTICULAS</v>
          </cell>
          <cell r="G2889" t="str">
            <v>TECHODEPOSITO DE PARTICULAS</v>
          </cell>
          <cell r="H2889" t="str">
            <v>X38</v>
          </cell>
          <cell r="I2889" t="str">
            <v>TCMU</v>
          </cell>
          <cell r="J2889">
            <v>9</v>
          </cell>
          <cell r="K2889" t="str">
            <v>FIGUEROA MIGUEL ANGE</v>
          </cell>
          <cell r="L2889" t="str">
            <v>GUNI</v>
          </cell>
        </row>
        <row r="2890">
          <cell r="A2890">
            <v>22</v>
          </cell>
          <cell r="B2890" t="str">
            <v>X38</v>
          </cell>
          <cell r="C2890" t="str">
            <v>DEPARTAMENTO PINTURA</v>
          </cell>
          <cell r="D2890" t="str">
            <v>486</v>
          </cell>
          <cell r="E2890" t="str">
            <v>TECHO</v>
          </cell>
          <cell r="F2890" t="str">
            <v>GRANO</v>
          </cell>
          <cell r="G2890" t="str">
            <v>TECHOGRANO</v>
          </cell>
          <cell r="H2890" t="str">
            <v>X38</v>
          </cell>
          <cell r="I2890" t="str">
            <v>BOUT</v>
          </cell>
          <cell r="J2890">
            <v>9</v>
          </cell>
          <cell r="K2890" t="str">
            <v>RUSEK CHRISTIAN ADRI</v>
          </cell>
          <cell r="L2890" t="str">
            <v>GUNI</v>
          </cell>
        </row>
        <row r="2891">
          <cell r="A2891">
            <v>22</v>
          </cell>
          <cell r="B2891" t="str">
            <v>X38</v>
          </cell>
          <cell r="C2891" t="str">
            <v>DEPARTAMENTO PINTURA</v>
          </cell>
          <cell r="D2891" t="str">
            <v>486</v>
          </cell>
          <cell r="E2891" t="str">
            <v>TECHO</v>
          </cell>
          <cell r="F2891" t="str">
            <v>GRANO</v>
          </cell>
          <cell r="G2891" t="str">
            <v>TECHOGRANO</v>
          </cell>
          <cell r="H2891" t="str">
            <v>X38</v>
          </cell>
          <cell r="I2891" t="str">
            <v>TCMU</v>
          </cell>
          <cell r="J2891">
            <v>9</v>
          </cell>
          <cell r="K2891" t="str">
            <v>ZELAYA GONZA MA CRUZ</v>
          </cell>
          <cell r="L2891" t="str">
            <v>GUNI</v>
          </cell>
        </row>
        <row r="2892">
          <cell r="A2892">
            <v>22</v>
          </cell>
          <cell r="B2892" t="str">
            <v>X38</v>
          </cell>
          <cell r="C2892" t="str">
            <v>DIRECCION ADJUNTA TECNICA</v>
          </cell>
          <cell r="D2892" t="str">
            <v>300</v>
          </cell>
          <cell r="E2892" t="str">
            <v>FUNCION DE ANTIARRANQUE</v>
          </cell>
          <cell r="F2892" t="str">
            <v>DEFECTO ELECTRICO NO REPRODUCIDO</v>
          </cell>
          <cell r="G2892" t="str">
            <v>FUNCION DE ANTIARRANQUEDEFECTO ELECTRICO NO REPRODUCIDO</v>
          </cell>
          <cell r="H2892" t="str">
            <v>X38</v>
          </cell>
          <cell r="I2892" t="str">
            <v>SREE</v>
          </cell>
          <cell r="J2892">
            <v>9</v>
          </cell>
          <cell r="K2892" t="str">
            <v>CONTROL ELECTRICO</v>
          </cell>
          <cell r="L2892" t="str">
            <v>SEEA</v>
          </cell>
        </row>
        <row r="2893">
          <cell r="A2893">
            <v>22</v>
          </cell>
          <cell r="B2893" t="str">
            <v>X38</v>
          </cell>
          <cell r="C2893" t="str">
            <v>DIRECCION ADJUNTA TECNICA</v>
          </cell>
          <cell r="D2893" t="str">
            <v>300</v>
          </cell>
          <cell r="E2893" t="str">
            <v>FUNCION DE INYECCION</v>
          </cell>
          <cell r="F2893" t="str">
            <v>AVERIA INSTALACION PEV</v>
          </cell>
          <cell r="G2893" t="str">
            <v>FUNCION DE INYECCIONAVERIA INSTALACION PEV</v>
          </cell>
          <cell r="H2893" t="str">
            <v>X38</v>
          </cell>
          <cell r="I2893" t="str">
            <v>SREE</v>
          </cell>
          <cell r="J2893">
            <v>9</v>
          </cell>
          <cell r="K2893" t="str">
            <v>CONTROL ELECTRICO</v>
          </cell>
          <cell r="L2893" t="str">
            <v>ST2A</v>
          </cell>
        </row>
        <row r="2894">
          <cell r="A2894">
            <v>22</v>
          </cell>
          <cell r="B2894" t="str">
            <v>X38</v>
          </cell>
          <cell r="C2894" t="str">
            <v>DIRECCION ADJUNTA TECNICA</v>
          </cell>
          <cell r="D2894" t="str">
            <v>300</v>
          </cell>
          <cell r="E2894" t="str">
            <v>FUNCION PILOTOS DE POSICION</v>
          </cell>
          <cell r="F2894" t="str">
            <v>NO CONFORME</v>
          </cell>
          <cell r="G2894" t="str">
            <v>FUNCION PILOTOS DE POSICIONNO CONFORME</v>
          </cell>
          <cell r="H2894" t="str">
            <v>X38</v>
          </cell>
          <cell r="I2894" t="str">
            <v>SREE</v>
          </cell>
          <cell r="J2894">
            <v>9</v>
          </cell>
          <cell r="K2894" t="str">
            <v>CONTROL ELECTRICO</v>
          </cell>
          <cell r="L2894" t="str">
            <v>ST2A</v>
          </cell>
        </row>
        <row r="2895">
          <cell r="A2895">
            <v>22</v>
          </cell>
          <cell r="B2895" t="str">
            <v>X38</v>
          </cell>
          <cell r="C2895" t="str">
            <v>DIRECCION ADJUNTA TECNICA</v>
          </cell>
          <cell r="D2895" t="str">
            <v>300</v>
          </cell>
          <cell r="E2895" t="str">
            <v>TAPA DE CARBURANTE</v>
          </cell>
          <cell r="F2895" t="str">
            <v>MAL CENTRADO</v>
          </cell>
          <cell r="G2895" t="str">
            <v>TAPA DE CARBURANTEMAL CENTRADO</v>
          </cell>
          <cell r="H2895" t="str">
            <v>X38</v>
          </cell>
          <cell r="I2895" t="str">
            <v>SRE2</v>
          </cell>
          <cell r="J2895">
            <v>9</v>
          </cell>
          <cell r="K2895" t="str">
            <v>AUTELLI JORGE A</v>
          </cell>
          <cell r="L2895" t="str">
            <v>TCMU</v>
          </cell>
        </row>
        <row r="2896">
          <cell r="A2896">
            <v>22</v>
          </cell>
          <cell r="B2896" t="str">
            <v>X65</v>
          </cell>
          <cell r="C2896" t="str">
            <v>CALIDAD DE PIEZAS</v>
          </cell>
          <cell r="D2896" t="str">
            <v>151</v>
          </cell>
          <cell r="E2896" t="str">
            <v>ALFOMBRA DE PISO ARD.</v>
          </cell>
          <cell r="F2896" t="str">
            <v>PRESENCIA DE AGUA (ORIGEN INDETERMINADO)</v>
          </cell>
          <cell r="G2896" t="str">
            <v>ALFOMBRA DE PISO ARD.PRESENCIA DE AGUA (ORIGEN INDETERMINADO)</v>
          </cell>
          <cell r="H2896" t="str">
            <v>X65</v>
          </cell>
          <cell r="I2896" t="str">
            <v>BDEF</v>
          </cell>
          <cell r="J2896">
            <v>9</v>
          </cell>
          <cell r="K2896" t="str">
            <v>GOMEZ LUCAS EDUARDO</v>
          </cell>
          <cell r="L2896" t="str">
            <v>BDEF</v>
          </cell>
        </row>
        <row r="2897">
          <cell r="A2897">
            <v>22</v>
          </cell>
          <cell r="B2897" t="str">
            <v>X65</v>
          </cell>
          <cell r="C2897" t="str">
            <v>CALIDAD DE PIEZAS</v>
          </cell>
          <cell r="D2897" t="str">
            <v>151</v>
          </cell>
          <cell r="E2897" t="str">
            <v>CINTURON DE SEGURIDAD ARD.</v>
          </cell>
          <cell r="F2897" t="str">
            <v>NO CONFORME</v>
          </cell>
          <cell r="G2897" t="str">
            <v>CINTURON DE SEGURIDAD ARD.NO CONFORME</v>
          </cell>
          <cell r="H2897" t="str">
            <v>X65</v>
          </cell>
          <cell r="I2897" t="str">
            <v>TCMU</v>
          </cell>
          <cell r="J2897">
            <v>9</v>
          </cell>
          <cell r="K2897" t="str">
            <v>VAZQUEZ RENE ALBERTO</v>
          </cell>
          <cell r="L2897" t="str">
            <v>GUN2</v>
          </cell>
        </row>
        <row r="2898">
          <cell r="A2898">
            <v>22</v>
          </cell>
          <cell r="B2898" t="str">
            <v>X65</v>
          </cell>
          <cell r="C2898" t="str">
            <v>CALIDAD DE PIEZAS</v>
          </cell>
          <cell r="D2898" t="str">
            <v>151</v>
          </cell>
          <cell r="E2898" t="str">
            <v>CLIMATIZADOR</v>
          </cell>
          <cell r="F2898" t="str">
            <v>NO CONFORME</v>
          </cell>
          <cell r="G2898" t="str">
            <v>CLIMATIZADORNO CONFORME</v>
          </cell>
          <cell r="H2898" t="str">
            <v>X65</v>
          </cell>
          <cell r="I2898" t="str">
            <v>BDEF</v>
          </cell>
          <cell r="J2898">
            <v>9</v>
          </cell>
          <cell r="K2898" t="str">
            <v>ESTERIO SERGIO DAN</v>
          </cell>
          <cell r="L2898" t="str">
            <v>BOUT</v>
          </cell>
        </row>
        <row r="2899">
          <cell r="A2899">
            <v>22</v>
          </cell>
          <cell r="B2899" t="str">
            <v>X65</v>
          </cell>
          <cell r="C2899" t="str">
            <v>CALIDAD DE PIEZAS</v>
          </cell>
          <cell r="D2899" t="str">
            <v>151</v>
          </cell>
          <cell r="E2899" t="str">
            <v>FUNCION ABR / ABS</v>
          </cell>
          <cell r="F2899" t="str">
            <v>FALTA FUSIBLE</v>
          </cell>
          <cell r="G2899" t="str">
            <v>FUNCION ABR / ABSFALTA FUSIBLE</v>
          </cell>
          <cell r="H2899" t="str">
            <v>X65</v>
          </cell>
          <cell r="I2899" t="str">
            <v>SREE</v>
          </cell>
          <cell r="J2899">
            <v>9</v>
          </cell>
          <cell r="K2899" t="str">
            <v>CONTROL ELECTRICO</v>
          </cell>
          <cell r="L2899" t="str">
            <v>ST1A</v>
          </cell>
        </row>
        <row r="2900">
          <cell r="A2900">
            <v>22</v>
          </cell>
          <cell r="B2900" t="str">
            <v>X65</v>
          </cell>
          <cell r="C2900" t="str">
            <v>CALIDAD DE PIEZAS</v>
          </cell>
          <cell r="D2900" t="str">
            <v>151</v>
          </cell>
          <cell r="E2900" t="str">
            <v>FUNCION DE ANTIARRANQUE</v>
          </cell>
          <cell r="F2900" t="str">
            <v>CLIP LENGUETA RETROCEDIDA</v>
          </cell>
          <cell r="G2900" t="str">
            <v>FUNCION DE ANTIARRANQUECLIP LENGUETA RETROCEDIDA</v>
          </cell>
          <cell r="H2900" t="str">
            <v>X65</v>
          </cell>
          <cell r="I2900" t="str">
            <v>SRE1</v>
          </cell>
          <cell r="J2900">
            <v>9</v>
          </cell>
          <cell r="K2900" t="str">
            <v>CONTROL ELECTRICO</v>
          </cell>
          <cell r="L2900" t="str">
            <v>DYRA</v>
          </cell>
        </row>
        <row r="2901">
          <cell r="A2901">
            <v>22</v>
          </cell>
          <cell r="B2901" t="str">
            <v>X65</v>
          </cell>
          <cell r="C2901" t="str">
            <v>CALIDAD DE PIEZAS</v>
          </cell>
          <cell r="D2901" t="str">
            <v>151</v>
          </cell>
          <cell r="E2901" t="str">
            <v>FUNCION DE CLIMATIZACION</v>
          </cell>
          <cell r="F2901" t="str">
            <v>CLIP LENGUETA RETROCEDIDA</v>
          </cell>
          <cell r="G2901" t="str">
            <v>FUNCION DE CLIMATIZACIONCLIP LENGUETA RETROCEDIDA</v>
          </cell>
          <cell r="H2901" t="str">
            <v>X65</v>
          </cell>
          <cell r="I2901" t="str">
            <v>SRE1</v>
          </cell>
          <cell r="J2901">
            <v>9</v>
          </cell>
          <cell r="K2901" t="str">
            <v>CONTROL ELECTRICO</v>
          </cell>
          <cell r="L2901" t="str">
            <v>ST2A</v>
          </cell>
        </row>
        <row r="2902">
          <cell r="A2902">
            <v>22</v>
          </cell>
          <cell r="B2902" t="str">
            <v>X65</v>
          </cell>
          <cell r="C2902" t="str">
            <v>CALIDAD DE PIEZAS</v>
          </cell>
          <cell r="D2902" t="str">
            <v>151</v>
          </cell>
          <cell r="E2902" t="str">
            <v>FUNCION LAVALUNETA  AR.</v>
          </cell>
          <cell r="F2902" t="str">
            <v>NO CONFORME</v>
          </cell>
          <cell r="G2902" t="str">
            <v>FUNCION LAVALUNETA  AR.NO CONFORME</v>
          </cell>
          <cell r="H2902" t="str">
            <v>X65</v>
          </cell>
          <cell r="I2902" t="str">
            <v>TCMU</v>
          </cell>
          <cell r="J2902">
            <v>9</v>
          </cell>
          <cell r="K2902" t="str">
            <v>FIGUEROA MIGUEL ANGE</v>
          </cell>
          <cell r="L2902" t="str">
            <v>GUN2</v>
          </cell>
        </row>
        <row r="2903">
          <cell r="A2903">
            <v>22</v>
          </cell>
          <cell r="B2903" t="str">
            <v>X65</v>
          </cell>
          <cell r="C2903" t="str">
            <v>CALIDAD DE PIEZAS</v>
          </cell>
          <cell r="D2903" t="str">
            <v>151</v>
          </cell>
          <cell r="E2903" t="str">
            <v>FUNCION LUZ DE CRUCE (CONJUNTO)</v>
          </cell>
          <cell r="F2903" t="str">
            <v>FALTA FUSIBLE</v>
          </cell>
          <cell r="G2903" t="str">
            <v>FUNCION LUZ DE CRUCE (CONJUNTO)FALTA FUSIBLE</v>
          </cell>
          <cell r="H2903" t="str">
            <v>X65</v>
          </cell>
          <cell r="I2903" t="str">
            <v>SREE</v>
          </cell>
          <cell r="J2903">
            <v>9</v>
          </cell>
          <cell r="K2903" t="str">
            <v>CONTROL ELECTRICO</v>
          </cell>
          <cell r="L2903" t="str">
            <v>ST2A</v>
          </cell>
        </row>
        <row r="2904">
          <cell r="A2904">
            <v>22</v>
          </cell>
          <cell r="B2904" t="str">
            <v>X65</v>
          </cell>
          <cell r="C2904" t="str">
            <v>CALIDAD DE PIEZAS</v>
          </cell>
          <cell r="D2904" t="str">
            <v>151</v>
          </cell>
          <cell r="E2904" t="str">
            <v>FUNCION TABLERO BORDO</v>
          </cell>
          <cell r="F2904" t="str">
            <v>TERMINAL DETERIORADO</v>
          </cell>
          <cell r="G2904" t="str">
            <v>FUNCION TABLERO BORDOTERMINAL DETERIORADO</v>
          </cell>
          <cell r="H2904" t="str">
            <v>X65</v>
          </cell>
          <cell r="I2904" t="str">
            <v>SREE</v>
          </cell>
          <cell r="J2904">
            <v>9</v>
          </cell>
          <cell r="K2904" t="str">
            <v>CONTROL ELECTRICO</v>
          </cell>
          <cell r="L2904" t="str">
            <v>ST2A</v>
          </cell>
        </row>
        <row r="2905">
          <cell r="A2905">
            <v>22</v>
          </cell>
          <cell r="B2905" t="str">
            <v>X65</v>
          </cell>
          <cell r="C2905" t="str">
            <v>CALIDAD DE PIEZAS</v>
          </cell>
          <cell r="D2905" t="str">
            <v>151</v>
          </cell>
          <cell r="E2905" t="str">
            <v>PARACHOQUES AR</v>
          </cell>
          <cell r="F2905" t="str">
            <v>NO CONFORME</v>
          </cell>
          <cell r="G2905" t="str">
            <v>PARACHOQUES ARNO CONFORME</v>
          </cell>
          <cell r="H2905" t="str">
            <v>X65</v>
          </cell>
          <cell r="I2905" t="str">
            <v>SRE2</v>
          </cell>
          <cell r="J2905">
            <v>9</v>
          </cell>
          <cell r="K2905" t="str">
            <v>AUTELLI JORGE A</v>
          </cell>
          <cell r="L2905" t="str">
            <v>TCMU</v>
          </cell>
        </row>
        <row r="2906">
          <cell r="A2906">
            <v>22</v>
          </cell>
          <cell r="B2906" t="str">
            <v>X65</v>
          </cell>
          <cell r="C2906" t="str">
            <v>CALIDAD DE PIEZAS</v>
          </cell>
          <cell r="D2906" t="str">
            <v>151</v>
          </cell>
          <cell r="E2906" t="str">
            <v>TAPA DE CARBURANTE</v>
          </cell>
          <cell r="F2906" t="str">
            <v>MAL ASPECTO</v>
          </cell>
          <cell r="G2906" t="str">
            <v>TAPA DE CARBURANTEMAL ASPECTO</v>
          </cell>
          <cell r="H2906" t="str">
            <v>X65</v>
          </cell>
          <cell r="I2906" t="str">
            <v>TCMU</v>
          </cell>
          <cell r="J2906">
            <v>9</v>
          </cell>
          <cell r="K2906" t="str">
            <v>RAMIREZ RICAR DANIEL</v>
          </cell>
          <cell r="L2906" t="str">
            <v>GUNI</v>
          </cell>
        </row>
        <row r="2907">
          <cell r="A2907">
            <v>22</v>
          </cell>
          <cell r="B2907" t="str">
            <v>X65</v>
          </cell>
          <cell r="C2907" t="str">
            <v>DEPARTAMENTO  CHAPA</v>
          </cell>
          <cell r="D2907" t="str">
            <v>421</v>
          </cell>
          <cell r="E2907" t="str">
            <v>ALETA ARD.</v>
          </cell>
          <cell r="F2907" t="str">
            <v>BOLLOS</v>
          </cell>
          <cell r="G2907" t="str">
            <v>ALETA ARD.BOLLOS</v>
          </cell>
          <cell r="H2907" t="str">
            <v>X65</v>
          </cell>
          <cell r="I2907" t="str">
            <v>STO1</v>
          </cell>
          <cell r="J2907">
            <v>9</v>
          </cell>
          <cell r="K2907" t="str">
            <v>CORREA, ALBERTO</v>
          </cell>
          <cell r="L2907" t="str">
            <v>STO1</v>
          </cell>
        </row>
        <row r="2908">
          <cell r="A2908">
            <v>22</v>
          </cell>
          <cell r="B2908" t="str">
            <v>X65</v>
          </cell>
          <cell r="C2908" t="str">
            <v>DEPARTAMENTO  CHAPA</v>
          </cell>
          <cell r="D2908" t="str">
            <v>421</v>
          </cell>
          <cell r="E2908" t="str">
            <v>ALETA ARD.</v>
          </cell>
          <cell r="F2908" t="str">
            <v>DEFORMADO</v>
          </cell>
          <cell r="G2908" t="str">
            <v>ALETA ARD.DEFORMADO</v>
          </cell>
          <cell r="H2908" t="str">
            <v>X65</v>
          </cell>
          <cell r="I2908" t="str">
            <v>BOUT</v>
          </cell>
          <cell r="J2908">
            <v>9</v>
          </cell>
          <cell r="K2908" t="str">
            <v>MANZANELLI RICARDO O</v>
          </cell>
          <cell r="L2908" t="str">
            <v>GUNI</v>
          </cell>
        </row>
        <row r="2909">
          <cell r="A2909">
            <v>22</v>
          </cell>
          <cell r="B2909" t="str">
            <v>X65</v>
          </cell>
          <cell r="C2909" t="str">
            <v>DEPARTAMENTO  CHAPA</v>
          </cell>
          <cell r="D2909" t="str">
            <v>421</v>
          </cell>
          <cell r="E2909" t="str">
            <v>ALETA ARD.</v>
          </cell>
          <cell r="F2909" t="str">
            <v>PICO</v>
          </cell>
          <cell r="G2909" t="str">
            <v>ALETA ARD.PICO</v>
          </cell>
          <cell r="H2909" t="str">
            <v>X65</v>
          </cell>
          <cell r="I2909" t="str">
            <v>TCMU</v>
          </cell>
          <cell r="J2909">
            <v>9</v>
          </cell>
          <cell r="K2909" t="str">
            <v>IBARRA CARLOS NICOLA</v>
          </cell>
          <cell r="L2909" t="str">
            <v>GUNI</v>
          </cell>
        </row>
        <row r="2910">
          <cell r="A2910">
            <v>22</v>
          </cell>
          <cell r="B2910" t="str">
            <v>X65</v>
          </cell>
          <cell r="C2910" t="str">
            <v>DEPARTAMENTO  CHAPA</v>
          </cell>
          <cell r="D2910" t="str">
            <v>421</v>
          </cell>
          <cell r="E2910" t="str">
            <v>ALETA  ARI.</v>
          </cell>
          <cell r="F2910" t="str">
            <v>DESGARRO - EXTRUSION - PERFORACION</v>
          </cell>
          <cell r="G2910" t="str">
            <v>ALETA  ARI.DESGARRO - EXTRUSION - PERFORACION</v>
          </cell>
          <cell r="H2910" t="str">
            <v>X65</v>
          </cell>
          <cell r="I2910" t="str">
            <v>SRE2</v>
          </cell>
          <cell r="J2910">
            <v>9</v>
          </cell>
          <cell r="K2910" t="str">
            <v>DAGHERO CLAUDIO JUAN</v>
          </cell>
          <cell r="L2910" t="str">
            <v>TCMU</v>
          </cell>
        </row>
        <row r="2911">
          <cell r="A2911">
            <v>22</v>
          </cell>
          <cell r="B2911" t="str">
            <v>X65</v>
          </cell>
          <cell r="C2911" t="str">
            <v>DEPARTAMENTO  CHAPA</v>
          </cell>
          <cell r="D2911" t="str">
            <v>421</v>
          </cell>
          <cell r="E2911" t="str">
            <v>ALETA  AVD.</v>
          </cell>
          <cell r="F2911" t="str">
            <v>PICO</v>
          </cell>
          <cell r="G2911" t="str">
            <v>ALETA  AVD.PICO</v>
          </cell>
          <cell r="H2911" t="str">
            <v>X65</v>
          </cell>
          <cell r="I2911" t="str">
            <v>STO1</v>
          </cell>
          <cell r="J2911">
            <v>9</v>
          </cell>
          <cell r="K2911" t="str">
            <v>QUINTEROS, EDUARDO</v>
          </cell>
          <cell r="L2911" t="str">
            <v>STO1</v>
          </cell>
        </row>
        <row r="2912">
          <cell r="A2912">
            <v>22</v>
          </cell>
          <cell r="B2912" t="str">
            <v>X65</v>
          </cell>
          <cell r="C2912" t="str">
            <v>DEPARTAMENTO  CHAPA</v>
          </cell>
          <cell r="D2912" t="str">
            <v>421</v>
          </cell>
          <cell r="E2912" t="str">
            <v>BAJO DE CAJA D.</v>
          </cell>
          <cell r="F2912" t="str">
            <v>DEFORMACION</v>
          </cell>
          <cell r="G2912" t="str">
            <v>BAJO DE CAJA D.DEFORMACION</v>
          </cell>
          <cell r="H2912" t="str">
            <v>X65</v>
          </cell>
          <cell r="I2912" t="str">
            <v>SRET</v>
          </cell>
          <cell r="J2912">
            <v>9</v>
          </cell>
          <cell r="K2912" t="str">
            <v>QUINTEROS, EDUARDO</v>
          </cell>
          <cell r="L2912" t="str">
            <v>STO1</v>
          </cell>
        </row>
        <row r="2913">
          <cell r="A2913">
            <v>22</v>
          </cell>
          <cell r="B2913" t="str">
            <v>X65</v>
          </cell>
          <cell r="C2913" t="str">
            <v>DEPARTAMENTO  CHAPA</v>
          </cell>
          <cell r="D2913" t="str">
            <v>421</v>
          </cell>
          <cell r="E2913" t="str">
            <v>CAPOT AV.</v>
          </cell>
          <cell r="F2913" t="str">
            <v>BOLLOS</v>
          </cell>
          <cell r="G2913" t="str">
            <v>CAPOT AV.BOLLOS</v>
          </cell>
          <cell r="H2913" t="str">
            <v>X65</v>
          </cell>
          <cell r="I2913" t="str">
            <v>TCMU</v>
          </cell>
          <cell r="J2913">
            <v>9</v>
          </cell>
          <cell r="K2913" t="str">
            <v>ACEVEDO CLAUDIO CEFE</v>
          </cell>
          <cell r="L2913" t="str">
            <v>GUNI</v>
          </cell>
        </row>
        <row r="2914">
          <cell r="A2914">
            <v>22</v>
          </cell>
          <cell r="B2914" t="str">
            <v>X65</v>
          </cell>
          <cell r="C2914" t="str">
            <v>DEPARTAMENTO  CHAPA</v>
          </cell>
          <cell r="D2914" t="str">
            <v>421</v>
          </cell>
          <cell r="E2914" t="str">
            <v>ENCUADRAMIENTO DE PUERTA AVI.</v>
          </cell>
          <cell r="F2914" t="str">
            <v>BOLLOS</v>
          </cell>
          <cell r="G2914" t="str">
            <v>ENCUADRAMIENTO DE PUERTA AVI.BOLLOS</v>
          </cell>
          <cell r="H2914" t="str">
            <v>X65</v>
          </cell>
          <cell r="I2914" t="str">
            <v>SRET</v>
          </cell>
          <cell r="J2914">
            <v>9</v>
          </cell>
          <cell r="K2914" t="str">
            <v>DIAZ, VALENTIN</v>
          </cell>
          <cell r="L2914" t="str">
            <v>STO1</v>
          </cell>
        </row>
        <row r="2915">
          <cell r="A2915">
            <v>22</v>
          </cell>
          <cell r="B2915" t="str">
            <v>X65</v>
          </cell>
          <cell r="C2915" t="str">
            <v>DEPARTAMENTO  CHAPA</v>
          </cell>
          <cell r="D2915" t="str">
            <v>421</v>
          </cell>
          <cell r="E2915" t="str">
            <v>PAÑO DE PUERTA  AVD / ALETA  AVD</v>
          </cell>
          <cell r="F2915" t="str">
            <v>JUEGO EXCESIVO</v>
          </cell>
          <cell r="G2915" t="str">
            <v>PAÑO DE PUERTA  AVD / ALETA  AVDJUEGO EXCESIVO</v>
          </cell>
          <cell r="H2915" t="str">
            <v>X65</v>
          </cell>
          <cell r="I2915" t="str">
            <v>SRE2</v>
          </cell>
          <cell r="J2915">
            <v>9</v>
          </cell>
          <cell r="K2915" t="str">
            <v>ESCUDERO PAOLA</v>
          </cell>
          <cell r="L2915" t="str">
            <v>GUNI</v>
          </cell>
        </row>
        <row r="2916">
          <cell r="A2916">
            <v>22</v>
          </cell>
          <cell r="B2916" t="str">
            <v>X65</v>
          </cell>
          <cell r="C2916" t="str">
            <v>DEPARTAMENTO  CHAPA</v>
          </cell>
          <cell r="D2916" t="str">
            <v>421</v>
          </cell>
          <cell r="E2916" t="str">
            <v>PARACHOQUES AV.</v>
          </cell>
          <cell r="F2916" t="str">
            <v>MAL POSICIONADO</v>
          </cell>
          <cell r="G2916" t="str">
            <v>PARACHOQUES AV.MAL POSICIONADO</v>
          </cell>
          <cell r="H2916" t="str">
            <v>X65</v>
          </cell>
          <cell r="I2916" t="str">
            <v>SRE1</v>
          </cell>
          <cell r="J2916">
            <v>9</v>
          </cell>
          <cell r="K2916" t="str">
            <v>FIGUEROA MIGUEL ANGE</v>
          </cell>
          <cell r="L2916" t="str">
            <v>GUNI</v>
          </cell>
        </row>
        <row r="2917">
          <cell r="A2917">
            <v>22</v>
          </cell>
          <cell r="B2917" t="str">
            <v>X65</v>
          </cell>
          <cell r="C2917" t="str">
            <v>DEPARTAMENTO  CHAPA</v>
          </cell>
          <cell r="D2917" t="str">
            <v>421</v>
          </cell>
          <cell r="E2917" t="str">
            <v>PIE  AVD.</v>
          </cell>
          <cell r="F2917" t="str">
            <v>SOLDADURA ESTALLADA</v>
          </cell>
          <cell r="G2917" t="str">
            <v>PIE  AVD.SOLDADURA ESTALLADA</v>
          </cell>
          <cell r="H2917" t="str">
            <v>X65</v>
          </cell>
          <cell r="I2917" t="str">
            <v>STO1</v>
          </cell>
          <cell r="J2917">
            <v>9</v>
          </cell>
          <cell r="K2917" t="str">
            <v>CORREA, ALBERTO</v>
          </cell>
          <cell r="L2917" t="str">
            <v>STO1</v>
          </cell>
        </row>
        <row r="2918">
          <cell r="A2918">
            <v>22</v>
          </cell>
          <cell r="B2918" t="str">
            <v>X65</v>
          </cell>
          <cell r="C2918" t="str">
            <v>DEPARTAMENTO  CHAPA</v>
          </cell>
          <cell r="D2918" t="str">
            <v>421</v>
          </cell>
          <cell r="E2918" t="str">
            <v>PIE MEDIO  D.</v>
          </cell>
          <cell r="F2918" t="str">
            <v>BOLLOS</v>
          </cell>
          <cell r="G2918" t="str">
            <v>PIE MEDIO  D.BOLLOS</v>
          </cell>
          <cell r="H2918" t="str">
            <v>X65</v>
          </cell>
          <cell r="I2918" t="str">
            <v>SRE2</v>
          </cell>
          <cell r="J2918">
            <v>9</v>
          </cell>
          <cell r="K2918" t="str">
            <v>MORENO HUGO A</v>
          </cell>
          <cell r="L2918" t="str">
            <v>GUNI</v>
          </cell>
        </row>
        <row r="2919">
          <cell r="A2919">
            <v>22</v>
          </cell>
          <cell r="B2919" t="str">
            <v>X65</v>
          </cell>
          <cell r="C2919" t="str">
            <v>DEPARTAMENTO  CHAPA</v>
          </cell>
          <cell r="D2919" t="str">
            <v>421</v>
          </cell>
          <cell r="E2919" t="str">
            <v>PIE MEDIO  D.</v>
          </cell>
          <cell r="F2919" t="str">
            <v>DEFORMACION</v>
          </cell>
          <cell r="G2919" t="str">
            <v>PIE MEDIO  D.DEFORMACION</v>
          </cell>
          <cell r="H2919" t="str">
            <v>X65</v>
          </cell>
          <cell r="I2919" t="str">
            <v>SRE2</v>
          </cell>
          <cell r="J2919">
            <v>9</v>
          </cell>
          <cell r="K2919" t="str">
            <v>ZELAYA GONZA MA CRUZ</v>
          </cell>
          <cell r="L2919" t="str">
            <v>GUNI</v>
          </cell>
        </row>
        <row r="2920">
          <cell r="A2920">
            <v>22</v>
          </cell>
          <cell r="B2920" t="str">
            <v>X65</v>
          </cell>
          <cell r="C2920" t="str">
            <v>DEPARTAMENTO  CHAPA</v>
          </cell>
          <cell r="D2920" t="str">
            <v>421</v>
          </cell>
          <cell r="E2920" t="str">
            <v>PISO AV. O CABINA</v>
          </cell>
          <cell r="F2920" t="str">
            <v>DEFORMACION</v>
          </cell>
          <cell r="G2920" t="str">
            <v>PISO AV. O CABINADEFORMACION</v>
          </cell>
          <cell r="H2920" t="str">
            <v>X65</v>
          </cell>
          <cell r="I2920" t="str">
            <v>SRET</v>
          </cell>
          <cell r="J2920">
            <v>9</v>
          </cell>
          <cell r="K2920" t="str">
            <v>CORREA, ALBERTO</v>
          </cell>
          <cell r="L2920" t="str">
            <v>STO1</v>
          </cell>
        </row>
        <row r="2921">
          <cell r="A2921">
            <v>22</v>
          </cell>
          <cell r="B2921" t="str">
            <v>X65</v>
          </cell>
          <cell r="C2921" t="str">
            <v>DEPARTAMENTO  CHAPA</v>
          </cell>
          <cell r="D2921" t="str">
            <v>421</v>
          </cell>
          <cell r="E2921" t="str">
            <v>PORTON (CONJUNTO)</v>
          </cell>
          <cell r="F2921" t="str">
            <v>BOLLOS</v>
          </cell>
          <cell r="G2921" t="str">
            <v>PORTON (CONJUNTO)BOLLOS</v>
          </cell>
          <cell r="H2921" t="str">
            <v>X65</v>
          </cell>
          <cell r="I2921" t="str">
            <v>SRE1</v>
          </cell>
          <cell r="J2921">
            <v>9</v>
          </cell>
          <cell r="K2921" t="str">
            <v>AUTELLI JORGE A</v>
          </cell>
          <cell r="L2921" t="str">
            <v>TCMU</v>
          </cell>
        </row>
        <row r="2922">
          <cell r="A2922">
            <v>22</v>
          </cell>
          <cell r="B2922" t="str">
            <v>X65</v>
          </cell>
          <cell r="C2922" t="str">
            <v>DEPARTAMENTO  CHAPA</v>
          </cell>
          <cell r="D2922" t="str">
            <v>421</v>
          </cell>
          <cell r="E2922" t="str">
            <v>PUERTA ARD.</v>
          </cell>
          <cell r="F2922" t="str">
            <v>PICO</v>
          </cell>
          <cell r="G2922" t="str">
            <v>PUERTA ARD.PICO</v>
          </cell>
          <cell r="H2922" t="str">
            <v>X65</v>
          </cell>
          <cell r="J2922">
            <v>9</v>
          </cell>
          <cell r="K2922" t="str">
            <v>MANZANELLI RICARDO O</v>
          </cell>
          <cell r="L2922" t="str">
            <v>GUNI</v>
          </cell>
        </row>
        <row r="2923">
          <cell r="A2923">
            <v>22</v>
          </cell>
          <cell r="B2923" t="str">
            <v>X65</v>
          </cell>
          <cell r="C2923" t="str">
            <v>DEPARTAMENTO  CHAPA</v>
          </cell>
          <cell r="D2923" t="str">
            <v>421</v>
          </cell>
          <cell r="E2923" t="str">
            <v>TECHO</v>
          </cell>
          <cell r="F2923" t="str">
            <v>NO CONFORME</v>
          </cell>
          <cell r="G2923" t="str">
            <v>TECHONO CONFORME</v>
          </cell>
          <cell r="H2923" t="str">
            <v>X65</v>
          </cell>
          <cell r="I2923" t="str">
            <v>SRET</v>
          </cell>
          <cell r="J2923">
            <v>9</v>
          </cell>
          <cell r="K2923" t="str">
            <v>QUINTEROS, EDUARDO</v>
          </cell>
          <cell r="L2923" t="str">
            <v>STO1</v>
          </cell>
        </row>
        <row r="2924">
          <cell r="A2924">
            <v>22</v>
          </cell>
          <cell r="B2924" t="str">
            <v>X65</v>
          </cell>
          <cell r="C2924" t="str">
            <v>DEPARTAMENTO  CHAPA</v>
          </cell>
          <cell r="D2924" t="str">
            <v>427</v>
          </cell>
          <cell r="E2924" t="str">
            <v>VASO DE EXPANSION</v>
          </cell>
          <cell r="F2924" t="str">
            <v>FIJA.,REMACH.O GRUPILLA FALTA (CH)</v>
          </cell>
          <cell r="G2924" t="str">
            <v>VASO DE EXPANSIONFIJA.,REMACH.O GRUPILLA FALTA (CH)</v>
          </cell>
          <cell r="H2924" t="str">
            <v>X65</v>
          </cell>
          <cell r="I2924" t="str">
            <v>SRE2</v>
          </cell>
          <cell r="J2924">
            <v>9</v>
          </cell>
          <cell r="K2924" t="str">
            <v>AUTELLI JORGE A</v>
          </cell>
          <cell r="L2924" t="str">
            <v>TCMU</v>
          </cell>
        </row>
        <row r="2925">
          <cell r="A2925">
            <v>22</v>
          </cell>
          <cell r="B2925" t="str">
            <v>X65</v>
          </cell>
          <cell r="C2925" t="str">
            <v>DEPARTAMENTO  CHAPA</v>
          </cell>
          <cell r="D2925" t="str">
            <v>430</v>
          </cell>
          <cell r="E2925" t="str">
            <v>PUERTA AVI.</v>
          </cell>
          <cell r="F2925" t="str">
            <v>DEFORMACION</v>
          </cell>
          <cell r="G2925" t="str">
            <v>PUERTA AVI.DEFORMACION</v>
          </cell>
          <cell r="H2925" t="str">
            <v>X65</v>
          </cell>
          <cell r="I2925" t="str">
            <v>SRE2</v>
          </cell>
          <cell r="J2925">
            <v>9</v>
          </cell>
          <cell r="K2925" t="str">
            <v>FUENTE FEDER GREGOR</v>
          </cell>
          <cell r="L2925" t="str">
            <v>GUNI</v>
          </cell>
        </row>
        <row r="2926">
          <cell r="A2926">
            <v>22</v>
          </cell>
          <cell r="B2926" t="str">
            <v>X65</v>
          </cell>
          <cell r="C2926" t="str">
            <v>DEPARTAMENTO  CHAPA</v>
          </cell>
          <cell r="D2926" t="str">
            <v>430</v>
          </cell>
          <cell r="E2926" t="str">
            <v>PUERTA AVI.</v>
          </cell>
          <cell r="F2926" t="str">
            <v>DEFORMACION</v>
          </cell>
          <cell r="G2926" t="str">
            <v>PUERTA AVI.DEFORMACION</v>
          </cell>
          <cell r="H2926" t="str">
            <v>X65</v>
          </cell>
          <cell r="I2926" t="str">
            <v>TCMU</v>
          </cell>
          <cell r="J2926">
            <v>9</v>
          </cell>
          <cell r="K2926" t="str">
            <v>ACEVEDO CLAUDIO CEFE</v>
          </cell>
          <cell r="L2926" t="str">
            <v>GUNI</v>
          </cell>
        </row>
        <row r="2927">
          <cell r="A2927">
            <v>22</v>
          </cell>
          <cell r="B2927" t="str">
            <v>X65</v>
          </cell>
          <cell r="C2927" t="str">
            <v>DEPARTAMENTO  CHAPA</v>
          </cell>
          <cell r="D2927" t="str">
            <v>431</v>
          </cell>
          <cell r="E2927" t="str">
            <v>ALETA ARD.</v>
          </cell>
          <cell r="F2927" t="str">
            <v>SOLDADURA ESTALLADA</v>
          </cell>
          <cell r="G2927" t="str">
            <v>ALETA ARD.SOLDADURA ESTALLADA</v>
          </cell>
          <cell r="H2927" t="str">
            <v>X65</v>
          </cell>
          <cell r="I2927" t="str">
            <v>TCMU</v>
          </cell>
          <cell r="J2927">
            <v>9</v>
          </cell>
          <cell r="K2927" t="str">
            <v>VAZQUEZ RENE ALBERTO</v>
          </cell>
          <cell r="L2927" t="str">
            <v>GUNI</v>
          </cell>
        </row>
        <row r="2928">
          <cell r="A2928">
            <v>22</v>
          </cell>
          <cell r="B2928" t="str">
            <v>X65</v>
          </cell>
          <cell r="C2928" t="str">
            <v>DEPARTAMENTO  CHAPA</v>
          </cell>
          <cell r="D2928" t="str">
            <v>431</v>
          </cell>
          <cell r="E2928" t="str">
            <v>ALETA  AVI.</v>
          </cell>
          <cell r="F2928" t="str">
            <v>DETERIORADO</v>
          </cell>
          <cell r="G2928" t="str">
            <v>ALETA  AVI.DETERIORADO</v>
          </cell>
          <cell r="H2928" t="str">
            <v>X65</v>
          </cell>
          <cell r="I2928" t="str">
            <v>SRE2</v>
          </cell>
          <cell r="J2928">
            <v>9</v>
          </cell>
          <cell r="K2928" t="str">
            <v>AUTELLI JORGE A</v>
          </cell>
          <cell r="L2928" t="str">
            <v>TCMU</v>
          </cell>
        </row>
        <row r="2929">
          <cell r="A2929">
            <v>22</v>
          </cell>
          <cell r="B2929" t="str">
            <v>X65</v>
          </cell>
          <cell r="C2929" t="str">
            <v>DEPARTAMENTO  CHAPA</v>
          </cell>
          <cell r="D2929" t="str">
            <v>431</v>
          </cell>
          <cell r="E2929" t="str">
            <v>CAJON DE PUERTA ARI.</v>
          </cell>
          <cell r="F2929" t="str">
            <v>SOLDADURA ESTALLADA</v>
          </cell>
          <cell r="G2929" t="str">
            <v>CAJON DE PUERTA ARI.SOLDADURA ESTALLADA</v>
          </cell>
          <cell r="H2929" t="str">
            <v>X65</v>
          </cell>
          <cell r="I2929" t="str">
            <v>TCMU</v>
          </cell>
          <cell r="J2929">
            <v>9</v>
          </cell>
          <cell r="K2929" t="str">
            <v>FIGUEROA MIGUEL ANGE</v>
          </cell>
          <cell r="L2929" t="str">
            <v>GUNI</v>
          </cell>
        </row>
        <row r="2930">
          <cell r="A2930">
            <v>22</v>
          </cell>
          <cell r="B2930" t="str">
            <v>X65</v>
          </cell>
          <cell r="C2930" t="str">
            <v>DEPARTAMENTO  CHAPA</v>
          </cell>
          <cell r="D2930" t="str">
            <v>431</v>
          </cell>
          <cell r="E2930" t="str">
            <v>CAPOT AV.</v>
          </cell>
          <cell r="F2930" t="str">
            <v>MASTICO DE CHAPA SUPERABUNDANTE</v>
          </cell>
          <cell r="G2930" t="str">
            <v>CAPOT AV.MASTICO DE CHAPA SUPERABUNDANTE</v>
          </cell>
          <cell r="H2930" t="str">
            <v>X65</v>
          </cell>
          <cell r="I2930" t="str">
            <v>STO1</v>
          </cell>
          <cell r="J2930">
            <v>9</v>
          </cell>
          <cell r="K2930" t="str">
            <v>QUINTEROS, EDUARDO</v>
          </cell>
          <cell r="L2930" t="str">
            <v>STO1</v>
          </cell>
        </row>
        <row r="2931">
          <cell r="A2931">
            <v>22</v>
          </cell>
          <cell r="B2931" t="str">
            <v>X65</v>
          </cell>
          <cell r="C2931" t="str">
            <v>DEPARTAMENTO  CHAPA</v>
          </cell>
          <cell r="D2931" t="str">
            <v>431</v>
          </cell>
          <cell r="E2931" t="str">
            <v>CAPOT AV./ ALETA  AVD.</v>
          </cell>
          <cell r="F2931" t="str">
            <v>JUEGO IRREGULAR</v>
          </cell>
          <cell r="G2931" t="str">
            <v>CAPOT AV./ ALETA  AVD.JUEGO IRREGULAR</v>
          </cell>
          <cell r="H2931" t="str">
            <v>X65</v>
          </cell>
          <cell r="I2931" t="str">
            <v>TCMU</v>
          </cell>
          <cell r="J2931">
            <v>9</v>
          </cell>
          <cell r="K2931" t="str">
            <v>RAMIREZ RICAR DANIEL</v>
          </cell>
          <cell r="L2931" t="str">
            <v>GUNI</v>
          </cell>
        </row>
        <row r="2932">
          <cell r="A2932">
            <v>22</v>
          </cell>
          <cell r="B2932" t="str">
            <v>X65</v>
          </cell>
          <cell r="C2932" t="str">
            <v>DEPARTAMENTO  CHAPA</v>
          </cell>
          <cell r="D2932" t="str">
            <v>431</v>
          </cell>
          <cell r="E2932" t="str">
            <v>CAPOT AV./ ALETA  AVD.</v>
          </cell>
          <cell r="F2932" t="str">
            <v>JUEGO IRREGULAR</v>
          </cell>
          <cell r="G2932" t="str">
            <v>CAPOT AV./ ALETA  AVD.JUEGO IRREGULAR</v>
          </cell>
          <cell r="H2932" t="str">
            <v>X65</v>
          </cell>
          <cell r="I2932" t="str">
            <v>TCMU</v>
          </cell>
          <cell r="J2932">
            <v>9</v>
          </cell>
          <cell r="K2932" t="str">
            <v>REYNOSO DAVID WALTER</v>
          </cell>
          <cell r="L2932" t="str">
            <v>GUNI</v>
          </cell>
        </row>
        <row r="2933">
          <cell r="A2933">
            <v>22</v>
          </cell>
          <cell r="B2933" t="str">
            <v>X65</v>
          </cell>
          <cell r="C2933" t="str">
            <v>DEPARTAMENTO  CHAPA</v>
          </cell>
          <cell r="D2933" t="str">
            <v>431</v>
          </cell>
          <cell r="E2933" t="str">
            <v>CAPOT AV./ ALETA  AVI.</v>
          </cell>
          <cell r="F2933" t="str">
            <v>JUEGO IRREGULAR</v>
          </cell>
          <cell r="G2933" t="str">
            <v>CAPOT AV./ ALETA  AVI.JUEGO IRREGULAR</v>
          </cell>
          <cell r="H2933" t="str">
            <v>X65</v>
          </cell>
          <cell r="I2933" t="str">
            <v>TCMU</v>
          </cell>
          <cell r="J2933">
            <v>9</v>
          </cell>
          <cell r="K2933" t="str">
            <v>HORENSTEIN MARIA VIR</v>
          </cell>
          <cell r="L2933" t="str">
            <v>GUNI</v>
          </cell>
        </row>
        <row r="2934">
          <cell r="A2934">
            <v>22</v>
          </cell>
          <cell r="B2934" t="str">
            <v>X65</v>
          </cell>
          <cell r="C2934" t="str">
            <v>DEPARTAMENTO  CHAPA</v>
          </cell>
          <cell r="D2934" t="str">
            <v>431</v>
          </cell>
          <cell r="E2934" t="str">
            <v>CAPOT / FARO I.</v>
          </cell>
          <cell r="F2934" t="str">
            <v>JUEGO EXCESIVO</v>
          </cell>
          <cell r="G2934" t="str">
            <v>CAPOT / FARO I.JUEGO EXCESIVO</v>
          </cell>
          <cell r="H2934" t="str">
            <v>X65</v>
          </cell>
          <cell r="I2934" t="str">
            <v>TCMU</v>
          </cell>
          <cell r="J2934">
            <v>9</v>
          </cell>
          <cell r="K2934" t="str">
            <v>FIGUEROA MIGUEL ANGE</v>
          </cell>
          <cell r="L2934" t="str">
            <v>GUNI</v>
          </cell>
        </row>
        <row r="2935">
          <cell r="A2935">
            <v>22</v>
          </cell>
          <cell r="B2935" t="str">
            <v>X65</v>
          </cell>
          <cell r="C2935" t="str">
            <v>DEPARTAMENTO  CHAPA</v>
          </cell>
          <cell r="D2935" t="str">
            <v>431</v>
          </cell>
          <cell r="E2935" t="str">
            <v>CAPOT / FARO I.</v>
          </cell>
          <cell r="F2935" t="str">
            <v>JUEGO IRREGULAR</v>
          </cell>
          <cell r="G2935" t="str">
            <v>CAPOT / FARO I.JUEGO IRREGULAR</v>
          </cell>
          <cell r="H2935" t="str">
            <v>X65</v>
          </cell>
          <cell r="I2935" t="str">
            <v>SRE2</v>
          </cell>
          <cell r="J2935">
            <v>9</v>
          </cell>
          <cell r="K2935" t="str">
            <v>REYNOSO DAVID WALTER</v>
          </cell>
          <cell r="L2935" t="str">
            <v>GUNI</v>
          </cell>
        </row>
        <row r="2936">
          <cell r="A2936">
            <v>22</v>
          </cell>
          <cell r="B2936" t="str">
            <v>X65</v>
          </cell>
          <cell r="C2936" t="str">
            <v>DEPARTAMENTO  CHAPA</v>
          </cell>
          <cell r="D2936" t="str">
            <v>431</v>
          </cell>
          <cell r="E2936" t="str">
            <v>CAPOT / FARO I.</v>
          </cell>
          <cell r="F2936" t="str">
            <v>JUEGO IRREGULAR</v>
          </cell>
          <cell r="G2936" t="str">
            <v>CAPOT / FARO I.JUEGO IRREGULAR</v>
          </cell>
          <cell r="H2936" t="str">
            <v>X65</v>
          </cell>
          <cell r="I2936" t="str">
            <v>TCMU</v>
          </cell>
          <cell r="J2936">
            <v>9</v>
          </cell>
          <cell r="K2936" t="str">
            <v>ZELAYA GONZA MA CRUZ</v>
          </cell>
          <cell r="L2936" t="str">
            <v>GUNI</v>
          </cell>
        </row>
        <row r="2937">
          <cell r="A2937">
            <v>22</v>
          </cell>
          <cell r="B2937" t="str">
            <v>X65</v>
          </cell>
          <cell r="C2937" t="str">
            <v>DEPARTAMENTO  CHAPA</v>
          </cell>
          <cell r="D2937" t="str">
            <v>431</v>
          </cell>
          <cell r="E2937" t="str">
            <v>COLUMNA DE DIRECCION</v>
          </cell>
          <cell r="F2937" t="str">
            <v>FIJACION ROSCADA FLOJA</v>
          </cell>
          <cell r="G2937" t="str">
            <v>COLUMNA DE DIRECCIONFIJACION ROSCADA FLOJA</v>
          </cell>
          <cell r="H2937" t="str">
            <v>X65</v>
          </cell>
          <cell r="I2937" t="str">
            <v>SRE2</v>
          </cell>
          <cell r="J2937">
            <v>9</v>
          </cell>
          <cell r="K2937" t="str">
            <v>AUTELLI JORGE A</v>
          </cell>
          <cell r="L2937" t="str">
            <v>TCMU</v>
          </cell>
        </row>
        <row r="2938">
          <cell r="A2938">
            <v>22</v>
          </cell>
          <cell r="B2938" t="str">
            <v>X65</v>
          </cell>
          <cell r="C2938" t="str">
            <v>DEPARTAMENTO  CHAPA</v>
          </cell>
          <cell r="D2938" t="str">
            <v>431</v>
          </cell>
          <cell r="E2938" t="str">
            <v>EMBELLECEDOR DE TECHO I.</v>
          </cell>
          <cell r="F2938" t="str">
            <v>FIJA.,REMACH.O GRUPILLA FALTA (CH)</v>
          </cell>
          <cell r="G2938" t="str">
            <v>EMBELLECEDOR DE TECHO I.FIJA.,REMACH.O GRUPILLA FALTA (CH)</v>
          </cell>
          <cell r="H2938" t="str">
            <v>X65</v>
          </cell>
          <cell r="I2938" t="str">
            <v>SRE2</v>
          </cell>
          <cell r="J2938">
            <v>9</v>
          </cell>
          <cell r="K2938" t="str">
            <v>DAGHERO CLAUDIO JUAN</v>
          </cell>
          <cell r="L2938" t="str">
            <v>TCMU</v>
          </cell>
        </row>
        <row r="2939">
          <cell r="A2939">
            <v>22</v>
          </cell>
          <cell r="B2939" t="str">
            <v>X65</v>
          </cell>
          <cell r="C2939" t="str">
            <v>DEPARTAMENTO  CHAPA</v>
          </cell>
          <cell r="D2939" t="str">
            <v>431</v>
          </cell>
          <cell r="E2939" t="str">
            <v>LUNETA AR FIJA</v>
          </cell>
          <cell r="F2939" t="str">
            <v>MAL POSICIONADO</v>
          </cell>
          <cell r="G2939" t="str">
            <v>LUNETA AR FIJAMAL POSICIONADO</v>
          </cell>
          <cell r="H2939" t="str">
            <v>X65</v>
          </cell>
          <cell r="I2939" t="str">
            <v>SRE2</v>
          </cell>
          <cell r="J2939">
            <v>9</v>
          </cell>
          <cell r="K2939" t="str">
            <v>AUTELLI JORGE A</v>
          </cell>
          <cell r="L2939" t="str">
            <v>TCMU</v>
          </cell>
        </row>
        <row r="2940">
          <cell r="A2940">
            <v>22</v>
          </cell>
          <cell r="B2940" t="str">
            <v>X65</v>
          </cell>
          <cell r="C2940" t="str">
            <v>DEPARTAMENTO  CHAPA</v>
          </cell>
          <cell r="D2940" t="str">
            <v>431</v>
          </cell>
          <cell r="E2940" t="str">
            <v>MARCO DE PUERTA  AVD</v>
          </cell>
          <cell r="F2940" t="str">
            <v>PICO</v>
          </cell>
          <cell r="G2940" t="str">
            <v>MARCO DE PUERTA  AVDPICO</v>
          </cell>
          <cell r="H2940" t="str">
            <v>X65</v>
          </cell>
          <cell r="I2940" t="str">
            <v>TCMU</v>
          </cell>
          <cell r="J2940">
            <v>9</v>
          </cell>
          <cell r="K2940" t="str">
            <v>ACEVEDO CLAUDIO CEFE</v>
          </cell>
          <cell r="L2940" t="str">
            <v>GUNI</v>
          </cell>
        </row>
        <row r="2941">
          <cell r="A2941">
            <v>22</v>
          </cell>
          <cell r="B2941" t="str">
            <v>X65</v>
          </cell>
          <cell r="C2941" t="str">
            <v>DEPARTAMENTO  CHAPA</v>
          </cell>
          <cell r="D2941" t="str">
            <v>431</v>
          </cell>
          <cell r="E2941" t="str">
            <v>PAÑO DE PUERTA  ARD / ALETA  ARD</v>
          </cell>
          <cell r="F2941" t="str">
            <v>SOBRESALE</v>
          </cell>
          <cell r="G2941" t="str">
            <v>PAÑO DE PUERTA  ARD / ALETA  ARDSOBRESALE</v>
          </cell>
          <cell r="H2941" t="str">
            <v>X65</v>
          </cell>
          <cell r="I2941" t="str">
            <v>TCMU</v>
          </cell>
          <cell r="J2941">
            <v>9</v>
          </cell>
          <cell r="K2941" t="str">
            <v>ACEVEDO CLAUDIO CEFE</v>
          </cell>
          <cell r="L2941" t="str">
            <v>GUNI</v>
          </cell>
        </row>
        <row r="2942">
          <cell r="A2942">
            <v>22</v>
          </cell>
          <cell r="B2942" t="str">
            <v>X65</v>
          </cell>
          <cell r="C2942" t="str">
            <v>DEPARTAMENTO  CHAPA</v>
          </cell>
          <cell r="D2942" t="str">
            <v>431</v>
          </cell>
          <cell r="E2942" t="str">
            <v>PASO DE RUEDA  ARI.</v>
          </cell>
          <cell r="F2942" t="str">
            <v>FALTA - NO CONF. TORN.- TUERCA - REMACHE</v>
          </cell>
          <cell r="G2942" t="str">
            <v>PASO DE RUEDA  ARI.FALTA - NO CONF. TORN.- TUERCA - REMACHE</v>
          </cell>
          <cell r="H2942" t="str">
            <v>X65</v>
          </cell>
          <cell r="I2942" t="str">
            <v>BOUT</v>
          </cell>
          <cell r="J2942">
            <v>9</v>
          </cell>
          <cell r="K2942" t="str">
            <v>AUTELLI JORGE A</v>
          </cell>
          <cell r="L2942" t="str">
            <v>TCMU</v>
          </cell>
        </row>
        <row r="2943">
          <cell r="A2943">
            <v>22</v>
          </cell>
          <cell r="B2943" t="str">
            <v>X65</v>
          </cell>
          <cell r="C2943" t="str">
            <v>DEPARTAMENTO  CHAPA</v>
          </cell>
          <cell r="D2943" t="str">
            <v>431</v>
          </cell>
          <cell r="E2943" t="str">
            <v>PISO AR DE COFRE - CAJA</v>
          </cell>
          <cell r="F2943" t="str">
            <v>NO CONFORME</v>
          </cell>
          <cell r="G2943" t="str">
            <v>PISO AR DE COFRE - CAJANO CONFORME</v>
          </cell>
          <cell r="H2943" t="str">
            <v>X65</v>
          </cell>
          <cell r="I2943" t="str">
            <v>SRET</v>
          </cell>
          <cell r="J2943">
            <v>9</v>
          </cell>
          <cell r="K2943" t="str">
            <v>CORREA, ALBERTO</v>
          </cell>
          <cell r="L2943" t="str">
            <v>STO1</v>
          </cell>
        </row>
        <row r="2944">
          <cell r="A2944">
            <v>22</v>
          </cell>
          <cell r="B2944" t="str">
            <v>X65</v>
          </cell>
          <cell r="C2944" t="str">
            <v>DEPARTAMENTO  CHAPA</v>
          </cell>
          <cell r="D2944" t="str">
            <v>431</v>
          </cell>
          <cell r="E2944" t="str">
            <v>PORTON (CONJUNTO)</v>
          </cell>
          <cell r="F2944" t="str">
            <v>DURO DE CERRAR</v>
          </cell>
          <cell r="G2944" t="str">
            <v>PORTON (CONJUNTO)DURO DE CERRAR</v>
          </cell>
          <cell r="H2944" t="str">
            <v>X65</v>
          </cell>
          <cell r="I2944" t="str">
            <v>TCMU</v>
          </cell>
          <cell r="J2944">
            <v>9</v>
          </cell>
          <cell r="K2944" t="str">
            <v>GAUNA MARIA EUGENIA</v>
          </cell>
          <cell r="L2944" t="str">
            <v>GUNI</v>
          </cell>
        </row>
        <row r="2945">
          <cell r="A2945">
            <v>22</v>
          </cell>
          <cell r="B2945" t="str">
            <v>X65</v>
          </cell>
          <cell r="C2945" t="str">
            <v>DEPARTAMENTO  CHAPA</v>
          </cell>
          <cell r="D2945" t="str">
            <v>431</v>
          </cell>
          <cell r="E2945" t="str">
            <v>PORTON (CONJUNTO)</v>
          </cell>
          <cell r="F2945" t="str">
            <v>GRANO</v>
          </cell>
          <cell r="G2945" t="str">
            <v>PORTON (CONJUNTO)GRANO</v>
          </cell>
          <cell r="H2945" t="str">
            <v>X65</v>
          </cell>
          <cell r="I2945" t="str">
            <v>SRE2</v>
          </cell>
          <cell r="J2945">
            <v>9</v>
          </cell>
          <cell r="K2945" t="str">
            <v>DAGHERO CLAUDIO JUAN</v>
          </cell>
          <cell r="L2945" t="str">
            <v>TCMU</v>
          </cell>
        </row>
        <row r="2946">
          <cell r="A2946">
            <v>22</v>
          </cell>
          <cell r="B2946" t="str">
            <v>X65</v>
          </cell>
          <cell r="C2946" t="str">
            <v>DEPARTAMENTO  CHAPA</v>
          </cell>
          <cell r="D2946" t="str">
            <v>431</v>
          </cell>
          <cell r="E2946" t="str">
            <v>PORTON (CONJUNTO)</v>
          </cell>
          <cell r="F2946" t="str">
            <v>SOLDADURA ESTALLADA</v>
          </cell>
          <cell r="G2946" t="str">
            <v>PORTON (CONJUNTO)SOLDADURA ESTALLADA</v>
          </cell>
          <cell r="H2946" t="str">
            <v>X65</v>
          </cell>
          <cell r="I2946" t="str">
            <v>STO1</v>
          </cell>
          <cell r="J2946">
            <v>9</v>
          </cell>
          <cell r="K2946" t="str">
            <v>CORREA, ALBERTO</v>
          </cell>
          <cell r="L2946" t="str">
            <v>STO1</v>
          </cell>
        </row>
        <row r="2947">
          <cell r="A2947">
            <v>22</v>
          </cell>
          <cell r="B2947" t="str">
            <v>X65</v>
          </cell>
          <cell r="C2947" t="str">
            <v>DEPARTAMENTO  CHAPA</v>
          </cell>
          <cell r="D2947" t="str">
            <v>431</v>
          </cell>
          <cell r="E2947" t="str">
            <v>PORTON / PILOTO ARD.</v>
          </cell>
          <cell r="F2947" t="str">
            <v>JUEGO IRREGULAR</v>
          </cell>
          <cell r="G2947" t="str">
            <v>PORTON / PILOTO ARD.JUEGO IRREGULAR</v>
          </cell>
          <cell r="H2947" t="str">
            <v>X65</v>
          </cell>
          <cell r="I2947" t="str">
            <v>TCMU</v>
          </cell>
          <cell r="J2947">
            <v>9</v>
          </cell>
          <cell r="K2947" t="str">
            <v>RAMIREZ RICAR DANIEL</v>
          </cell>
          <cell r="L2947" t="str">
            <v>GUNI</v>
          </cell>
        </row>
        <row r="2948">
          <cell r="A2948">
            <v>22</v>
          </cell>
          <cell r="B2948" t="str">
            <v>X65</v>
          </cell>
          <cell r="C2948" t="str">
            <v>DEPARTAMENTO  CHAPA</v>
          </cell>
          <cell r="D2948" t="str">
            <v>431</v>
          </cell>
          <cell r="E2948" t="str">
            <v>PORTON / PILOTO ARD.</v>
          </cell>
          <cell r="F2948" t="str">
            <v>SOBRESALE</v>
          </cell>
          <cell r="G2948" t="str">
            <v>PORTON / PILOTO ARD.SOBRESALE</v>
          </cell>
          <cell r="H2948" t="str">
            <v>X65</v>
          </cell>
          <cell r="I2948" t="str">
            <v>TCMU</v>
          </cell>
          <cell r="J2948">
            <v>9</v>
          </cell>
          <cell r="K2948" t="str">
            <v>FUENTE FEDER GREGOR</v>
          </cell>
          <cell r="L2948" t="str">
            <v>GUNI</v>
          </cell>
        </row>
        <row r="2949">
          <cell r="A2949">
            <v>22</v>
          </cell>
          <cell r="B2949" t="str">
            <v>X65</v>
          </cell>
          <cell r="C2949" t="str">
            <v>DEPARTAMENTO  CHAPA</v>
          </cell>
          <cell r="D2949" t="str">
            <v>431</v>
          </cell>
          <cell r="E2949" t="str">
            <v>PORTON / PILOTO ARI.</v>
          </cell>
          <cell r="F2949" t="str">
            <v>JUEGO INSUFICIENTE</v>
          </cell>
          <cell r="G2949" t="str">
            <v>PORTON / PILOTO ARI.JUEGO INSUFICIENTE</v>
          </cell>
          <cell r="H2949" t="str">
            <v>X65</v>
          </cell>
          <cell r="I2949" t="str">
            <v>TCMU</v>
          </cell>
          <cell r="J2949">
            <v>9</v>
          </cell>
          <cell r="K2949" t="str">
            <v>RAMIREZ RICAR DANIEL</v>
          </cell>
          <cell r="L2949" t="str">
            <v>GUNI</v>
          </cell>
        </row>
        <row r="2950">
          <cell r="A2950">
            <v>22</v>
          </cell>
          <cell r="B2950" t="str">
            <v>X65</v>
          </cell>
          <cell r="C2950" t="str">
            <v>DEPARTAMENTO  CHAPA</v>
          </cell>
          <cell r="D2950" t="str">
            <v>431</v>
          </cell>
          <cell r="E2950" t="str">
            <v>PUERTA ARD.</v>
          </cell>
          <cell r="F2950" t="str">
            <v>BOLLOS</v>
          </cell>
          <cell r="G2950" t="str">
            <v>PUERTA ARD.BOLLOS</v>
          </cell>
          <cell r="H2950" t="str">
            <v>X65</v>
          </cell>
          <cell r="I2950" t="str">
            <v>BDEF</v>
          </cell>
          <cell r="J2950">
            <v>9</v>
          </cell>
          <cell r="K2950" t="str">
            <v>GAUNA MARIA EUGENIA</v>
          </cell>
          <cell r="L2950" t="str">
            <v>GUNI</v>
          </cell>
        </row>
        <row r="2951">
          <cell r="A2951">
            <v>22</v>
          </cell>
          <cell r="B2951" t="str">
            <v>X65</v>
          </cell>
          <cell r="C2951" t="str">
            <v>DEPARTAMENTO  CHAPA</v>
          </cell>
          <cell r="D2951" t="str">
            <v>431</v>
          </cell>
          <cell r="E2951" t="str">
            <v>PUERTA ARD.</v>
          </cell>
          <cell r="F2951" t="str">
            <v>OXIDACION</v>
          </cell>
          <cell r="G2951" t="str">
            <v>PUERTA ARD.OXIDACION</v>
          </cell>
          <cell r="H2951" t="str">
            <v>X65</v>
          </cell>
          <cell r="I2951" t="str">
            <v>STO1</v>
          </cell>
          <cell r="J2951">
            <v>9</v>
          </cell>
          <cell r="K2951" t="str">
            <v>QUINTEROS, EDUARDO</v>
          </cell>
          <cell r="L2951" t="str">
            <v>STO1</v>
          </cell>
        </row>
        <row r="2952">
          <cell r="A2952">
            <v>22</v>
          </cell>
          <cell r="B2952" t="str">
            <v>X65</v>
          </cell>
          <cell r="C2952" t="str">
            <v>DEPARTAMENTO  CHAPA</v>
          </cell>
          <cell r="D2952" t="str">
            <v>431</v>
          </cell>
          <cell r="E2952" t="str">
            <v>PUERTA ARD.</v>
          </cell>
          <cell r="F2952" t="str">
            <v>TALONA A LA MANIOBRA</v>
          </cell>
          <cell r="G2952" t="str">
            <v>PUERTA ARD.TALONA A LA MANIOBRA</v>
          </cell>
          <cell r="H2952" t="str">
            <v>X65</v>
          </cell>
          <cell r="I2952" t="str">
            <v>SRE2</v>
          </cell>
          <cell r="J2952">
            <v>9</v>
          </cell>
          <cell r="K2952" t="str">
            <v>VERA FEDERICO</v>
          </cell>
          <cell r="L2952" t="str">
            <v>GUNI</v>
          </cell>
        </row>
        <row r="2953">
          <cell r="A2953">
            <v>22</v>
          </cell>
          <cell r="B2953" t="str">
            <v>X65</v>
          </cell>
          <cell r="C2953" t="str">
            <v>DEPARTAMENTO  CHAPA</v>
          </cell>
          <cell r="D2953" t="str">
            <v>431</v>
          </cell>
          <cell r="E2953" t="str">
            <v>PUERTA ARI.</v>
          </cell>
          <cell r="F2953" t="str">
            <v>BOLLOS</v>
          </cell>
          <cell r="G2953" t="str">
            <v>PUERTA ARI.BOLLOS</v>
          </cell>
          <cell r="H2953" t="str">
            <v>X65</v>
          </cell>
          <cell r="I2953" t="str">
            <v>SRE2</v>
          </cell>
          <cell r="J2953">
            <v>9</v>
          </cell>
          <cell r="K2953" t="str">
            <v>DAGHERO CLAUDIO JUAN</v>
          </cell>
          <cell r="L2953" t="str">
            <v>TCMU</v>
          </cell>
        </row>
        <row r="2954">
          <cell r="A2954">
            <v>22</v>
          </cell>
          <cell r="B2954" t="str">
            <v>X65</v>
          </cell>
          <cell r="C2954" t="str">
            <v>DEPARTAMENTO  CHAPA</v>
          </cell>
          <cell r="D2954" t="str">
            <v>431</v>
          </cell>
          <cell r="E2954" t="str">
            <v>PUERTA ARI.</v>
          </cell>
          <cell r="F2954" t="str">
            <v>BOLLOS</v>
          </cell>
          <cell r="G2954" t="str">
            <v>PUERTA ARI.BOLLOS</v>
          </cell>
          <cell r="H2954" t="str">
            <v>X65</v>
          </cell>
          <cell r="I2954" t="str">
            <v>SREE</v>
          </cell>
          <cell r="J2954">
            <v>9</v>
          </cell>
          <cell r="K2954" t="str">
            <v>ESCUDERO PAOLA</v>
          </cell>
          <cell r="L2954" t="str">
            <v>GUNI</v>
          </cell>
        </row>
        <row r="2955">
          <cell r="A2955">
            <v>22</v>
          </cell>
          <cell r="B2955" t="str">
            <v>X65</v>
          </cell>
          <cell r="C2955" t="str">
            <v>DEPARTAMENTO  CHAPA</v>
          </cell>
          <cell r="D2955" t="str">
            <v>431</v>
          </cell>
          <cell r="E2955" t="str">
            <v>PUERTA ARI.</v>
          </cell>
          <cell r="F2955" t="str">
            <v>DESGARRO - EXTRUSION - PERFORACION</v>
          </cell>
          <cell r="G2955" t="str">
            <v>PUERTA ARI.DESGARRO - EXTRUSION - PERFORACION</v>
          </cell>
          <cell r="H2955" t="str">
            <v>X65</v>
          </cell>
          <cell r="I2955" t="str">
            <v>STO1</v>
          </cell>
          <cell r="J2955">
            <v>9</v>
          </cell>
          <cell r="K2955" t="str">
            <v>CORREA, ALBERTO</v>
          </cell>
          <cell r="L2955" t="str">
            <v>STO1</v>
          </cell>
        </row>
        <row r="2956">
          <cell r="A2956">
            <v>22</v>
          </cell>
          <cell r="B2956" t="str">
            <v>X65</v>
          </cell>
          <cell r="C2956" t="str">
            <v>DEPARTAMENTO  CHAPA</v>
          </cell>
          <cell r="D2956" t="str">
            <v>431</v>
          </cell>
          <cell r="E2956" t="str">
            <v>PUERTA ARI.</v>
          </cell>
          <cell r="F2956" t="str">
            <v>SOLDADURA ESTALLADA</v>
          </cell>
          <cell r="G2956" t="str">
            <v>PUERTA ARI.SOLDADURA ESTALLADA</v>
          </cell>
          <cell r="H2956" t="str">
            <v>X65</v>
          </cell>
          <cell r="I2956" t="str">
            <v>TCMU</v>
          </cell>
          <cell r="J2956">
            <v>9</v>
          </cell>
          <cell r="K2956" t="str">
            <v>FIGUEROA MIGUEL ANGE</v>
          </cell>
          <cell r="L2956" t="str">
            <v>GUNI</v>
          </cell>
        </row>
        <row r="2957">
          <cell r="A2957">
            <v>22</v>
          </cell>
          <cell r="B2957" t="str">
            <v>X65</v>
          </cell>
          <cell r="C2957" t="str">
            <v>DEPARTAMENTO  CHAPA</v>
          </cell>
          <cell r="D2957" t="str">
            <v>431</v>
          </cell>
          <cell r="E2957" t="str">
            <v>PUERTA ARI.</v>
          </cell>
          <cell r="F2957" t="str">
            <v>TALONA A LA MANIOBRA</v>
          </cell>
          <cell r="G2957" t="str">
            <v>PUERTA ARI.TALONA A LA MANIOBRA</v>
          </cell>
          <cell r="H2957" t="str">
            <v>X65</v>
          </cell>
          <cell r="I2957" t="str">
            <v>TCMU</v>
          </cell>
          <cell r="J2957">
            <v>9</v>
          </cell>
          <cell r="K2957" t="str">
            <v>ACEVEDO CLAUDIO CEFE</v>
          </cell>
          <cell r="L2957" t="str">
            <v>GUNI</v>
          </cell>
        </row>
        <row r="2958">
          <cell r="A2958">
            <v>22</v>
          </cell>
          <cell r="B2958" t="str">
            <v>X65</v>
          </cell>
          <cell r="C2958" t="str">
            <v>DEPARTAMENTO  CHAPA</v>
          </cell>
          <cell r="D2958" t="str">
            <v>431</v>
          </cell>
          <cell r="E2958" t="str">
            <v>PUERTA ARI.</v>
          </cell>
          <cell r="F2958" t="str">
            <v>TALONA A LA MANIOBRA</v>
          </cell>
          <cell r="G2958" t="str">
            <v>PUERTA ARI.TALONA A LA MANIOBRA</v>
          </cell>
          <cell r="H2958" t="str">
            <v>X65</v>
          </cell>
          <cell r="I2958" t="str">
            <v>TCMU</v>
          </cell>
          <cell r="J2958">
            <v>9</v>
          </cell>
          <cell r="K2958" t="str">
            <v>QUINTEROS PABLO JAVI</v>
          </cell>
          <cell r="L2958" t="str">
            <v>GUNI</v>
          </cell>
        </row>
        <row r="2959">
          <cell r="A2959">
            <v>22</v>
          </cell>
          <cell r="B2959" t="str">
            <v>X65</v>
          </cell>
          <cell r="C2959" t="str">
            <v>DEPARTAMENTO  CHAPA</v>
          </cell>
          <cell r="D2959" t="str">
            <v>431</v>
          </cell>
          <cell r="E2959" t="str">
            <v>PUERTA AVD.</v>
          </cell>
          <cell r="F2959" t="str">
            <v>BOLLOS</v>
          </cell>
          <cell r="G2959" t="str">
            <v>PUERTA AVD.BOLLOS</v>
          </cell>
          <cell r="H2959" t="str">
            <v>X65</v>
          </cell>
          <cell r="I2959" t="str">
            <v>BDEF</v>
          </cell>
          <cell r="J2959">
            <v>9</v>
          </cell>
          <cell r="K2959" t="str">
            <v>GAUNA MARIA EUGENIA</v>
          </cell>
          <cell r="L2959" t="str">
            <v>GUNI</v>
          </cell>
        </row>
        <row r="2960">
          <cell r="A2960">
            <v>22</v>
          </cell>
          <cell r="B2960" t="str">
            <v>X65</v>
          </cell>
          <cell r="C2960" t="str">
            <v>DEPARTAMENTO  CHAPA</v>
          </cell>
          <cell r="D2960" t="str">
            <v>431</v>
          </cell>
          <cell r="E2960" t="str">
            <v>PUERTA AVD.</v>
          </cell>
          <cell r="F2960" t="str">
            <v>BOLLOS</v>
          </cell>
          <cell r="G2960" t="str">
            <v>PUERTA AVD.BOLLOS</v>
          </cell>
          <cell r="H2960" t="str">
            <v>X65</v>
          </cell>
          <cell r="I2960" t="str">
            <v>SRET</v>
          </cell>
          <cell r="J2960">
            <v>9</v>
          </cell>
          <cell r="K2960" t="str">
            <v>QUINTEROS, EDUARDO</v>
          </cell>
          <cell r="L2960" t="str">
            <v>STO1</v>
          </cell>
        </row>
        <row r="2961">
          <cell r="A2961">
            <v>22</v>
          </cell>
          <cell r="B2961" t="str">
            <v>X65</v>
          </cell>
          <cell r="C2961" t="str">
            <v>DEPARTAMENTO  CHAPA</v>
          </cell>
          <cell r="D2961" t="str">
            <v>431</v>
          </cell>
          <cell r="E2961" t="str">
            <v>PUERTA AVD.</v>
          </cell>
          <cell r="F2961" t="str">
            <v>BOLLOS</v>
          </cell>
          <cell r="G2961" t="str">
            <v>PUERTA AVD.BOLLOS</v>
          </cell>
          <cell r="H2961" t="str">
            <v>X65</v>
          </cell>
          <cell r="I2961" t="str">
            <v>TCMU</v>
          </cell>
          <cell r="J2961">
            <v>9</v>
          </cell>
          <cell r="K2961" t="str">
            <v>HORENSTEIN MARIA VIR</v>
          </cell>
          <cell r="L2961" t="str">
            <v>GUNI</v>
          </cell>
        </row>
        <row r="2962">
          <cell r="A2962">
            <v>22</v>
          </cell>
          <cell r="B2962" t="str">
            <v>X65</v>
          </cell>
          <cell r="C2962" t="str">
            <v>DEPARTAMENTO  CHAPA</v>
          </cell>
          <cell r="D2962" t="str">
            <v>431</v>
          </cell>
          <cell r="E2962" t="str">
            <v>PUERTA AVD.</v>
          </cell>
          <cell r="F2962" t="str">
            <v>NO CONFORME</v>
          </cell>
          <cell r="G2962" t="str">
            <v>PUERTA AVD.NO CONFORME</v>
          </cell>
          <cell r="H2962" t="str">
            <v>X65</v>
          </cell>
          <cell r="I2962" t="str">
            <v>TCMU</v>
          </cell>
          <cell r="J2962">
            <v>9</v>
          </cell>
          <cell r="K2962" t="str">
            <v>ZELAYA GONZA MA CRUZ</v>
          </cell>
          <cell r="L2962" t="str">
            <v>GUNI</v>
          </cell>
        </row>
        <row r="2963">
          <cell r="A2963">
            <v>22</v>
          </cell>
          <cell r="B2963" t="str">
            <v>X65</v>
          </cell>
          <cell r="C2963" t="str">
            <v>DEPARTAMENTO  CHAPA</v>
          </cell>
          <cell r="D2963" t="str">
            <v>431</v>
          </cell>
          <cell r="E2963" t="str">
            <v>PUERTA AVD.</v>
          </cell>
          <cell r="F2963" t="str">
            <v>PICO</v>
          </cell>
          <cell r="G2963" t="str">
            <v>PUERTA AVD.PICO</v>
          </cell>
          <cell r="H2963" t="str">
            <v>X65</v>
          </cell>
          <cell r="I2963" t="str">
            <v>BDEF</v>
          </cell>
          <cell r="J2963">
            <v>9</v>
          </cell>
          <cell r="K2963" t="str">
            <v>GAUNA MARIA EUGENIA</v>
          </cell>
          <cell r="L2963" t="str">
            <v>GUNI</v>
          </cell>
        </row>
        <row r="2964">
          <cell r="A2964">
            <v>22</v>
          </cell>
          <cell r="B2964" t="str">
            <v>X65</v>
          </cell>
          <cell r="C2964" t="str">
            <v>DEPARTAMENTO  CHAPA</v>
          </cell>
          <cell r="D2964" t="str">
            <v>431</v>
          </cell>
          <cell r="E2964" t="str">
            <v>PUERTA AVD.</v>
          </cell>
          <cell r="F2964" t="str">
            <v>PICO</v>
          </cell>
          <cell r="G2964" t="str">
            <v>PUERTA AVD.PICO</v>
          </cell>
          <cell r="H2964" t="str">
            <v>X65</v>
          </cell>
          <cell r="I2964" t="str">
            <v>TCMU</v>
          </cell>
          <cell r="J2964">
            <v>9</v>
          </cell>
          <cell r="K2964" t="str">
            <v>MORENO HUGO A</v>
          </cell>
          <cell r="L2964" t="str">
            <v>GUNI</v>
          </cell>
        </row>
        <row r="2965">
          <cell r="A2965">
            <v>22</v>
          </cell>
          <cell r="B2965" t="str">
            <v>X65</v>
          </cell>
          <cell r="C2965" t="str">
            <v>DEPARTAMENTO  CHAPA</v>
          </cell>
          <cell r="D2965" t="str">
            <v>431</v>
          </cell>
          <cell r="E2965" t="str">
            <v>PUERTA AVD.</v>
          </cell>
          <cell r="F2965" t="str">
            <v>PICO</v>
          </cell>
          <cell r="G2965" t="str">
            <v>PUERTA AVD.PICO</v>
          </cell>
          <cell r="H2965" t="str">
            <v>X65</v>
          </cell>
          <cell r="I2965" t="str">
            <v>TCMU</v>
          </cell>
          <cell r="J2965">
            <v>9</v>
          </cell>
          <cell r="K2965" t="str">
            <v>REYNOSO DAVID WALTER</v>
          </cell>
          <cell r="L2965" t="str">
            <v>GUNI</v>
          </cell>
        </row>
        <row r="2966">
          <cell r="A2966">
            <v>22</v>
          </cell>
          <cell r="B2966" t="str">
            <v>X65</v>
          </cell>
          <cell r="C2966" t="str">
            <v>DEPARTAMENTO  CHAPA</v>
          </cell>
          <cell r="D2966" t="str">
            <v>431</v>
          </cell>
          <cell r="E2966" t="str">
            <v>PUERTA AVD.</v>
          </cell>
          <cell r="F2966" t="str">
            <v>TALONA A LA MANIOBRA</v>
          </cell>
          <cell r="G2966" t="str">
            <v>PUERTA AVD.TALONA A LA MANIOBRA</v>
          </cell>
          <cell r="H2966" t="str">
            <v>X65</v>
          </cell>
          <cell r="I2966" t="str">
            <v>TCMU</v>
          </cell>
          <cell r="J2966">
            <v>9</v>
          </cell>
          <cell r="K2966" t="str">
            <v>RAMIREZ RICAR DANIEL</v>
          </cell>
          <cell r="L2966" t="str">
            <v>GUNI</v>
          </cell>
        </row>
        <row r="2967">
          <cell r="A2967">
            <v>22</v>
          </cell>
          <cell r="B2967" t="str">
            <v>X65</v>
          </cell>
          <cell r="C2967" t="str">
            <v>DEPARTAMENTO  CHAPA</v>
          </cell>
          <cell r="D2967" t="str">
            <v>431</v>
          </cell>
          <cell r="E2967" t="str">
            <v>PUERTA AVI.</v>
          </cell>
          <cell r="F2967" t="str">
            <v>BOLLOS</v>
          </cell>
          <cell r="G2967" t="str">
            <v>PUERTA AVI.BOLLOS</v>
          </cell>
          <cell r="H2967" t="str">
            <v>X65</v>
          </cell>
          <cell r="I2967" t="str">
            <v>SRE2</v>
          </cell>
          <cell r="J2967">
            <v>9</v>
          </cell>
          <cell r="K2967" t="str">
            <v>ZELAYA GONZA MA CRUZ</v>
          </cell>
          <cell r="L2967" t="str">
            <v>GUNI</v>
          </cell>
        </row>
        <row r="2968">
          <cell r="A2968">
            <v>22</v>
          </cell>
          <cell r="B2968" t="str">
            <v>X65</v>
          </cell>
          <cell r="C2968" t="str">
            <v>DEPARTAMENTO  CHAPA</v>
          </cell>
          <cell r="D2968" t="str">
            <v>431</v>
          </cell>
          <cell r="E2968" t="str">
            <v>PUERTA AVI.</v>
          </cell>
          <cell r="F2968" t="str">
            <v>BOLLOS</v>
          </cell>
          <cell r="G2968" t="str">
            <v>PUERTA AVI.BOLLOS</v>
          </cell>
          <cell r="H2968" t="str">
            <v>X65</v>
          </cell>
          <cell r="I2968" t="str">
            <v>SREE</v>
          </cell>
          <cell r="J2968">
            <v>9</v>
          </cell>
          <cell r="K2968" t="str">
            <v>ESCUDERO PAOLA</v>
          </cell>
          <cell r="L2968" t="str">
            <v>GUNI</v>
          </cell>
        </row>
        <row r="2969">
          <cell r="A2969">
            <v>22</v>
          </cell>
          <cell r="B2969" t="str">
            <v>X65</v>
          </cell>
          <cell r="C2969" t="str">
            <v>DEPARTAMENTO  CHAPA</v>
          </cell>
          <cell r="D2969" t="str">
            <v>431</v>
          </cell>
          <cell r="E2969" t="str">
            <v>PUERTA AVI.</v>
          </cell>
          <cell r="F2969" t="str">
            <v>PICO</v>
          </cell>
          <cell r="G2969" t="str">
            <v>PUERTA AVI.PICO</v>
          </cell>
          <cell r="H2969" t="str">
            <v>X65</v>
          </cell>
          <cell r="I2969" t="str">
            <v>STO1</v>
          </cell>
          <cell r="J2969">
            <v>9</v>
          </cell>
          <cell r="K2969" t="str">
            <v>CORREA, ALBERTO</v>
          </cell>
          <cell r="L2969" t="str">
            <v>STO1</v>
          </cell>
        </row>
        <row r="2970">
          <cell r="A2970">
            <v>22</v>
          </cell>
          <cell r="B2970" t="str">
            <v>X65</v>
          </cell>
          <cell r="C2970" t="str">
            <v>DEPARTAMENTO  CHAPA</v>
          </cell>
          <cell r="D2970" t="str">
            <v>431</v>
          </cell>
          <cell r="E2970" t="str">
            <v>PUERTA AVI.</v>
          </cell>
          <cell r="F2970" t="str">
            <v>TALONA A LA MANIOBRA</v>
          </cell>
          <cell r="G2970" t="str">
            <v>PUERTA AVI.TALONA A LA MANIOBRA</v>
          </cell>
          <cell r="H2970" t="str">
            <v>X65</v>
          </cell>
          <cell r="I2970" t="str">
            <v>TCMU</v>
          </cell>
          <cell r="J2970">
            <v>9</v>
          </cell>
          <cell r="K2970" t="str">
            <v>REYNOSO DAVID WALTER</v>
          </cell>
          <cell r="L2970" t="str">
            <v>GUNI</v>
          </cell>
        </row>
        <row r="2971">
          <cell r="A2971">
            <v>22</v>
          </cell>
          <cell r="B2971" t="str">
            <v>X65</v>
          </cell>
          <cell r="C2971" t="str">
            <v>DEPARTAMENTO  CHAPA</v>
          </cell>
          <cell r="D2971" t="str">
            <v>431</v>
          </cell>
          <cell r="E2971" t="str">
            <v>PUERTA DE COFRE / ALETA  ARD.</v>
          </cell>
          <cell r="F2971" t="str">
            <v>JUEGO EXCESIVO</v>
          </cell>
          <cell r="G2971" t="str">
            <v>PUERTA DE COFRE / ALETA  ARD.JUEGO EXCESIVO</v>
          </cell>
          <cell r="H2971" t="str">
            <v>X65</v>
          </cell>
          <cell r="I2971" t="str">
            <v>TCMU</v>
          </cell>
          <cell r="J2971">
            <v>9</v>
          </cell>
          <cell r="K2971" t="str">
            <v>RAMIREZ RICAR DANIEL</v>
          </cell>
          <cell r="L2971" t="str">
            <v>GUNI</v>
          </cell>
        </row>
        <row r="2972">
          <cell r="A2972">
            <v>22</v>
          </cell>
          <cell r="B2972" t="str">
            <v>X65</v>
          </cell>
          <cell r="C2972" t="str">
            <v>DEPARTAMENTO  CHAPA</v>
          </cell>
          <cell r="D2972" t="str">
            <v>431</v>
          </cell>
          <cell r="E2972" t="str">
            <v>PUERTA DE COFRE / ALETA  ARD.</v>
          </cell>
          <cell r="F2972" t="str">
            <v>SOBRESALE</v>
          </cell>
          <cell r="G2972" t="str">
            <v>PUERTA DE COFRE / ALETA  ARD.SOBRESALE</v>
          </cell>
          <cell r="H2972" t="str">
            <v>X65</v>
          </cell>
          <cell r="I2972" t="str">
            <v>SRE2</v>
          </cell>
          <cell r="J2972">
            <v>9</v>
          </cell>
          <cell r="K2972" t="str">
            <v>VAZQUEZ RENE ALBERTO</v>
          </cell>
          <cell r="L2972" t="str">
            <v>GUNI</v>
          </cell>
        </row>
        <row r="2973">
          <cell r="A2973">
            <v>22</v>
          </cell>
          <cell r="B2973" t="str">
            <v>X65</v>
          </cell>
          <cell r="C2973" t="str">
            <v>DEPARTAMENTO  CHAPA</v>
          </cell>
          <cell r="D2973" t="str">
            <v>431</v>
          </cell>
          <cell r="E2973" t="str">
            <v>TAPA DE CARBURANTE</v>
          </cell>
          <cell r="F2973" t="str">
            <v>MAL ALINEADO</v>
          </cell>
          <cell r="G2973" t="str">
            <v>TAPA DE CARBURANTEMAL ALINEADO</v>
          </cell>
          <cell r="H2973" t="str">
            <v>X65</v>
          </cell>
          <cell r="I2973" t="str">
            <v>SRE2</v>
          </cell>
          <cell r="J2973">
            <v>9</v>
          </cell>
          <cell r="K2973" t="str">
            <v>AUTELLI JORGE A</v>
          </cell>
          <cell r="L2973" t="str">
            <v>TCMU</v>
          </cell>
        </row>
        <row r="2974">
          <cell r="A2974">
            <v>22</v>
          </cell>
          <cell r="B2974" t="str">
            <v>X65</v>
          </cell>
          <cell r="C2974" t="str">
            <v>DEPARTAMENTO  CHAPA</v>
          </cell>
          <cell r="D2974" t="str">
            <v>431</v>
          </cell>
          <cell r="E2974" t="str">
            <v>TECHO</v>
          </cell>
          <cell r="F2974" t="str">
            <v>PICO</v>
          </cell>
          <cell r="G2974" t="str">
            <v>TECHOPICO</v>
          </cell>
          <cell r="H2974" t="str">
            <v>X65</v>
          </cell>
          <cell r="I2974" t="str">
            <v>SRE2</v>
          </cell>
          <cell r="J2974">
            <v>9</v>
          </cell>
          <cell r="K2974" t="str">
            <v>ZELAYA GONZA MA CRUZ</v>
          </cell>
          <cell r="L2974" t="str">
            <v>GUNI</v>
          </cell>
        </row>
        <row r="2975">
          <cell r="A2975">
            <v>22</v>
          </cell>
          <cell r="B2975" t="str">
            <v>X65</v>
          </cell>
          <cell r="C2975" t="str">
            <v>DEPARTAMENTO  CHAPA</v>
          </cell>
          <cell r="D2975" t="str">
            <v>432</v>
          </cell>
          <cell r="E2975" t="str">
            <v>ALETA ARD.</v>
          </cell>
          <cell r="F2975" t="str">
            <v>DEFECTO DE CHAPA</v>
          </cell>
          <cell r="G2975" t="str">
            <v>ALETA ARD.DEFECTO DE CHAPA</v>
          </cell>
          <cell r="H2975" t="str">
            <v>X65</v>
          </cell>
          <cell r="I2975" t="str">
            <v>SRE2</v>
          </cell>
          <cell r="J2975">
            <v>9</v>
          </cell>
          <cell r="K2975" t="str">
            <v>DAGHERO CLAUDIO JUAN</v>
          </cell>
          <cell r="L2975" t="str">
            <v>TCMU</v>
          </cell>
        </row>
        <row r="2976">
          <cell r="A2976">
            <v>22</v>
          </cell>
          <cell r="B2976" t="str">
            <v>X65</v>
          </cell>
          <cell r="C2976" t="str">
            <v>DEPARTAMENTO  CHAPA</v>
          </cell>
          <cell r="D2976" t="str">
            <v>432</v>
          </cell>
          <cell r="E2976" t="str">
            <v>ALETA ARD.</v>
          </cell>
          <cell r="F2976" t="str">
            <v>OXIDACION</v>
          </cell>
          <cell r="G2976" t="str">
            <v>ALETA ARD.OXIDACION</v>
          </cell>
          <cell r="H2976" t="str">
            <v>X65</v>
          </cell>
          <cell r="I2976" t="str">
            <v>STO1</v>
          </cell>
          <cell r="J2976">
            <v>9</v>
          </cell>
          <cell r="K2976" t="str">
            <v>QUINTEROS, EDUARDO</v>
          </cell>
          <cell r="L2976" t="str">
            <v>STO1</v>
          </cell>
        </row>
        <row r="2977">
          <cell r="A2977">
            <v>22</v>
          </cell>
          <cell r="B2977" t="str">
            <v>X65</v>
          </cell>
          <cell r="C2977" t="str">
            <v>DEPARTAMENTO  CHAPA</v>
          </cell>
          <cell r="D2977" t="str">
            <v>432</v>
          </cell>
          <cell r="E2977" t="str">
            <v>ALETA  AVD.</v>
          </cell>
          <cell r="F2977" t="str">
            <v>FIJA.,REMACH.O GRUPILLA FALTA (CH)</v>
          </cell>
          <cell r="G2977" t="str">
            <v>ALETA  AVD.FIJA.,REMACH.O GRUPILLA FALTA (CH)</v>
          </cell>
          <cell r="H2977" t="str">
            <v>X65</v>
          </cell>
          <cell r="I2977" t="str">
            <v>SRET</v>
          </cell>
          <cell r="J2977">
            <v>9</v>
          </cell>
          <cell r="K2977" t="str">
            <v>CORREA, ALBERTO</v>
          </cell>
          <cell r="L2977" t="str">
            <v>STO1</v>
          </cell>
        </row>
        <row r="2978">
          <cell r="A2978">
            <v>22</v>
          </cell>
          <cell r="B2978" t="str">
            <v>X65</v>
          </cell>
          <cell r="C2978" t="str">
            <v>DEPARTAMENTO  CHAPA</v>
          </cell>
          <cell r="D2978" t="str">
            <v>432</v>
          </cell>
          <cell r="E2978" t="str">
            <v>ALFOMBRA DE PISO ARD.</v>
          </cell>
          <cell r="F2978" t="str">
            <v>PRESENCIA DE AGUA (ORIGEN INDETERMINADO)</v>
          </cell>
          <cell r="G2978" t="str">
            <v>ALFOMBRA DE PISO ARD.PRESENCIA DE AGUA (ORIGEN INDETERMINADO)</v>
          </cell>
          <cell r="H2978" t="str">
            <v>X65</v>
          </cell>
          <cell r="I2978" t="str">
            <v>BDEF</v>
          </cell>
          <cell r="J2978">
            <v>9</v>
          </cell>
          <cell r="K2978" t="str">
            <v>GOMEZ LUCAS EDUARDO</v>
          </cell>
          <cell r="L2978" t="str">
            <v>BDEF</v>
          </cell>
        </row>
        <row r="2979">
          <cell r="A2979">
            <v>22</v>
          </cell>
          <cell r="B2979" t="str">
            <v>X65</v>
          </cell>
          <cell r="C2979" t="str">
            <v>DEPARTAMENTO  CHAPA</v>
          </cell>
          <cell r="D2979" t="str">
            <v>432</v>
          </cell>
          <cell r="E2979" t="str">
            <v>CAPOT AV.</v>
          </cell>
          <cell r="F2979" t="str">
            <v>DEFECTO DE CHAPA</v>
          </cell>
          <cell r="G2979" t="str">
            <v>CAPOT AV.DEFECTO DE CHAPA</v>
          </cell>
          <cell r="H2979" t="str">
            <v>X65</v>
          </cell>
          <cell r="I2979" t="str">
            <v>SRE2</v>
          </cell>
          <cell r="J2979">
            <v>9</v>
          </cell>
          <cell r="K2979" t="str">
            <v>VAZQUEZ RENE ALBERTO</v>
          </cell>
          <cell r="L2979" t="str">
            <v>GUNI</v>
          </cell>
        </row>
        <row r="2980">
          <cell r="A2980">
            <v>22</v>
          </cell>
          <cell r="B2980" t="str">
            <v>X65</v>
          </cell>
          <cell r="C2980" t="str">
            <v>DEPARTAMENTO  CHAPA</v>
          </cell>
          <cell r="D2980" t="str">
            <v>432</v>
          </cell>
          <cell r="E2980" t="str">
            <v>CAPOT AV.</v>
          </cell>
          <cell r="F2980" t="str">
            <v>DEFORMACION</v>
          </cell>
          <cell r="G2980" t="str">
            <v>CAPOT AV.DEFORMACION</v>
          </cell>
          <cell r="H2980" t="str">
            <v>X65</v>
          </cell>
          <cell r="I2980" t="str">
            <v>TCMU</v>
          </cell>
          <cell r="J2980">
            <v>9</v>
          </cell>
          <cell r="K2980" t="str">
            <v>REYNOSO DAVID WALTER</v>
          </cell>
          <cell r="L2980" t="str">
            <v>GUNI</v>
          </cell>
        </row>
        <row r="2981">
          <cell r="A2981">
            <v>22</v>
          </cell>
          <cell r="B2981" t="str">
            <v>X65</v>
          </cell>
          <cell r="C2981" t="str">
            <v>DEPARTAMENTO  CHAPA</v>
          </cell>
          <cell r="D2981" t="str">
            <v>432</v>
          </cell>
          <cell r="E2981" t="str">
            <v>CAPOT AV.</v>
          </cell>
          <cell r="F2981" t="str">
            <v>JUEGO MAL REPARTIDO</v>
          </cell>
          <cell r="G2981" t="str">
            <v>CAPOT AV.JUEGO MAL REPARTIDO</v>
          </cell>
          <cell r="H2981" t="str">
            <v>X65</v>
          </cell>
          <cell r="I2981" t="str">
            <v>TCMU</v>
          </cell>
          <cell r="J2981">
            <v>9</v>
          </cell>
          <cell r="K2981" t="str">
            <v>MORENO HUGO A</v>
          </cell>
          <cell r="L2981" t="str">
            <v>GUNI</v>
          </cell>
        </row>
        <row r="2982">
          <cell r="A2982">
            <v>22</v>
          </cell>
          <cell r="B2982" t="str">
            <v>X65</v>
          </cell>
          <cell r="C2982" t="str">
            <v>DEPARTAMENTO  CHAPA</v>
          </cell>
          <cell r="D2982" t="str">
            <v>432</v>
          </cell>
          <cell r="E2982" t="str">
            <v>CAPOT AV./ ALETA  AVI.</v>
          </cell>
          <cell r="F2982" t="str">
            <v>MAL ALINEADO</v>
          </cell>
          <cell r="G2982" t="str">
            <v>CAPOT AV./ ALETA  AVI.MAL ALINEADO</v>
          </cell>
          <cell r="H2982" t="str">
            <v>X65</v>
          </cell>
          <cell r="I2982" t="str">
            <v>TCMU</v>
          </cell>
          <cell r="J2982">
            <v>9</v>
          </cell>
          <cell r="K2982" t="str">
            <v>GAUNA MARIA EUGENIA</v>
          </cell>
          <cell r="L2982" t="str">
            <v>GUNI</v>
          </cell>
        </row>
        <row r="2983">
          <cell r="A2983">
            <v>22</v>
          </cell>
          <cell r="B2983" t="str">
            <v>X65</v>
          </cell>
          <cell r="C2983" t="str">
            <v>DEPARTAMENTO  CHAPA</v>
          </cell>
          <cell r="D2983" t="str">
            <v>432</v>
          </cell>
          <cell r="E2983" t="str">
            <v>DEPOSITO CARB.  ADICIONAL SISTEMA HI-FLE</v>
          </cell>
          <cell r="F2983" t="str">
            <v>SOPORTE DEFORMADO</v>
          </cell>
          <cell r="G2983" t="str">
            <v>DEPOSITO CARB.  ADICIONAL SISTEMA HI-FLESOPORTE DEFORMADO</v>
          </cell>
          <cell r="H2983" t="str">
            <v>X65</v>
          </cell>
          <cell r="I2983" t="str">
            <v>SRE2</v>
          </cell>
          <cell r="J2983">
            <v>9</v>
          </cell>
          <cell r="K2983" t="str">
            <v>DAGHERO CLAUDIO JUAN</v>
          </cell>
          <cell r="L2983" t="str">
            <v>TCMU</v>
          </cell>
        </row>
        <row r="2984">
          <cell r="A2984">
            <v>22</v>
          </cell>
          <cell r="B2984" t="str">
            <v>X65</v>
          </cell>
          <cell r="C2984" t="str">
            <v>DEPARTAMENTO  CHAPA</v>
          </cell>
          <cell r="D2984" t="str">
            <v>432</v>
          </cell>
          <cell r="E2984" t="str">
            <v>ENCUADRAMIENTO DE PUERTA ARD.</v>
          </cell>
          <cell r="F2984" t="str">
            <v>DEFORMACION</v>
          </cell>
          <cell r="G2984" t="str">
            <v>ENCUADRAMIENTO DE PUERTA ARD.DEFORMACION</v>
          </cell>
          <cell r="H2984" t="str">
            <v>X65</v>
          </cell>
          <cell r="I2984" t="str">
            <v>STO1</v>
          </cell>
          <cell r="J2984">
            <v>9</v>
          </cell>
          <cell r="K2984" t="str">
            <v>CORREA, ALBERTO</v>
          </cell>
          <cell r="L2984" t="str">
            <v>STO1</v>
          </cell>
        </row>
        <row r="2985">
          <cell r="A2985">
            <v>22</v>
          </cell>
          <cell r="B2985" t="str">
            <v>X65</v>
          </cell>
          <cell r="C2985" t="str">
            <v>DEPARTAMENTO  CHAPA</v>
          </cell>
          <cell r="D2985" t="str">
            <v>432</v>
          </cell>
          <cell r="E2985" t="str">
            <v>ENCUADRAMIENTO DE PUERTA AVI.</v>
          </cell>
          <cell r="F2985" t="str">
            <v>SOLDADURA ESTALLADA</v>
          </cell>
          <cell r="G2985" t="str">
            <v>ENCUADRAMIENTO DE PUERTA AVI.SOLDADURA ESTALLADA</v>
          </cell>
          <cell r="H2985" t="str">
            <v>X65</v>
          </cell>
          <cell r="I2985" t="str">
            <v>TCMU</v>
          </cell>
          <cell r="J2985">
            <v>9</v>
          </cell>
          <cell r="K2985" t="str">
            <v>FIGUEROA MIGUEL ANGE</v>
          </cell>
          <cell r="L2985" t="str">
            <v>GUNI</v>
          </cell>
        </row>
        <row r="2986">
          <cell r="A2986">
            <v>22</v>
          </cell>
          <cell r="B2986" t="str">
            <v>X65</v>
          </cell>
          <cell r="C2986" t="str">
            <v>DEPARTAMENTO  CHAPA</v>
          </cell>
          <cell r="D2986" t="str">
            <v>432</v>
          </cell>
          <cell r="E2986" t="str">
            <v>GUARNITURA-EBANISTERIA CUSTODIA  I.</v>
          </cell>
          <cell r="F2986" t="str">
            <v>MAL POSICIONADO</v>
          </cell>
          <cell r="G2986" t="str">
            <v>GUARNITURA-EBANISTERIA CUSTODIA  I.MAL POSICIONADO</v>
          </cell>
          <cell r="H2986" t="str">
            <v>X65</v>
          </cell>
          <cell r="I2986" t="str">
            <v>BDEF</v>
          </cell>
          <cell r="J2986">
            <v>9</v>
          </cell>
          <cell r="K2986" t="str">
            <v>ESTERIO SERGIO DAN</v>
          </cell>
          <cell r="L2986" t="str">
            <v>BOUT</v>
          </cell>
        </row>
        <row r="2987">
          <cell r="A2987">
            <v>22</v>
          </cell>
          <cell r="B2987" t="str">
            <v>X65</v>
          </cell>
          <cell r="C2987" t="str">
            <v>DEPARTAMENTO  CHAPA</v>
          </cell>
          <cell r="D2987" t="str">
            <v>432</v>
          </cell>
          <cell r="E2987" t="str">
            <v>MARCO DE PUERTA  AVD</v>
          </cell>
          <cell r="F2987" t="str">
            <v>JUEGO EXCESIVO</v>
          </cell>
          <cell r="G2987" t="str">
            <v>MARCO DE PUERTA  AVDJUEGO EXCESIVO</v>
          </cell>
          <cell r="H2987" t="str">
            <v>X65</v>
          </cell>
          <cell r="I2987" t="str">
            <v>SRE2</v>
          </cell>
          <cell r="J2987">
            <v>9</v>
          </cell>
          <cell r="K2987" t="str">
            <v>ACEVEDO CLAUDIO CEFE</v>
          </cell>
          <cell r="L2987" t="str">
            <v>GUNI</v>
          </cell>
        </row>
        <row r="2988">
          <cell r="A2988">
            <v>22</v>
          </cell>
          <cell r="B2988" t="str">
            <v>X65</v>
          </cell>
          <cell r="C2988" t="str">
            <v>DEPARTAMENTO  CHAPA</v>
          </cell>
          <cell r="D2988" t="str">
            <v>432</v>
          </cell>
          <cell r="E2988" t="str">
            <v>MARCO DE PUERTA  AVD</v>
          </cell>
          <cell r="F2988" t="str">
            <v>SOBRESALE</v>
          </cell>
          <cell r="G2988" t="str">
            <v>MARCO DE PUERTA  AVDSOBRESALE</v>
          </cell>
          <cell r="H2988" t="str">
            <v>X65</v>
          </cell>
          <cell r="I2988" t="str">
            <v>SRE2</v>
          </cell>
          <cell r="J2988">
            <v>9</v>
          </cell>
          <cell r="K2988" t="str">
            <v>FIGUEROA MIGUEL ANGE</v>
          </cell>
          <cell r="L2988" t="str">
            <v>GUNI</v>
          </cell>
        </row>
        <row r="2989">
          <cell r="A2989">
            <v>22</v>
          </cell>
          <cell r="B2989" t="str">
            <v>X65</v>
          </cell>
          <cell r="C2989" t="str">
            <v>DEPARTAMENTO  CHAPA</v>
          </cell>
          <cell r="D2989" t="str">
            <v>432</v>
          </cell>
          <cell r="E2989" t="str">
            <v>MARCO DE PUERTA  AVI</v>
          </cell>
          <cell r="F2989" t="str">
            <v>JUEGO IRREGULAR</v>
          </cell>
          <cell r="G2989" t="str">
            <v>MARCO DE PUERTA  AVIJUEGO IRREGULAR</v>
          </cell>
          <cell r="H2989" t="str">
            <v>X65</v>
          </cell>
          <cell r="I2989" t="str">
            <v>SRE2</v>
          </cell>
          <cell r="J2989">
            <v>9</v>
          </cell>
          <cell r="K2989" t="str">
            <v>ACEVEDO CLAUDIO CEFE</v>
          </cell>
          <cell r="L2989" t="str">
            <v>GUNI</v>
          </cell>
        </row>
        <row r="2990">
          <cell r="A2990">
            <v>22</v>
          </cell>
          <cell r="B2990" t="str">
            <v>X65</v>
          </cell>
          <cell r="C2990" t="str">
            <v>DEPARTAMENTO  CHAPA</v>
          </cell>
          <cell r="D2990" t="str">
            <v>432</v>
          </cell>
          <cell r="E2990" t="str">
            <v>MARCO DE PUERTA  AVI</v>
          </cell>
          <cell r="F2990" t="str">
            <v>SOBRESALE</v>
          </cell>
          <cell r="G2990" t="str">
            <v>MARCO DE PUERTA  AVISOBRESALE</v>
          </cell>
          <cell r="H2990" t="str">
            <v>X65</v>
          </cell>
          <cell r="I2990" t="str">
            <v>SRE2</v>
          </cell>
          <cell r="J2990">
            <v>9</v>
          </cell>
          <cell r="K2990" t="str">
            <v>FIGUEROA MIGUEL ANGE</v>
          </cell>
          <cell r="L2990" t="str">
            <v>GUNI</v>
          </cell>
        </row>
        <row r="2991">
          <cell r="A2991">
            <v>22</v>
          </cell>
          <cell r="B2991" t="str">
            <v>X65</v>
          </cell>
          <cell r="C2991" t="str">
            <v>DEPARTAMENTO  CHAPA</v>
          </cell>
          <cell r="D2991" t="str">
            <v>432</v>
          </cell>
          <cell r="E2991" t="str">
            <v>PAÑO DE PUERTA  ARI / ALETA  ARI</v>
          </cell>
          <cell r="F2991" t="str">
            <v>SOBRESALE</v>
          </cell>
          <cell r="G2991" t="str">
            <v>PAÑO DE PUERTA  ARI / ALETA  ARISOBRESALE</v>
          </cell>
          <cell r="H2991" t="str">
            <v>X65</v>
          </cell>
          <cell r="I2991" t="str">
            <v>TCMU</v>
          </cell>
          <cell r="J2991">
            <v>9</v>
          </cell>
          <cell r="K2991" t="str">
            <v>REYNOSO DAVID WALTER</v>
          </cell>
          <cell r="L2991" t="str">
            <v>GUNI</v>
          </cell>
        </row>
        <row r="2992">
          <cell r="A2992">
            <v>22</v>
          </cell>
          <cell r="B2992" t="str">
            <v>X65</v>
          </cell>
          <cell r="C2992" t="str">
            <v>DEPARTAMENTO  CHAPA</v>
          </cell>
          <cell r="D2992" t="str">
            <v>432</v>
          </cell>
          <cell r="E2992" t="str">
            <v>PAÑO DE PUERTA  ARI / ALETA  ARI</v>
          </cell>
          <cell r="F2992" t="str">
            <v>SOBRESALE</v>
          </cell>
          <cell r="G2992" t="str">
            <v>PAÑO DE PUERTA  ARI / ALETA  ARISOBRESALE</v>
          </cell>
          <cell r="H2992" t="str">
            <v>X65</v>
          </cell>
          <cell r="I2992" t="str">
            <v>TCMU</v>
          </cell>
          <cell r="J2992">
            <v>9</v>
          </cell>
          <cell r="K2992" t="str">
            <v>ZELAYA GONZA MA CRUZ</v>
          </cell>
          <cell r="L2992" t="str">
            <v>GUNI</v>
          </cell>
        </row>
        <row r="2993">
          <cell r="A2993">
            <v>22</v>
          </cell>
          <cell r="B2993" t="str">
            <v>X65</v>
          </cell>
          <cell r="C2993" t="str">
            <v>DEPARTAMENTO  CHAPA</v>
          </cell>
          <cell r="D2993" t="str">
            <v>432</v>
          </cell>
          <cell r="E2993" t="str">
            <v>PORTON (CONJUNTO)</v>
          </cell>
          <cell r="F2993" t="str">
            <v>DEFORMACION</v>
          </cell>
          <cell r="G2993" t="str">
            <v>PORTON (CONJUNTO)DEFORMACION</v>
          </cell>
          <cell r="H2993" t="str">
            <v>X65</v>
          </cell>
          <cell r="I2993" t="str">
            <v>SRE2</v>
          </cell>
          <cell r="J2993">
            <v>9</v>
          </cell>
          <cell r="K2993" t="str">
            <v>RUSEK CHRISTIAN ADRI</v>
          </cell>
          <cell r="L2993" t="str">
            <v>GUNI</v>
          </cell>
        </row>
        <row r="2994">
          <cell r="A2994">
            <v>22</v>
          </cell>
          <cell r="B2994" t="str">
            <v>X65</v>
          </cell>
          <cell r="C2994" t="str">
            <v>DEPARTAMENTO  CHAPA</v>
          </cell>
          <cell r="D2994" t="str">
            <v>432</v>
          </cell>
          <cell r="E2994" t="str">
            <v>PORTON (CONJUNTO)</v>
          </cell>
          <cell r="F2994" t="str">
            <v>DEFORMACION</v>
          </cell>
          <cell r="G2994" t="str">
            <v>PORTON (CONJUNTO)DEFORMACION</v>
          </cell>
          <cell r="H2994" t="str">
            <v>X65</v>
          </cell>
          <cell r="I2994" t="str">
            <v>SRE2</v>
          </cell>
          <cell r="J2994">
            <v>9</v>
          </cell>
          <cell r="K2994" t="str">
            <v>VAZQUEZ RENE ALBERTO</v>
          </cell>
          <cell r="L2994" t="str">
            <v>GUNI</v>
          </cell>
        </row>
        <row r="2995">
          <cell r="A2995">
            <v>22</v>
          </cell>
          <cell r="B2995" t="str">
            <v>X65</v>
          </cell>
          <cell r="C2995" t="str">
            <v>DEPARTAMENTO  CHAPA</v>
          </cell>
          <cell r="D2995" t="str">
            <v>432</v>
          </cell>
          <cell r="E2995" t="str">
            <v>PORTON (CONJUNTO)</v>
          </cell>
          <cell r="F2995" t="str">
            <v>JUEGO MAL REPARTIDO</v>
          </cell>
          <cell r="G2995" t="str">
            <v>PORTON (CONJUNTO)JUEGO MAL REPARTIDO</v>
          </cell>
          <cell r="H2995" t="str">
            <v>X65</v>
          </cell>
          <cell r="I2995" t="str">
            <v>BDEF</v>
          </cell>
          <cell r="J2995">
            <v>9</v>
          </cell>
          <cell r="K2995" t="str">
            <v>ESTERIO SERGIO DAN</v>
          </cell>
          <cell r="L2995" t="str">
            <v>BOUT</v>
          </cell>
        </row>
        <row r="2996">
          <cell r="A2996">
            <v>22</v>
          </cell>
          <cell r="B2996" t="str">
            <v>X65</v>
          </cell>
          <cell r="C2996" t="str">
            <v>DEPARTAMENTO  CHAPA</v>
          </cell>
          <cell r="D2996" t="str">
            <v>432</v>
          </cell>
          <cell r="E2996" t="str">
            <v>PORTON (CONJUNTO)</v>
          </cell>
          <cell r="F2996" t="str">
            <v>PICO</v>
          </cell>
          <cell r="G2996" t="str">
            <v>PORTON (CONJUNTO)PICO</v>
          </cell>
          <cell r="H2996" t="str">
            <v>X65</v>
          </cell>
          <cell r="I2996" t="str">
            <v>TCMU</v>
          </cell>
          <cell r="J2996">
            <v>9</v>
          </cell>
          <cell r="K2996" t="str">
            <v>IBARRA CARLOS NICOLA</v>
          </cell>
          <cell r="L2996" t="str">
            <v>GUNI</v>
          </cell>
        </row>
        <row r="2997">
          <cell r="A2997">
            <v>22</v>
          </cell>
          <cell r="B2997" t="str">
            <v>X65</v>
          </cell>
          <cell r="C2997" t="str">
            <v>DEPARTAMENTO  CHAPA</v>
          </cell>
          <cell r="D2997" t="str">
            <v>432</v>
          </cell>
          <cell r="E2997" t="str">
            <v>PUERTA ARD.</v>
          </cell>
          <cell r="F2997" t="str">
            <v>JUEGO MAL REPARTIDO</v>
          </cell>
          <cell r="G2997" t="str">
            <v>PUERTA ARD.JUEGO MAL REPARTIDO</v>
          </cell>
          <cell r="H2997" t="str">
            <v>X65</v>
          </cell>
          <cell r="I2997" t="str">
            <v>TCMU</v>
          </cell>
          <cell r="J2997">
            <v>9</v>
          </cell>
          <cell r="K2997" t="str">
            <v>REYNOSO DAVID WALTER</v>
          </cell>
          <cell r="L2997" t="str">
            <v>GUNI</v>
          </cell>
        </row>
        <row r="2998">
          <cell r="A2998">
            <v>22</v>
          </cell>
          <cell r="B2998" t="str">
            <v>X65</v>
          </cell>
          <cell r="C2998" t="str">
            <v>DEPARTAMENTO  CHAPA</v>
          </cell>
          <cell r="D2998" t="str">
            <v>432</v>
          </cell>
          <cell r="E2998" t="str">
            <v>PUERTA ARI.</v>
          </cell>
          <cell r="F2998" t="str">
            <v>MAL ALINEADO</v>
          </cell>
          <cell r="G2998" t="str">
            <v>PUERTA ARI.MAL ALINEADO</v>
          </cell>
          <cell r="H2998" t="str">
            <v>X65</v>
          </cell>
          <cell r="I2998" t="str">
            <v>TCMU</v>
          </cell>
          <cell r="J2998">
            <v>9</v>
          </cell>
          <cell r="K2998" t="str">
            <v>FUENTE FEDER GREGOR</v>
          </cell>
          <cell r="L2998" t="str">
            <v>GUNI</v>
          </cell>
        </row>
        <row r="2999">
          <cell r="A2999">
            <v>22</v>
          </cell>
          <cell r="B2999" t="str">
            <v>X65</v>
          </cell>
          <cell r="C2999" t="str">
            <v>DEPARTAMENTO  CHAPA</v>
          </cell>
          <cell r="D2999" t="str">
            <v>432</v>
          </cell>
          <cell r="E2999" t="str">
            <v>PUERTA AVD.</v>
          </cell>
          <cell r="F2999" t="str">
            <v>MAL ALINEADO</v>
          </cell>
          <cell r="G2999" t="str">
            <v>PUERTA AVD.MAL ALINEADO</v>
          </cell>
          <cell r="H2999" t="str">
            <v>X65</v>
          </cell>
          <cell r="I2999" t="str">
            <v>SRET</v>
          </cell>
          <cell r="J2999">
            <v>9</v>
          </cell>
          <cell r="K2999" t="str">
            <v>CORREA, ALBERTO</v>
          </cell>
          <cell r="L2999" t="str">
            <v>STO1</v>
          </cell>
        </row>
        <row r="3000">
          <cell r="A3000">
            <v>22</v>
          </cell>
          <cell r="B3000" t="str">
            <v>X65</v>
          </cell>
          <cell r="C3000" t="str">
            <v>DEPARTAMENTO  CHAPA</v>
          </cell>
          <cell r="D3000" t="str">
            <v>432</v>
          </cell>
          <cell r="E3000" t="str">
            <v>PUERTA AVD.</v>
          </cell>
          <cell r="F3000" t="str">
            <v>MAL CENTRADO</v>
          </cell>
          <cell r="G3000" t="str">
            <v>PUERTA AVD.MAL CENTRADO</v>
          </cell>
          <cell r="H3000" t="str">
            <v>X65</v>
          </cell>
          <cell r="I3000" t="str">
            <v>SRE2</v>
          </cell>
          <cell r="J3000">
            <v>9</v>
          </cell>
          <cell r="K3000" t="str">
            <v>FIGUEROA MIGUEL ANGE</v>
          </cell>
          <cell r="L3000" t="str">
            <v>GUNI</v>
          </cell>
        </row>
        <row r="3001">
          <cell r="A3001">
            <v>22</v>
          </cell>
          <cell r="B3001" t="str">
            <v>X65</v>
          </cell>
          <cell r="C3001" t="str">
            <v>DEPARTAMENTO  CHAPA</v>
          </cell>
          <cell r="D3001" t="str">
            <v>432</v>
          </cell>
          <cell r="E3001" t="str">
            <v>PUERTA AVI.</v>
          </cell>
          <cell r="F3001" t="str">
            <v>JUEGO MAL REPARTIDO</v>
          </cell>
          <cell r="G3001" t="str">
            <v>PUERTA AVI.JUEGO MAL REPARTIDO</v>
          </cell>
          <cell r="H3001" t="str">
            <v>X65</v>
          </cell>
          <cell r="I3001" t="str">
            <v>SRET</v>
          </cell>
          <cell r="J3001">
            <v>9</v>
          </cell>
          <cell r="K3001" t="str">
            <v>QUINTEROS, EDUARDO</v>
          </cell>
          <cell r="L3001" t="str">
            <v>STO1</v>
          </cell>
        </row>
        <row r="3002">
          <cell r="A3002">
            <v>22</v>
          </cell>
          <cell r="B3002" t="str">
            <v>X65</v>
          </cell>
          <cell r="C3002" t="str">
            <v>DEPARTAMENTO  CHAPA</v>
          </cell>
          <cell r="D3002" t="str">
            <v>432</v>
          </cell>
          <cell r="E3002" t="str">
            <v>PUERTA AVI.</v>
          </cell>
          <cell r="F3002" t="str">
            <v>JUEGO MAL REPARTIDO</v>
          </cell>
          <cell r="G3002" t="str">
            <v>PUERTA AVI.JUEGO MAL REPARTIDO</v>
          </cell>
          <cell r="H3002" t="str">
            <v>X65</v>
          </cell>
          <cell r="J3002">
            <v>9</v>
          </cell>
          <cell r="K3002" t="str">
            <v>MANZANELLI RICARDO O</v>
          </cell>
          <cell r="L3002" t="str">
            <v>GUNI</v>
          </cell>
        </row>
        <row r="3003">
          <cell r="A3003">
            <v>22</v>
          </cell>
          <cell r="B3003" t="str">
            <v>X65</v>
          </cell>
          <cell r="C3003" t="str">
            <v>DEPARTAMENTO LOGISTICA INDUSTRIAL</v>
          </cell>
          <cell r="D3003" t="str">
            <v>200</v>
          </cell>
          <cell r="E3003" t="str">
            <v>PUENTE TRASERO</v>
          </cell>
          <cell r="F3003" t="str">
            <v>FALTA DE FIJACION ROSCADA</v>
          </cell>
          <cell r="G3003" t="str">
            <v>PUENTE TRASEROFALTA DE FIJACION ROSCADA</v>
          </cell>
          <cell r="H3003" t="str">
            <v>X65</v>
          </cell>
          <cell r="I3003" t="str">
            <v>SRE2</v>
          </cell>
          <cell r="J3003">
            <v>9</v>
          </cell>
          <cell r="K3003" t="str">
            <v>DAGHERO CLAUDIO JUAN</v>
          </cell>
          <cell r="L3003" t="str">
            <v>TCMU</v>
          </cell>
        </row>
        <row r="3004">
          <cell r="A3004">
            <v>22</v>
          </cell>
          <cell r="B3004" t="str">
            <v>X65</v>
          </cell>
          <cell r="C3004" t="str">
            <v>DEPARTAMENTO MONTAJE</v>
          </cell>
          <cell r="D3004" t="str">
            <v>???</v>
          </cell>
          <cell r="E3004" t="str">
            <v>ALETA  AVI.</v>
          </cell>
          <cell r="F3004" t="str">
            <v>JUEGO IRREGULAR</v>
          </cell>
          <cell r="G3004" t="str">
            <v>ALETA  AVI.JUEGO IRREGULAR</v>
          </cell>
          <cell r="H3004" t="str">
            <v>X65</v>
          </cell>
          <cell r="I3004" t="str">
            <v>SRET</v>
          </cell>
          <cell r="J3004">
            <v>9</v>
          </cell>
          <cell r="K3004" t="str">
            <v>QUINTEROS, EDUARDO</v>
          </cell>
          <cell r="L3004" t="str">
            <v>STO1</v>
          </cell>
        </row>
        <row r="3005">
          <cell r="A3005">
            <v>22</v>
          </cell>
          <cell r="B3005" t="str">
            <v>X65</v>
          </cell>
          <cell r="C3005" t="str">
            <v>DEPARTAMENTO MONTAJE</v>
          </cell>
          <cell r="D3005" t="str">
            <v>???</v>
          </cell>
          <cell r="E3005" t="str">
            <v>BISAGRA INF.DE PUERTA ARI.</v>
          </cell>
          <cell r="F3005" t="str">
            <v>SOLDADURA AGRESIVA</v>
          </cell>
          <cell r="G3005" t="str">
            <v>BISAGRA INF.DE PUERTA ARI.SOLDADURA AGRESIVA</v>
          </cell>
          <cell r="H3005" t="str">
            <v>X65</v>
          </cell>
          <cell r="I3005" t="str">
            <v>SRET</v>
          </cell>
          <cell r="J3005">
            <v>9</v>
          </cell>
          <cell r="K3005" t="str">
            <v>CORREA, ALBERTO</v>
          </cell>
          <cell r="L3005" t="str">
            <v>STO1</v>
          </cell>
        </row>
        <row r="3006">
          <cell r="A3006">
            <v>22</v>
          </cell>
          <cell r="B3006" t="str">
            <v>X65</v>
          </cell>
          <cell r="C3006" t="str">
            <v>DEPARTAMENTO MONTAJE</v>
          </cell>
          <cell r="D3006" t="str">
            <v>???</v>
          </cell>
          <cell r="E3006" t="str">
            <v>BISAGRA INF.DE PUERTA AVD.</v>
          </cell>
          <cell r="F3006" t="str">
            <v>SOLDADURA AGRESIVA</v>
          </cell>
          <cell r="G3006" t="str">
            <v>BISAGRA INF.DE PUERTA AVD.SOLDADURA AGRESIVA</v>
          </cell>
          <cell r="H3006" t="str">
            <v>X65</v>
          </cell>
          <cell r="I3006" t="str">
            <v>SBOX</v>
          </cell>
          <cell r="J3006">
            <v>9</v>
          </cell>
          <cell r="K3006" t="str">
            <v>QUINTEROS, EDUARDO</v>
          </cell>
          <cell r="L3006" t="str">
            <v>STO1</v>
          </cell>
        </row>
        <row r="3007">
          <cell r="A3007">
            <v>22</v>
          </cell>
          <cell r="B3007" t="str">
            <v>X65</v>
          </cell>
          <cell r="C3007" t="str">
            <v>DEPARTAMENTO MONTAJE</v>
          </cell>
          <cell r="D3007" t="str">
            <v>???</v>
          </cell>
          <cell r="E3007" t="str">
            <v>BISAGRA INF.DE PUERTA AVD.</v>
          </cell>
          <cell r="F3007" t="str">
            <v>SOLDADURA POROSA</v>
          </cell>
          <cell r="G3007" t="str">
            <v>BISAGRA INF.DE PUERTA AVD.SOLDADURA POROSA</v>
          </cell>
          <cell r="H3007" t="str">
            <v>X65</v>
          </cell>
          <cell r="I3007" t="str">
            <v>STO1</v>
          </cell>
          <cell r="J3007">
            <v>9</v>
          </cell>
          <cell r="K3007" t="str">
            <v>CORREA, ALBERTO</v>
          </cell>
          <cell r="L3007" t="str">
            <v>STO1</v>
          </cell>
        </row>
        <row r="3008">
          <cell r="A3008">
            <v>22</v>
          </cell>
          <cell r="B3008" t="str">
            <v>X65</v>
          </cell>
          <cell r="C3008" t="str">
            <v>DEPARTAMENTO MONTAJE</v>
          </cell>
          <cell r="D3008" t="str">
            <v>???</v>
          </cell>
          <cell r="E3008" t="str">
            <v>BISAGRA SUP.DE PUERTA ARI.</v>
          </cell>
          <cell r="F3008" t="str">
            <v>DESGARRO - EXTRUSION - PERFORACION</v>
          </cell>
          <cell r="G3008" t="str">
            <v>BISAGRA SUP.DE PUERTA ARI.DESGARRO - EXTRUSION - PERFORACION</v>
          </cell>
          <cell r="H3008" t="str">
            <v>X65</v>
          </cell>
          <cell r="I3008" t="str">
            <v>SRET</v>
          </cell>
          <cell r="J3008">
            <v>9</v>
          </cell>
          <cell r="K3008" t="str">
            <v>CORREA, ALBERTO</v>
          </cell>
          <cell r="L3008" t="str">
            <v>STO1</v>
          </cell>
        </row>
        <row r="3009">
          <cell r="A3009">
            <v>22</v>
          </cell>
          <cell r="B3009" t="str">
            <v>X65</v>
          </cell>
          <cell r="C3009" t="str">
            <v>DEPARTAMENTO MONTAJE</v>
          </cell>
          <cell r="D3009" t="str">
            <v>???</v>
          </cell>
          <cell r="E3009" t="str">
            <v>BISAGRA SUP.DE PUERTA ARI.</v>
          </cell>
          <cell r="F3009" t="str">
            <v>SOLDADURA AGRESIVA</v>
          </cell>
          <cell r="G3009" t="str">
            <v>BISAGRA SUP.DE PUERTA ARI.SOLDADURA AGRESIVA</v>
          </cell>
          <cell r="H3009" t="str">
            <v>X65</v>
          </cell>
          <cell r="I3009" t="str">
            <v>SRET</v>
          </cell>
          <cell r="J3009">
            <v>9</v>
          </cell>
          <cell r="K3009" t="str">
            <v>CORREA, ALBERTO</v>
          </cell>
          <cell r="L3009" t="str">
            <v>STO1</v>
          </cell>
        </row>
        <row r="3010">
          <cell r="A3010">
            <v>22</v>
          </cell>
          <cell r="B3010" t="str">
            <v>X65</v>
          </cell>
          <cell r="C3010" t="str">
            <v>DEPARTAMENTO MONTAJE</v>
          </cell>
          <cell r="D3010" t="str">
            <v>???</v>
          </cell>
          <cell r="E3010" t="str">
            <v>BISAGRA SUP.DE PUERTA AVD.</v>
          </cell>
          <cell r="F3010" t="str">
            <v>SOLDADURA POROSA</v>
          </cell>
          <cell r="G3010" t="str">
            <v>BISAGRA SUP.DE PUERTA AVD.SOLDADURA POROSA</v>
          </cell>
          <cell r="H3010" t="str">
            <v>X65</v>
          </cell>
          <cell r="I3010" t="str">
            <v>STO1</v>
          </cell>
          <cell r="J3010">
            <v>9</v>
          </cell>
          <cell r="K3010" t="str">
            <v>CORREA, ALBERTO</v>
          </cell>
          <cell r="L3010" t="str">
            <v>STO1</v>
          </cell>
        </row>
        <row r="3011">
          <cell r="A3011">
            <v>22</v>
          </cell>
          <cell r="B3011" t="str">
            <v>X65</v>
          </cell>
          <cell r="C3011" t="str">
            <v>DEPARTAMENTO MONTAJE</v>
          </cell>
          <cell r="D3011" t="str">
            <v>???</v>
          </cell>
          <cell r="E3011" t="str">
            <v>CUSTODIA  I.</v>
          </cell>
          <cell r="F3011" t="str">
            <v>MANCHA</v>
          </cell>
          <cell r="G3011" t="str">
            <v>CUSTODIA  I.MANCHA</v>
          </cell>
          <cell r="H3011" t="str">
            <v>X65</v>
          </cell>
          <cell r="I3011" t="str">
            <v>TCMU</v>
          </cell>
          <cell r="J3011">
            <v>9</v>
          </cell>
          <cell r="K3011" t="str">
            <v>FIGUEROA MIGUEL ANGE</v>
          </cell>
          <cell r="L3011" t="str">
            <v>GUNI</v>
          </cell>
        </row>
        <row r="3012">
          <cell r="A3012">
            <v>22</v>
          </cell>
          <cell r="B3012" t="str">
            <v>X65</v>
          </cell>
          <cell r="C3012" t="str">
            <v>DEPARTAMENTO MONTAJE</v>
          </cell>
          <cell r="D3012" t="str">
            <v>???</v>
          </cell>
          <cell r="E3012" t="str">
            <v>ENCUADRAMIENTO DE PUERTA AVI.</v>
          </cell>
          <cell r="F3012" t="str">
            <v>SOLDADURA AGRESIVA</v>
          </cell>
          <cell r="G3012" t="str">
            <v>ENCUADRAMIENTO DE PUERTA AVI.SOLDADURA AGRESIVA</v>
          </cell>
          <cell r="H3012" t="str">
            <v>X65</v>
          </cell>
          <cell r="I3012" t="str">
            <v>STO1</v>
          </cell>
          <cell r="J3012">
            <v>9</v>
          </cell>
          <cell r="K3012" t="str">
            <v>CORREA, ALBERTO</v>
          </cell>
          <cell r="L3012" t="str">
            <v>STO1</v>
          </cell>
        </row>
        <row r="3013">
          <cell r="A3013">
            <v>22</v>
          </cell>
          <cell r="B3013" t="str">
            <v>X65</v>
          </cell>
          <cell r="C3013" t="str">
            <v>DEPARTAMENTO MONTAJE</v>
          </cell>
          <cell r="D3013" t="str">
            <v>???</v>
          </cell>
          <cell r="E3013" t="str">
            <v>PAÑO DE PUERTA  AVD / ALETA  AVD</v>
          </cell>
          <cell r="F3013" t="str">
            <v>SOBRESALE</v>
          </cell>
          <cell r="G3013" t="str">
            <v>PAÑO DE PUERTA  AVD / ALETA  AVDSOBRESALE</v>
          </cell>
          <cell r="H3013" t="str">
            <v>X65</v>
          </cell>
          <cell r="I3013" t="str">
            <v>TCMU</v>
          </cell>
          <cell r="J3013">
            <v>9</v>
          </cell>
          <cell r="K3013" t="str">
            <v>HORENSTEIN MARIA VIR</v>
          </cell>
          <cell r="L3013" t="str">
            <v>GUNI</v>
          </cell>
        </row>
        <row r="3014">
          <cell r="A3014">
            <v>22</v>
          </cell>
          <cell r="B3014" t="str">
            <v>X65</v>
          </cell>
          <cell r="C3014" t="str">
            <v>DEPARTAMENTO MONTAJE</v>
          </cell>
          <cell r="D3014" t="str">
            <v>???</v>
          </cell>
          <cell r="E3014" t="str">
            <v>PAÑO LATERAL ARI</v>
          </cell>
          <cell r="F3014" t="str">
            <v>PICO</v>
          </cell>
          <cell r="G3014" t="str">
            <v>PAÑO LATERAL ARIPICO</v>
          </cell>
          <cell r="H3014" t="str">
            <v>X65</v>
          </cell>
          <cell r="I3014" t="str">
            <v>STO1</v>
          </cell>
          <cell r="J3014">
            <v>9</v>
          </cell>
          <cell r="K3014" t="str">
            <v>CORREA, ALBERTO</v>
          </cell>
          <cell r="L3014" t="str">
            <v>STO1</v>
          </cell>
        </row>
        <row r="3015">
          <cell r="A3015">
            <v>22</v>
          </cell>
          <cell r="B3015" t="str">
            <v>X65</v>
          </cell>
          <cell r="C3015" t="str">
            <v>DEPARTAMENTO MONTAJE</v>
          </cell>
          <cell r="D3015" t="str">
            <v>???</v>
          </cell>
          <cell r="E3015" t="str">
            <v>PILOTO FIJO ARD. (CONJUNTO)</v>
          </cell>
          <cell r="F3015" t="str">
            <v>MAL POSICIONADO</v>
          </cell>
          <cell r="G3015" t="str">
            <v>PILOTO FIJO ARD. (CONJUNTO)MAL POSICIONADO</v>
          </cell>
          <cell r="H3015" t="str">
            <v>X65</v>
          </cell>
          <cell r="I3015" t="str">
            <v>TCMU</v>
          </cell>
          <cell r="J3015">
            <v>9</v>
          </cell>
          <cell r="K3015" t="str">
            <v>FUENTE FEDER GREGOR</v>
          </cell>
          <cell r="L3015" t="str">
            <v>GUNI</v>
          </cell>
        </row>
        <row r="3016">
          <cell r="A3016">
            <v>22</v>
          </cell>
          <cell r="B3016" t="str">
            <v>X65</v>
          </cell>
          <cell r="C3016" t="str">
            <v>DEPARTAMENTO MONTAJE</v>
          </cell>
          <cell r="D3016" t="str">
            <v>???</v>
          </cell>
          <cell r="E3016" t="str">
            <v>PORTON (CONJUNTO)</v>
          </cell>
          <cell r="F3016" t="str">
            <v>RAYA LLEGA A LA CHAPA</v>
          </cell>
          <cell r="G3016" t="str">
            <v>PORTON (CONJUNTO)RAYA LLEGA A LA CHAPA</v>
          </cell>
          <cell r="H3016" t="str">
            <v>X65</v>
          </cell>
          <cell r="I3016" t="str">
            <v>BDEF</v>
          </cell>
          <cell r="J3016">
            <v>9</v>
          </cell>
          <cell r="K3016" t="str">
            <v>DAGHERO CLAUDIO JUAN</v>
          </cell>
          <cell r="L3016" t="str">
            <v>TCMU</v>
          </cell>
        </row>
        <row r="3017">
          <cell r="A3017">
            <v>22</v>
          </cell>
          <cell r="B3017" t="str">
            <v>X65</v>
          </cell>
          <cell r="C3017" t="str">
            <v>DEPARTAMENTO MONTAJE</v>
          </cell>
          <cell r="D3017" t="str">
            <v>133</v>
          </cell>
          <cell r="E3017" t="str">
            <v>DIFUSOR CENTRAL ORIENTABLE I.</v>
          </cell>
          <cell r="F3017" t="str">
            <v>MAL REGLADO</v>
          </cell>
          <cell r="G3017" t="str">
            <v>DIFUSOR CENTRAL ORIENTABLE I.MAL REGLADO</v>
          </cell>
          <cell r="H3017" t="str">
            <v>X65</v>
          </cell>
          <cell r="I3017" t="str">
            <v>TCMU</v>
          </cell>
          <cell r="J3017">
            <v>9</v>
          </cell>
          <cell r="K3017" t="str">
            <v>VAZQUEZ RENE ALBERTO</v>
          </cell>
          <cell r="L3017" t="str">
            <v>GUN2</v>
          </cell>
        </row>
        <row r="3018">
          <cell r="A3018">
            <v>22</v>
          </cell>
          <cell r="B3018" t="str">
            <v>X65</v>
          </cell>
          <cell r="C3018" t="str">
            <v>DEPARTAMENTO MONTAJE</v>
          </cell>
          <cell r="D3018" t="str">
            <v>133</v>
          </cell>
          <cell r="E3018" t="str">
            <v>TABLERO DE BORDO</v>
          </cell>
          <cell r="F3018" t="str">
            <v>RUIDO DE CUERPO EXTRA¥O</v>
          </cell>
          <cell r="G3018" t="str">
            <v>TABLERO DE BORDORUIDO DE CUERPO EXTRA¥O</v>
          </cell>
          <cell r="H3018" t="str">
            <v>X65</v>
          </cell>
          <cell r="I3018" t="str">
            <v>BDEF</v>
          </cell>
          <cell r="J3018">
            <v>9</v>
          </cell>
          <cell r="K3018" t="str">
            <v>ESTERIO SERGIO DAN</v>
          </cell>
          <cell r="L3018" t="str">
            <v>BOUT</v>
          </cell>
        </row>
        <row r="3019">
          <cell r="A3019">
            <v>22</v>
          </cell>
          <cell r="B3019" t="str">
            <v>X65</v>
          </cell>
          <cell r="C3019" t="str">
            <v>DEPARTAMENTO MONTAJE</v>
          </cell>
          <cell r="D3019" t="str">
            <v>137</v>
          </cell>
          <cell r="E3019" t="str">
            <v>FUNCION ELEVALUNAS AV.</v>
          </cell>
          <cell r="F3019" t="str">
            <v>INSTALACION ESTATICA  2 RK01</v>
          </cell>
          <cell r="G3019" t="str">
            <v>FUNCION ELEVALUNAS AV.INSTALACION ESTATICA  2 RK01</v>
          </cell>
          <cell r="H3019" t="str">
            <v>X65</v>
          </cell>
          <cell r="I3019" t="str">
            <v>SRE2</v>
          </cell>
          <cell r="J3019">
            <v>9</v>
          </cell>
          <cell r="K3019" t="str">
            <v>CONTROL ELECTRICO</v>
          </cell>
          <cell r="L3019" t="str">
            <v>ST2A</v>
          </cell>
        </row>
        <row r="3020">
          <cell r="A3020">
            <v>22</v>
          </cell>
          <cell r="B3020" t="str">
            <v>X65</v>
          </cell>
          <cell r="C3020" t="str">
            <v>DEPARTAMENTO MONTAJE</v>
          </cell>
          <cell r="D3020" t="str">
            <v>137</v>
          </cell>
          <cell r="E3020" t="str">
            <v>LAMELUNAS EXT. DE PUERTA  ARD.</v>
          </cell>
          <cell r="F3020" t="str">
            <v>MAL POSICIONADO</v>
          </cell>
          <cell r="G3020" t="str">
            <v>LAMELUNAS EXT. DE PUERTA  ARD.MAL POSICIONADO</v>
          </cell>
          <cell r="H3020" t="str">
            <v>X65</v>
          </cell>
          <cell r="I3020" t="str">
            <v>TCMU</v>
          </cell>
          <cell r="J3020">
            <v>9</v>
          </cell>
          <cell r="K3020" t="str">
            <v>ACEVEDO CLAUDIO CEFE</v>
          </cell>
          <cell r="L3020" t="str">
            <v>GUNI</v>
          </cell>
        </row>
        <row r="3021">
          <cell r="A3021">
            <v>22</v>
          </cell>
          <cell r="B3021" t="str">
            <v>X65</v>
          </cell>
          <cell r="C3021" t="str">
            <v>DEPARTAMENTO MONTAJE</v>
          </cell>
          <cell r="D3021" t="str">
            <v>137</v>
          </cell>
          <cell r="E3021" t="str">
            <v>PUERTA ARD.</v>
          </cell>
          <cell r="F3021" t="str">
            <v>PRESENCIA DE AGUA (ORIGEN INDETERMINADO)</v>
          </cell>
          <cell r="G3021" t="str">
            <v>PUERTA ARD.PRESENCIA DE AGUA (ORIGEN INDETERMINADO)</v>
          </cell>
          <cell r="H3021" t="str">
            <v>X65</v>
          </cell>
          <cell r="I3021" t="str">
            <v>BDEF</v>
          </cell>
          <cell r="J3021">
            <v>9</v>
          </cell>
          <cell r="K3021" t="str">
            <v>ESTERIO SERGIO DAN</v>
          </cell>
          <cell r="L3021" t="str">
            <v>BOUT</v>
          </cell>
        </row>
        <row r="3022">
          <cell r="A3022">
            <v>22</v>
          </cell>
          <cell r="B3022" t="str">
            <v>X65</v>
          </cell>
          <cell r="C3022" t="str">
            <v>DEPARTAMENTO MONTAJE</v>
          </cell>
          <cell r="D3022" t="str">
            <v>137</v>
          </cell>
          <cell r="E3022" t="str">
            <v>PUERTA ARI.</v>
          </cell>
          <cell r="F3022" t="str">
            <v>FALTA OBTURADOR</v>
          </cell>
          <cell r="G3022" t="str">
            <v>PUERTA ARI.FALTA OBTURADOR</v>
          </cell>
          <cell r="H3022" t="str">
            <v>X65</v>
          </cell>
          <cell r="I3022" t="str">
            <v>SBOX</v>
          </cell>
          <cell r="J3022">
            <v>9</v>
          </cell>
          <cell r="K3022" t="str">
            <v>ALBORNOZ CARLOS</v>
          </cell>
          <cell r="L3022" t="str">
            <v>SPIN</v>
          </cell>
        </row>
        <row r="3023">
          <cell r="A3023">
            <v>22</v>
          </cell>
          <cell r="B3023" t="str">
            <v>X65</v>
          </cell>
          <cell r="C3023" t="str">
            <v>DEPARTAMENTO MONTAJE</v>
          </cell>
          <cell r="D3023" t="str">
            <v>137</v>
          </cell>
          <cell r="E3023" t="str">
            <v>RETROVISOR EXT. I. REGULABLE DE INTERIOR</v>
          </cell>
          <cell r="F3023" t="str">
            <v>RAYADO</v>
          </cell>
          <cell r="G3023" t="str">
            <v>RETROVISOR EXT. I. REGULABLE DE INTERIORRAYADO</v>
          </cell>
          <cell r="H3023" t="str">
            <v>X65</v>
          </cell>
          <cell r="I3023" t="str">
            <v>TCMU</v>
          </cell>
          <cell r="J3023">
            <v>9</v>
          </cell>
          <cell r="K3023" t="str">
            <v>FUENTE FEDER GREGOR</v>
          </cell>
          <cell r="L3023" t="str">
            <v>GUNI</v>
          </cell>
        </row>
        <row r="3024">
          <cell r="A3024">
            <v>22</v>
          </cell>
          <cell r="B3024" t="str">
            <v>X65</v>
          </cell>
          <cell r="C3024" t="str">
            <v>DEPARTAMENTO MONTAJE</v>
          </cell>
          <cell r="D3024" t="str">
            <v>140</v>
          </cell>
          <cell r="E3024" t="str">
            <v>FUNCION AIR-BAG / PRETENSOR</v>
          </cell>
          <cell r="F3024" t="str">
            <v>CONECTOR MAL- NO CONECTADO</v>
          </cell>
          <cell r="G3024" t="str">
            <v>FUNCION AIR-BAG / PRETENSORCONECTOR MAL- NO CONECTADO</v>
          </cell>
          <cell r="H3024" t="str">
            <v>X65</v>
          </cell>
          <cell r="I3024" t="str">
            <v>SREE</v>
          </cell>
          <cell r="J3024">
            <v>9</v>
          </cell>
          <cell r="K3024" t="str">
            <v>CONTROL ELECTRICO</v>
          </cell>
          <cell r="L3024" t="str">
            <v>ST2A</v>
          </cell>
        </row>
        <row r="3025">
          <cell r="A3025">
            <v>22</v>
          </cell>
          <cell r="B3025" t="str">
            <v>X65</v>
          </cell>
          <cell r="C3025" t="str">
            <v>DEPARTAMENTO MONTAJE</v>
          </cell>
          <cell r="D3025" t="str">
            <v>140</v>
          </cell>
          <cell r="E3025" t="str">
            <v>FUNCION INTERMITENTES / WARNING</v>
          </cell>
          <cell r="F3025" t="str">
            <v>CONECTOR DETERIORADO</v>
          </cell>
          <cell r="G3025" t="str">
            <v>FUNCION INTERMITENTES / WARNINGCONECTOR DETERIORADO</v>
          </cell>
          <cell r="H3025" t="str">
            <v>X65</v>
          </cell>
          <cell r="I3025" t="str">
            <v>SREE</v>
          </cell>
          <cell r="J3025">
            <v>9</v>
          </cell>
          <cell r="K3025" t="str">
            <v>CONTROL ELECTRICO</v>
          </cell>
          <cell r="L3025" t="str">
            <v>ST2A</v>
          </cell>
        </row>
        <row r="3026">
          <cell r="A3026">
            <v>22</v>
          </cell>
          <cell r="B3026" t="str">
            <v>X65</v>
          </cell>
          <cell r="C3026" t="str">
            <v>DEPARTAMENTO MONTAJE</v>
          </cell>
          <cell r="D3026" t="str">
            <v>141</v>
          </cell>
          <cell r="E3026" t="str">
            <v>CAPOT AV.</v>
          </cell>
          <cell r="F3026" t="str">
            <v>MANCHAS DE COLA</v>
          </cell>
          <cell r="G3026" t="str">
            <v>CAPOT AV.MANCHAS DE COLA</v>
          </cell>
          <cell r="H3026" t="str">
            <v>X65</v>
          </cell>
          <cell r="I3026" t="str">
            <v>TCMU</v>
          </cell>
          <cell r="J3026">
            <v>9</v>
          </cell>
          <cell r="K3026" t="str">
            <v>FUENTE FEDER GREGOR</v>
          </cell>
          <cell r="L3026" t="str">
            <v>GUNI</v>
          </cell>
        </row>
        <row r="3027">
          <cell r="A3027">
            <v>22</v>
          </cell>
          <cell r="B3027" t="str">
            <v>X65</v>
          </cell>
          <cell r="C3027" t="str">
            <v>DEPARTAMENTO MONTAJE</v>
          </cell>
          <cell r="D3027" t="str">
            <v>141</v>
          </cell>
          <cell r="E3027" t="str">
            <v>FUNCION AIR-BAG / PRETENSOR</v>
          </cell>
          <cell r="F3027" t="str">
            <v>CONECTOR MAL- NO CONECTADO</v>
          </cell>
          <cell r="G3027" t="str">
            <v>FUNCION AIR-BAG / PRETENSORCONECTOR MAL- NO CONECTADO</v>
          </cell>
          <cell r="H3027" t="str">
            <v>X65</v>
          </cell>
          <cell r="I3027" t="str">
            <v>SRE1</v>
          </cell>
          <cell r="J3027">
            <v>9</v>
          </cell>
          <cell r="K3027" t="str">
            <v>CONTROL ELECTRICO</v>
          </cell>
          <cell r="L3027" t="str">
            <v>ST1A</v>
          </cell>
        </row>
        <row r="3028">
          <cell r="A3028">
            <v>22</v>
          </cell>
          <cell r="B3028" t="str">
            <v>X65</v>
          </cell>
          <cell r="C3028" t="str">
            <v>DEPARTAMENTO MONTAJE</v>
          </cell>
          <cell r="D3028" t="str">
            <v>141</v>
          </cell>
          <cell r="E3028" t="str">
            <v>FUNCION APERTURA-CIERRE DE PTAS.</v>
          </cell>
          <cell r="F3028" t="str">
            <v>OPERACION MAL REALIZADA</v>
          </cell>
          <cell r="G3028" t="str">
            <v>FUNCION APERTURA-CIERRE DE PTAS.OPERACION MAL REALIZADA</v>
          </cell>
          <cell r="H3028" t="str">
            <v>X65</v>
          </cell>
          <cell r="I3028" t="str">
            <v>SRE1</v>
          </cell>
          <cell r="J3028">
            <v>9</v>
          </cell>
          <cell r="K3028" t="str">
            <v>DAGHERO CLAUDIO JUAN</v>
          </cell>
          <cell r="L3028" t="str">
            <v>TCMU</v>
          </cell>
        </row>
        <row r="3029">
          <cell r="A3029">
            <v>22</v>
          </cell>
          <cell r="B3029" t="str">
            <v>X65</v>
          </cell>
          <cell r="C3029" t="str">
            <v>DEPARTAMENTO MONTAJE</v>
          </cell>
          <cell r="D3029" t="str">
            <v>141</v>
          </cell>
          <cell r="E3029" t="str">
            <v>GUARNITURA-EBANISTERIA CUSTODIA  I.</v>
          </cell>
          <cell r="F3029" t="str">
            <v>NO PLACA</v>
          </cell>
          <cell r="G3029" t="str">
            <v>GUARNITURA-EBANISTERIA CUSTODIA  I.NO PLACA</v>
          </cell>
          <cell r="H3029" t="str">
            <v>X65</v>
          </cell>
          <cell r="I3029" t="str">
            <v>TCMU</v>
          </cell>
          <cell r="J3029">
            <v>9</v>
          </cell>
          <cell r="K3029" t="str">
            <v>FIGUEROA MIGUEL ANGE</v>
          </cell>
          <cell r="L3029" t="str">
            <v>GUN2</v>
          </cell>
        </row>
        <row r="3030">
          <cell r="A3030">
            <v>22</v>
          </cell>
          <cell r="B3030" t="str">
            <v>X65</v>
          </cell>
          <cell r="C3030" t="str">
            <v>DEPARTAMENTO MONTAJE</v>
          </cell>
          <cell r="D3030" t="str">
            <v>141</v>
          </cell>
          <cell r="E3030" t="str">
            <v>GUIA DESLIZ. REGLAJE DE CINTURON AVD.</v>
          </cell>
          <cell r="F3030" t="str">
            <v>TORNILLO - FIJACION TRASROSCADO</v>
          </cell>
          <cell r="G3030" t="str">
            <v>GUIA DESLIZ. REGLAJE DE CINTURON AVD.TORNILLO - FIJACION TRASROSCADO</v>
          </cell>
          <cell r="H3030" t="str">
            <v>X65</v>
          </cell>
          <cell r="I3030" t="str">
            <v>SRE1</v>
          </cell>
          <cell r="J3030">
            <v>9</v>
          </cell>
          <cell r="K3030" t="str">
            <v>AUTELLI JORGE A</v>
          </cell>
          <cell r="L3030" t="str">
            <v>TCMU</v>
          </cell>
        </row>
        <row r="3031">
          <cell r="A3031">
            <v>22</v>
          </cell>
          <cell r="B3031" t="str">
            <v>X65</v>
          </cell>
          <cell r="C3031" t="str">
            <v>DEPARTAMENTO MONTAJE</v>
          </cell>
          <cell r="D3031" t="str">
            <v>141</v>
          </cell>
          <cell r="E3031" t="str">
            <v>LUNETA AR FIJA</v>
          </cell>
          <cell r="F3031" t="str">
            <v>MAL POSICIONADO</v>
          </cell>
          <cell r="G3031" t="str">
            <v>LUNETA AR FIJAMAL POSICIONADO</v>
          </cell>
          <cell r="H3031" t="str">
            <v>X65</v>
          </cell>
          <cell r="I3031" t="str">
            <v>TCMU</v>
          </cell>
          <cell r="J3031">
            <v>9</v>
          </cell>
          <cell r="K3031" t="str">
            <v>HORENSTEIN MARIA VIR</v>
          </cell>
          <cell r="L3031" t="str">
            <v>GUNI</v>
          </cell>
        </row>
        <row r="3032">
          <cell r="A3032">
            <v>22</v>
          </cell>
          <cell r="B3032" t="str">
            <v>X65</v>
          </cell>
          <cell r="C3032" t="str">
            <v>DEPARTAMENTO MONTAJE</v>
          </cell>
          <cell r="D3032" t="str">
            <v>142</v>
          </cell>
          <cell r="E3032" t="str">
            <v>ESTRIBO CINTURON DE SEGURIDAD AVI.</v>
          </cell>
          <cell r="F3032" t="str">
            <v>DETERIORADO</v>
          </cell>
          <cell r="G3032" t="str">
            <v>ESTRIBO CINTURON DE SEGURIDAD AVI.DETERIORADO</v>
          </cell>
          <cell r="H3032" t="str">
            <v>X65</v>
          </cell>
          <cell r="I3032" t="str">
            <v>SRE1</v>
          </cell>
          <cell r="J3032">
            <v>9</v>
          </cell>
          <cell r="K3032" t="str">
            <v>AUTELLI JORGE A</v>
          </cell>
          <cell r="L3032" t="str">
            <v>TCMU</v>
          </cell>
        </row>
        <row r="3033">
          <cell r="A3033">
            <v>22</v>
          </cell>
          <cell r="B3033" t="str">
            <v>X65</v>
          </cell>
          <cell r="C3033" t="str">
            <v>DEPARTAMENTO MONTAJE</v>
          </cell>
          <cell r="D3033" t="str">
            <v>142</v>
          </cell>
          <cell r="E3033" t="str">
            <v>FLUIDO DE AIRE ACONDICIONADO</v>
          </cell>
          <cell r="F3033" t="str">
            <v>FUGA</v>
          </cell>
          <cell r="G3033" t="str">
            <v>FLUIDO DE AIRE ACONDICIONADOFUGA</v>
          </cell>
          <cell r="H3033" t="str">
            <v>X65</v>
          </cell>
          <cell r="I3033" t="str">
            <v>BDEF</v>
          </cell>
          <cell r="J3033">
            <v>9</v>
          </cell>
          <cell r="K3033" t="str">
            <v>ESTERIO SERGIO DAN</v>
          </cell>
          <cell r="L3033" t="str">
            <v>BOUT</v>
          </cell>
        </row>
        <row r="3034">
          <cell r="A3034">
            <v>22</v>
          </cell>
          <cell r="B3034" t="str">
            <v>X65</v>
          </cell>
          <cell r="C3034" t="str">
            <v>DEPARTAMENTO MONTAJE</v>
          </cell>
          <cell r="D3034" t="str">
            <v>142</v>
          </cell>
          <cell r="E3034" t="str">
            <v>FUNCION ALERTA OLVIDO CINTO DE SEG.</v>
          </cell>
          <cell r="F3034" t="str">
            <v>CABLEADO DETERIORADO</v>
          </cell>
          <cell r="G3034" t="str">
            <v>FUNCION ALERTA OLVIDO CINTO DE SEG.CABLEADO DETERIORADO</v>
          </cell>
          <cell r="H3034" t="str">
            <v>X65</v>
          </cell>
          <cell r="I3034" t="str">
            <v>SRE1</v>
          </cell>
          <cell r="J3034">
            <v>9</v>
          </cell>
          <cell r="K3034" t="str">
            <v>CONTROL ELECTRICO</v>
          </cell>
          <cell r="L3034" t="str">
            <v>ST2A</v>
          </cell>
        </row>
        <row r="3035">
          <cell r="A3035">
            <v>22</v>
          </cell>
          <cell r="B3035" t="str">
            <v>X65</v>
          </cell>
          <cell r="C3035" t="str">
            <v>DEPARTAMENTO MONTAJE</v>
          </cell>
          <cell r="D3035" t="str">
            <v>142</v>
          </cell>
          <cell r="E3035" t="str">
            <v>FUNCION DE INYECCION</v>
          </cell>
          <cell r="F3035" t="str">
            <v>FALTA</v>
          </cell>
          <cell r="G3035" t="str">
            <v>FUNCION DE INYECCIONFALTA</v>
          </cell>
          <cell r="H3035" t="str">
            <v>X65</v>
          </cell>
          <cell r="I3035" t="str">
            <v>SRE1</v>
          </cell>
          <cell r="J3035">
            <v>9</v>
          </cell>
          <cell r="K3035" t="str">
            <v>CONTROL ELECTRICO</v>
          </cell>
          <cell r="L3035" t="str">
            <v>ST2A</v>
          </cell>
        </row>
        <row r="3036">
          <cell r="A3036">
            <v>22</v>
          </cell>
          <cell r="B3036" t="str">
            <v>X65</v>
          </cell>
          <cell r="C3036" t="str">
            <v>DEPARTAMENTO MONTAJE</v>
          </cell>
          <cell r="D3036" t="str">
            <v>143</v>
          </cell>
          <cell r="E3036" t="str">
            <v>EBANISTERIA BANDA INT. D.DE COFRE</v>
          </cell>
          <cell r="F3036" t="str">
            <v>MAL POSICIONADO</v>
          </cell>
          <cell r="G3036" t="str">
            <v>EBANISTERIA BANDA INT. D.DE COFREMAL POSICIONADO</v>
          </cell>
          <cell r="H3036" t="str">
            <v>X65</v>
          </cell>
          <cell r="I3036" t="str">
            <v>SRE2</v>
          </cell>
          <cell r="J3036">
            <v>9</v>
          </cell>
          <cell r="K3036" t="str">
            <v>AUTELLI JORGE A</v>
          </cell>
          <cell r="L3036" t="str">
            <v>TCMU</v>
          </cell>
        </row>
        <row r="3037">
          <cell r="A3037">
            <v>22</v>
          </cell>
          <cell r="B3037" t="str">
            <v>X65</v>
          </cell>
          <cell r="C3037" t="str">
            <v>DEPARTAMENTO MONTAJE</v>
          </cell>
          <cell r="D3037" t="str">
            <v>143</v>
          </cell>
          <cell r="E3037" t="str">
            <v>FUNCION DE DESEMPAÑADO LUNETA / CUSTODIA</v>
          </cell>
          <cell r="F3037" t="str">
            <v>OPERACION NO REALIZADA</v>
          </cell>
          <cell r="G3037" t="str">
            <v>FUNCION DE DESEMPAÑADO LUNETA / CUSTODIAOPERACION NO REALIZADA</v>
          </cell>
          <cell r="H3037" t="str">
            <v>X65</v>
          </cell>
          <cell r="I3037" t="str">
            <v>SREE</v>
          </cell>
          <cell r="J3037">
            <v>9</v>
          </cell>
          <cell r="K3037" t="str">
            <v>CONTROL ELECTRICO</v>
          </cell>
          <cell r="L3037" t="str">
            <v>ST2A</v>
          </cell>
        </row>
        <row r="3038">
          <cell r="A3038">
            <v>22</v>
          </cell>
          <cell r="B3038" t="str">
            <v>X65</v>
          </cell>
          <cell r="C3038" t="str">
            <v>DEPARTAMENTO MONTAJE</v>
          </cell>
          <cell r="D3038" t="str">
            <v>143</v>
          </cell>
          <cell r="E3038" t="str">
            <v>JUNTA DE PUERTA  ARD. (BURLETE)</v>
          </cell>
          <cell r="F3038" t="str">
            <v>MAL POSICIONADO</v>
          </cell>
          <cell r="G3038" t="str">
            <v>JUNTA DE PUERTA  ARD. (BURLETE)MAL POSICIONADO</v>
          </cell>
          <cell r="H3038" t="str">
            <v>X65</v>
          </cell>
          <cell r="I3038" t="str">
            <v>TCMU</v>
          </cell>
          <cell r="J3038">
            <v>9</v>
          </cell>
          <cell r="K3038" t="str">
            <v>FUENTE FEDER GREGOR</v>
          </cell>
          <cell r="L3038" t="str">
            <v>GUNI</v>
          </cell>
        </row>
        <row r="3039">
          <cell r="A3039">
            <v>22</v>
          </cell>
          <cell r="B3039" t="str">
            <v>X65</v>
          </cell>
          <cell r="C3039" t="str">
            <v>DEPARTAMENTO MONTAJE</v>
          </cell>
          <cell r="D3039" t="str">
            <v>143</v>
          </cell>
          <cell r="E3039" t="str">
            <v>LUNA CUSTODIA FIJA I O PAÑO LAT I</v>
          </cell>
          <cell r="F3039" t="str">
            <v>CAIDA DE AGUA DENTRO HABITACULO O COFRE</v>
          </cell>
          <cell r="G3039" t="str">
            <v>LUNA CUSTODIA FIJA I O PAÑO LAT ICAIDA DE AGUA DENTRO HABITACULO O COFRE</v>
          </cell>
          <cell r="H3039" t="str">
            <v>X65</v>
          </cell>
          <cell r="I3039" t="str">
            <v>BDEF</v>
          </cell>
          <cell r="J3039">
            <v>9</v>
          </cell>
          <cell r="K3039" t="str">
            <v>ESTERIO SERGIO DAN</v>
          </cell>
          <cell r="L3039" t="str">
            <v>BOUT</v>
          </cell>
        </row>
        <row r="3040">
          <cell r="A3040">
            <v>22</v>
          </cell>
          <cell r="B3040" t="str">
            <v>X65</v>
          </cell>
          <cell r="C3040" t="str">
            <v>DEPARTAMENTO MONTAJE</v>
          </cell>
          <cell r="D3040" t="str">
            <v>144</v>
          </cell>
          <cell r="E3040" t="str">
            <v>CHAPA ANTICALORICA DELANTERA</v>
          </cell>
          <cell r="F3040" t="str">
            <v>FALTA</v>
          </cell>
          <cell r="G3040" t="str">
            <v>CHAPA ANTICALORICA DELANTERAFALTA</v>
          </cell>
          <cell r="H3040" t="str">
            <v>X65</v>
          </cell>
          <cell r="I3040" t="str">
            <v>SRE1</v>
          </cell>
          <cell r="J3040">
            <v>9</v>
          </cell>
          <cell r="K3040" t="str">
            <v>AUTELLI JORGE A</v>
          </cell>
          <cell r="L3040" t="str">
            <v>TCMU</v>
          </cell>
        </row>
        <row r="3041">
          <cell r="A3041">
            <v>22</v>
          </cell>
          <cell r="B3041" t="str">
            <v>X65</v>
          </cell>
          <cell r="C3041" t="str">
            <v>DEPARTAMENTO MONTAJE</v>
          </cell>
          <cell r="D3041" t="str">
            <v>144</v>
          </cell>
          <cell r="E3041" t="str">
            <v>FIJACION INF. DE AMORTIGUADOR  ARI.</v>
          </cell>
          <cell r="F3041" t="str">
            <v>TORNILLO - FIJACION TRASROSCADO</v>
          </cell>
          <cell r="G3041" t="str">
            <v>FIJACION INF. DE AMORTIGUADOR  ARI.TORNILLO - FIJACION TRASROSCADO</v>
          </cell>
          <cell r="H3041" t="str">
            <v>X65</v>
          </cell>
          <cell r="I3041" t="str">
            <v>SRE2</v>
          </cell>
          <cell r="J3041">
            <v>9</v>
          </cell>
          <cell r="K3041" t="str">
            <v>AUTELLI JORGE A</v>
          </cell>
          <cell r="L3041" t="str">
            <v>TCMU</v>
          </cell>
        </row>
        <row r="3042">
          <cell r="A3042">
            <v>22</v>
          </cell>
          <cell r="B3042" t="str">
            <v>X65</v>
          </cell>
          <cell r="C3042" t="str">
            <v>DEPARTAMENTO MONTAJE</v>
          </cell>
          <cell r="D3042" t="str">
            <v>144</v>
          </cell>
          <cell r="E3042" t="str">
            <v>FRENO DE MANO</v>
          </cell>
          <cell r="F3042" t="str">
            <v>MAL REGLADO : MUY ALTO</v>
          </cell>
          <cell r="G3042" t="str">
            <v>FRENO DE MANOMAL REGLADO : MUY ALTO</v>
          </cell>
          <cell r="H3042" t="str">
            <v>X65</v>
          </cell>
          <cell r="I3042" t="str">
            <v>SRE2</v>
          </cell>
          <cell r="J3042">
            <v>9</v>
          </cell>
          <cell r="K3042" t="str">
            <v>DAGHERO CLAUDIO JUAN</v>
          </cell>
          <cell r="L3042" t="str">
            <v>TCMU</v>
          </cell>
        </row>
        <row r="3043">
          <cell r="A3043">
            <v>22</v>
          </cell>
          <cell r="B3043" t="str">
            <v>X65</v>
          </cell>
          <cell r="C3043" t="str">
            <v>DEPARTAMENTO MONTAJE</v>
          </cell>
          <cell r="D3043" t="str">
            <v>144</v>
          </cell>
          <cell r="E3043" t="str">
            <v>FUNCION DE CLAXON O BOCINAS</v>
          </cell>
          <cell r="F3043" t="str">
            <v>MAL GRAPADO</v>
          </cell>
          <cell r="G3043" t="str">
            <v>FUNCION DE CLAXON O BOCINASMAL GRAPADO</v>
          </cell>
          <cell r="H3043" t="str">
            <v>X65</v>
          </cell>
          <cell r="I3043" t="str">
            <v>SRE1</v>
          </cell>
          <cell r="J3043">
            <v>9</v>
          </cell>
          <cell r="K3043" t="str">
            <v>CONTROL ELECTRICO</v>
          </cell>
          <cell r="L3043" t="str">
            <v>ST2A</v>
          </cell>
        </row>
        <row r="3044">
          <cell r="A3044">
            <v>22</v>
          </cell>
          <cell r="B3044" t="str">
            <v>X65</v>
          </cell>
          <cell r="C3044" t="str">
            <v>DEPARTAMENTO MONTAJE</v>
          </cell>
          <cell r="D3044" t="str">
            <v>144</v>
          </cell>
          <cell r="E3044" t="str">
            <v>PIPA LLENADO DE CARBURANTE</v>
          </cell>
          <cell r="F3044" t="str">
            <v>OPERACION MAL REALIZADA</v>
          </cell>
          <cell r="G3044" t="str">
            <v>PIPA LLENADO DE CARBURANTEOPERACION MAL REALIZADA</v>
          </cell>
          <cell r="H3044" t="str">
            <v>X65</v>
          </cell>
          <cell r="I3044" t="str">
            <v>SRE2</v>
          </cell>
          <cell r="J3044">
            <v>9</v>
          </cell>
          <cell r="K3044" t="str">
            <v>AUTELLI JORGE A</v>
          </cell>
          <cell r="L3044" t="str">
            <v>TCMU</v>
          </cell>
        </row>
        <row r="3045">
          <cell r="A3045">
            <v>22</v>
          </cell>
          <cell r="B3045" t="str">
            <v>X65</v>
          </cell>
          <cell r="C3045" t="str">
            <v>DEPARTAMENTO MONTAJE</v>
          </cell>
          <cell r="D3045" t="str">
            <v>144</v>
          </cell>
          <cell r="E3045" t="str">
            <v>PISO BAJO CAJA</v>
          </cell>
          <cell r="F3045" t="str">
            <v>RUIDO ANORMAL</v>
          </cell>
          <cell r="G3045" t="str">
            <v>PISO BAJO CAJARUIDO ANORMAL</v>
          </cell>
          <cell r="H3045" t="str">
            <v>X65</v>
          </cell>
          <cell r="I3045" t="str">
            <v>BOUT</v>
          </cell>
          <cell r="J3045">
            <v>9</v>
          </cell>
          <cell r="K3045" t="str">
            <v>ADMINISTRADOR GRET</v>
          </cell>
          <cell r="L3045" t="str">
            <v>EAGU</v>
          </cell>
        </row>
        <row r="3046">
          <cell r="A3046">
            <v>22</v>
          </cell>
          <cell r="B3046" t="str">
            <v>X65</v>
          </cell>
          <cell r="C3046" t="str">
            <v>DEPARTAMENTO MONTAJE</v>
          </cell>
          <cell r="D3046" t="str">
            <v>144</v>
          </cell>
          <cell r="E3046" t="str">
            <v>TUBO DE FRENO INFERIOR TUNEL</v>
          </cell>
          <cell r="F3046" t="str">
            <v>NO APRETADO</v>
          </cell>
          <cell r="G3046" t="str">
            <v>TUBO DE FRENO INFERIOR TUNELNO APRETADO</v>
          </cell>
          <cell r="H3046" t="str">
            <v>X65</v>
          </cell>
          <cell r="I3046" t="str">
            <v>SREE</v>
          </cell>
          <cell r="J3046">
            <v>9</v>
          </cell>
          <cell r="K3046" t="str">
            <v>PONCE SAON</v>
          </cell>
          <cell r="L3046" t="str">
            <v>GSM1</v>
          </cell>
        </row>
        <row r="3047">
          <cell r="A3047">
            <v>22</v>
          </cell>
          <cell r="B3047" t="str">
            <v>X65</v>
          </cell>
          <cell r="C3047" t="str">
            <v>DEPARTAMENTO MONTAJE</v>
          </cell>
          <cell r="D3047" t="str">
            <v>144</v>
          </cell>
          <cell r="E3047" t="str">
            <v>TUBO DESAGUE SOPORTE DE BATERIA</v>
          </cell>
          <cell r="F3047" t="str">
            <v>FALTA</v>
          </cell>
          <cell r="G3047" t="str">
            <v>TUBO DESAGUE SOPORTE DE BATERIAFALTA</v>
          </cell>
          <cell r="H3047" t="str">
            <v>X65</v>
          </cell>
          <cell r="I3047" t="str">
            <v>SRE1</v>
          </cell>
          <cell r="J3047">
            <v>9</v>
          </cell>
          <cell r="K3047" t="str">
            <v>AUTELLI JORGE A</v>
          </cell>
          <cell r="L3047" t="str">
            <v>TCMU</v>
          </cell>
        </row>
        <row r="3048">
          <cell r="A3048">
            <v>22</v>
          </cell>
          <cell r="B3048" t="str">
            <v>X65</v>
          </cell>
          <cell r="C3048" t="str">
            <v>DEPARTAMENTO MONTAJE</v>
          </cell>
          <cell r="D3048" t="str">
            <v>145</v>
          </cell>
          <cell r="E3048" t="str">
            <v>ASIENTO  AVD.</v>
          </cell>
          <cell r="F3048" t="str">
            <v>TORNILLO - FIJACION TRASROSCADO</v>
          </cell>
          <cell r="G3048" t="str">
            <v>ASIENTO  AVD.TORNILLO - FIJACION TRASROSCADO</v>
          </cell>
          <cell r="H3048" t="str">
            <v>X65</v>
          </cell>
          <cell r="I3048" t="str">
            <v>SRE2</v>
          </cell>
          <cell r="J3048">
            <v>9</v>
          </cell>
          <cell r="K3048" t="str">
            <v>AUTELLI JORGE A</v>
          </cell>
          <cell r="L3048" t="str">
            <v>TCMU</v>
          </cell>
        </row>
        <row r="3049">
          <cell r="A3049">
            <v>22</v>
          </cell>
          <cell r="B3049" t="str">
            <v>X65</v>
          </cell>
          <cell r="C3049" t="str">
            <v>DEPARTAMENTO MONTAJE</v>
          </cell>
          <cell r="D3049" t="str">
            <v>145</v>
          </cell>
          <cell r="E3049" t="str">
            <v>ASIENTO  AVI.</v>
          </cell>
          <cell r="F3049" t="str">
            <v>TORNILLO - FIJACION TRASROSCADO</v>
          </cell>
          <cell r="G3049" t="str">
            <v>ASIENTO  AVI.TORNILLO - FIJACION TRASROSCADO</v>
          </cell>
          <cell r="H3049" t="str">
            <v>X65</v>
          </cell>
          <cell r="I3049" t="str">
            <v>SRE2</v>
          </cell>
          <cell r="J3049">
            <v>9</v>
          </cell>
          <cell r="K3049" t="str">
            <v>DAGHERO CLAUDIO JUAN</v>
          </cell>
          <cell r="L3049" t="str">
            <v>TCMU</v>
          </cell>
        </row>
        <row r="3050">
          <cell r="A3050">
            <v>22</v>
          </cell>
          <cell r="B3050" t="str">
            <v>X65</v>
          </cell>
          <cell r="C3050" t="str">
            <v>DEPARTAMENTO MONTAJE</v>
          </cell>
          <cell r="D3050" t="str">
            <v>145</v>
          </cell>
          <cell r="E3050" t="str">
            <v>FUNCION DE ANTIARRANQUE</v>
          </cell>
          <cell r="F3050" t="str">
            <v>DEFECTO ELECTRICO NO REPRODUCIDO</v>
          </cell>
          <cell r="G3050" t="str">
            <v>FUNCION DE ANTIARRANQUEDEFECTO ELECTRICO NO REPRODUCIDO</v>
          </cell>
          <cell r="H3050" t="str">
            <v>X65</v>
          </cell>
          <cell r="I3050" t="str">
            <v>SRE1</v>
          </cell>
          <cell r="J3050">
            <v>9</v>
          </cell>
          <cell r="K3050" t="str">
            <v>CONTROL ELECTRICO</v>
          </cell>
          <cell r="L3050" t="str">
            <v>DYRA</v>
          </cell>
        </row>
        <row r="3051">
          <cell r="A3051">
            <v>22</v>
          </cell>
          <cell r="B3051" t="str">
            <v>X65</v>
          </cell>
          <cell r="C3051" t="str">
            <v>DEPARTAMENTO MONTAJE</v>
          </cell>
          <cell r="D3051" t="str">
            <v>145</v>
          </cell>
          <cell r="E3051" t="str">
            <v>FUNCION DE CLIMATIZACION</v>
          </cell>
          <cell r="F3051" t="str">
            <v>INSTALACION DINAMICA MK01</v>
          </cell>
          <cell r="G3051" t="str">
            <v>FUNCION DE CLIMATIZACIONINSTALACION DINAMICA MK01</v>
          </cell>
          <cell r="H3051" t="str">
            <v>X65</v>
          </cell>
          <cell r="I3051" t="str">
            <v>BDEF</v>
          </cell>
          <cell r="J3051">
            <v>9</v>
          </cell>
          <cell r="K3051" t="str">
            <v>CEBALLOS GABRIEL FER</v>
          </cell>
          <cell r="L3051" t="str">
            <v>TCMU</v>
          </cell>
        </row>
        <row r="3052">
          <cell r="A3052">
            <v>22</v>
          </cell>
          <cell r="B3052" t="str">
            <v>X65</v>
          </cell>
          <cell r="C3052" t="str">
            <v>DEPARTAMENTO MONTAJE</v>
          </cell>
          <cell r="D3052" t="str">
            <v>146</v>
          </cell>
          <cell r="E3052" t="str">
            <v>LAVAPARABRISAS - LUNAS</v>
          </cell>
          <cell r="F3052" t="str">
            <v>GAMA NO RESPETADA</v>
          </cell>
          <cell r="G3052" t="str">
            <v>LAVAPARABRISAS - LUNASGAMA NO RESPETADA</v>
          </cell>
          <cell r="H3052" t="str">
            <v>X65</v>
          </cell>
          <cell r="I3052" t="str">
            <v>SREE</v>
          </cell>
          <cell r="J3052">
            <v>9</v>
          </cell>
          <cell r="K3052" t="str">
            <v>CONTROL ELECTRICO</v>
          </cell>
          <cell r="L3052" t="str">
            <v>ST2A</v>
          </cell>
        </row>
        <row r="3053">
          <cell r="A3053">
            <v>22</v>
          </cell>
          <cell r="B3053" t="str">
            <v>X65</v>
          </cell>
          <cell r="C3053" t="str">
            <v>DEPARTAMENTO MONTAJE</v>
          </cell>
          <cell r="D3053" t="str">
            <v>147</v>
          </cell>
          <cell r="E3053" t="str">
            <v>ALETA ARD.</v>
          </cell>
          <cell r="F3053" t="str">
            <v>DESCONCHADO</v>
          </cell>
          <cell r="G3053" t="str">
            <v>ALETA ARD.DESCONCHADO</v>
          </cell>
          <cell r="H3053" t="str">
            <v>X65</v>
          </cell>
          <cell r="I3053" t="str">
            <v>TCMU</v>
          </cell>
          <cell r="J3053">
            <v>9</v>
          </cell>
          <cell r="K3053" t="str">
            <v>RAMIREZ RICAR DANIEL</v>
          </cell>
          <cell r="L3053" t="str">
            <v>GUNI</v>
          </cell>
        </row>
        <row r="3054">
          <cell r="A3054">
            <v>22</v>
          </cell>
          <cell r="B3054" t="str">
            <v>X65</v>
          </cell>
          <cell r="C3054" t="str">
            <v>DEPARTAMENTO MONTAJE</v>
          </cell>
          <cell r="D3054" t="str">
            <v>147</v>
          </cell>
          <cell r="E3054" t="str">
            <v>ALETA  ARI.</v>
          </cell>
          <cell r="F3054" t="str">
            <v>DESCONCHADO</v>
          </cell>
          <cell r="G3054" t="str">
            <v>ALETA  ARI.DESCONCHADO</v>
          </cell>
          <cell r="H3054" t="str">
            <v>X65</v>
          </cell>
          <cell r="I3054" t="str">
            <v>TCMU</v>
          </cell>
          <cell r="J3054">
            <v>9</v>
          </cell>
          <cell r="K3054" t="str">
            <v>FIGUEROA MIGUEL ANGE</v>
          </cell>
          <cell r="L3054" t="str">
            <v>GUNI</v>
          </cell>
        </row>
        <row r="3055">
          <cell r="A3055">
            <v>22</v>
          </cell>
          <cell r="B3055" t="str">
            <v>X65</v>
          </cell>
          <cell r="C3055" t="str">
            <v>DEPARTAMENTO MONTAJE</v>
          </cell>
          <cell r="D3055" t="str">
            <v>147</v>
          </cell>
          <cell r="E3055" t="str">
            <v>PAÑO LATERAL ARD</v>
          </cell>
          <cell r="F3055" t="str">
            <v>DESCONCHADO</v>
          </cell>
          <cell r="G3055" t="str">
            <v>PAÑO LATERAL ARDDESCONCHADO</v>
          </cell>
          <cell r="H3055" t="str">
            <v>X65</v>
          </cell>
          <cell r="I3055" t="str">
            <v>SBOX</v>
          </cell>
          <cell r="J3055">
            <v>9</v>
          </cell>
          <cell r="K3055" t="str">
            <v>ALBORNOZ CARLOS</v>
          </cell>
          <cell r="L3055" t="str">
            <v>SPIN</v>
          </cell>
        </row>
        <row r="3056">
          <cell r="A3056">
            <v>22</v>
          </cell>
          <cell r="B3056" t="str">
            <v>X65</v>
          </cell>
          <cell r="C3056" t="str">
            <v>DEPARTAMENTO MONTAJE</v>
          </cell>
          <cell r="D3056" t="str">
            <v>147</v>
          </cell>
          <cell r="E3056" t="str">
            <v>PARACHOQUES AV.</v>
          </cell>
          <cell r="F3056" t="str">
            <v>DESCONCHADO</v>
          </cell>
          <cell r="G3056" t="str">
            <v>PARACHOQUES AV.DESCONCHADO</v>
          </cell>
          <cell r="H3056" t="str">
            <v>X65</v>
          </cell>
          <cell r="I3056" t="str">
            <v>SRE2</v>
          </cell>
          <cell r="J3056">
            <v>9</v>
          </cell>
          <cell r="K3056" t="str">
            <v>VERA FEDERICO</v>
          </cell>
          <cell r="L3056" t="str">
            <v>GUNI</v>
          </cell>
        </row>
        <row r="3057">
          <cell r="A3057">
            <v>22</v>
          </cell>
          <cell r="B3057" t="str">
            <v>X65</v>
          </cell>
          <cell r="C3057" t="str">
            <v>DEPARTAMENTO MONTAJE</v>
          </cell>
          <cell r="D3057" t="str">
            <v>147</v>
          </cell>
          <cell r="E3057" t="str">
            <v>PORTON (CONJUNTO)</v>
          </cell>
          <cell r="F3057" t="str">
            <v>DESCONCHADO</v>
          </cell>
          <cell r="G3057" t="str">
            <v>PORTON (CONJUNTO)DESCONCHADO</v>
          </cell>
          <cell r="H3057" t="str">
            <v>X65</v>
          </cell>
          <cell r="I3057" t="str">
            <v>SBOX</v>
          </cell>
          <cell r="J3057">
            <v>9</v>
          </cell>
          <cell r="K3057" t="str">
            <v>ALBORNOZ CARLOS</v>
          </cell>
          <cell r="L3057" t="str">
            <v>SPIN</v>
          </cell>
        </row>
        <row r="3058">
          <cell r="A3058">
            <v>22</v>
          </cell>
          <cell r="B3058" t="str">
            <v>X65</v>
          </cell>
          <cell r="C3058" t="str">
            <v>DEPARTAMENTO MONTAJE</v>
          </cell>
          <cell r="D3058" t="str">
            <v>147</v>
          </cell>
          <cell r="E3058" t="str">
            <v>PORTON (CONJUNTO)</v>
          </cell>
          <cell r="F3058" t="str">
            <v>DESCONCHADO</v>
          </cell>
          <cell r="G3058" t="str">
            <v>PORTON (CONJUNTO)DESCONCHADO</v>
          </cell>
          <cell r="H3058" t="str">
            <v>X65</v>
          </cell>
          <cell r="J3058">
            <v>9</v>
          </cell>
          <cell r="K3058" t="str">
            <v>MANZANELLI RICARDO O</v>
          </cell>
          <cell r="L3058" t="str">
            <v>GUNI</v>
          </cell>
        </row>
        <row r="3059">
          <cell r="A3059">
            <v>22</v>
          </cell>
          <cell r="B3059" t="str">
            <v>X65</v>
          </cell>
          <cell r="C3059" t="str">
            <v>DEPARTAMENTO MONTAJE</v>
          </cell>
          <cell r="D3059" t="str">
            <v>147</v>
          </cell>
          <cell r="E3059" t="str">
            <v>PUERTA ARD.</v>
          </cell>
          <cell r="F3059" t="str">
            <v>DESCONCHADO</v>
          </cell>
          <cell r="G3059" t="str">
            <v>PUERTA ARD.DESCONCHADO</v>
          </cell>
          <cell r="H3059" t="str">
            <v>X65</v>
          </cell>
          <cell r="I3059" t="str">
            <v>TCMU</v>
          </cell>
          <cell r="J3059">
            <v>9</v>
          </cell>
          <cell r="K3059" t="str">
            <v>RUSEK CHRISTIAN ADRI</v>
          </cell>
          <cell r="L3059" t="str">
            <v>GUNI</v>
          </cell>
        </row>
        <row r="3060">
          <cell r="A3060">
            <v>22</v>
          </cell>
          <cell r="B3060" t="str">
            <v>X65</v>
          </cell>
          <cell r="C3060" t="str">
            <v>DEPARTAMENTO MONTAJE</v>
          </cell>
          <cell r="D3060" t="str">
            <v>147</v>
          </cell>
          <cell r="E3060" t="str">
            <v>PUERTA ARI.</v>
          </cell>
          <cell r="F3060" t="str">
            <v>DESCONCHADO</v>
          </cell>
          <cell r="G3060" t="str">
            <v>PUERTA ARI.DESCONCHADO</v>
          </cell>
          <cell r="H3060" t="str">
            <v>X65</v>
          </cell>
          <cell r="I3060" t="str">
            <v>TCMU</v>
          </cell>
          <cell r="J3060">
            <v>9</v>
          </cell>
          <cell r="K3060" t="str">
            <v>QUINTEROS PABLO JAVI</v>
          </cell>
          <cell r="L3060" t="str">
            <v>GUNI</v>
          </cell>
        </row>
        <row r="3061">
          <cell r="A3061">
            <v>22</v>
          </cell>
          <cell r="B3061" t="str">
            <v>X65</v>
          </cell>
          <cell r="C3061" t="str">
            <v>DEPARTAMENTO MONTAJE</v>
          </cell>
          <cell r="D3061" t="str">
            <v>147</v>
          </cell>
          <cell r="E3061" t="str">
            <v>PUERTA AVD.</v>
          </cell>
          <cell r="F3061" t="str">
            <v>DESCONCHADO</v>
          </cell>
          <cell r="G3061" t="str">
            <v>PUERTA AVD.DESCONCHADO</v>
          </cell>
          <cell r="H3061" t="str">
            <v>X65</v>
          </cell>
          <cell r="I3061" t="str">
            <v>TCMU</v>
          </cell>
          <cell r="J3061">
            <v>9</v>
          </cell>
          <cell r="K3061" t="str">
            <v>ACEVEDO CLAUDIO CEFE</v>
          </cell>
          <cell r="L3061" t="str">
            <v>GUNI</v>
          </cell>
        </row>
        <row r="3062">
          <cell r="A3062">
            <v>22</v>
          </cell>
          <cell r="B3062" t="str">
            <v>X65</v>
          </cell>
          <cell r="C3062" t="str">
            <v>DEPARTAMENTO MONTAJE</v>
          </cell>
          <cell r="D3062" t="str">
            <v>147</v>
          </cell>
          <cell r="E3062" t="str">
            <v>PUERTA AVD.</v>
          </cell>
          <cell r="F3062" t="str">
            <v>DESCONCHADO</v>
          </cell>
          <cell r="G3062" t="str">
            <v>PUERTA AVD.DESCONCHADO</v>
          </cell>
          <cell r="H3062" t="str">
            <v>X65</v>
          </cell>
          <cell r="I3062" t="str">
            <v>TCMU</v>
          </cell>
          <cell r="J3062">
            <v>9</v>
          </cell>
          <cell r="K3062" t="str">
            <v>REYNOSO DAVID WALTER</v>
          </cell>
          <cell r="L3062" t="str">
            <v>GUNI</v>
          </cell>
        </row>
        <row r="3063">
          <cell r="A3063">
            <v>22</v>
          </cell>
          <cell r="B3063" t="str">
            <v>X65</v>
          </cell>
          <cell r="C3063" t="str">
            <v>DEPARTAMENTO MONTAJE</v>
          </cell>
          <cell r="D3063" t="str">
            <v>147</v>
          </cell>
          <cell r="E3063" t="str">
            <v>TAPA DE CARBURANTE</v>
          </cell>
          <cell r="F3063" t="str">
            <v>DESCONCHADO</v>
          </cell>
          <cell r="G3063" t="str">
            <v>TAPA DE CARBURANTEDESCONCHADO</v>
          </cell>
          <cell r="H3063" t="str">
            <v>X65</v>
          </cell>
          <cell r="I3063" t="str">
            <v>TCMU</v>
          </cell>
          <cell r="J3063">
            <v>9</v>
          </cell>
          <cell r="K3063" t="str">
            <v>REYNOSO DAVID WALTER</v>
          </cell>
          <cell r="L3063" t="str">
            <v>GUNI</v>
          </cell>
        </row>
        <row r="3064">
          <cell r="A3064">
            <v>22</v>
          </cell>
          <cell r="B3064" t="str">
            <v>X65</v>
          </cell>
          <cell r="C3064" t="str">
            <v>DEPARTAMENTO MONTAJE</v>
          </cell>
          <cell r="D3064" t="str">
            <v>147</v>
          </cell>
          <cell r="E3064" t="str">
            <v>TECHO</v>
          </cell>
          <cell r="F3064" t="str">
            <v>DESCONCHADO</v>
          </cell>
          <cell r="G3064" t="str">
            <v>TECHODESCONCHADO</v>
          </cell>
          <cell r="H3064" t="str">
            <v>X65</v>
          </cell>
          <cell r="I3064" t="str">
            <v>SBOX</v>
          </cell>
          <cell r="J3064">
            <v>9</v>
          </cell>
          <cell r="K3064" t="str">
            <v>ALBORNOZ CARLOS</v>
          </cell>
          <cell r="L3064" t="str">
            <v>SPIN</v>
          </cell>
        </row>
        <row r="3065">
          <cell r="A3065">
            <v>22</v>
          </cell>
          <cell r="B3065" t="str">
            <v>X65</v>
          </cell>
          <cell r="C3065" t="str">
            <v>DEPARTAMENTO MONTAJE</v>
          </cell>
          <cell r="D3065" t="str">
            <v>148</v>
          </cell>
          <cell r="E3065" t="str">
            <v>FUNCION DE CLIMATIZACION</v>
          </cell>
          <cell r="F3065" t="str">
            <v>INSTALACION FIRMA SK01</v>
          </cell>
          <cell r="G3065" t="str">
            <v>FUNCION DE CLIMATIZACIONINSTALACION FIRMA SK01</v>
          </cell>
          <cell r="H3065" t="str">
            <v>X65</v>
          </cell>
          <cell r="I3065" t="str">
            <v>BDEF</v>
          </cell>
          <cell r="J3065">
            <v>9</v>
          </cell>
          <cell r="K3065" t="str">
            <v>CONTROL ELECTRICO</v>
          </cell>
          <cell r="L3065" t="str">
            <v>SEEA</v>
          </cell>
        </row>
        <row r="3066">
          <cell r="A3066">
            <v>22</v>
          </cell>
          <cell r="B3066" t="str">
            <v>X65</v>
          </cell>
          <cell r="C3066" t="str">
            <v>DEPARTAMENTO PINTURA</v>
          </cell>
          <cell r="D3066" t="str">
            <v>468</v>
          </cell>
          <cell r="E3066" t="str">
            <v>PARACHOQUES AR</v>
          </cell>
          <cell r="F3066" t="str">
            <v>NO CONFORME</v>
          </cell>
          <cell r="G3066" t="str">
            <v>PARACHOQUES ARNO CONFORME</v>
          </cell>
          <cell r="H3066" t="str">
            <v>X65</v>
          </cell>
          <cell r="I3066" t="str">
            <v>SRE2</v>
          </cell>
          <cell r="J3066">
            <v>9</v>
          </cell>
          <cell r="K3066" t="str">
            <v>AUTELLI JORGE A</v>
          </cell>
          <cell r="L3066" t="str">
            <v>TCMU</v>
          </cell>
        </row>
        <row r="3067">
          <cell r="A3067">
            <v>22</v>
          </cell>
          <cell r="B3067" t="str">
            <v>X65</v>
          </cell>
          <cell r="C3067" t="str">
            <v>DEPARTAMENTO PINTURA</v>
          </cell>
          <cell r="D3067" t="str">
            <v>481</v>
          </cell>
          <cell r="E3067" t="str">
            <v>ALETA  AVD.</v>
          </cell>
          <cell r="F3067" t="str">
            <v>RAYA SOBRE LACA</v>
          </cell>
          <cell r="G3067" t="str">
            <v>ALETA  AVD.RAYA SOBRE LACA</v>
          </cell>
          <cell r="H3067" t="str">
            <v>X65</v>
          </cell>
          <cell r="I3067" t="str">
            <v>TCMU</v>
          </cell>
          <cell r="J3067">
            <v>9</v>
          </cell>
          <cell r="K3067" t="str">
            <v>ACEVEDO CLAUDIO CEFE</v>
          </cell>
          <cell r="L3067" t="str">
            <v>GUNI</v>
          </cell>
        </row>
        <row r="3068">
          <cell r="A3068">
            <v>22</v>
          </cell>
          <cell r="B3068" t="str">
            <v>X65</v>
          </cell>
          <cell r="C3068" t="str">
            <v>DEPARTAMENTO PINTURA</v>
          </cell>
          <cell r="D3068" t="str">
            <v>482</v>
          </cell>
          <cell r="E3068" t="str">
            <v>PIE  AVD.</v>
          </cell>
          <cell r="F3068" t="str">
            <v>MASTICO MAL POSICIONADO</v>
          </cell>
          <cell r="G3068" t="str">
            <v>PIE  AVD.MASTICO MAL POSICIONADO</v>
          </cell>
          <cell r="H3068" t="str">
            <v>X65</v>
          </cell>
          <cell r="I3068" t="str">
            <v>SBOX</v>
          </cell>
          <cell r="J3068">
            <v>9</v>
          </cell>
          <cell r="K3068" t="str">
            <v>ALBORNOZ CARLOS</v>
          </cell>
          <cell r="L3068" t="str">
            <v>SPIN</v>
          </cell>
        </row>
        <row r="3069">
          <cell r="A3069">
            <v>22</v>
          </cell>
          <cell r="B3069" t="str">
            <v>X65</v>
          </cell>
          <cell r="C3069" t="str">
            <v>DEPARTAMENTO PINTURA</v>
          </cell>
          <cell r="D3069" t="str">
            <v>482</v>
          </cell>
          <cell r="E3069" t="str">
            <v>PUERTA AVD.</v>
          </cell>
          <cell r="F3069" t="str">
            <v>MASTICO MAL POSICIONADO</v>
          </cell>
          <cell r="G3069" t="str">
            <v>PUERTA AVD.MASTICO MAL POSICIONADO</v>
          </cell>
          <cell r="H3069" t="str">
            <v>X65</v>
          </cell>
          <cell r="I3069" t="str">
            <v>SBOX</v>
          </cell>
          <cell r="J3069">
            <v>9</v>
          </cell>
          <cell r="K3069" t="str">
            <v>ALBORNOZ CARLOS</v>
          </cell>
          <cell r="L3069" t="str">
            <v>SPIN</v>
          </cell>
        </row>
        <row r="3070">
          <cell r="A3070">
            <v>22</v>
          </cell>
          <cell r="B3070" t="str">
            <v>X65</v>
          </cell>
          <cell r="C3070" t="str">
            <v>DEPARTAMENTO PINTURA</v>
          </cell>
          <cell r="D3070" t="str">
            <v>483</v>
          </cell>
          <cell r="E3070" t="str">
            <v>ALETA ARD.</v>
          </cell>
          <cell r="F3070" t="str">
            <v>GOTA</v>
          </cell>
          <cell r="G3070" t="str">
            <v>ALETA ARD.GOTA</v>
          </cell>
          <cell r="H3070" t="str">
            <v>X65</v>
          </cell>
          <cell r="I3070" t="str">
            <v>SBOX</v>
          </cell>
          <cell r="J3070">
            <v>9</v>
          </cell>
          <cell r="K3070" t="str">
            <v>ALBORNOZ CARLOS</v>
          </cell>
          <cell r="L3070" t="str">
            <v>SPIN</v>
          </cell>
        </row>
        <row r="3071">
          <cell r="A3071">
            <v>22</v>
          </cell>
          <cell r="B3071" t="str">
            <v>X65</v>
          </cell>
          <cell r="C3071" t="str">
            <v>DEPARTAMENTO PINTURA</v>
          </cell>
          <cell r="D3071" t="str">
            <v>483</v>
          </cell>
          <cell r="E3071" t="str">
            <v>ALETA ARD.</v>
          </cell>
          <cell r="F3071" t="str">
            <v>RETOQUE DE PINTURA APARENTE</v>
          </cell>
          <cell r="G3071" t="str">
            <v>ALETA ARD.RETOQUE DE PINTURA APARENTE</v>
          </cell>
          <cell r="H3071" t="str">
            <v>X65</v>
          </cell>
          <cell r="I3071" t="str">
            <v>TCMU</v>
          </cell>
          <cell r="J3071">
            <v>9</v>
          </cell>
          <cell r="K3071" t="str">
            <v>RUSEK CHRISTIAN ADRI</v>
          </cell>
          <cell r="L3071" t="str">
            <v>GUNI</v>
          </cell>
        </row>
        <row r="3072">
          <cell r="A3072">
            <v>22</v>
          </cell>
          <cell r="B3072" t="str">
            <v>X65</v>
          </cell>
          <cell r="C3072" t="str">
            <v>DEPARTAMENTO PINTURA</v>
          </cell>
          <cell r="D3072" t="str">
            <v>483</v>
          </cell>
          <cell r="E3072" t="str">
            <v>ALETA  ARI.</v>
          </cell>
          <cell r="F3072" t="str">
            <v>DESCOLGON</v>
          </cell>
          <cell r="G3072" t="str">
            <v>ALETA  ARI.DESCOLGON</v>
          </cell>
          <cell r="H3072" t="str">
            <v>X65</v>
          </cell>
          <cell r="I3072" t="str">
            <v>SBOX</v>
          </cell>
          <cell r="J3072">
            <v>9</v>
          </cell>
          <cell r="K3072" t="str">
            <v>ALBORNOZ CARLOS</v>
          </cell>
          <cell r="L3072" t="str">
            <v>SPIN</v>
          </cell>
        </row>
        <row r="3073">
          <cell r="A3073">
            <v>22</v>
          </cell>
          <cell r="B3073" t="str">
            <v>X65</v>
          </cell>
          <cell r="C3073" t="str">
            <v>DEPARTAMENTO PINTURA</v>
          </cell>
          <cell r="D3073" t="str">
            <v>483</v>
          </cell>
          <cell r="E3073" t="str">
            <v>ALETA  AVI.</v>
          </cell>
          <cell r="F3073" t="str">
            <v>DESCOLGON</v>
          </cell>
          <cell r="G3073" t="str">
            <v>ALETA  AVI.DESCOLGON</v>
          </cell>
          <cell r="H3073" t="str">
            <v>X65</v>
          </cell>
          <cell r="I3073" t="str">
            <v>TCMU</v>
          </cell>
          <cell r="J3073">
            <v>9</v>
          </cell>
          <cell r="K3073" t="str">
            <v>ACEVEDO CLAUDIO CEFE</v>
          </cell>
          <cell r="L3073" t="str">
            <v>GUNI</v>
          </cell>
        </row>
        <row r="3074">
          <cell r="A3074">
            <v>22</v>
          </cell>
          <cell r="B3074" t="str">
            <v>X65</v>
          </cell>
          <cell r="C3074" t="str">
            <v>DEPARTAMENTO PINTURA</v>
          </cell>
          <cell r="D3074" t="str">
            <v>483</v>
          </cell>
          <cell r="E3074" t="str">
            <v>CAPOT AV.</v>
          </cell>
          <cell r="F3074" t="str">
            <v>GOTA</v>
          </cell>
          <cell r="G3074" t="str">
            <v>CAPOT AV.GOTA</v>
          </cell>
          <cell r="H3074" t="str">
            <v>X65</v>
          </cell>
          <cell r="I3074" t="str">
            <v>TCMU</v>
          </cell>
          <cell r="J3074">
            <v>9</v>
          </cell>
          <cell r="K3074" t="str">
            <v>MORENO HUGO A</v>
          </cell>
          <cell r="L3074" t="str">
            <v>GUNI</v>
          </cell>
        </row>
        <row r="3075">
          <cell r="A3075">
            <v>22</v>
          </cell>
          <cell r="B3075" t="str">
            <v>X65</v>
          </cell>
          <cell r="C3075" t="str">
            <v>DEPARTAMENTO PINTURA</v>
          </cell>
          <cell r="D3075" t="str">
            <v>483</v>
          </cell>
          <cell r="E3075" t="str">
            <v>CAPOT AV.</v>
          </cell>
          <cell r="F3075" t="str">
            <v>HUELLAS EN MATERIAL DE PLASTICO</v>
          </cell>
          <cell r="G3075" t="str">
            <v>CAPOT AV.HUELLAS EN MATERIAL DE PLASTICO</v>
          </cell>
          <cell r="H3075" t="str">
            <v>X65</v>
          </cell>
          <cell r="I3075" t="str">
            <v>SBOX</v>
          </cell>
          <cell r="J3075">
            <v>9</v>
          </cell>
          <cell r="K3075" t="str">
            <v>ALBORNOZ CARLOS</v>
          </cell>
          <cell r="L3075" t="str">
            <v>SPIN</v>
          </cell>
        </row>
        <row r="3076">
          <cell r="A3076">
            <v>22</v>
          </cell>
          <cell r="B3076" t="str">
            <v>X65</v>
          </cell>
          <cell r="C3076" t="str">
            <v>DEPARTAMENTO PINTURA</v>
          </cell>
          <cell r="D3076" t="str">
            <v>483</v>
          </cell>
          <cell r="E3076" t="str">
            <v>ENCUADRAMIENTO DE PUERTA ARI.</v>
          </cell>
          <cell r="F3076" t="str">
            <v>GOTA</v>
          </cell>
          <cell r="G3076" t="str">
            <v>ENCUADRAMIENTO DE PUERTA ARI.GOTA</v>
          </cell>
          <cell r="H3076" t="str">
            <v>X65</v>
          </cell>
          <cell r="I3076" t="str">
            <v>TCMU</v>
          </cell>
          <cell r="J3076">
            <v>9</v>
          </cell>
          <cell r="K3076" t="str">
            <v>RAMIREZ RICAR DANIEL</v>
          </cell>
          <cell r="L3076" t="str">
            <v>GUNI</v>
          </cell>
        </row>
        <row r="3077">
          <cell r="A3077">
            <v>22</v>
          </cell>
          <cell r="B3077" t="str">
            <v>X65</v>
          </cell>
          <cell r="C3077" t="str">
            <v>DEPARTAMENTO PINTURA</v>
          </cell>
          <cell r="D3077" t="str">
            <v>483</v>
          </cell>
          <cell r="E3077" t="str">
            <v>MARCO DE PUERTA  AVD</v>
          </cell>
          <cell r="F3077" t="str">
            <v>DESCOLGON</v>
          </cell>
          <cell r="G3077" t="str">
            <v>MARCO DE PUERTA  AVDDESCOLGON</v>
          </cell>
          <cell r="H3077" t="str">
            <v>X65</v>
          </cell>
          <cell r="I3077" t="str">
            <v>SRE2</v>
          </cell>
          <cell r="J3077">
            <v>9</v>
          </cell>
          <cell r="K3077" t="str">
            <v>FIGUEROA MIGUEL ANGE</v>
          </cell>
          <cell r="L3077" t="str">
            <v>GUNI</v>
          </cell>
        </row>
        <row r="3078">
          <cell r="A3078">
            <v>22</v>
          </cell>
          <cell r="B3078" t="str">
            <v>X65</v>
          </cell>
          <cell r="C3078" t="str">
            <v>DEPARTAMENTO PINTURA</v>
          </cell>
          <cell r="D3078" t="str">
            <v>483</v>
          </cell>
          <cell r="E3078" t="str">
            <v>PIE  AVD.</v>
          </cell>
          <cell r="F3078" t="str">
            <v>FALTA ESPESOR DE PINTURA</v>
          </cell>
          <cell r="G3078" t="str">
            <v>PIE  AVD.FALTA ESPESOR DE PINTURA</v>
          </cell>
          <cell r="H3078" t="str">
            <v>X65</v>
          </cell>
          <cell r="I3078" t="str">
            <v>SRE2</v>
          </cell>
          <cell r="J3078">
            <v>9</v>
          </cell>
          <cell r="K3078" t="str">
            <v>AUTELLI JORGE A</v>
          </cell>
          <cell r="L3078" t="str">
            <v>TCMU</v>
          </cell>
        </row>
        <row r="3079">
          <cell r="A3079">
            <v>22</v>
          </cell>
          <cell r="B3079" t="str">
            <v>X65</v>
          </cell>
          <cell r="C3079" t="str">
            <v>DEPARTAMENTO PINTURA</v>
          </cell>
          <cell r="D3079" t="str">
            <v>483</v>
          </cell>
          <cell r="E3079" t="str">
            <v>PUERTA ARI.</v>
          </cell>
          <cell r="F3079" t="str">
            <v>GOTA</v>
          </cell>
          <cell r="G3079" t="str">
            <v>PUERTA ARI.GOTA</v>
          </cell>
          <cell r="H3079" t="str">
            <v>X65</v>
          </cell>
          <cell r="I3079" t="str">
            <v>TCMU</v>
          </cell>
          <cell r="J3079">
            <v>9</v>
          </cell>
          <cell r="K3079" t="str">
            <v>VAZQUEZ RENE ALBERTO</v>
          </cell>
          <cell r="L3079" t="str">
            <v>GUNI</v>
          </cell>
        </row>
        <row r="3080">
          <cell r="A3080">
            <v>22</v>
          </cell>
          <cell r="B3080" t="str">
            <v>X65</v>
          </cell>
          <cell r="C3080" t="str">
            <v>DEPARTAMENTO PINTURA</v>
          </cell>
          <cell r="D3080" t="str">
            <v>483</v>
          </cell>
          <cell r="E3080" t="str">
            <v>PUERTA AVI.</v>
          </cell>
          <cell r="F3080" t="str">
            <v>DESCOLGON</v>
          </cell>
          <cell r="G3080" t="str">
            <v>PUERTA AVI.DESCOLGON</v>
          </cell>
          <cell r="H3080" t="str">
            <v>X65</v>
          </cell>
          <cell r="I3080" t="str">
            <v>TCMU</v>
          </cell>
          <cell r="J3080">
            <v>9</v>
          </cell>
          <cell r="K3080" t="str">
            <v>RAMIREZ RICAR DANIEL</v>
          </cell>
          <cell r="L3080" t="str">
            <v>GUNI</v>
          </cell>
        </row>
        <row r="3081">
          <cell r="A3081">
            <v>22</v>
          </cell>
          <cell r="B3081" t="str">
            <v>X65</v>
          </cell>
          <cell r="C3081" t="str">
            <v>DEPARTAMENTO PINTURA</v>
          </cell>
          <cell r="D3081" t="str">
            <v>483</v>
          </cell>
          <cell r="E3081" t="str">
            <v>TECHO</v>
          </cell>
          <cell r="F3081" t="str">
            <v>GOTA</v>
          </cell>
          <cell r="G3081" t="str">
            <v>TECHOGOTA</v>
          </cell>
          <cell r="H3081" t="str">
            <v>X65</v>
          </cell>
          <cell r="I3081" t="str">
            <v>SRE1</v>
          </cell>
          <cell r="J3081">
            <v>9</v>
          </cell>
          <cell r="K3081" t="str">
            <v>FUENTE FEDER GREGOR</v>
          </cell>
          <cell r="L3081" t="str">
            <v>GUNI</v>
          </cell>
        </row>
        <row r="3082">
          <cell r="A3082">
            <v>22</v>
          </cell>
          <cell r="B3082" t="str">
            <v>X65</v>
          </cell>
          <cell r="C3082" t="str">
            <v>DEPARTAMENTO PINTURA</v>
          </cell>
          <cell r="D3082" t="str">
            <v>484</v>
          </cell>
          <cell r="E3082" t="str">
            <v>ALETA ARD.</v>
          </cell>
          <cell r="F3082" t="str">
            <v>DEPOSITO DE PARTICULAS</v>
          </cell>
          <cell r="G3082" t="str">
            <v>ALETA ARD.DEPOSITO DE PARTICULAS</v>
          </cell>
          <cell r="H3082" t="str">
            <v>X65</v>
          </cell>
          <cell r="I3082" t="str">
            <v>BDEF</v>
          </cell>
          <cell r="J3082">
            <v>9</v>
          </cell>
          <cell r="K3082" t="str">
            <v>ESTERIO SERGIO DAN</v>
          </cell>
          <cell r="L3082" t="str">
            <v>BOUT</v>
          </cell>
        </row>
        <row r="3083">
          <cell r="A3083">
            <v>22</v>
          </cell>
          <cell r="B3083" t="str">
            <v>X65</v>
          </cell>
          <cell r="C3083" t="str">
            <v>DEPARTAMENTO PINTURA</v>
          </cell>
          <cell r="D3083" t="str">
            <v>484</v>
          </cell>
          <cell r="E3083" t="str">
            <v>ALETA  ARI.</v>
          </cell>
          <cell r="F3083" t="str">
            <v>RETOQUE DE PINTURA APARENTE</v>
          </cell>
          <cell r="G3083" t="str">
            <v>ALETA  ARI.RETOQUE DE PINTURA APARENTE</v>
          </cell>
          <cell r="H3083" t="str">
            <v>X65</v>
          </cell>
          <cell r="I3083" t="str">
            <v>SRE2</v>
          </cell>
          <cell r="J3083">
            <v>9</v>
          </cell>
          <cell r="K3083" t="str">
            <v>AUTELLI JORGE A</v>
          </cell>
          <cell r="L3083" t="str">
            <v>TCMU</v>
          </cell>
        </row>
        <row r="3084">
          <cell r="A3084">
            <v>22</v>
          </cell>
          <cell r="B3084" t="str">
            <v>X65</v>
          </cell>
          <cell r="C3084" t="str">
            <v>DEPARTAMENTO PINTURA</v>
          </cell>
          <cell r="D3084" t="str">
            <v>484</v>
          </cell>
          <cell r="E3084" t="str">
            <v>CAJON DE PUERTA BATIENTE ARD.</v>
          </cell>
          <cell r="F3084" t="str">
            <v>DESCOLGON</v>
          </cell>
          <cell r="G3084" t="str">
            <v>CAJON DE PUERTA BATIENTE ARD.DESCOLGON</v>
          </cell>
          <cell r="H3084" t="str">
            <v>X65</v>
          </cell>
          <cell r="I3084" t="str">
            <v>SRE1</v>
          </cell>
          <cell r="J3084">
            <v>9</v>
          </cell>
          <cell r="K3084" t="str">
            <v>FUENTE FEDER GREGOR</v>
          </cell>
          <cell r="L3084" t="str">
            <v>GUNI</v>
          </cell>
        </row>
        <row r="3085">
          <cell r="A3085">
            <v>22</v>
          </cell>
          <cell r="B3085" t="str">
            <v>X65</v>
          </cell>
          <cell r="C3085" t="str">
            <v>DEPARTAMENTO PINTURA</v>
          </cell>
          <cell r="D3085" t="str">
            <v>484</v>
          </cell>
          <cell r="E3085" t="str">
            <v>CAPOT AV.</v>
          </cell>
          <cell r="F3085" t="str">
            <v>RETOQUE DE PINTURA APARENTE</v>
          </cell>
          <cell r="G3085" t="str">
            <v>CAPOT AV.RETOQUE DE PINTURA APARENTE</v>
          </cell>
          <cell r="H3085" t="str">
            <v>X65</v>
          </cell>
          <cell r="I3085" t="str">
            <v>TCMU</v>
          </cell>
          <cell r="J3085">
            <v>9</v>
          </cell>
          <cell r="K3085" t="str">
            <v>ACEVEDO CLAUDIO CEFE</v>
          </cell>
          <cell r="L3085" t="str">
            <v>GUNI</v>
          </cell>
        </row>
        <row r="3086">
          <cell r="A3086">
            <v>22</v>
          </cell>
          <cell r="B3086" t="str">
            <v>X65</v>
          </cell>
          <cell r="C3086" t="str">
            <v>DEPARTAMENTO PINTURA</v>
          </cell>
          <cell r="D3086" t="str">
            <v>484</v>
          </cell>
          <cell r="E3086" t="str">
            <v>CUSTODIA  D.</v>
          </cell>
          <cell r="F3086" t="str">
            <v>RETOQUE DE PINTURA APARENTE</v>
          </cell>
          <cell r="G3086" t="str">
            <v>CUSTODIA  D.RETOQUE DE PINTURA APARENTE</v>
          </cell>
          <cell r="H3086" t="str">
            <v>X65</v>
          </cell>
          <cell r="I3086" t="str">
            <v>TCMU</v>
          </cell>
          <cell r="J3086">
            <v>9</v>
          </cell>
          <cell r="K3086" t="str">
            <v>FIGUEROA MIGUEL ANGE</v>
          </cell>
          <cell r="L3086" t="str">
            <v>GUNI</v>
          </cell>
        </row>
        <row r="3087">
          <cell r="A3087">
            <v>22</v>
          </cell>
          <cell r="B3087" t="str">
            <v>X65</v>
          </cell>
          <cell r="C3087" t="str">
            <v>DEPARTAMENTO PINTURA</v>
          </cell>
          <cell r="D3087" t="str">
            <v>484</v>
          </cell>
          <cell r="E3087" t="str">
            <v>EMBELLECEDOR DE TECHO I.</v>
          </cell>
          <cell r="F3087" t="str">
            <v>FALTA</v>
          </cell>
          <cell r="G3087" t="str">
            <v>EMBELLECEDOR DE TECHO I.FALTA</v>
          </cell>
          <cell r="H3087" t="str">
            <v>X65</v>
          </cell>
          <cell r="I3087" t="str">
            <v>TCMU</v>
          </cell>
          <cell r="J3087">
            <v>9</v>
          </cell>
          <cell r="K3087" t="str">
            <v>FUENTE FEDER GREGOR</v>
          </cell>
          <cell r="L3087" t="str">
            <v>GUNI</v>
          </cell>
        </row>
        <row r="3088">
          <cell r="A3088">
            <v>22</v>
          </cell>
          <cell r="B3088" t="str">
            <v>X65</v>
          </cell>
          <cell r="C3088" t="str">
            <v>DEPARTAMENTO PINTURA</v>
          </cell>
          <cell r="D3088" t="str">
            <v>484</v>
          </cell>
          <cell r="E3088" t="str">
            <v>ENCUADRAMIENTO DE PUERTA ARI.</v>
          </cell>
          <cell r="F3088" t="str">
            <v>RETOQUE DE PINTURA APARENTE</v>
          </cell>
          <cell r="G3088" t="str">
            <v>ENCUADRAMIENTO DE PUERTA ARI.RETOQUE DE PINTURA APARENTE</v>
          </cell>
          <cell r="H3088" t="str">
            <v>X65</v>
          </cell>
          <cell r="I3088" t="str">
            <v>SRE2</v>
          </cell>
          <cell r="J3088">
            <v>9</v>
          </cell>
          <cell r="K3088" t="str">
            <v>AUTELLI JORGE A</v>
          </cell>
          <cell r="L3088" t="str">
            <v>TCMU</v>
          </cell>
        </row>
        <row r="3089">
          <cell r="A3089">
            <v>22</v>
          </cell>
          <cell r="B3089" t="str">
            <v>X65</v>
          </cell>
          <cell r="C3089" t="str">
            <v>DEPARTAMENTO PINTURA</v>
          </cell>
          <cell r="D3089" t="str">
            <v>484</v>
          </cell>
          <cell r="E3089" t="str">
            <v>PAÑO DE PUERTA  AVD / ALETA  AVD</v>
          </cell>
          <cell r="F3089" t="str">
            <v>SOBRESALE</v>
          </cell>
          <cell r="G3089" t="str">
            <v>PAÑO DE PUERTA  AVD / ALETA  AVDSOBRESALE</v>
          </cell>
          <cell r="H3089" t="str">
            <v>X65</v>
          </cell>
          <cell r="I3089" t="str">
            <v>TCMU</v>
          </cell>
          <cell r="J3089">
            <v>9</v>
          </cell>
          <cell r="K3089" t="str">
            <v>IBARRA CARLOS NICOLA</v>
          </cell>
          <cell r="L3089" t="str">
            <v>GUNI</v>
          </cell>
        </row>
        <row r="3090">
          <cell r="A3090">
            <v>22</v>
          </cell>
          <cell r="B3090" t="str">
            <v>X65</v>
          </cell>
          <cell r="C3090" t="str">
            <v>DEPARTAMENTO PINTURA</v>
          </cell>
          <cell r="D3090" t="str">
            <v>484</v>
          </cell>
          <cell r="E3090" t="str">
            <v>PAÑO DE PUERTA  AVI / ALETA  AVI</v>
          </cell>
          <cell r="F3090" t="str">
            <v>SOBRESALE</v>
          </cell>
          <cell r="G3090" t="str">
            <v>PAÑO DE PUERTA  AVI / ALETA  AVISOBRESALE</v>
          </cell>
          <cell r="H3090" t="str">
            <v>X65</v>
          </cell>
          <cell r="I3090" t="str">
            <v>SRE2</v>
          </cell>
          <cell r="J3090">
            <v>9</v>
          </cell>
          <cell r="K3090" t="str">
            <v>REYNOSO DAVID WALTER</v>
          </cell>
          <cell r="L3090" t="str">
            <v>GUNI</v>
          </cell>
        </row>
        <row r="3091">
          <cell r="A3091">
            <v>22</v>
          </cell>
          <cell r="B3091" t="str">
            <v>X65</v>
          </cell>
          <cell r="C3091" t="str">
            <v>DEPARTAMENTO PINTURA</v>
          </cell>
          <cell r="D3091" t="str">
            <v>484</v>
          </cell>
          <cell r="E3091" t="str">
            <v>PAÑO DE PUERTA  AVI / ALETA  AVI</v>
          </cell>
          <cell r="F3091" t="str">
            <v>SOBRESALE</v>
          </cell>
          <cell r="G3091" t="str">
            <v>PAÑO DE PUERTA  AVI / ALETA  AVISOBRESALE</v>
          </cell>
          <cell r="H3091" t="str">
            <v>X65</v>
          </cell>
          <cell r="I3091" t="str">
            <v>TCMU</v>
          </cell>
          <cell r="J3091">
            <v>9</v>
          </cell>
          <cell r="K3091" t="str">
            <v>HORENSTEIN MARIA VIR</v>
          </cell>
          <cell r="L3091" t="str">
            <v>GUNI</v>
          </cell>
        </row>
        <row r="3092">
          <cell r="A3092">
            <v>22</v>
          </cell>
          <cell r="B3092" t="str">
            <v>X65</v>
          </cell>
          <cell r="C3092" t="str">
            <v>DEPARTAMENTO PINTURA</v>
          </cell>
          <cell r="D3092" t="str">
            <v>484</v>
          </cell>
          <cell r="E3092" t="str">
            <v>PISO AR DE COFRE - CAJA</v>
          </cell>
          <cell r="F3092" t="str">
            <v>PRESENCIA DE AGUA (ORIGEN INDETERMINADO)</v>
          </cell>
          <cell r="G3092" t="str">
            <v>PISO AR DE COFRE - CAJAPRESENCIA DE AGUA (ORIGEN INDETERMINADO)</v>
          </cell>
          <cell r="H3092" t="str">
            <v>X65</v>
          </cell>
          <cell r="I3092" t="str">
            <v>BDEF</v>
          </cell>
          <cell r="J3092">
            <v>9</v>
          </cell>
          <cell r="K3092" t="str">
            <v>GOMEZ LUCAS EDUARDO</v>
          </cell>
          <cell r="L3092" t="str">
            <v>BOUT</v>
          </cell>
        </row>
        <row r="3093">
          <cell r="A3093">
            <v>22</v>
          </cell>
          <cell r="B3093" t="str">
            <v>X65</v>
          </cell>
          <cell r="C3093" t="str">
            <v>DEPARTAMENTO PINTURA</v>
          </cell>
          <cell r="D3093" t="str">
            <v>484</v>
          </cell>
          <cell r="E3093" t="str">
            <v>PORTON (CONJUNTO)</v>
          </cell>
          <cell r="F3093" t="str">
            <v>BOLLOS</v>
          </cell>
          <cell r="G3093" t="str">
            <v>PORTON (CONJUNTO)BOLLOS</v>
          </cell>
          <cell r="H3093" t="str">
            <v>X65</v>
          </cell>
          <cell r="I3093" t="str">
            <v>BDEF</v>
          </cell>
          <cell r="J3093">
            <v>9</v>
          </cell>
          <cell r="K3093" t="str">
            <v>RAMIREZ RICAR DANIEL</v>
          </cell>
          <cell r="L3093" t="str">
            <v>GUNI</v>
          </cell>
        </row>
        <row r="3094">
          <cell r="A3094">
            <v>22</v>
          </cell>
          <cell r="B3094" t="str">
            <v>X65</v>
          </cell>
          <cell r="C3094" t="str">
            <v>DEPARTAMENTO PINTURA</v>
          </cell>
          <cell r="D3094" t="str">
            <v>484</v>
          </cell>
          <cell r="E3094" t="str">
            <v>PORTON (CONJUNTO)</v>
          </cell>
          <cell r="F3094" t="str">
            <v>BOLLOS</v>
          </cell>
          <cell r="G3094" t="str">
            <v>PORTON (CONJUNTO)BOLLOS</v>
          </cell>
          <cell r="H3094" t="str">
            <v>X65</v>
          </cell>
          <cell r="J3094">
            <v>9</v>
          </cell>
          <cell r="K3094" t="str">
            <v>MANZANELLI RICARDO O</v>
          </cell>
          <cell r="L3094" t="str">
            <v>GUNI</v>
          </cell>
        </row>
        <row r="3095">
          <cell r="A3095">
            <v>22</v>
          </cell>
          <cell r="B3095" t="str">
            <v>X65</v>
          </cell>
          <cell r="C3095" t="str">
            <v>DEPARTAMENTO PINTURA</v>
          </cell>
          <cell r="D3095" t="str">
            <v>484</v>
          </cell>
          <cell r="E3095" t="str">
            <v>PORTON (CONJUNTO)</v>
          </cell>
          <cell r="F3095" t="str">
            <v>COLOR NO CONJUNTADO</v>
          </cell>
          <cell r="G3095" t="str">
            <v>PORTON (CONJUNTO)COLOR NO CONJUNTADO</v>
          </cell>
          <cell r="H3095" t="str">
            <v>X65</v>
          </cell>
          <cell r="I3095" t="str">
            <v>SRE2</v>
          </cell>
          <cell r="J3095">
            <v>9</v>
          </cell>
          <cell r="K3095" t="str">
            <v>RUSEK CHRISTIAN ADRI</v>
          </cell>
          <cell r="L3095" t="str">
            <v>GUNI</v>
          </cell>
        </row>
        <row r="3096">
          <cell r="A3096">
            <v>22</v>
          </cell>
          <cell r="B3096" t="str">
            <v>X65</v>
          </cell>
          <cell r="C3096" t="str">
            <v>DEPARTAMENTO PINTURA</v>
          </cell>
          <cell r="D3096" t="str">
            <v>484</v>
          </cell>
          <cell r="E3096" t="str">
            <v>PORTON (CONJUNTO)</v>
          </cell>
          <cell r="F3096" t="str">
            <v>FALTA DE ADHERENCIA</v>
          </cell>
          <cell r="G3096" t="str">
            <v>PORTON (CONJUNTO)FALTA DE ADHERENCIA</v>
          </cell>
          <cell r="H3096" t="str">
            <v>X65</v>
          </cell>
          <cell r="I3096" t="str">
            <v>BDEF</v>
          </cell>
          <cell r="J3096">
            <v>9</v>
          </cell>
          <cell r="K3096" t="str">
            <v>ESTERIO SERGIO DAN</v>
          </cell>
          <cell r="L3096" t="str">
            <v>BOUT</v>
          </cell>
        </row>
        <row r="3097">
          <cell r="A3097">
            <v>22</v>
          </cell>
          <cell r="B3097" t="str">
            <v>X65</v>
          </cell>
          <cell r="C3097" t="str">
            <v>DEPARTAMENTO PINTURA</v>
          </cell>
          <cell r="D3097" t="str">
            <v>484</v>
          </cell>
          <cell r="E3097" t="str">
            <v>PUERTA ARD.</v>
          </cell>
          <cell r="F3097" t="str">
            <v>DEPOSITO DE PARTICULAS</v>
          </cell>
          <cell r="G3097" t="str">
            <v>PUERTA ARD.DEPOSITO DE PARTICULAS</v>
          </cell>
          <cell r="H3097" t="str">
            <v>X65</v>
          </cell>
          <cell r="I3097" t="str">
            <v>BDEF</v>
          </cell>
          <cell r="J3097">
            <v>9</v>
          </cell>
          <cell r="K3097" t="str">
            <v>ESTERIO SERGIO DAN</v>
          </cell>
          <cell r="L3097" t="str">
            <v>BOUT</v>
          </cell>
        </row>
        <row r="3098">
          <cell r="A3098">
            <v>22</v>
          </cell>
          <cell r="B3098" t="str">
            <v>X65</v>
          </cell>
          <cell r="C3098" t="str">
            <v>DEPARTAMENTO PINTURA</v>
          </cell>
          <cell r="D3098" t="str">
            <v>484</v>
          </cell>
          <cell r="E3098" t="str">
            <v>PUERTA ARI.</v>
          </cell>
          <cell r="F3098" t="str">
            <v>AUREOLA DE LUSTRADO</v>
          </cell>
          <cell r="G3098" t="str">
            <v>PUERTA ARI.AUREOLA DE LUSTRADO</v>
          </cell>
          <cell r="H3098" t="str">
            <v>X65</v>
          </cell>
          <cell r="I3098" t="str">
            <v>TCMU</v>
          </cell>
          <cell r="J3098">
            <v>9</v>
          </cell>
          <cell r="K3098" t="str">
            <v>VAZQUEZ RENE ALBERTO</v>
          </cell>
          <cell r="L3098" t="str">
            <v>GUNI</v>
          </cell>
        </row>
        <row r="3099">
          <cell r="A3099">
            <v>22</v>
          </cell>
          <cell r="B3099" t="str">
            <v>X65</v>
          </cell>
          <cell r="C3099" t="str">
            <v>DEPARTAMENTO PINTURA</v>
          </cell>
          <cell r="D3099" t="str">
            <v>484</v>
          </cell>
          <cell r="E3099" t="str">
            <v>PUERTA AVD.</v>
          </cell>
          <cell r="F3099" t="str">
            <v>RETOQUE DE PINTURA APARENTE</v>
          </cell>
          <cell r="G3099" t="str">
            <v>PUERTA AVD.RETOQUE DE PINTURA APARENTE</v>
          </cell>
          <cell r="H3099" t="str">
            <v>X65</v>
          </cell>
          <cell r="I3099" t="str">
            <v>TCMU</v>
          </cell>
          <cell r="J3099">
            <v>9</v>
          </cell>
          <cell r="K3099" t="str">
            <v>MANZANELLI RICARDO O</v>
          </cell>
          <cell r="L3099" t="str">
            <v>GUNI</v>
          </cell>
        </row>
        <row r="3100">
          <cell r="A3100">
            <v>22</v>
          </cell>
          <cell r="B3100" t="str">
            <v>X65</v>
          </cell>
          <cell r="C3100" t="str">
            <v>DEPARTAMENTO PINTURA</v>
          </cell>
          <cell r="D3100" t="str">
            <v>484</v>
          </cell>
          <cell r="E3100" t="str">
            <v>PUERTA DESLIZANTE LATERAL D.</v>
          </cell>
          <cell r="F3100" t="str">
            <v>BOLLOS</v>
          </cell>
          <cell r="G3100" t="str">
            <v>PUERTA DESLIZANTE LATERAL D.BOLLOS</v>
          </cell>
          <cell r="H3100" t="str">
            <v>X65</v>
          </cell>
          <cell r="I3100" t="str">
            <v>TCMU</v>
          </cell>
          <cell r="J3100">
            <v>9</v>
          </cell>
          <cell r="K3100" t="str">
            <v>FIGUEROA MIGUEL ANGE</v>
          </cell>
          <cell r="L3100" t="str">
            <v>GUNI</v>
          </cell>
        </row>
        <row r="3101">
          <cell r="A3101">
            <v>22</v>
          </cell>
          <cell r="B3101" t="str">
            <v>X65</v>
          </cell>
          <cell r="C3101" t="str">
            <v>DEPARTAMENTO PINTURA</v>
          </cell>
          <cell r="D3101" t="str">
            <v>484</v>
          </cell>
          <cell r="E3101" t="str">
            <v>TECHO</v>
          </cell>
          <cell r="F3101" t="str">
            <v>BOLLOS</v>
          </cell>
          <cell r="G3101" t="str">
            <v>TECHOBOLLOS</v>
          </cell>
          <cell r="H3101" t="str">
            <v>X65</v>
          </cell>
          <cell r="I3101" t="str">
            <v>SRET</v>
          </cell>
          <cell r="J3101">
            <v>9</v>
          </cell>
          <cell r="K3101" t="str">
            <v>QUINTEROS, EDUARDO</v>
          </cell>
          <cell r="L3101" t="str">
            <v>STO1</v>
          </cell>
        </row>
        <row r="3102">
          <cell r="A3102">
            <v>22</v>
          </cell>
          <cell r="B3102" t="str">
            <v>X65</v>
          </cell>
          <cell r="C3102" t="str">
            <v>DEPARTAMENTO PINTURA</v>
          </cell>
          <cell r="D3102" t="str">
            <v>486</v>
          </cell>
          <cell r="E3102" t="str">
            <v>ALETA ARD.</v>
          </cell>
          <cell r="F3102" t="str">
            <v>DEPOSITO DE PARTICULAS</v>
          </cell>
          <cell r="G3102" t="str">
            <v>ALETA ARD.DEPOSITO DE PARTICULAS</v>
          </cell>
          <cell r="H3102" t="str">
            <v>X65</v>
          </cell>
          <cell r="I3102" t="str">
            <v>TCMU</v>
          </cell>
          <cell r="J3102">
            <v>9</v>
          </cell>
          <cell r="K3102" t="str">
            <v>IBARRA CARLOS NICOLA</v>
          </cell>
          <cell r="L3102" t="str">
            <v>GUNI</v>
          </cell>
        </row>
        <row r="3103">
          <cell r="A3103">
            <v>22</v>
          </cell>
          <cell r="B3103" t="str">
            <v>X65</v>
          </cell>
          <cell r="C3103" t="str">
            <v>DEPARTAMENTO PINTURA</v>
          </cell>
          <cell r="D3103" t="str">
            <v>486</v>
          </cell>
          <cell r="E3103" t="str">
            <v>ALETA ARD.</v>
          </cell>
          <cell r="F3103" t="str">
            <v>PICADURAS</v>
          </cell>
          <cell r="G3103" t="str">
            <v>ALETA ARD.PICADURAS</v>
          </cell>
          <cell r="H3103" t="str">
            <v>X65</v>
          </cell>
          <cell r="I3103" t="str">
            <v>SBOX</v>
          </cell>
          <cell r="J3103">
            <v>9</v>
          </cell>
          <cell r="K3103" t="str">
            <v>ALBORNOZ CARLOS</v>
          </cell>
          <cell r="L3103" t="str">
            <v>SPIN</v>
          </cell>
        </row>
        <row r="3104">
          <cell r="A3104">
            <v>22</v>
          </cell>
          <cell r="B3104" t="str">
            <v>X65</v>
          </cell>
          <cell r="C3104" t="str">
            <v>DEPARTAMENTO PINTURA</v>
          </cell>
          <cell r="D3104" t="str">
            <v>486</v>
          </cell>
          <cell r="E3104" t="str">
            <v>ALETA  ARI.</v>
          </cell>
          <cell r="F3104" t="str">
            <v>GRANO</v>
          </cell>
          <cell r="G3104" t="str">
            <v>ALETA  ARI.GRANO</v>
          </cell>
          <cell r="H3104" t="str">
            <v>X65</v>
          </cell>
          <cell r="I3104" t="str">
            <v>SPIN</v>
          </cell>
          <cell r="J3104">
            <v>9</v>
          </cell>
          <cell r="K3104" t="str">
            <v>ALBORNOZ CARLOS</v>
          </cell>
          <cell r="L3104" t="str">
            <v>SPIN</v>
          </cell>
        </row>
        <row r="3105">
          <cell r="A3105">
            <v>22</v>
          </cell>
          <cell r="B3105" t="str">
            <v>X65</v>
          </cell>
          <cell r="C3105" t="str">
            <v>DEPARTAMENTO PINTURA</v>
          </cell>
          <cell r="D3105" t="str">
            <v>486</v>
          </cell>
          <cell r="E3105" t="str">
            <v>ALETA  AVD.</v>
          </cell>
          <cell r="F3105" t="str">
            <v>DEPOSITO DE PARTICULAS</v>
          </cell>
          <cell r="G3105" t="str">
            <v>ALETA  AVD.DEPOSITO DE PARTICULAS</v>
          </cell>
          <cell r="H3105" t="str">
            <v>X65</v>
          </cell>
          <cell r="I3105" t="str">
            <v>TCMU</v>
          </cell>
          <cell r="J3105">
            <v>9</v>
          </cell>
          <cell r="K3105" t="str">
            <v>ACEVEDO CLAUDIO CEFE</v>
          </cell>
          <cell r="L3105" t="str">
            <v>GUNI</v>
          </cell>
        </row>
        <row r="3106">
          <cell r="A3106">
            <v>22</v>
          </cell>
          <cell r="B3106" t="str">
            <v>X65</v>
          </cell>
          <cell r="C3106" t="str">
            <v>DEPARTAMENTO PINTURA</v>
          </cell>
          <cell r="D3106" t="str">
            <v>486</v>
          </cell>
          <cell r="E3106" t="str">
            <v>ALETA  AVD.</v>
          </cell>
          <cell r="F3106" t="str">
            <v>DEPOSITO DE PARTICULAS</v>
          </cell>
          <cell r="G3106" t="str">
            <v>ALETA  AVD.DEPOSITO DE PARTICULAS</v>
          </cell>
          <cell r="H3106" t="str">
            <v>X65</v>
          </cell>
          <cell r="I3106" t="str">
            <v>TCMU</v>
          </cell>
          <cell r="J3106">
            <v>9</v>
          </cell>
          <cell r="K3106" t="str">
            <v>REYNOSO DAVID WALTER</v>
          </cell>
          <cell r="L3106" t="str">
            <v>GUNI</v>
          </cell>
        </row>
        <row r="3107">
          <cell r="A3107">
            <v>22</v>
          </cell>
          <cell r="B3107" t="str">
            <v>X65</v>
          </cell>
          <cell r="C3107" t="str">
            <v>DEPARTAMENTO PINTURA</v>
          </cell>
          <cell r="D3107" t="str">
            <v>486</v>
          </cell>
          <cell r="E3107" t="str">
            <v>ALETA  AVI.</v>
          </cell>
          <cell r="F3107" t="str">
            <v>DEPOSITO DE PARTICULAS</v>
          </cell>
          <cell r="G3107" t="str">
            <v>ALETA  AVI.DEPOSITO DE PARTICULAS</v>
          </cell>
          <cell r="H3107" t="str">
            <v>X65</v>
          </cell>
          <cell r="I3107" t="str">
            <v>SRE2</v>
          </cell>
          <cell r="J3107">
            <v>9</v>
          </cell>
          <cell r="K3107" t="str">
            <v>ACEVEDO CLAUDIO CEFE</v>
          </cell>
          <cell r="L3107" t="str">
            <v>GUNI</v>
          </cell>
        </row>
        <row r="3108">
          <cell r="A3108">
            <v>22</v>
          </cell>
          <cell r="B3108" t="str">
            <v>X65</v>
          </cell>
          <cell r="C3108" t="str">
            <v>DEPARTAMENTO PINTURA</v>
          </cell>
          <cell r="D3108" t="str">
            <v>486</v>
          </cell>
          <cell r="E3108" t="str">
            <v>ALETA  AVI.</v>
          </cell>
          <cell r="F3108" t="str">
            <v>GRANO</v>
          </cell>
          <cell r="G3108" t="str">
            <v>ALETA  AVI.GRANO</v>
          </cell>
          <cell r="H3108" t="str">
            <v>X65</v>
          </cell>
          <cell r="I3108" t="str">
            <v>TCMU</v>
          </cell>
          <cell r="J3108">
            <v>9</v>
          </cell>
          <cell r="K3108" t="str">
            <v>FIGUEROA MIGUEL ANGE</v>
          </cell>
          <cell r="L3108" t="str">
            <v>GUNI</v>
          </cell>
        </row>
        <row r="3109">
          <cell r="A3109">
            <v>22</v>
          </cell>
          <cell r="B3109" t="str">
            <v>X65</v>
          </cell>
          <cell r="C3109" t="str">
            <v>DEPARTAMENTO PINTURA</v>
          </cell>
          <cell r="D3109" t="str">
            <v>486</v>
          </cell>
          <cell r="E3109" t="str">
            <v>ALETA  AVI.</v>
          </cell>
          <cell r="F3109" t="str">
            <v>GRANO</v>
          </cell>
          <cell r="G3109" t="str">
            <v>ALETA  AVI.GRANO</v>
          </cell>
          <cell r="H3109" t="str">
            <v>X65</v>
          </cell>
          <cell r="I3109" t="str">
            <v>TCMU</v>
          </cell>
          <cell r="J3109">
            <v>9</v>
          </cell>
          <cell r="K3109" t="str">
            <v>RAMIREZ RICAR DANIEL</v>
          </cell>
          <cell r="L3109" t="str">
            <v>GUNI</v>
          </cell>
        </row>
        <row r="3110">
          <cell r="A3110">
            <v>22</v>
          </cell>
          <cell r="B3110" t="str">
            <v>X65</v>
          </cell>
          <cell r="C3110" t="str">
            <v>DEPARTAMENTO PINTURA</v>
          </cell>
          <cell r="D3110" t="str">
            <v>486</v>
          </cell>
          <cell r="E3110" t="str">
            <v>ALETA  AVI.</v>
          </cell>
          <cell r="F3110" t="str">
            <v>HUELLAS</v>
          </cell>
          <cell r="G3110" t="str">
            <v>ALETA  AVI.HUELLAS</v>
          </cell>
          <cell r="H3110" t="str">
            <v>X65</v>
          </cell>
          <cell r="I3110" t="str">
            <v>SRE2</v>
          </cell>
          <cell r="J3110">
            <v>9</v>
          </cell>
          <cell r="K3110" t="str">
            <v>FUENTE FEDER GREGOR</v>
          </cell>
          <cell r="L3110" t="str">
            <v>GUNI</v>
          </cell>
        </row>
        <row r="3111">
          <cell r="A3111">
            <v>22</v>
          </cell>
          <cell r="B3111" t="str">
            <v>X65</v>
          </cell>
          <cell r="C3111" t="str">
            <v>DEPARTAMENTO PINTURA</v>
          </cell>
          <cell r="D3111" t="str">
            <v>486</v>
          </cell>
          <cell r="E3111" t="str">
            <v>ALETA  AVI.</v>
          </cell>
          <cell r="F3111" t="str">
            <v>MANCHA</v>
          </cell>
          <cell r="G3111" t="str">
            <v>ALETA  AVI.MANCHA</v>
          </cell>
          <cell r="H3111" t="str">
            <v>X65</v>
          </cell>
          <cell r="I3111" t="str">
            <v>SPIN</v>
          </cell>
          <cell r="J3111">
            <v>9</v>
          </cell>
          <cell r="K3111" t="str">
            <v>ALBORNOZ CARLOS</v>
          </cell>
          <cell r="L3111" t="str">
            <v>SPIN</v>
          </cell>
        </row>
        <row r="3112">
          <cell r="A3112">
            <v>22</v>
          </cell>
          <cell r="B3112" t="str">
            <v>X65</v>
          </cell>
          <cell r="C3112" t="str">
            <v>DEPARTAMENTO PINTURA</v>
          </cell>
          <cell r="D3112" t="str">
            <v>486</v>
          </cell>
          <cell r="E3112" t="str">
            <v>ALETA  AVI.</v>
          </cell>
          <cell r="F3112" t="str">
            <v>MANCHA</v>
          </cell>
          <cell r="G3112" t="str">
            <v>ALETA  AVI.MANCHA</v>
          </cell>
          <cell r="H3112" t="str">
            <v>X65</v>
          </cell>
          <cell r="I3112" t="str">
            <v>SRE2</v>
          </cell>
          <cell r="J3112">
            <v>9</v>
          </cell>
          <cell r="K3112" t="str">
            <v>QUINTEROS PABLO JAVI</v>
          </cell>
          <cell r="L3112" t="str">
            <v>GUNI</v>
          </cell>
        </row>
        <row r="3113">
          <cell r="A3113">
            <v>22</v>
          </cell>
          <cell r="B3113" t="str">
            <v>X65</v>
          </cell>
          <cell r="C3113" t="str">
            <v>DEPARTAMENTO PINTURA</v>
          </cell>
          <cell r="D3113" t="str">
            <v>486</v>
          </cell>
          <cell r="E3113" t="str">
            <v>CAPOT AV.</v>
          </cell>
          <cell r="F3113" t="str">
            <v>DEPOSITO DE PARTICULAS</v>
          </cell>
          <cell r="G3113" t="str">
            <v>CAPOT AV.DEPOSITO DE PARTICULAS</v>
          </cell>
          <cell r="H3113" t="str">
            <v>X65</v>
          </cell>
          <cell r="I3113" t="str">
            <v>SRE2</v>
          </cell>
          <cell r="J3113">
            <v>9</v>
          </cell>
          <cell r="K3113" t="str">
            <v>RAMIREZ RICAR DANIEL</v>
          </cell>
          <cell r="L3113" t="str">
            <v>GUNI</v>
          </cell>
        </row>
        <row r="3114">
          <cell r="A3114">
            <v>22</v>
          </cell>
          <cell r="B3114" t="str">
            <v>X65</v>
          </cell>
          <cell r="C3114" t="str">
            <v>DEPARTAMENTO PINTURA</v>
          </cell>
          <cell r="D3114" t="str">
            <v>486</v>
          </cell>
          <cell r="E3114" t="str">
            <v>CAPOT AV.</v>
          </cell>
          <cell r="F3114" t="str">
            <v>DEPOSITO DE PARTICULAS</v>
          </cell>
          <cell r="G3114" t="str">
            <v>CAPOT AV.DEPOSITO DE PARTICULAS</v>
          </cell>
          <cell r="H3114" t="str">
            <v>X65</v>
          </cell>
          <cell r="I3114" t="str">
            <v>SRE2</v>
          </cell>
          <cell r="J3114">
            <v>9</v>
          </cell>
          <cell r="K3114" t="str">
            <v>RUSEK CHRISTIAN ADRI</v>
          </cell>
          <cell r="L3114" t="str">
            <v>GUNI</v>
          </cell>
        </row>
        <row r="3115">
          <cell r="A3115">
            <v>22</v>
          </cell>
          <cell r="B3115" t="str">
            <v>X65</v>
          </cell>
          <cell r="C3115" t="str">
            <v>DEPARTAMENTO PINTURA</v>
          </cell>
          <cell r="D3115" t="str">
            <v>486</v>
          </cell>
          <cell r="E3115" t="str">
            <v>CAPOT AV.</v>
          </cell>
          <cell r="F3115" t="str">
            <v>MANCHA</v>
          </cell>
          <cell r="G3115" t="str">
            <v>CAPOT AV.MANCHA</v>
          </cell>
          <cell r="H3115" t="str">
            <v>X65</v>
          </cell>
          <cell r="I3115" t="str">
            <v>SBOX</v>
          </cell>
          <cell r="J3115">
            <v>9</v>
          </cell>
          <cell r="K3115" t="str">
            <v>ALBORNOZ CARLOS</v>
          </cell>
          <cell r="L3115" t="str">
            <v>SPIN</v>
          </cell>
        </row>
        <row r="3116">
          <cell r="A3116">
            <v>22</v>
          </cell>
          <cell r="B3116" t="str">
            <v>X65</v>
          </cell>
          <cell r="C3116" t="str">
            <v>DEPARTAMENTO PINTURA</v>
          </cell>
          <cell r="D3116" t="str">
            <v>486</v>
          </cell>
          <cell r="E3116" t="str">
            <v>CAPOT AV.</v>
          </cell>
          <cell r="F3116" t="str">
            <v>PICADURAS</v>
          </cell>
          <cell r="G3116" t="str">
            <v>CAPOT AV.PICADURAS</v>
          </cell>
          <cell r="H3116" t="str">
            <v>X65</v>
          </cell>
          <cell r="I3116" t="str">
            <v>SBOX</v>
          </cell>
          <cell r="J3116">
            <v>9</v>
          </cell>
          <cell r="K3116" t="str">
            <v>ALBORNOZ CARLOS</v>
          </cell>
          <cell r="L3116" t="str">
            <v>SPIN</v>
          </cell>
        </row>
        <row r="3117">
          <cell r="A3117">
            <v>22</v>
          </cell>
          <cell r="B3117" t="str">
            <v>X65</v>
          </cell>
          <cell r="C3117" t="str">
            <v>DEPARTAMENTO PINTURA</v>
          </cell>
          <cell r="D3117" t="str">
            <v>486</v>
          </cell>
          <cell r="E3117" t="str">
            <v>ENCUADRAMIENTO DE PUERTA ARI.</v>
          </cell>
          <cell r="F3117" t="str">
            <v>DEPOSITO DE PARTICULAS</v>
          </cell>
          <cell r="G3117" t="str">
            <v>ENCUADRAMIENTO DE PUERTA ARI.DEPOSITO DE PARTICULAS</v>
          </cell>
          <cell r="H3117" t="str">
            <v>X65</v>
          </cell>
          <cell r="I3117" t="str">
            <v>SRE2</v>
          </cell>
          <cell r="J3117">
            <v>9</v>
          </cell>
          <cell r="K3117" t="str">
            <v>ACEVEDO CLAUDIO CEFE</v>
          </cell>
          <cell r="L3117" t="str">
            <v>GUNI</v>
          </cell>
        </row>
        <row r="3118">
          <cell r="A3118">
            <v>22</v>
          </cell>
          <cell r="B3118" t="str">
            <v>X65</v>
          </cell>
          <cell r="C3118" t="str">
            <v>DEPARTAMENTO PINTURA</v>
          </cell>
          <cell r="D3118" t="str">
            <v>486</v>
          </cell>
          <cell r="E3118" t="str">
            <v>ENCUADRAMIENTO DE PUERTA ARI.</v>
          </cell>
          <cell r="F3118" t="str">
            <v>DEPOSITO DE PARTICULAS</v>
          </cell>
          <cell r="G3118" t="str">
            <v>ENCUADRAMIENTO DE PUERTA ARI.DEPOSITO DE PARTICULAS</v>
          </cell>
          <cell r="H3118" t="str">
            <v>X65</v>
          </cell>
          <cell r="I3118" t="str">
            <v>SRE2</v>
          </cell>
          <cell r="J3118">
            <v>9</v>
          </cell>
          <cell r="K3118" t="str">
            <v>ESCUDERO PAOLA</v>
          </cell>
          <cell r="L3118" t="str">
            <v>GUNI</v>
          </cell>
        </row>
        <row r="3119">
          <cell r="A3119">
            <v>22</v>
          </cell>
          <cell r="B3119" t="str">
            <v>X65</v>
          </cell>
          <cell r="C3119" t="str">
            <v>DEPARTAMENTO PINTURA</v>
          </cell>
          <cell r="D3119" t="str">
            <v>486</v>
          </cell>
          <cell r="E3119" t="str">
            <v>MARCO DE PUERTA  AVI</v>
          </cell>
          <cell r="F3119" t="str">
            <v>DEPOSITO DE PARTICULAS</v>
          </cell>
          <cell r="G3119" t="str">
            <v>MARCO DE PUERTA  AVIDEPOSITO DE PARTICULAS</v>
          </cell>
          <cell r="H3119" t="str">
            <v>X65</v>
          </cell>
          <cell r="I3119" t="str">
            <v>SRE2</v>
          </cell>
          <cell r="J3119">
            <v>9</v>
          </cell>
          <cell r="K3119" t="str">
            <v>ESCUDERO PAOLA</v>
          </cell>
          <cell r="L3119" t="str">
            <v>GUNI</v>
          </cell>
        </row>
        <row r="3120">
          <cell r="A3120">
            <v>22</v>
          </cell>
          <cell r="B3120" t="str">
            <v>X65</v>
          </cell>
          <cell r="C3120" t="str">
            <v>DEPARTAMENTO PINTURA</v>
          </cell>
          <cell r="D3120" t="str">
            <v>486</v>
          </cell>
          <cell r="E3120" t="str">
            <v>MARCO DE PUERTA  AVI</v>
          </cell>
          <cell r="F3120" t="str">
            <v>GRANO</v>
          </cell>
          <cell r="G3120" t="str">
            <v>MARCO DE PUERTA  AVIGRANO</v>
          </cell>
          <cell r="H3120" t="str">
            <v>X65</v>
          </cell>
          <cell r="I3120" t="str">
            <v>SBOX</v>
          </cell>
          <cell r="J3120">
            <v>9</v>
          </cell>
          <cell r="K3120" t="str">
            <v>ALBORNOZ CARLOS</v>
          </cell>
          <cell r="L3120" t="str">
            <v>SPIN</v>
          </cell>
        </row>
        <row r="3121">
          <cell r="A3121">
            <v>22</v>
          </cell>
          <cell r="B3121" t="str">
            <v>X65</v>
          </cell>
          <cell r="C3121" t="str">
            <v>DEPARTAMENTO PINTURA</v>
          </cell>
          <cell r="D3121" t="str">
            <v>486</v>
          </cell>
          <cell r="E3121" t="str">
            <v>PAÑO LATERAL ARD</v>
          </cell>
          <cell r="F3121" t="str">
            <v>HUELLAS</v>
          </cell>
          <cell r="G3121" t="str">
            <v>PAÑO LATERAL ARDHUELLAS</v>
          </cell>
          <cell r="H3121" t="str">
            <v>X65</v>
          </cell>
          <cell r="I3121" t="str">
            <v>SBOX</v>
          </cell>
          <cell r="J3121">
            <v>9</v>
          </cell>
          <cell r="K3121" t="str">
            <v>ALBORNOZ CARLOS</v>
          </cell>
          <cell r="L3121" t="str">
            <v>SPIN</v>
          </cell>
        </row>
        <row r="3122">
          <cell r="A3122">
            <v>22</v>
          </cell>
          <cell r="B3122" t="str">
            <v>X65</v>
          </cell>
          <cell r="C3122" t="str">
            <v>DEPARTAMENTO PINTURA</v>
          </cell>
          <cell r="D3122" t="str">
            <v>486</v>
          </cell>
          <cell r="E3122" t="str">
            <v>PIE MEDIO  I.</v>
          </cell>
          <cell r="F3122" t="str">
            <v>DEPOSITO DE PARTICULAS</v>
          </cell>
          <cell r="G3122" t="str">
            <v>PIE MEDIO  I.DEPOSITO DE PARTICULAS</v>
          </cell>
          <cell r="H3122" t="str">
            <v>X65</v>
          </cell>
          <cell r="I3122" t="str">
            <v>TCMU</v>
          </cell>
          <cell r="J3122">
            <v>9</v>
          </cell>
          <cell r="K3122" t="str">
            <v>RUSEK CHRISTIAN ADRI</v>
          </cell>
          <cell r="L3122" t="str">
            <v>GUNI</v>
          </cell>
        </row>
        <row r="3123">
          <cell r="A3123">
            <v>22</v>
          </cell>
          <cell r="B3123" t="str">
            <v>X65</v>
          </cell>
          <cell r="C3123" t="str">
            <v>DEPARTAMENTO PINTURA</v>
          </cell>
          <cell r="D3123" t="str">
            <v>486</v>
          </cell>
          <cell r="E3123" t="str">
            <v>PIE MEDIO  I.</v>
          </cell>
          <cell r="F3123" t="str">
            <v>GRANO</v>
          </cell>
          <cell r="G3123" t="str">
            <v>PIE MEDIO  I.GRANO</v>
          </cell>
          <cell r="H3123" t="str">
            <v>X65</v>
          </cell>
          <cell r="I3123" t="str">
            <v>TCMU</v>
          </cell>
          <cell r="J3123">
            <v>9</v>
          </cell>
          <cell r="K3123" t="str">
            <v>ZELAYA GONZA MA CRUZ</v>
          </cell>
          <cell r="L3123" t="str">
            <v>GUNI</v>
          </cell>
        </row>
        <row r="3124">
          <cell r="A3124">
            <v>22</v>
          </cell>
          <cell r="B3124" t="str">
            <v>X65</v>
          </cell>
          <cell r="C3124" t="str">
            <v>DEPARTAMENTO PINTURA</v>
          </cell>
          <cell r="D3124" t="str">
            <v>486</v>
          </cell>
          <cell r="E3124" t="str">
            <v>PORTON (CONJUNTO)</v>
          </cell>
          <cell r="F3124" t="str">
            <v>CRATER</v>
          </cell>
          <cell r="G3124" t="str">
            <v>PORTON (CONJUNTO)CRATER</v>
          </cell>
          <cell r="H3124" t="str">
            <v>X65</v>
          </cell>
          <cell r="I3124" t="str">
            <v>TCMU</v>
          </cell>
          <cell r="J3124">
            <v>9</v>
          </cell>
          <cell r="K3124" t="str">
            <v>RUSEK CHRISTIAN ADRI</v>
          </cell>
          <cell r="L3124" t="str">
            <v>GUNI</v>
          </cell>
        </row>
        <row r="3125">
          <cell r="A3125">
            <v>22</v>
          </cell>
          <cell r="B3125" t="str">
            <v>X65</v>
          </cell>
          <cell r="C3125" t="str">
            <v>DEPARTAMENTO PINTURA</v>
          </cell>
          <cell r="D3125" t="str">
            <v>486</v>
          </cell>
          <cell r="E3125" t="str">
            <v>PORTON (CONJUNTO)</v>
          </cell>
          <cell r="F3125" t="str">
            <v>DEPOSITO DE PARTICULAS</v>
          </cell>
          <cell r="G3125" t="str">
            <v>PORTON (CONJUNTO)DEPOSITO DE PARTICULAS</v>
          </cell>
          <cell r="H3125" t="str">
            <v>X65</v>
          </cell>
          <cell r="I3125" t="str">
            <v>SRE2</v>
          </cell>
          <cell r="J3125">
            <v>9</v>
          </cell>
          <cell r="K3125" t="str">
            <v>VERA FEDERICO</v>
          </cell>
          <cell r="L3125" t="str">
            <v>GUNI</v>
          </cell>
        </row>
        <row r="3126">
          <cell r="A3126">
            <v>22</v>
          </cell>
          <cell r="B3126" t="str">
            <v>X65</v>
          </cell>
          <cell r="C3126" t="str">
            <v>DEPARTAMENTO PINTURA</v>
          </cell>
          <cell r="D3126" t="str">
            <v>486</v>
          </cell>
          <cell r="E3126" t="str">
            <v>PORTON (CONJUNTO)</v>
          </cell>
          <cell r="F3126" t="str">
            <v>GRANO</v>
          </cell>
          <cell r="G3126" t="str">
            <v>PORTON (CONJUNTO)GRANO</v>
          </cell>
          <cell r="H3126" t="str">
            <v>X65</v>
          </cell>
          <cell r="I3126" t="str">
            <v>SRE1</v>
          </cell>
          <cell r="J3126">
            <v>9</v>
          </cell>
          <cell r="K3126" t="str">
            <v>FUENTE FEDER GREGOR</v>
          </cell>
          <cell r="L3126" t="str">
            <v>GUNI</v>
          </cell>
        </row>
        <row r="3127">
          <cell r="A3127">
            <v>22</v>
          </cell>
          <cell r="B3127" t="str">
            <v>X65</v>
          </cell>
          <cell r="C3127" t="str">
            <v>DEPARTAMENTO PINTURA</v>
          </cell>
          <cell r="D3127" t="str">
            <v>486</v>
          </cell>
          <cell r="E3127" t="str">
            <v>PORTON (CONJUNTO)</v>
          </cell>
          <cell r="F3127" t="str">
            <v>GRANO</v>
          </cell>
          <cell r="G3127" t="str">
            <v>PORTON (CONJUNTO)GRANO</v>
          </cell>
          <cell r="H3127" t="str">
            <v>X65</v>
          </cell>
          <cell r="I3127" t="str">
            <v>SRE1</v>
          </cell>
          <cell r="J3127">
            <v>9</v>
          </cell>
          <cell r="K3127" t="str">
            <v>GUTIERREZ VERONICA</v>
          </cell>
          <cell r="L3127" t="str">
            <v>GUNI</v>
          </cell>
        </row>
        <row r="3128">
          <cell r="A3128">
            <v>22</v>
          </cell>
          <cell r="B3128" t="str">
            <v>X65</v>
          </cell>
          <cell r="C3128" t="str">
            <v>DEPARTAMENTO PINTURA</v>
          </cell>
          <cell r="D3128" t="str">
            <v>486</v>
          </cell>
          <cell r="E3128" t="str">
            <v>PORTON (CONJUNTO)</v>
          </cell>
          <cell r="F3128" t="str">
            <v>GRANO</v>
          </cell>
          <cell r="G3128" t="str">
            <v>PORTON (CONJUNTO)GRANO</v>
          </cell>
          <cell r="H3128" t="str">
            <v>X65</v>
          </cell>
          <cell r="I3128" t="str">
            <v>TCMU</v>
          </cell>
          <cell r="J3128">
            <v>9</v>
          </cell>
          <cell r="K3128" t="str">
            <v>REYNOSO DAVID WALTER</v>
          </cell>
          <cell r="L3128" t="str">
            <v>GUNI</v>
          </cell>
        </row>
        <row r="3129">
          <cell r="A3129">
            <v>22</v>
          </cell>
          <cell r="B3129" t="str">
            <v>X65</v>
          </cell>
          <cell r="C3129" t="str">
            <v>DEPARTAMENTO PINTURA</v>
          </cell>
          <cell r="D3129" t="str">
            <v>486</v>
          </cell>
          <cell r="E3129" t="str">
            <v>PORTON (CONJUNTO)</v>
          </cell>
          <cell r="F3129" t="str">
            <v>GRANO</v>
          </cell>
          <cell r="G3129" t="str">
            <v>PORTON (CONJUNTO)GRANO</v>
          </cell>
          <cell r="H3129" t="str">
            <v>X65</v>
          </cell>
          <cell r="I3129" t="str">
            <v>TCMU</v>
          </cell>
          <cell r="J3129">
            <v>9</v>
          </cell>
          <cell r="K3129" t="str">
            <v>RIZZI JESSICA</v>
          </cell>
          <cell r="L3129" t="str">
            <v>GUNI</v>
          </cell>
        </row>
        <row r="3130">
          <cell r="A3130">
            <v>22</v>
          </cell>
          <cell r="B3130" t="str">
            <v>X65</v>
          </cell>
          <cell r="C3130" t="str">
            <v>DEPARTAMENTO PINTURA</v>
          </cell>
          <cell r="D3130" t="str">
            <v>486</v>
          </cell>
          <cell r="E3130" t="str">
            <v>PORTON (CONJUNTO)</v>
          </cell>
          <cell r="F3130" t="str">
            <v>GRANO</v>
          </cell>
          <cell r="G3130" t="str">
            <v>PORTON (CONJUNTO)GRANO</v>
          </cell>
          <cell r="H3130" t="str">
            <v>X65</v>
          </cell>
          <cell r="I3130" t="str">
            <v>TCMU</v>
          </cell>
          <cell r="J3130">
            <v>9</v>
          </cell>
          <cell r="K3130" t="str">
            <v>RUSEK CHRISTIAN ADRI</v>
          </cell>
          <cell r="L3130" t="str">
            <v>GUNI</v>
          </cell>
        </row>
        <row r="3131">
          <cell r="A3131">
            <v>22</v>
          </cell>
          <cell r="B3131" t="str">
            <v>X65</v>
          </cell>
          <cell r="C3131" t="str">
            <v>DEPARTAMENTO PINTURA</v>
          </cell>
          <cell r="D3131" t="str">
            <v>486</v>
          </cell>
          <cell r="E3131" t="str">
            <v>PORTON (CONJUNTO)</v>
          </cell>
          <cell r="F3131" t="str">
            <v>MANCHA</v>
          </cell>
          <cell r="G3131" t="str">
            <v>PORTON (CONJUNTO)MANCHA</v>
          </cell>
          <cell r="H3131" t="str">
            <v>X65</v>
          </cell>
          <cell r="I3131" t="str">
            <v>TCMU</v>
          </cell>
          <cell r="J3131">
            <v>9</v>
          </cell>
          <cell r="K3131" t="str">
            <v>ACEVEDO CLAUDIO CEFE</v>
          </cell>
          <cell r="L3131" t="str">
            <v>GUNI</v>
          </cell>
        </row>
        <row r="3132">
          <cell r="A3132">
            <v>22</v>
          </cell>
          <cell r="B3132" t="str">
            <v>X65</v>
          </cell>
          <cell r="C3132" t="str">
            <v>DEPARTAMENTO PINTURA</v>
          </cell>
          <cell r="D3132" t="str">
            <v>486</v>
          </cell>
          <cell r="E3132" t="str">
            <v>PUERTA ARD.</v>
          </cell>
          <cell r="F3132" t="str">
            <v>MANCHA</v>
          </cell>
          <cell r="G3132" t="str">
            <v>PUERTA ARD.MANCHA</v>
          </cell>
          <cell r="H3132" t="str">
            <v>X65</v>
          </cell>
          <cell r="I3132" t="str">
            <v>TCMU</v>
          </cell>
          <cell r="J3132">
            <v>9</v>
          </cell>
          <cell r="K3132" t="str">
            <v>FUENTE FEDER GREGOR</v>
          </cell>
          <cell r="L3132" t="str">
            <v>GUNI</v>
          </cell>
        </row>
        <row r="3133">
          <cell r="A3133">
            <v>22</v>
          </cell>
          <cell r="B3133" t="str">
            <v>X65</v>
          </cell>
          <cell r="C3133" t="str">
            <v>DEPARTAMENTO PINTURA</v>
          </cell>
          <cell r="D3133" t="str">
            <v>486</v>
          </cell>
          <cell r="E3133" t="str">
            <v>PUERTA ARD.</v>
          </cell>
          <cell r="F3133" t="str">
            <v>MANCHA</v>
          </cell>
          <cell r="G3133" t="str">
            <v>PUERTA ARD.MANCHA</v>
          </cell>
          <cell r="H3133" t="str">
            <v>X65</v>
          </cell>
          <cell r="I3133" t="str">
            <v>TCMU</v>
          </cell>
          <cell r="J3133">
            <v>9</v>
          </cell>
          <cell r="K3133" t="str">
            <v>REYNOSO DAVID WALTER</v>
          </cell>
          <cell r="L3133" t="str">
            <v>GUNI</v>
          </cell>
        </row>
        <row r="3134">
          <cell r="A3134">
            <v>22</v>
          </cell>
          <cell r="B3134" t="str">
            <v>X65</v>
          </cell>
          <cell r="C3134" t="str">
            <v>DEPARTAMENTO PINTURA</v>
          </cell>
          <cell r="D3134" t="str">
            <v>486</v>
          </cell>
          <cell r="E3134" t="str">
            <v>PUERTA ARI.</v>
          </cell>
          <cell r="F3134" t="str">
            <v>DEPOSITO DE PARTICULAS</v>
          </cell>
          <cell r="G3134" t="str">
            <v>PUERTA ARI.DEPOSITO DE PARTICULAS</v>
          </cell>
          <cell r="H3134" t="str">
            <v>X65</v>
          </cell>
          <cell r="I3134" t="str">
            <v>SBOX</v>
          </cell>
          <cell r="J3134">
            <v>9</v>
          </cell>
          <cell r="K3134" t="str">
            <v>ALBORNOZ CARLOS</v>
          </cell>
          <cell r="L3134" t="str">
            <v>SPIN</v>
          </cell>
        </row>
        <row r="3135">
          <cell r="A3135">
            <v>22</v>
          </cell>
          <cell r="B3135" t="str">
            <v>X65</v>
          </cell>
          <cell r="C3135" t="str">
            <v>DEPARTAMENTO PINTURA</v>
          </cell>
          <cell r="D3135" t="str">
            <v>486</v>
          </cell>
          <cell r="E3135" t="str">
            <v>PUERTA ARI.</v>
          </cell>
          <cell r="F3135" t="str">
            <v>GRANO</v>
          </cell>
          <cell r="G3135" t="str">
            <v>PUERTA ARI.GRANO</v>
          </cell>
          <cell r="H3135" t="str">
            <v>X65</v>
          </cell>
          <cell r="I3135" t="str">
            <v>TCMU</v>
          </cell>
          <cell r="J3135">
            <v>9</v>
          </cell>
          <cell r="K3135" t="str">
            <v>REYNOSO DAVID WALTER</v>
          </cell>
          <cell r="L3135" t="str">
            <v>GUNI</v>
          </cell>
        </row>
        <row r="3136">
          <cell r="A3136">
            <v>22</v>
          </cell>
          <cell r="B3136" t="str">
            <v>X65</v>
          </cell>
          <cell r="C3136" t="str">
            <v>DEPARTAMENTO PINTURA</v>
          </cell>
          <cell r="D3136" t="str">
            <v>486</v>
          </cell>
          <cell r="E3136" t="str">
            <v>PUERTA ARI.</v>
          </cell>
          <cell r="F3136" t="str">
            <v>HUELLAS</v>
          </cell>
          <cell r="G3136" t="str">
            <v>PUERTA ARI.HUELLAS</v>
          </cell>
          <cell r="H3136" t="str">
            <v>X65</v>
          </cell>
          <cell r="I3136" t="str">
            <v>TCMU</v>
          </cell>
          <cell r="J3136">
            <v>9</v>
          </cell>
          <cell r="K3136" t="str">
            <v>RUSEK CHRISTIAN ADRI</v>
          </cell>
          <cell r="L3136" t="str">
            <v>GUNI</v>
          </cell>
        </row>
        <row r="3137">
          <cell r="A3137">
            <v>22</v>
          </cell>
          <cell r="B3137" t="str">
            <v>X65</v>
          </cell>
          <cell r="C3137" t="str">
            <v>DEPARTAMENTO PINTURA</v>
          </cell>
          <cell r="D3137" t="str">
            <v>486</v>
          </cell>
          <cell r="E3137" t="str">
            <v>PUERTA ARI.</v>
          </cell>
          <cell r="F3137" t="str">
            <v>MANCHA</v>
          </cell>
          <cell r="G3137" t="str">
            <v>PUERTA ARI.MANCHA</v>
          </cell>
          <cell r="H3137" t="str">
            <v>X65</v>
          </cell>
          <cell r="I3137" t="str">
            <v>TCMU</v>
          </cell>
          <cell r="J3137">
            <v>9</v>
          </cell>
          <cell r="K3137" t="str">
            <v>VAZQUEZ RENE ALBERTO</v>
          </cell>
          <cell r="L3137" t="str">
            <v>GUNI</v>
          </cell>
        </row>
        <row r="3138">
          <cell r="A3138">
            <v>22</v>
          </cell>
          <cell r="B3138" t="str">
            <v>X65</v>
          </cell>
          <cell r="C3138" t="str">
            <v>DEPARTAMENTO PINTURA</v>
          </cell>
          <cell r="D3138" t="str">
            <v>486</v>
          </cell>
          <cell r="E3138" t="str">
            <v>PUERTA AVD.</v>
          </cell>
          <cell r="F3138" t="str">
            <v>DEPOSITO DE PARTICULAS</v>
          </cell>
          <cell r="G3138" t="str">
            <v>PUERTA AVD.DEPOSITO DE PARTICULAS</v>
          </cell>
          <cell r="H3138" t="str">
            <v>X65</v>
          </cell>
          <cell r="I3138" t="str">
            <v>SRE2</v>
          </cell>
          <cell r="J3138">
            <v>9</v>
          </cell>
          <cell r="K3138" t="str">
            <v>DAGHERO CLAUDIO JUAN</v>
          </cell>
          <cell r="L3138" t="str">
            <v>TCMU</v>
          </cell>
        </row>
        <row r="3139">
          <cell r="A3139">
            <v>22</v>
          </cell>
          <cell r="B3139" t="str">
            <v>X65</v>
          </cell>
          <cell r="C3139" t="str">
            <v>DEPARTAMENTO PINTURA</v>
          </cell>
          <cell r="D3139" t="str">
            <v>486</v>
          </cell>
          <cell r="E3139" t="str">
            <v>PUERTA AVD.</v>
          </cell>
          <cell r="F3139" t="str">
            <v>DEPOSITO DE PARTICULAS</v>
          </cell>
          <cell r="G3139" t="str">
            <v>PUERTA AVD.DEPOSITO DE PARTICULAS</v>
          </cell>
          <cell r="H3139" t="str">
            <v>X65</v>
          </cell>
          <cell r="I3139" t="str">
            <v>TCMU</v>
          </cell>
          <cell r="J3139">
            <v>9</v>
          </cell>
          <cell r="K3139" t="str">
            <v>REYNOSO DAVID WALTER</v>
          </cell>
          <cell r="L3139" t="str">
            <v>GUNI</v>
          </cell>
        </row>
        <row r="3140">
          <cell r="A3140">
            <v>22</v>
          </cell>
          <cell r="B3140" t="str">
            <v>X65</v>
          </cell>
          <cell r="C3140" t="str">
            <v>DEPARTAMENTO PINTURA</v>
          </cell>
          <cell r="D3140" t="str">
            <v>486</v>
          </cell>
          <cell r="E3140" t="str">
            <v>PUERTA AVI.</v>
          </cell>
          <cell r="F3140" t="str">
            <v>GRANO</v>
          </cell>
          <cell r="G3140" t="str">
            <v>PUERTA AVI.GRANO</v>
          </cell>
          <cell r="H3140" t="str">
            <v>X65</v>
          </cell>
          <cell r="I3140" t="str">
            <v>BOUT</v>
          </cell>
          <cell r="J3140">
            <v>9</v>
          </cell>
          <cell r="K3140" t="str">
            <v>MANZANELLI RICARDO O</v>
          </cell>
          <cell r="L3140" t="str">
            <v>GUNI</v>
          </cell>
        </row>
        <row r="3141">
          <cell r="A3141">
            <v>22</v>
          </cell>
          <cell r="B3141" t="str">
            <v>X65</v>
          </cell>
          <cell r="C3141" t="str">
            <v>DEPARTAMENTO PINTURA</v>
          </cell>
          <cell r="D3141" t="str">
            <v>486</v>
          </cell>
          <cell r="E3141" t="str">
            <v>PUERTA AVI.</v>
          </cell>
          <cell r="F3141" t="str">
            <v>GRANO</v>
          </cell>
          <cell r="G3141" t="str">
            <v>PUERTA AVI.GRANO</v>
          </cell>
          <cell r="H3141" t="str">
            <v>X65</v>
          </cell>
          <cell r="I3141" t="str">
            <v>SRE1</v>
          </cell>
          <cell r="J3141">
            <v>9</v>
          </cell>
          <cell r="K3141" t="str">
            <v>GUTIERREZ VERONICA</v>
          </cell>
          <cell r="L3141" t="str">
            <v>GUNI</v>
          </cell>
        </row>
        <row r="3142">
          <cell r="A3142">
            <v>22</v>
          </cell>
          <cell r="B3142" t="str">
            <v>X65</v>
          </cell>
          <cell r="C3142" t="str">
            <v>DEPARTAMENTO PINTURA</v>
          </cell>
          <cell r="D3142" t="str">
            <v>486</v>
          </cell>
          <cell r="E3142" t="str">
            <v>PUERTA AVI.</v>
          </cell>
          <cell r="F3142" t="str">
            <v>MANCHA</v>
          </cell>
          <cell r="G3142" t="str">
            <v>PUERTA AVI.MANCHA</v>
          </cell>
          <cell r="H3142" t="str">
            <v>X65</v>
          </cell>
          <cell r="I3142" t="str">
            <v>TCMU</v>
          </cell>
          <cell r="J3142">
            <v>9</v>
          </cell>
          <cell r="K3142" t="str">
            <v>VAZQUEZ RENE ALBERTO</v>
          </cell>
          <cell r="L3142" t="str">
            <v>GUNI</v>
          </cell>
        </row>
        <row r="3143">
          <cell r="A3143">
            <v>22</v>
          </cell>
          <cell r="B3143" t="str">
            <v>X65</v>
          </cell>
          <cell r="C3143" t="str">
            <v>DEPARTAMENTO PINTURA</v>
          </cell>
          <cell r="D3143" t="str">
            <v>486</v>
          </cell>
          <cell r="E3143" t="str">
            <v>TECHO</v>
          </cell>
          <cell r="F3143" t="str">
            <v>GRANO</v>
          </cell>
          <cell r="G3143" t="str">
            <v>TECHOGRANO</v>
          </cell>
          <cell r="H3143" t="str">
            <v>X65</v>
          </cell>
          <cell r="I3143" t="str">
            <v>TCMU</v>
          </cell>
          <cell r="J3143">
            <v>9</v>
          </cell>
          <cell r="K3143" t="str">
            <v>MORENO HUGO A</v>
          </cell>
          <cell r="L3143" t="str">
            <v>GUNI</v>
          </cell>
        </row>
        <row r="3144">
          <cell r="A3144">
            <v>22</v>
          </cell>
          <cell r="B3144" t="str">
            <v>X65</v>
          </cell>
          <cell r="C3144" t="str">
            <v>DIRECCION ADJUNTA TECNICA</v>
          </cell>
          <cell r="D3144" t="str">
            <v>300</v>
          </cell>
          <cell r="E3144" t="str">
            <v>ALFOMBRA DE PISO ARI.</v>
          </cell>
          <cell r="F3144" t="str">
            <v>PRESENCIA DE AGUA (ORIGEN INDETERMINADO)</v>
          </cell>
          <cell r="G3144" t="str">
            <v>ALFOMBRA DE PISO ARI.PRESENCIA DE AGUA (ORIGEN INDETERMINADO)</v>
          </cell>
          <cell r="H3144" t="str">
            <v>X65</v>
          </cell>
          <cell r="I3144" t="str">
            <v>BDEF</v>
          </cell>
          <cell r="J3144">
            <v>9</v>
          </cell>
          <cell r="K3144" t="str">
            <v>DI GREGORIO RAUL</v>
          </cell>
          <cell r="L3144" t="str">
            <v>GKAN</v>
          </cell>
        </row>
        <row r="3145">
          <cell r="A3145">
            <v>22</v>
          </cell>
          <cell r="B3145" t="str">
            <v>X65</v>
          </cell>
          <cell r="C3145" t="str">
            <v>DIRECCION ADJUNTA TECNICA</v>
          </cell>
          <cell r="D3145" t="str">
            <v>300</v>
          </cell>
          <cell r="E3145" t="str">
            <v>ALFOMBRA DE PISO ARI.</v>
          </cell>
          <cell r="F3145" t="str">
            <v>PRESENCIA DE AGUA (ORIGEN INDETERMINADO)</v>
          </cell>
          <cell r="G3145" t="str">
            <v>ALFOMBRA DE PISO ARI.PRESENCIA DE AGUA (ORIGEN INDETERMINADO)</v>
          </cell>
          <cell r="H3145" t="str">
            <v>X65</v>
          </cell>
          <cell r="I3145" t="str">
            <v>BDEF</v>
          </cell>
          <cell r="J3145">
            <v>9</v>
          </cell>
          <cell r="K3145" t="str">
            <v>GOMEZ LUCAS EDUARDO</v>
          </cell>
          <cell r="L3145" t="str">
            <v>BDEF</v>
          </cell>
        </row>
        <row r="3146">
          <cell r="A3146">
            <v>22</v>
          </cell>
          <cell r="B3146" t="str">
            <v>X65</v>
          </cell>
          <cell r="C3146" t="str">
            <v>DIRECCION ADJUNTA TECNICA</v>
          </cell>
          <cell r="D3146" t="str">
            <v>300</v>
          </cell>
          <cell r="E3146" t="str">
            <v>JUNTA DE PUERTA  ARI. (BURLETE)</v>
          </cell>
          <cell r="F3146" t="str">
            <v>PRESENCIA DE AGUA (ORIGEN INDETERMINADO)</v>
          </cell>
          <cell r="G3146" t="str">
            <v>JUNTA DE PUERTA  ARI. (BURLETE)PRESENCIA DE AGUA (ORIGEN INDETERMINADO)</v>
          </cell>
          <cell r="H3146" t="str">
            <v>X65</v>
          </cell>
          <cell r="I3146" t="str">
            <v>SRE2</v>
          </cell>
          <cell r="J3146">
            <v>9</v>
          </cell>
          <cell r="K3146" t="str">
            <v>DI GREGORIO RAUL</v>
          </cell>
          <cell r="L3146" t="str">
            <v>GKAN</v>
          </cell>
        </row>
        <row r="3147">
          <cell r="A3147">
            <v>22</v>
          </cell>
          <cell r="B3147" t="str">
            <v>X76</v>
          </cell>
          <cell r="C3147" t="str">
            <v>CALIDAD DE PIEZAS</v>
          </cell>
          <cell r="D3147" t="str">
            <v>151</v>
          </cell>
          <cell r="E3147" t="str">
            <v>ALFOMBRA DE PISO ARD.</v>
          </cell>
          <cell r="F3147" t="str">
            <v>PRESENCIA DE AGUA (ORIGEN INDETERMINADO)</v>
          </cell>
          <cell r="G3147" t="str">
            <v>ALFOMBRA DE PISO ARD.PRESENCIA DE AGUA (ORIGEN INDETERMINADO)</v>
          </cell>
          <cell r="H3147" t="str">
            <v>X76</v>
          </cell>
          <cell r="I3147" t="str">
            <v>BDEF</v>
          </cell>
          <cell r="J3147">
            <v>9</v>
          </cell>
          <cell r="K3147" t="str">
            <v>DI GREGORIO RAUL</v>
          </cell>
          <cell r="L3147" t="str">
            <v>GKAN</v>
          </cell>
        </row>
        <row r="3148">
          <cell r="A3148">
            <v>22</v>
          </cell>
          <cell r="B3148" t="str">
            <v>X76</v>
          </cell>
          <cell r="C3148" t="str">
            <v>CALIDAD DE PIEZAS</v>
          </cell>
          <cell r="D3148" t="str">
            <v>151</v>
          </cell>
          <cell r="E3148" t="str">
            <v>JUNTA DE PUERTA  ARD. (BURLETE)</v>
          </cell>
          <cell r="F3148" t="str">
            <v>MAL ASPECTO</v>
          </cell>
          <cell r="G3148" t="str">
            <v>JUNTA DE PUERTA  ARD. (BURLETE)MAL ASPECTO</v>
          </cell>
          <cell r="H3148" t="str">
            <v>X76</v>
          </cell>
          <cell r="I3148" t="str">
            <v>TCMU</v>
          </cell>
          <cell r="J3148">
            <v>9</v>
          </cell>
          <cell r="K3148" t="str">
            <v>ZELAYA GONZA MA CRUZ</v>
          </cell>
          <cell r="L3148" t="str">
            <v>GUNI</v>
          </cell>
        </row>
        <row r="3149">
          <cell r="A3149">
            <v>22</v>
          </cell>
          <cell r="B3149" t="str">
            <v>X76</v>
          </cell>
          <cell r="C3149" t="str">
            <v>DEPARTAMENTO  CHAPA</v>
          </cell>
          <cell r="D3149" t="str">
            <v>421</v>
          </cell>
          <cell r="E3149" t="str">
            <v>CAPOT AV.</v>
          </cell>
          <cell r="F3149" t="str">
            <v>BOLLOS</v>
          </cell>
          <cell r="G3149" t="str">
            <v>CAPOT AV.BOLLOS</v>
          </cell>
          <cell r="H3149" t="str">
            <v>X76</v>
          </cell>
          <cell r="I3149" t="str">
            <v>TCMU</v>
          </cell>
          <cell r="J3149">
            <v>9</v>
          </cell>
          <cell r="K3149" t="str">
            <v>ACEVEDO CLAUDIO CEFE</v>
          </cell>
          <cell r="L3149" t="str">
            <v>GUNI</v>
          </cell>
        </row>
        <row r="3150">
          <cell r="A3150">
            <v>22</v>
          </cell>
          <cell r="B3150" t="str">
            <v>X76</v>
          </cell>
          <cell r="C3150" t="str">
            <v>DEPARTAMENTO  CHAPA</v>
          </cell>
          <cell r="D3150" t="str">
            <v>423</v>
          </cell>
          <cell r="E3150" t="str">
            <v>BRANCARD DE TECHO IZ.</v>
          </cell>
          <cell r="F3150" t="str">
            <v>BOLLOS</v>
          </cell>
          <cell r="G3150" t="str">
            <v>BRANCARD DE TECHO IZ.BOLLOS</v>
          </cell>
          <cell r="H3150" t="str">
            <v>X76</v>
          </cell>
          <cell r="I3150" t="str">
            <v>SRET</v>
          </cell>
          <cell r="J3150">
            <v>9</v>
          </cell>
          <cell r="K3150" t="str">
            <v>CORREA, ALBERTO</v>
          </cell>
          <cell r="L3150" t="str">
            <v>STO1</v>
          </cell>
        </row>
        <row r="3151">
          <cell r="A3151">
            <v>22</v>
          </cell>
          <cell r="B3151" t="str">
            <v>X76</v>
          </cell>
          <cell r="C3151" t="str">
            <v>DEPARTAMENTO  CHAPA</v>
          </cell>
          <cell r="D3151" t="str">
            <v>423</v>
          </cell>
          <cell r="E3151" t="str">
            <v>BRANCARD DE TECHO IZ.</v>
          </cell>
          <cell r="F3151" t="str">
            <v>DEFORMACION</v>
          </cell>
          <cell r="G3151" t="str">
            <v>BRANCARD DE TECHO IZ.DEFORMACION</v>
          </cell>
          <cell r="H3151" t="str">
            <v>X76</v>
          </cell>
          <cell r="I3151" t="str">
            <v>STO1</v>
          </cell>
          <cell r="J3151">
            <v>9</v>
          </cell>
          <cell r="K3151" t="str">
            <v>QUINTEROS, EDUARDO</v>
          </cell>
          <cell r="L3151" t="str">
            <v>STO1</v>
          </cell>
        </row>
        <row r="3152">
          <cell r="A3152">
            <v>22</v>
          </cell>
          <cell r="B3152" t="str">
            <v>X76</v>
          </cell>
          <cell r="C3152" t="str">
            <v>DEPARTAMENTO  CHAPA</v>
          </cell>
          <cell r="D3152" t="str">
            <v>423</v>
          </cell>
          <cell r="E3152" t="str">
            <v>PISO CENTRAL</v>
          </cell>
          <cell r="F3152" t="str">
            <v>DESGARRO - EXTRUSION - PERFORACION</v>
          </cell>
          <cell r="G3152" t="str">
            <v>PISO CENTRALDESGARRO - EXTRUSION - PERFORACION</v>
          </cell>
          <cell r="H3152" t="str">
            <v>X76</v>
          </cell>
          <cell r="I3152" t="str">
            <v>SRET</v>
          </cell>
          <cell r="J3152">
            <v>9</v>
          </cell>
          <cell r="K3152" t="str">
            <v>QUINTEROS, EDUARDO</v>
          </cell>
          <cell r="L3152" t="str">
            <v>STO1</v>
          </cell>
        </row>
        <row r="3153">
          <cell r="A3153">
            <v>22</v>
          </cell>
          <cell r="B3153" t="str">
            <v>X76</v>
          </cell>
          <cell r="C3153" t="str">
            <v>DEPARTAMENTO  CHAPA</v>
          </cell>
          <cell r="D3153" t="str">
            <v>424</v>
          </cell>
          <cell r="E3153" t="str">
            <v>BRANCARD DE TECHO DCHO.</v>
          </cell>
          <cell r="F3153" t="str">
            <v>BOLLOS</v>
          </cell>
          <cell r="G3153" t="str">
            <v>BRANCARD DE TECHO DCHO.BOLLOS</v>
          </cell>
          <cell r="H3153" t="str">
            <v>X76</v>
          </cell>
          <cell r="I3153" t="str">
            <v>STO1</v>
          </cell>
          <cell r="J3153">
            <v>9</v>
          </cell>
          <cell r="K3153" t="str">
            <v>CORREA, ALBERTO</v>
          </cell>
          <cell r="L3153" t="str">
            <v>STO1</v>
          </cell>
        </row>
        <row r="3154">
          <cell r="A3154">
            <v>22</v>
          </cell>
          <cell r="B3154" t="str">
            <v>X76</v>
          </cell>
          <cell r="C3154" t="str">
            <v>DEPARTAMENTO  CHAPA</v>
          </cell>
          <cell r="D3154" t="str">
            <v>424</v>
          </cell>
          <cell r="E3154" t="str">
            <v>CUSTODIA  D.</v>
          </cell>
          <cell r="F3154" t="str">
            <v>PICO</v>
          </cell>
          <cell r="G3154" t="str">
            <v>CUSTODIA  D.PICO</v>
          </cell>
          <cell r="H3154" t="str">
            <v>X76</v>
          </cell>
          <cell r="J3154">
            <v>9</v>
          </cell>
          <cell r="K3154" t="str">
            <v>FUENTE FEDER GREGOR</v>
          </cell>
          <cell r="L3154" t="str">
            <v>GUNI</v>
          </cell>
        </row>
        <row r="3155">
          <cell r="A3155">
            <v>22</v>
          </cell>
          <cell r="B3155" t="str">
            <v>X76</v>
          </cell>
          <cell r="C3155" t="str">
            <v>DEPARTAMENTO  CHAPA</v>
          </cell>
          <cell r="D3155" t="str">
            <v>424</v>
          </cell>
          <cell r="E3155" t="str">
            <v>CUSTODIA  I.</v>
          </cell>
          <cell r="F3155" t="str">
            <v>PICO</v>
          </cell>
          <cell r="G3155" t="str">
            <v>CUSTODIA  I.PICO</v>
          </cell>
          <cell r="H3155" t="str">
            <v>X76</v>
          </cell>
          <cell r="I3155" t="str">
            <v>TCMU</v>
          </cell>
          <cell r="J3155">
            <v>9</v>
          </cell>
          <cell r="K3155" t="str">
            <v>GUTIERREZ VERONICA</v>
          </cell>
          <cell r="L3155" t="str">
            <v>GUNI</v>
          </cell>
        </row>
        <row r="3156">
          <cell r="A3156">
            <v>22</v>
          </cell>
          <cell r="B3156" t="str">
            <v>X76</v>
          </cell>
          <cell r="C3156" t="str">
            <v>DEPARTAMENTO  CHAPA</v>
          </cell>
          <cell r="D3156" t="str">
            <v>424</v>
          </cell>
          <cell r="E3156" t="str">
            <v>PIE  AVD.</v>
          </cell>
          <cell r="F3156" t="str">
            <v>PROYECCION DE SOLDADURA</v>
          </cell>
          <cell r="G3156" t="str">
            <v>PIE  AVD.PROYECCION DE SOLDADURA</v>
          </cell>
          <cell r="H3156" t="str">
            <v>X76</v>
          </cell>
          <cell r="I3156" t="str">
            <v>SRE2</v>
          </cell>
          <cell r="J3156">
            <v>9</v>
          </cell>
          <cell r="K3156" t="str">
            <v>AUTELLI JORGE A</v>
          </cell>
          <cell r="L3156" t="str">
            <v>TCMU</v>
          </cell>
        </row>
        <row r="3157">
          <cell r="A3157">
            <v>22</v>
          </cell>
          <cell r="B3157" t="str">
            <v>X76</v>
          </cell>
          <cell r="C3157" t="str">
            <v>DEPARTAMENTO  CHAPA</v>
          </cell>
          <cell r="D3157" t="str">
            <v>425</v>
          </cell>
          <cell r="E3157" t="str">
            <v>BAJO DE CAJA D.</v>
          </cell>
          <cell r="F3157" t="str">
            <v>SOLDADURA ESTALLADA</v>
          </cell>
          <cell r="G3157" t="str">
            <v>BAJO DE CAJA D.SOLDADURA ESTALLADA</v>
          </cell>
          <cell r="H3157" t="str">
            <v>X76</v>
          </cell>
          <cell r="I3157" t="str">
            <v>STO1</v>
          </cell>
          <cell r="J3157">
            <v>9</v>
          </cell>
          <cell r="K3157" t="str">
            <v>CORREA, ALBERTO</v>
          </cell>
          <cell r="L3157" t="str">
            <v>STO1</v>
          </cell>
        </row>
        <row r="3158">
          <cell r="A3158">
            <v>22</v>
          </cell>
          <cell r="B3158" t="str">
            <v>X76</v>
          </cell>
          <cell r="C3158" t="str">
            <v>DEPARTAMENTO  CHAPA</v>
          </cell>
          <cell r="D3158" t="str">
            <v>426</v>
          </cell>
          <cell r="E3158" t="str">
            <v>ALETA ARD.</v>
          </cell>
          <cell r="F3158" t="str">
            <v>BOLLOS</v>
          </cell>
          <cell r="G3158" t="str">
            <v>ALETA ARD.BOLLOS</v>
          </cell>
          <cell r="H3158" t="str">
            <v>X76</v>
          </cell>
          <cell r="I3158" t="str">
            <v>SRE2</v>
          </cell>
          <cell r="J3158">
            <v>9</v>
          </cell>
          <cell r="K3158" t="str">
            <v>IBARRA CARLOS NICOLA</v>
          </cell>
          <cell r="L3158" t="str">
            <v>GUNI</v>
          </cell>
        </row>
        <row r="3159">
          <cell r="A3159">
            <v>22</v>
          </cell>
          <cell r="B3159" t="str">
            <v>X76</v>
          </cell>
          <cell r="C3159" t="str">
            <v>DEPARTAMENTO  CHAPA</v>
          </cell>
          <cell r="D3159" t="str">
            <v>426</v>
          </cell>
          <cell r="E3159" t="str">
            <v>ALETA ARD.</v>
          </cell>
          <cell r="F3159" t="str">
            <v>BOLLOS</v>
          </cell>
          <cell r="G3159" t="str">
            <v>ALETA ARD.BOLLOS</v>
          </cell>
          <cell r="H3159" t="str">
            <v>X76</v>
          </cell>
          <cell r="I3159" t="str">
            <v>TCMU</v>
          </cell>
          <cell r="J3159">
            <v>9</v>
          </cell>
          <cell r="K3159" t="str">
            <v>RIZZI JESSICA</v>
          </cell>
          <cell r="L3159" t="str">
            <v>GUNI</v>
          </cell>
        </row>
        <row r="3160">
          <cell r="A3160">
            <v>22</v>
          </cell>
          <cell r="B3160" t="str">
            <v>X76</v>
          </cell>
          <cell r="C3160" t="str">
            <v>DEPARTAMENTO  CHAPA</v>
          </cell>
          <cell r="D3160" t="str">
            <v>426</v>
          </cell>
          <cell r="E3160" t="str">
            <v>ALETA  ARI.</v>
          </cell>
          <cell r="F3160" t="str">
            <v>BOLLOS</v>
          </cell>
          <cell r="G3160" t="str">
            <v>ALETA  ARI.BOLLOS</v>
          </cell>
          <cell r="H3160" t="str">
            <v>X76</v>
          </cell>
          <cell r="I3160" t="str">
            <v>SRE2</v>
          </cell>
          <cell r="J3160">
            <v>9</v>
          </cell>
          <cell r="K3160" t="str">
            <v>RIZZI JESSICA</v>
          </cell>
          <cell r="L3160" t="str">
            <v>GUNI</v>
          </cell>
        </row>
        <row r="3161">
          <cell r="A3161">
            <v>22</v>
          </cell>
          <cell r="B3161" t="str">
            <v>X76</v>
          </cell>
          <cell r="C3161" t="str">
            <v>DEPARTAMENTO  CHAPA</v>
          </cell>
          <cell r="D3161" t="str">
            <v>426</v>
          </cell>
          <cell r="E3161" t="str">
            <v>ALETA  ARI.</v>
          </cell>
          <cell r="F3161" t="str">
            <v>BOLLOS</v>
          </cell>
          <cell r="G3161" t="str">
            <v>ALETA  ARI.BOLLOS</v>
          </cell>
          <cell r="H3161" t="str">
            <v>X76</v>
          </cell>
          <cell r="I3161" t="str">
            <v>TCMU</v>
          </cell>
          <cell r="J3161">
            <v>9</v>
          </cell>
          <cell r="K3161" t="str">
            <v>ZELAYA GONZA MA CRUZ</v>
          </cell>
          <cell r="L3161" t="str">
            <v>GUNI</v>
          </cell>
        </row>
        <row r="3162">
          <cell r="A3162">
            <v>22</v>
          </cell>
          <cell r="B3162" t="str">
            <v>X76</v>
          </cell>
          <cell r="C3162" t="str">
            <v>DEPARTAMENTO  CHAPA</v>
          </cell>
          <cell r="D3162" t="str">
            <v>426</v>
          </cell>
          <cell r="E3162" t="str">
            <v>ALETA  AVD.</v>
          </cell>
          <cell r="F3162" t="str">
            <v>BOLLOS</v>
          </cell>
          <cell r="G3162" t="str">
            <v>ALETA  AVD.BOLLOS</v>
          </cell>
          <cell r="H3162" t="str">
            <v>X76</v>
          </cell>
          <cell r="I3162" t="str">
            <v>TCMU</v>
          </cell>
          <cell r="J3162">
            <v>9</v>
          </cell>
          <cell r="K3162" t="str">
            <v>FUENTE FEDER GREGOR</v>
          </cell>
          <cell r="L3162" t="str">
            <v>GUNI</v>
          </cell>
        </row>
        <row r="3163">
          <cell r="A3163">
            <v>22</v>
          </cell>
          <cell r="B3163" t="str">
            <v>X76</v>
          </cell>
          <cell r="C3163" t="str">
            <v>DEPARTAMENTO  CHAPA</v>
          </cell>
          <cell r="D3163" t="str">
            <v>426</v>
          </cell>
          <cell r="E3163" t="str">
            <v>ALETA  AVI.</v>
          </cell>
          <cell r="F3163" t="str">
            <v>BOLLOS</v>
          </cell>
          <cell r="G3163" t="str">
            <v>ALETA  AVI.BOLLOS</v>
          </cell>
          <cell r="H3163" t="str">
            <v>X76</v>
          </cell>
          <cell r="I3163" t="str">
            <v>SRET</v>
          </cell>
          <cell r="J3163">
            <v>9</v>
          </cell>
          <cell r="K3163" t="str">
            <v>CORREA, ALBERTO</v>
          </cell>
          <cell r="L3163" t="str">
            <v>STO1</v>
          </cell>
        </row>
        <row r="3164">
          <cell r="A3164">
            <v>22</v>
          </cell>
          <cell r="B3164" t="str">
            <v>X76</v>
          </cell>
          <cell r="C3164" t="str">
            <v>DEPARTAMENTO  CHAPA</v>
          </cell>
          <cell r="D3164" t="str">
            <v>426</v>
          </cell>
          <cell r="E3164" t="str">
            <v>BAJO DE CAJA D.</v>
          </cell>
          <cell r="F3164" t="str">
            <v>FIJA.,REMACH.O GRUPILLA FALTA (CH)</v>
          </cell>
          <cell r="G3164" t="str">
            <v>BAJO DE CAJA D.FIJA.,REMACH.O GRUPILLA FALTA (CH)</v>
          </cell>
          <cell r="H3164" t="str">
            <v>X76</v>
          </cell>
          <cell r="I3164" t="str">
            <v>SRET</v>
          </cell>
          <cell r="J3164">
            <v>9</v>
          </cell>
          <cell r="K3164" t="str">
            <v>QUINTEROS, EDUARDO</v>
          </cell>
          <cell r="L3164" t="str">
            <v>STO1</v>
          </cell>
        </row>
        <row r="3165">
          <cell r="A3165">
            <v>22</v>
          </cell>
          <cell r="B3165" t="str">
            <v>X76</v>
          </cell>
          <cell r="C3165" t="str">
            <v>DEPARTAMENTO  CHAPA</v>
          </cell>
          <cell r="D3165" t="str">
            <v>426</v>
          </cell>
          <cell r="E3165" t="str">
            <v>BAJO DE CAJA I.</v>
          </cell>
          <cell r="F3165" t="str">
            <v>BOLLOS</v>
          </cell>
          <cell r="G3165" t="str">
            <v>BAJO DE CAJA I.BOLLOS</v>
          </cell>
          <cell r="H3165" t="str">
            <v>X76</v>
          </cell>
          <cell r="I3165" t="str">
            <v>SRET</v>
          </cell>
          <cell r="J3165">
            <v>9</v>
          </cell>
          <cell r="K3165" t="str">
            <v>CORREA, ALBERTO</v>
          </cell>
          <cell r="L3165" t="str">
            <v>STO1</v>
          </cell>
        </row>
        <row r="3166">
          <cell r="A3166">
            <v>22</v>
          </cell>
          <cell r="B3166" t="str">
            <v>X76</v>
          </cell>
          <cell r="C3166" t="str">
            <v>DEPARTAMENTO  CHAPA</v>
          </cell>
          <cell r="D3166" t="str">
            <v>426</v>
          </cell>
          <cell r="E3166" t="str">
            <v>ENCUADRAMIENTO DE PUERTA AVD.</v>
          </cell>
          <cell r="F3166" t="str">
            <v>PICO</v>
          </cell>
          <cell r="G3166" t="str">
            <v>ENCUADRAMIENTO DE PUERTA AVD.PICO</v>
          </cell>
          <cell r="H3166" t="str">
            <v>X76</v>
          </cell>
          <cell r="I3166" t="str">
            <v>STO1</v>
          </cell>
          <cell r="J3166">
            <v>9</v>
          </cell>
          <cell r="K3166" t="str">
            <v>QUINTEROS, EDUARDO</v>
          </cell>
          <cell r="L3166" t="str">
            <v>STO1</v>
          </cell>
        </row>
        <row r="3167">
          <cell r="A3167">
            <v>22</v>
          </cell>
          <cell r="B3167" t="str">
            <v>X76</v>
          </cell>
          <cell r="C3167" t="str">
            <v>DEPARTAMENTO  CHAPA</v>
          </cell>
          <cell r="D3167" t="str">
            <v>426</v>
          </cell>
          <cell r="E3167" t="str">
            <v>MARCO DE PUERTA  AVD</v>
          </cell>
          <cell r="F3167" t="str">
            <v>MASTICO DE CHAPA SUPERABUNDANTE</v>
          </cell>
          <cell r="G3167" t="str">
            <v>MARCO DE PUERTA  AVDMASTICO DE CHAPA SUPERABUNDANTE</v>
          </cell>
          <cell r="H3167" t="str">
            <v>X76</v>
          </cell>
          <cell r="I3167" t="str">
            <v>STO1</v>
          </cell>
          <cell r="J3167">
            <v>9</v>
          </cell>
          <cell r="K3167" t="str">
            <v>CORREA, ALBERTO</v>
          </cell>
          <cell r="L3167" t="str">
            <v>STO1</v>
          </cell>
        </row>
        <row r="3168">
          <cell r="A3168">
            <v>22</v>
          </cell>
          <cell r="B3168" t="str">
            <v>X76</v>
          </cell>
          <cell r="C3168" t="str">
            <v>DEPARTAMENTO  CHAPA</v>
          </cell>
          <cell r="D3168" t="str">
            <v>426</v>
          </cell>
          <cell r="E3168" t="str">
            <v>PUERTA BATIENTE ARD.</v>
          </cell>
          <cell r="F3168" t="str">
            <v>BOLLOS</v>
          </cell>
          <cell r="G3168" t="str">
            <v>PUERTA BATIENTE ARD.BOLLOS</v>
          </cell>
          <cell r="H3168" t="str">
            <v>X76</v>
          </cell>
          <cell r="I3168" t="str">
            <v>TCMU</v>
          </cell>
          <cell r="J3168">
            <v>9</v>
          </cell>
          <cell r="K3168" t="str">
            <v>ZELAYA GONZA MA CRUZ</v>
          </cell>
          <cell r="L3168" t="str">
            <v>GUNI</v>
          </cell>
        </row>
        <row r="3169">
          <cell r="A3169">
            <v>22</v>
          </cell>
          <cell r="B3169" t="str">
            <v>X76</v>
          </cell>
          <cell r="C3169" t="str">
            <v>DEPARTAMENTO  CHAPA</v>
          </cell>
          <cell r="D3169" t="str">
            <v>426</v>
          </cell>
          <cell r="E3169" t="str">
            <v>PUERTA BATIENTE ARD.</v>
          </cell>
          <cell r="F3169" t="str">
            <v>DEFORMACION</v>
          </cell>
          <cell r="G3169" t="str">
            <v>PUERTA BATIENTE ARD.DEFORMACION</v>
          </cell>
          <cell r="H3169" t="str">
            <v>X76</v>
          </cell>
          <cell r="I3169" t="str">
            <v>SRET</v>
          </cell>
          <cell r="J3169">
            <v>9</v>
          </cell>
          <cell r="K3169" t="str">
            <v>CORREA, ALBERTO</v>
          </cell>
          <cell r="L3169" t="str">
            <v>STO1</v>
          </cell>
        </row>
        <row r="3170">
          <cell r="A3170">
            <v>22</v>
          </cell>
          <cell r="B3170" t="str">
            <v>X76</v>
          </cell>
          <cell r="C3170" t="str">
            <v>DEPARTAMENTO  CHAPA</v>
          </cell>
          <cell r="D3170" t="str">
            <v>426</v>
          </cell>
          <cell r="E3170" t="str">
            <v>PUERTA BATIENTE ARI.</v>
          </cell>
          <cell r="F3170" t="str">
            <v>BOLLOS</v>
          </cell>
          <cell r="G3170" t="str">
            <v>PUERTA BATIENTE ARI.BOLLOS</v>
          </cell>
          <cell r="H3170" t="str">
            <v>X76</v>
          </cell>
          <cell r="I3170" t="str">
            <v>TCMU</v>
          </cell>
          <cell r="J3170">
            <v>9</v>
          </cell>
          <cell r="K3170" t="str">
            <v>IBARRA CARLOS NICOLA</v>
          </cell>
          <cell r="L3170" t="str">
            <v>GUNI</v>
          </cell>
        </row>
        <row r="3171">
          <cell r="A3171">
            <v>22</v>
          </cell>
          <cell r="B3171" t="str">
            <v>X76</v>
          </cell>
          <cell r="C3171" t="str">
            <v>DEPARTAMENTO  CHAPA</v>
          </cell>
          <cell r="D3171" t="str">
            <v>426</v>
          </cell>
          <cell r="E3171" t="str">
            <v>TECHO</v>
          </cell>
          <cell r="F3171" t="str">
            <v>PICO</v>
          </cell>
          <cell r="G3171" t="str">
            <v>TECHOPICO</v>
          </cell>
          <cell r="H3171" t="str">
            <v>X76</v>
          </cell>
          <cell r="I3171" t="str">
            <v>TCMU</v>
          </cell>
          <cell r="J3171">
            <v>9</v>
          </cell>
          <cell r="K3171" t="str">
            <v>RUSEK CHRISTIAN ADRI</v>
          </cell>
          <cell r="L3171" t="str">
            <v>GUNI</v>
          </cell>
        </row>
        <row r="3172">
          <cell r="A3172">
            <v>22</v>
          </cell>
          <cell r="B3172" t="str">
            <v>X76</v>
          </cell>
          <cell r="C3172" t="str">
            <v>DEPARTAMENTO  CHAPA</v>
          </cell>
          <cell r="D3172" t="str">
            <v>427</v>
          </cell>
          <cell r="E3172" t="str">
            <v>ALETA  AVD.</v>
          </cell>
          <cell r="F3172" t="str">
            <v>FIJACION ROSCADA FLOJA</v>
          </cell>
          <cell r="G3172" t="str">
            <v>ALETA  AVD.FIJACION ROSCADA FLOJA</v>
          </cell>
          <cell r="H3172" t="str">
            <v>X76</v>
          </cell>
          <cell r="I3172" t="str">
            <v>STO1</v>
          </cell>
          <cell r="J3172">
            <v>9</v>
          </cell>
          <cell r="K3172" t="str">
            <v>CORREA, ALBERTO</v>
          </cell>
          <cell r="L3172" t="str">
            <v>STO1</v>
          </cell>
        </row>
        <row r="3173">
          <cell r="A3173">
            <v>22</v>
          </cell>
          <cell r="B3173" t="str">
            <v>X76</v>
          </cell>
          <cell r="C3173" t="str">
            <v>DEPARTAMENTO  CHAPA</v>
          </cell>
          <cell r="D3173" t="str">
            <v>427</v>
          </cell>
          <cell r="E3173" t="str">
            <v>ALETA  AVI.</v>
          </cell>
          <cell r="F3173" t="str">
            <v>FIJA.,REMACH.O GRUPILLA FALTA (CH)</v>
          </cell>
          <cell r="G3173" t="str">
            <v>ALETA  AVI.FIJA.,REMACH.O GRUPILLA FALTA (CH)</v>
          </cell>
          <cell r="H3173" t="str">
            <v>X76</v>
          </cell>
          <cell r="I3173" t="str">
            <v>SRET</v>
          </cell>
          <cell r="J3173">
            <v>9</v>
          </cell>
          <cell r="K3173" t="str">
            <v>CORREA, ALBERTO</v>
          </cell>
          <cell r="L3173" t="str">
            <v>STO1</v>
          </cell>
        </row>
        <row r="3174">
          <cell r="A3174">
            <v>22</v>
          </cell>
          <cell r="B3174" t="str">
            <v>X76</v>
          </cell>
          <cell r="C3174" t="str">
            <v>DEPARTAMENTO  CHAPA</v>
          </cell>
          <cell r="D3174" t="str">
            <v>427</v>
          </cell>
          <cell r="E3174" t="str">
            <v>BRANCARD DE TECHO DCHO.</v>
          </cell>
          <cell r="F3174" t="str">
            <v>DEFORMACION</v>
          </cell>
          <cell r="G3174" t="str">
            <v>BRANCARD DE TECHO DCHO.DEFORMACION</v>
          </cell>
          <cell r="H3174" t="str">
            <v>X76</v>
          </cell>
          <cell r="I3174" t="str">
            <v>SRET</v>
          </cell>
          <cell r="J3174">
            <v>9</v>
          </cell>
          <cell r="K3174" t="str">
            <v>QUINTEROS, EDUARDO</v>
          </cell>
          <cell r="L3174" t="str">
            <v>STO1</v>
          </cell>
        </row>
        <row r="3175">
          <cell r="A3175">
            <v>22</v>
          </cell>
          <cell r="B3175" t="str">
            <v>X76</v>
          </cell>
          <cell r="C3175" t="str">
            <v>DEPARTAMENTO  CHAPA</v>
          </cell>
          <cell r="D3175" t="str">
            <v>427</v>
          </cell>
          <cell r="E3175" t="str">
            <v>CAPOT AV.</v>
          </cell>
          <cell r="F3175" t="str">
            <v>DEFORMACION</v>
          </cell>
          <cell r="G3175" t="str">
            <v>CAPOT AV.DEFORMACION</v>
          </cell>
          <cell r="H3175" t="str">
            <v>X76</v>
          </cell>
          <cell r="I3175" t="str">
            <v>SRET</v>
          </cell>
          <cell r="J3175">
            <v>9</v>
          </cell>
          <cell r="K3175" t="str">
            <v>CORREA, ALBERTO</v>
          </cell>
          <cell r="L3175" t="str">
            <v>STO1</v>
          </cell>
        </row>
        <row r="3176">
          <cell r="A3176">
            <v>22</v>
          </cell>
          <cell r="B3176" t="str">
            <v>X76</v>
          </cell>
          <cell r="C3176" t="str">
            <v>DEPARTAMENTO  CHAPA</v>
          </cell>
          <cell r="D3176" t="str">
            <v>427</v>
          </cell>
          <cell r="E3176" t="str">
            <v>CAPOT AV.</v>
          </cell>
          <cell r="F3176" t="str">
            <v>PICO</v>
          </cell>
          <cell r="G3176" t="str">
            <v>CAPOT AV.PICO</v>
          </cell>
          <cell r="H3176" t="str">
            <v>X76</v>
          </cell>
          <cell r="I3176" t="str">
            <v>TCMU</v>
          </cell>
          <cell r="J3176">
            <v>9</v>
          </cell>
          <cell r="K3176" t="str">
            <v>ACEVEDO CLAUDIO CEFE</v>
          </cell>
          <cell r="L3176" t="str">
            <v>GUNI</v>
          </cell>
        </row>
        <row r="3177">
          <cell r="A3177">
            <v>22</v>
          </cell>
          <cell r="B3177" t="str">
            <v>X76</v>
          </cell>
          <cell r="C3177" t="str">
            <v>DEPARTAMENTO  CHAPA</v>
          </cell>
          <cell r="D3177" t="str">
            <v>427</v>
          </cell>
          <cell r="E3177" t="str">
            <v>CAPOT AV.</v>
          </cell>
          <cell r="F3177" t="str">
            <v>PICO</v>
          </cell>
          <cell r="G3177" t="str">
            <v>CAPOT AV.PICO</v>
          </cell>
          <cell r="H3177" t="str">
            <v>X76</v>
          </cell>
          <cell r="J3177">
            <v>9</v>
          </cell>
          <cell r="K3177" t="str">
            <v>FUENTE FEDER GREGOR</v>
          </cell>
          <cell r="L3177" t="str">
            <v>GUNI</v>
          </cell>
        </row>
        <row r="3178">
          <cell r="A3178">
            <v>22</v>
          </cell>
          <cell r="B3178" t="str">
            <v>X76</v>
          </cell>
          <cell r="C3178" t="str">
            <v>DEPARTAMENTO  CHAPA</v>
          </cell>
          <cell r="D3178" t="str">
            <v>427</v>
          </cell>
          <cell r="E3178" t="str">
            <v>PISO AR DE COFRE - CAJA</v>
          </cell>
          <cell r="F3178" t="str">
            <v>BOLLOS</v>
          </cell>
          <cell r="G3178" t="str">
            <v>PISO AR DE COFRE - CAJABOLLOS</v>
          </cell>
          <cell r="H3178" t="str">
            <v>X76</v>
          </cell>
          <cell r="I3178" t="str">
            <v>SRET</v>
          </cell>
          <cell r="J3178">
            <v>9</v>
          </cell>
          <cell r="K3178" t="str">
            <v>QUINTEROS, EDUARDO</v>
          </cell>
          <cell r="L3178" t="str">
            <v>STO1</v>
          </cell>
        </row>
        <row r="3179">
          <cell r="A3179">
            <v>22</v>
          </cell>
          <cell r="B3179" t="str">
            <v>X76</v>
          </cell>
          <cell r="C3179" t="str">
            <v>DEPARTAMENTO  CHAPA</v>
          </cell>
          <cell r="D3179" t="str">
            <v>427</v>
          </cell>
          <cell r="E3179" t="str">
            <v>PORTON (CONJUNTO)</v>
          </cell>
          <cell r="F3179" t="str">
            <v>FIJACION ROSCADA FLOJA</v>
          </cell>
          <cell r="G3179" t="str">
            <v>PORTON (CONJUNTO)FIJACION ROSCADA FLOJA</v>
          </cell>
          <cell r="H3179" t="str">
            <v>X76</v>
          </cell>
          <cell r="I3179" t="str">
            <v>STO1</v>
          </cell>
          <cell r="J3179">
            <v>9</v>
          </cell>
          <cell r="K3179" t="str">
            <v>CORREA, ALBERTO</v>
          </cell>
          <cell r="L3179" t="str">
            <v>STO1</v>
          </cell>
        </row>
        <row r="3180">
          <cell r="A3180">
            <v>22</v>
          </cell>
          <cell r="B3180" t="str">
            <v>X76</v>
          </cell>
          <cell r="C3180" t="str">
            <v>DEPARTAMENTO  CHAPA</v>
          </cell>
          <cell r="D3180" t="str">
            <v>427</v>
          </cell>
          <cell r="E3180" t="str">
            <v>PORTON (CONJUNTO)</v>
          </cell>
          <cell r="F3180" t="str">
            <v>PICO</v>
          </cell>
          <cell r="G3180" t="str">
            <v>PORTON (CONJUNTO)PICO</v>
          </cell>
          <cell r="H3180" t="str">
            <v>X76</v>
          </cell>
          <cell r="I3180" t="str">
            <v>TCMU</v>
          </cell>
          <cell r="J3180">
            <v>9</v>
          </cell>
          <cell r="K3180" t="str">
            <v>VERA FEDERICO</v>
          </cell>
          <cell r="L3180" t="str">
            <v>GUNI</v>
          </cell>
        </row>
        <row r="3181">
          <cell r="A3181">
            <v>22</v>
          </cell>
          <cell r="B3181" t="str">
            <v>X76</v>
          </cell>
          <cell r="C3181" t="str">
            <v>DEPARTAMENTO  CHAPA</v>
          </cell>
          <cell r="D3181" t="str">
            <v>427</v>
          </cell>
          <cell r="E3181" t="str">
            <v>PUERTA AVD.</v>
          </cell>
          <cell r="F3181" t="str">
            <v>DEFORMACION</v>
          </cell>
          <cell r="G3181" t="str">
            <v>PUERTA AVD.DEFORMACION</v>
          </cell>
          <cell r="H3181" t="str">
            <v>X76</v>
          </cell>
          <cell r="I3181" t="str">
            <v>STO1</v>
          </cell>
          <cell r="J3181">
            <v>9</v>
          </cell>
          <cell r="K3181" t="str">
            <v>CORREA, ALBERTO</v>
          </cell>
          <cell r="L3181" t="str">
            <v>STO1</v>
          </cell>
        </row>
        <row r="3182">
          <cell r="A3182">
            <v>22</v>
          </cell>
          <cell r="B3182" t="str">
            <v>X76</v>
          </cell>
          <cell r="C3182" t="str">
            <v>DEPARTAMENTO  CHAPA</v>
          </cell>
          <cell r="D3182" t="str">
            <v>427</v>
          </cell>
          <cell r="E3182" t="str">
            <v>PUERTA AVD.</v>
          </cell>
          <cell r="F3182" t="str">
            <v>FALTA</v>
          </cell>
          <cell r="G3182" t="str">
            <v>PUERTA AVD.FALTA</v>
          </cell>
          <cell r="H3182" t="str">
            <v>X76</v>
          </cell>
          <cell r="I3182" t="str">
            <v>TCMU</v>
          </cell>
          <cell r="J3182">
            <v>9</v>
          </cell>
          <cell r="K3182" t="str">
            <v>GUTIERREZ VERONICA</v>
          </cell>
          <cell r="L3182" t="str">
            <v>GUNI</v>
          </cell>
        </row>
        <row r="3183">
          <cell r="A3183">
            <v>22</v>
          </cell>
          <cell r="B3183" t="str">
            <v>X76</v>
          </cell>
          <cell r="C3183" t="str">
            <v>DEPARTAMENTO  CHAPA</v>
          </cell>
          <cell r="D3183" t="str">
            <v>427</v>
          </cell>
          <cell r="E3183" t="str">
            <v>PUERTA AVD.</v>
          </cell>
          <cell r="F3183" t="str">
            <v>MAL ALINEADO</v>
          </cell>
          <cell r="G3183" t="str">
            <v>PUERTA AVD.MAL ALINEADO</v>
          </cell>
          <cell r="H3183" t="str">
            <v>X76</v>
          </cell>
          <cell r="I3183" t="str">
            <v>TCMU</v>
          </cell>
          <cell r="J3183">
            <v>9</v>
          </cell>
          <cell r="K3183" t="str">
            <v>RIZZI JESSICA</v>
          </cell>
          <cell r="L3183" t="str">
            <v>GUNI</v>
          </cell>
        </row>
        <row r="3184">
          <cell r="A3184">
            <v>22</v>
          </cell>
          <cell r="B3184" t="str">
            <v>X76</v>
          </cell>
          <cell r="C3184" t="str">
            <v>DEPARTAMENTO  CHAPA</v>
          </cell>
          <cell r="D3184" t="str">
            <v>427</v>
          </cell>
          <cell r="E3184" t="str">
            <v>PUERTA AVD.</v>
          </cell>
          <cell r="F3184" t="str">
            <v>MAL POSICIONADO</v>
          </cell>
          <cell r="G3184" t="str">
            <v>PUERTA AVD.MAL POSICIONADO</v>
          </cell>
          <cell r="H3184" t="str">
            <v>X76</v>
          </cell>
          <cell r="I3184" t="str">
            <v>TCMU</v>
          </cell>
          <cell r="J3184">
            <v>9</v>
          </cell>
          <cell r="K3184" t="str">
            <v>RIZZI JESSICA</v>
          </cell>
          <cell r="L3184" t="str">
            <v>GUNI</v>
          </cell>
        </row>
        <row r="3185">
          <cell r="A3185">
            <v>22</v>
          </cell>
          <cell r="B3185" t="str">
            <v>X76</v>
          </cell>
          <cell r="C3185" t="str">
            <v>DEPARTAMENTO  CHAPA</v>
          </cell>
          <cell r="D3185" t="str">
            <v>427</v>
          </cell>
          <cell r="E3185" t="str">
            <v>PUERTA AVD.</v>
          </cell>
          <cell r="F3185" t="str">
            <v>MASTICO DE CHAPA FALTA</v>
          </cell>
          <cell r="G3185" t="str">
            <v>PUERTA AVD.MASTICO DE CHAPA FALTA</v>
          </cell>
          <cell r="H3185" t="str">
            <v>X76</v>
          </cell>
          <cell r="I3185" t="str">
            <v>SRE2</v>
          </cell>
          <cell r="J3185">
            <v>9</v>
          </cell>
          <cell r="K3185" t="str">
            <v>DAGHERO CLAUDIO JUAN</v>
          </cell>
          <cell r="L3185" t="str">
            <v>TCMU</v>
          </cell>
        </row>
        <row r="3186">
          <cell r="A3186">
            <v>22</v>
          </cell>
          <cell r="B3186" t="str">
            <v>X76</v>
          </cell>
          <cell r="C3186" t="str">
            <v>DEPARTAMENTO  CHAPA</v>
          </cell>
          <cell r="D3186" t="str">
            <v>427</v>
          </cell>
          <cell r="E3186" t="str">
            <v>PUERTA AVD.</v>
          </cell>
          <cell r="F3186" t="str">
            <v>PICO</v>
          </cell>
          <cell r="G3186" t="str">
            <v>PUERTA AVD.PICO</v>
          </cell>
          <cell r="H3186" t="str">
            <v>X76</v>
          </cell>
          <cell r="I3186" t="str">
            <v>STO1</v>
          </cell>
          <cell r="J3186">
            <v>9</v>
          </cell>
          <cell r="K3186" t="str">
            <v>CORREA, ALBERTO</v>
          </cell>
          <cell r="L3186" t="str">
            <v>STO1</v>
          </cell>
        </row>
        <row r="3187">
          <cell r="A3187">
            <v>22</v>
          </cell>
          <cell r="B3187" t="str">
            <v>X76</v>
          </cell>
          <cell r="C3187" t="str">
            <v>DEPARTAMENTO  CHAPA</v>
          </cell>
          <cell r="D3187" t="str">
            <v>427</v>
          </cell>
          <cell r="E3187" t="str">
            <v>PUERTA AVD.</v>
          </cell>
          <cell r="F3187" t="str">
            <v>PICO</v>
          </cell>
          <cell r="G3187" t="str">
            <v>PUERTA AVD.PICO</v>
          </cell>
          <cell r="H3187" t="str">
            <v>X76</v>
          </cell>
          <cell r="I3187" t="str">
            <v>TCMU</v>
          </cell>
          <cell r="J3187">
            <v>9</v>
          </cell>
          <cell r="K3187" t="str">
            <v>IBARRA CARLOS NICOLA</v>
          </cell>
          <cell r="L3187" t="str">
            <v>GUNI</v>
          </cell>
        </row>
        <row r="3188">
          <cell r="A3188">
            <v>22</v>
          </cell>
          <cell r="B3188" t="str">
            <v>X76</v>
          </cell>
          <cell r="C3188" t="str">
            <v>DEPARTAMENTO  CHAPA</v>
          </cell>
          <cell r="D3188" t="str">
            <v>427</v>
          </cell>
          <cell r="E3188" t="str">
            <v>PUERTA AVD.</v>
          </cell>
          <cell r="F3188" t="str">
            <v>PICO</v>
          </cell>
          <cell r="G3188" t="str">
            <v>PUERTA AVD.PICO</v>
          </cell>
          <cell r="H3188" t="str">
            <v>X76</v>
          </cell>
          <cell r="I3188" t="str">
            <v>TCMU</v>
          </cell>
          <cell r="J3188">
            <v>9</v>
          </cell>
          <cell r="K3188" t="str">
            <v>RIZZI JESSICA</v>
          </cell>
          <cell r="L3188" t="str">
            <v>GUNI</v>
          </cell>
        </row>
        <row r="3189">
          <cell r="A3189">
            <v>22</v>
          </cell>
          <cell r="B3189" t="str">
            <v>X76</v>
          </cell>
          <cell r="C3189" t="str">
            <v>DEPARTAMENTO  CHAPA</v>
          </cell>
          <cell r="D3189" t="str">
            <v>427</v>
          </cell>
          <cell r="E3189" t="str">
            <v>PUERTA AVI.</v>
          </cell>
          <cell r="F3189" t="str">
            <v>BOLLOS</v>
          </cell>
          <cell r="G3189" t="str">
            <v>PUERTA AVI.BOLLOS</v>
          </cell>
          <cell r="H3189" t="str">
            <v>X76</v>
          </cell>
          <cell r="I3189" t="str">
            <v>SRE2</v>
          </cell>
          <cell r="J3189">
            <v>9</v>
          </cell>
          <cell r="K3189" t="str">
            <v>AUTELLI JORGE A</v>
          </cell>
          <cell r="L3189" t="str">
            <v>TCMU</v>
          </cell>
        </row>
        <row r="3190">
          <cell r="A3190">
            <v>22</v>
          </cell>
          <cell r="B3190" t="str">
            <v>X76</v>
          </cell>
          <cell r="C3190" t="str">
            <v>DEPARTAMENTO  CHAPA</v>
          </cell>
          <cell r="D3190" t="str">
            <v>427</v>
          </cell>
          <cell r="E3190" t="str">
            <v>PUERTA AVI.</v>
          </cell>
          <cell r="F3190" t="str">
            <v>JUEGO MAL REPARTIDO</v>
          </cell>
          <cell r="G3190" t="str">
            <v>PUERTA AVI.JUEGO MAL REPARTIDO</v>
          </cell>
          <cell r="H3190" t="str">
            <v>X76</v>
          </cell>
          <cell r="I3190" t="str">
            <v>SRE2</v>
          </cell>
          <cell r="J3190">
            <v>9</v>
          </cell>
          <cell r="K3190" t="str">
            <v>MANZANELLI RICARDO O</v>
          </cell>
          <cell r="L3190" t="str">
            <v>GUNI</v>
          </cell>
        </row>
        <row r="3191">
          <cell r="A3191">
            <v>22</v>
          </cell>
          <cell r="B3191" t="str">
            <v>X76</v>
          </cell>
          <cell r="C3191" t="str">
            <v>DEPARTAMENTO  CHAPA</v>
          </cell>
          <cell r="D3191" t="str">
            <v>427</v>
          </cell>
          <cell r="E3191" t="str">
            <v>PUERTA AVI.</v>
          </cell>
          <cell r="F3191" t="str">
            <v>PICO</v>
          </cell>
          <cell r="G3191" t="str">
            <v>PUERTA AVI.PICO</v>
          </cell>
          <cell r="H3191" t="str">
            <v>X76</v>
          </cell>
          <cell r="I3191" t="str">
            <v>TCMU</v>
          </cell>
          <cell r="J3191">
            <v>9</v>
          </cell>
          <cell r="K3191" t="str">
            <v>IBARRA CARLOS NICOLA</v>
          </cell>
          <cell r="L3191" t="str">
            <v>GUNI</v>
          </cell>
        </row>
        <row r="3192">
          <cell r="A3192">
            <v>22</v>
          </cell>
          <cell r="B3192" t="str">
            <v>X76</v>
          </cell>
          <cell r="C3192" t="str">
            <v>DEPARTAMENTO  CHAPA</v>
          </cell>
          <cell r="D3192" t="str">
            <v>427</v>
          </cell>
          <cell r="E3192" t="str">
            <v>PUERTA BATIENTE ARD.</v>
          </cell>
          <cell r="F3192" t="str">
            <v>JUEGO MAL REPARTIDO</v>
          </cell>
          <cell r="G3192" t="str">
            <v>PUERTA BATIENTE ARD.JUEGO MAL REPARTIDO</v>
          </cell>
          <cell r="H3192" t="str">
            <v>X76</v>
          </cell>
          <cell r="I3192" t="str">
            <v>SRET</v>
          </cell>
          <cell r="J3192">
            <v>9</v>
          </cell>
          <cell r="K3192" t="str">
            <v>CORREA, ALBERTO</v>
          </cell>
          <cell r="L3192" t="str">
            <v>STO1</v>
          </cell>
        </row>
        <row r="3193">
          <cell r="A3193">
            <v>22</v>
          </cell>
          <cell r="B3193" t="str">
            <v>X76</v>
          </cell>
          <cell r="C3193" t="str">
            <v>DEPARTAMENTO  CHAPA</v>
          </cell>
          <cell r="D3193" t="str">
            <v>427</v>
          </cell>
          <cell r="E3193" t="str">
            <v>PUERTA BATIENTE ARI.</v>
          </cell>
          <cell r="F3193" t="str">
            <v>JUEGO IRREGULAR</v>
          </cell>
          <cell r="G3193" t="str">
            <v>PUERTA BATIENTE ARI.JUEGO IRREGULAR</v>
          </cell>
          <cell r="H3193" t="str">
            <v>X76</v>
          </cell>
          <cell r="I3193" t="str">
            <v>SRE2</v>
          </cell>
          <cell r="J3193">
            <v>9</v>
          </cell>
          <cell r="K3193" t="str">
            <v>DAGHERO CLAUDIO JUAN</v>
          </cell>
          <cell r="L3193" t="str">
            <v>TCMU</v>
          </cell>
        </row>
        <row r="3194">
          <cell r="A3194">
            <v>22</v>
          </cell>
          <cell r="B3194" t="str">
            <v>X76</v>
          </cell>
          <cell r="C3194" t="str">
            <v>DEPARTAMENTO  CHAPA</v>
          </cell>
          <cell r="D3194" t="str">
            <v>427</v>
          </cell>
          <cell r="E3194" t="str">
            <v>PUERTA BATIENTE ARI.</v>
          </cell>
          <cell r="F3194" t="str">
            <v>JUEGO IRREGULAR</v>
          </cell>
          <cell r="G3194" t="str">
            <v>PUERTA BATIENTE ARI.JUEGO IRREGULAR</v>
          </cell>
          <cell r="H3194" t="str">
            <v>X76</v>
          </cell>
          <cell r="I3194" t="str">
            <v>STO1</v>
          </cell>
          <cell r="J3194">
            <v>9</v>
          </cell>
          <cell r="K3194" t="str">
            <v>CORREA, ALBERTO</v>
          </cell>
          <cell r="L3194" t="str">
            <v>STO1</v>
          </cell>
        </row>
        <row r="3195">
          <cell r="A3195">
            <v>22</v>
          </cell>
          <cell r="B3195" t="str">
            <v>X76</v>
          </cell>
          <cell r="C3195" t="str">
            <v>DEPARTAMENTO  CHAPA</v>
          </cell>
          <cell r="D3195" t="str">
            <v>427</v>
          </cell>
          <cell r="E3195" t="str">
            <v>PUERTA BATIENTE ARI.</v>
          </cell>
          <cell r="F3195" t="str">
            <v>JUEGO MAL REPARTIDO</v>
          </cell>
          <cell r="G3195" t="str">
            <v>PUERTA BATIENTE ARI.JUEGO MAL REPARTIDO</v>
          </cell>
          <cell r="H3195" t="str">
            <v>X76</v>
          </cell>
          <cell r="I3195" t="str">
            <v>SRET</v>
          </cell>
          <cell r="J3195">
            <v>9</v>
          </cell>
          <cell r="K3195" t="str">
            <v>CORREA, ALBERTO</v>
          </cell>
          <cell r="L3195" t="str">
            <v>STO1</v>
          </cell>
        </row>
        <row r="3196">
          <cell r="A3196">
            <v>22</v>
          </cell>
          <cell r="B3196" t="str">
            <v>X76</v>
          </cell>
          <cell r="C3196" t="str">
            <v>DEPARTAMENTO  CHAPA</v>
          </cell>
          <cell r="D3196" t="str">
            <v>427</v>
          </cell>
          <cell r="E3196" t="str">
            <v>PUERTA BATIENTE ARI.</v>
          </cell>
          <cell r="F3196" t="str">
            <v>PICO</v>
          </cell>
          <cell r="G3196" t="str">
            <v>PUERTA BATIENTE ARI.PICO</v>
          </cell>
          <cell r="H3196" t="str">
            <v>X76</v>
          </cell>
          <cell r="I3196" t="str">
            <v>TCMU</v>
          </cell>
          <cell r="J3196">
            <v>9</v>
          </cell>
          <cell r="K3196" t="str">
            <v>FUENTE FEDER GREGOR</v>
          </cell>
          <cell r="L3196" t="str">
            <v>GUNI</v>
          </cell>
        </row>
        <row r="3197">
          <cell r="A3197">
            <v>22</v>
          </cell>
          <cell r="B3197" t="str">
            <v>X76</v>
          </cell>
          <cell r="C3197" t="str">
            <v>DEPARTAMENTO  CHAPA</v>
          </cell>
          <cell r="D3197" t="str">
            <v>427</v>
          </cell>
          <cell r="E3197" t="str">
            <v>PUERTA BATIENTE ARI.</v>
          </cell>
          <cell r="F3197" t="str">
            <v>SOBRESALE</v>
          </cell>
          <cell r="G3197" t="str">
            <v>PUERTA BATIENTE ARI.SOBRESALE</v>
          </cell>
          <cell r="H3197" t="str">
            <v>X76</v>
          </cell>
          <cell r="I3197" t="str">
            <v>SRET</v>
          </cell>
          <cell r="J3197">
            <v>9</v>
          </cell>
          <cell r="K3197" t="str">
            <v>CORREA, ALBERTO</v>
          </cell>
          <cell r="L3197" t="str">
            <v>STO1</v>
          </cell>
        </row>
        <row r="3198">
          <cell r="A3198">
            <v>22</v>
          </cell>
          <cell r="B3198" t="str">
            <v>X76</v>
          </cell>
          <cell r="C3198" t="str">
            <v>DEPARTAMENTO  CHAPA</v>
          </cell>
          <cell r="D3198" t="str">
            <v>427</v>
          </cell>
          <cell r="E3198" t="str">
            <v>PUERTA DESLIZANTE LATERAL D.</v>
          </cell>
          <cell r="F3198" t="str">
            <v>JUEGO EXCESIVO</v>
          </cell>
          <cell r="G3198" t="str">
            <v>PUERTA DESLIZANTE LATERAL D.JUEGO EXCESIVO</v>
          </cell>
          <cell r="H3198" t="str">
            <v>X76</v>
          </cell>
          <cell r="I3198" t="str">
            <v>TCMU</v>
          </cell>
          <cell r="J3198">
            <v>9</v>
          </cell>
          <cell r="K3198" t="str">
            <v>VAZQUEZ RENE ALBERTO</v>
          </cell>
          <cell r="L3198" t="str">
            <v>GUNI</v>
          </cell>
        </row>
        <row r="3199">
          <cell r="A3199">
            <v>22</v>
          </cell>
          <cell r="B3199" t="str">
            <v>X76</v>
          </cell>
          <cell r="C3199" t="str">
            <v>DEPARTAMENTO  CHAPA</v>
          </cell>
          <cell r="D3199" t="str">
            <v>427</v>
          </cell>
          <cell r="E3199" t="str">
            <v>PUERTA DESLIZANTE LATERAL I.</v>
          </cell>
          <cell r="F3199" t="str">
            <v>JUEGO EXCESIVO</v>
          </cell>
          <cell r="G3199" t="str">
            <v>PUERTA DESLIZANTE LATERAL I.JUEGO EXCESIVO</v>
          </cell>
          <cell r="H3199" t="str">
            <v>X76</v>
          </cell>
          <cell r="I3199" t="str">
            <v>TCMU</v>
          </cell>
          <cell r="J3199">
            <v>9</v>
          </cell>
          <cell r="K3199" t="str">
            <v>MANZANELLI RICARDO O</v>
          </cell>
          <cell r="L3199" t="str">
            <v>GUNI</v>
          </cell>
        </row>
        <row r="3200">
          <cell r="A3200">
            <v>22</v>
          </cell>
          <cell r="B3200" t="str">
            <v>X76</v>
          </cell>
          <cell r="C3200" t="str">
            <v>DEPARTAMENTO  CHAPA</v>
          </cell>
          <cell r="D3200" t="str">
            <v>427</v>
          </cell>
          <cell r="E3200" t="str">
            <v>PUERTA DESLIZANTE LATERAL I.</v>
          </cell>
          <cell r="F3200" t="str">
            <v>TALONA A LA MANIOBRA</v>
          </cell>
          <cell r="G3200" t="str">
            <v>PUERTA DESLIZANTE LATERAL I.TALONA A LA MANIOBRA</v>
          </cell>
          <cell r="H3200" t="str">
            <v>X76</v>
          </cell>
          <cell r="I3200" t="str">
            <v>TCMU</v>
          </cell>
          <cell r="J3200">
            <v>9</v>
          </cell>
          <cell r="K3200" t="str">
            <v>VERA FEDERICO</v>
          </cell>
          <cell r="L3200" t="str">
            <v>GUNI</v>
          </cell>
        </row>
        <row r="3201">
          <cell r="A3201">
            <v>22</v>
          </cell>
          <cell r="B3201" t="str">
            <v>X76</v>
          </cell>
          <cell r="C3201" t="str">
            <v>DEPARTAMENTO  CHAPA</v>
          </cell>
          <cell r="D3201" t="str">
            <v>431</v>
          </cell>
          <cell r="E3201" t="str">
            <v>CAPOT AV./ ALETA  AVD.</v>
          </cell>
          <cell r="F3201" t="str">
            <v>SOBRESALE</v>
          </cell>
          <cell r="G3201" t="str">
            <v>CAPOT AV./ ALETA  AVD.SOBRESALE</v>
          </cell>
          <cell r="H3201" t="str">
            <v>X76</v>
          </cell>
          <cell r="I3201" t="str">
            <v>TCMU</v>
          </cell>
          <cell r="J3201">
            <v>9</v>
          </cell>
          <cell r="K3201" t="str">
            <v>ACEVEDO CLAUDIO CEFE</v>
          </cell>
          <cell r="L3201" t="str">
            <v>GUNI</v>
          </cell>
        </row>
        <row r="3202">
          <cell r="A3202">
            <v>22</v>
          </cell>
          <cell r="B3202" t="str">
            <v>X76</v>
          </cell>
          <cell r="C3202" t="str">
            <v>DEPARTAMENTO  CHAPA</v>
          </cell>
          <cell r="D3202" t="str">
            <v>431</v>
          </cell>
          <cell r="E3202" t="str">
            <v>CAPOT / FARO D.</v>
          </cell>
          <cell r="F3202" t="str">
            <v>SOBRESALE</v>
          </cell>
          <cell r="G3202" t="str">
            <v>CAPOT / FARO D.SOBRESALE</v>
          </cell>
          <cell r="H3202" t="str">
            <v>X76</v>
          </cell>
          <cell r="I3202" t="str">
            <v>TCMU</v>
          </cell>
          <cell r="J3202">
            <v>9</v>
          </cell>
          <cell r="K3202" t="str">
            <v>ACEVEDO CLAUDIO CEFE</v>
          </cell>
          <cell r="L3202" t="str">
            <v>GUNI</v>
          </cell>
        </row>
        <row r="3203">
          <cell r="A3203">
            <v>22</v>
          </cell>
          <cell r="B3203" t="str">
            <v>X76</v>
          </cell>
          <cell r="C3203" t="str">
            <v>DEPARTAMENTO  CHAPA</v>
          </cell>
          <cell r="D3203" t="str">
            <v>431</v>
          </cell>
          <cell r="E3203" t="str">
            <v>PAÑO DE PUERTA  ARD / ALETA  ARD</v>
          </cell>
          <cell r="F3203" t="str">
            <v>JUEGO EXCESIVO</v>
          </cell>
          <cell r="G3203" t="str">
            <v>PAÑO DE PUERTA  ARD / ALETA  ARDJUEGO EXCESIVO</v>
          </cell>
          <cell r="H3203" t="str">
            <v>X76</v>
          </cell>
          <cell r="I3203" t="str">
            <v>TCMU</v>
          </cell>
          <cell r="J3203">
            <v>9</v>
          </cell>
          <cell r="K3203" t="str">
            <v>ACEVEDO CLAUDIO CEFE</v>
          </cell>
          <cell r="L3203" t="str">
            <v>GUNI</v>
          </cell>
        </row>
        <row r="3204">
          <cell r="A3204">
            <v>22</v>
          </cell>
          <cell r="B3204" t="str">
            <v>X76</v>
          </cell>
          <cell r="C3204" t="str">
            <v>DEPARTAMENTO  CHAPA</v>
          </cell>
          <cell r="D3204" t="str">
            <v>431</v>
          </cell>
          <cell r="E3204" t="str">
            <v>PAÑO DE PUERTA  AVI / ALETA  AVI</v>
          </cell>
          <cell r="F3204" t="str">
            <v>JUEGO IRREGULAR</v>
          </cell>
          <cell r="G3204" t="str">
            <v>PAÑO DE PUERTA  AVI / ALETA  AVIJUEGO IRREGULAR</v>
          </cell>
          <cell r="H3204" t="str">
            <v>X76</v>
          </cell>
          <cell r="I3204" t="str">
            <v>TCMU</v>
          </cell>
          <cell r="J3204">
            <v>9</v>
          </cell>
          <cell r="K3204" t="str">
            <v>ACEVEDO CLAUDIO CEFE</v>
          </cell>
          <cell r="L3204" t="str">
            <v>GUNI</v>
          </cell>
        </row>
        <row r="3205">
          <cell r="A3205">
            <v>22</v>
          </cell>
          <cell r="B3205" t="str">
            <v>X76</v>
          </cell>
          <cell r="C3205" t="str">
            <v>DEPARTAMENTO  CHAPA</v>
          </cell>
          <cell r="D3205" t="str">
            <v>431</v>
          </cell>
          <cell r="E3205" t="str">
            <v>PORTON / PILOTO ARI.</v>
          </cell>
          <cell r="F3205" t="str">
            <v>SOBRESALE</v>
          </cell>
          <cell r="G3205" t="str">
            <v>PORTON / PILOTO ARI.SOBRESALE</v>
          </cell>
          <cell r="H3205" t="str">
            <v>X76</v>
          </cell>
          <cell r="I3205" t="str">
            <v>TCMU</v>
          </cell>
          <cell r="J3205">
            <v>9</v>
          </cell>
          <cell r="K3205" t="str">
            <v>ZELAYA GONZA MA CRUZ</v>
          </cell>
          <cell r="L3205" t="str">
            <v>GUNI</v>
          </cell>
        </row>
        <row r="3206">
          <cell r="A3206">
            <v>22</v>
          </cell>
          <cell r="B3206" t="str">
            <v>X76</v>
          </cell>
          <cell r="C3206" t="str">
            <v>DEPARTAMENTO  CHAPA</v>
          </cell>
          <cell r="D3206" t="str">
            <v>431</v>
          </cell>
          <cell r="E3206" t="str">
            <v>TECHO</v>
          </cell>
          <cell r="F3206" t="str">
            <v>GRANO</v>
          </cell>
          <cell r="G3206" t="str">
            <v>TECHOGRANO</v>
          </cell>
          <cell r="H3206" t="str">
            <v>X76</v>
          </cell>
          <cell r="I3206" t="str">
            <v>SRE1</v>
          </cell>
          <cell r="J3206">
            <v>9</v>
          </cell>
          <cell r="K3206" t="str">
            <v>DAGHERO CLAUDIO JUAN</v>
          </cell>
          <cell r="L3206" t="str">
            <v>TCMU</v>
          </cell>
        </row>
        <row r="3207">
          <cell r="A3207">
            <v>22</v>
          </cell>
          <cell r="B3207" t="str">
            <v>X76</v>
          </cell>
          <cell r="C3207" t="str">
            <v>DEPARTAMENTO  CHAPA</v>
          </cell>
          <cell r="D3207" t="str">
            <v>432</v>
          </cell>
          <cell r="E3207" t="str">
            <v>PORTON (CONJUNTO)</v>
          </cell>
          <cell r="F3207" t="str">
            <v>MAL CENTRADO</v>
          </cell>
          <cell r="G3207" t="str">
            <v>PORTON (CONJUNTO)MAL CENTRADO</v>
          </cell>
          <cell r="H3207" t="str">
            <v>X76</v>
          </cell>
          <cell r="I3207" t="str">
            <v>TCMU</v>
          </cell>
          <cell r="J3207">
            <v>9</v>
          </cell>
          <cell r="K3207" t="str">
            <v>RIZZI JESSICA</v>
          </cell>
          <cell r="L3207" t="str">
            <v>GUNI</v>
          </cell>
        </row>
        <row r="3208">
          <cell r="A3208">
            <v>22</v>
          </cell>
          <cell r="B3208" t="str">
            <v>X76</v>
          </cell>
          <cell r="C3208" t="str">
            <v>DEPARTAMENTO  CHAPA</v>
          </cell>
          <cell r="D3208" t="str">
            <v>432</v>
          </cell>
          <cell r="E3208" t="str">
            <v>PUERTA AVD.</v>
          </cell>
          <cell r="F3208" t="str">
            <v>MAL CENTRADO</v>
          </cell>
          <cell r="G3208" t="str">
            <v>PUERTA AVD.MAL CENTRADO</v>
          </cell>
          <cell r="H3208" t="str">
            <v>X76</v>
          </cell>
          <cell r="I3208" t="str">
            <v>TCMU</v>
          </cell>
          <cell r="J3208">
            <v>9</v>
          </cell>
          <cell r="K3208" t="str">
            <v>RIZZI JESSICA</v>
          </cell>
          <cell r="L3208" t="str">
            <v>GUNI</v>
          </cell>
        </row>
        <row r="3209">
          <cell r="A3209">
            <v>22</v>
          </cell>
          <cell r="B3209" t="str">
            <v>X76</v>
          </cell>
          <cell r="C3209" t="str">
            <v>DEPARTAMENTO  CHAPA</v>
          </cell>
          <cell r="D3209" t="str">
            <v>434</v>
          </cell>
          <cell r="E3209" t="str">
            <v>TECHO</v>
          </cell>
          <cell r="F3209" t="str">
            <v>ENTRADA DE AGUA POR FIJACION</v>
          </cell>
          <cell r="G3209" t="str">
            <v>TECHOENTRADA DE AGUA POR FIJACION</v>
          </cell>
          <cell r="H3209" t="str">
            <v>X76</v>
          </cell>
          <cell r="I3209" t="str">
            <v>BDEF</v>
          </cell>
          <cell r="J3209">
            <v>9</v>
          </cell>
          <cell r="K3209" t="str">
            <v>ESTERIO SERGIO DAN</v>
          </cell>
          <cell r="L3209" t="str">
            <v>BOUT</v>
          </cell>
        </row>
        <row r="3210">
          <cell r="A3210">
            <v>22</v>
          </cell>
          <cell r="B3210" t="str">
            <v>X76</v>
          </cell>
          <cell r="C3210" t="str">
            <v>DEPARTAMENTO MONTAJE</v>
          </cell>
          <cell r="D3210" t="str">
            <v>???</v>
          </cell>
          <cell r="E3210" t="str">
            <v>ALETA  AVD.</v>
          </cell>
          <cell r="F3210" t="str">
            <v>INTRODUCE</v>
          </cell>
          <cell r="G3210" t="str">
            <v>ALETA  AVD.INTRODUCE</v>
          </cell>
          <cell r="H3210" t="str">
            <v>X76</v>
          </cell>
          <cell r="I3210" t="str">
            <v>SRET</v>
          </cell>
          <cell r="J3210">
            <v>9</v>
          </cell>
          <cell r="K3210" t="str">
            <v>CORREA, ALBERTO</v>
          </cell>
          <cell r="L3210" t="str">
            <v>STO1</v>
          </cell>
        </row>
        <row r="3211">
          <cell r="A3211">
            <v>22</v>
          </cell>
          <cell r="B3211" t="str">
            <v>X76</v>
          </cell>
          <cell r="C3211" t="str">
            <v>DEPARTAMENTO MONTAJE</v>
          </cell>
          <cell r="D3211" t="str">
            <v>???</v>
          </cell>
          <cell r="E3211" t="str">
            <v>CAPOT AV.</v>
          </cell>
          <cell r="F3211" t="str">
            <v>MAL ALINEADO</v>
          </cell>
          <cell r="G3211" t="str">
            <v>CAPOT AV.MAL ALINEADO</v>
          </cell>
          <cell r="H3211" t="str">
            <v>X76</v>
          </cell>
          <cell r="I3211" t="str">
            <v>TCMU</v>
          </cell>
          <cell r="J3211">
            <v>9</v>
          </cell>
          <cell r="K3211" t="str">
            <v>FIGUEROA MIGUEL ANGE</v>
          </cell>
          <cell r="L3211" t="str">
            <v>GUNI</v>
          </cell>
        </row>
        <row r="3212">
          <cell r="A3212">
            <v>22</v>
          </cell>
          <cell r="B3212" t="str">
            <v>X76</v>
          </cell>
          <cell r="C3212" t="str">
            <v>DEPARTAMENTO MONTAJE</v>
          </cell>
          <cell r="D3212" t="str">
            <v>???</v>
          </cell>
          <cell r="E3212" t="str">
            <v>EMBELLECEDOR MARCO DE PTA AVD</v>
          </cell>
          <cell r="F3212" t="str">
            <v>MAL POSICIONADO</v>
          </cell>
          <cell r="G3212" t="str">
            <v>EMBELLECEDOR MARCO DE PTA AVDMAL POSICIONADO</v>
          </cell>
          <cell r="H3212" t="str">
            <v>X76</v>
          </cell>
          <cell r="I3212" t="str">
            <v>TCMU</v>
          </cell>
          <cell r="J3212">
            <v>9</v>
          </cell>
          <cell r="K3212" t="str">
            <v>MANZANELLI RICARDO O</v>
          </cell>
          <cell r="L3212" t="str">
            <v>GUNI</v>
          </cell>
        </row>
        <row r="3213">
          <cell r="A3213">
            <v>22</v>
          </cell>
          <cell r="B3213" t="str">
            <v>X76</v>
          </cell>
          <cell r="C3213" t="str">
            <v>DEPARTAMENTO MONTAJE</v>
          </cell>
          <cell r="D3213" t="str">
            <v>???</v>
          </cell>
          <cell r="E3213" t="str">
            <v>TAPA DE CARBURANTE</v>
          </cell>
          <cell r="F3213" t="str">
            <v>MAL ALINEADO</v>
          </cell>
          <cell r="G3213" t="str">
            <v>TAPA DE CARBURANTEMAL ALINEADO</v>
          </cell>
          <cell r="H3213" t="str">
            <v>X76</v>
          </cell>
          <cell r="I3213" t="str">
            <v>TCMU</v>
          </cell>
          <cell r="J3213">
            <v>9</v>
          </cell>
          <cell r="K3213" t="str">
            <v>FUENTE FEDER GREGOR</v>
          </cell>
          <cell r="L3213" t="str">
            <v>GUNI</v>
          </cell>
        </row>
        <row r="3214">
          <cell r="A3214">
            <v>22</v>
          </cell>
          <cell r="B3214" t="str">
            <v>X76</v>
          </cell>
          <cell r="C3214" t="str">
            <v>DEPARTAMENTO MONTAJE</v>
          </cell>
          <cell r="D3214" t="str">
            <v>???</v>
          </cell>
          <cell r="E3214" t="str">
            <v>TAPA DE CARBURANTE</v>
          </cell>
          <cell r="F3214" t="str">
            <v>MAL CENTRADO</v>
          </cell>
          <cell r="G3214" t="str">
            <v>TAPA DE CARBURANTEMAL CENTRADO</v>
          </cell>
          <cell r="H3214" t="str">
            <v>X76</v>
          </cell>
          <cell r="I3214" t="str">
            <v>TCMU</v>
          </cell>
          <cell r="J3214">
            <v>9</v>
          </cell>
          <cell r="K3214" t="str">
            <v>FUENTE FEDER GREGOR</v>
          </cell>
          <cell r="L3214" t="str">
            <v>GUNI</v>
          </cell>
        </row>
        <row r="3215">
          <cell r="A3215">
            <v>22</v>
          </cell>
          <cell r="B3215" t="str">
            <v>X76</v>
          </cell>
          <cell r="C3215" t="str">
            <v>DEPARTAMENTO MONTAJE</v>
          </cell>
          <cell r="D3215" t="str">
            <v>131</v>
          </cell>
          <cell r="E3215" t="str">
            <v>FUNCION DE INYECCION</v>
          </cell>
          <cell r="F3215" t="str">
            <v>CONECTOR MAL- NO CONECTADO</v>
          </cell>
          <cell r="G3215" t="str">
            <v>FUNCION DE INYECCIONCONECTOR MAL- NO CONECTADO</v>
          </cell>
          <cell r="H3215" t="str">
            <v>X76</v>
          </cell>
          <cell r="I3215" t="str">
            <v>SRE1</v>
          </cell>
          <cell r="J3215">
            <v>9</v>
          </cell>
          <cell r="K3215" t="str">
            <v>CONTROL ELECTRICO</v>
          </cell>
          <cell r="L3215" t="str">
            <v>DYRA</v>
          </cell>
        </row>
        <row r="3216">
          <cell r="A3216">
            <v>22</v>
          </cell>
          <cell r="B3216" t="str">
            <v>X76</v>
          </cell>
          <cell r="C3216" t="str">
            <v>DEPARTAMENTO MONTAJE</v>
          </cell>
          <cell r="D3216" t="str">
            <v>133</v>
          </cell>
          <cell r="E3216" t="str">
            <v>FUNCION LIMPIAPARABRISAS AV</v>
          </cell>
          <cell r="F3216" t="str">
            <v>CABLEADO DETERIORADO</v>
          </cell>
          <cell r="G3216" t="str">
            <v>FUNCION LIMPIAPARABRISAS AVCABLEADO DETERIORADO</v>
          </cell>
          <cell r="H3216" t="str">
            <v>X76</v>
          </cell>
          <cell r="I3216" t="str">
            <v>SRE1</v>
          </cell>
          <cell r="J3216">
            <v>9</v>
          </cell>
          <cell r="K3216" t="str">
            <v>CONTROL ELECTRICO</v>
          </cell>
          <cell r="L3216" t="str">
            <v>ST2A</v>
          </cell>
        </row>
        <row r="3217">
          <cell r="A3217">
            <v>22</v>
          </cell>
          <cell r="B3217" t="str">
            <v>X76</v>
          </cell>
          <cell r="C3217" t="str">
            <v>DEPARTAMENTO MONTAJE</v>
          </cell>
          <cell r="D3217" t="str">
            <v>133</v>
          </cell>
          <cell r="E3217" t="str">
            <v>VISERA DE CUADRO DE INSTRUM</v>
          </cell>
          <cell r="F3217" t="str">
            <v>MAL CLIPSADO</v>
          </cell>
          <cell r="G3217" t="str">
            <v>VISERA DE CUADRO DE INSTRUMMAL CLIPSADO</v>
          </cell>
          <cell r="H3217" t="str">
            <v>X76</v>
          </cell>
          <cell r="I3217" t="str">
            <v>SRE2</v>
          </cell>
          <cell r="J3217">
            <v>9</v>
          </cell>
          <cell r="K3217" t="str">
            <v>AUTELLI JORGE A</v>
          </cell>
          <cell r="L3217" t="str">
            <v>TCMU</v>
          </cell>
        </row>
        <row r="3218">
          <cell r="A3218">
            <v>22</v>
          </cell>
          <cell r="B3218" t="str">
            <v>X76</v>
          </cell>
          <cell r="C3218" t="str">
            <v>DEPARTAMENTO MONTAJE</v>
          </cell>
          <cell r="D3218" t="str">
            <v>137</v>
          </cell>
          <cell r="E3218" t="str">
            <v>CAJON DE PUERTA AVI.</v>
          </cell>
          <cell r="F3218" t="str">
            <v>MAL POSICIONADO</v>
          </cell>
          <cell r="G3218" t="str">
            <v>CAJON DE PUERTA AVI.MAL POSICIONADO</v>
          </cell>
          <cell r="H3218" t="str">
            <v>X76</v>
          </cell>
          <cell r="I3218" t="str">
            <v>TCMU</v>
          </cell>
          <cell r="J3218">
            <v>9</v>
          </cell>
          <cell r="K3218" t="str">
            <v>FUENTE FEDER GREGOR</v>
          </cell>
          <cell r="L3218" t="str">
            <v>GUNI</v>
          </cell>
        </row>
        <row r="3219">
          <cell r="A3219">
            <v>22</v>
          </cell>
          <cell r="B3219" t="str">
            <v>X76</v>
          </cell>
          <cell r="C3219" t="str">
            <v>DEPARTAMENTO MONTAJE</v>
          </cell>
          <cell r="D3219" t="str">
            <v>137</v>
          </cell>
          <cell r="E3219" t="str">
            <v>FRENO DE PUERTA AVI.</v>
          </cell>
          <cell r="F3219" t="str">
            <v>FALTA JUNTA DE ESTANQUIDAD</v>
          </cell>
          <cell r="G3219" t="str">
            <v>FRENO DE PUERTA AVI.FALTA JUNTA DE ESTANQUIDAD</v>
          </cell>
          <cell r="H3219" t="str">
            <v>X76</v>
          </cell>
          <cell r="I3219" t="str">
            <v>SRE2</v>
          </cell>
          <cell r="J3219">
            <v>9</v>
          </cell>
          <cell r="K3219" t="str">
            <v>AUTELLI JORGE A</v>
          </cell>
          <cell r="L3219" t="str">
            <v>TCMU</v>
          </cell>
        </row>
        <row r="3220">
          <cell r="A3220">
            <v>22</v>
          </cell>
          <cell r="B3220" t="str">
            <v>X76</v>
          </cell>
          <cell r="C3220" t="str">
            <v>DEPARTAMENTO MONTAJE</v>
          </cell>
          <cell r="D3220" t="str">
            <v>137</v>
          </cell>
          <cell r="E3220" t="str">
            <v>LUNA MOVIL DE PUERTA  ARI.</v>
          </cell>
          <cell r="F3220" t="str">
            <v>MUY LIBRE</v>
          </cell>
          <cell r="G3220" t="str">
            <v>LUNA MOVIL DE PUERTA  ARI.MUY LIBRE</v>
          </cell>
          <cell r="H3220" t="str">
            <v>X76</v>
          </cell>
          <cell r="I3220" t="str">
            <v>TCMU</v>
          </cell>
          <cell r="J3220">
            <v>9</v>
          </cell>
          <cell r="K3220" t="str">
            <v>ZELAYA GONZA MA CRUZ</v>
          </cell>
          <cell r="L3220" t="str">
            <v>GUNI</v>
          </cell>
        </row>
        <row r="3221">
          <cell r="A3221">
            <v>22</v>
          </cell>
          <cell r="B3221" t="str">
            <v>X76</v>
          </cell>
          <cell r="C3221" t="str">
            <v>DEPARTAMENTO MONTAJE</v>
          </cell>
          <cell r="D3221" t="str">
            <v>137</v>
          </cell>
          <cell r="E3221" t="str">
            <v>PANEL INT DE PUERTA AVI</v>
          </cell>
          <cell r="F3221" t="str">
            <v>MAL POSICIONADO</v>
          </cell>
          <cell r="G3221" t="str">
            <v>PANEL INT DE PUERTA AVIMAL POSICIONADO</v>
          </cell>
          <cell r="H3221" t="str">
            <v>X76</v>
          </cell>
          <cell r="I3221" t="str">
            <v>TCMU</v>
          </cell>
          <cell r="J3221">
            <v>9</v>
          </cell>
          <cell r="K3221" t="str">
            <v>RUSEK CHRISTIAN ADRI</v>
          </cell>
          <cell r="L3221" t="str">
            <v>GUNI</v>
          </cell>
        </row>
        <row r="3222">
          <cell r="A3222">
            <v>22</v>
          </cell>
          <cell r="B3222" t="str">
            <v>X76</v>
          </cell>
          <cell r="C3222" t="str">
            <v>DEPARTAMENTO MONTAJE</v>
          </cell>
          <cell r="D3222" t="str">
            <v>140</v>
          </cell>
          <cell r="E3222" t="str">
            <v>FUNCION DE INYECCION</v>
          </cell>
          <cell r="F3222" t="str">
            <v>OPERACION MAL REALIZADA</v>
          </cell>
          <cell r="G3222" t="str">
            <v>FUNCION DE INYECCIONOPERACION MAL REALIZADA</v>
          </cell>
          <cell r="H3222" t="str">
            <v>X76</v>
          </cell>
          <cell r="I3222" t="str">
            <v>SRE1</v>
          </cell>
          <cell r="J3222">
            <v>9</v>
          </cell>
          <cell r="K3222" t="str">
            <v>CONTROL ELECTRICO</v>
          </cell>
          <cell r="L3222" t="str">
            <v>ST2A</v>
          </cell>
        </row>
        <row r="3223">
          <cell r="A3223">
            <v>22</v>
          </cell>
          <cell r="B3223" t="str">
            <v>X76</v>
          </cell>
          <cell r="C3223" t="str">
            <v>DEPARTAMENTO MONTAJE</v>
          </cell>
          <cell r="D3223" t="str">
            <v>141</v>
          </cell>
          <cell r="E3223" t="str">
            <v>FUNCION INTERMITENTES / WARNING</v>
          </cell>
          <cell r="F3223" t="str">
            <v>INSTALACION ESTATICA  2 RK01</v>
          </cell>
          <cell r="G3223" t="str">
            <v>FUNCION INTERMITENTES / WARNINGINSTALACION ESTATICA  2 RK01</v>
          </cell>
          <cell r="H3223" t="str">
            <v>X76</v>
          </cell>
          <cell r="I3223" t="str">
            <v>SRE2</v>
          </cell>
          <cell r="J3223">
            <v>9</v>
          </cell>
          <cell r="K3223" t="str">
            <v>CONTROL ELECTRICO</v>
          </cell>
          <cell r="L3223" t="str">
            <v>ST2A</v>
          </cell>
        </row>
        <row r="3224">
          <cell r="A3224">
            <v>22</v>
          </cell>
          <cell r="B3224" t="str">
            <v>X76</v>
          </cell>
          <cell r="C3224" t="str">
            <v>DEPARTAMENTO MONTAJE</v>
          </cell>
          <cell r="D3224" t="str">
            <v>141</v>
          </cell>
          <cell r="E3224" t="str">
            <v>FUNCION LAVALUNETA  AR.</v>
          </cell>
          <cell r="F3224" t="str">
            <v>NO CONFORME</v>
          </cell>
          <cell r="G3224" t="str">
            <v>FUNCION LAVALUNETA  AR.NO CONFORME</v>
          </cell>
          <cell r="H3224" t="str">
            <v>X76</v>
          </cell>
          <cell r="I3224" t="str">
            <v>BDEF</v>
          </cell>
          <cell r="J3224">
            <v>9</v>
          </cell>
          <cell r="K3224" t="str">
            <v>ESTERIO SERGIO DAN</v>
          </cell>
          <cell r="L3224" t="str">
            <v>BOUT</v>
          </cell>
        </row>
        <row r="3225">
          <cell r="A3225">
            <v>22</v>
          </cell>
          <cell r="B3225" t="str">
            <v>X76</v>
          </cell>
          <cell r="C3225" t="str">
            <v>DEPARTAMENTO MONTAJE</v>
          </cell>
          <cell r="D3225" t="str">
            <v>141</v>
          </cell>
          <cell r="E3225" t="str">
            <v>QUITASOL D.</v>
          </cell>
          <cell r="F3225" t="str">
            <v>NO CONFORME</v>
          </cell>
          <cell r="G3225" t="str">
            <v>QUITASOL D.NO CONFORME</v>
          </cell>
          <cell r="H3225" t="str">
            <v>X76</v>
          </cell>
          <cell r="I3225" t="str">
            <v>BDEF</v>
          </cell>
          <cell r="J3225">
            <v>9</v>
          </cell>
          <cell r="K3225" t="str">
            <v>ESTERIO SERGIO DAN</v>
          </cell>
          <cell r="L3225" t="str">
            <v>BOUT</v>
          </cell>
        </row>
        <row r="3226">
          <cell r="A3226">
            <v>22</v>
          </cell>
          <cell r="B3226" t="str">
            <v>X76</v>
          </cell>
          <cell r="C3226" t="str">
            <v>DEPARTAMENTO MONTAJE</v>
          </cell>
          <cell r="D3226" t="str">
            <v>142</v>
          </cell>
          <cell r="E3226" t="str">
            <v>FUNCION  DA</v>
          </cell>
          <cell r="F3226" t="str">
            <v>OPERACION MAL REALIZADA</v>
          </cell>
          <cell r="G3226" t="str">
            <v>FUNCION  DAOPERACION MAL REALIZADA</v>
          </cell>
          <cell r="H3226" t="str">
            <v>X76</v>
          </cell>
          <cell r="I3226" t="str">
            <v>SRE1</v>
          </cell>
          <cell r="J3226">
            <v>9</v>
          </cell>
          <cell r="K3226" t="str">
            <v>CONTROL ELECTRICO</v>
          </cell>
          <cell r="L3226" t="str">
            <v>ST2A</v>
          </cell>
        </row>
        <row r="3227">
          <cell r="A3227">
            <v>22</v>
          </cell>
          <cell r="B3227" t="str">
            <v>X76</v>
          </cell>
          <cell r="C3227" t="str">
            <v>DEPARTAMENTO MONTAJE</v>
          </cell>
          <cell r="D3227" t="str">
            <v>142</v>
          </cell>
          <cell r="E3227" t="str">
            <v>FUNCION DE INYECCION</v>
          </cell>
          <cell r="F3227" t="str">
            <v>FALTA FLUIDO SECO</v>
          </cell>
          <cell r="G3227" t="str">
            <v>FUNCION DE INYECCIONFALTA FLUIDO SECO</v>
          </cell>
          <cell r="H3227" t="str">
            <v>X76</v>
          </cell>
          <cell r="I3227" t="str">
            <v>SRE1</v>
          </cell>
          <cell r="J3227">
            <v>9</v>
          </cell>
          <cell r="K3227" t="str">
            <v>DAGHERO CLAUDIO JUAN</v>
          </cell>
          <cell r="L3227" t="str">
            <v>TCMU</v>
          </cell>
        </row>
        <row r="3228">
          <cell r="A3228">
            <v>22</v>
          </cell>
          <cell r="B3228" t="str">
            <v>X76</v>
          </cell>
          <cell r="C3228" t="str">
            <v>DEPARTAMENTO MONTAJE</v>
          </cell>
          <cell r="D3228" t="str">
            <v>143</v>
          </cell>
          <cell r="E3228" t="str">
            <v>FARO D.</v>
          </cell>
          <cell r="F3228" t="str">
            <v>MAL POSICIONADO</v>
          </cell>
          <cell r="G3228" t="str">
            <v>FARO D.MAL POSICIONADO</v>
          </cell>
          <cell r="H3228" t="str">
            <v>X76</v>
          </cell>
          <cell r="I3228" t="str">
            <v>TCMU</v>
          </cell>
          <cell r="J3228">
            <v>9</v>
          </cell>
          <cell r="K3228" t="str">
            <v>IBARRA CARLOS NICOLA</v>
          </cell>
          <cell r="L3228" t="str">
            <v>GUNI</v>
          </cell>
        </row>
        <row r="3229">
          <cell r="A3229">
            <v>22</v>
          </cell>
          <cell r="B3229" t="str">
            <v>X76</v>
          </cell>
          <cell r="C3229" t="str">
            <v>DEPARTAMENTO MONTAJE</v>
          </cell>
          <cell r="D3229" t="str">
            <v>143</v>
          </cell>
          <cell r="E3229" t="str">
            <v>FARO I.</v>
          </cell>
          <cell r="F3229" t="str">
            <v>MAL POSICIONADO</v>
          </cell>
          <cell r="G3229" t="str">
            <v>FARO I.MAL POSICIONADO</v>
          </cell>
          <cell r="H3229" t="str">
            <v>X76</v>
          </cell>
          <cell r="I3229" t="str">
            <v>TCMU</v>
          </cell>
          <cell r="J3229">
            <v>9</v>
          </cell>
          <cell r="K3229" t="str">
            <v>IBARRA CARLOS NICOLA</v>
          </cell>
          <cell r="L3229" t="str">
            <v>GUNI</v>
          </cell>
        </row>
        <row r="3230">
          <cell r="A3230">
            <v>22</v>
          </cell>
          <cell r="B3230" t="str">
            <v>X76</v>
          </cell>
          <cell r="C3230" t="str">
            <v>DEPARTAMENTO MONTAJE</v>
          </cell>
          <cell r="D3230" t="str">
            <v>144</v>
          </cell>
          <cell r="E3230" t="str">
            <v>FIJACION INF. DE AMORTIGUADOR  ARI.</v>
          </cell>
          <cell r="F3230" t="str">
            <v>TORNILLO - FIJACION TRASROSCADO</v>
          </cell>
          <cell r="G3230" t="str">
            <v>FIJACION INF. DE AMORTIGUADOR  ARI.TORNILLO - FIJACION TRASROSCADO</v>
          </cell>
          <cell r="H3230" t="str">
            <v>X76</v>
          </cell>
          <cell r="I3230" t="str">
            <v>BOUT</v>
          </cell>
          <cell r="J3230">
            <v>9</v>
          </cell>
          <cell r="K3230" t="str">
            <v>AUTELLI JORGE A</v>
          </cell>
          <cell r="L3230" t="str">
            <v>TCMU</v>
          </cell>
        </row>
        <row r="3231">
          <cell r="A3231">
            <v>22</v>
          </cell>
          <cell r="B3231" t="str">
            <v>X76</v>
          </cell>
          <cell r="C3231" t="str">
            <v>DEPARTAMENTO MONTAJE</v>
          </cell>
          <cell r="D3231" t="str">
            <v>144</v>
          </cell>
          <cell r="E3231" t="str">
            <v>PISO AV. O CABINA</v>
          </cell>
          <cell r="F3231" t="str">
            <v>SOPORTE - REFUERZO FALTA</v>
          </cell>
          <cell r="G3231" t="str">
            <v>PISO AV. O CABINASOPORTE - REFUERZO FALTA</v>
          </cell>
          <cell r="H3231" t="str">
            <v>X76</v>
          </cell>
          <cell r="I3231" t="str">
            <v>SRE1</v>
          </cell>
          <cell r="J3231">
            <v>9</v>
          </cell>
          <cell r="K3231" t="str">
            <v>AUTELLI JORGE A</v>
          </cell>
          <cell r="L3231" t="str">
            <v>TCMU</v>
          </cell>
        </row>
        <row r="3232">
          <cell r="A3232">
            <v>22</v>
          </cell>
          <cell r="B3232" t="str">
            <v>X76</v>
          </cell>
          <cell r="C3232" t="str">
            <v>DEPARTAMENTO MONTAJE</v>
          </cell>
          <cell r="D3232" t="str">
            <v>144</v>
          </cell>
          <cell r="E3232" t="str">
            <v>TUBO DE FRENO INFERIOR TUNEL</v>
          </cell>
          <cell r="F3232" t="str">
            <v>NO APRETADO</v>
          </cell>
          <cell r="G3232" t="str">
            <v>TUBO DE FRENO INFERIOR TUNELNO APRETADO</v>
          </cell>
          <cell r="H3232" t="str">
            <v>X76</v>
          </cell>
          <cell r="I3232" t="str">
            <v>TCMU</v>
          </cell>
          <cell r="J3232">
            <v>9</v>
          </cell>
          <cell r="K3232" t="str">
            <v>PONCE SAON</v>
          </cell>
          <cell r="L3232" t="str">
            <v>GSAO</v>
          </cell>
        </row>
        <row r="3233">
          <cell r="A3233">
            <v>22</v>
          </cell>
          <cell r="B3233" t="str">
            <v>X76</v>
          </cell>
          <cell r="C3233" t="str">
            <v>DEPARTAMENTO MONTAJE</v>
          </cell>
          <cell r="D3233" t="str">
            <v>144</v>
          </cell>
          <cell r="E3233" t="str">
            <v>TUBO DE FRENO INFERIOR TUNEL</v>
          </cell>
          <cell r="F3233" t="str">
            <v>NO APRETADO</v>
          </cell>
          <cell r="G3233" t="str">
            <v>TUBO DE FRENO INFERIOR TUNELNO APRETADO</v>
          </cell>
          <cell r="H3233" t="str">
            <v>X76</v>
          </cell>
          <cell r="I3233" t="str">
            <v>TCMU</v>
          </cell>
          <cell r="J3233">
            <v>9</v>
          </cell>
          <cell r="K3233" t="str">
            <v>PONCE SAON</v>
          </cell>
          <cell r="L3233" t="str">
            <v>GSM1</v>
          </cell>
        </row>
        <row r="3234">
          <cell r="A3234">
            <v>22</v>
          </cell>
          <cell r="B3234" t="str">
            <v>X76</v>
          </cell>
          <cell r="C3234" t="str">
            <v>DEPARTAMENTO MONTAJE</v>
          </cell>
          <cell r="D3234" t="str">
            <v>145</v>
          </cell>
          <cell r="E3234" t="str">
            <v>FUNCION DE DESEMPAÑADO LUNETA / CUSTODIA</v>
          </cell>
          <cell r="F3234" t="str">
            <v>INSTALACION ESTATICA  2 RK01</v>
          </cell>
          <cell r="G3234" t="str">
            <v>FUNCION DE DESEMPAÑADO LUNETA / CUSTODIAINSTALACION ESTATICA  2 RK01</v>
          </cell>
          <cell r="H3234" t="str">
            <v>X76</v>
          </cell>
          <cell r="I3234" t="str">
            <v>SRE2</v>
          </cell>
          <cell r="J3234">
            <v>9</v>
          </cell>
          <cell r="K3234" t="str">
            <v>CONTROL ELECTRICO</v>
          </cell>
          <cell r="L3234" t="str">
            <v>ST2A</v>
          </cell>
        </row>
        <row r="3235">
          <cell r="A3235">
            <v>22</v>
          </cell>
          <cell r="B3235" t="str">
            <v>X76</v>
          </cell>
          <cell r="C3235" t="str">
            <v>DEPARTAMENTO MONTAJE</v>
          </cell>
          <cell r="D3235" t="str">
            <v>145</v>
          </cell>
          <cell r="E3235" t="str">
            <v>FUNCION ILUMINACION DE MATRICULA</v>
          </cell>
          <cell r="F3235" t="str">
            <v>INSTALACION ESTATICA  2 RK01</v>
          </cell>
          <cell r="G3235" t="str">
            <v>FUNCION ILUMINACION DE MATRICULAINSTALACION ESTATICA  2 RK01</v>
          </cell>
          <cell r="H3235" t="str">
            <v>X76</v>
          </cell>
          <cell r="I3235" t="str">
            <v>SRE2</v>
          </cell>
          <cell r="J3235">
            <v>9</v>
          </cell>
          <cell r="K3235" t="str">
            <v>CONTROL ELECTRICO</v>
          </cell>
          <cell r="L3235" t="str">
            <v>ST2A</v>
          </cell>
        </row>
        <row r="3236">
          <cell r="A3236">
            <v>22</v>
          </cell>
          <cell r="B3236" t="str">
            <v>X76</v>
          </cell>
          <cell r="C3236" t="str">
            <v>DEPARTAMENTO MONTAJE</v>
          </cell>
          <cell r="D3236" t="str">
            <v>145</v>
          </cell>
          <cell r="E3236" t="str">
            <v>FUNCION PILOTOS DE STOP (CONJUNTO)</v>
          </cell>
          <cell r="F3236" t="str">
            <v>INSTALACION ESTATICA  2 RK01</v>
          </cell>
          <cell r="G3236" t="str">
            <v>FUNCION PILOTOS DE STOP (CONJUNTO)INSTALACION ESTATICA  2 RK01</v>
          </cell>
          <cell r="H3236" t="str">
            <v>X76</v>
          </cell>
          <cell r="I3236" t="str">
            <v>SRE2</v>
          </cell>
          <cell r="J3236">
            <v>9</v>
          </cell>
          <cell r="K3236" t="str">
            <v>CONTROL ELECTRICO</v>
          </cell>
          <cell r="L3236" t="str">
            <v>ST2A</v>
          </cell>
        </row>
        <row r="3237">
          <cell r="A3237">
            <v>22</v>
          </cell>
          <cell r="B3237" t="str">
            <v>X76</v>
          </cell>
          <cell r="C3237" t="str">
            <v>DEPARTAMENTO MONTAJE</v>
          </cell>
          <cell r="D3237" t="str">
            <v>146</v>
          </cell>
          <cell r="E3237" t="str">
            <v>ENCUADRAMIENTO DE PUERTA ARD.</v>
          </cell>
          <cell r="F3237" t="str">
            <v>DESCONCHADO</v>
          </cell>
          <cell r="G3237" t="str">
            <v>ENCUADRAMIENTO DE PUERTA ARD.DESCONCHADO</v>
          </cell>
          <cell r="H3237" t="str">
            <v>X76</v>
          </cell>
          <cell r="I3237" t="str">
            <v>BOUT</v>
          </cell>
          <cell r="J3237">
            <v>9</v>
          </cell>
          <cell r="K3237" t="str">
            <v>DAGHERO CLAUDIO JUAN</v>
          </cell>
          <cell r="L3237" t="str">
            <v>TCMU</v>
          </cell>
        </row>
        <row r="3238">
          <cell r="A3238">
            <v>22</v>
          </cell>
          <cell r="B3238" t="str">
            <v>X76</v>
          </cell>
          <cell r="C3238" t="str">
            <v>DEPARTAMENTO MONTAJE</v>
          </cell>
          <cell r="D3238" t="str">
            <v>146</v>
          </cell>
          <cell r="E3238" t="str">
            <v>FUNCION DE ANTIARRANQUE</v>
          </cell>
          <cell r="F3238" t="str">
            <v>OPERACION NO REALIZADA</v>
          </cell>
          <cell r="G3238" t="str">
            <v>FUNCION DE ANTIARRANQUEOPERACION NO REALIZADA</v>
          </cell>
          <cell r="H3238" t="str">
            <v>X76</v>
          </cell>
          <cell r="I3238" t="str">
            <v>SRE1</v>
          </cell>
          <cell r="J3238">
            <v>9</v>
          </cell>
          <cell r="K3238" t="str">
            <v>CONTROL ELECTRICO</v>
          </cell>
          <cell r="L3238" t="str">
            <v>DYRA</v>
          </cell>
        </row>
        <row r="3239">
          <cell r="A3239">
            <v>22</v>
          </cell>
          <cell r="B3239" t="str">
            <v>X76</v>
          </cell>
          <cell r="C3239" t="str">
            <v>DEPARTAMENTO MONTAJE</v>
          </cell>
          <cell r="D3239" t="str">
            <v>147</v>
          </cell>
          <cell r="E3239" t="str">
            <v>CAJON DE PUERTA AVI.</v>
          </cell>
          <cell r="F3239" t="str">
            <v>DESCONCHADO</v>
          </cell>
          <cell r="G3239" t="str">
            <v>CAJON DE PUERTA AVI.DESCONCHADO</v>
          </cell>
          <cell r="H3239" t="str">
            <v>X76</v>
          </cell>
          <cell r="I3239" t="str">
            <v>TCMU</v>
          </cell>
          <cell r="J3239">
            <v>9</v>
          </cell>
          <cell r="K3239" t="str">
            <v>ACEVEDO CLAUDIO CEFE</v>
          </cell>
          <cell r="L3239" t="str">
            <v>GUNI</v>
          </cell>
        </row>
        <row r="3240">
          <cell r="A3240">
            <v>22</v>
          </cell>
          <cell r="B3240" t="str">
            <v>X76</v>
          </cell>
          <cell r="C3240" t="str">
            <v>DEPARTAMENTO MONTAJE</v>
          </cell>
          <cell r="D3240" t="str">
            <v>147</v>
          </cell>
          <cell r="E3240" t="str">
            <v>ENCUADRAMIENTO DE PUERTA ARD.</v>
          </cell>
          <cell r="F3240" t="str">
            <v>DESCONCHADO</v>
          </cell>
          <cell r="G3240" t="str">
            <v>ENCUADRAMIENTO DE PUERTA ARD.DESCONCHADO</v>
          </cell>
          <cell r="H3240" t="str">
            <v>X76</v>
          </cell>
          <cell r="I3240" t="str">
            <v>TCMU</v>
          </cell>
          <cell r="J3240">
            <v>9</v>
          </cell>
          <cell r="K3240" t="str">
            <v>RAMIREZ RICAR DANIEL</v>
          </cell>
          <cell r="L3240" t="str">
            <v>GUNI</v>
          </cell>
        </row>
        <row r="3241">
          <cell r="A3241">
            <v>22</v>
          </cell>
          <cell r="B3241" t="str">
            <v>X76</v>
          </cell>
          <cell r="C3241" t="str">
            <v>DEPARTAMENTO MONTAJE</v>
          </cell>
          <cell r="D3241" t="str">
            <v>147</v>
          </cell>
          <cell r="E3241" t="str">
            <v>ENCUADRAMIENTO DE PUERTA ARI.</v>
          </cell>
          <cell r="F3241" t="str">
            <v>DESCONCHADO</v>
          </cell>
          <cell r="G3241" t="str">
            <v>ENCUADRAMIENTO DE PUERTA ARI.DESCONCHADO</v>
          </cell>
          <cell r="H3241" t="str">
            <v>X76</v>
          </cell>
          <cell r="I3241" t="str">
            <v>TCMU</v>
          </cell>
          <cell r="J3241">
            <v>9</v>
          </cell>
          <cell r="K3241" t="str">
            <v>FUENTE FEDER GREGOR</v>
          </cell>
          <cell r="L3241" t="str">
            <v>GUNI</v>
          </cell>
        </row>
        <row r="3242">
          <cell r="A3242">
            <v>22</v>
          </cell>
          <cell r="B3242" t="str">
            <v>X76</v>
          </cell>
          <cell r="C3242" t="str">
            <v>DEPARTAMENTO MONTAJE</v>
          </cell>
          <cell r="D3242" t="str">
            <v>147</v>
          </cell>
          <cell r="E3242" t="str">
            <v>MARCO DE PUERTA  ARI</v>
          </cell>
          <cell r="F3242" t="str">
            <v>DESCONCHADO</v>
          </cell>
          <cell r="G3242" t="str">
            <v>MARCO DE PUERTA  ARIDESCONCHADO</v>
          </cell>
          <cell r="H3242" t="str">
            <v>X76</v>
          </cell>
          <cell r="I3242" t="str">
            <v>SBOX</v>
          </cell>
          <cell r="J3242">
            <v>9</v>
          </cell>
          <cell r="K3242" t="str">
            <v>ALBORNOZ CARLOS</v>
          </cell>
          <cell r="L3242" t="str">
            <v>SPIN</v>
          </cell>
        </row>
        <row r="3243">
          <cell r="A3243">
            <v>22</v>
          </cell>
          <cell r="B3243" t="str">
            <v>X76</v>
          </cell>
          <cell r="C3243" t="str">
            <v>DEPARTAMENTO MONTAJE</v>
          </cell>
          <cell r="D3243" t="str">
            <v>147</v>
          </cell>
          <cell r="E3243" t="str">
            <v>PIE MEDIO D./ LARGUERO DE TECHO SUP.D.</v>
          </cell>
          <cell r="F3243" t="str">
            <v>DESCONCHADO</v>
          </cell>
          <cell r="G3243" t="str">
            <v>PIE MEDIO D./ LARGUERO DE TECHO SUP.D.DESCONCHADO</v>
          </cell>
          <cell r="H3243" t="str">
            <v>X76</v>
          </cell>
          <cell r="I3243" t="str">
            <v>SBOX</v>
          </cell>
          <cell r="J3243">
            <v>9</v>
          </cell>
          <cell r="K3243" t="str">
            <v>ALBORNOZ CARLOS</v>
          </cell>
          <cell r="L3243" t="str">
            <v>SPIN</v>
          </cell>
        </row>
        <row r="3244">
          <cell r="A3244">
            <v>22</v>
          </cell>
          <cell r="B3244" t="str">
            <v>X76</v>
          </cell>
          <cell r="C3244" t="str">
            <v>DEPARTAMENTO MONTAJE</v>
          </cell>
          <cell r="D3244" t="str">
            <v>147</v>
          </cell>
          <cell r="E3244" t="str">
            <v>PORTON (CONJUNTO)</v>
          </cell>
          <cell r="F3244" t="str">
            <v>DESCONCHADO</v>
          </cell>
          <cell r="G3244" t="str">
            <v>PORTON (CONJUNTO)DESCONCHADO</v>
          </cell>
          <cell r="H3244" t="str">
            <v>X76</v>
          </cell>
          <cell r="I3244" t="str">
            <v>TCMU</v>
          </cell>
          <cell r="J3244">
            <v>9</v>
          </cell>
          <cell r="K3244" t="str">
            <v>MANZANELLI RICARDO O</v>
          </cell>
          <cell r="L3244" t="str">
            <v>GUNI</v>
          </cell>
        </row>
        <row r="3245">
          <cell r="A3245">
            <v>22</v>
          </cell>
          <cell r="B3245" t="str">
            <v>X76</v>
          </cell>
          <cell r="C3245" t="str">
            <v>DEPARTAMENTO MONTAJE</v>
          </cell>
          <cell r="D3245" t="str">
            <v>147</v>
          </cell>
          <cell r="E3245" t="str">
            <v>PORTON (CONJUNTO)</v>
          </cell>
          <cell r="F3245" t="str">
            <v>DESCONCHADO</v>
          </cell>
          <cell r="G3245" t="str">
            <v>PORTON (CONJUNTO)DESCONCHADO</v>
          </cell>
          <cell r="H3245" t="str">
            <v>X76</v>
          </cell>
          <cell r="I3245" t="str">
            <v>TCMU</v>
          </cell>
          <cell r="J3245">
            <v>9</v>
          </cell>
          <cell r="K3245" t="str">
            <v>ZELAYA GONZA MA CRUZ</v>
          </cell>
          <cell r="L3245" t="str">
            <v>GUNI</v>
          </cell>
        </row>
        <row r="3246">
          <cell r="A3246">
            <v>22</v>
          </cell>
          <cell r="B3246" t="str">
            <v>X76</v>
          </cell>
          <cell r="C3246" t="str">
            <v>DEPARTAMENTO MONTAJE</v>
          </cell>
          <cell r="D3246" t="str">
            <v>147</v>
          </cell>
          <cell r="E3246" t="str">
            <v>PUERTA AVI.</v>
          </cell>
          <cell r="F3246" t="str">
            <v>DESCONCHADO</v>
          </cell>
          <cell r="G3246" t="str">
            <v>PUERTA AVI.DESCONCHADO</v>
          </cell>
          <cell r="H3246" t="str">
            <v>X76</v>
          </cell>
          <cell r="I3246" t="str">
            <v>TCMU</v>
          </cell>
          <cell r="J3246">
            <v>9</v>
          </cell>
          <cell r="K3246" t="str">
            <v>RUSEK CHRISTIAN ADRI</v>
          </cell>
          <cell r="L3246" t="str">
            <v>GUNI</v>
          </cell>
        </row>
        <row r="3247">
          <cell r="A3247">
            <v>22</v>
          </cell>
          <cell r="B3247" t="str">
            <v>X76</v>
          </cell>
          <cell r="C3247" t="str">
            <v>DEPARTAMENTO MONTAJE</v>
          </cell>
          <cell r="D3247" t="str">
            <v>147</v>
          </cell>
          <cell r="E3247" t="str">
            <v>PUERTA BATIENTE ARD.</v>
          </cell>
          <cell r="F3247" t="str">
            <v>DESCONCHADO</v>
          </cell>
          <cell r="G3247" t="str">
            <v>PUERTA BATIENTE ARD.DESCONCHADO</v>
          </cell>
          <cell r="H3247" t="str">
            <v>X76</v>
          </cell>
          <cell r="I3247" t="str">
            <v>TCMU</v>
          </cell>
          <cell r="J3247">
            <v>9</v>
          </cell>
          <cell r="K3247" t="str">
            <v>ACEVEDO CLAUDIO CEFE</v>
          </cell>
          <cell r="L3247" t="str">
            <v>GUNI</v>
          </cell>
        </row>
        <row r="3248">
          <cell r="A3248">
            <v>22</v>
          </cell>
          <cell r="B3248" t="str">
            <v>X76</v>
          </cell>
          <cell r="C3248" t="str">
            <v>DEPARTAMENTO MONTAJE</v>
          </cell>
          <cell r="D3248" t="str">
            <v>147</v>
          </cell>
          <cell r="E3248" t="str">
            <v>PUERTA DESLIZANTE LATERAL D.</v>
          </cell>
          <cell r="F3248" t="str">
            <v xml:space="preserve">RAYAS </v>
          </cell>
          <cell r="G3248" t="str">
            <v xml:space="preserve">PUERTA DESLIZANTE LATERAL D.RAYAS </v>
          </cell>
          <cell r="H3248" t="str">
            <v>X76</v>
          </cell>
          <cell r="I3248" t="str">
            <v>TCMU</v>
          </cell>
          <cell r="J3248">
            <v>9</v>
          </cell>
          <cell r="K3248" t="str">
            <v>VERA FEDERICO</v>
          </cell>
          <cell r="L3248" t="str">
            <v>GUNI</v>
          </cell>
        </row>
        <row r="3249">
          <cell r="A3249">
            <v>22</v>
          </cell>
          <cell r="B3249" t="str">
            <v>X76</v>
          </cell>
          <cell r="C3249" t="str">
            <v>DEPARTAMENTO MONTAJE</v>
          </cell>
          <cell r="D3249" t="str">
            <v>148</v>
          </cell>
          <cell r="E3249" t="str">
            <v>ALFOMBRA DE MALETERO</v>
          </cell>
          <cell r="F3249" t="str">
            <v>PRESENCIA DE AGUA (ORIGEN INDETERMINADO)</v>
          </cell>
          <cell r="G3249" t="str">
            <v>ALFOMBRA DE MALETEROPRESENCIA DE AGUA (ORIGEN INDETERMINADO)</v>
          </cell>
          <cell r="H3249" t="str">
            <v>X76</v>
          </cell>
          <cell r="I3249" t="str">
            <v>BDEF</v>
          </cell>
          <cell r="J3249">
            <v>9</v>
          </cell>
          <cell r="K3249" t="str">
            <v>DI GREGORIO RAUL</v>
          </cell>
          <cell r="L3249" t="str">
            <v>GKAN</v>
          </cell>
        </row>
        <row r="3250">
          <cell r="A3250">
            <v>22</v>
          </cell>
          <cell r="B3250" t="str">
            <v>X76</v>
          </cell>
          <cell r="C3250" t="str">
            <v>DEPARTAMENTO PINTURA</v>
          </cell>
          <cell r="D3250" t="str">
            <v>481</v>
          </cell>
          <cell r="E3250" t="str">
            <v>BAJO DE CAJA D.</v>
          </cell>
          <cell r="F3250" t="str">
            <v>MASTICO MAL POSICIONADO</v>
          </cell>
          <cell r="G3250" t="str">
            <v>BAJO DE CAJA D.MASTICO MAL POSICIONADO</v>
          </cell>
          <cell r="H3250" t="str">
            <v>X76</v>
          </cell>
          <cell r="I3250" t="str">
            <v>SBOX</v>
          </cell>
          <cell r="J3250">
            <v>9</v>
          </cell>
          <cell r="K3250" t="str">
            <v>ALBORNOZ CARLOS</v>
          </cell>
          <cell r="L3250" t="str">
            <v>SPIN</v>
          </cell>
        </row>
        <row r="3251">
          <cell r="A3251">
            <v>22</v>
          </cell>
          <cell r="B3251" t="str">
            <v>X76</v>
          </cell>
          <cell r="C3251" t="str">
            <v>DEPARTAMENTO PINTURA</v>
          </cell>
          <cell r="D3251" t="str">
            <v>481</v>
          </cell>
          <cell r="E3251" t="str">
            <v>CAJON DE PUERTA AVD.</v>
          </cell>
          <cell r="F3251" t="str">
            <v>AUREOLA DE LUSTRADO</v>
          </cell>
          <cell r="G3251" t="str">
            <v>CAJON DE PUERTA AVD.AUREOLA DE LUSTRADO</v>
          </cell>
          <cell r="H3251" t="str">
            <v>X76</v>
          </cell>
          <cell r="I3251" t="str">
            <v>TCMU</v>
          </cell>
          <cell r="J3251">
            <v>9</v>
          </cell>
          <cell r="K3251" t="str">
            <v>FUENTE FEDER GREGOR</v>
          </cell>
          <cell r="L3251" t="str">
            <v>GUNI</v>
          </cell>
        </row>
        <row r="3252">
          <cell r="A3252">
            <v>22</v>
          </cell>
          <cell r="B3252" t="str">
            <v>X76</v>
          </cell>
          <cell r="C3252" t="str">
            <v>DEPARTAMENTO PINTURA</v>
          </cell>
          <cell r="D3252" t="str">
            <v>481</v>
          </cell>
          <cell r="E3252" t="str">
            <v>PASO DE RUEDA  AVD. (AUVENT)</v>
          </cell>
          <cell r="F3252" t="str">
            <v>MASTICO IMPIDE EL MONTAJE</v>
          </cell>
          <cell r="G3252" t="str">
            <v>PASO DE RUEDA  AVD. (AUVENT)MASTICO IMPIDE EL MONTAJE</v>
          </cell>
          <cell r="H3252" t="str">
            <v>X76</v>
          </cell>
          <cell r="I3252" t="str">
            <v>SRE1</v>
          </cell>
          <cell r="J3252">
            <v>9</v>
          </cell>
          <cell r="K3252" t="str">
            <v>AUTELLI JORGE A</v>
          </cell>
          <cell r="L3252" t="str">
            <v>TCMU</v>
          </cell>
        </row>
        <row r="3253">
          <cell r="A3253">
            <v>22</v>
          </cell>
          <cell r="B3253" t="str">
            <v>X76</v>
          </cell>
          <cell r="C3253" t="str">
            <v>DEPARTAMENTO PINTURA</v>
          </cell>
          <cell r="D3253" t="str">
            <v>481</v>
          </cell>
          <cell r="E3253" t="str">
            <v>PUERTA DESLIZANTE LATERAL D.</v>
          </cell>
          <cell r="F3253" t="str">
            <v>AUREOLA DE LUSTRADO</v>
          </cell>
          <cell r="G3253" t="str">
            <v>PUERTA DESLIZANTE LATERAL D.AUREOLA DE LUSTRADO</v>
          </cell>
          <cell r="H3253" t="str">
            <v>X76</v>
          </cell>
          <cell r="I3253" t="str">
            <v>TCMU</v>
          </cell>
          <cell r="J3253">
            <v>9</v>
          </cell>
          <cell r="K3253" t="str">
            <v>GAUNA MARIA EUGENIA</v>
          </cell>
          <cell r="L3253" t="str">
            <v>GUNI</v>
          </cell>
        </row>
        <row r="3254">
          <cell r="A3254">
            <v>22</v>
          </cell>
          <cell r="B3254" t="str">
            <v>X76</v>
          </cell>
          <cell r="C3254" t="str">
            <v>DEPARTAMENTO PINTURA</v>
          </cell>
          <cell r="D3254" t="str">
            <v>482</v>
          </cell>
          <cell r="E3254" t="str">
            <v>PAÑO LATERAL ARD</v>
          </cell>
          <cell r="F3254" t="str">
            <v>MASTICO MAL POSICIONADO</v>
          </cell>
          <cell r="G3254" t="str">
            <v>PAÑO LATERAL ARDMASTICO MAL POSICIONADO</v>
          </cell>
          <cell r="H3254" t="str">
            <v>X76</v>
          </cell>
          <cell r="I3254" t="str">
            <v>SBOX</v>
          </cell>
          <cell r="J3254">
            <v>9</v>
          </cell>
          <cell r="K3254" t="str">
            <v>ALBORNOZ CARLOS</v>
          </cell>
          <cell r="L3254" t="str">
            <v>SPIN</v>
          </cell>
        </row>
        <row r="3255">
          <cell r="A3255">
            <v>22</v>
          </cell>
          <cell r="B3255" t="str">
            <v>X76</v>
          </cell>
          <cell r="C3255" t="str">
            <v>DEPARTAMENTO PINTURA</v>
          </cell>
          <cell r="D3255" t="str">
            <v>482</v>
          </cell>
          <cell r="E3255" t="str">
            <v>PUERTA AVD.</v>
          </cell>
          <cell r="F3255" t="str">
            <v>MASTICO MAL POSICIONADO</v>
          </cell>
          <cell r="G3255" t="str">
            <v>PUERTA AVD.MASTICO MAL POSICIONADO</v>
          </cell>
          <cell r="H3255" t="str">
            <v>X76</v>
          </cell>
          <cell r="I3255" t="str">
            <v>SBOX</v>
          </cell>
          <cell r="J3255">
            <v>9</v>
          </cell>
          <cell r="K3255" t="str">
            <v>ALBORNOZ CARLOS</v>
          </cell>
          <cell r="L3255" t="str">
            <v>SPIN</v>
          </cell>
        </row>
        <row r="3256">
          <cell r="A3256">
            <v>22</v>
          </cell>
          <cell r="B3256" t="str">
            <v>X76</v>
          </cell>
          <cell r="C3256" t="str">
            <v>DEPARTAMENTO PINTURA</v>
          </cell>
          <cell r="D3256" t="str">
            <v>482</v>
          </cell>
          <cell r="E3256" t="str">
            <v>PUERTA BATIENTE ARI.</v>
          </cell>
          <cell r="F3256" t="str">
            <v>MASTICO MAL POSICIONADO</v>
          </cell>
          <cell r="G3256" t="str">
            <v>PUERTA BATIENTE ARI.MASTICO MAL POSICIONADO</v>
          </cell>
          <cell r="H3256" t="str">
            <v>X76</v>
          </cell>
          <cell r="I3256" t="str">
            <v>SBOX</v>
          </cell>
          <cell r="J3256">
            <v>9</v>
          </cell>
          <cell r="K3256" t="str">
            <v>ALBORNOZ CARLOS</v>
          </cell>
          <cell r="L3256" t="str">
            <v>SPIN</v>
          </cell>
        </row>
        <row r="3257">
          <cell r="A3257">
            <v>22</v>
          </cell>
          <cell r="B3257" t="str">
            <v>X76</v>
          </cell>
          <cell r="C3257" t="str">
            <v>DEPARTAMENTO PINTURA</v>
          </cell>
          <cell r="D3257" t="str">
            <v>483</v>
          </cell>
          <cell r="E3257" t="str">
            <v>CAPOT AV.</v>
          </cell>
          <cell r="F3257" t="str">
            <v>HUELLAS EN MATERIAL DE PLASTICO</v>
          </cell>
          <cell r="G3257" t="str">
            <v>CAPOT AV.HUELLAS EN MATERIAL DE PLASTICO</v>
          </cell>
          <cell r="H3257" t="str">
            <v>X76</v>
          </cell>
          <cell r="I3257" t="str">
            <v>SBOX</v>
          </cell>
          <cell r="J3257">
            <v>9</v>
          </cell>
          <cell r="K3257" t="str">
            <v>ALBORNOZ CARLOS</v>
          </cell>
          <cell r="L3257" t="str">
            <v>SPIN</v>
          </cell>
        </row>
        <row r="3258">
          <cell r="A3258">
            <v>22</v>
          </cell>
          <cell r="B3258" t="str">
            <v>X76</v>
          </cell>
          <cell r="C3258" t="str">
            <v>DEPARTAMENTO PINTURA</v>
          </cell>
          <cell r="D3258" t="str">
            <v>483</v>
          </cell>
          <cell r="E3258" t="str">
            <v>CUSTODIA  I.</v>
          </cell>
          <cell r="F3258" t="str">
            <v>DESCOLGON</v>
          </cell>
          <cell r="G3258" t="str">
            <v>CUSTODIA  I.DESCOLGON</v>
          </cell>
          <cell r="H3258" t="str">
            <v>X76</v>
          </cell>
          <cell r="I3258" t="str">
            <v>SRE2</v>
          </cell>
          <cell r="J3258">
            <v>9</v>
          </cell>
          <cell r="K3258" t="str">
            <v>VAZQUEZ RENE ALBERTO</v>
          </cell>
          <cell r="L3258" t="str">
            <v>GUNI</v>
          </cell>
        </row>
        <row r="3259">
          <cell r="A3259">
            <v>22</v>
          </cell>
          <cell r="B3259" t="str">
            <v>X76</v>
          </cell>
          <cell r="C3259" t="str">
            <v>DEPARTAMENTO PINTURA</v>
          </cell>
          <cell r="D3259" t="str">
            <v>483</v>
          </cell>
          <cell r="E3259" t="str">
            <v>PORTON (CONJUNTO)</v>
          </cell>
          <cell r="F3259" t="str">
            <v>DESCOLGON</v>
          </cell>
          <cell r="G3259" t="str">
            <v>PORTON (CONJUNTO)DESCOLGON</v>
          </cell>
          <cell r="H3259" t="str">
            <v>X76</v>
          </cell>
          <cell r="I3259" t="str">
            <v>SBOX</v>
          </cell>
          <cell r="J3259">
            <v>9</v>
          </cell>
          <cell r="K3259" t="str">
            <v>GALLARA, OSCAR FABIA</v>
          </cell>
          <cell r="L3259" t="str">
            <v>SPIN</v>
          </cell>
        </row>
        <row r="3260">
          <cell r="A3260">
            <v>22</v>
          </cell>
          <cell r="B3260" t="str">
            <v>X76</v>
          </cell>
          <cell r="C3260" t="str">
            <v>DEPARTAMENTO PINTURA</v>
          </cell>
          <cell r="D3260" t="str">
            <v>483</v>
          </cell>
          <cell r="E3260" t="str">
            <v>PUERTA DESLIZANTE LATERAL I.</v>
          </cell>
          <cell r="F3260" t="str">
            <v>DESCOLGON</v>
          </cell>
          <cell r="G3260" t="str">
            <v>PUERTA DESLIZANTE LATERAL I.DESCOLGON</v>
          </cell>
          <cell r="H3260" t="str">
            <v>X76</v>
          </cell>
          <cell r="I3260" t="str">
            <v>SRE2</v>
          </cell>
          <cell r="J3260">
            <v>9</v>
          </cell>
          <cell r="K3260" t="str">
            <v>RIZZI JESSICA</v>
          </cell>
          <cell r="L3260" t="str">
            <v>GUNI</v>
          </cell>
        </row>
        <row r="3261">
          <cell r="A3261">
            <v>22</v>
          </cell>
          <cell r="B3261" t="str">
            <v>X76</v>
          </cell>
          <cell r="C3261" t="str">
            <v>DEPARTAMENTO PINTURA</v>
          </cell>
          <cell r="D3261" t="str">
            <v>484</v>
          </cell>
          <cell r="E3261" t="str">
            <v>PUERTA BATIENTE ARI.</v>
          </cell>
          <cell r="F3261" t="str">
            <v>DEPOSITO DE PARTICULAS</v>
          </cell>
          <cell r="G3261" t="str">
            <v>PUERTA BATIENTE ARI.DEPOSITO DE PARTICULAS</v>
          </cell>
          <cell r="H3261" t="str">
            <v>X76</v>
          </cell>
          <cell r="I3261" t="str">
            <v>BDEF</v>
          </cell>
          <cell r="J3261">
            <v>9</v>
          </cell>
          <cell r="K3261" t="str">
            <v>ESTERIO SERGIO DAN</v>
          </cell>
          <cell r="L3261" t="str">
            <v>BOUT</v>
          </cell>
        </row>
        <row r="3262">
          <cell r="A3262">
            <v>22</v>
          </cell>
          <cell r="B3262" t="str">
            <v>X76</v>
          </cell>
          <cell r="C3262" t="str">
            <v>DEPARTAMENTO PINTURA</v>
          </cell>
          <cell r="D3262" t="str">
            <v>484</v>
          </cell>
          <cell r="E3262" t="str">
            <v>PUERTA BATIENTE LATERAL I.</v>
          </cell>
          <cell r="F3262" t="str">
            <v>BOLLOS</v>
          </cell>
          <cell r="G3262" t="str">
            <v>PUERTA BATIENTE LATERAL I.BOLLOS</v>
          </cell>
          <cell r="H3262" t="str">
            <v>X76</v>
          </cell>
          <cell r="I3262" t="str">
            <v>SRE2</v>
          </cell>
          <cell r="J3262">
            <v>9</v>
          </cell>
          <cell r="K3262" t="str">
            <v>DAGHERO CLAUDIO JUAN</v>
          </cell>
          <cell r="L3262" t="str">
            <v>TCMU</v>
          </cell>
        </row>
        <row r="3263">
          <cell r="A3263">
            <v>22</v>
          </cell>
          <cell r="B3263" t="str">
            <v>X76</v>
          </cell>
          <cell r="C3263" t="str">
            <v>DEPARTAMENTO PINTURA</v>
          </cell>
          <cell r="D3263" t="str">
            <v>484</v>
          </cell>
          <cell r="E3263" t="str">
            <v>PUERTA DESLIZANTE LATERAL D.</v>
          </cell>
          <cell r="F3263" t="str">
            <v>BOLLOS</v>
          </cell>
          <cell r="G3263" t="str">
            <v>PUERTA DESLIZANTE LATERAL D.BOLLOS</v>
          </cell>
          <cell r="H3263" t="str">
            <v>X76</v>
          </cell>
          <cell r="I3263" t="str">
            <v>BDEF</v>
          </cell>
          <cell r="J3263">
            <v>9</v>
          </cell>
          <cell r="K3263" t="str">
            <v>ESTERIO SERGIO DAN</v>
          </cell>
          <cell r="L3263" t="str">
            <v>BOUT</v>
          </cell>
        </row>
        <row r="3264">
          <cell r="A3264">
            <v>22</v>
          </cell>
          <cell r="B3264" t="str">
            <v>X76</v>
          </cell>
          <cell r="C3264" t="str">
            <v>DEPARTAMENTO PINTURA</v>
          </cell>
          <cell r="D3264" t="str">
            <v>484</v>
          </cell>
          <cell r="E3264" t="str">
            <v>PUERTA DESLIZANTE LATERAL D.</v>
          </cell>
          <cell r="F3264" t="str">
            <v>BOLLOS</v>
          </cell>
          <cell r="G3264" t="str">
            <v>PUERTA DESLIZANTE LATERAL D.BOLLOS</v>
          </cell>
          <cell r="H3264" t="str">
            <v>X76</v>
          </cell>
          <cell r="I3264" t="str">
            <v>TCMU</v>
          </cell>
          <cell r="J3264">
            <v>9</v>
          </cell>
          <cell r="K3264" t="str">
            <v>VAZQUEZ RENE ALBERTO</v>
          </cell>
          <cell r="L3264" t="str">
            <v>GUNI</v>
          </cell>
        </row>
        <row r="3265">
          <cell r="A3265">
            <v>22</v>
          </cell>
          <cell r="B3265" t="str">
            <v>X76</v>
          </cell>
          <cell r="C3265" t="str">
            <v>DEPARTAMENTO PINTURA</v>
          </cell>
          <cell r="D3265" t="str">
            <v>484</v>
          </cell>
          <cell r="E3265" t="str">
            <v>PUERTA DESLIZANTE LATERAL I.</v>
          </cell>
          <cell r="F3265" t="str">
            <v>BOLLOS</v>
          </cell>
          <cell r="G3265" t="str">
            <v>PUERTA DESLIZANTE LATERAL I.BOLLOS</v>
          </cell>
          <cell r="H3265" t="str">
            <v>X76</v>
          </cell>
          <cell r="I3265" t="str">
            <v>TCMU</v>
          </cell>
          <cell r="J3265">
            <v>9</v>
          </cell>
          <cell r="K3265" t="str">
            <v>FUENTE FEDER GREGOR</v>
          </cell>
          <cell r="L3265" t="str">
            <v>GUNI</v>
          </cell>
        </row>
        <row r="3266">
          <cell r="A3266">
            <v>22</v>
          </cell>
          <cell r="B3266" t="str">
            <v>X76</v>
          </cell>
          <cell r="C3266" t="str">
            <v>DEPARTAMENTO PINTURA</v>
          </cell>
          <cell r="D3266" t="str">
            <v>484</v>
          </cell>
          <cell r="E3266" t="str">
            <v>TECHO</v>
          </cell>
          <cell r="F3266" t="str">
            <v>DESCONCHADO LLEGA A LA CHAPA</v>
          </cell>
          <cell r="G3266" t="str">
            <v>TECHODESCONCHADO LLEGA A LA CHAPA</v>
          </cell>
          <cell r="H3266" t="str">
            <v>X76</v>
          </cell>
          <cell r="I3266" t="str">
            <v>BDEF</v>
          </cell>
          <cell r="J3266">
            <v>9</v>
          </cell>
          <cell r="K3266" t="str">
            <v>ESTERIO SERGIO DAN</v>
          </cell>
          <cell r="L3266" t="str">
            <v>BOUT</v>
          </cell>
        </row>
        <row r="3267">
          <cell r="A3267">
            <v>22</v>
          </cell>
          <cell r="B3267" t="str">
            <v>X76</v>
          </cell>
          <cell r="C3267" t="str">
            <v>DEPARTAMENTO PINTURA</v>
          </cell>
          <cell r="D3267" t="str">
            <v>486</v>
          </cell>
          <cell r="E3267" t="str">
            <v>ALETA ARD.</v>
          </cell>
          <cell r="F3267" t="str">
            <v>DEPOSITO DE PARTICULAS</v>
          </cell>
          <cell r="G3267" t="str">
            <v>ALETA ARD.DEPOSITO DE PARTICULAS</v>
          </cell>
          <cell r="H3267" t="str">
            <v>X76</v>
          </cell>
          <cell r="I3267" t="str">
            <v>TCMU</v>
          </cell>
          <cell r="J3267">
            <v>9</v>
          </cell>
          <cell r="K3267" t="str">
            <v>RAMIREZ RICAR DANIEL</v>
          </cell>
          <cell r="L3267" t="str">
            <v>GUNI</v>
          </cell>
        </row>
        <row r="3268">
          <cell r="A3268">
            <v>22</v>
          </cell>
          <cell r="B3268" t="str">
            <v>X76</v>
          </cell>
          <cell r="C3268" t="str">
            <v>DEPARTAMENTO PINTURA</v>
          </cell>
          <cell r="D3268" t="str">
            <v>486</v>
          </cell>
          <cell r="E3268" t="str">
            <v>ALETA  ARI.</v>
          </cell>
          <cell r="F3268" t="str">
            <v>CRATER</v>
          </cell>
          <cell r="G3268" t="str">
            <v>ALETA  ARI.CRATER</v>
          </cell>
          <cell r="H3268" t="str">
            <v>X76</v>
          </cell>
          <cell r="I3268" t="str">
            <v>TCMU</v>
          </cell>
          <cell r="J3268">
            <v>9</v>
          </cell>
          <cell r="K3268" t="str">
            <v>ZELAYA GONZA MA CRUZ</v>
          </cell>
          <cell r="L3268" t="str">
            <v>GUNI</v>
          </cell>
        </row>
        <row r="3269">
          <cell r="A3269">
            <v>22</v>
          </cell>
          <cell r="B3269" t="str">
            <v>X76</v>
          </cell>
          <cell r="C3269" t="str">
            <v>DEPARTAMENTO PINTURA</v>
          </cell>
          <cell r="D3269" t="str">
            <v>486</v>
          </cell>
          <cell r="E3269" t="str">
            <v>ALETA  ARI.</v>
          </cell>
          <cell r="F3269" t="str">
            <v>DEPOSITO DE PARTICULAS</v>
          </cell>
          <cell r="G3269" t="str">
            <v>ALETA  ARI.DEPOSITO DE PARTICULAS</v>
          </cell>
          <cell r="H3269" t="str">
            <v>X76</v>
          </cell>
          <cell r="I3269" t="str">
            <v>SRE1</v>
          </cell>
          <cell r="J3269">
            <v>9</v>
          </cell>
          <cell r="K3269" t="str">
            <v>RUSEK CHRISTIAN ADRI</v>
          </cell>
          <cell r="L3269" t="str">
            <v>GUNI</v>
          </cell>
        </row>
        <row r="3270">
          <cell r="A3270">
            <v>22</v>
          </cell>
          <cell r="B3270" t="str">
            <v>X76</v>
          </cell>
          <cell r="C3270" t="str">
            <v>DEPARTAMENTO PINTURA</v>
          </cell>
          <cell r="D3270" t="str">
            <v>486</v>
          </cell>
          <cell r="E3270" t="str">
            <v>ALETA  ARI.</v>
          </cell>
          <cell r="F3270" t="str">
            <v>MANCHA</v>
          </cell>
          <cell r="G3270" t="str">
            <v>ALETA  ARI.MANCHA</v>
          </cell>
          <cell r="H3270" t="str">
            <v>X76</v>
          </cell>
          <cell r="I3270" t="str">
            <v>TCMU</v>
          </cell>
          <cell r="J3270">
            <v>9</v>
          </cell>
          <cell r="K3270" t="str">
            <v>RAMIREZ RICAR DANIEL</v>
          </cell>
          <cell r="L3270" t="str">
            <v>GUNI</v>
          </cell>
        </row>
        <row r="3271">
          <cell r="A3271">
            <v>22</v>
          </cell>
          <cell r="B3271" t="str">
            <v>X76</v>
          </cell>
          <cell r="C3271" t="str">
            <v>DEPARTAMENTO PINTURA</v>
          </cell>
          <cell r="D3271" t="str">
            <v>486</v>
          </cell>
          <cell r="E3271" t="str">
            <v>CAPOT AV.</v>
          </cell>
          <cell r="F3271" t="str">
            <v>GRANO</v>
          </cell>
          <cell r="G3271" t="str">
            <v>CAPOT AV.GRANO</v>
          </cell>
          <cell r="H3271" t="str">
            <v>X76</v>
          </cell>
          <cell r="I3271" t="str">
            <v>TCMU</v>
          </cell>
          <cell r="J3271">
            <v>9</v>
          </cell>
          <cell r="K3271" t="str">
            <v>VAZQUEZ RENE ALBERTO</v>
          </cell>
          <cell r="L3271" t="str">
            <v>GUNI</v>
          </cell>
        </row>
        <row r="3272">
          <cell r="A3272">
            <v>22</v>
          </cell>
          <cell r="B3272" t="str">
            <v>X76</v>
          </cell>
          <cell r="C3272" t="str">
            <v>DEPARTAMENTO PINTURA</v>
          </cell>
          <cell r="D3272" t="str">
            <v>486</v>
          </cell>
          <cell r="E3272" t="str">
            <v>CUSTODIA  D.</v>
          </cell>
          <cell r="F3272" t="str">
            <v>GRANO</v>
          </cell>
          <cell r="G3272" t="str">
            <v>CUSTODIA  D.GRANO</v>
          </cell>
          <cell r="H3272" t="str">
            <v>X76</v>
          </cell>
          <cell r="I3272" t="str">
            <v>SRE2</v>
          </cell>
          <cell r="J3272">
            <v>9</v>
          </cell>
          <cell r="K3272" t="str">
            <v>FUENTE FEDER GREGOR</v>
          </cell>
          <cell r="L3272" t="str">
            <v>GUNI</v>
          </cell>
        </row>
        <row r="3273">
          <cell r="A3273">
            <v>22</v>
          </cell>
          <cell r="B3273" t="str">
            <v>X76</v>
          </cell>
          <cell r="C3273" t="str">
            <v>DEPARTAMENTO PINTURA</v>
          </cell>
          <cell r="D3273" t="str">
            <v>486</v>
          </cell>
          <cell r="E3273" t="str">
            <v>CUSTODIA  I.</v>
          </cell>
          <cell r="F3273" t="str">
            <v>GRANO</v>
          </cell>
          <cell r="G3273" t="str">
            <v>CUSTODIA  I.GRANO</v>
          </cell>
          <cell r="H3273" t="str">
            <v>X76</v>
          </cell>
          <cell r="I3273" t="str">
            <v>SRE2</v>
          </cell>
          <cell r="J3273">
            <v>9</v>
          </cell>
          <cell r="K3273" t="str">
            <v>FUENTE FEDER GREGOR</v>
          </cell>
          <cell r="L3273" t="str">
            <v>GUNI</v>
          </cell>
        </row>
        <row r="3274">
          <cell r="A3274">
            <v>22</v>
          </cell>
          <cell r="B3274" t="str">
            <v>X76</v>
          </cell>
          <cell r="C3274" t="str">
            <v>DEPARTAMENTO PINTURA</v>
          </cell>
          <cell r="D3274" t="str">
            <v>486</v>
          </cell>
          <cell r="E3274" t="str">
            <v>ENCUADRAMIENTO DE PUERTA ARI.</v>
          </cell>
          <cell r="F3274" t="str">
            <v>GRANO</v>
          </cell>
          <cell r="G3274" t="str">
            <v>ENCUADRAMIENTO DE PUERTA ARI.GRANO</v>
          </cell>
          <cell r="H3274" t="str">
            <v>X76</v>
          </cell>
          <cell r="I3274" t="str">
            <v>TCMU</v>
          </cell>
          <cell r="J3274">
            <v>9</v>
          </cell>
          <cell r="K3274" t="str">
            <v>FUENTE FEDER GREGOR</v>
          </cell>
          <cell r="L3274" t="str">
            <v>GUNI</v>
          </cell>
        </row>
        <row r="3275">
          <cell r="A3275">
            <v>22</v>
          </cell>
          <cell r="B3275" t="str">
            <v>X76</v>
          </cell>
          <cell r="C3275" t="str">
            <v>DEPARTAMENTO PINTURA</v>
          </cell>
          <cell r="D3275" t="str">
            <v>486</v>
          </cell>
          <cell r="E3275" t="str">
            <v>ENCUADRAMIENTO DE PUERTA AVD.</v>
          </cell>
          <cell r="F3275" t="str">
            <v>DEPOSITO DE PARTICULAS</v>
          </cell>
          <cell r="G3275" t="str">
            <v>ENCUADRAMIENTO DE PUERTA AVD.DEPOSITO DE PARTICULAS</v>
          </cell>
          <cell r="H3275" t="str">
            <v>X76</v>
          </cell>
          <cell r="I3275" t="str">
            <v>TCMU</v>
          </cell>
          <cell r="J3275">
            <v>9</v>
          </cell>
          <cell r="K3275" t="str">
            <v>RAMIREZ RICAR DANIEL</v>
          </cell>
          <cell r="L3275" t="str">
            <v>GUNI</v>
          </cell>
        </row>
        <row r="3276">
          <cell r="A3276">
            <v>22</v>
          </cell>
          <cell r="B3276" t="str">
            <v>X76</v>
          </cell>
          <cell r="C3276" t="str">
            <v>DEPARTAMENTO PINTURA</v>
          </cell>
          <cell r="D3276" t="str">
            <v>486</v>
          </cell>
          <cell r="E3276" t="str">
            <v>ENCUADRAMIENTO DE PUERTA AVI.</v>
          </cell>
          <cell r="F3276" t="str">
            <v>GRANO</v>
          </cell>
          <cell r="G3276" t="str">
            <v>ENCUADRAMIENTO DE PUERTA AVI.GRANO</v>
          </cell>
          <cell r="H3276" t="str">
            <v>X76</v>
          </cell>
          <cell r="I3276" t="str">
            <v>SRE2</v>
          </cell>
          <cell r="J3276">
            <v>9</v>
          </cell>
          <cell r="K3276" t="str">
            <v>FUENTE FEDER GREGOR</v>
          </cell>
          <cell r="L3276" t="str">
            <v>GUNI</v>
          </cell>
        </row>
        <row r="3277">
          <cell r="A3277">
            <v>22</v>
          </cell>
          <cell r="B3277" t="str">
            <v>X76</v>
          </cell>
          <cell r="C3277" t="str">
            <v>DEPARTAMENTO PINTURA</v>
          </cell>
          <cell r="D3277" t="str">
            <v>486</v>
          </cell>
          <cell r="E3277" t="str">
            <v>MARCO DE PUERTA  AVD</v>
          </cell>
          <cell r="F3277" t="str">
            <v>GRANO</v>
          </cell>
          <cell r="G3277" t="str">
            <v>MARCO DE PUERTA  AVDGRANO</v>
          </cell>
          <cell r="H3277" t="str">
            <v>X76</v>
          </cell>
          <cell r="I3277" t="str">
            <v>TCMU</v>
          </cell>
          <cell r="J3277">
            <v>9</v>
          </cell>
          <cell r="K3277" t="str">
            <v>FIGUEROA MIGUEL ANGE</v>
          </cell>
          <cell r="L3277" t="str">
            <v>GUNI</v>
          </cell>
        </row>
        <row r="3278">
          <cell r="A3278">
            <v>22</v>
          </cell>
          <cell r="B3278" t="str">
            <v>X76</v>
          </cell>
          <cell r="C3278" t="str">
            <v>DEPARTAMENTO PINTURA</v>
          </cell>
          <cell r="D3278" t="str">
            <v>486</v>
          </cell>
          <cell r="E3278" t="str">
            <v>PAÑO LATERAL ARD</v>
          </cell>
          <cell r="F3278" t="str">
            <v>MANCHA</v>
          </cell>
          <cell r="G3278" t="str">
            <v>PAÑO LATERAL ARDMANCHA</v>
          </cell>
          <cell r="H3278" t="str">
            <v>X76</v>
          </cell>
          <cell r="I3278" t="str">
            <v>SBOX</v>
          </cell>
          <cell r="J3278">
            <v>9</v>
          </cell>
          <cell r="K3278" t="str">
            <v>ALBORNOZ CARLOS</v>
          </cell>
          <cell r="L3278" t="str">
            <v>SPIN</v>
          </cell>
        </row>
        <row r="3279">
          <cell r="A3279">
            <v>22</v>
          </cell>
          <cell r="B3279" t="str">
            <v>X76</v>
          </cell>
          <cell r="C3279" t="str">
            <v>DEPARTAMENTO PINTURA</v>
          </cell>
          <cell r="D3279" t="str">
            <v>486</v>
          </cell>
          <cell r="E3279" t="str">
            <v>PORTON (CONJUNTO)</v>
          </cell>
          <cell r="F3279" t="str">
            <v>DEPOSITO DE PARTICULAS</v>
          </cell>
          <cell r="G3279" t="str">
            <v>PORTON (CONJUNTO)DEPOSITO DE PARTICULAS</v>
          </cell>
          <cell r="H3279" t="str">
            <v>X76</v>
          </cell>
          <cell r="I3279" t="str">
            <v>TCMU</v>
          </cell>
          <cell r="J3279">
            <v>9</v>
          </cell>
          <cell r="K3279" t="str">
            <v>RUSEK CHRISTIAN ADRI</v>
          </cell>
          <cell r="L3279" t="str">
            <v>GUNI</v>
          </cell>
        </row>
        <row r="3280">
          <cell r="A3280">
            <v>22</v>
          </cell>
          <cell r="B3280" t="str">
            <v>X76</v>
          </cell>
          <cell r="C3280" t="str">
            <v>DEPARTAMENTO PINTURA</v>
          </cell>
          <cell r="D3280" t="str">
            <v>486</v>
          </cell>
          <cell r="E3280" t="str">
            <v>PUERTA AVI.</v>
          </cell>
          <cell r="F3280" t="str">
            <v>DEPOSITO DE PARTICULAS</v>
          </cell>
          <cell r="G3280" t="str">
            <v>PUERTA AVI.DEPOSITO DE PARTICULAS</v>
          </cell>
          <cell r="H3280" t="str">
            <v>X76</v>
          </cell>
          <cell r="I3280" t="str">
            <v>TCMU</v>
          </cell>
          <cell r="J3280">
            <v>9</v>
          </cell>
          <cell r="K3280" t="str">
            <v>RAMIREZ RICAR DANIEL</v>
          </cell>
          <cell r="L3280" t="str">
            <v>GUNI</v>
          </cell>
        </row>
        <row r="3281">
          <cell r="A3281">
            <v>22</v>
          </cell>
          <cell r="B3281" t="str">
            <v>X76</v>
          </cell>
          <cell r="C3281" t="str">
            <v>DEPARTAMENTO PINTURA</v>
          </cell>
          <cell r="D3281" t="str">
            <v>486</v>
          </cell>
          <cell r="E3281" t="str">
            <v>PUERTA AVI.</v>
          </cell>
          <cell r="F3281" t="str">
            <v>GRANO</v>
          </cell>
          <cell r="G3281" t="str">
            <v>PUERTA AVI.GRANO</v>
          </cell>
          <cell r="H3281" t="str">
            <v>X76</v>
          </cell>
          <cell r="I3281" t="str">
            <v>SBOX</v>
          </cell>
          <cell r="J3281">
            <v>9</v>
          </cell>
          <cell r="K3281" t="str">
            <v>ALBORNOZ CARLOS</v>
          </cell>
          <cell r="L3281" t="str">
            <v>SPIN</v>
          </cell>
        </row>
        <row r="3282">
          <cell r="A3282">
            <v>22</v>
          </cell>
          <cell r="B3282" t="str">
            <v>X76</v>
          </cell>
          <cell r="C3282" t="str">
            <v>DEPARTAMENTO PINTURA</v>
          </cell>
          <cell r="D3282" t="str">
            <v>486</v>
          </cell>
          <cell r="E3282" t="str">
            <v>PUERTA BATIENTE ARD.</v>
          </cell>
          <cell r="F3282" t="str">
            <v>GRANO</v>
          </cell>
          <cell r="G3282" t="str">
            <v>PUERTA BATIENTE ARD.GRANO</v>
          </cell>
          <cell r="H3282" t="str">
            <v>X76</v>
          </cell>
          <cell r="I3282" t="str">
            <v>SRE1</v>
          </cell>
          <cell r="J3282">
            <v>9</v>
          </cell>
          <cell r="K3282" t="str">
            <v>VAZQUEZ RENE ALBERTO</v>
          </cell>
          <cell r="L3282" t="str">
            <v>GUNI</v>
          </cell>
        </row>
        <row r="3283">
          <cell r="A3283">
            <v>22</v>
          </cell>
          <cell r="B3283" t="str">
            <v>X76</v>
          </cell>
          <cell r="C3283" t="str">
            <v>DEPARTAMENTO PINTURA</v>
          </cell>
          <cell r="D3283" t="str">
            <v>486</v>
          </cell>
          <cell r="E3283" t="str">
            <v>PUERTA BATIENTE ARI.</v>
          </cell>
          <cell r="F3283" t="str">
            <v>CRATER</v>
          </cell>
          <cell r="G3283" t="str">
            <v>PUERTA BATIENTE ARI.CRATER</v>
          </cell>
          <cell r="H3283" t="str">
            <v>X76</v>
          </cell>
          <cell r="I3283" t="str">
            <v>TCMU</v>
          </cell>
          <cell r="J3283">
            <v>9</v>
          </cell>
          <cell r="K3283" t="str">
            <v>FUENTE FEDER GREGOR</v>
          </cell>
          <cell r="L3283" t="str">
            <v>GUNI</v>
          </cell>
        </row>
        <row r="3284">
          <cell r="A3284">
            <v>22</v>
          </cell>
          <cell r="B3284" t="str">
            <v>X76</v>
          </cell>
          <cell r="C3284" t="str">
            <v>DEPARTAMENTO PINTURA</v>
          </cell>
          <cell r="D3284" t="str">
            <v>486</v>
          </cell>
          <cell r="E3284" t="str">
            <v>PUERTA BATIENTE ARI.</v>
          </cell>
          <cell r="F3284" t="str">
            <v>DEPOSITO DE PARTICULAS</v>
          </cell>
          <cell r="G3284" t="str">
            <v>PUERTA BATIENTE ARI.DEPOSITO DE PARTICULAS</v>
          </cell>
          <cell r="H3284" t="str">
            <v>X76</v>
          </cell>
          <cell r="I3284" t="str">
            <v>SRE2</v>
          </cell>
          <cell r="J3284">
            <v>9</v>
          </cell>
          <cell r="K3284" t="str">
            <v>AUTELLI JORGE A</v>
          </cell>
          <cell r="L3284" t="str">
            <v>TCMU</v>
          </cell>
        </row>
        <row r="3285">
          <cell r="A3285">
            <v>22</v>
          </cell>
          <cell r="B3285" t="str">
            <v>X76</v>
          </cell>
          <cell r="C3285" t="str">
            <v>DEPARTAMENTO PINTURA</v>
          </cell>
          <cell r="D3285" t="str">
            <v>486</v>
          </cell>
          <cell r="E3285" t="str">
            <v>PUERTA DESLIZANTE LATERAL D.</v>
          </cell>
          <cell r="F3285" t="str">
            <v>DEPOSITO DE PARTICULAS</v>
          </cell>
          <cell r="G3285" t="str">
            <v>PUERTA DESLIZANTE LATERAL D.DEPOSITO DE PARTICULAS</v>
          </cell>
          <cell r="H3285" t="str">
            <v>X76</v>
          </cell>
          <cell r="I3285" t="str">
            <v>TCMU</v>
          </cell>
          <cell r="J3285">
            <v>9</v>
          </cell>
          <cell r="K3285" t="str">
            <v>FIGUEROA MIGUEL ANGE</v>
          </cell>
          <cell r="L3285" t="str">
            <v>GUNI</v>
          </cell>
        </row>
        <row r="3286">
          <cell r="A3286">
            <v>22</v>
          </cell>
          <cell r="B3286" t="str">
            <v>X76</v>
          </cell>
          <cell r="C3286" t="str">
            <v>DEPARTAMENTO PINTURA</v>
          </cell>
          <cell r="D3286" t="str">
            <v>486</v>
          </cell>
          <cell r="E3286" t="str">
            <v>PUERTA DESLIZANTE LATERAL D.</v>
          </cell>
          <cell r="F3286" t="str">
            <v>GRANO</v>
          </cell>
          <cell r="G3286" t="str">
            <v>PUERTA DESLIZANTE LATERAL D.GRANO</v>
          </cell>
          <cell r="H3286" t="str">
            <v>X76</v>
          </cell>
          <cell r="I3286" t="str">
            <v>SRE1</v>
          </cell>
          <cell r="J3286">
            <v>9</v>
          </cell>
          <cell r="K3286" t="str">
            <v>VAZQUEZ RENE ALBERTO</v>
          </cell>
          <cell r="L3286" t="str">
            <v>GUNI</v>
          </cell>
        </row>
        <row r="3287">
          <cell r="A3287">
            <v>22</v>
          </cell>
          <cell r="B3287" t="str">
            <v>X76</v>
          </cell>
          <cell r="C3287" t="str">
            <v>DEPARTAMENTO PINTURA</v>
          </cell>
          <cell r="D3287" t="str">
            <v>486</v>
          </cell>
          <cell r="E3287" t="str">
            <v>PUERTA DESLIZANTE LATERAL I.</v>
          </cell>
          <cell r="F3287" t="str">
            <v>GRANO</v>
          </cell>
          <cell r="G3287" t="str">
            <v>PUERTA DESLIZANTE LATERAL I.GRANO</v>
          </cell>
          <cell r="H3287" t="str">
            <v>X76</v>
          </cell>
          <cell r="I3287" t="str">
            <v>TCMU</v>
          </cell>
          <cell r="J3287">
            <v>9</v>
          </cell>
          <cell r="K3287" t="str">
            <v>GAUNA MARIA EUGENIA</v>
          </cell>
          <cell r="L3287" t="str">
            <v>GUNI</v>
          </cell>
        </row>
        <row r="3288">
          <cell r="A3288">
            <v>22</v>
          </cell>
          <cell r="B3288" t="str">
            <v>X76</v>
          </cell>
          <cell r="C3288" t="str">
            <v>DEPARTAMENTO PINTURA</v>
          </cell>
          <cell r="D3288" t="str">
            <v>486</v>
          </cell>
          <cell r="E3288" t="str">
            <v>TECHO</v>
          </cell>
          <cell r="F3288" t="str">
            <v>GRANO</v>
          </cell>
          <cell r="G3288" t="str">
            <v>TECHOGRANO</v>
          </cell>
          <cell r="H3288" t="str">
            <v>X76</v>
          </cell>
          <cell r="I3288" t="str">
            <v>TCMU</v>
          </cell>
          <cell r="J3288">
            <v>9</v>
          </cell>
          <cell r="K3288" t="str">
            <v>RIZZI JESSICA</v>
          </cell>
          <cell r="L3288" t="str">
            <v>GUNI</v>
          </cell>
        </row>
        <row r="3289">
          <cell r="A3289">
            <v>22</v>
          </cell>
          <cell r="B3289" t="str">
            <v>X38</v>
          </cell>
          <cell r="C3289" t="str">
            <v>CALIDAD DE PIEZAS</v>
          </cell>
          <cell r="D3289" t="str">
            <v>151</v>
          </cell>
          <cell r="E3289" t="str">
            <v>PARACHOQUES AV.</v>
          </cell>
          <cell r="F3289" t="str">
            <v xml:space="preserve">RAYAS </v>
          </cell>
          <cell r="G3289" t="str">
            <v xml:space="preserve">PARACHOQUES AV.RAYAS </v>
          </cell>
          <cell r="H3289" t="str">
            <v>X38</v>
          </cell>
          <cell r="I3289" t="str">
            <v>TCMU</v>
          </cell>
          <cell r="J3289">
            <v>8</v>
          </cell>
          <cell r="K3289" t="str">
            <v>GUTIERREZ VERONICA</v>
          </cell>
          <cell r="L3289" t="str">
            <v>GUNI</v>
          </cell>
        </row>
        <row r="3290">
          <cell r="A3290">
            <v>22</v>
          </cell>
          <cell r="B3290" t="str">
            <v>X38</v>
          </cell>
          <cell r="C3290" t="str">
            <v>DEPARTAMENTO  CHAPA</v>
          </cell>
          <cell r="D3290" t="str">
            <v>421</v>
          </cell>
          <cell r="E3290" t="str">
            <v>ALETA  ARI.</v>
          </cell>
          <cell r="F3290" t="str">
            <v>BOLLOS</v>
          </cell>
          <cell r="G3290" t="str">
            <v>ALETA  ARI.BOLLOS</v>
          </cell>
          <cell r="H3290" t="str">
            <v>X38</v>
          </cell>
          <cell r="I3290" t="str">
            <v>STO1</v>
          </cell>
          <cell r="J3290">
            <v>8</v>
          </cell>
          <cell r="K3290" t="str">
            <v>QUINTEROS, EDUARDO</v>
          </cell>
          <cell r="L3290" t="str">
            <v>STO1</v>
          </cell>
        </row>
        <row r="3291">
          <cell r="A3291">
            <v>22</v>
          </cell>
          <cell r="B3291" t="str">
            <v>X38</v>
          </cell>
          <cell r="C3291" t="str">
            <v>DEPARTAMENTO  CHAPA</v>
          </cell>
          <cell r="D3291" t="str">
            <v>426</v>
          </cell>
          <cell r="E3291" t="str">
            <v>ENCUADRAMIENTO DE PUERTA ARI.</v>
          </cell>
          <cell r="F3291" t="str">
            <v>BOLLOS</v>
          </cell>
          <cell r="G3291" t="str">
            <v>ENCUADRAMIENTO DE PUERTA ARI.BOLLOS</v>
          </cell>
          <cell r="H3291" t="str">
            <v>X38</v>
          </cell>
          <cell r="I3291" t="str">
            <v>STO1</v>
          </cell>
          <cell r="J3291">
            <v>8</v>
          </cell>
          <cell r="K3291" t="str">
            <v>DIAZ, VALENTIN</v>
          </cell>
          <cell r="L3291" t="str">
            <v>STO1</v>
          </cell>
        </row>
        <row r="3292">
          <cell r="A3292">
            <v>22</v>
          </cell>
          <cell r="B3292" t="str">
            <v>X38</v>
          </cell>
          <cell r="C3292" t="str">
            <v>DEPARTAMENTO  CHAPA</v>
          </cell>
          <cell r="D3292" t="str">
            <v>426</v>
          </cell>
          <cell r="E3292" t="str">
            <v>TECHO</v>
          </cell>
          <cell r="F3292" t="str">
            <v>PICO</v>
          </cell>
          <cell r="G3292" t="str">
            <v>TECHOPICO</v>
          </cell>
          <cell r="H3292" t="str">
            <v>X38</v>
          </cell>
          <cell r="I3292" t="str">
            <v>TCMU</v>
          </cell>
          <cell r="J3292">
            <v>8</v>
          </cell>
          <cell r="K3292" t="str">
            <v>FIGUEROA MIGUEL ANGE</v>
          </cell>
          <cell r="L3292" t="str">
            <v>GUNI</v>
          </cell>
        </row>
        <row r="3293">
          <cell r="A3293">
            <v>22</v>
          </cell>
          <cell r="B3293" t="str">
            <v>X38</v>
          </cell>
          <cell r="C3293" t="str">
            <v>DEPARTAMENTO  CHAPA</v>
          </cell>
          <cell r="D3293" t="str">
            <v>427</v>
          </cell>
          <cell r="E3293" t="str">
            <v>PORTON (CONJUNTO)</v>
          </cell>
          <cell r="F3293" t="str">
            <v>OXIDACION</v>
          </cell>
          <cell r="G3293" t="str">
            <v>PORTON (CONJUNTO)OXIDACION</v>
          </cell>
          <cell r="H3293" t="str">
            <v>X38</v>
          </cell>
          <cell r="I3293" t="str">
            <v>STO1</v>
          </cell>
          <cell r="J3293">
            <v>8</v>
          </cell>
          <cell r="K3293" t="str">
            <v>CORREA, ALBERTO</v>
          </cell>
          <cell r="L3293" t="str">
            <v>STO1</v>
          </cell>
        </row>
        <row r="3294">
          <cell r="A3294">
            <v>22</v>
          </cell>
          <cell r="B3294" t="str">
            <v>X38</v>
          </cell>
          <cell r="C3294" t="str">
            <v>DEPARTAMENTO  CHAPA</v>
          </cell>
          <cell r="D3294" t="str">
            <v>427</v>
          </cell>
          <cell r="E3294" t="str">
            <v>PUERTA AVD.</v>
          </cell>
          <cell r="F3294" t="str">
            <v>JUEGO MAL REPARTIDO</v>
          </cell>
          <cell r="G3294" t="str">
            <v>PUERTA AVD.JUEGO MAL REPARTIDO</v>
          </cell>
          <cell r="H3294" t="str">
            <v>X38</v>
          </cell>
          <cell r="I3294" t="str">
            <v>SREE</v>
          </cell>
          <cell r="J3294">
            <v>8</v>
          </cell>
          <cell r="K3294" t="str">
            <v>ZELAYA GONZA MA CRUZ</v>
          </cell>
          <cell r="L3294" t="str">
            <v>GUNI</v>
          </cell>
        </row>
        <row r="3295">
          <cell r="A3295">
            <v>22</v>
          </cell>
          <cell r="B3295" t="str">
            <v>X38</v>
          </cell>
          <cell r="C3295" t="str">
            <v>DEPARTAMENTO  CHAPA</v>
          </cell>
          <cell r="D3295" t="str">
            <v>431</v>
          </cell>
          <cell r="E3295" t="str">
            <v>ALETA  AVI.</v>
          </cell>
          <cell r="F3295" t="str">
            <v>PICO</v>
          </cell>
          <cell r="G3295" t="str">
            <v>ALETA  AVI.PICO</v>
          </cell>
          <cell r="H3295" t="str">
            <v>X38</v>
          </cell>
          <cell r="I3295" t="str">
            <v>TCMU</v>
          </cell>
          <cell r="J3295">
            <v>8</v>
          </cell>
          <cell r="K3295" t="str">
            <v>ZELAYA GONZA MA CRUZ</v>
          </cell>
          <cell r="L3295" t="str">
            <v>GUNI</v>
          </cell>
        </row>
        <row r="3296">
          <cell r="A3296">
            <v>22</v>
          </cell>
          <cell r="B3296" t="str">
            <v>X38</v>
          </cell>
          <cell r="C3296" t="str">
            <v>DEPARTAMENTO  CHAPA</v>
          </cell>
          <cell r="D3296" t="str">
            <v>431</v>
          </cell>
          <cell r="E3296" t="str">
            <v>CAPOT AV.</v>
          </cell>
          <cell r="F3296" t="str">
            <v>DEFORMADO</v>
          </cell>
          <cell r="G3296" t="str">
            <v>CAPOT AV.DEFORMADO</v>
          </cell>
          <cell r="H3296" t="str">
            <v>X38</v>
          </cell>
          <cell r="I3296" t="str">
            <v>SRE2</v>
          </cell>
          <cell r="J3296">
            <v>8</v>
          </cell>
          <cell r="K3296" t="str">
            <v>AUTELLI JORGE A</v>
          </cell>
          <cell r="L3296" t="str">
            <v>TCMU</v>
          </cell>
        </row>
        <row r="3297">
          <cell r="A3297">
            <v>22</v>
          </cell>
          <cell r="B3297" t="str">
            <v>X38</v>
          </cell>
          <cell r="C3297" t="str">
            <v>DEPARTAMENTO  CHAPA</v>
          </cell>
          <cell r="D3297" t="str">
            <v>431</v>
          </cell>
          <cell r="E3297" t="str">
            <v>CAPOT AV./ ALETA  AVI.</v>
          </cell>
          <cell r="F3297" t="str">
            <v>JUEGO EXCESIVO</v>
          </cell>
          <cell r="G3297" t="str">
            <v>CAPOT AV./ ALETA  AVI.JUEGO EXCESIVO</v>
          </cell>
          <cell r="H3297" t="str">
            <v>X38</v>
          </cell>
          <cell r="I3297" t="str">
            <v>TCMU</v>
          </cell>
          <cell r="J3297">
            <v>8</v>
          </cell>
          <cell r="K3297" t="str">
            <v>ZELAYA GONZA MA CRUZ</v>
          </cell>
          <cell r="L3297" t="str">
            <v>GUNI</v>
          </cell>
        </row>
        <row r="3298">
          <cell r="A3298">
            <v>22</v>
          </cell>
          <cell r="B3298" t="str">
            <v>X38</v>
          </cell>
          <cell r="C3298" t="str">
            <v>DEPARTAMENTO  CHAPA</v>
          </cell>
          <cell r="D3298" t="str">
            <v>431</v>
          </cell>
          <cell r="E3298" t="str">
            <v>CAPOT / FARO I.</v>
          </cell>
          <cell r="F3298" t="str">
            <v>SOBRESALE</v>
          </cell>
          <cell r="G3298" t="str">
            <v>CAPOT / FARO I.SOBRESALE</v>
          </cell>
          <cell r="H3298" t="str">
            <v>X38</v>
          </cell>
          <cell r="I3298" t="str">
            <v>TCMU</v>
          </cell>
          <cell r="J3298">
            <v>8</v>
          </cell>
          <cell r="K3298" t="str">
            <v>FUENTE FEDER GREGOR</v>
          </cell>
          <cell r="L3298" t="str">
            <v>GUNI</v>
          </cell>
        </row>
        <row r="3299">
          <cell r="A3299">
            <v>22</v>
          </cell>
          <cell r="B3299" t="str">
            <v>X38</v>
          </cell>
          <cell r="C3299" t="str">
            <v>DEPARTAMENTO  CHAPA</v>
          </cell>
          <cell r="D3299" t="str">
            <v>431</v>
          </cell>
          <cell r="E3299" t="str">
            <v>PUERTA ARI.</v>
          </cell>
          <cell r="F3299" t="str">
            <v>DEFORMACION</v>
          </cell>
          <cell r="G3299" t="str">
            <v>PUERTA ARI.DEFORMACION</v>
          </cell>
          <cell r="H3299" t="str">
            <v>X38</v>
          </cell>
          <cell r="I3299" t="str">
            <v>TCMU</v>
          </cell>
          <cell r="J3299">
            <v>8</v>
          </cell>
          <cell r="K3299" t="str">
            <v>ZELAYA GONZA MA CRUZ</v>
          </cell>
          <cell r="L3299" t="str">
            <v>GUNI</v>
          </cell>
        </row>
        <row r="3300">
          <cell r="A3300">
            <v>22</v>
          </cell>
          <cell r="B3300" t="str">
            <v>X38</v>
          </cell>
          <cell r="C3300" t="str">
            <v>DEPARTAMENTO  CHAPA</v>
          </cell>
          <cell r="D3300" t="str">
            <v>431</v>
          </cell>
          <cell r="E3300" t="str">
            <v>PUERTA ARI.</v>
          </cell>
          <cell r="F3300" t="str">
            <v>DEFORMADO</v>
          </cell>
          <cell r="G3300" t="str">
            <v>PUERTA ARI.DEFORMADO</v>
          </cell>
          <cell r="H3300" t="str">
            <v>X38</v>
          </cell>
          <cell r="I3300" t="str">
            <v>TCMU</v>
          </cell>
          <cell r="J3300">
            <v>8</v>
          </cell>
          <cell r="K3300" t="str">
            <v>ZELAYA GONZA MA CRUZ</v>
          </cell>
          <cell r="L3300" t="str">
            <v>GUNI</v>
          </cell>
        </row>
        <row r="3301">
          <cell r="A3301">
            <v>22</v>
          </cell>
          <cell r="B3301" t="str">
            <v>X38</v>
          </cell>
          <cell r="C3301" t="str">
            <v>DEPARTAMENTO  CHAPA</v>
          </cell>
          <cell r="D3301" t="str">
            <v>431</v>
          </cell>
          <cell r="E3301" t="str">
            <v>PUERTA AVD.</v>
          </cell>
          <cell r="F3301" t="str">
            <v>PICO</v>
          </cell>
          <cell r="G3301" t="str">
            <v>PUERTA AVD.PICO</v>
          </cell>
          <cell r="H3301" t="str">
            <v>X38</v>
          </cell>
          <cell r="I3301" t="str">
            <v>TCMU</v>
          </cell>
          <cell r="J3301">
            <v>8</v>
          </cell>
          <cell r="K3301" t="str">
            <v>RAMIREZ RICAR DANIEL</v>
          </cell>
          <cell r="L3301" t="str">
            <v>GUNI</v>
          </cell>
        </row>
        <row r="3302">
          <cell r="A3302">
            <v>22</v>
          </cell>
          <cell r="B3302" t="str">
            <v>X38</v>
          </cell>
          <cell r="C3302" t="str">
            <v>DEPARTAMENTO  CHAPA</v>
          </cell>
          <cell r="D3302" t="str">
            <v>431</v>
          </cell>
          <cell r="E3302" t="str">
            <v>PUERTA AVI.</v>
          </cell>
          <cell r="F3302" t="str">
            <v>BOLLOS</v>
          </cell>
          <cell r="G3302" t="str">
            <v>PUERTA AVI.BOLLOS</v>
          </cell>
          <cell r="H3302" t="str">
            <v>X38</v>
          </cell>
          <cell r="I3302" t="str">
            <v>SRE2</v>
          </cell>
          <cell r="J3302">
            <v>8</v>
          </cell>
          <cell r="K3302" t="str">
            <v>FIGUEROA MIGUEL ANGE</v>
          </cell>
          <cell r="L3302" t="str">
            <v>GUNI</v>
          </cell>
        </row>
        <row r="3303">
          <cell r="A3303">
            <v>22</v>
          </cell>
          <cell r="B3303" t="str">
            <v>X38</v>
          </cell>
          <cell r="C3303" t="str">
            <v>DEPARTAMENTO  CHAPA</v>
          </cell>
          <cell r="D3303" t="str">
            <v>431</v>
          </cell>
          <cell r="E3303" t="str">
            <v>PUERTA AVI.</v>
          </cell>
          <cell r="F3303" t="str">
            <v>DEFORMADO</v>
          </cell>
          <cell r="G3303" t="str">
            <v>PUERTA AVI.DEFORMADO</v>
          </cell>
          <cell r="H3303" t="str">
            <v>X38</v>
          </cell>
          <cell r="I3303" t="str">
            <v>SRE2</v>
          </cell>
          <cell r="J3303">
            <v>8</v>
          </cell>
          <cell r="K3303" t="str">
            <v>MANZANELLI RICARDO O</v>
          </cell>
          <cell r="L3303" t="str">
            <v>GUNI</v>
          </cell>
        </row>
        <row r="3304">
          <cell r="A3304">
            <v>22</v>
          </cell>
          <cell r="B3304" t="str">
            <v>X38</v>
          </cell>
          <cell r="C3304" t="str">
            <v>DEPARTAMENTO  CHAPA</v>
          </cell>
          <cell r="D3304" t="str">
            <v>431</v>
          </cell>
          <cell r="E3304" t="str">
            <v>PUERTA AVI.</v>
          </cell>
          <cell r="F3304" t="str">
            <v>DEFORMADO</v>
          </cell>
          <cell r="G3304" t="str">
            <v>PUERTA AVI.DEFORMADO</v>
          </cell>
          <cell r="H3304" t="str">
            <v>X38</v>
          </cell>
          <cell r="I3304" t="str">
            <v>SRE2</v>
          </cell>
          <cell r="J3304">
            <v>8</v>
          </cell>
          <cell r="K3304" t="str">
            <v>VAZQUEZ RENE ALBERTO</v>
          </cell>
          <cell r="L3304" t="str">
            <v>GUNI</v>
          </cell>
        </row>
        <row r="3305">
          <cell r="A3305">
            <v>22</v>
          </cell>
          <cell r="B3305" t="str">
            <v>X38</v>
          </cell>
          <cell r="C3305" t="str">
            <v>DEPARTAMENTO  CHAPA</v>
          </cell>
          <cell r="D3305" t="str">
            <v>431</v>
          </cell>
          <cell r="E3305" t="str">
            <v>PUERTA AVI.</v>
          </cell>
          <cell r="F3305" t="str">
            <v>DESGARRO - EXTRUSION - PERFORACION</v>
          </cell>
          <cell r="G3305" t="str">
            <v>PUERTA AVI.DESGARRO - EXTRUSION - PERFORACION</v>
          </cell>
          <cell r="H3305" t="str">
            <v>X38</v>
          </cell>
          <cell r="I3305" t="str">
            <v>STO1</v>
          </cell>
          <cell r="J3305">
            <v>8</v>
          </cell>
          <cell r="K3305" t="str">
            <v>CORREA, ALBERTO</v>
          </cell>
          <cell r="L3305" t="str">
            <v>STO1</v>
          </cell>
        </row>
        <row r="3306">
          <cell r="A3306">
            <v>22</v>
          </cell>
          <cell r="B3306" t="str">
            <v>X38</v>
          </cell>
          <cell r="C3306" t="str">
            <v>DEPARTAMENTO  CHAPA</v>
          </cell>
          <cell r="D3306" t="str">
            <v>431</v>
          </cell>
          <cell r="E3306" t="str">
            <v>PUERTA AVI.</v>
          </cell>
          <cell r="F3306" t="str">
            <v>ELEMENTO DE CHAPA IMPIDE EL MONTAJE</v>
          </cell>
          <cell r="G3306" t="str">
            <v>PUERTA AVI.ELEMENTO DE CHAPA IMPIDE EL MONTAJE</v>
          </cell>
          <cell r="H3306" t="str">
            <v>X38</v>
          </cell>
          <cell r="I3306" t="str">
            <v>SRE2</v>
          </cell>
          <cell r="J3306">
            <v>8</v>
          </cell>
          <cell r="K3306" t="str">
            <v>DAGHERO CLAUDIO JUAN</v>
          </cell>
          <cell r="L3306" t="str">
            <v>TCMU</v>
          </cell>
        </row>
        <row r="3307">
          <cell r="A3307">
            <v>22</v>
          </cell>
          <cell r="B3307" t="str">
            <v>X38</v>
          </cell>
          <cell r="C3307" t="str">
            <v>DEPARTAMENTO  CHAPA</v>
          </cell>
          <cell r="D3307" t="str">
            <v>432</v>
          </cell>
          <cell r="E3307" t="str">
            <v>CAPOT / FARO I.</v>
          </cell>
          <cell r="F3307" t="str">
            <v>MAL ALINEADO</v>
          </cell>
          <cell r="G3307" t="str">
            <v>CAPOT / FARO I.MAL ALINEADO</v>
          </cell>
          <cell r="H3307" t="str">
            <v>X38</v>
          </cell>
          <cell r="I3307" t="str">
            <v>TCMU</v>
          </cell>
          <cell r="J3307">
            <v>8</v>
          </cell>
          <cell r="K3307" t="str">
            <v>FUENTE FEDER GREGOR</v>
          </cell>
          <cell r="L3307" t="str">
            <v>GUNI</v>
          </cell>
        </row>
        <row r="3308">
          <cell r="A3308">
            <v>22</v>
          </cell>
          <cell r="B3308" t="str">
            <v>X38</v>
          </cell>
          <cell r="C3308" t="str">
            <v>DEPARTAMENTO  CHAPA</v>
          </cell>
          <cell r="D3308" t="str">
            <v>432</v>
          </cell>
          <cell r="E3308" t="str">
            <v>ENCUADRAMIENTO DE PUERTA ARD.</v>
          </cell>
          <cell r="F3308" t="str">
            <v>DEFORMACION</v>
          </cell>
          <cell r="G3308" t="str">
            <v>ENCUADRAMIENTO DE PUERTA ARD.DEFORMACION</v>
          </cell>
          <cell r="H3308" t="str">
            <v>X38</v>
          </cell>
          <cell r="I3308" t="str">
            <v>STO1</v>
          </cell>
          <cell r="J3308">
            <v>8</v>
          </cell>
          <cell r="K3308" t="str">
            <v>CORREA, ALBERTO</v>
          </cell>
          <cell r="L3308" t="str">
            <v>STO1</v>
          </cell>
        </row>
        <row r="3309">
          <cell r="A3309">
            <v>22</v>
          </cell>
          <cell r="B3309" t="str">
            <v>X38</v>
          </cell>
          <cell r="C3309" t="str">
            <v>DEPARTAMENTO MONTAJE</v>
          </cell>
          <cell r="D3309" t="str">
            <v>???</v>
          </cell>
          <cell r="E3309" t="str">
            <v>FARO I./ PARACHOQUES AV.</v>
          </cell>
          <cell r="F3309" t="str">
            <v>MAL POSICIONADO</v>
          </cell>
          <cell r="G3309" t="str">
            <v>FARO I./ PARACHOQUES AV.MAL POSICIONADO</v>
          </cell>
          <cell r="H3309" t="str">
            <v>X38</v>
          </cell>
          <cell r="I3309" t="str">
            <v>TCMU</v>
          </cell>
          <cell r="J3309">
            <v>8</v>
          </cell>
          <cell r="K3309" t="str">
            <v>GUTIERREZ VERONICA</v>
          </cell>
          <cell r="L3309" t="str">
            <v>GUNI</v>
          </cell>
        </row>
        <row r="3310">
          <cell r="A3310">
            <v>22</v>
          </cell>
          <cell r="B3310" t="str">
            <v>X38</v>
          </cell>
          <cell r="C3310" t="str">
            <v>DEPARTAMENTO MONTAJE</v>
          </cell>
          <cell r="D3310" t="str">
            <v>???</v>
          </cell>
          <cell r="E3310" t="str">
            <v>PARACHOQUES AV.</v>
          </cell>
          <cell r="F3310" t="str">
            <v>MAL ASPECTO</v>
          </cell>
          <cell r="G3310" t="str">
            <v>PARACHOQUES AV.MAL ASPECTO</v>
          </cell>
          <cell r="H3310" t="str">
            <v>X38</v>
          </cell>
          <cell r="I3310" t="str">
            <v>TCMU</v>
          </cell>
          <cell r="J3310">
            <v>8</v>
          </cell>
          <cell r="K3310" t="str">
            <v>GUTIERREZ VERONICA</v>
          </cell>
          <cell r="L3310" t="str">
            <v>GUNI</v>
          </cell>
        </row>
        <row r="3311">
          <cell r="A3311">
            <v>22</v>
          </cell>
          <cell r="B3311" t="str">
            <v>X38</v>
          </cell>
          <cell r="C3311" t="str">
            <v>DEPARTAMENTO MONTAJE</v>
          </cell>
          <cell r="D3311" t="str">
            <v>???</v>
          </cell>
          <cell r="E3311" t="str">
            <v>PILOTO FIJO ARD. (CONJUNTO)</v>
          </cell>
          <cell r="F3311" t="str">
            <v>MAL POSICIONADO</v>
          </cell>
          <cell r="G3311" t="str">
            <v>PILOTO FIJO ARD. (CONJUNTO)MAL POSICIONADO</v>
          </cell>
          <cell r="H3311" t="str">
            <v>X38</v>
          </cell>
          <cell r="I3311" t="str">
            <v>TCMU</v>
          </cell>
          <cell r="J3311">
            <v>8</v>
          </cell>
          <cell r="K3311" t="str">
            <v>ZELAYA GONZA MA CRUZ</v>
          </cell>
          <cell r="L3311" t="str">
            <v>GUNI</v>
          </cell>
        </row>
        <row r="3312">
          <cell r="A3312">
            <v>22</v>
          </cell>
          <cell r="B3312" t="str">
            <v>X38</v>
          </cell>
          <cell r="C3312" t="str">
            <v>DEPARTAMENTO MONTAJE</v>
          </cell>
          <cell r="D3312" t="str">
            <v>???</v>
          </cell>
          <cell r="E3312" t="str">
            <v>TAPA DE CARBURANTE</v>
          </cell>
          <cell r="F3312" t="str">
            <v>SOBRESALE</v>
          </cell>
          <cell r="G3312" t="str">
            <v>TAPA DE CARBURANTESOBRESALE</v>
          </cell>
          <cell r="H3312" t="str">
            <v>X38</v>
          </cell>
          <cell r="I3312" t="str">
            <v>TCMU</v>
          </cell>
          <cell r="J3312">
            <v>8</v>
          </cell>
          <cell r="K3312" t="str">
            <v>RUSEK CHRISTIAN ADRI</v>
          </cell>
          <cell r="L3312" t="str">
            <v>GUNI</v>
          </cell>
        </row>
        <row r="3313">
          <cell r="A3313">
            <v>22</v>
          </cell>
          <cell r="B3313" t="str">
            <v>X38</v>
          </cell>
          <cell r="C3313" t="str">
            <v>DEPARTAMENTO MONTAJE</v>
          </cell>
          <cell r="D3313" t="str">
            <v>???</v>
          </cell>
          <cell r="E3313" t="str">
            <v>TAPA DE CARBURANTE</v>
          </cell>
          <cell r="F3313" t="str">
            <v>SOBRESALE</v>
          </cell>
          <cell r="G3313" t="str">
            <v>TAPA DE CARBURANTESOBRESALE</v>
          </cell>
          <cell r="H3313" t="str">
            <v>X38</v>
          </cell>
          <cell r="I3313" t="str">
            <v>TCMU</v>
          </cell>
          <cell r="J3313">
            <v>8</v>
          </cell>
          <cell r="K3313" t="str">
            <v>ZELAYA GONZA MA CRUZ</v>
          </cell>
          <cell r="L3313" t="str">
            <v>GUNI</v>
          </cell>
        </row>
        <row r="3314">
          <cell r="A3314">
            <v>22</v>
          </cell>
          <cell r="B3314" t="str">
            <v>X38</v>
          </cell>
          <cell r="C3314" t="str">
            <v>DEPARTAMENTO MONTAJE</v>
          </cell>
          <cell r="D3314" t="str">
            <v>137</v>
          </cell>
          <cell r="E3314" t="str">
            <v>CAJETIN EXT. LUNA DE PUERTA ARD.</v>
          </cell>
          <cell r="F3314" t="str">
            <v>MAL POSICIONADO</v>
          </cell>
          <cell r="G3314" t="str">
            <v>CAJETIN EXT. LUNA DE PUERTA ARD.MAL POSICIONADO</v>
          </cell>
          <cell r="H3314" t="str">
            <v>X38</v>
          </cell>
          <cell r="I3314" t="str">
            <v>TCMU</v>
          </cell>
          <cell r="J3314">
            <v>8</v>
          </cell>
          <cell r="K3314" t="str">
            <v>ZELAYA GONZA MA CRUZ</v>
          </cell>
          <cell r="L3314" t="str">
            <v>GUNI</v>
          </cell>
        </row>
        <row r="3315">
          <cell r="A3315">
            <v>22</v>
          </cell>
          <cell r="B3315" t="str">
            <v>X38</v>
          </cell>
          <cell r="C3315" t="str">
            <v>DEPARTAMENTO MONTAJE</v>
          </cell>
          <cell r="D3315" t="str">
            <v>137</v>
          </cell>
          <cell r="E3315" t="str">
            <v>LAMELUNAS EXT. DE PUERTA  AVD.</v>
          </cell>
          <cell r="F3315" t="str">
            <v>DEFORMADO</v>
          </cell>
          <cell r="G3315" t="str">
            <v>LAMELUNAS EXT. DE PUERTA  AVD.DEFORMADO</v>
          </cell>
          <cell r="H3315" t="str">
            <v>X38</v>
          </cell>
          <cell r="I3315" t="str">
            <v>SREE</v>
          </cell>
          <cell r="J3315">
            <v>8</v>
          </cell>
          <cell r="K3315" t="str">
            <v>ZELAYA GONZA MA CRUZ</v>
          </cell>
          <cell r="L3315" t="str">
            <v>GUNI</v>
          </cell>
        </row>
        <row r="3316">
          <cell r="A3316">
            <v>22</v>
          </cell>
          <cell r="B3316" t="str">
            <v>X38</v>
          </cell>
          <cell r="C3316" t="str">
            <v>DEPARTAMENTO MONTAJE</v>
          </cell>
          <cell r="D3316" t="str">
            <v>137</v>
          </cell>
          <cell r="E3316" t="str">
            <v>PANEL INT DE PUERTA ARI</v>
          </cell>
          <cell r="F3316" t="str">
            <v>NO PLACA</v>
          </cell>
          <cell r="G3316" t="str">
            <v>PANEL INT DE PUERTA ARINO PLACA</v>
          </cell>
          <cell r="H3316" t="str">
            <v>X38</v>
          </cell>
          <cell r="I3316" t="str">
            <v>TCMU</v>
          </cell>
          <cell r="J3316">
            <v>8</v>
          </cell>
          <cell r="K3316" t="str">
            <v>MANZANELLI RICARDO O</v>
          </cell>
          <cell r="L3316" t="str">
            <v>GUNI</v>
          </cell>
        </row>
        <row r="3317">
          <cell r="A3317">
            <v>22</v>
          </cell>
          <cell r="B3317" t="str">
            <v>X38</v>
          </cell>
          <cell r="C3317" t="str">
            <v>DEPARTAMENTO MONTAJE</v>
          </cell>
          <cell r="D3317" t="str">
            <v>141</v>
          </cell>
          <cell r="E3317" t="str">
            <v>PARABRISAS</v>
          </cell>
          <cell r="F3317" t="str">
            <v>JUEGO MAL REPARTIDO</v>
          </cell>
          <cell r="G3317" t="str">
            <v>PARABRISASJUEGO MAL REPARTIDO</v>
          </cell>
          <cell r="H3317" t="str">
            <v>X38</v>
          </cell>
          <cell r="I3317" t="str">
            <v>TCMU</v>
          </cell>
          <cell r="J3317">
            <v>8</v>
          </cell>
          <cell r="K3317" t="str">
            <v>MANZANELLI RICARDO O</v>
          </cell>
          <cell r="L3317" t="str">
            <v>GUNI</v>
          </cell>
        </row>
        <row r="3318">
          <cell r="A3318">
            <v>22</v>
          </cell>
          <cell r="B3318" t="str">
            <v>X38</v>
          </cell>
          <cell r="C3318" t="str">
            <v>DEPARTAMENTO MONTAJE</v>
          </cell>
          <cell r="D3318" t="str">
            <v>142</v>
          </cell>
          <cell r="E3318" t="str">
            <v>FUNCION AIR-BAG / PRETENSOR</v>
          </cell>
          <cell r="F3318" t="str">
            <v>CONECTOR MAL- NO CONECTADO</v>
          </cell>
          <cell r="G3318" t="str">
            <v>FUNCION AIR-BAG / PRETENSORCONECTOR MAL- NO CONECTADO</v>
          </cell>
          <cell r="H3318" t="str">
            <v>X38</v>
          </cell>
          <cell r="I3318" t="str">
            <v>SRE1</v>
          </cell>
          <cell r="J3318">
            <v>8</v>
          </cell>
          <cell r="K3318" t="str">
            <v>DAGHERO CLAUDIO JUAN</v>
          </cell>
          <cell r="L3318" t="str">
            <v>TCMU</v>
          </cell>
        </row>
        <row r="3319">
          <cell r="A3319">
            <v>22</v>
          </cell>
          <cell r="B3319" t="str">
            <v>X38</v>
          </cell>
          <cell r="C3319" t="str">
            <v>DEPARTAMENTO MONTAJE</v>
          </cell>
          <cell r="D3319" t="str">
            <v>142</v>
          </cell>
          <cell r="E3319" t="str">
            <v>FUNCION AYUDA A LA NAVEGACION</v>
          </cell>
          <cell r="F3319" t="str">
            <v>CONECTOR MAL- NO CONECTADO</v>
          </cell>
          <cell r="G3319" t="str">
            <v>FUNCION AYUDA A LA NAVEGACIONCONECTOR MAL- NO CONECTADO</v>
          </cell>
          <cell r="H3319" t="str">
            <v>X38</v>
          </cell>
          <cell r="I3319" t="str">
            <v>SRE1</v>
          </cell>
          <cell r="J3319">
            <v>8</v>
          </cell>
          <cell r="K3319" t="str">
            <v>CONTROL ELECTRICO</v>
          </cell>
          <cell r="L3319" t="str">
            <v>ST2A</v>
          </cell>
        </row>
        <row r="3320">
          <cell r="A3320">
            <v>22</v>
          </cell>
          <cell r="B3320" t="str">
            <v>X38</v>
          </cell>
          <cell r="C3320" t="str">
            <v>DEPARTAMENTO MONTAJE</v>
          </cell>
          <cell r="D3320" t="str">
            <v>143</v>
          </cell>
          <cell r="E3320" t="str">
            <v>FARO D.</v>
          </cell>
          <cell r="F3320" t="str">
            <v>MAL POSICIONADO</v>
          </cell>
          <cell r="G3320" t="str">
            <v>FARO D.MAL POSICIONADO</v>
          </cell>
          <cell r="H3320" t="str">
            <v>X38</v>
          </cell>
          <cell r="I3320" t="str">
            <v>TCMU</v>
          </cell>
          <cell r="J3320">
            <v>8</v>
          </cell>
          <cell r="K3320" t="str">
            <v>ZELAYA GONZA MA CRUZ</v>
          </cell>
          <cell r="L3320" t="str">
            <v>GUNI</v>
          </cell>
        </row>
        <row r="3321">
          <cell r="A3321">
            <v>22</v>
          </cell>
          <cell r="B3321" t="str">
            <v>X38</v>
          </cell>
          <cell r="C3321" t="str">
            <v>DEPARTAMENTO MONTAJE</v>
          </cell>
          <cell r="D3321" t="str">
            <v>143</v>
          </cell>
          <cell r="E3321" t="str">
            <v>TAPA DE CARBURANTE</v>
          </cell>
          <cell r="F3321" t="str">
            <v>MAL CENTRADO</v>
          </cell>
          <cell r="G3321" t="str">
            <v>TAPA DE CARBURANTEMAL CENTRADO</v>
          </cell>
          <cell r="H3321" t="str">
            <v>X38</v>
          </cell>
          <cell r="I3321" t="str">
            <v>SREE</v>
          </cell>
          <cell r="J3321">
            <v>8</v>
          </cell>
          <cell r="K3321" t="str">
            <v>ZELAYA GONZA MA CRUZ</v>
          </cell>
          <cell r="L3321" t="str">
            <v>GUNI</v>
          </cell>
        </row>
        <row r="3322">
          <cell r="A3322">
            <v>22</v>
          </cell>
          <cell r="B3322" t="str">
            <v>X38</v>
          </cell>
          <cell r="C3322" t="str">
            <v>DEPARTAMENTO MONTAJE</v>
          </cell>
          <cell r="D3322" t="str">
            <v>144</v>
          </cell>
          <cell r="E3322" t="str">
            <v>TUBO DE FRENO</v>
          </cell>
          <cell r="F3322" t="str">
            <v>NO APRETADO</v>
          </cell>
          <cell r="G3322" t="str">
            <v>TUBO DE FRENONO APRETADO</v>
          </cell>
          <cell r="H3322" t="str">
            <v>X38</v>
          </cell>
          <cell r="I3322" t="str">
            <v>TCMU</v>
          </cell>
          <cell r="J3322">
            <v>8</v>
          </cell>
          <cell r="K3322" t="str">
            <v>PONCE SAON</v>
          </cell>
          <cell r="L3322" t="str">
            <v>GSAO</v>
          </cell>
        </row>
        <row r="3323">
          <cell r="A3323">
            <v>22</v>
          </cell>
          <cell r="B3323" t="str">
            <v>X38</v>
          </cell>
          <cell r="C3323" t="str">
            <v>DEPARTAMENTO MONTAJE</v>
          </cell>
          <cell r="D3323" t="str">
            <v>145</v>
          </cell>
          <cell r="E3323" t="str">
            <v>FUNCION DE ANTIARRANQUE</v>
          </cell>
          <cell r="F3323" t="str">
            <v>INSTALACION ESTATICA  2 RK01</v>
          </cell>
          <cell r="G3323" t="str">
            <v>FUNCION DE ANTIARRANQUEINSTALACION ESTATICA  2 RK01</v>
          </cell>
          <cell r="H3323" t="str">
            <v>X38</v>
          </cell>
          <cell r="I3323" t="str">
            <v>TCMU</v>
          </cell>
          <cell r="J3323">
            <v>8</v>
          </cell>
          <cell r="K3323" t="str">
            <v>CONTROL ELECTRICO</v>
          </cell>
          <cell r="L3323" t="str">
            <v>ST2A</v>
          </cell>
        </row>
        <row r="3324">
          <cell r="A3324">
            <v>22</v>
          </cell>
          <cell r="B3324" t="str">
            <v>X38</v>
          </cell>
          <cell r="C3324" t="str">
            <v>DEPARTAMENTO MONTAJE</v>
          </cell>
          <cell r="D3324" t="str">
            <v>145</v>
          </cell>
          <cell r="E3324" t="str">
            <v>PARACHOQUES AR</v>
          </cell>
          <cell r="F3324" t="str">
            <v>SOBRESALE</v>
          </cell>
          <cell r="G3324" t="str">
            <v>PARACHOQUES ARSOBRESALE</v>
          </cell>
          <cell r="H3324" t="str">
            <v>X38</v>
          </cell>
          <cell r="I3324" t="str">
            <v>TCMU</v>
          </cell>
          <cell r="J3324">
            <v>8</v>
          </cell>
          <cell r="K3324" t="str">
            <v>VERA FEDERICO</v>
          </cell>
          <cell r="L3324" t="str">
            <v>GUNI</v>
          </cell>
        </row>
        <row r="3325">
          <cell r="A3325">
            <v>22</v>
          </cell>
          <cell r="B3325" t="str">
            <v>X38</v>
          </cell>
          <cell r="C3325" t="str">
            <v>DEPARTAMENTO MONTAJE</v>
          </cell>
          <cell r="D3325" t="str">
            <v>146</v>
          </cell>
          <cell r="E3325" t="str">
            <v>FUNCION DE INYECCION</v>
          </cell>
          <cell r="F3325" t="str">
            <v>OPERACION MAL REALIZADA</v>
          </cell>
          <cell r="G3325" t="str">
            <v>FUNCION DE INYECCIONOPERACION MAL REALIZADA</v>
          </cell>
          <cell r="H3325" t="str">
            <v>X38</v>
          </cell>
          <cell r="I3325" t="str">
            <v>SRE1</v>
          </cell>
          <cell r="J3325">
            <v>8</v>
          </cell>
          <cell r="K3325" t="str">
            <v>CONTROL ELECTRICO</v>
          </cell>
          <cell r="L3325" t="str">
            <v>DYRA</v>
          </cell>
        </row>
        <row r="3326">
          <cell r="A3326">
            <v>22</v>
          </cell>
          <cell r="B3326" t="str">
            <v>X38</v>
          </cell>
          <cell r="C3326" t="str">
            <v>DEPARTAMENTO MONTAJE</v>
          </cell>
          <cell r="D3326" t="str">
            <v>147</v>
          </cell>
          <cell r="E3326" t="str">
            <v>ALETA  AVI.</v>
          </cell>
          <cell r="F3326" t="str">
            <v>DESCONCHADO</v>
          </cell>
          <cell r="G3326" t="str">
            <v>ALETA  AVI.DESCONCHADO</v>
          </cell>
          <cell r="H3326" t="str">
            <v>X38</v>
          </cell>
          <cell r="I3326" t="str">
            <v>TCMU</v>
          </cell>
          <cell r="J3326">
            <v>8</v>
          </cell>
          <cell r="K3326" t="str">
            <v>FUENTE FEDER GREGOR</v>
          </cell>
          <cell r="L3326" t="str">
            <v>GUNI</v>
          </cell>
        </row>
        <row r="3327">
          <cell r="A3327">
            <v>22</v>
          </cell>
          <cell r="B3327" t="str">
            <v>X38</v>
          </cell>
          <cell r="C3327" t="str">
            <v>DEPARTAMENTO MONTAJE</v>
          </cell>
          <cell r="D3327" t="str">
            <v>147</v>
          </cell>
          <cell r="E3327" t="str">
            <v>ALETA  AVI.</v>
          </cell>
          <cell r="F3327" t="str">
            <v>DESCONCHADO</v>
          </cell>
          <cell r="G3327" t="str">
            <v>ALETA  AVI.DESCONCHADO</v>
          </cell>
          <cell r="H3327" t="str">
            <v>X38</v>
          </cell>
          <cell r="I3327" t="str">
            <v>TCMU</v>
          </cell>
          <cell r="J3327">
            <v>8</v>
          </cell>
          <cell r="K3327" t="str">
            <v>RUSEK CHRISTIAN ADRI</v>
          </cell>
          <cell r="L3327" t="str">
            <v>GUNI</v>
          </cell>
        </row>
        <row r="3328">
          <cell r="A3328">
            <v>22</v>
          </cell>
          <cell r="B3328" t="str">
            <v>X38</v>
          </cell>
          <cell r="C3328" t="str">
            <v>DEPARTAMENTO MONTAJE</v>
          </cell>
          <cell r="D3328" t="str">
            <v>147</v>
          </cell>
          <cell r="E3328" t="str">
            <v>CUSTODIA  D.</v>
          </cell>
          <cell r="F3328" t="str">
            <v>DESCONCHADO</v>
          </cell>
          <cell r="G3328" t="str">
            <v>CUSTODIA  D.DESCONCHADO</v>
          </cell>
          <cell r="H3328" t="str">
            <v>X38</v>
          </cell>
          <cell r="I3328" t="str">
            <v>TCMU</v>
          </cell>
          <cell r="J3328">
            <v>8</v>
          </cell>
          <cell r="K3328" t="str">
            <v>GUTIERREZ VERONICA</v>
          </cell>
          <cell r="L3328" t="str">
            <v>GUNI</v>
          </cell>
        </row>
        <row r="3329">
          <cell r="A3329">
            <v>22</v>
          </cell>
          <cell r="B3329" t="str">
            <v>X38</v>
          </cell>
          <cell r="C3329" t="str">
            <v>DEPARTAMENTO MONTAJE</v>
          </cell>
          <cell r="D3329" t="str">
            <v>147</v>
          </cell>
          <cell r="E3329" t="str">
            <v>PARACHOQUES AR</v>
          </cell>
          <cell r="F3329" t="str">
            <v>DESCONCHADO</v>
          </cell>
          <cell r="G3329" t="str">
            <v>PARACHOQUES ARDESCONCHADO</v>
          </cell>
          <cell r="H3329" t="str">
            <v>X38</v>
          </cell>
          <cell r="I3329" t="str">
            <v>TCMU</v>
          </cell>
          <cell r="J3329">
            <v>8</v>
          </cell>
          <cell r="K3329" t="str">
            <v>VAZQUEZ RENE ALBERTO</v>
          </cell>
          <cell r="L3329" t="str">
            <v>GUNI</v>
          </cell>
        </row>
        <row r="3330">
          <cell r="A3330">
            <v>22</v>
          </cell>
          <cell r="B3330" t="str">
            <v>X38</v>
          </cell>
          <cell r="C3330" t="str">
            <v>DEPARTAMENTO MONTAJE</v>
          </cell>
          <cell r="D3330" t="str">
            <v>147</v>
          </cell>
          <cell r="E3330" t="str">
            <v>PIE MEDIO  D.</v>
          </cell>
          <cell r="F3330" t="str">
            <v>DESCONCHADO</v>
          </cell>
          <cell r="G3330" t="str">
            <v>PIE MEDIO  D.DESCONCHADO</v>
          </cell>
          <cell r="H3330" t="str">
            <v>X38</v>
          </cell>
          <cell r="I3330" t="str">
            <v>SREE</v>
          </cell>
          <cell r="J3330">
            <v>8</v>
          </cell>
          <cell r="K3330" t="str">
            <v>ZELAYA GONZA MA CRUZ</v>
          </cell>
          <cell r="L3330" t="str">
            <v>GUNI</v>
          </cell>
        </row>
        <row r="3331">
          <cell r="A3331">
            <v>22</v>
          </cell>
          <cell r="B3331" t="str">
            <v>X38</v>
          </cell>
          <cell r="C3331" t="str">
            <v>DEPARTAMENTO MONTAJE</v>
          </cell>
          <cell r="D3331" t="str">
            <v>147</v>
          </cell>
          <cell r="E3331" t="str">
            <v>PUERTA ARD.</v>
          </cell>
          <cell r="F3331" t="str">
            <v>DESCONCHADO</v>
          </cell>
          <cell r="G3331" t="str">
            <v>PUERTA ARD.DESCONCHADO</v>
          </cell>
          <cell r="H3331" t="str">
            <v>X38</v>
          </cell>
          <cell r="I3331" t="str">
            <v>TCMU</v>
          </cell>
          <cell r="J3331">
            <v>8</v>
          </cell>
          <cell r="K3331" t="str">
            <v>RUSEK CHRISTIAN ADRI</v>
          </cell>
          <cell r="L3331" t="str">
            <v>GUNI</v>
          </cell>
        </row>
        <row r="3332">
          <cell r="A3332">
            <v>22</v>
          </cell>
          <cell r="B3332" t="str">
            <v>X38</v>
          </cell>
          <cell r="C3332" t="str">
            <v>DEPARTAMENTO MONTAJE</v>
          </cell>
          <cell r="D3332" t="str">
            <v>147</v>
          </cell>
          <cell r="E3332" t="str">
            <v>PUERTA AVD.</v>
          </cell>
          <cell r="F3332" t="str">
            <v>DESCONCHADO</v>
          </cell>
          <cell r="G3332" t="str">
            <v>PUERTA AVD.DESCONCHADO</v>
          </cell>
          <cell r="H3332" t="str">
            <v>X38</v>
          </cell>
          <cell r="I3332" t="str">
            <v>TCMU</v>
          </cell>
          <cell r="J3332">
            <v>8</v>
          </cell>
          <cell r="K3332" t="str">
            <v>RUSEK CHRISTIAN ADRI</v>
          </cell>
          <cell r="L3332" t="str">
            <v>GUNI</v>
          </cell>
        </row>
        <row r="3333">
          <cell r="A3333">
            <v>22</v>
          </cell>
          <cell r="B3333" t="str">
            <v>X38</v>
          </cell>
          <cell r="C3333" t="str">
            <v>DEPARTAMENTO MONTAJE</v>
          </cell>
          <cell r="D3333" t="str">
            <v>147</v>
          </cell>
          <cell r="E3333" t="str">
            <v>TECHO</v>
          </cell>
          <cell r="F3333" t="str">
            <v xml:space="preserve">RAYAS </v>
          </cell>
          <cell r="G3333" t="str">
            <v xml:space="preserve">TECHORAYAS </v>
          </cell>
          <cell r="H3333" t="str">
            <v>X38</v>
          </cell>
          <cell r="I3333" t="str">
            <v>TCMU</v>
          </cell>
          <cell r="J3333">
            <v>8</v>
          </cell>
          <cell r="K3333" t="str">
            <v>MANZANELLI RICARDO O</v>
          </cell>
          <cell r="L3333" t="str">
            <v>GUNI</v>
          </cell>
        </row>
        <row r="3334">
          <cell r="A3334">
            <v>22</v>
          </cell>
          <cell r="B3334" t="str">
            <v>X38</v>
          </cell>
          <cell r="C3334" t="str">
            <v>DEPARTAMENTO PINTURA</v>
          </cell>
          <cell r="D3334" t="str">
            <v>468</v>
          </cell>
          <cell r="E3334" t="str">
            <v>PARACHOQUES AV.</v>
          </cell>
          <cell r="F3334" t="str">
            <v>NO CONFORME</v>
          </cell>
          <cell r="G3334" t="str">
            <v>PARACHOQUES AV.NO CONFORME</v>
          </cell>
          <cell r="H3334" t="str">
            <v>X38</v>
          </cell>
          <cell r="I3334" t="str">
            <v>SRE2</v>
          </cell>
          <cell r="J3334">
            <v>8</v>
          </cell>
          <cell r="K3334" t="str">
            <v>AUTELLI JORGE A</v>
          </cell>
          <cell r="L3334" t="str">
            <v>TCMU</v>
          </cell>
        </row>
        <row r="3335">
          <cell r="A3335">
            <v>22</v>
          </cell>
          <cell r="B3335" t="str">
            <v>X38</v>
          </cell>
          <cell r="C3335" t="str">
            <v>DEPARTAMENTO PINTURA</v>
          </cell>
          <cell r="D3335" t="str">
            <v>484</v>
          </cell>
          <cell r="E3335" t="str">
            <v>PAÑO DE PUERTA  AVD / ALETA  AVD</v>
          </cell>
          <cell r="F3335" t="str">
            <v>SOBRESALE</v>
          </cell>
          <cell r="G3335" t="str">
            <v>PAÑO DE PUERTA  AVD / ALETA  AVDSOBRESALE</v>
          </cell>
          <cell r="H3335" t="str">
            <v>X38</v>
          </cell>
          <cell r="I3335" t="str">
            <v>TCMU</v>
          </cell>
          <cell r="J3335">
            <v>8</v>
          </cell>
          <cell r="K3335" t="str">
            <v>GUTIERREZ VERONICA</v>
          </cell>
          <cell r="L3335" t="str">
            <v>GUNI</v>
          </cell>
        </row>
        <row r="3336">
          <cell r="A3336">
            <v>22</v>
          </cell>
          <cell r="B3336" t="str">
            <v>X38</v>
          </cell>
          <cell r="C3336" t="str">
            <v>DEPARTAMENTO PINTURA</v>
          </cell>
          <cell r="D3336" t="str">
            <v>484</v>
          </cell>
          <cell r="E3336" t="str">
            <v>PORTON (CONJUNTO)</v>
          </cell>
          <cell r="F3336" t="str">
            <v>RETOQUE DE PINTURA APARENTE</v>
          </cell>
          <cell r="G3336" t="str">
            <v>PORTON (CONJUNTO)RETOQUE DE PINTURA APARENTE</v>
          </cell>
          <cell r="H3336" t="str">
            <v>X38</v>
          </cell>
          <cell r="I3336" t="str">
            <v>TCMU</v>
          </cell>
          <cell r="J3336">
            <v>8</v>
          </cell>
          <cell r="K3336" t="str">
            <v>GUTIERREZ VERONICA</v>
          </cell>
          <cell r="L3336" t="str">
            <v>GUNI</v>
          </cell>
        </row>
        <row r="3337">
          <cell r="A3337">
            <v>22</v>
          </cell>
          <cell r="B3337" t="str">
            <v>X38</v>
          </cell>
          <cell r="C3337" t="str">
            <v>DEPARTAMENTO PINTURA</v>
          </cell>
          <cell r="D3337" t="str">
            <v>484</v>
          </cell>
          <cell r="E3337" t="str">
            <v>PUERTA ARD.</v>
          </cell>
          <cell r="F3337" t="str">
            <v>AUREOLA DE LUSTRADO</v>
          </cell>
          <cell r="G3337" t="str">
            <v>PUERTA ARD.AUREOLA DE LUSTRADO</v>
          </cell>
          <cell r="H3337" t="str">
            <v>X38</v>
          </cell>
          <cell r="I3337" t="str">
            <v>TCMU</v>
          </cell>
          <cell r="J3337">
            <v>8</v>
          </cell>
          <cell r="K3337" t="str">
            <v>FUENTE FEDER GREGOR</v>
          </cell>
          <cell r="L3337" t="str">
            <v>GUNI</v>
          </cell>
        </row>
        <row r="3338">
          <cell r="A3338">
            <v>22</v>
          </cell>
          <cell r="B3338" t="str">
            <v>X38</v>
          </cell>
          <cell r="C3338" t="str">
            <v>DEPARTAMENTO PINTURA</v>
          </cell>
          <cell r="D3338" t="str">
            <v>484</v>
          </cell>
          <cell r="E3338" t="str">
            <v>PUERTA ARI.</v>
          </cell>
          <cell r="F3338" t="str">
            <v>RETOQUE DE PINTURA APARENTE</v>
          </cell>
          <cell r="G3338" t="str">
            <v>PUERTA ARI.RETOQUE DE PINTURA APARENTE</v>
          </cell>
          <cell r="H3338" t="str">
            <v>X38</v>
          </cell>
          <cell r="I3338" t="str">
            <v>TCMU</v>
          </cell>
          <cell r="J3338">
            <v>8</v>
          </cell>
          <cell r="K3338" t="str">
            <v>VAZQUEZ RENE ALBERTO</v>
          </cell>
          <cell r="L3338" t="str">
            <v>GUNI</v>
          </cell>
        </row>
        <row r="3339">
          <cell r="A3339">
            <v>22</v>
          </cell>
          <cell r="B3339" t="str">
            <v>X38</v>
          </cell>
          <cell r="C3339" t="str">
            <v>DEPARTAMENTO PINTURA</v>
          </cell>
          <cell r="D3339" t="str">
            <v>486</v>
          </cell>
          <cell r="E3339" t="str">
            <v>ALETA  ARI.</v>
          </cell>
          <cell r="F3339" t="str">
            <v>DEPOSITO DE PARTICULAS</v>
          </cell>
          <cell r="G3339" t="str">
            <v>ALETA  ARI.DEPOSITO DE PARTICULAS</v>
          </cell>
          <cell r="H3339" t="str">
            <v>X38</v>
          </cell>
          <cell r="I3339" t="str">
            <v>TCMU</v>
          </cell>
          <cell r="J3339">
            <v>8</v>
          </cell>
          <cell r="K3339" t="str">
            <v>RUSEK CHRISTIAN ADRI</v>
          </cell>
          <cell r="L3339" t="str">
            <v>GUNI</v>
          </cell>
        </row>
        <row r="3340">
          <cell r="A3340">
            <v>22</v>
          </cell>
          <cell r="B3340" t="str">
            <v>X38</v>
          </cell>
          <cell r="C3340" t="str">
            <v>DEPARTAMENTO PINTURA</v>
          </cell>
          <cell r="D3340" t="str">
            <v>486</v>
          </cell>
          <cell r="E3340" t="str">
            <v>ENCUADRAMIENTO DE PUERTA ARI.</v>
          </cell>
          <cell r="F3340" t="str">
            <v>DEPOSITO DE PARTICULAS</v>
          </cell>
          <cell r="G3340" t="str">
            <v>ENCUADRAMIENTO DE PUERTA ARI.DEPOSITO DE PARTICULAS</v>
          </cell>
          <cell r="H3340" t="str">
            <v>X38</v>
          </cell>
          <cell r="I3340" t="str">
            <v>TCMU</v>
          </cell>
          <cell r="J3340">
            <v>8</v>
          </cell>
          <cell r="K3340" t="str">
            <v>RUSEK CHRISTIAN ADRI</v>
          </cell>
          <cell r="L3340" t="str">
            <v>GUNI</v>
          </cell>
        </row>
        <row r="3341">
          <cell r="A3341">
            <v>22</v>
          </cell>
          <cell r="B3341" t="str">
            <v>X38</v>
          </cell>
          <cell r="C3341" t="str">
            <v>DEPARTAMENTO PINTURA</v>
          </cell>
          <cell r="D3341" t="str">
            <v>486</v>
          </cell>
          <cell r="E3341" t="str">
            <v>PIE MEDIO  D.</v>
          </cell>
          <cell r="F3341" t="str">
            <v>GRANO</v>
          </cell>
          <cell r="G3341" t="str">
            <v>PIE MEDIO  D.GRANO</v>
          </cell>
          <cell r="H3341" t="str">
            <v>X38</v>
          </cell>
          <cell r="I3341" t="str">
            <v>SRE2</v>
          </cell>
          <cell r="J3341">
            <v>8</v>
          </cell>
          <cell r="K3341" t="str">
            <v>ZELAYA GONZA MA CRUZ</v>
          </cell>
          <cell r="L3341" t="str">
            <v>GUNI</v>
          </cell>
        </row>
        <row r="3342">
          <cell r="A3342">
            <v>22</v>
          </cell>
          <cell r="B3342" t="str">
            <v>X38</v>
          </cell>
          <cell r="C3342" t="str">
            <v>DEPARTAMENTO PINTURA</v>
          </cell>
          <cell r="D3342" t="str">
            <v>486</v>
          </cell>
          <cell r="E3342" t="str">
            <v>PORTON (CONJUNTO)</v>
          </cell>
          <cell r="F3342" t="str">
            <v>CRATER</v>
          </cell>
          <cell r="G3342" t="str">
            <v>PORTON (CONJUNTO)CRATER</v>
          </cell>
          <cell r="H3342" t="str">
            <v>X38</v>
          </cell>
          <cell r="I3342" t="str">
            <v>TCMU</v>
          </cell>
          <cell r="J3342">
            <v>8</v>
          </cell>
          <cell r="K3342" t="str">
            <v>RUSEK CHRISTIAN ADRI</v>
          </cell>
          <cell r="L3342" t="str">
            <v>GUNI</v>
          </cell>
        </row>
        <row r="3343">
          <cell r="A3343">
            <v>22</v>
          </cell>
          <cell r="B3343" t="str">
            <v>X38</v>
          </cell>
          <cell r="C3343" t="str">
            <v>DEPARTAMENTO PINTURA</v>
          </cell>
          <cell r="D3343" t="str">
            <v>486</v>
          </cell>
          <cell r="E3343" t="str">
            <v>PORTON (CONJUNTO)</v>
          </cell>
          <cell r="F3343" t="str">
            <v>GRANO</v>
          </cell>
          <cell r="G3343" t="str">
            <v>PORTON (CONJUNTO)GRANO</v>
          </cell>
          <cell r="H3343" t="str">
            <v>X38</v>
          </cell>
          <cell r="I3343" t="str">
            <v>SREE</v>
          </cell>
          <cell r="J3343">
            <v>8</v>
          </cell>
          <cell r="K3343" t="str">
            <v>ZELAYA GONZA MA CRUZ</v>
          </cell>
          <cell r="L3343" t="str">
            <v>GUNI</v>
          </cell>
        </row>
        <row r="3344">
          <cell r="A3344">
            <v>22</v>
          </cell>
          <cell r="B3344" t="str">
            <v>X38</v>
          </cell>
          <cell r="C3344" t="str">
            <v>DEPARTAMENTO PINTURA</v>
          </cell>
          <cell r="D3344" t="str">
            <v>486</v>
          </cell>
          <cell r="E3344" t="str">
            <v>PORTON (CONJUNTO)</v>
          </cell>
          <cell r="F3344" t="str">
            <v>GRANO</v>
          </cell>
          <cell r="G3344" t="str">
            <v>PORTON (CONJUNTO)GRANO</v>
          </cell>
          <cell r="H3344" t="str">
            <v>X38</v>
          </cell>
          <cell r="I3344" t="str">
            <v>TCMU</v>
          </cell>
          <cell r="J3344">
            <v>8</v>
          </cell>
          <cell r="K3344" t="str">
            <v>MANZANELLI RICARDO O</v>
          </cell>
          <cell r="L3344" t="str">
            <v>GUNI</v>
          </cell>
        </row>
        <row r="3345">
          <cell r="A3345">
            <v>22</v>
          </cell>
          <cell r="B3345" t="str">
            <v>X38</v>
          </cell>
          <cell r="C3345" t="str">
            <v>DEPARTAMENTO PINTURA</v>
          </cell>
          <cell r="D3345" t="str">
            <v>486</v>
          </cell>
          <cell r="E3345" t="str">
            <v>PUERTA ARD.</v>
          </cell>
          <cell r="F3345" t="str">
            <v>MANCHA</v>
          </cell>
          <cell r="G3345" t="str">
            <v>PUERTA ARD.MANCHA</v>
          </cell>
          <cell r="H3345" t="str">
            <v>X38</v>
          </cell>
          <cell r="I3345" t="str">
            <v>TCMU</v>
          </cell>
          <cell r="J3345">
            <v>8</v>
          </cell>
          <cell r="K3345" t="str">
            <v>ZELAYA GONZA MA CRUZ</v>
          </cell>
          <cell r="L3345" t="str">
            <v>GUNI</v>
          </cell>
        </row>
        <row r="3346">
          <cell r="A3346">
            <v>22</v>
          </cell>
          <cell r="B3346" t="str">
            <v>X38</v>
          </cell>
          <cell r="C3346" t="str">
            <v>DEPARTAMENTO PINTURA</v>
          </cell>
          <cell r="D3346" t="str">
            <v>486</v>
          </cell>
          <cell r="E3346" t="str">
            <v>PUERTA ARI.</v>
          </cell>
          <cell r="F3346" t="str">
            <v>DEPOSITO DE PARTICULAS</v>
          </cell>
          <cell r="G3346" t="str">
            <v>PUERTA ARI.DEPOSITO DE PARTICULAS</v>
          </cell>
          <cell r="H3346" t="str">
            <v>X38</v>
          </cell>
          <cell r="I3346" t="str">
            <v>SRE2</v>
          </cell>
          <cell r="J3346">
            <v>8</v>
          </cell>
          <cell r="K3346" t="str">
            <v>DAGHERO CLAUDIO JUAN</v>
          </cell>
          <cell r="L3346" t="str">
            <v>TCMU</v>
          </cell>
        </row>
        <row r="3347">
          <cell r="A3347">
            <v>22</v>
          </cell>
          <cell r="B3347" t="str">
            <v>X38</v>
          </cell>
          <cell r="C3347" t="str">
            <v>DEPARTAMENTO PINTURA</v>
          </cell>
          <cell r="D3347" t="str">
            <v>486</v>
          </cell>
          <cell r="E3347" t="str">
            <v>PUERTA ARI.</v>
          </cell>
          <cell r="F3347" t="str">
            <v>GRANO</v>
          </cell>
          <cell r="G3347" t="str">
            <v>PUERTA ARI.GRANO</v>
          </cell>
          <cell r="H3347" t="str">
            <v>X38</v>
          </cell>
          <cell r="I3347" t="str">
            <v>SREE</v>
          </cell>
          <cell r="J3347">
            <v>8</v>
          </cell>
          <cell r="K3347" t="str">
            <v>ZELAYA GONZA MA CRUZ</v>
          </cell>
          <cell r="L3347" t="str">
            <v>GUNI</v>
          </cell>
        </row>
        <row r="3348">
          <cell r="A3348">
            <v>22</v>
          </cell>
          <cell r="B3348" t="str">
            <v>X38</v>
          </cell>
          <cell r="C3348" t="str">
            <v>DEPARTAMENTO PINTURA</v>
          </cell>
          <cell r="D3348" t="str">
            <v>486</v>
          </cell>
          <cell r="E3348" t="str">
            <v>PUERTA ARI.</v>
          </cell>
          <cell r="F3348" t="str">
            <v>HUELLAS</v>
          </cell>
          <cell r="G3348" t="str">
            <v>PUERTA ARI.HUELLAS</v>
          </cell>
          <cell r="H3348" t="str">
            <v>X38</v>
          </cell>
          <cell r="I3348" t="str">
            <v>TCMU</v>
          </cell>
          <cell r="J3348">
            <v>8</v>
          </cell>
          <cell r="K3348" t="str">
            <v>GUTIERREZ VERONICA</v>
          </cell>
          <cell r="L3348" t="str">
            <v>GUNI</v>
          </cell>
        </row>
        <row r="3349">
          <cell r="A3349">
            <v>22</v>
          </cell>
          <cell r="B3349" t="str">
            <v>X65</v>
          </cell>
          <cell r="C3349" t="str">
            <v>CALIDAD DE PIEZAS</v>
          </cell>
          <cell r="D3349" t="str">
            <v>151</v>
          </cell>
          <cell r="E3349" t="str">
            <v>ALETA  AVD.</v>
          </cell>
          <cell r="F3349" t="str">
            <v>DETERIORADO</v>
          </cell>
          <cell r="G3349" t="str">
            <v>ALETA  AVD.DETERIORADO</v>
          </cell>
          <cell r="H3349" t="str">
            <v>X65</v>
          </cell>
          <cell r="I3349" t="str">
            <v>SRE1</v>
          </cell>
          <cell r="J3349">
            <v>8</v>
          </cell>
          <cell r="K3349" t="str">
            <v>FUENTE FEDER GREGOR</v>
          </cell>
          <cell r="L3349" t="str">
            <v>GUNI</v>
          </cell>
        </row>
        <row r="3350">
          <cell r="A3350">
            <v>22</v>
          </cell>
          <cell r="B3350" t="str">
            <v>X65</v>
          </cell>
          <cell r="C3350" t="str">
            <v>CALIDAD DE PIEZAS</v>
          </cell>
          <cell r="D3350" t="str">
            <v>151</v>
          </cell>
          <cell r="E3350" t="str">
            <v>ALETA  AVD.</v>
          </cell>
          <cell r="F3350" t="str">
            <v>NO CONFORME</v>
          </cell>
          <cell r="G3350" t="str">
            <v>ALETA  AVD.NO CONFORME</v>
          </cell>
          <cell r="H3350" t="str">
            <v>X65</v>
          </cell>
          <cell r="I3350" t="str">
            <v>SRE1</v>
          </cell>
          <cell r="J3350">
            <v>8</v>
          </cell>
          <cell r="K3350" t="str">
            <v>AUTELLI JORGE A</v>
          </cell>
          <cell r="L3350" t="str">
            <v>TCMU</v>
          </cell>
        </row>
        <row r="3351">
          <cell r="A3351">
            <v>22</v>
          </cell>
          <cell r="B3351" t="str">
            <v>X65</v>
          </cell>
          <cell r="C3351" t="str">
            <v>CALIDAD DE PIEZAS</v>
          </cell>
          <cell r="D3351" t="str">
            <v>151</v>
          </cell>
          <cell r="E3351" t="str">
            <v>ALETA  AVD.</v>
          </cell>
          <cell r="F3351" t="str">
            <v>NO CONFORME</v>
          </cell>
          <cell r="G3351" t="str">
            <v>ALETA  AVD.NO CONFORME</v>
          </cell>
          <cell r="H3351" t="str">
            <v>X65</v>
          </cell>
          <cell r="I3351" t="str">
            <v>SRE2</v>
          </cell>
          <cell r="J3351">
            <v>8</v>
          </cell>
          <cell r="K3351" t="str">
            <v>AUTELLI JORGE A</v>
          </cell>
          <cell r="L3351" t="str">
            <v>TCMU</v>
          </cell>
        </row>
        <row r="3352">
          <cell r="A3352">
            <v>22</v>
          </cell>
          <cell r="B3352" t="str">
            <v>X65</v>
          </cell>
          <cell r="C3352" t="str">
            <v>CALIDAD DE PIEZAS</v>
          </cell>
          <cell r="D3352" t="str">
            <v>151</v>
          </cell>
          <cell r="E3352" t="str">
            <v>ALETA  AVI.</v>
          </cell>
          <cell r="F3352" t="str">
            <v>DEFORMACION</v>
          </cell>
          <cell r="G3352" t="str">
            <v>ALETA  AVI.DEFORMACION</v>
          </cell>
          <cell r="H3352" t="str">
            <v>X65</v>
          </cell>
          <cell r="I3352" t="str">
            <v>TCMU</v>
          </cell>
          <cell r="J3352">
            <v>8</v>
          </cell>
          <cell r="K3352" t="str">
            <v>ACEVEDO CLAUDIO CEFE</v>
          </cell>
          <cell r="L3352" t="str">
            <v>GUNI</v>
          </cell>
        </row>
        <row r="3353">
          <cell r="A3353">
            <v>22</v>
          </cell>
          <cell r="B3353" t="str">
            <v>X65</v>
          </cell>
          <cell r="C3353" t="str">
            <v>CALIDAD DE PIEZAS</v>
          </cell>
          <cell r="D3353" t="str">
            <v>151</v>
          </cell>
          <cell r="E3353" t="str">
            <v>ALETA  AVI.</v>
          </cell>
          <cell r="F3353" t="str">
            <v>DEFORMADO</v>
          </cell>
          <cell r="G3353" t="str">
            <v>ALETA  AVI.DEFORMADO</v>
          </cell>
          <cell r="H3353" t="str">
            <v>X65</v>
          </cell>
          <cell r="I3353" t="str">
            <v>TCMU</v>
          </cell>
          <cell r="J3353">
            <v>8</v>
          </cell>
          <cell r="K3353" t="str">
            <v>FIGUEROA MIGUEL ANGE</v>
          </cell>
          <cell r="L3353" t="str">
            <v>GUNI</v>
          </cell>
        </row>
        <row r="3354">
          <cell r="A3354">
            <v>22</v>
          </cell>
          <cell r="B3354" t="str">
            <v>X65</v>
          </cell>
          <cell r="C3354" t="str">
            <v>CALIDAD DE PIEZAS</v>
          </cell>
          <cell r="D3354" t="str">
            <v>151</v>
          </cell>
          <cell r="E3354" t="str">
            <v>ALETA  AVI.</v>
          </cell>
          <cell r="F3354" t="str">
            <v>NO CONFORME</v>
          </cell>
          <cell r="G3354" t="str">
            <v>ALETA  AVI.NO CONFORME</v>
          </cell>
          <cell r="H3354" t="str">
            <v>X65</v>
          </cell>
          <cell r="I3354" t="str">
            <v>SRE2</v>
          </cell>
          <cell r="J3354">
            <v>8</v>
          </cell>
          <cell r="K3354" t="str">
            <v>DAGHERO CLAUDIO JUAN</v>
          </cell>
          <cell r="L3354" t="str">
            <v>TCMU</v>
          </cell>
        </row>
        <row r="3355">
          <cell r="A3355">
            <v>22</v>
          </cell>
          <cell r="B3355" t="str">
            <v>X65</v>
          </cell>
          <cell r="C3355" t="str">
            <v>CALIDAD DE PIEZAS</v>
          </cell>
          <cell r="D3355" t="str">
            <v>151</v>
          </cell>
          <cell r="E3355" t="str">
            <v>ASIENTO  AVD.</v>
          </cell>
          <cell r="F3355" t="str">
            <v>NO CONFORME</v>
          </cell>
          <cell r="G3355" t="str">
            <v>ASIENTO  AVD.NO CONFORME</v>
          </cell>
          <cell r="H3355" t="str">
            <v>X65</v>
          </cell>
          <cell r="I3355" t="str">
            <v>SRE2</v>
          </cell>
          <cell r="J3355">
            <v>8</v>
          </cell>
          <cell r="K3355" t="str">
            <v>AUTELLI JORGE A</v>
          </cell>
          <cell r="L3355" t="str">
            <v>TCMU</v>
          </cell>
        </row>
        <row r="3356">
          <cell r="A3356">
            <v>22</v>
          </cell>
          <cell r="B3356" t="str">
            <v>X65</v>
          </cell>
          <cell r="C3356" t="str">
            <v>CALIDAD DE PIEZAS</v>
          </cell>
          <cell r="D3356" t="str">
            <v>151</v>
          </cell>
          <cell r="E3356" t="str">
            <v>BOMBA DE DIRECCION ASISTADA</v>
          </cell>
          <cell r="F3356" t="str">
            <v>ORGANO NO FUNCIONA</v>
          </cell>
          <cell r="G3356" t="str">
            <v>BOMBA DE DIRECCION ASISTADAORGANO NO FUNCIONA</v>
          </cell>
          <cell r="H3356" t="str">
            <v>X65</v>
          </cell>
          <cell r="I3356" t="str">
            <v>SRE2</v>
          </cell>
          <cell r="J3356">
            <v>8</v>
          </cell>
          <cell r="K3356" t="str">
            <v>MORENO WALTER</v>
          </cell>
          <cell r="L3356" t="str">
            <v>RMOT</v>
          </cell>
        </row>
        <row r="3357">
          <cell r="A3357">
            <v>22</v>
          </cell>
          <cell r="B3357" t="str">
            <v>X65</v>
          </cell>
          <cell r="C3357" t="str">
            <v>CALIDAD DE PIEZAS</v>
          </cell>
          <cell r="D3357" t="str">
            <v>151</v>
          </cell>
          <cell r="E3357" t="str">
            <v>CAJETIN EXT. LUNA DE PUERTA ARD.</v>
          </cell>
          <cell r="F3357" t="str">
            <v>DEFORMADO</v>
          </cell>
          <cell r="G3357" t="str">
            <v>CAJETIN EXT. LUNA DE PUERTA ARD.DEFORMADO</v>
          </cell>
          <cell r="H3357" t="str">
            <v>X65</v>
          </cell>
          <cell r="I3357" t="str">
            <v>SRE2</v>
          </cell>
          <cell r="J3357">
            <v>8</v>
          </cell>
          <cell r="K3357" t="str">
            <v>DAGHERO CLAUDIO JUAN</v>
          </cell>
          <cell r="L3357" t="str">
            <v>TCMU</v>
          </cell>
        </row>
        <row r="3358">
          <cell r="A3358">
            <v>22</v>
          </cell>
          <cell r="B3358" t="str">
            <v>X65</v>
          </cell>
          <cell r="C3358" t="str">
            <v>CALIDAD DE PIEZAS</v>
          </cell>
          <cell r="D3358" t="str">
            <v>151</v>
          </cell>
          <cell r="E3358" t="str">
            <v>CAJETIN EXT. LUNA DE PUERTA AVD.</v>
          </cell>
          <cell r="F3358" t="str">
            <v>DEFORMADO</v>
          </cell>
          <cell r="G3358" t="str">
            <v>CAJETIN EXT. LUNA DE PUERTA AVD.DEFORMADO</v>
          </cell>
          <cell r="H3358" t="str">
            <v>X65</v>
          </cell>
          <cell r="I3358" t="str">
            <v>TCMU</v>
          </cell>
          <cell r="J3358">
            <v>8</v>
          </cell>
          <cell r="K3358" t="str">
            <v>FIGUEROA MIGUEL ANGE</v>
          </cell>
          <cell r="L3358" t="str">
            <v>GUNI</v>
          </cell>
        </row>
        <row r="3359">
          <cell r="A3359">
            <v>22</v>
          </cell>
          <cell r="B3359" t="str">
            <v>X65</v>
          </cell>
          <cell r="C3359" t="str">
            <v>CALIDAD DE PIEZAS</v>
          </cell>
          <cell r="D3359" t="str">
            <v>151</v>
          </cell>
          <cell r="E3359" t="str">
            <v>FUNCION APERTURA-CIERRE DE PTAS.</v>
          </cell>
          <cell r="F3359" t="str">
            <v>CLIP LENGUETA RETROCEDIDA</v>
          </cell>
          <cell r="G3359" t="str">
            <v>FUNCION APERTURA-CIERRE DE PTAS.CLIP LENGUETA RETROCEDIDA</v>
          </cell>
          <cell r="H3359" t="str">
            <v>X65</v>
          </cell>
          <cell r="I3359" t="str">
            <v>SREE</v>
          </cell>
          <cell r="J3359">
            <v>8</v>
          </cell>
          <cell r="K3359" t="str">
            <v>CONTROL ELECTRICO</v>
          </cell>
          <cell r="L3359" t="str">
            <v>ST2A</v>
          </cell>
        </row>
        <row r="3360">
          <cell r="A3360">
            <v>22</v>
          </cell>
          <cell r="B3360" t="str">
            <v>X65</v>
          </cell>
          <cell r="C3360" t="str">
            <v>CALIDAD DE PIEZAS</v>
          </cell>
          <cell r="D3360" t="str">
            <v>151</v>
          </cell>
          <cell r="E3360" t="str">
            <v>FUNCION DE ANTIARRANQUE</v>
          </cell>
          <cell r="F3360" t="str">
            <v>TERMINAL DETERIORADO</v>
          </cell>
          <cell r="G3360" t="str">
            <v>FUNCION DE ANTIARRANQUETERMINAL DETERIORADO</v>
          </cell>
          <cell r="H3360" t="str">
            <v>X65</v>
          </cell>
          <cell r="I3360" t="str">
            <v>SREE</v>
          </cell>
          <cell r="J3360">
            <v>8</v>
          </cell>
          <cell r="K3360" t="str">
            <v>CONTROL ELECTRICO</v>
          </cell>
          <cell r="L3360" t="str">
            <v>ST1A</v>
          </cell>
        </row>
        <row r="3361">
          <cell r="A3361">
            <v>22</v>
          </cell>
          <cell r="B3361" t="str">
            <v>X65</v>
          </cell>
          <cell r="C3361" t="str">
            <v>CALIDAD DE PIEZAS</v>
          </cell>
          <cell r="D3361" t="str">
            <v>151</v>
          </cell>
          <cell r="E3361" t="str">
            <v>FUNCION DE CLAXON O BOCINAS</v>
          </cell>
          <cell r="F3361" t="str">
            <v>CABLEADO NO CONFORME</v>
          </cell>
          <cell r="G3361" t="str">
            <v>FUNCION DE CLAXON O BOCINASCABLEADO NO CONFORME</v>
          </cell>
          <cell r="H3361" t="str">
            <v>X65</v>
          </cell>
          <cell r="I3361" t="str">
            <v>SREE</v>
          </cell>
          <cell r="J3361">
            <v>8</v>
          </cell>
          <cell r="K3361" t="str">
            <v>CONTROL ELECTRICO</v>
          </cell>
          <cell r="L3361" t="str">
            <v>ST2A</v>
          </cell>
        </row>
        <row r="3362">
          <cell r="A3362">
            <v>22</v>
          </cell>
          <cell r="B3362" t="str">
            <v>X65</v>
          </cell>
          <cell r="C3362" t="str">
            <v>CALIDAD DE PIEZAS</v>
          </cell>
          <cell r="D3362" t="str">
            <v>151</v>
          </cell>
          <cell r="E3362" t="str">
            <v>FUNCION DE CLIMATIZACION</v>
          </cell>
          <cell r="F3362" t="str">
            <v>NO CONFORME</v>
          </cell>
          <cell r="G3362" t="str">
            <v>FUNCION DE CLIMATIZACIONNO CONFORME</v>
          </cell>
          <cell r="H3362" t="str">
            <v>X65</v>
          </cell>
          <cell r="I3362" t="str">
            <v>SRE1</v>
          </cell>
          <cell r="J3362">
            <v>8</v>
          </cell>
          <cell r="K3362" t="str">
            <v>PEN GUSTAVO RAUL</v>
          </cell>
          <cell r="L3362" t="str">
            <v>RMOT</v>
          </cell>
        </row>
        <row r="3363">
          <cell r="A3363">
            <v>22</v>
          </cell>
          <cell r="B3363" t="str">
            <v>X65</v>
          </cell>
          <cell r="C3363" t="str">
            <v>CALIDAD DE PIEZAS</v>
          </cell>
          <cell r="D3363" t="str">
            <v>151</v>
          </cell>
          <cell r="E3363" t="str">
            <v>FUNCION DE CLIMATIZACION</v>
          </cell>
          <cell r="F3363" t="str">
            <v>NO CONFORME</v>
          </cell>
          <cell r="G3363" t="str">
            <v>FUNCION DE CLIMATIZACIONNO CONFORME</v>
          </cell>
          <cell r="H3363" t="str">
            <v>X65</v>
          </cell>
          <cell r="I3363" t="str">
            <v>SRE2</v>
          </cell>
          <cell r="J3363">
            <v>8</v>
          </cell>
          <cell r="K3363" t="str">
            <v>PEN GUSTAVO RAUL</v>
          </cell>
          <cell r="L3363" t="str">
            <v>RMOT</v>
          </cell>
        </row>
        <row r="3364">
          <cell r="A3364">
            <v>22</v>
          </cell>
          <cell r="B3364" t="str">
            <v>X65</v>
          </cell>
          <cell r="C3364" t="str">
            <v>CALIDAD DE PIEZAS</v>
          </cell>
          <cell r="D3364" t="str">
            <v>151</v>
          </cell>
          <cell r="E3364" t="str">
            <v>LUNETA AR FIJA</v>
          </cell>
          <cell r="F3364" t="str">
            <v xml:space="preserve">RAYAS </v>
          </cell>
          <cell r="G3364" t="str">
            <v xml:space="preserve">LUNETA AR FIJARAYAS </v>
          </cell>
          <cell r="H3364" t="str">
            <v>X65</v>
          </cell>
          <cell r="I3364" t="str">
            <v>BDEF</v>
          </cell>
          <cell r="J3364">
            <v>8</v>
          </cell>
          <cell r="K3364" t="str">
            <v>ESTERIO SERGIO DAN</v>
          </cell>
          <cell r="L3364" t="str">
            <v>BOUT</v>
          </cell>
        </row>
        <row r="3365">
          <cell r="A3365">
            <v>22</v>
          </cell>
          <cell r="B3365" t="str">
            <v>X65</v>
          </cell>
          <cell r="C3365" t="str">
            <v>CALIDAD DE PIEZAS</v>
          </cell>
          <cell r="D3365" t="str">
            <v>151</v>
          </cell>
          <cell r="E3365" t="str">
            <v>MANDO DE CALEFACCION</v>
          </cell>
          <cell r="F3365" t="str">
            <v>NO CONFORME</v>
          </cell>
          <cell r="G3365" t="str">
            <v>MANDO DE CALEFACCIONNO CONFORME</v>
          </cell>
          <cell r="H3365" t="str">
            <v>X65</v>
          </cell>
          <cell r="I3365" t="str">
            <v>SRE1</v>
          </cell>
          <cell r="J3365">
            <v>8</v>
          </cell>
          <cell r="K3365" t="str">
            <v>AUTELLI JORGE A</v>
          </cell>
          <cell r="L3365" t="str">
            <v>TCMU</v>
          </cell>
        </row>
        <row r="3366">
          <cell r="A3366">
            <v>22</v>
          </cell>
          <cell r="B3366" t="str">
            <v>X65</v>
          </cell>
          <cell r="C3366" t="str">
            <v>CALIDAD DE PIEZAS</v>
          </cell>
          <cell r="D3366" t="str">
            <v>151</v>
          </cell>
          <cell r="E3366" t="str">
            <v>RETROVISOR EXT. I. REGULABLE DE INTERIOR</v>
          </cell>
          <cell r="F3366" t="str">
            <v>NO CONFORME</v>
          </cell>
          <cell r="G3366" t="str">
            <v>RETROVISOR EXT. I. REGULABLE DE INTERIORNO CONFORME</v>
          </cell>
          <cell r="H3366" t="str">
            <v>X65</v>
          </cell>
          <cell r="I3366" t="str">
            <v>TCMU</v>
          </cell>
          <cell r="J3366">
            <v>8</v>
          </cell>
          <cell r="K3366" t="str">
            <v>VAZQUEZ RENE ALBERTO</v>
          </cell>
          <cell r="L3366" t="str">
            <v>GUNI</v>
          </cell>
        </row>
        <row r="3367">
          <cell r="A3367">
            <v>22</v>
          </cell>
          <cell r="B3367" t="str">
            <v>X65</v>
          </cell>
          <cell r="C3367" t="str">
            <v>CALIDAD DE PIEZAS</v>
          </cell>
          <cell r="D3367" t="str">
            <v>151</v>
          </cell>
          <cell r="E3367" t="str">
            <v>TAPA DE CARBURANTE</v>
          </cell>
          <cell r="F3367" t="str">
            <v>MAL ASPECTO</v>
          </cell>
          <cell r="G3367" t="str">
            <v>TAPA DE CARBURANTEMAL ASPECTO</v>
          </cell>
          <cell r="H3367" t="str">
            <v>X65</v>
          </cell>
          <cell r="I3367" t="str">
            <v>TCMU</v>
          </cell>
          <cell r="J3367">
            <v>8</v>
          </cell>
          <cell r="K3367" t="str">
            <v>VAZQUEZ RENE ALBERTO</v>
          </cell>
          <cell r="L3367" t="str">
            <v>GUNI</v>
          </cell>
        </row>
        <row r="3368">
          <cell r="A3368">
            <v>22</v>
          </cell>
          <cell r="B3368" t="str">
            <v>X65</v>
          </cell>
          <cell r="C3368" t="str">
            <v>CALIDAD DE PIEZAS</v>
          </cell>
          <cell r="D3368" t="str">
            <v>151</v>
          </cell>
          <cell r="E3368" t="str">
            <v>TAPA DE CARBURANTE</v>
          </cell>
          <cell r="F3368" t="str">
            <v>NO CONFORME</v>
          </cell>
          <cell r="G3368" t="str">
            <v>TAPA DE CARBURANTENO CONFORME</v>
          </cell>
          <cell r="H3368" t="str">
            <v>X65</v>
          </cell>
          <cell r="I3368" t="str">
            <v>TCMU</v>
          </cell>
          <cell r="J3368">
            <v>8</v>
          </cell>
          <cell r="K3368" t="str">
            <v>REYNOSO DAVID WALTER</v>
          </cell>
          <cell r="L3368" t="str">
            <v>GUNI</v>
          </cell>
        </row>
        <row r="3369">
          <cell r="A3369">
            <v>22</v>
          </cell>
          <cell r="B3369" t="str">
            <v>X65</v>
          </cell>
          <cell r="C3369" t="str">
            <v>CALIDAD DE PIEZAS</v>
          </cell>
          <cell r="D3369" t="str">
            <v>151</v>
          </cell>
          <cell r="E3369" t="str">
            <v>TUBO ALTA PRESION DE A. A.</v>
          </cell>
          <cell r="F3369" t="str">
            <v>FALTA SOPORTE</v>
          </cell>
          <cell r="G3369" t="str">
            <v>TUBO ALTA PRESION DE A. A.FALTA SOPORTE</v>
          </cell>
          <cell r="H3369" t="str">
            <v>X65</v>
          </cell>
          <cell r="I3369" t="str">
            <v>SRE1</v>
          </cell>
          <cell r="J3369">
            <v>8</v>
          </cell>
          <cell r="K3369" t="str">
            <v>AUTELLI JORGE A</v>
          </cell>
          <cell r="L3369" t="str">
            <v>TCMU</v>
          </cell>
        </row>
        <row r="3370">
          <cell r="A3370">
            <v>22</v>
          </cell>
          <cell r="B3370" t="str">
            <v>X65</v>
          </cell>
          <cell r="C3370" t="str">
            <v>CALIDAD DE PIEZAS</v>
          </cell>
          <cell r="D3370" t="str">
            <v>151</v>
          </cell>
          <cell r="E3370" t="str">
            <v>TUBO ALTA PRESION DE A. A.</v>
          </cell>
          <cell r="F3370" t="str">
            <v>FALTA SOPORTE</v>
          </cell>
          <cell r="G3370" t="str">
            <v>TUBO ALTA PRESION DE A. A.FALTA SOPORTE</v>
          </cell>
          <cell r="H3370" t="str">
            <v>X65</v>
          </cell>
          <cell r="I3370" t="str">
            <v>SRE2</v>
          </cell>
          <cell r="J3370">
            <v>8</v>
          </cell>
          <cell r="K3370" t="str">
            <v>AUTELLI JORGE A</v>
          </cell>
          <cell r="L3370" t="str">
            <v>TCMU</v>
          </cell>
        </row>
        <row r="3371">
          <cell r="A3371">
            <v>22</v>
          </cell>
          <cell r="B3371" t="str">
            <v>X65</v>
          </cell>
          <cell r="C3371" t="str">
            <v>CALIDAD DE PIEZAS</v>
          </cell>
          <cell r="D3371" t="str">
            <v>151</v>
          </cell>
          <cell r="E3371" t="str">
            <v>TUBO ALTA PRESION DE A. A.</v>
          </cell>
          <cell r="F3371" t="str">
            <v>FUGA</v>
          </cell>
          <cell r="G3371" t="str">
            <v>TUBO ALTA PRESION DE A. A.FUGA</v>
          </cell>
          <cell r="H3371" t="str">
            <v>X65</v>
          </cell>
          <cell r="I3371" t="str">
            <v>SRE2</v>
          </cell>
          <cell r="J3371">
            <v>8</v>
          </cell>
          <cell r="K3371" t="str">
            <v>AUTELLI JORGE A</v>
          </cell>
          <cell r="L3371" t="str">
            <v>TCMU</v>
          </cell>
        </row>
        <row r="3372">
          <cell r="A3372">
            <v>22</v>
          </cell>
          <cell r="B3372" t="str">
            <v>X65</v>
          </cell>
          <cell r="C3372" t="str">
            <v>CALIDAD DE PIEZAS</v>
          </cell>
          <cell r="D3372" t="str">
            <v>151</v>
          </cell>
          <cell r="E3372" t="str">
            <v>TUBO BAJA PRESION DE A. A.</v>
          </cell>
          <cell r="F3372" t="str">
            <v>FUGA</v>
          </cell>
          <cell r="G3372" t="str">
            <v>TUBO BAJA PRESION DE A. A.FUGA</v>
          </cell>
          <cell r="H3372" t="str">
            <v>X65</v>
          </cell>
          <cell r="I3372" t="str">
            <v>SRE1</v>
          </cell>
          <cell r="J3372">
            <v>8</v>
          </cell>
          <cell r="K3372" t="str">
            <v>AUTELLI JORGE A</v>
          </cell>
          <cell r="L3372" t="str">
            <v>TCMU</v>
          </cell>
        </row>
        <row r="3373">
          <cell r="A3373">
            <v>22</v>
          </cell>
          <cell r="B3373" t="str">
            <v>X65</v>
          </cell>
          <cell r="C3373" t="str">
            <v>CALIDAD DE PIEZAS</v>
          </cell>
          <cell r="D3373" t="str">
            <v>151</v>
          </cell>
          <cell r="E3373" t="str">
            <v>TUBO INFERIOR RADIADOR DE AGUA</v>
          </cell>
          <cell r="F3373" t="str">
            <v>ABRAZADERA FALTA</v>
          </cell>
          <cell r="G3373" t="str">
            <v>TUBO INFERIOR RADIADOR DE AGUAABRAZADERA FALTA</v>
          </cell>
          <cell r="H3373" t="str">
            <v>X65</v>
          </cell>
          <cell r="I3373" t="str">
            <v>SRE2</v>
          </cell>
          <cell r="J3373">
            <v>8</v>
          </cell>
          <cell r="K3373" t="str">
            <v>DAGHERO CLAUDIO JUAN</v>
          </cell>
          <cell r="L3373" t="str">
            <v>TCMU</v>
          </cell>
        </row>
        <row r="3374">
          <cell r="A3374">
            <v>22</v>
          </cell>
          <cell r="B3374" t="str">
            <v>X65</v>
          </cell>
          <cell r="C3374" t="str">
            <v>DEPARTAMENTO  CHAPA</v>
          </cell>
          <cell r="D3374" t="str">
            <v>421</v>
          </cell>
          <cell r="E3374" t="str">
            <v>ALETA ARD.</v>
          </cell>
          <cell r="F3374" t="str">
            <v>BOLLOS</v>
          </cell>
          <cell r="G3374" t="str">
            <v>ALETA ARD.BOLLOS</v>
          </cell>
          <cell r="H3374" t="str">
            <v>X65</v>
          </cell>
          <cell r="I3374" t="str">
            <v>BOUT</v>
          </cell>
          <cell r="J3374">
            <v>8</v>
          </cell>
          <cell r="K3374" t="str">
            <v>VAZQUEZ RENE ALBERTO</v>
          </cell>
          <cell r="L3374" t="str">
            <v>GUNI</v>
          </cell>
        </row>
        <row r="3375">
          <cell r="A3375">
            <v>22</v>
          </cell>
          <cell r="B3375" t="str">
            <v>X65</v>
          </cell>
          <cell r="C3375" t="str">
            <v>DEPARTAMENTO  CHAPA</v>
          </cell>
          <cell r="D3375" t="str">
            <v>421</v>
          </cell>
          <cell r="E3375" t="str">
            <v>ALETA ARD.</v>
          </cell>
          <cell r="F3375" t="str">
            <v>BOLLOS</v>
          </cell>
          <cell r="G3375" t="str">
            <v>ALETA ARD.BOLLOS</v>
          </cell>
          <cell r="H3375" t="str">
            <v>X65</v>
          </cell>
          <cell r="I3375" t="str">
            <v>SRE2</v>
          </cell>
          <cell r="J3375">
            <v>8</v>
          </cell>
          <cell r="K3375" t="str">
            <v>ZELAYA GONZA MA CRUZ</v>
          </cell>
          <cell r="L3375" t="str">
            <v>GUNI</v>
          </cell>
        </row>
        <row r="3376">
          <cell r="A3376">
            <v>22</v>
          </cell>
          <cell r="B3376" t="str">
            <v>X65</v>
          </cell>
          <cell r="C3376" t="str">
            <v>DEPARTAMENTO  CHAPA</v>
          </cell>
          <cell r="D3376" t="str">
            <v>421</v>
          </cell>
          <cell r="E3376" t="str">
            <v>ALETA ARD.</v>
          </cell>
          <cell r="F3376" t="str">
            <v>BOLLOS</v>
          </cell>
          <cell r="G3376" t="str">
            <v>ALETA ARD.BOLLOS</v>
          </cell>
          <cell r="H3376" t="str">
            <v>X65</v>
          </cell>
          <cell r="I3376" t="str">
            <v>TCMU</v>
          </cell>
          <cell r="J3376">
            <v>8</v>
          </cell>
          <cell r="K3376" t="str">
            <v>RAMIREZ RICAR DANIEL</v>
          </cell>
          <cell r="L3376" t="str">
            <v>GUNI</v>
          </cell>
        </row>
        <row r="3377">
          <cell r="A3377">
            <v>22</v>
          </cell>
          <cell r="B3377" t="str">
            <v>X65</v>
          </cell>
          <cell r="C3377" t="str">
            <v>DEPARTAMENTO  CHAPA</v>
          </cell>
          <cell r="D3377" t="str">
            <v>421</v>
          </cell>
          <cell r="E3377" t="str">
            <v>ALETA ARD.</v>
          </cell>
          <cell r="F3377" t="str">
            <v>BOLLOS</v>
          </cell>
          <cell r="G3377" t="str">
            <v>ALETA ARD.BOLLOS</v>
          </cell>
          <cell r="H3377" t="str">
            <v>X65</v>
          </cell>
          <cell r="I3377" t="str">
            <v>TCMU</v>
          </cell>
          <cell r="J3377">
            <v>8</v>
          </cell>
          <cell r="K3377" t="str">
            <v>REYNOSO DAVID WALTER</v>
          </cell>
          <cell r="L3377" t="str">
            <v>GUNI</v>
          </cell>
        </row>
        <row r="3378">
          <cell r="A3378">
            <v>22</v>
          </cell>
          <cell r="B3378" t="str">
            <v>X65</v>
          </cell>
          <cell r="C3378" t="str">
            <v>DEPARTAMENTO  CHAPA</v>
          </cell>
          <cell r="D3378" t="str">
            <v>421</v>
          </cell>
          <cell r="E3378" t="str">
            <v>ALETA ARD.</v>
          </cell>
          <cell r="F3378" t="str">
            <v>DEFORMACION</v>
          </cell>
          <cell r="G3378" t="str">
            <v>ALETA ARD.DEFORMACION</v>
          </cell>
          <cell r="H3378" t="str">
            <v>X65</v>
          </cell>
          <cell r="I3378" t="str">
            <v>SRE2</v>
          </cell>
          <cell r="J3378">
            <v>8</v>
          </cell>
          <cell r="K3378" t="str">
            <v>IBARRA CARLOS NICOLA</v>
          </cell>
          <cell r="L3378" t="str">
            <v>GUNI</v>
          </cell>
        </row>
        <row r="3379">
          <cell r="A3379">
            <v>22</v>
          </cell>
          <cell r="B3379" t="str">
            <v>X65</v>
          </cell>
          <cell r="C3379" t="str">
            <v>DEPARTAMENTO  CHAPA</v>
          </cell>
          <cell r="D3379" t="str">
            <v>421</v>
          </cell>
          <cell r="E3379" t="str">
            <v>ALETA ARD.</v>
          </cell>
          <cell r="F3379" t="str">
            <v>DEFORMACION</v>
          </cell>
          <cell r="G3379" t="str">
            <v>ALETA ARD.DEFORMACION</v>
          </cell>
          <cell r="H3379" t="str">
            <v>X65</v>
          </cell>
          <cell r="I3379" t="str">
            <v>TCMU</v>
          </cell>
          <cell r="J3379">
            <v>8</v>
          </cell>
          <cell r="K3379" t="str">
            <v>FIGUEROA MIGUEL ANGE</v>
          </cell>
          <cell r="L3379" t="str">
            <v>GUNI</v>
          </cell>
        </row>
        <row r="3380">
          <cell r="A3380">
            <v>22</v>
          </cell>
          <cell r="B3380" t="str">
            <v>X65</v>
          </cell>
          <cell r="C3380" t="str">
            <v>DEPARTAMENTO  CHAPA</v>
          </cell>
          <cell r="D3380" t="str">
            <v>421</v>
          </cell>
          <cell r="E3380" t="str">
            <v>ALETA ARD.</v>
          </cell>
          <cell r="F3380" t="str">
            <v>DEFORMACION</v>
          </cell>
          <cell r="G3380" t="str">
            <v>ALETA ARD.DEFORMACION</v>
          </cell>
          <cell r="H3380" t="str">
            <v>X65</v>
          </cell>
          <cell r="I3380" t="str">
            <v>TCMU</v>
          </cell>
          <cell r="J3380">
            <v>8</v>
          </cell>
          <cell r="K3380" t="str">
            <v>REYNOSO DAVID WALTER</v>
          </cell>
          <cell r="L3380" t="str">
            <v>GUNI</v>
          </cell>
        </row>
        <row r="3381">
          <cell r="A3381">
            <v>22</v>
          </cell>
          <cell r="B3381" t="str">
            <v>X65</v>
          </cell>
          <cell r="C3381" t="str">
            <v>DEPARTAMENTO  CHAPA</v>
          </cell>
          <cell r="D3381" t="str">
            <v>421</v>
          </cell>
          <cell r="E3381" t="str">
            <v>ALETA ARD.</v>
          </cell>
          <cell r="F3381" t="str">
            <v>DEFORMADO</v>
          </cell>
          <cell r="G3381" t="str">
            <v>ALETA ARD.DEFORMADO</v>
          </cell>
          <cell r="H3381" t="str">
            <v>X65</v>
          </cell>
          <cell r="I3381" t="str">
            <v>TCMU</v>
          </cell>
          <cell r="J3381">
            <v>8</v>
          </cell>
          <cell r="K3381" t="str">
            <v>FLORES PABLO NORBERT</v>
          </cell>
          <cell r="L3381" t="str">
            <v>GUNI</v>
          </cell>
        </row>
        <row r="3382">
          <cell r="A3382">
            <v>22</v>
          </cell>
          <cell r="B3382" t="str">
            <v>X65</v>
          </cell>
          <cell r="C3382" t="str">
            <v>DEPARTAMENTO  CHAPA</v>
          </cell>
          <cell r="D3382" t="str">
            <v>421</v>
          </cell>
          <cell r="E3382" t="str">
            <v>ALETA ARD.</v>
          </cell>
          <cell r="F3382" t="str">
            <v>DEFORMADO</v>
          </cell>
          <cell r="G3382" t="str">
            <v>ALETA ARD.DEFORMADO</v>
          </cell>
          <cell r="H3382" t="str">
            <v>X65</v>
          </cell>
          <cell r="I3382" t="str">
            <v>TCMU</v>
          </cell>
          <cell r="J3382">
            <v>8</v>
          </cell>
          <cell r="K3382" t="str">
            <v>ZELAYA GONZA MA CRUZ</v>
          </cell>
          <cell r="L3382" t="str">
            <v>GUNI</v>
          </cell>
        </row>
        <row r="3383">
          <cell r="A3383">
            <v>22</v>
          </cell>
          <cell r="B3383" t="str">
            <v>X65</v>
          </cell>
          <cell r="C3383" t="str">
            <v>DEPARTAMENTO  CHAPA</v>
          </cell>
          <cell r="D3383" t="str">
            <v>421</v>
          </cell>
          <cell r="E3383" t="str">
            <v>ALETA ARD.</v>
          </cell>
          <cell r="F3383" t="str">
            <v>PICO</v>
          </cell>
          <cell r="G3383" t="str">
            <v>ALETA ARD.PICO</v>
          </cell>
          <cell r="H3383" t="str">
            <v>X65</v>
          </cell>
          <cell r="I3383" t="str">
            <v>SREE</v>
          </cell>
          <cell r="J3383">
            <v>8</v>
          </cell>
          <cell r="K3383" t="str">
            <v>RAMIREZ RICAR DANIEL</v>
          </cell>
          <cell r="L3383" t="str">
            <v>GUNI</v>
          </cell>
        </row>
        <row r="3384">
          <cell r="A3384">
            <v>22</v>
          </cell>
          <cell r="B3384" t="str">
            <v>X65</v>
          </cell>
          <cell r="C3384" t="str">
            <v>DEPARTAMENTO  CHAPA</v>
          </cell>
          <cell r="D3384" t="str">
            <v>421</v>
          </cell>
          <cell r="E3384" t="str">
            <v>ALETA  ARI.</v>
          </cell>
          <cell r="F3384" t="str">
            <v>BOLLOS</v>
          </cell>
          <cell r="G3384" t="str">
            <v>ALETA  ARI.BOLLOS</v>
          </cell>
          <cell r="H3384" t="str">
            <v>X65</v>
          </cell>
          <cell r="I3384" t="str">
            <v>TCMU</v>
          </cell>
          <cell r="J3384">
            <v>8</v>
          </cell>
          <cell r="K3384" t="str">
            <v>RIZZI JESSICA</v>
          </cell>
          <cell r="L3384" t="str">
            <v>GUNI</v>
          </cell>
        </row>
        <row r="3385">
          <cell r="A3385">
            <v>22</v>
          </cell>
          <cell r="B3385" t="str">
            <v>X65</v>
          </cell>
          <cell r="C3385" t="str">
            <v>DEPARTAMENTO  CHAPA</v>
          </cell>
          <cell r="D3385" t="str">
            <v>421</v>
          </cell>
          <cell r="E3385" t="str">
            <v>BRANCARD DE TECHO DCHO.</v>
          </cell>
          <cell r="F3385" t="str">
            <v>BOLLOS</v>
          </cell>
          <cell r="G3385" t="str">
            <v>BRANCARD DE TECHO DCHO.BOLLOS</v>
          </cell>
          <cell r="H3385" t="str">
            <v>X65</v>
          </cell>
          <cell r="I3385" t="str">
            <v>SRE1</v>
          </cell>
          <cell r="J3385">
            <v>8</v>
          </cell>
          <cell r="K3385" t="str">
            <v>AUTELLI JORGE A</v>
          </cell>
          <cell r="L3385" t="str">
            <v>TCMU</v>
          </cell>
        </row>
        <row r="3386">
          <cell r="A3386">
            <v>22</v>
          </cell>
          <cell r="B3386" t="str">
            <v>X65</v>
          </cell>
          <cell r="C3386" t="str">
            <v>DEPARTAMENTO  CHAPA</v>
          </cell>
          <cell r="D3386" t="str">
            <v>421</v>
          </cell>
          <cell r="E3386" t="str">
            <v>CAJA DE AGUAS</v>
          </cell>
          <cell r="F3386" t="str">
            <v>FIJA.,REMACH.O GRUPILLA FALTA (CH)</v>
          </cell>
          <cell r="G3386" t="str">
            <v>CAJA DE AGUASFIJA.,REMACH.O GRUPILLA FALTA (CH)</v>
          </cell>
          <cell r="H3386" t="str">
            <v>X65</v>
          </cell>
          <cell r="I3386" t="str">
            <v>SRE2</v>
          </cell>
          <cell r="J3386">
            <v>8</v>
          </cell>
          <cell r="K3386" t="str">
            <v>DAGHERO CLAUDIO JUAN</v>
          </cell>
          <cell r="L3386" t="str">
            <v>TCMU</v>
          </cell>
        </row>
        <row r="3387">
          <cell r="A3387">
            <v>22</v>
          </cell>
          <cell r="B3387" t="str">
            <v>X65</v>
          </cell>
          <cell r="C3387" t="str">
            <v>DEPARTAMENTO  CHAPA</v>
          </cell>
          <cell r="D3387" t="str">
            <v>421</v>
          </cell>
          <cell r="E3387" t="str">
            <v>CAPOT AV.</v>
          </cell>
          <cell r="F3387" t="str">
            <v>BOLLOS</v>
          </cell>
          <cell r="G3387" t="str">
            <v>CAPOT AV.BOLLOS</v>
          </cell>
          <cell r="H3387" t="str">
            <v>X65</v>
          </cell>
          <cell r="I3387" t="str">
            <v>SRE2</v>
          </cell>
          <cell r="J3387">
            <v>8</v>
          </cell>
          <cell r="K3387" t="str">
            <v>MANZANELLI RICARDO O</v>
          </cell>
          <cell r="L3387" t="str">
            <v>GUNI</v>
          </cell>
        </row>
        <row r="3388">
          <cell r="A3388">
            <v>22</v>
          </cell>
          <cell r="B3388" t="str">
            <v>X65</v>
          </cell>
          <cell r="C3388" t="str">
            <v>DEPARTAMENTO  CHAPA</v>
          </cell>
          <cell r="D3388" t="str">
            <v>421</v>
          </cell>
          <cell r="E3388" t="str">
            <v>CONJUNTO COFRE DE MOTOR</v>
          </cell>
          <cell r="F3388" t="str">
            <v>FIJA.,REMACH.O GRUPILLA FALTA (CH)</v>
          </cell>
          <cell r="G3388" t="str">
            <v>CONJUNTO COFRE DE MOTORFIJA.,REMACH.O GRUPILLA FALTA (CH)</v>
          </cell>
          <cell r="H3388" t="str">
            <v>X65</v>
          </cell>
          <cell r="I3388" t="str">
            <v>SRET</v>
          </cell>
          <cell r="J3388">
            <v>8</v>
          </cell>
          <cell r="K3388" t="str">
            <v>CORREA, ALBERTO</v>
          </cell>
          <cell r="L3388" t="str">
            <v>STO1</v>
          </cell>
        </row>
        <row r="3389">
          <cell r="A3389">
            <v>22</v>
          </cell>
          <cell r="B3389" t="str">
            <v>X65</v>
          </cell>
          <cell r="C3389" t="str">
            <v>DEPARTAMENTO  CHAPA</v>
          </cell>
          <cell r="D3389" t="str">
            <v>421</v>
          </cell>
          <cell r="E3389" t="str">
            <v>CUSTODIA  D.</v>
          </cell>
          <cell r="F3389" t="str">
            <v>DEFORMACION</v>
          </cell>
          <cell r="G3389" t="str">
            <v>CUSTODIA  D.DEFORMACION</v>
          </cell>
          <cell r="H3389" t="str">
            <v>X65</v>
          </cell>
          <cell r="I3389" t="str">
            <v>TCMU</v>
          </cell>
          <cell r="J3389">
            <v>8</v>
          </cell>
          <cell r="K3389" t="str">
            <v>FIGUEROA MIGUEL ANGE</v>
          </cell>
          <cell r="L3389" t="str">
            <v>GUNI</v>
          </cell>
        </row>
        <row r="3390">
          <cell r="A3390">
            <v>22</v>
          </cell>
          <cell r="B3390" t="str">
            <v>X65</v>
          </cell>
          <cell r="C3390" t="str">
            <v>DEPARTAMENTO  CHAPA</v>
          </cell>
          <cell r="D3390" t="str">
            <v>421</v>
          </cell>
          <cell r="E3390" t="str">
            <v>CUSTODIA  I.</v>
          </cell>
          <cell r="F3390" t="str">
            <v>DEFORMACION</v>
          </cell>
          <cell r="G3390" t="str">
            <v>CUSTODIA  I.DEFORMACION</v>
          </cell>
          <cell r="H3390" t="str">
            <v>X65</v>
          </cell>
          <cell r="I3390" t="str">
            <v>TCMU</v>
          </cell>
          <cell r="J3390">
            <v>8</v>
          </cell>
          <cell r="K3390" t="str">
            <v>FIGUEROA MIGUEL ANGE</v>
          </cell>
          <cell r="L3390" t="str">
            <v>GUNI</v>
          </cell>
        </row>
        <row r="3391">
          <cell r="A3391">
            <v>22</v>
          </cell>
          <cell r="B3391" t="str">
            <v>X65</v>
          </cell>
          <cell r="C3391" t="str">
            <v>DEPARTAMENTO  CHAPA</v>
          </cell>
          <cell r="D3391" t="str">
            <v>421</v>
          </cell>
          <cell r="E3391" t="str">
            <v>ENCUADRAMIENTO DE PUERTA ARD.</v>
          </cell>
          <cell r="F3391" t="str">
            <v>BOLLOS</v>
          </cell>
          <cell r="G3391" t="str">
            <v>ENCUADRAMIENTO DE PUERTA ARD.BOLLOS</v>
          </cell>
          <cell r="H3391" t="str">
            <v>X65</v>
          </cell>
          <cell r="I3391" t="str">
            <v>STO1</v>
          </cell>
          <cell r="J3391">
            <v>8</v>
          </cell>
          <cell r="K3391" t="str">
            <v>CORREA, ALBERTO</v>
          </cell>
          <cell r="L3391" t="str">
            <v>STO1</v>
          </cell>
        </row>
        <row r="3392">
          <cell r="A3392">
            <v>22</v>
          </cell>
          <cell r="B3392" t="str">
            <v>X65</v>
          </cell>
          <cell r="C3392" t="str">
            <v>DEPARTAMENTO  CHAPA</v>
          </cell>
          <cell r="D3392" t="str">
            <v>421</v>
          </cell>
          <cell r="E3392" t="str">
            <v>ENCUADRAMIENTO DE PUERTA AVD.</v>
          </cell>
          <cell r="F3392" t="str">
            <v>BOLLOS</v>
          </cell>
          <cell r="G3392" t="str">
            <v>ENCUADRAMIENTO DE PUERTA AVD.BOLLOS</v>
          </cell>
          <cell r="H3392" t="str">
            <v>X65</v>
          </cell>
          <cell r="I3392" t="str">
            <v>STO1</v>
          </cell>
          <cell r="J3392">
            <v>8</v>
          </cell>
          <cell r="K3392" t="str">
            <v>DIAZ, VALENTIN</v>
          </cell>
          <cell r="L3392" t="str">
            <v>STO1</v>
          </cell>
        </row>
        <row r="3393">
          <cell r="A3393">
            <v>22</v>
          </cell>
          <cell r="B3393" t="str">
            <v>X65</v>
          </cell>
          <cell r="C3393" t="str">
            <v>DEPARTAMENTO  CHAPA</v>
          </cell>
          <cell r="D3393" t="str">
            <v>421</v>
          </cell>
          <cell r="E3393" t="str">
            <v>ENCUADRAMIENTO DE PUERTA AVD.</v>
          </cell>
          <cell r="F3393" t="str">
            <v>SOLDADURA ESTALLADA</v>
          </cell>
          <cell r="G3393" t="str">
            <v>ENCUADRAMIENTO DE PUERTA AVD.SOLDADURA ESTALLADA</v>
          </cell>
          <cell r="H3393" t="str">
            <v>X65</v>
          </cell>
          <cell r="I3393" t="str">
            <v>BOUT</v>
          </cell>
          <cell r="J3393">
            <v>8</v>
          </cell>
          <cell r="K3393" t="str">
            <v>MANZANELLI RICARDO O</v>
          </cell>
          <cell r="L3393" t="str">
            <v>GUNI</v>
          </cell>
        </row>
        <row r="3394">
          <cell r="A3394">
            <v>22</v>
          </cell>
          <cell r="B3394" t="str">
            <v>X65</v>
          </cell>
          <cell r="C3394" t="str">
            <v>DEPARTAMENTO  CHAPA</v>
          </cell>
          <cell r="D3394" t="str">
            <v>421</v>
          </cell>
          <cell r="E3394" t="str">
            <v>ENCUADRAMIENTO DE PUERTA AVD.</v>
          </cell>
          <cell r="F3394" t="str">
            <v>SOLDADURA ESTALLADA</v>
          </cell>
          <cell r="G3394" t="str">
            <v>ENCUADRAMIENTO DE PUERTA AVD.SOLDADURA ESTALLADA</v>
          </cell>
          <cell r="H3394" t="str">
            <v>X65</v>
          </cell>
          <cell r="I3394" t="str">
            <v>SRET</v>
          </cell>
          <cell r="J3394">
            <v>8</v>
          </cell>
          <cell r="K3394" t="str">
            <v>CORREA, ALBERTO</v>
          </cell>
          <cell r="L3394" t="str">
            <v>STO1</v>
          </cell>
        </row>
        <row r="3395">
          <cell r="A3395">
            <v>22</v>
          </cell>
          <cell r="B3395" t="str">
            <v>X65</v>
          </cell>
          <cell r="C3395" t="str">
            <v>DEPARTAMENTO  CHAPA</v>
          </cell>
          <cell r="D3395" t="str">
            <v>421</v>
          </cell>
          <cell r="E3395" t="str">
            <v>ENCUADRAMIENTO DE PUERTA AVI.</v>
          </cell>
          <cell r="F3395" t="str">
            <v>BOLLOS</v>
          </cell>
          <cell r="G3395" t="str">
            <v>ENCUADRAMIENTO DE PUERTA AVI.BOLLOS</v>
          </cell>
          <cell r="H3395" t="str">
            <v>X65</v>
          </cell>
          <cell r="I3395" t="str">
            <v>TCMU</v>
          </cell>
          <cell r="J3395">
            <v>8</v>
          </cell>
          <cell r="K3395" t="str">
            <v>GUTIERREZ VERONICA</v>
          </cell>
          <cell r="L3395" t="str">
            <v>GUNI</v>
          </cell>
        </row>
        <row r="3396">
          <cell r="A3396">
            <v>22</v>
          </cell>
          <cell r="B3396" t="str">
            <v>X65</v>
          </cell>
          <cell r="C3396" t="str">
            <v>DEPARTAMENTO  CHAPA</v>
          </cell>
          <cell r="D3396" t="str">
            <v>421</v>
          </cell>
          <cell r="E3396" t="str">
            <v>PAÑO DE PUERTA  AVD / ALETA  AVD</v>
          </cell>
          <cell r="F3396" t="str">
            <v>JUEGO EXCESIVO</v>
          </cell>
          <cell r="G3396" t="str">
            <v>PAÑO DE PUERTA  AVD / ALETA  AVDJUEGO EXCESIVO</v>
          </cell>
          <cell r="H3396" t="str">
            <v>X65</v>
          </cell>
          <cell r="I3396" t="str">
            <v>TCMU</v>
          </cell>
          <cell r="J3396">
            <v>8</v>
          </cell>
          <cell r="K3396" t="str">
            <v>ESCUDERO PAOLA</v>
          </cell>
          <cell r="L3396" t="str">
            <v>GUNI</v>
          </cell>
        </row>
        <row r="3397">
          <cell r="A3397">
            <v>22</v>
          </cell>
          <cell r="B3397" t="str">
            <v>X65</v>
          </cell>
          <cell r="C3397" t="str">
            <v>DEPARTAMENTO  CHAPA</v>
          </cell>
          <cell r="D3397" t="str">
            <v>421</v>
          </cell>
          <cell r="E3397" t="str">
            <v>PARACHOQUES AV.</v>
          </cell>
          <cell r="F3397" t="str">
            <v>MAL POSICIONADO</v>
          </cell>
          <cell r="G3397" t="str">
            <v>PARACHOQUES AV.MAL POSICIONADO</v>
          </cell>
          <cell r="H3397" t="str">
            <v>X65</v>
          </cell>
          <cell r="I3397" t="str">
            <v>SRE1</v>
          </cell>
          <cell r="J3397">
            <v>8</v>
          </cell>
          <cell r="K3397" t="str">
            <v>FUENTE FEDER GREGOR</v>
          </cell>
          <cell r="L3397" t="str">
            <v>GUNI</v>
          </cell>
        </row>
        <row r="3398">
          <cell r="A3398">
            <v>22</v>
          </cell>
          <cell r="B3398" t="str">
            <v>X65</v>
          </cell>
          <cell r="C3398" t="str">
            <v>DEPARTAMENTO  CHAPA</v>
          </cell>
          <cell r="D3398" t="str">
            <v>421</v>
          </cell>
          <cell r="E3398" t="str">
            <v>PARACHOQUES AV.</v>
          </cell>
          <cell r="F3398" t="str">
            <v>MAL POSICIONADO</v>
          </cell>
          <cell r="G3398" t="str">
            <v>PARACHOQUES AV.MAL POSICIONADO</v>
          </cell>
          <cell r="H3398" t="str">
            <v>X65</v>
          </cell>
          <cell r="I3398" t="str">
            <v>SREE</v>
          </cell>
          <cell r="J3398">
            <v>8</v>
          </cell>
          <cell r="K3398" t="str">
            <v>ZELAYA GONZA MA CRUZ</v>
          </cell>
          <cell r="L3398" t="str">
            <v>GUNI</v>
          </cell>
        </row>
        <row r="3399">
          <cell r="A3399">
            <v>22</v>
          </cell>
          <cell r="B3399" t="str">
            <v>X65</v>
          </cell>
          <cell r="C3399" t="str">
            <v>DEPARTAMENTO  CHAPA</v>
          </cell>
          <cell r="D3399" t="str">
            <v>421</v>
          </cell>
          <cell r="E3399" t="str">
            <v>PARACHOQUES AV.</v>
          </cell>
          <cell r="F3399" t="str">
            <v>SOBRESALE</v>
          </cell>
          <cell r="G3399" t="str">
            <v>PARACHOQUES AV.SOBRESALE</v>
          </cell>
          <cell r="H3399" t="str">
            <v>X65</v>
          </cell>
          <cell r="I3399" t="str">
            <v>TCMU</v>
          </cell>
          <cell r="J3399">
            <v>8</v>
          </cell>
          <cell r="K3399" t="str">
            <v>GUTIERREZ VERONICA</v>
          </cell>
          <cell r="L3399" t="str">
            <v>GUNI</v>
          </cell>
        </row>
        <row r="3400">
          <cell r="A3400">
            <v>22</v>
          </cell>
          <cell r="B3400" t="str">
            <v>X65</v>
          </cell>
          <cell r="C3400" t="str">
            <v>DEPARTAMENTO  CHAPA</v>
          </cell>
          <cell r="D3400" t="str">
            <v>421</v>
          </cell>
          <cell r="E3400" t="str">
            <v>PASO DE RUEDA  AVD. (AUVENT)</v>
          </cell>
          <cell r="F3400" t="str">
            <v>ELEMENTO DE CHAPA IMPIDE EL MONTAJE</v>
          </cell>
          <cell r="G3400" t="str">
            <v>PASO DE RUEDA  AVD. (AUVENT)ELEMENTO DE CHAPA IMPIDE EL MONTAJE</v>
          </cell>
          <cell r="H3400" t="str">
            <v>X65</v>
          </cell>
          <cell r="I3400" t="str">
            <v>SRE2</v>
          </cell>
          <cell r="J3400">
            <v>8</v>
          </cell>
          <cell r="K3400" t="str">
            <v>AUTELLI JORGE A</v>
          </cell>
          <cell r="L3400" t="str">
            <v>TCMU</v>
          </cell>
        </row>
        <row r="3401">
          <cell r="A3401">
            <v>22</v>
          </cell>
          <cell r="B3401" t="str">
            <v>X65</v>
          </cell>
          <cell r="C3401" t="str">
            <v>DEPARTAMENTO  CHAPA</v>
          </cell>
          <cell r="D3401" t="str">
            <v>421</v>
          </cell>
          <cell r="E3401" t="str">
            <v>PIE  AVD.</v>
          </cell>
          <cell r="F3401" t="str">
            <v>PROYECCION DE SOLDADURA</v>
          </cell>
          <cell r="G3401" t="str">
            <v>PIE  AVD.PROYECCION DE SOLDADURA</v>
          </cell>
          <cell r="H3401" t="str">
            <v>X65</v>
          </cell>
          <cell r="I3401" t="str">
            <v>SRE1</v>
          </cell>
          <cell r="J3401">
            <v>8</v>
          </cell>
          <cell r="K3401" t="str">
            <v>AUTELLI JORGE A</v>
          </cell>
          <cell r="L3401" t="str">
            <v>TCMU</v>
          </cell>
        </row>
        <row r="3402">
          <cell r="A3402">
            <v>22</v>
          </cell>
          <cell r="B3402" t="str">
            <v>X65</v>
          </cell>
          <cell r="C3402" t="str">
            <v>DEPARTAMENTO  CHAPA</v>
          </cell>
          <cell r="D3402" t="str">
            <v>421</v>
          </cell>
          <cell r="E3402" t="str">
            <v>PIE MEDIO  D.</v>
          </cell>
          <cell r="F3402" t="str">
            <v>BOLLOS</v>
          </cell>
          <cell r="G3402" t="str">
            <v>PIE MEDIO  D.BOLLOS</v>
          </cell>
          <cell r="H3402" t="str">
            <v>X65</v>
          </cell>
          <cell r="I3402" t="str">
            <v>SRE2</v>
          </cell>
          <cell r="J3402">
            <v>8</v>
          </cell>
          <cell r="K3402" t="str">
            <v>FUENTE FEDER GREGOR</v>
          </cell>
          <cell r="L3402" t="str">
            <v>GUNI</v>
          </cell>
        </row>
        <row r="3403">
          <cell r="A3403">
            <v>22</v>
          </cell>
          <cell r="B3403" t="str">
            <v>X65</v>
          </cell>
          <cell r="C3403" t="str">
            <v>DEPARTAMENTO  CHAPA</v>
          </cell>
          <cell r="D3403" t="str">
            <v>421</v>
          </cell>
          <cell r="E3403" t="str">
            <v>PIE MEDIO  D.</v>
          </cell>
          <cell r="F3403" t="str">
            <v>PICO</v>
          </cell>
          <cell r="G3403" t="str">
            <v>PIE MEDIO  D.PICO</v>
          </cell>
          <cell r="H3403" t="str">
            <v>X65</v>
          </cell>
          <cell r="I3403" t="str">
            <v>TCMU</v>
          </cell>
          <cell r="J3403">
            <v>8</v>
          </cell>
          <cell r="K3403" t="str">
            <v>MANZANELLI RICARDO O</v>
          </cell>
          <cell r="L3403" t="str">
            <v>GUNI</v>
          </cell>
        </row>
        <row r="3404">
          <cell r="A3404">
            <v>22</v>
          </cell>
          <cell r="B3404" t="str">
            <v>X65</v>
          </cell>
          <cell r="C3404" t="str">
            <v>DEPARTAMENTO  CHAPA</v>
          </cell>
          <cell r="D3404" t="str">
            <v>421</v>
          </cell>
          <cell r="E3404" t="str">
            <v>PIE MEDIO D./ LARGUERO DE TECHO SUP.D.</v>
          </cell>
          <cell r="F3404" t="str">
            <v>BOLLOS</v>
          </cell>
          <cell r="G3404" t="str">
            <v>PIE MEDIO D./ LARGUERO DE TECHO SUP.D.BOLLOS</v>
          </cell>
          <cell r="H3404" t="str">
            <v>X65</v>
          </cell>
          <cell r="I3404" t="str">
            <v>SRET</v>
          </cell>
          <cell r="J3404">
            <v>8</v>
          </cell>
          <cell r="K3404" t="str">
            <v>QUINTEROS, EDUARDO</v>
          </cell>
          <cell r="L3404" t="str">
            <v>STO1</v>
          </cell>
        </row>
        <row r="3405">
          <cell r="A3405">
            <v>22</v>
          </cell>
          <cell r="B3405" t="str">
            <v>X65</v>
          </cell>
          <cell r="C3405" t="str">
            <v>DEPARTAMENTO  CHAPA</v>
          </cell>
          <cell r="D3405" t="str">
            <v>421</v>
          </cell>
          <cell r="E3405" t="str">
            <v>PIE MEDIO  I.</v>
          </cell>
          <cell r="F3405" t="str">
            <v>BOLLOS</v>
          </cell>
          <cell r="G3405" t="str">
            <v>PIE MEDIO  I.BOLLOS</v>
          </cell>
          <cell r="H3405" t="str">
            <v>X65</v>
          </cell>
          <cell r="I3405" t="str">
            <v>SRE2</v>
          </cell>
          <cell r="J3405">
            <v>8</v>
          </cell>
          <cell r="K3405" t="str">
            <v>FIGUEROA MIGUEL ANGE</v>
          </cell>
          <cell r="L3405" t="str">
            <v>GUNI</v>
          </cell>
        </row>
        <row r="3406">
          <cell r="A3406">
            <v>22</v>
          </cell>
          <cell r="B3406" t="str">
            <v>X65</v>
          </cell>
          <cell r="C3406" t="str">
            <v>DEPARTAMENTO  CHAPA</v>
          </cell>
          <cell r="D3406" t="str">
            <v>421</v>
          </cell>
          <cell r="E3406" t="str">
            <v>PIE MEDIO  I.</v>
          </cell>
          <cell r="F3406" t="str">
            <v>SOLDADURA ESTALLADA</v>
          </cell>
          <cell r="G3406" t="str">
            <v>PIE MEDIO  I.SOLDADURA ESTALLADA</v>
          </cell>
          <cell r="H3406" t="str">
            <v>X65</v>
          </cell>
          <cell r="I3406" t="str">
            <v>BDEF</v>
          </cell>
          <cell r="J3406">
            <v>8</v>
          </cell>
          <cell r="K3406" t="str">
            <v>FIGUEROA MIGUEL ANGE</v>
          </cell>
          <cell r="L3406" t="str">
            <v>GUNI</v>
          </cell>
        </row>
        <row r="3407">
          <cell r="A3407">
            <v>22</v>
          </cell>
          <cell r="B3407" t="str">
            <v>X65</v>
          </cell>
          <cell r="C3407" t="str">
            <v>DEPARTAMENTO  CHAPA</v>
          </cell>
          <cell r="D3407" t="str">
            <v>421</v>
          </cell>
          <cell r="E3407" t="str">
            <v>PISO AV. O CABINA</v>
          </cell>
          <cell r="F3407" t="str">
            <v>CLINCH O REMACHE DEFECTUOSO</v>
          </cell>
          <cell r="G3407" t="str">
            <v>PISO AV. O CABINACLINCH O REMACHE DEFECTUOSO</v>
          </cell>
          <cell r="H3407" t="str">
            <v>X65</v>
          </cell>
          <cell r="I3407" t="str">
            <v>SBOX</v>
          </cell>
          <cell r="J3407">
            <v>8</v>
          </cell>
          <cell r="K3407" t="str">
            <v>QUINTEROS, EDUARDO</v>
          </cell>
          <cell r="L3407" t="str">
            <v>STO1</v>
          </cell>
        </row>
        <row r="3408">
          <cell r="A3408">
            <v>22</v>
          </cell>
          <cell r="B3408" t="str">
            <v>X65</v>
          </cell>
          <cell r="C3408" t="str">
            <v>DEPARTAMENTO  CHAPA</v>
          </cell>
          <cell r="D3408" t="str">
            <v>421</v>
          </cell>
          <cell r="E3408" t="str">
            <v>PISO AV. O CABINA</v>
          </cell>
          <cell r="F3408" t="str">
            <v>DESGARRO - EXTRUSION - PERFORACION</v>
          </cell>
          <cell r="G3408" t="str">
            <v>PISO AV. O CABINADESGARRO - EXTRUSION - PERFORACION</v>
          </cell>
          <cell r="H3408" t="str">
            <v>X65</v>
          </cell>
          <cell r="I3408" t="str">
            <v>SRE2</v>
          </cell>
          <cell r="J3408">
            <v>8</v>
          </cell>
          <cell r="K3408" t="str">
            <v>DAGHERO CLAUDIO JUAN</v>
          </cell>
          <cell r="L3408" t="str">
            <v>TCMU</v>
          </cell>
        </row>
        <row r="3409">
          <cell r="A3409">
            <v>22</v>
          </cell>
          <cell r="B3409" t="str">
            <v>X65</v>
          </cell>
          <cell r="C3409" t="str">
            <v>DEPARTAMENTO  CHAPA</v>
          </cell>
          <cell r="D3409" t="str">
            <v>421</v>
          </cell>
          <cell r="E3409" t="str">
            <v>PUERTA ARD.</v>
          </cell>
          <cell r="F3409" t="str">
            <v>PICO</v>
          </cell>
          <cell r="G3409" t="str">
            <v>PUERTA ARD.PICO</v>
          </cell>
          <cell r="H3409" t="str">
            <v>X65</v>
          </cell>
          <cell r="I3409" t="str">
            <v>SRE2</v>
          </cell>
          <cell r="J3409">
            <v>8</v>
          </cell>
          <cell r="K3409" t="str">
            <v>GUTIERREZ VERONICA</v>
          </cell>
          <cell r="L3409" t="str">
            <v>GUNI</v>
          </cell>
        </row>
        <row r="3410">
          <cell r="A3410">
            <v>22</v>
          </cell>
          <cell r="B3410" t="str">
            <v>X65</v>
          </cell>
          <cell r="C3410" t="str">
            <v>DEPARTAMENTO  CHAPA</v>
          </cell>
          <cell r="D3410" t="str">
            <v>422</v>
          </cell>
          <cell r="E3410" t="str">
            <v>TAPA DE CARBURANTE</v>
          </cell>
          <cell r="F3410" t="str">
            <v>MAL POSICIONADO</v>
          </cell>
          <cell r="G3410" t="str">
            <v>TAPA DE CARBURANTEMAL POSICIONADO</v>
          </cell>
          <cell r="H3410" t="str">
            <v>X65</v>
          </cell>
          <cell r="I3410" t="str">
            <v>TCMU</v>
          </cell>
          <cell r="J3410">
            <v>8</v>
          </cell>
          <cell r="K3410" t="str">
            <v>REYNOSO DAVID WALTER</v>
          </cell>
          <cell r="L3410" t="str">
            <v>GUNI</v>
          </cell>
        </row>
        <row r="3411">
          <cell r="A3411">
            <v>22</v>
          </cell>
          <cell r="B3411" t="str">
            <v>X65</v>
          </cell>
          <cell r="C3411" t="str">
            <v>DEPARTAMENTO  CHAPA</v>
          </cell>
          <cell r="D3411" t="str">
            <v>426</v>
          </cell>
          <cell r="E3411" t="str">
            <v>BAJO DE CAJA D.</v>
          </cell>
          <cell r="F3411" t="str">
            <v>FIJA.,REMACH.O GRUPILLA FALTA (CH)</v>
          </cell>
          <cell r="G3411" t="str">
            <v>BAJO DE CAJA D.FIJA.,REMACH.O GRUPILLA FALTA (CH)</v>
          </cell>
          <cell r="H3411" t="str">
            <v>X65</v>
          </cell>
          <cell r="I3411" t="str">
            <v>SRET</v>
          </cell>
          <cell r="J3411">
            <v>8</v>
          </cell>
          <cell r="K3411" t="str">
            <v>QUINTEROS, EDUARDO</v>
          </cell>
          <cell r="L3411" t="str">
            <v>STO1</v>
          </cell>
        </row>
        <row r="3412">
          <cell r="A3412">
            <v>22</v>
          </cell>
          <cell r="B3412" t="str">
            <v>X65</v>
          </cell>
          <cell r="C3412" t="str">
            <v>DEPARTAMENTO  CHAPA</v>
          </cell>
          <cell r="D3412" t="str">
            <v>426</v>
          </cell>
          <cell r="E3412" t="str">
            <v>BAJO DE CAJA I.</v>
          </cell>
          <cell r="F3412" t="str">
            <v>FIJA.,REMACH.O GRUPILLA FALTA (CH)</v>
          </cell>
          <cell r="G3412" t="str">
            <v>BAJO DE CAJA I.FIJA.,REMACH.O GRUPILLA FALTA (CH)</v>
          </cell>
          <cell r="H3412" t="str">
            <v>X65</v>
          </cell>
          <cell r="I3412" t="str">
            <v>SRET</v>
          </cell>
          <cell r="J3412">
            <v>8</v>
          </cell>
          <cell r="K3412" t="str">
            <v>CORREA, ALBERTO</v>
          </cell>
          <cell r="L3412" t="str">
            <v>STO1</v>
          </cell>
        </row>
        <row r="3413">
          <cell r="A3413">
            <v>22</v>
          </cell>
          <cell r="B3413" t="str">
            <v>X65</v>
          </cell>
          <cell r="C3413" t="str">
            <v>DEPARTAMENTO  CHAPA</v>
          </cell>
          <cell r="D3413" t="str">
            <v>430</v>
          </cell>
          <cell r="E3413" t="str">
            <v>PUERTA AVI.</v>
          </cell>
          <cell r="F3413" t="str">
            <v>DEFORMACION</v>
          </cell>
          <cell r="G3413" t="str">
            <v>PUERTA AVI.DEFORMACION</v>
          </cell>
          <cell r="H3413" t="str">
            <v>X65</v>
          </cell>
          <cell r="I3413" t="str">
            <v>STO1</v>
          </cell>
          <cell r="J3413">
            <v>8</v>
          </cell>
          <cell r="K3413" t="str">
            <v>CORREA, ALBERTO</v>
          </cell>
          <cell r="L3413" t="str">
            <v>STO1</v>
          </cell>
        </row>
        <row r="3414">
          <cell r="A3414">
            <v>22</v>
          </cell>
          <cell r="B3414" t="str">
            <v>X65</v>
          </cell>
          <cell r="C3414" t="str">
            <v>DEPARTAMENTO  CHAPA</v>
          </cell>
          <cell r="D3414" t="str">
            <v>430</v>
          </cell>
          <cell r="E3414" t="str">
            <v>PUERTA AVI.</v>
          </cell>
          <cell r="F3414" t="str">
            <v>DEFORMACION</v>
          </cell>
          <cell r="G3414" t="str">
            <v>PUERTA AVI.DEFORMACION</v>
          </cell>
          <cell r="H3414" t="str">
            <v>X65</v>
          </cell>
          <cell r="I3414" t="str">
            <v>TCMU</v>
          </cell>
          <cell r="J3414">
            <v>8</v>
          </cell>
          <cell r="K3414" t="str">
            <v>GUTIERREZ VERONICA</v>
          </cell>
          <cell r="L3414" t="str">
            <v>GUNI</v>
          </cell>
        </row>
        <row r="3415">
          <cell r="A3415">
            <v>22</v>
          </cell>
          <cell r="B3415" t="str">
            <v>X65</v>
          </cell>
          <cell r="C3415" t="str">
            <v>DEPARTAMENTO  CHAPA</v>
          </cell>
          <cell r="D3415" t="str">
            <v>430</v>
          </cell>
          <cell r="E3415" t="str">
            <v>PUERTA AVI.</v>
          </cell>
          <cell r="F3415" t="str">
            <v>DEFORMACION</v>
          </cell>
          <cell r="G3415" t="str">
            <v>PUERTA AVI.DEFORMACION</v>
          </cell>
          <cell r="H3415" t="str">
            <v>X65</v>
          </cell>
          <cell r="I3415" t="str">
            <v>TCMU</v>
          </cell>
          <cell r="J3415">
            <v>8</v>
          </cell>
          <cell r="K3415" t="str">
            <v>RAMIREZ RICAR DANIEL</v>
          </cell>
          <cell r="L3415" t="str">
            <v>GUNI</v>
          </cell>
        </row>
        <row r="3416">
          <cell r="A3416">
            <v>22</v>
          </cell>
          <cell r="B3416" t="str">
            <v>X65</v>
          </cell>
          <cell r="C3416" t="str">
            <v>DEPARTAMENTO  CHAPA</v>
          </cell>
          <cell r="D3416" t="str">
            <v>431</v>
          </cell>
          <cell r="E3416" t="str">
            <v>ALETA ARD.</v>
          </cell>
          <cell r="F3416" t="str">
            <v>SOLDADURA ESTALLADA</v>
          </cell>
          <cell r="G3416" t="str">
            <v>ALETA ARD.SOLDADURA ESTALLADA</v>
          </cell>
          <cell r="H3416" t="str">
            <v>X65</v>
          </cell>
          <cell r="I3416" t="str">
            <v>STO1</v>
          </cell>
          <cell r="J3416">
            <v>8</v>
          </cell>
          <cell r="K3416" t="str">
            <v>QUINTEROS, EDUARDO</v>
          </cell>
          <cell r="L3416" t="str">
            <v>STO1</v>
          </cell>
        </row>
        <row r="3417">
          <cell r="A3417">
            <v>22</v>
          </cell>
          <cell r="B3417" t="str">
            <v>X65</v>
          </cell>
          <cell r="C3417" t="str">
            <v>DEPARTAMENTO  CHAPA</v>
          </cell>
          <cell r="D3417" t="str">
            <v>431</v>
          </cell>
          <cell r="E3417" t="str">
            <v>ALETA  ARI.</v>
          </cell>
          <cell r="F3417" t="str">
            <v>PICO</v>
          </cell>
          <cell r="G3417" t="str">
            <v>ALETA  ARI.PICO</v>
          </cell>
          <cell r="H3417" t="str">
            <v>X65</v>
          </cell>
          <cell r="I3417" t="str">
            <v>STO1</v>
          </cell>
          <cell r="J3417">
            <v>8</v>
          </cell>
          <cell r="K3417" t="str">
            <v>CORREA, ALBERTO</v>
          </cell>
          <cell r="L3417" t="str">
            <v>STO1</v>
          </cell>
        </row>
        <row r="3418">
          <cell r="A3418">
            <v>22</v>
          </cell>
          <cell r="B3418" t="str">
            <v>X65</v>
          </cell>
          <cell r="C3418" t="str">
            <v>DEPARTAMENTO  CHAPA</v>
          </cell>
          <cell r="D3418" t="str">
            <v>431</v>
          </cell>
          <cell r="E3418" t="str">
            <v>ALETA  ARI.</v>
          </cell>
          <cell r="F3418" t="str">
            <v>PICO</v>
          </cell>
          <cell r="G3418" t="str">
            <v>ALETA  ARI.PICO</v>
          </cell>
          <cell r="H3418" t="str">
            <v>X65</v>
          </cell>
          <cell r="I3418" t="str">
            <v>STO1</v>
          </cell>
          <cell r="J3418">
            <v>8</v>
          </cell>
          <cell r="K3418" t="str">
            <v>QUINTEROS, EDUARDO</v>
          </cell>
          <cell r="L3418" t="str">
            <v>STO1</v>
          </cell>
        </row>
        <row r="3419">
          <cell r="A3419">
            <v>22</v>
          </cell>
          <cell r="B3419" t="str">
            <v>X65</v>
          </cell>
          <cell r="C3419" t="str">
            <v>DEPARTAMENTO  CHAPA</v>
          </cell>
          <cell r="D3419" t="str">
            <v>431</v>
          </cell>
          <cell r="E3419" t="str">
            <v>ALETA  ARI.</v>
          </cell>
          <cell r="F3419" t="str">
            <v>PICO</v>
          </cell>
          <cell r="G3419" t="str">
            <v>ALETA  ARI.PICO</v>
          </cell>
          <cell r="H3419" t="str">
            <v>X65</v>
          </cell>
          <cell r="I3419" t="str">
            <v>TCMU</v>
          </cell>
          <cell r="J3419">
            <v>8</v>
          </cell>
          <cell r="K3419" t="str">
            <v>GAUNA MARIA EUGENIA</v>
          </cell>
          <cell r="L3419" t="str">
            <v>GUNI</v>
          </cell>
        </row>
        <row r="3420">
          <cell r="A3420">
            <v>22</v>
          </cell>
          <cell r="B3420" t="str">
            <v>X65</v>
          </cell>
          <cell r="C3420" t="str">
            <v>DEPARTAMENTO  CHAPA</v>
          </cell>
          <cell r="D3420" t="str">
            <v>431</v>
          </cell>
          <cell r="E3420" t="str">
            <v>ANTI-CHOQUE EN PIE AVD.</v>
          </cell>
          <cell r="F3420" t="str">
            <v>FALTA</v>
          </cell>
          <cell r="G3420" t="str">
            <v>ANTI-CHOQUE EN PIE AVD.FALTA</v>
          </cell>
          <cell r="H3420" t="str">
            <v>X65</v>
          </cell>
          <cell r="I3420" t="str">
            <v>SRE2</v>
          </cell>
          <cell r="J3420">
            <v>8</v>
          </cell>
          <cell r="K3420" t="str">
            <v>AUTELLI JORGE A</v>
          </cell>
          <cell r="L3420" t="str">
            <v>TCMU</v>
          </cell>
        </row>
        <row r="3421">
          <cell r="A3421">
            <v>22</v>
          </cell>
          <cell r="B3421" t="str">
            <v>X65</v>
          </cell>
          <cell r="C3421" t="str">
            <v>DEPARTAMENTO  CHAPA</v>
          </cell>
          <cell r="D3421" t="str">
            <v>431</v>
          </cell>
          <cell r="E3421" t="str">
            <v>BLOQUE HYDRAULICO (ANTI-BLOCAJE)</v>
          </cell>
          <cell r="F3421" t="str">
            <v>SOPORTE - REFUERZO FALTA</v>
          </cell>
          <cell r="G3421" t="str">
            <v>BLOQUE HYDRAULICO (ANTI-BLOCAJE)SOPORTE - REFUERZO FALTA</v>
          </cell>
          <cell r="H3421" t="str">
            <v>X65</v>
          </cell>
          <cell r="I3421" t="str">
            <v>SRE2</v>
          </cell>
          <cell r="J3421">
            <v>8</v>
          </cell>
          <cell r="K3421" t="str">
            <v>AUTELLI JORGE A</v>
          </cell>
          <cell r="L3421" t="str">
            <v>TCMU</v>
          </cell>
        </row>
        <row r="3422">
          <cell r="A3422">
            <v>22</v>
          </cell>
          <cell r="B3422" t="str">
            <v>X65</v>
          </cell>
          <cell r="C3422" t="str">
            <v>DEPARTAMENTO  CHAPA</v>
          </cell>
          <cell r="D3422" t="str">
            <v>431</v>
          </cell>
          <cell r="E3422" t="str">
            <v>CAJON DE PUERTA ARD.</v>
          </cell>
          <cell r="F3422" t="str">
            <v>PROYECCION DE SOLDADURA</v>
          </cell>
          <cell r="G3422" t="str">
            <v>CAJON DE PUERTA ARD.PROYECCION DE SOLDADURA</v>
          </cell>
          <cell r="H3422" t="str">
            <v>X65</v>
          </cell>
          <cell r="I3422" t="str">
            <v>SRE1</v>
          </cell>
          <cell r="J3422">
            <v>8</v>
          </cell>
          <cell r="K3422" t="str">
            <v>AUTELLI JORGE A</v>
          </cell>
          <cell r="L3422" t="str">
            <v>TCMU</v>
          </cell>
        </row>
        <row r="3423">
          <cell r="A3423">
            <v>22</v>
          </cell>
          <cell r="B3423" t="str">
            <v>X65</v>
          </cell>
          <cell r="C3423" t="str">
            <v>DEPARTAMENTO  CHAPA</v>
          </cell>
          <cell r="D3423" t="str">
            <v>431</v>
          </cell>
          <cell r="E3423" t="str">
            <v>CAJON DE PUERTA ARI.</v>
          </cell>
          <cell r="F3423" t="str">
            <v>BOLLOS</v>
          </cell>
          <cell r="G3423" t="str">
            <v>CAJON DE PUERTA ARI.BOLLOS</v>
          </cell>
          <cell r="H3423" t="str">
            <v>X65</v>
          </cell>
          <cell r="I3423" t="str">
            <v>SREE</v>
          </cell>
          <cell r="J3423">
            <v>8</v>
          </cell>
          <cell r="K3423" t="str">
            <v>FUENTE FEDER GREGOR</v>
          </cell>
          <cell r="L3423" t="str">
            <v>GUNI</v>
          </cell>
        </row>
        <row r="3424">
          <cell r="A3424">
            <v>22</v>
          </cell>
          <cell r="B3424" t="str">
            <v>X65</v>
          </cell>
          <cell r="C3424" t="str">
            <v>DEPARTAMENTO  CHAPA</v>
          </cell>
          <cell r="D3424" t="str">
            <v>431</v>
          </cell>
          <cell r="E3424" t="str">
            <v>CAJON DE PUERTA AVD.</v>
          </cell>
          <cell r="F3424" t="str">
            <v>PROYECCION DE SOLDADURA</v>
          </cell>
          <cell r="G3424" t="str">
            <v>CAJON DE PUERTA AVD.PROYECCION DE SOLDADURA</v>
          </cell>
          <cell r="H3424" t="str">
            <v>X65</v>
          </cell>
          <cell r="I3424" t="str">
            <v>TCMU</v>
          </cell>
          <cell r="J3424">
            <v>8</v>
          </cell>
          <cell r="K3424" t="str">
            <v>FUENTE FEDER GREGOR</v>
          </cell>
          <cell r="L3424" t="str">
            <v>GUNI</v>
          </cell>
        </row>
        <row r="3425">
          <cell r="A3425">
            <v>22</v>
          </cell>
          <cell r="B3425" t="str">
            <v>X65</v>
          </cell>
          <cell r="C3425" t="str">
            <v>DEPARTAMENTO  CHAPA</v>
          </cell>
          <cell r="D3425" t="str">
            <v>431</v>
          </cell>
          <cell r="E3425" t="str">
            <v>CAPOT AV./ ALETA  AVD.</v>
          </cell>
          <cell r="F3425" t="str">
            <v>SOBRESALE</v>
          </cell>
          <cell r="G3425" t="str">
            <v>CAPOT AV./ ALETA  AVD.SOBRESALE</v>
          </cell>
          <cell r="H3425" t="str">
            <v>X65</v>
          </cell>
          <cell r="I3425" t="str">
            <v>TCMU</v>
          </cell>
          <cell r="J3425">
            <v>8</v>
          </cell>
          <cell r="K3425" t="str">
            <v>GUTIERREZ VERONICA</v>
          </cell>
          <cell r="L3425" t="str">
            <v>GUNI</v>
          </cell>
        </row>
        <row r="3426">
          <cell r="A3426">
            <v>22</v>
          </cell>
          <cell r="B3426" t="str">
            <v>X65</v>
          </cell>
          <cell r="C3426" t="str">
            <v>DEPARTAMENTO  CHAPA</v>
          </cell>
          <cell r="D3426" t="str">
            <v>431</v>
          </cell>
          <cell r="E3426" t="str">
            <v>CAPOT AV./ ALETA  AVI.</v>
          </cell>
          <cell r="F3426" t="str">
            <v>JUEGO IRREGULAR</v>
          </cell>
          <cell r="G3426" t="str">
            <v>CAPOT AV./ ALETA  AVI.JUEGO IRREGULAR</v>
          </cell>
          <cell r="H3426" t="str">
            <v>X65</v>
          </cell>
          <cell r="I3426" t="str">
            <v>SREE</v>
          </cell>
          <cell r="J3426">
            <v>8</v>
          </cell>
          <cell r="K3426" t="str">
            <v>FUENTE FEDER GREGOR</v>
          </cell>
          <cell r="L3426" t="str">
            <v>GUNI</v>
          </cell>
        </row>
        <row r="3427">
          <cell r="A3427">
            <v>22</v>
          </cell>
          <cell r="B3427" t="str">
            <v>X65</v>
          </cell>
          <cell r="C3427" t="str">
            <v>DEPARTAMENTO  CHAPA</v>
          </cell>
          <cell r="D3427" t="str">
            <v>431</v>
          </cell>
          <cell r="E3427" t="str">
            <v>CAPOT AV./ ALETA  AVI.</v>
          </cell>
          <cell r="F3427" t="str">
            <v>JUEGO IRREGULAR</v>
          </cell>
          <cell r="G3427" t="str">
            <v>CAPOT AV./ ALETA  AVI.JUEGO IRREGULAR</v>
          </cell>
          <cell r="H3427" t="str">
            <v>X65</v>
          </cell>
          <cell r="I3427" t="str">
            <v>TCMU</v>
          </cell>
          <cell r="J3427">
            <v>8</v>
          </cell>
          <cell r="K3427" t="str">
            <v>RIZZI JESSICA</v>
          </cell>
          <cell r="L3427" t="str">
            <v>GUNI</v>
          </cell>
        </row>
        <row r="3428">
          <cell r="A3428">
            <v>22</v>
          </cell>
          <cell r="B3428" t="str">
            <v>X65</v>
          </cell>
          <cell r="C3428" t="str">
            <v>DEPARTAMENTO  CHAPA</v>
          </cell>
          <cell r="D3428" t="str">
            <v>431</v>
          </cell>
          <cell r="E3428" t="str">
            <v>CAPOT AV./ ALETA  AVI.</v>
          </cell>
          <cell r="F3428" t="str">
            <v>SOBRESALE</v>
          </cell>
          <cell r="G3428" t="str">
            <v>CAPOT AV./ ALETA  AVI.SOBRESALE</v>
          </cell>
          <cell r="H3428" t="str">
            <v>X65</v>
          </cell>
          <cell r="I3428" t="str">
            <v>TCMU</v>
          </cell>
          <cell r="J3428">
            <v>8</v>
          </cell>
          <cell r="K3428" t="str">
            <v>FIGUEROA MIGUEL ANGE</v>
          </cell>
          <cell r="L3428" t="str">
            <v>GUNI</v>
          </cell>
        </row>
        <row r="3429">
          <cell r="A3429">
            <v>22</v>
          </cell>
          <cell r="B3429" t="str">
            <v>X65</v>
          </cell>
          <cell r="C3429" t="str">
            <v>DEPARTAMENTO  CHAPA</v>
          </cell>
          <cell r="D3429" t="str">
            <v>431</v>
          </cell>
          <cell r="E3429" t="str">
            <v>CAPOT / FARO D.</v>
          </cell>
          <cell r="F3429" t="str">
            <v>JUEGO IRREGULAR</v>
          </cell>
          <cell r="G3429" t="str">
            <v>CAPOT / FARO D.JUEGO IRREGULAR</v>
          </cell>
          <cell r="H3429" t="str">
            <v>X65</v>
          </cell>
          <cell r="I3429" t="str">
            <v>TCMU</v>
          </cell>
          <cell r="J3429">
            <v>8</v>
          </cell>
          <cell r="K3429" t="str">
            <v>RUSEK CHRISTIAN ADRI</v>
          </cell>
          <cell r="L3429" t="str">
            <v>GUNI</v>
          </cell>
        </row>
        <row r="3430">
          <cell r="A3430">
            <v>22</v>
          </cell>
          <cell r="B3430" t="str">
            <v>X65</v>
          </cell>
          <cell r="C3430" t="str">
            <v>DEPARTAMENTO  CHAPA</v>
          </cell>
          <cell r="D3430" t="str">
            <v>431</v>
          </cell>
          <cell r="E3430" t="str">
            <v>CAPOT / FARO D.</v>
          </cell>
          <cell r="F3430" t="str">
            <v>SOBRESALE</v>
          </cell>
          <cell r="G3430" t="str">
            <v>CAPOT / FARO D.SOBRESALE</v>
          </cell>
          <cell r="H3430" t="str">
            <v>X65</v>
          </cell>
          <cell r="I3430" t="str">
            <v>SRE2</v>
          </cell>
          <cell r="J3430">
            <v>8</v>
          </cell>
          <cell r="K3430" t="str">
            <v>ZELAYA GONZA MA CRUZ</v>
          </cell>
          <cell r="L3430" t="str">
            <v>GUNI</v>
          </cell>
        </row>
        <row r="3431">
          <cell r="A3431">
            <v>22</v>
          </cell>
          <cell r="B3431" t="str">
            <v>X65</v>
          </cell>
          <cell r="C3431" t="str">
            <v>DEPARTAMENTO  CHAPA</v>
          </cell>
          <cell r="D3431" t="str">
            <v>431</v>
          </cell>
          <cell r="E3431" t="str">
            <v>CAPOT / FARO D.</v>
          </cell>
          <cell r="F3431" t="str">
            <v>SOBRESALE</v>
          </cell>
          <cell r="G3431" t="str">
            <v>CAPOT / FARO D.SOBRESALE</v>
          </cell>
          <cell r="H3431" t="str">
            <v>X65</v>
          </cell>
          <cell r="I3431" t="str">
            <v>TCMU</v>
          </cell>
          <cell r="J3431">
            <v>8</v>
          </cell>
          <cell r="K3431" t="str">
            <v>ACEVEDO CLAUDIO CEFE</v>
          </cell>
          <cell r="L3431" t="str">
            <v>GUNI</v>
          </cell>
        </row>
        <row r="3432">
          <cell r="A3432">
            <v>22</v>
          </cell>
          <cell r="B3432" t="str">
            <v>X65</v>
          </cell>
          <cell r="C3432" t="str">
            <v>DEPARTAMENTO  CHAPA</v>
          </cell>
          <cell r="D3432" t="str">
            <v>431</v>
          </cell>
          <cell r="E3432" t="str">
            <v>CAPOT / FARO I.</v>
          </cell>
          <cell r="F3432" t="str">
            <v>JUEGO EXCESIVO</v>
          </cell>
          <cell r="G3432" t="str">
            <v>CAPOT / FARO I.JUEGO EXCESIVO</v>
          </cell>
          <cell r="H3432" t="str">
            <v>X65</v>
          </cell>
          <cell r="I3432" t="str">
            <v>TCMU</v>
          </cell>
          <cell r="J3432">
            <v>8</v>
          </cell>
          <cell r="K3432" t="str">
            <v>GAUNA MARIA EUGENIA</v>
          </cell>
          <cell r="L3432" t="str">
            <v>GUNI</v>
          </cell>
        </row>
        <row r="3433">
          <cell r="A3433">
            <v>22</v>
          </cell>
          <cell r="B3433" t="str">
            <v>X65</v>
          </cell>
          <cell r="C3433" t="str">
            <v>DEPARTAMENTO  CHAPA</v>
          </cell>
          <cell r="D3433" t="str">
            <v>431</v>
          </cell>
          <cell r="E3433" t="str">
            <v>CAPOT / FARO I.</v>
          </cell>
          <cell r="F3433" t="str">
            <v>JUEGO IRREGULAR</v>
          </cell>
          <cell r="G3433" t="str">
            <v>CAPOT / FARO I.JUEGO IRREGULAR</v>
          </cell>
          <cell r="H3433" t="str">
            <v>X65</v>
          </cell>
          <cell r="I3433" t="str">
            <v>SRE2</v>
          </cell>
          <cell r="J3433">
            <v>8</v>
          </cell>
          <cell r="K3433" t="str">
            <v>OVIEDO CARLOS JAVIER</v>
          </cell>
          <cell r="L3433" t="str">
            <v>GUNI</v>
          </cell>
        </row>
        <row r="3434">
          <cell r="A3434">
            <v>22</v>
          </cell>
          <cell r="B3434" t="str">
            <v>X65</v>
          </cell>
          <cell r="C3434" t="str">
            <v>DEPARTAMENTO  CHAPA</v>
          </cell>
          <cell r="D3434" t="str">
            <v>431</v>
          </cell>
          <cell r="E3434" t="str">
            <v>CAPOT / FARO I.</v>
          </cell>
          <cell r="F3434" t="str">
            <v>JUEGO IRREGULAR</v>
          </cell>
          <cell r="G3434" t="str">
            <v>CAPOT / FARO I.JUEGO IRREGULAR</v>
          </cell>
          <cell r="H3434" t="str">
            <v>X65</v>
          </cell>
          <cell r="I3434" t="str">
            <v>TCMU</v>
          </cell>
          <cell r="J3434">
            <v>8</v>
          </cell>
          <cell r="K3434" t="str">
            <v>FUENTE FEDER GREGOR</v>
          </cell>
          <cell r="L3434" t="str">
            <v>GUNI</v>
          </cell>
        </row>
        <row r="3435">
          <cell r="A3435">
            <v>22</v>
          </cell>
          <cell r="B3435" t="str">
            <v>X65</v>
          </cell>
          <cell r="C3435" t="str">
            <v>DEPARTAMENTO  CHAPA</v>
          </cell>
          <cell r="D3435" t="str">
            <v>431</v>
          </cell>
          <cell r="E3435" t="str">
            <v>CAPOT / FARO I.</v>
          </cell>
          <cell r="F3435" t="str">
            <v>SOBRESALE</v>
          </cell>
          <cell r="G3435" t="str">
            <v>CAPOT / FARO I.SOBRESALE</v>
          </cell>
          <cell r="H3435" t="str">
            <v>X65</v>
          </cell>
          <cell r="I3435" t="str">
            <v>SRE2</v>
          </cell>
          <cell r="J3435">
            <v>8</v>
          </cell>
          <cell r="K3435" t="str">
            <v>ZELAYA GONZA MA CRUZ</v>
          </cell>
          <cell r="L3435" t="str">
            <v>GUNI</v>
          </cell>
        </row>
        <row r="3436">
          <cell r="A3436">
            <v>22</v>
          </cell>
          <cell r="B3436" t="str">
            <v>X65</v>
          </cell>
          <cell r="C3436" t="str">
            <v>DEPARTAMENTO  CHAPA</v>
          </cell>
          <cell r="D3436" t="str">
            <v>431</v>
          </cell>
          <cell r="E3436" t="str">
            <v>CAPOT / FARO I.</v>
          </cell>
          <cell r="F3436" t="str">
            <v>SOBRESALE</v>
          </cell>
          <cell r="G3436" t="str">
            <v>CAPOT / FARO I.SOBRESALE</v>
          </cell>
          <cell r="H3436" t="str">
            <v>X65</v>
          </cell>
          <cell r="I3436" t="str">
            <v>SREE</v>
          </cell>
          <cell r="J3436">
            <v>8</v>
          </cell>
          <cell r="K3436" t="str">
            <v>RAMIREZ RICAR DANIEL</v>
          </cell>
          <cell r="L3436" t="str">
            <v>GUNI</v>
          </cell>
        </row>
        <row r="3437">
          <cell r="A3437">
            <v>22</v>
          </cell>
          <cell r="B3437" t="str">
            <v>X65</v>
          </cell>
          <cell r="C3437" t="str">
            <v>DEPARTAMENTO  CHAPA</v>
          </cell>
          <cell r="D3437" t="str">
            <v>431</v>
          </cell>
          <cell r="E3437" t="str">
            <v>ENCUADRAMIENTO DE PUERTA ARD.</v>
          </cell>
          <cell r="F3437" t="str">
            <v>SOLDADURA AGRESIVA</v>
          </cell>
          <cell r="G3437" t="str">
            <v>ENCUADRAMIENTO DE PUERTA ARD.SOLDADURA AGRESIVA</v>
          </cell>
          <cell r="H3437" t="str">
            <v>X65</v>
          </cell>
          <cell r="I3437" t="str">
            <v>STO1</v>
          </cell>
          <cell r="J3437">
            <v>8</v>
          </cell>
          <cell r="K3437" t="str">
            <v>QUINTEROS, EDUARDO</v>
          </cell>
          <cell r="L3437" t="str">
            <v>STO1</v>
          </cell>
        </row>
        <row r="3438">
          <cell r="A3438">
            <v>22</v>
          </cell>
          <cell r="B3438" t="str">
            <v>X65</v>
          </cell>
          <cell r="C3438" t="str">
            <v>DEPARTAMENTO  CHAPA</v>
          </cell>
          <cell r="D3438" t="str">
            <v>431</v>
          </cell>
          <cell r="E3438" t="str">
            <v>ENCUADRAMIENTO DE PUERTA ARD.</v>
          </cell>
          <cell r="F3438" t="str">
            <v>SOLDADURA ESTALLADA</v>
          </cell>
          <cell r="G3438" t="str">
            <v>ENCUADRAMIENTO DE PUERTA ARD.SOLDADURA ESTALLADA</v>
          </cell>
          <cell r="H3438" t="str">
            <v>X65</v>
          </cell>
          <cell r="I3438" t="str">
            <v>SRET</v>
          </cell>
          <cell r="J3438">
            <v>8</v>
          </cell>
          <cell r="K3438" t="str">
            <v>CORREA, ALBERTO</v>
          </cell>
          <cell r="L3438" t="str">
            <v>STO1</v>
          </cell>
        </row>
        <row r="3439">
          <cell r="A3439">
            <v>22</v>
          </cell>
          <cell r="B3439" t="str">
            <v>X65</v>
          </cell>
          <cell r="C3439" t="str">
            <v>DEPARTAMENTO  CHAPA</v>
          </cell>
          <cell r="D3439" t="str">
            <v>431</v>
          </cell>
          <cell r="E3439" t="str">
            <v>ENCUADRAMIENTO DE PUERTA ARI.</v>
          </cell>
          <cell r="F3439" t="str">
            <v>PICO</v>
          </cell>
          <cell r="G3439" t="str">
            <v>ENCUADRAMIENTO DE PUERTA ARI.PICO</v>
          </cell>
          <cell r="H3439" t="str">
            <v>X65</v>
          </cell>
          <cell r="I3439" t="str">
            <v>TCMU</v>
          </cell>
          <cell r="J3439">
            <v>8</v>
          </cell>
          <cell r="K3439" t="str">
            <v>RAMIREZ RICAR DANIEL</v>
          </cell>
          <cell r="L3439" t="str">
            <v>GUNI</v>
          </cell>
        </row>
        <row r="3440">
          <cell r="A3440">
            <v>22</v>
          </cell>
          <cell r="B3440" t="str">
            <v>X65</v>
          </cell>
          <cell r="C3440" t="str">
            <v>DEPARTAMENTO  CHAPA</v>
          </cell>
          <cell r="D3440" t="str">
            <v>431</v>
          </cell>
          <cell r="E3440" t="str">
            <v>ENCUADRAMIENTO DE PUERTA ARI.</v>
          </cell>
          <cell r="F3440" t="str">
            <v>SOLDADURA ESTALLADA</v>
          </cell>
          <cell r="G3440" t="str">
            <v>ENCUADRAMIENTO DE PUERTA ARI.SOLDADURA ESTALLADA</v>
          </cell>
          <cell r="H3440" t="str">
            <v>X65</v>
          </cell>
          <cell r="I3440" t="str">
            <v>SRET</v>
          </cell>
          <cell r="J3440">
            <v>8</v>
          </cell>
          <cell r="K3440" t="str">
            <v>QUINTEROS, EDUARDO</v>
          </cell>
          <cell r="L3440" t="str">
            <v>STO1</v>
          </cell>
        </row>
        <row r="3441">
          <cell r="A3441">
            <v>22</v>
          </cell>
          <cell r="B3441" t="str">
            <v>X65</v>
          </cell>
          <cell r="C3441" t="str">
            <v>DEPARTAMENTO  CHAPA</v>
          </cell>
          <cell r="D3441" t="str">
            <v>431</v>
          </cell>
          <cell r="E3441" t="str">
            <v>ENCUADRAMIENTO DE PUERTA AVD.</v>
          </cell>
          <cell r="F3441" t="str">
            <v>MASTICO MAL POSICIONADO</v>
          </cell>
          <cell r="G3441" t="str">
            <v>ENCUADRAMIENTO DE PUERTA AVD.MASTICO MAL POSICIONADO</v>
          </cell>
          <cell r="H3441" t="str">
            <v>X65</v>
          </cell>
          <cell r="I3441" t="str">
            <v>SRE2</v>
          </cell>
          <cell r="J3441">
            <v>8</v>
          </cell>
          <cell r="K3441" t="str">
            <v>DAGHERO CLAUDIO JUAN</v>
          </cell>
          <cell r="L3441" t="str">
            <v>TCMU</v>
          </cell>
        </row>
        <row r="3442">
          <cell r="A3442">
            <v>22</v>
          </cell>
          <cell r="B3442" t="str">
            <v>X65</v>
          </cell>
          <cell r="C3442" t="str">
            <v>DEPARTAMENTO  CHAPA</v>
          </cell>
          <cell r="D3442" t="str">
            <v>431</v>
          </cell>
          <cell r="E3442" t="str">
            <v>ESTRIBO CINTURON DE SEGURIDAD AVI.</v>
          </cell>
          <cell r="F3442" t="str">
            <v>FALTA DE FIJACION ROSCADA</v>
          </cell>
          <cell r="G3442" t="str">
            <v>ESTRIBO CINTURON DE SEGURIDAD AVI.FALTA DE FIJACION ROSCADA</v>
          </cell>
          <cell r="H3442" t="str">
            <v>X65</v>
          </cell>
          <cell r="I3442" t="str">
            <v>SRE2</v>
          </cell>
          <cell r="J3442">
            <v>8</v>
          </cell>
          <cell r="K3442" t="str">
            <v>AUTELLI JORGE A</v>
          </cell>
          <cell r="L3442" t="str">
            <v>TCMU</v>
          </cell>
        </row>
        <row r="3443">
          <cell r="A3443">
            <v>22</v>
          </cell>
          <cell r="B3443" t="str">
            <v>X65</v>
          </cell>
          <cell r="C3443" t="str">
            <v>DEPARTAMENTO  CHAPA</v>
          </cell>
          <cell r="D3443" t="str">
            <v>431</v>
          </cell>
          <cell r="E3443" t="str">
            <v>FARO D.</v>
          </cell>
          <cell r="F3443" t="str">
            <v>MAL POSICIONADO</v>
          </cell>
          <cell r="G3443" t="str">
            <v>FARO D.MAL POSICIONADO</v>
          </cell>
          <cell r="H3443" t="str">
            <v>X65</v>
          </cell>
          <cell r="I3443" t="str">
            <v>SRE2</v>
          </cell>
          <cell r="J3443">
            <v>8</v>
          </cell>
          <cell r="K3443" t="str">
            <v>DAGHERO CLAUDIO JUAN</v>
          </cell>
          <cell r="L3443" t="str">
            <v>TCMU</v>
          </cell>
        </row>
        <row r="3444">
          <cell r="A3444">
            <v>22</v>
          </cell>
          <cell r="B3444" t="str">
            <v>X65</v>
          </cell>
          <cell r="C3444" t="str">
            <v>DEPARTAMENTO  CHAPA</v>
          </cell>
          <cell r="D3444" t="str">
            <v>431</v>
          </cell>
          <cell r="E3444" t="str">
            <v>JUNTA DE PUERTA  ARI. (BURLETE)</v>
          </cell>
          <cell r="F3444" t="str">
            <v>MAL POSICIONADO</v>
          </cell>
          <cell r="G3444" t="str">
            <v>JUNTA DE PUERTA  ARI. (BURLETE)MAL POSICIONADO</v>
          </cell>
          <cell r="H3444" t="str">
            <v>X65</v>
          </cell>
          <cell r="I3444" t="str">
            <v>SRE2</v>
          </cell>
          <cell r="J3444">
            <v>8</v>
          </cell>
          <cell r="K3444" t="str">
            <v>DAGHERO CLAUDIO JUAN</v>
          </cell>
          <cell r="L3444" t="str">
            <v>TCMU</v>
          </cell>
        </row>
        <row r="3445">
          <cell r="A3445">
            <v>22</v>
          </cell>
          <cell r="B3445" t="str">
            <v>X65</v>
          </cell>
          <cell r="C3445" t="str">
            <v>DEPARTAMENTO  CHAPA</v>
          </cell>
          <cell r="D3445" t="str">
            <v>431</v>
          </cell>
          <cell r="E3445" t="str">
            <v>MARCO DE PUERTA  ARI</v>
          </cell>
          <cell r="F3445" t="str">
            <v>BOLLOS</v>
          </cell>
          <cell r="G3445" t="str">
            <v>MARCO DE PUERTA  ARIBOLLOS</v>
          </cell>
          <cell r="H3445" t="str">
            <v>X65</v>
          </cell>
          <cell r="I3445" t="str">
            <v>TCMU</v>
          </cell>
          <cell r="J3445">
            <v>8</v>
          </cell>
          <cell r="K3445" t="str">
            <v>FIGUEROA MIGUEL ANGE</v>
          </cell>
          <cell r="L3445" t="str">
            <v>GUNI</v>
          </cell>
        </row>
        <row r="3446">
          <cell r="A3446">
            <v>22</v>
          </cell>
          <cell r="B3446" t="str">
            <v>X65</v>
          </cell>
          <cell r="C3446" t="str">
            <v>DEPARTAMENTO  CHAPA</v>
          </cell>
          <cell r="D3446" t="str">
            <v>431</v>
          </cell>
          <cell r="E3446" t="str">
            <v>MARCO DE PUERTA  ARI</v>
          </cell>
          <cell r="F3446" t="str">
            <v>DEFORMACION</v>
          </cell>
          <cell r="G3446" t="str">
            <v>MARCO DE PUERTA  ARIDEFORMACION</v>
          </cell>
          <cell r="H3446" t="str">
            <v>X65</v>
          </cell>
          <cell r="I3446" t="str">
            <v>STO1</v>
          </cell>
          <cell r="J3446">
            <v>8</v>
          </cell>
          <cell r="K3446" t="str">
            <v>CORREA, ALBERTO</v>
          </cell>
          <cell r="L3446" t="str">
            <v>STO1</v>
          </cell>
        </row>
        <row r="3447">
          <cell r="A3447">
            <v>22</v>
          </cell>
          <cell r="B3447" t="str">
            <v>X65</v>
          </cell>
          <cell r="C3447" t="str">
            <v>DEPARTAMENTO  CHAPA</v>
          </cell>
          <cell r="D3447" t="str">
            <v>431</v>
          </cell>
          <cell r="E3447" t="str">
            <v>MARCO DE PUERTA  ARI</v>
          </cell>
          <cell r="F3447" t="str">
            <v>SOLDADURA ESTALLADA</v>
          </cell>
          <cell r="G3447" t="str">
            <v>MARCO DE PUERTA  ARISOLDADURA ESTALLADA</v>
          </cell>
          <cell r="H3447" t="str">
            <v>X65</v>
          </cell>
          <cell r="I3447" t="str">
            <v>SRET</v>
          </cell>
          <cell r="J3447">
            <v>8</v>
          </cell>
          <cell r="K3447" t="str">
            <v>QUINTEROS, EDUARDO</v>
          </cell>
          <cell r="L3447" t="str">
            <v>STO1</v>
          </cell>
        </row>
        <row r="3448">
          <cell r="A3448">
            <v>22</v>
          </cell>
          <cell r="B3448" t="str">
            <v>X65</v>
          </cell>
          <cell r="C3448" t="str">
            <v>DEPARTAMENTO  CHAPA</v>
          </cell>
          <cell r="D3448" t="str">
            <v>431</v>
          </cell>
          <cell r="E3448" t="str">
            <v>MARCO DE PUERTA  AVD</v>
          </cell>
          <cell r="F3448" t="str">
            <v>PICO</v>
          </cell>
          <cell r="G3448" t="str">
            <v>MARCO DE PUERTA  AVDPICO</v>
          </cell>
          <cell r="H3448" t="str">
            <v>X65</v>
          </cell>
          <cell r="I3448" t="str">
            <v>SRE2</v>
          </cell>
          <cell r="J3448">
            <v>8</v>
          </cell>
          <cell r="K3448" t="str">
            <v>ACEVEDO CLAUDIO CEFE</v>
          </cell>
          <cell r="L3448" t="str">
            <v>GUNI</v>
          </cell>
        </row>
        <row r="3449">
          <cell r="A3449">
            <v>22</v>
          </cell>
          <cell r="B3449" t="str">
            <v>X65</v>
          </cell>
          <cell r="C3449" t="str">
            <v>DEPARTAMENTO  CHAPA</v>
          </cell>
          <cell r="D3449" t="str">
            <v>431</v>
          </cell>
          <cell r="E3449" t="str">
            <v>MARCO DE PUERTA  AVI</v>
          </cell>
          <cell r="F3449" t="str">
            <v>BOLLOS</v>
          </cell>
          <cell r="G3449" t="str">
            <v>MARCO DE PUERTA  AVIBOLLOS</v>
          </cell>
          <cell r="H3449" t="str">
            <v>X65</v>
          </cell>
          <cell r="I3449" t="str">
            <v>TCMU</v>
          </cell>
          <cell r="J3449">
            <v>8</v>
          </cell>
          <cell r="K3449" t="str">
            <v>FIGUEROA MIGUEL ANGE</v>
          </cell>
          <cell r="L3449" t="str">
            <v>GUNI</v>
          </cell>
        </row>
        <row r="3450">
          <cell r="A3450">
            <v>22</v>
          </cell>
          <cell r="B3450" t="str">
            <v>X65</v>
          </cell>
          <cell r="C3450" t="str">
            <v>DEPARTAMENTO  CHAPA</v>
          </cell>
          <cell r="D3450" t="str">
            <v>431</v>
          </cell>
          <cell r="E3450" t="str">
            <v>PAÑO DE PUERTA  ARD / ALETA  ARD</v>
          </cell>
          <cell r="F3450" t="str">
            <v>SOBRESALE</v>
          </cell>
          <cell r="G3450" t="str">
            <v>PAÑO DE PUERTA  ARD / ALETA  ARDSOBRESALE</v>
          </cell>
          <cell r="H3450" t="str">
            <v>X65</v>
          </cell>
          <cell r="I3450" t="str">
            <v>SRE2</v>
          </cell>
          <cell r="J3450">
            <v>8</v>
          </cell>
          <cell r="K3450" t="str">
            <v>ZELAYA GONZA MA CRUZ</v>
          </cell>
          <cell r="L3450" t="str">
            <v>GUNI</v>
          </cell>
        </row>
        <row r="3451">
          <cell r="A3451">
            <v>22</v>
          </cell>
          <cell r="B3451" t="str">
            <v>X65</v>
          </cell>
          <cell r="C3451" t="str">
            <v>DEPARTAMENTO  CHAPA</v>
          </cell>
          <cell r="D3451" t="str">
            <v>431</v>
          </cell>
          <cell r="E3451" t="str">
            <v>PAÑO DE PUERTA  ARD / ALETA  ARD</v>
          </cell>
          <cell r="F3451" t="str">
            <v>SOBRESALE</v>
          </cell>
          <cell r="G3451" t="str">
            <v>PAÑO DE PUERTA  ARD / ALETA  ARDSOBRESALE</v>
          </cell>
          <cell r="H3451" t="str">
            <v>X65</v>
          </cell>
          <cell r="I3451" t="str">
            <v>SREE</v>
          </cell>
          <cell r="J3451">
            <v>8</v>
          </cell>
          <cell r="K3451" t="str">
            <v>RAMIREZ RICAR DANIEL</v>
          </cell>
          <cell r="L3451" t="str">
            <v>GUNI</v>
          </cell>
        </row>
        <row r="3452">
          <cell r="A3452">
            <v>22</v>
          </cell>
          <cell r="B3452" t="str">
            <v>X65</v>
          </cell>
          <cell r="C3452" t="str">
            <v>DEPARTAMENTO  CHAPA</v>
          </cell>
          <cell r="D3452" t="str">
            <v>431</v>
          </cell>
          <cell r="E3452" t="str">
            <v>PAÑO DE PUERTA  AVD / ALETA  AVD</v>
          </cell>
          <cell r="F3452" t="str">
            <v>JUEGO IRREGULAR</v>
          </cell>
          <cell r="G3452" t="str">
            <v>PAÑO DE PUERTA  AVD / ALETA  AVDJUEGO IRREGULAR</v>
          </cell>
          <cell r="H3452" t="str">
            <v>X65</v>
          </cell>
          <cell r="I3452" t="str">
            <v>SREE</v>
          </cell>
          <cell r="J3452">
            <v>8</v>
          </cell>
          <cell r="K3452" t="str">
            <v>FUENTE FEDER GREGOR</v>
          </cell>
          <cell r="L3452" t="str">
            <v>GUNI</v>
          </cell>
        </row>
        <row r="3453">
          <cell r="A3453">
            <v>22</v>
          </cell>
          <cell r="B3453" t="str">
            <v>X65</v>
          </cell>
          <cell r="C3453" t="str">
            <v>DEPARTAMENTO  CHAPA</v>
          </cell>
          <cell r="D3453" t="str">
            <v>431</v>
          </cell>
          <cell r="E3453" t="str">
            <v>PAÑO DE PUERTA  AVD / ALETA  AVD</v>
          </cell>
          <cell r="F3453" t="str">
            <v>JUEGO IRREGULAR</v>
          </cell>
          <cell r="G3453" t="str">
            <v>PAÑO DE PUERTA  AVD / ALETA  AVDJUEGO IRREGULAR</v>
          </cell>
          <cell r="H3453" t="str">
            <v>X65</v>
          </cell>
          <cell r="I3453" t="str">
            <v>TCMU</v>
          </cell>
          <cell r="J3453">
            <v>8</v>
          </cell>
          <cell r="K3453" t="str">
            <v>ACEVEDO CLAUDIO CEFE</v>
          </cell>
          <cell r="L3453" t="str">
            <v>GUNI</v>
          </cell>
        </row>
        <row r="3454">
          <cell r="A3454">
            <v>22</v>
          </cell>
          <cell r="B3454" t="str">
            <v>X65</v>
          </cell>
          <cell r="C3454" t="str">
            <v>DEPARTAMENTO  CHAPA</v>
          </cell>
          <cell r="D3454" t="str">
            <v>431</v>
          </cell>
          <cell r="E3454" t="str">
            <v>PAÑO DE PUERTA  AVD / ALETA  AVD</v>
          </cell>
          <cell r="F3454" t="str">
            <v>JUEGO IRREGULAR</v>
          </cell>
          <cell r="G3454" t="str">
            <v>PAÑO DE PUERTA  AVD / ALETA  AVDJUEGO IRREGULAR</v>
          </cell>
          <cell r="H3454" t="str">
            <v>X65</v>
          </cell>
          <cell r="I3454" t="str">
            <v>TCMU</v>
          </cell>
          <cell r="J3454">
            <v>8</v>
          </cell>
          <cell r="K3454" t="str">
            <v>ZELAYA GONZA MA CRUZ</v>
          </cell>
          <cell r="L3454" t="str">
            <v>GUNI</v>
          </cell>
        </row>
        <row r="3455">
          <cell r="A3455">
            <v>22</v>
          </cell>
          <cell r="B3455" t="str">
            <v>X65</v>
          </cell>
          <cell r="C3455" t="str">
            <v>DEPARTAMENTO  CHAPA</v>
          </cell>
          <cell r="D3455" t="str">
            <v>431</v>
          </cell>
          <cell r="E3455" t="str">
            <v>PAÑO DE PUERTA  AVD / ALETA  AVD</v>
          </cell>
          <cell r="F3455" t="str">
            <v>JUEGO MAL REPARTIDO</v>
          </cell>
          <cell r="G3455" t="str">
            <v>PAÑO DE PUERTA  AVD / ALETA  AVDJUEGO MAL REPARTIDO</v>
          </cell>
          <cell r="H3455" t="str">
            <v>X65</v>
          </cell>
          <cell r="I3455" t="str">
            <v>TCMU</v>
          </cell>
          <cell r="J3455">
            <v>8</v>
          </cell>
          <cell r="K3455" t="str">
            <v>ZELAYA GONZA MA CRUZ</v>
          </cell>
          <cell r="L3455" t="str">
            <v>GUNI</v>
          </cell>
        </row>
        <row r="3456">
          <cell r="A3456">
            <v>22</v>
          </cell>
          <cell r="B3456" t="str">
            <v>X65</v>
          </cell>
          <cell r="C3456" t="str">
            <v>DEPARTAMENTO  CHAPA</v>
          </cell>
          <cell r="D3456" t="str">
            <v>431</v>
          </cell>
          <cell r="E3456" t="str">
            <v>PAÑO DE PUERTA  AVI / ALETA  AVI</v>
          </cell>
          <cell r="F3456" t="str">
            <v>JUEGO IRREGULAR</v>
          </cell>
          <cell r="G3456" t="str">
            <v>PAÑO DE PUERTA  AVI / ALETA  AVIJUEGO IRREGULAR</v>
          </cell>
          <cell r="H3456" t="str">
            <v>X65</v>
          </cell>
          <cell r="I3456" t="str">
            <v>TCMU</v>
          </cell>
          <cell r="J3456">
            <v>8</v>
          </cell>
          <cell r="K3456" t="str">
            <v>VAZQUEZ RENE ALBERTO</v>
          </cell>
          <cell r="L3456" t="str">
            <v>GUNI</v>
          </cell>
        </row>
        <row r="3457">
          <cell r="A3457">
            <v>22</v>
          </cell>
          <cell r="B3457" t="str">
            <v>X65</v>
          </cell>
          <cell r="C3457" t="str">
            <v>DEPARTAMENTO  CHAPA</v>
          </cell>
          <cell r="D3457" t="str">
            <v>431</v>
          </cell>
          <cell r="E3457" t="str">
            <v>PAÑO LATERAL ARI</v>
          </cell>
          <cell r="F3457" t="str">
            <v>SOLDADURA ESTALLADA</v>
          </cell>
          <cell r="G3457" t="str">
            <v>PAÑO LATERAL ARISOLDADURA ESTALLADA</v>
          </cell>
          <cell r="H3457" t="str">
            <v>X65</v>
          </cell>
          <cell r="I3457" t="str">
            <v>STO1</v>
          </cell>
          <cell r="J3457">
            <v>8</v>
          </cell>
          <cell r="K3457" t="str">
            <v>DIAZ, VALENTIN</v>
          </cell>
          <cell r="L3457" t="str">
            <v>STO1</v>
          </cell>
        </row>
        <row r="3458">
          <cell r="A3458">
            <v>22</v>
          </cell>
          <cell r="B3458" t="str">
            <v>X65</v>
          </cell>
          <cell r="C3458" t="str">
            <v>DEPARTAMENTO  CHAPA</v>
          </cell>
          <cell r="D3458" t="str">
            <v>431</v>
          </cell>
          <cell r="E3458" t="str">
            <v>PARACHOQUES AR</v>
          </cell>
          <cell r="F3458" t="str">
            <v>MAL POSICIONADO</v>
          </cell>
          <cell r="G3458" t="str">
            <v>PARACHOQUES ARMAL POSICIONADO</v>
          </cell>
          <cell r="H3458" t="str">
            <v>X65</v>
          </cell>
          <cell r="I3458" t="str">
            <v>SRE2</v>
          </cell>
          <cell r="J3458">
            <v>8</v>
          </cell>
          <cell r="K3458" t="str">
            <v>DAGHERO CLAUDIO JUAN</v>
          </cell>
          <cell r="L3458" t="str">
            <v>TCMU</v>
          </cell>
        </row>
        <row r="3459">
          <cell r="A3459">
            <v>22</v>
          </cell>
          <cell r="B3459" t="str">
            <v>X65</v>
          </cell>
          <cell r="C3459" t="str">
            <v>DEPARTAMENTO  CHAPA</v>
          </cell>
          <cell r="D3459" t="str">
            <v>431</v>
          </cell>
          <cell r="E3459" t="str">
            <v>PASO DE RUEDA  ARI.</v>
          </cell>
          <cell r="F3459" t="str">
            <v>FALTA - NO CONF. TORN.- TUERCA - REMACHE</v>
          </cell>
          <cell r="G3459" t="str">
            <v>PASO DE RUEDA  ARI.FALTA - NO CONF. TORN.- TUERCA - REMACHE</v>
          </cell>
          <cell r="H3459" t="str">
            <v>X65</v>
          </cell>
          <cell r="I3459" t="str">
            <v>SRE1</v>
          </cell>
          <cell r="J3459">
            <v>8</v>
          </cell>
          <cell r="K3459" t="str">
            <v>AUTELLI JORGE A</v>
          </cell>
          <cell r="L3459" t="str">
            <v>TCMU</v>
          </cell>
        </row>
        <row r="3460">
          <cell r="A3460">
            <v>22</v>
          </cell>
          <cell r="B3460" t="str">
            <v>X65</v>
          </cell>
          <cell r="C3460" t="str">
            <v>DEPARTAMENTO  CHAPA</v>
          </cell>
          <cell r="D3460" t="str">
            <v>431</v>
          </cell>
          <cell r="E3460" t="str">
            <v>PIE  AVD.</v>
          </cell>
          <cell r="F3460" t="str">
            <v>PICO</v>
          </cell>
          <cell r="G3460" t="str">
            <v>PIE  AVD.PICO</v>
          </cell>
          <cell r="H3460" t="str">
            <v>X65</v>
          </cell>
          <cell r="I3460" t="str">
            <v>STO1</v>
          </cell>
          <cell r="J3460">
            <v>8</v>
          </cell>
          <cell r="K3460" t="str">
            <v>CORREA, ALBERTO</v>
          </cell>
          <cell r="L3460" t="str">
            <v>STO1</v>
          </cell>
        </row>
        <row r="3461">
          <cell r="A3461">
            <v>22</v>
          </cell>
          <cell r="B3461" t="str">
            <v>X65</v>
          </cell>
          <cell r="C3461" t="str">
            <v>DEPARTAMENTO  CHAPA</v>
          </cell>
          <cell r="D3461" t="str">
            <v>431</v>
          </cell>
          <cell r="E3461" t="str">
            <v>PIE MEDIO  I.</v>
          </cell>
          <cell r="F3461" t="str">
            <v>GRANO</v>
          </cell>
          <cell r="G3461" t="str">
            <v>PIE MEDIO  I.GRANO</v>
          </cell>
          <cell r="H3461" t="str">
            <v>X65</v>
          </cell>
          <cell r="I3461" t="str">
            <v>SREE</v>
          </cell>
          <cell r="J3461">
            <v>8</v>
          </cell>
          <cell r="K3461" t="str">
            <v>DAGHERO CLAUDIO JUAN</v>
          </cell>
          <cell r="L3461" t="str">
            <v>TCMU</v>
          </cell>
        </row>
        <row r="3462">
          <cell r="A3462">
            <v>22</v>
          </cell>
          <cell r="B3462" t="str">
            <v>X65</v>
          </cell>
          <cell r="C3462" t="str">
            <v>DEPARTAMENTO  CHAPA</v>
          </cell>
          <cell r="D3462" t="str">
            <v>431</v>
          </cell>
          <cell r="E3462" t="str">
            <v>PISO AR DE COFRE - CAJA</v>
          </cell>
          <cell r="F3462" t="str">
            <v>BOLLOS</v>
          </cell>
          <cell r="G3462" t="str">
            <v>PISO AR DE COFRE - CAJABOLLOS</v>
          </cell>
          <cell r="H3462" t="str">
            <v>X65</v>
          </cell>
          <cell r="I3462" t="str">
            <v>SRET</v>
          </cell>
          <cell r="J3462">
            <v>8</v>
          </cell>
          <cell r="K3462" t="str">
            <v>QUINTEROS, EDUARDO</v>
          </cell>
          <cell r="L3462" t="str">
            <v>STO1</v>
          </cell>
        </row>
        <row r="3463">
          <cell r="A3463">
            <v>22</v>
          </cell>
          <cell r="B3463" t="str">
            <v>X65</v>
          </cell>
          <cell r="C3463" t="str">
            <v>DEPARTAMENTO  CHAPA</v>
          </cell>
          <cell r="D3463" t="str">
            <v>431</v>
          </cell>
          <cell r="E3463" t="str">
            <v>PORTON (CONJUNTO)</v>
          </cell>
          <cell r="F3463" t="str">
            <v>BOLLOS</v>
          </cell>
          <cell r="G3463" t="str">
            <v>PORTON (CONJUNTO)BOLLOS</v>
          </cell>
          <cell r="H3463" t="str">
            <v>X65</v>
          </cell>
          <cell r="I3463" t="str">
            <v>SRE2</v>
          </cell>
          <cell r="J3463">
            <v>8</v>
          </cell>
          <cell r="K3463" t="str">
            <v>AUTELLI JORGE A</v>
          </cell>
          <cell r="L3463" t="str">
            <v>TCMU</v>
          </cell>
        </row>
        <row r="3464">
          <cell r="A3464">
            <v>22</v>
          </cell>
          <cell r="B3464" t="str">
            <v>X65</v>
          </cell>
          <cell r="C3464" t="str">
            <v>DEPARTAMENTO  CHAPA</v>
          </cell>
          <cell r="D3464" t="str">
            <v>431</v>
          </cell>
          <cell r="E3464" t="str">
            <v>PORTON (CONJUNTO)</v>
          </cell>
          <cell r="F3464" t="str">
            <v>DEFORMADO</v>
          </cell>
          <cell r="G3464" t="str">
            <v>PORTON (CONJUNTO)DEFORMADO</v>
          </cell>
          <cell r="H3464" t="str">
            <v>X65</v>
          </cell>
          <cell r="I3464" t="str">
            <v>TCMU</v>
          </cell>
          <cell r="J3464">
            <v>8</v>
          </cell>
          <cell r="K3464" t="str">
            <v>RIZZI JESSICA</v>
          </cell>
          <cell r="L3464" t="str">
            <v>GUNI</v>
          </cell>
        </row>
        <row r="3465">
          <cell r="A3465">
            <v>22</v>
          </cell>
          <cell r="B3465" t="str">
            <v>X65</v>
          </cell>
          <cell r="C3465" t="str">
            <v>DEPARTAMENTO  CHAPA</v>
          </cell>
          <cell r="D3465" t="str">
            <v>431</v>
          </cell>
          <cell r="E3465" t="str">
            <v>PORTON (CONJUNTO)</v>
          </cell>
          <cell r="F3465" t="str">
            <v>DURO DE CERRAR</v>
          </cell>
          <cell r="G3465" t="str">
            <v>PORTON (CONJUNTO)DURO DE CERRAR</v>
          </cell>
          <cell r="H3465" t="str">
            <v>X65</v>
          </cell>
          <cell r="I3465" t="str">
            <v>TCMU</v>
          </cell>
          <cell r="J3465">
            <v>8</v>
          </cell>
          <cell r="K3465" t="str">
            <v>FIGUEROA MIGUEL ANGE</v>
          </cell>
          <cell r="L3465" t="str">
            <v>GUNI</v>
          </cell>
        </row>
        <row r="3466">
          <cell r="A3466">
            <v>22</v>
          </cell>
          <cell r="B3466" t="str">
            <v>X65</v>
          </cell>
          <cell r="C3466" t="str">
            <v>DEPARTAMENTO  CHAPA</v>
          </cell>
          <cell r="D3466" t="str">
            <v>431</v>
          </cell>
          <cell r="E3466" t="str">
            <v>PORTON (CONJUNTO)</v>
          </cell>
          <cell r="F3466" t="str">
            <v>NO CONFORME</v>
          </cell>
          <cell r="G3466" t="str">
            <v>PORTON (CONJUNTO)NO CONFORME</v>
          </cell>
          <cell r="H3466" t="str">
            <v>X65</v>
          </cell>
          <cell r="I3466" t="str">
            <v>SREE</v>
          </cell>
          <cell r="J3466">
            <v>8</v>
          </cell>
          <cell r="K3466" t="str">
            <v>FUENTE FEDER GREGOR</v>
          </cell>
          <cell r="L3466" t="str">
            <v>GUNI</v>
          </cell>
        </row>
        <row r="3467">
          <cell r="A3467">
            <v>22</v>
          </cell>
          <cell r="B3467" t="str">
            <v>X65</v>
          </cell>
          <cell r="C3467" t="str">
            <v>DEPARTAMENTO  CHAPA</v>
          </cell>
          <cell r="D3467" t="str">
            <v>431</v>
          </cell>
          <cell r="E3467" t="str">
            <v>PORTON (CONJUNTO)</v>
          </cell>
          <cell r="F3467" t="str">
            <v>NO CONFORME</v>
          </cell>
          <cell r="G3467" t="str">
            <v>PORTON (CONJUNTO)NO CONFORME</v>
          </cell>
          <cell r="H3467" t="str">
            <v>X65</v>
          </cell>
          <cell r="I3467" t="str">
            <v>SRET</v>
          </cell>
          <cell r="J3467">
            <v>8</v>
          </cell>
          <cell r="K3467" t="str">
            <v>DIAZ, VALENTIN</v>
          </cell>
          <cell r="L3467" t="str">
            <v>STO1</v>
          </cell>
        </row>
        <row r="3468">
          <cell r="A3468">
            <v>22</v>
          </cell>
          <cell r="B3468" t="str">
            <v>X65</v>
          </cell>
          <cell r="C3468" t="str">
            <v>DEPARTAMENTO  CHAPA</v>
          </cell>
          <cell r="D3468" t="str">
            <v>431</v>
          </cell>
          <cell r="E3468" t="str">
            <v>PORTON (CONJUNTO)</v>
          </cell>
          <cell r="F3468" t="str">
            <v>NO CONFORME</v>
          </cell>
          <cell r="G3468" t="str">
            <v>PORTON (CONJUNTO)NO CONFORME</v>
          </cell>
          <cell r="H3468" t="str">
            <v>X65</v>
          </cell>
          <cell r="I3468" t="str">
            <v>TCMU</v>
          </cell>
          <cell r="J3468">
            <v>8</v>
          </cell>
          <cell r="K3468" t="str">
            <v>MANZANELLI RICARDO O</v>
          </cell>
          <cell r="L3468" t="str">
            <v>GUNI</v>
          </cell>
        </row>
        <row r="3469">
          <cell r="A3469">
            <v>22</v>
          </cell>
          <cell r="B3469" t="str">
            <v>X65</v>
          </cell>
          <cell r="C3469" t="str">
            <v>DEPARTAMENTO  CHAPA</v>
          </cell>
          <cell r="D3469" t="str">
            <v>431</v>
          </cell>
          <cell r="E3469" t="str">
            <v>PORTON (CONJUNTO)</v>
          </cell>
          <cell r="F3469" t="str">
            <v>NO CONFORME</v>
          </cell>
          <cell r="G3469" t="str">
            <v>PORTON (CONJUNTO)NO CONFORME</v>
          </cell>
          <cell r="H3469" t="str">
            <v>X65</v>
          </cell>
          <cell r="I3469" t="str">
            <v>TCMU</v>
          </cell>
          <cell r="J3469">
            <v>8</v>
          </cell>
          <cell r="K3469" t="str">
            <v>VAZQUEZ RENE ALBERTO</v>
          </cell>
          <cell r="L3469" t="str">
            <v>GUN2</v>
          </cell>
        </row>
        <row r="3470">
          <cell r="A3470">
            <v>22</v>
          </cell>
          <cell r="B3470" t="str">
            <v>X65</v>
          </cell>
          <cell r="C3470" t="str">
            <v>DEPARTAMENTO  CHAPA</v>
          </cell>
          <cell r="D3470" t="str">
            <v>431</v>
          </cell>
          <cell r="E3470" t="str">
            <v>PORTON / PILOTO ARD.</v>
          </cell>
          <cell r="F3470" t="str">
            <v>JUEGO IRREGULAR</v>
          </cell>
          <cell r="G3470" t="str">
            <v>PORTON / PILOTO ARD.JUEGO IRREGULAR</v>
          </cell>
          <cell r="H3470" t="str">
            <v>X65</v>
          </cell>
          <cell r="I3470" t="str">
            <v>TCMU</v>
          </cell>
          <cell r="J3470">
            <v>8</v>
          </cell>
          <cell r="K3470" t="str">
            <v>FUENTE FEDER GREGOR</v>
          </cell>
          <cell r="L3470" t="str">
            <v>GUNI</v>
          </cell>
        </row>
        <row r="3471">
          <cell r="A3471">
            <v>22</v>
          </cell>
          <cell r="B3471" t="str">
            <v>X65</v>
          </cell>
          <cell r="C3471" t="str">
            <v>DEPARTAMENTO  CHAPA</v>
          </cell>
          <cell r="D3471" t="str">
            <v>431</v>
          </cell>
          <cell r="E3471" t="str">
            <v>PORTON / PILOTO ARD.</v>
          </cell>
          <cell r="F3471" t="str">
            <v>SOBRESALE</v>
          </cell>
          <cell r="G3471" t="str">
            <v>PORTON / PILOTO ARD.SOBRESALE</v>
          </cell>
          <cell r="H3471" t="str">
            <v>X65</v>
          </cell>
          <cell r="I3471" t="str">
            <v>TCMU</v>
          </cell>
          <cell r="J3471">
            <v>8</v>
          </cell>
          <cell r="K3471" t="str">
            <v>RIZZI JESSICA</v>
          </cell>
          <cell r="L3471" t="str">
            <v>GUNI</v>
          </cell>
        </row>
        <row r="3472">
          <cell r="A3472">
            <v>22</v>
          </cell>
          <cell r="B3472" t="str">
            <v>X65</v>
          </cell>
          <cell r="C3472" t="str">
            <v>DEPARTAMENTO  CHAPA</v>
          </cell>
          <cell r="D3472" t="str">
            <v>431</v>
          </cell>
          <cell r="E3472" t="str">
            <v>PORTON / PILOTO ARI.</v>
          </cell>
          <cell r="F3472" t="str">
            <v>SOBRESALE</v>
          </cell>
          <cell r="G3472" t="str">
            <v>PORTON / PILOTO ARI.SOBRESALE</v>
          </cell>
          <cell r="H3472" t="str">
            <v>X65</v>
          </cell>
          <cell r="I3472" t="str">
            <v>TCMU</v>
          </cell>
          <cell r="J3472">
            <v>8</v>
          </cell>
          <cell r="K3472" t="str">
            <v>RAMIREZ RICAR DANIEL</v>
          </cell>
          <cell r="L3472" t="str">
            <v>GUNI</v>
          </cell>
        </row>
        <row r="3473">
          <cell r="A3473">
            <v>22</v>
          </cell>
          <cell r="B3473" t="str">
            <v>X65</v>
          </cell>
          <cell r="C3473" t="str">
            <v>DEPARTAMENTO  CHAPA</v>
          </cell>
          <cell r="D3473" t="str">
            <v>431</v>
          </cell>
          <cell r="E3473" t="str">
            <v>PUERTA ARD.</v>
          </cell>
          <cell r="F3473" t="str">
            <v>BOLLOS</v>
          </cell>
          <cell r="G3473" t="str">
            <v>PUERTA ARD.BOLLOS</v>
          </cell>
          <cell r="H3473" t="str">
            <v>X65</v>
          </cell>
          <cell r="I3473" t="str">
            <v>BOUT</v>
          </cell>
          <cell r="J3473">
            <v>8</v>
          </cell>
          <cell r="K3473" t="str">
            <v>MANZANELLI RICARDO O</v>
          </cell>
          <cell r="L3473" t="str">
            <v>GUNI</v>
          </cell>
        </row>
        <row r="3474">
          <cell r="A3474">
            <v>22</v>
          </cell>
          <cell r="B3474" t="str">
            <v>X65</v>
          </cell>
          <cell r="C3474" t="str">
            <v>DEPARTAMENTO  CHAPA</v>
          </cell>
          <cell r="D3474" t="str">
            <v>431</v>
          </cell>
          <cell r="E3474" t="str">
            <v>PUERTA ARD.</v>
          </cell>
          <cell r="F3474" t="str">
            <v>BOLLOS</v>
          </cell>
          <cell r="G3474" t="str">
            <v>PUERTA ARD.BOLLOS</v>
          </cell>
          <cell r="H3474" t="str">
            <v>X65</v>
          </cell>
          <cell r="I3474" t="str">
            <v>BOUT</v>
          </cell>
          <cell r="J3474">
            <v>8</v>
          </cell>
          <cell r="K3474" t="str">
            <v>RAMIREZ RICAR DANIEL</v>
          </cell>
          <cell r="L3474" t="str">
            <v>GUNI</v>
          </cell>
        </row>
        <row r="3475">
          <cell r="A3475">
            <v>22</v>
          </cell>
          <cell r="B3475" t="str">
            <v>X65</v>
          </cell>
          <cell r="C3475" t="str">
            <v>DEPARTAMENTO  CHAPA</v>
          </cell>
          <cell r="D3475" t="str">
            <v>431</v>
          </cell>
          <cell r="E3475" t="str">
            <v>PUERTA ARD.</v>
          </cell>
          <cell r="F3475" t="str">
            <v>BOLLOS</v>
          </cell>
          <cell r="G3475" t="str">
            <v>PUERTA ARD.BOLLOS</v>
          </cell>
          <cell r="H3475" t="str">
            <v>X65</v>
          </cell>
          <cell r="I3475" t="str">
            <v>SRE1</v>
          </cell>
          <cell r="J3475">
            <v>8</v>
          </cell>
          <cell r="K3475" t="str">
            <v>MANZANELLI RICARDO O</v>
          </cell>
          <cell r="L3475" t="str">
            <v>GUNI</v>
          </cell>
        </row>
        <row r="3476">
          <cell r="A3476">
            <v>22</v>
          </cell>
          <cell r="B3476" t="str">
            <v>X65</v>
          </cell>
          <cell r="C3476" t="str">
            <v>DEPARTAMENTO  CHAPA</v>
          </cell>
          <cell r="D3476" t="str">
            <v>431</v>
          </cell>
          <cell r="E3476" t="str">
            <v>PUERTA ARD.</v>
          </cell>
          <cell r="F3476" t="str">
            <v>BOLLOS</v>
          </cell>
          <cell r="G3476" t="str">
            <v>PUERTA ARD.BOLLOS</v>
          </cell>
          <cell r="H3476" t="str">
            <v>X65</v>
          </cell>
          <cell r="I3476" t="str">
            <v>SRE2</v>
          </cell>
          <cell r="J3476">
            <v>8</v>
          </cell>
          <cell r="K3476" t="str">
            <v>RAMIREZ RICAR DANIEL</v>
          </cell>
          <cell r="L3476" t="str">
            <v>GUNI</v>
          </cell>
        </row>
        <row r="3477">
          <cell r="A3477">
            <v>22</v>
          </cell>
          <cell r="B3477" t="str">
            <v>X65</v>
          </cell>
          <cell r="C3477" t="str">
            <v>DEPARTAMENTO  CHAPA</v>
          </cell>
          <cell r="D3477" t="str">
            <v>431</v>
          </cell>
          <cell r="E3477" t="str">
            <v>PUERTA ARD.</v>
          </cell>
          <cell r="F3477" t="str">
            <v>BOLLOS</v>
          </cell>
          <cell r="G3477" t="str">
            <v>PUERTA ARD.BOLLOS</v>
          </cell>
          <cell r="H3477" t="str">
            <v>X65</v>
          </cell>
          <cell r="I3477" t="str">
            <v>TCMU</v>
          </cell>
          <cell r="J3477">
            <v>8</v>
          </cell>
          <cell r="K3477" t="str">
            <v>IBARRA CARLOS NICOLA</v>
          </cell>
          <cell r="L3477" t="str">
            <v>GUNI</v>
          </cell>
        </row>
        <row r="3478">
          <cell r="A3478">
            <v>22</v>
          </cell>
          <cell r="B3478" t="str">
            <v>X65</v>
          </cell>
          <cell r="C3478" t="str">
            <v>DEPARTAMENTO  CHAPA</v>
          </cell>
          <cell r="D3478" t="str">
            <v>431</v>
          </cell>
          <cell r="E3478" t="str">
            <v>PUERTA ARD.</v>
          </cell>
          <cell r="F3478" t="str">
            <v>BOLLOS</v>
          </cell>
          <cell r="G3478" t="str">
            <v>PUERTA ARD.BOLLOS</v>
          </cell>
          <cell r="H3478" t="str">
            <v>X65</v>
          </cell>
          <cell r="I3478" t="str">
            <v>TCMU</v>
          </cell>
          <cell r="J3478">
            <v>8</v>
          </cell>
          <cell r="K3478" t="str">
            <v>RIOS ALEJANDRO</v>
          </cell>
          <cell r="L3478" t="str">
            <v>GUNI</v>
          </cell>
        </row>
        <row r="3479">
          <cell r="A3479">
            <v>22</v>
          </cell>
          <cell r="B3479" t="str">
            <v>X65</v>
          </cell>
          <cell r="C3479" t="str">
            <v>DEPARTAMENTO  CHAPA</v>
          </cell>
          <cell r="D3479" t="str">
            <v>431</v>
          </cell>
          <cell r="E3479" t="str">
            <v>PUERTA ARD.</v>
          </cell>
          <cell r="F3479" t="str">
            <v>DEFORMACION</v>
          </cell>
          <cell r="G3479" t="str">
            <v>PUERTA ARD.DEFORMACION</v>
          </cell>
          <cell r="H3479" t="str">
            <v>X65</v>
          </cell>
          <cell r="I3479" t="str">
            <v>SREE</v>
          </cell>
          <cell r="J3479">
            <v>8</v>
          </cell>
          <cell r="K3479" t="str">
            <v>RAMIREZ RICAR DANIEL</v>
          </cell>
          <cell r="L3479" t="str">
            <v>GUNI</v>
          </cell>
        </row>
        <row r="3480">
          <cell r="A3480">
            <v>22</v>
          </cell>
          <cell r="B3480" t="str">
            <v>X65</v>
          </cell>
          <cell r="C3480" t="str">
            <v>DEPARTAMENTO  CHAPA</v>
          </cell>
          <cell r="D3480" t="str">
            <v>431</v>
          </cell>
          <cell r="E3480" t="str">
            <v>PUERTA ARD.</v>
          </cell>
          <cell r="F3480" t="str">
            <v>DEFORMACION</v>
          </cell>
          <cell r="G3480" t="str">
            <v>PUERTA ARD.DEFORMACION</v>
          </cell>
          <cell r="H3480" t="str">
            <v>X65</v>
          </cell>
          <cell r="I3480" t="str">
            <v>TCMU</v>
          </cell>
          <cell r="J3480">
            <v>8</v>
          </cell>
          <cell r="K3480" t="str">
            <v>GUTIERREZ VERONICA</v>
          </cell>
          <cell r="L3480" t="str">
            <v>GUNI</v>
          </cell>
        </row>
        <row r="3481">
          <cell r="A3481">
            <v>22</v>
          </cell>
          <cell r="B3481" t="str">
            <v>X65</v>
          </cell>
          <cell r="C3481" t="str">
            <v>DEPARTAMENTO  CHAPA</v>
          </cell>
          <cell r="D3481" t="str">
            <v>431</v>
          </cell>
          <cell r="E3481" t="str">
            <v>PUERTA ARD.</v>
          </cell>
          <cell r="F3481" t="str">
            <v>DEFORMACION</v>
          </cell>
          <cell r="G3481" t="str">
            <v>PUERTA ARD.DEFORMACION</v>
          </cell>
          <cell r="H3481" t="str">
            <v>X65</v>
          </cell>
          <cell r="I3481" t="str">
            <v>TCMU</v>
          </cell>
          <cell r="J3481">
            <v>8</v>
          </cell>
          <cell r="K3481" t="str">
            <v>RIZZI JESSICA</v>
          </cell>
          <cell r="L3481" t="str">
            <v>GUNI</v>
          </cell>
        </row>
        <row r="3482">
          <cell r="A3482">
            <v>22</v>
          </cell>
          <cell r="B3482" t="str">
            <v>X65</v>
          </cell>
          <cell r="C3482" t="str">
            <v>DEPARTAMENTO  CHAPA</v>
          </cell>
          <cell r="D3482" t="str">
            <v>431</v>
          </cell>
          <cell r="E3482" t="str">
            <v>PUERTA ARD.</v>
          </cell>
          <cell r="F3482" t="str">
            <v>DEFORMADO</v>
          </cell>
          <cell r="G3482" t="str">
            <v>PUERTA ARD.DEFORMADO</v>
          </cell>
          <cell r="H3482" t="str">
            <v>X65</v>
          </cell>
          <cell r="I3482" t="str">
            <v>TCMU</v>
          </cell>
          <cell r="J3482">
            <v>8</v>
          </cell>
          <cell r="K3482" t="str">
            <v>ZELAYA GONZA MA CRUZ</v>
          </cell>
          <cell r="L3482" t="str">
            <v>GUNI</v>
          </cell>
        </row>
        <row r="3483">
          <cell r="A3483">
            <v>22</v>
          </cell>
          <cell r="B3483" t="str">
            <v>X65</v>
          </cell>
          <cell r="C3483" t="str">
            <v>DEPARTAMENTO  CHAPA</v>
          </cell>
          <cell r="D3483" t="str">
            <v>431</v>
          </cell>
          <cell r="E3483" t="str">
            <v>PUERTA ARD.</v>
          </cell>
          <cell r="F3483" t="str">
            <v>GRANO</v>
          </cell>
          <cell r="G3483" t="str">
            <v>PUERTA ARD.GRANO</v>
          </cell>
          <cell r="H3483" t="str">
            <v>X65</v>
          </cell>
          <cell r="I3483" t="str">
            <v>SRE2</v>
          </cell>
          <cell r="J3483">
            <v>8</v>
          </cell>
          <cell r="K3483" t="str">
            <v>DAGHERO CLAUDIO JUAN</v>
          </cell>
          <cell r="L3483" t="str">
            <v>TCMU</v>
          </cell>
        </row>
        <row r="3484">
          <cell r="A3484">
            <v>22</v>
          </cell>
          <cell r="B3484" t="str">
            <v>X65</v>
          </cell>
          <cell r="C3484" t="str">
            <v>DEPARTAMENTO  CHAPA</v>
          </cell>
          <cell r="D3484" t="str">
            <v>431</v>
          </cell>
          <cell r="E3484" t="str">
            <v>PUERTA ARI.</v>
          </cell>
          <cell r="F3484" t="str">
            <v>BOLLOS</v>
          </cell>
          <cell r="G3484" t="str">
            <v>PUERTA ARI.BOLLOS</v>
          </cell>
          <cell r="H3484" t="str">
            <v>X65</v>
          </cell>
          <cell r="I3484" t="str">
            <v>SRE2</v>
          </cell>
          <cell r="J3484">
            <v>8</v>
          </cell>
          <cell r="K3484" t="str">
            <v>ACEVEDO CLAUDIO CEFE</v>
          </cell>
          <cell r="L3484" t="str">
            <v>GUNI</v>
          </cell>
        </row>
        <row r="3485">
          <cell r="A3485">
            <v>22</v>
          </cell>
          <cell r="B3485" t="str">
            <v>X65</v>
          </cell>
          <cell r="C3485" t="str">
            <v>DEPARTAMENTO  CHAPA</v>
          </cell>
          <cell r="D3485" t="str">
            <v>431</v>
          </cell>
          <cell r="E3485" t="str">
            <v>PUERTA ARI.</v>
          </cell>
          <cell r="F3485" t="str">
            <v>BOLLOS</v>
          </cell>
          <cell r="G3485" t="str">
            <v>PUERTA ARI.BOLLOS</v>
          </cell>
          <cell r="H3485" t="str">
            <v>X65</v>
          </cell>
          <cell r="I3485" t="str">
            <v>SRE2</v>
          </cell>
          <cell r="J3485">
            <v>8</v>
          </cell>
          <cell r="K3485" t="str">
            <v>FIGUEROA MIGUEL ANGE</v>
          </cell>
          <cell r="L3485" t="str">
            <v>GUNI</v>
          </cell>
        </row>
        <row r="3486">
          <cell r="A3486">
            <v>22</v>
          </cell>
          <cell r="B3486" t="str">
            <v>X65</v>
          </cell>
          <cell r="C3486" t="str">
            <v>DEPARTAMENTO  CHAPA</v>
          </cell>
          <cell r="D3486" t="str">
            <v>431</v>
          </cell>
          <cell r="E3486" t="str">
            <v>PUERTA ARI.</v>
          </cell>
          <cell r="F3486" t="str">
            <v>BOLLOS</v>
          </cell>
          <cell r="G3486" t="str">
            <v>PUERTA ARI.BOLLOS</v>
          </cell>
          <cell r="H3486" t="str">
            <v>X65</v>
          </cell>
          <cell r="I3486" t="str">
            <v>SRE2</v>
          </cell>
          <cell r="J3486">
            <v>8</v>
          </cell>
          <cell r="K3486" t="str">
            <v>GUTIERREZ VERONICA</v>
          </cell>
          <cell r="L3486" t="str">
            <v>GUNI</v>
          </cell>
        </row>
        <row r="3487">
          <cell r="A3487">
            <v>22</v>
          </cell>
          <cell r="B3487" t="str">
            <v>X65</v>
          </cell>
          <cell r="C3487" t="str">
            <v>DEPARTAMENTO  CHAPA</v>
          </cell>
          <cell r="D3487" t="str">
            <v>431</v>
          </cell>
          <cell r="E3487" t="str">
            <v>PUERTA ARI.</v>
          </cell>
          <cell r="F3487" t="str">
            <v>BOLLOS</v>
          </cell>
          <cell r="G3487" t="str">
            <v>PUERTA ARI.BOLLOS</v>
          </cell>
          <cell r="H3487" t="str">
            <v>X65</v>
          </cell>
          <cell r="I3487" t="str">
            <v>TCMU</v>
          </cell>
          <cell r="J3487">
            <v>8</v>
          </cell>
          <cell r="K3487" t="str">
            <v>ACEVEDO CLAUDIO CEFE</v>
          </cell>
          <cell r="L3487" t="str">
            <v>GUNI</v>
          </cell>
        </row>
        <row r="3488">
          <cell r="A3488">
            <v>22</v>
          </cell>
          <cell r="B3488" t="str">
            <v>X65</v>
          </cell>
          <cell r="C3488" t="str">
            <v>DEPARTAMENTO  CHAPA</v>
          </cell>
          <cell r="D3488" t="str">
            <v>431</v>
          </cell>
          <cell r="E3488" t="str">
            <v>PUERTA ARI.</v>
          </cell>
          <cell r="F3488" t="str">
            <v>BOLLOS</v>
          </cell>
          <cell r="G3488" t="str">
            <v>PUERTA ARI.BOLLOS</v>
          </cell>
          <cell r="H3488" t="str">
            <v>X65</v>
          </cell>
          <cell r="J3488">
            <v>8</v>
          </cell>
          <cell r="K3488" t="str">
            <v>ACEVEDO CLAUDIO CEFE</v>
          </cell>
          <cell r="L3488" t="str">
            <v>GUNI</v>
          </cell>
        </row>
        <row r="3489">
          <cell r="A3489">
            <v>22</v>
          </cell>
          <cell r="B3489" t="str">
            <v>X65</v>
          </cell>
          <cell r="C3489" t="str">
            <v>DEPARTAMENTO  CHAPA</v>
          </cell>
          <cell r="D3489" t="str">
            <v>431</v>
          </cell>
          <cell r="E3489" t="str">
            <v>PUERTA ARI.</v>
          </cell>
          <cell r="F3489" t="str">
            <v>DEFECTO DE CHAPA</v>
          </cell>
          <cell r="G3489" t="str">
            <v>PUERTA ARI.DEFECTO DE CHAPA</v>
          </cell>
          <cell r="H3489" t="str">
            <v>X65</v>
          </cell>
          <cell r="I3489" t="str">
            <v>TCMU</v>
          </cell>
          <cell r="J3489">
            <v>8</v>
          </cell>
          <cell r="K3489" t="str">
            <v>GAUNA MARIA EUGENIA</v>
          </cell>
          <cell r="L3489" t="str">
            <v>GUNI</v>
          </cell>
        </row>
        <row r="3490">
          <cell r="A3490">
            <v>22</v>
          </cell>
          <cell r="B3490" t="str">
            <v>X65</v>
          </cell>
          <cell r="C3490" t="str">
            <v>DEPARTAMENTO  CHAPA</v>
          </cell>
          <cell r="D3490" t="str">
            <v>431</v>
          </cell>
          <cell r="E3490" t="str">
            <v>PUERTA ARI.</v>
          </cell>
          <cell r="F3490" t="str">
            <v>DEFORMACION</v>
          </cell>
          <cell r="G3490" t="str">
            <v>PUERTA ARI.DEFORMACION</v>
          </cell>
          <cell r="H3490" t="str">
            <v>X65</v>
          </cell>
          <cell r="I3490" t="str">
            <v>SRE1</v>
          </cell>
          <cell r="J3490">
            <v>8</v>
          </cell>
          <cell r="K3490" t="str">
            <v>ZELAYA GONZA MA CRUZ</v>
          </cell>
          <cell r="L3490" t="str">
            <v>GUNI</v>
          </cell>
        </row>
        <row r="3491">
          <cell r="A3491">
            <v>22</v>
          </cell>
          <cell r="B3491" t="str">
            <v>X65</v>
          </cell>
          <cell r="C3491" t="str">
            <v>DEPARTAMENTO  CHAPA</v>
          </cell>
          <cell r="D3491" t="str">
            <v>431</v>
          </cell>
          <cell r="E3491" t="str">
            <v>PUERTA ARI.</v>
          </cell>
          <cell r="F3491" t="str">
            <v>DEFORMACION</v>
          </cell>
          <cell r="G3491" t="str">
            <v>PUERTA ARI.DEFORMACION</v>
          </cell>
          <cell r="H3491" t="str">
            <v>X65</v>
          </cell>
          <cell r="I3491" t="str">
            <v>SRET</v>
          </cell>
          <cell r="J3491">
            <v>8</v>
          </cell>
          <cell r="K3491" t="str">
            <v>DIAZ, VALENTIN</v>
          </cell>
          <cell r="L3491" t="str">
            <v>STO1</v>
          </cell>
        </row>
        <row r="3492">
          <cell r="A3492">
            <v>22</v>
          </cell>
          <cell r="B3492" t="str">
            <v>X65</v>
          </cell>
          <cell r="C3492" t="str">
            <v>DEPARTAMENTO  CHAPA</v>
          </cell>
          <cell r="D3492" t="str">
            <v>431</v>
          </cell>
          <cell r="E3492" t="str">
            <v>PUERTA ARI.</v>
          </cell>
          <cell r="F3492" t="str">
            <v>DEFORMADO</v>
          </cell>
          <cell r="G3492" t="str">
            <v>PUERTA ARI.DEFORMADO</v>
          </cell>
          <cell r="H3492" t="str">
            <v>X65</v>
          </cell>
          <cell r="I3492" t="str">
            <v>TCMU</v>
          </cell>
          <cell r="J3492">
            <v>8</v>
          </cell>
          <cell r="K3492" t="str">
            <v>VERA FEDERICO</v>
          </cell>
          <cell r="L3492" t="str">
            <v>GUNI</v>
          </cell>
        </row>
        <row r="3493">
          <cell r="A3493">
            <v>22</v>
          </cell>
          <cell r="B3493" t="str">
            <v>X65</v>
          </cell>
          <cell r="C3493" t="str">
            <v>DEPARTAMENTO  CHAPA</v>
          </cell>
          <cell r="D3493" t="str">
            <v>431</v>
          </cell>
          <cell r="E3493" t="str">
            <v>PUERTA ARI.</v>
          </cell>
          <cell r="F3493" t="str">
            <v>DURO DE ABRIR</v>
          </cell>
          <cell r="G3493" t="str">
            <v>PUERTA ARI.DURO DE ABRIR</v>
          </cell>
          <cell r="H3493" t="str">
            <v>X65</v>
          </cell>
          <cell r="I3493" t="str">
            <v>TCMU</v>
          </cell>
          <cell r="J3493">
            <v>8</v>
          </cell>
          <cell r="K3493" t="str">
            <v>ZELAYA GONZA MA CRUZ</v>
          </cell>
          <cell r="L3493" t="str">
            <v>GUNI</v>
          </cell>
        </row>
        <row r="3494">
          <cell r="A3494">
            <v>22</v>
          </cell>
          <cell r="B3494" t="str">
            <v>X65</v>
          </cell>
          <cell r="C3494" t="str">
            <v>DEPARTAMENTO  CHAPA</v>
          </cell>
          <cell r="D3494" t="str">
            <v>431</v>
          </cell>
          <cell r="E3494" t="str">
            <v>PUERTA ARI.</v>
          </cell>
          <cell r="F3494" t="str">
            <v>NO CONFORME</v>
          </cell>
          <cell r="G3494" t="str">
            <v>PUERTA ARI.NO CONFORME</v>
          </cell>
          <cell r="H3494" t="str">
            <v>X65</v>
          </cell>
          <cell r="I3494" t="str">
            <v>SRET</v>
          </cell>
          <cell r="J3494">
            <v>8</v>
          </cell>
          <cell r="K3494" t="str">
            <v>CORREA, ALBERTO</v>
          </cell>
          <cell r="L3494" t="str">
            <v>STO1</v>
          </cell>
        </row>
        <row r="3495">
          <cell r="A3495">
            <v>22</v>
          </cell>
          <cell r="B3495" t="str">
            <v>X65</v>
          </cell>
          <cell r="C3495" t="str">
            <v>DEPARTAMENTO  CHAPA</v>
          </cell>
          <cell r="D3495" t="str">
            <v>431</v>
          </cell>
          <cell r="E3495" t="str">
            <v>PUERTA ARI.</v>
          </cell>
          <cell r="F3495" t="str">
            <v>PICO</v>
          </cell>
          <cell r="G3495" t="str">
            <v>PUERTA ARI.PICO</v>
          </cell>
          <cell r="H3495" t="str">
            <v>X65</v>
          </cell>
          <cell r="I3495" t="str">
            <v>TCMU</v>
          </cell>
          <cell r="J3495">
            <v>8</v>
          </cell>
          <cell r="K3495" t="str">
            <v>MORENO HUGO A</v>
          </cell>
          <cell r="L3495" t="str">
            <v>GUNI</v>
          </cell>
        </row>
        <row r="3496">
          <cell r="A3496">
            <v>22</v>
          </cell>
          <cell r="B3496" t="str">
            <v>X65</v>
          </cell>
          <cell r="C3496" t="str">
            <v>DEPARTAMENTO  CHAPA</v>
          </cell>
          <cell r="D3496" t="str">
            <v>431</v>
          </cell>
          <cell r="E3496" t="str">
            <v>PUERTA ARI.</v>
          </cell>
          <cell r="F3496" t="str">
            <v>TALONA A LA MANIOBRA</v>
          </cell>
          <cell r="G3496" t="str">
            <v>PUERTA ARI.TALONA A LA MANIOBRA</v>
          </cell>
          <cell r="H3496" t="str">
            <v>X65</v>
          </cell>
          <cell r="I3496" t="str">
            <v>SRE1</v>
          </cell>
          <cell r="J3496">
            <v>8</v>
          </cell>
          <cell r="K3496" t="str">
            <v>ACEVEDO CLAUDIO CEFE</v>
          </cell>
          <cell r="L3496" t="str">
            <v>GUNI</v>
          </cell>
        </row>
        <row r="3497">
          <cell r="A3497">
            <v>22</v>
          </cell>
          <cell r="B3497" t="str">
            <v>X65</v>
          </cell>
          <cell r="C3497" t="str">
            <v>DEPARTAMENTO  CHAPA</v>
          </cell>
          <cell r="D3497" t="str">
            <v>431</v>
          </cell>
          <cell r="E3497" t="str">
            <v>PUERTA ARI.</v>
          </cell>
          <cell r="F3497" t="str">
            <v>TALONA A LA MANIOBRA</v>
          </cell>
          <cell r="G3497" t="str">
            <v>PUERTA ARI.TALONA A LA MANIOBRA</v>
          </cell>
          <cell r="H3497" t="str">
            <v>X65</v>
          </cell>
          <cell r="I3497" t="str">
            <v>SREE</v>
          </cell>
          <cell r="J3497">
            <v>8</v>
          </cell>
          <cell r="K3497" t="str">
            <v>REYNOSO DAVID WALTER</v>
          </cell>
          <cell r="L3497" t="str">
            <v>GUNI</v>
          </cell>
        </row>
        <row r="3498">
          <cell r="A3498">
            <v>22</v>
          </cell>
          <cell r="B3498" t="str">
            <v>X65</v>
          </cell>
          <cell r="C3498" t="str">
            <v>DEPARTAMENTO  CHAPA</v>
          </cell>
          <cell r="D3498" t="str">
            <v>431</v>
          </cell>
          <cell r="E3498" t="str">
            <v>PUERTA ARI.</v>
          </cell>
          <cell r="F3498" t="str">
            <v>TALONA A LA MANIOBRA</v>
          </cell>
          <cell r="G3498" t="str">
            <v>PUERTA ARI.TALONA A LA MANIOBRA</v>
          </cell>
          <cell r="H3498" t="str">
            <v>X65</v>
          </cell>
          <cell r="I3498" t="str">
            <v>TCMU</v>
          </cell>
          <cell r="J3498">
            <v>8</v>
          </cell>
          <cell r="K3498" t="str">
            <v>FLORES PABLO NORBERT</v>
          </cell>
          <cell r="L3498" t="str">
            <v>GUNI</v>
          </cell>
        </row>
        <row r="3499">
          <cell r="A3499">
            <v>22</v>
          </cell>
          <cell r="B3499" t="str">
            <v>X65</v>
          </cell>
          <cell r="C3499" t="str">
            <v>DEPARTAMENTO  CHAPA</v>
          </cell>
          <cell r="D3499" t="str">
            <v>431</v>
          </cell>
          <cell r="E3499" t="str">
            <v>PUERTA ARI.</v>
          </cell>
          <cell r="F3499" t="str">
            <v>TALONA A LA MANIOBRA</v>
          </cell>
          <cell r="G3499" t="str">
            <v>PUERTA ARI.TALONA A LA MANIOBRA</v>
          </cell>
          <cell r="H3499" t="str">
            <v>X65</v>
          </cell>
          <cell r="J3499">
            <v>8</v>
          </cell>
          <cell r="K3499" t="str">
            <v>ACEVEDO CLAUDIO CEFE</v>
          </cell>
          <cell r="L3499" t="str">
            <v>GUNI</v>
          </cell>
        </row>
        <row r="3500">
          <cell r="A3500">
            <v>22</v>
          </cell>
          <cell r="B3500" t="str">
            <v>X65</v>
          </cell>
          <cell r="C3500" t="str">
            <v>DEPARTAMENTO  CHAPA</v>
          </cell>
          <cell r="D3500" t="str">
            <v>431</v>
          </cell>
          <cell r="E3500" t="str">
            <v>PUERTA AVD.</v>
          </cell>
          <cell r="F3500" t="str">
            <v>BOLLOS</v>
          </cell>
          <cell r="G3500" t="str">
            <v>PUERTA AVD.BOLLOS</v>
          </cell>
          <cell r="H3500" t="str">
            <v>X65</v>
          </cell>
          <cell r="I3500" t="str">
            <v>BOUT</v>
          </cell>
          <cell r="J3500">
            <v>8</v>
          </cell>
          <cell r="K3500" t="str">
            <v>MANZANELLI RICARDO O</v>
          </cell>
          <cell r="L3500" t="str">
            <v>GUNI</v>
          </cell>
        </row>
        <row r="3501">
          <cell r="A3501">
            <v>22</v>
          </cell>
          <cell r="B3501" t="str">
            <v>X65</v>
          </cell>
          <cell r="C3501" t="str">
            <v>DEPARTAMENTO  CHAPA</v>
          </cell>
          <cell r="D3501" t="str">
            <v>431</v>
          </cell>
          <cell r="E3501" t="str">
            <v>PUERTA AVD.</v>
          </cell>
          <cell r="F3501" t="str">
            <v>BOLLOS</v>
          </cell>
          <cell r="G3501" t="str">
            <v>PUERTA AVD.BOLLOS</v>
          </cell>
          <cell r="H3501" t="str">
            <v>X65</v>
          </cell>
          <cell r="I3501" t="str">
            <v>BOUT</v>
          </cell>
          <cell r="J3501">
            <v>8</v>
          </cell>
          <cell r="K3501" t="str">
            <v>RUSEK CHRISTIAN ADRI</v>
          </cell>
          <cell r="L3501" t="str">
            <v>GUNI</v>
          </cell>
        </row>
        <row r="3502">
          <cell r="A3502">
            <v>22</v>
          </cell>
          <cell r="B3502" t="str">
            <v>X65</v>
          </cell>
          <cell r="C3502" t="str">
            <v>DEPARTAMENTO  CHAPA</v>
          </cell>
          <cell r="D3502" t="str">
            <v>431</v>
          </cell>
          <cell r="E3502" t="str">
            <v>PUERTA AVD.</v>
          </cell>
          <cell r="F3502" t="str">
            <v>BOLLOS</v>
          </cell>
          <cell r="G3502" t="str">
            <v>PUERTA AVD.BOLLOS</v>
          </cell>
          <cell r="H3502" t="str">
            <v>X65</v>
          </cell>
          <cell r="I3502" t="str">
            <v>SRE2</v>
          </cell>
          <cell r="J3502">
            <v>8</v>
          </cell>
          <cell r="K3502" t="str">
            <v>MANZANELLI RICARDO O</v>
          </cell>
          <cell r="L3502" t="str">
            <v>GUNI</v>
          </cell>
        </row>
        <row r="3503">
          <cell r="A3503">
            <v>22</v>
          </cell>
          <cell r="B3503" t="str">
            <v>X65</v>
          </cell>
          <cell r="C3503" t="str">
            <v>DEPARTAMENTO  CHAPA</v>
          </cell>
          <cell r="D3503" t="str">
            <v>431</v>
          </cell>
          <cell r="E3503" t="str">
            <v>PUERTA AVD.</v>
          </cell>
          <cell r="F3503" t="str">
            <v>BOLLOS</v>
          </cell>
          <cell r="G3503" t="str">
            <v>PUERTA AVD.BOLLOS</v>
          </cell>
          <cell r="H3503" t="str">
            <v>X65</v>
          </cell>
          <cell r="I3503" t="str">
            <v>SREE</v>
          </cell>
          <cell r="J3503">
            <v>8</v>
          </cell>
          <cell r="K3503" t="str">
            <v>ZELAYA GONZA MA CRUZ</v>
          </cell>
          <cell r="L3503" t="str">
            <v>GUNI</v>
          </cell>
        </row>
        <row r="3504">
          <cell r="A3504">
            <v>22</v>
          </cell>
          <cell r="B3504" t="str">
            <v>X65</v>
          </cell>
          <cell r="C3504" t="str">
            <v>DEPARTAMENTO  CHAPA</v>
          </cell>
          <cell r="D3504" t="str">
            <v>431</v>
          </cell>
          <cell r="E3504" t="str">
            <v>PUERTA AVD.</v>
          </cell>
          <cell r="F3504" t="str">
            <v>BOLLOS</v>
          </cell>
          <cell r="G3504" t="str">
            <v>PUERTA AVD.BOLLOS</v>
          </cell>
          <cell r="H3504" t="str">
            <v>X65</v>
          </cell>
          <cell r="I3504" t="str">
            <v>TCMU</v>
          </cell>
          <cell r="J3504">
            <v>8</v>
          </cell>
          <cell r="K3504" t="str">
            <v>FLORES PABLO NORBERT</v>
          </cell>
          <cell r="L3504" t="str">
            <v>GUNI</v>
          </cell>
        </row>
        <row r="3505">
          <cell r="A3505">
            <v>22</v>
          </cell>
          <cell r="B3505" t="str">
            <v>X65</v>
          </cell>
          <cell r="C3505" t="str">
            <v>DEPARTAMENTO  CHAPA</v>
          </cell>
          <cell r="D3505" t="str">
            <v>431</v>
          </cell>
          <cell r="E3505" t="str">
            <v>PUERTA AVD.</v>
          </cell>
          <cell r="F3505" t="str">
            <v>BOLLOS</v>
          </cell>
          <cell r="G3505" t="str">
            <v>PUERTA AVD.BOLLOS</v>
          </cell>
          <cell r="H3505" t="str">
            <v>X65</v>
          </cell>
          <cell r="I3505" t="str">
            <v>TCMU</v>
          </cell>
          <cell r="J3505">
            <v>8</v>
          </cell>
          <cell r="K3505" t="str">
            <v>MORENO HUGO A</v>
          </cell>
          <cell r="L3505" t="str">
            <v>GUNI</v>
          </cell>
        </row>
        <row r="3506">
          <cell r="A3506">
            <v>22</v>
          </cell>
          <cell r="B3506" t="str">
            <v>X65</v>
          </cell>
          <cell r="C3506" t="str">
            <v>DEPARTAMENTO  CHAPA</v>
          </cell>
          <cell r="D3506" t="str">
            <v>431</v>
          </cell>
          <cell r="E3506" t="str">
            <v>PUERTA AVD.</v>
          </cell>
          <cell r="F3506" t="str">
            <v>DEFECTO DE CHAPA</v>
          </cell>
          <cell r="G3506" t="str">
            <v>PUERTA AVD.DEFECTO DE CHAPA</v>
          </cell>
          <cell r="H3506" t="str">
            <v>X65</v>
          </cell>
          <cell r="I3506" t="str">
            <v>TCMU</v>
          </cell>
          <cell r="J3506">
            <v>8</v>
          </cell>
          <cell r="K3506" t="str">
            <v>GAUNA MARIA EUGENIA</v>
          </cell>
          <cell r="L3506" t="str">
            <v>GUNI</v>
          </cell>
        </row>
        <row r="3507">
          <cell r="A3507">
            <v>22</v>
          </cell>
          <cell r="B3507" t="str">
            <v>X65</v>
          </cell>
          <cell r="C3507" t="str">
            <v>DEPARTAMENTO  CHAPA</v>
          </cell>
          <cell r="D3507" t="str">
            <v>431</v>
          </cell>
          <cell r="E3507" t="str">
            <v>PUERTA AVD.</v>
          </cell>
          <cell r="F3507" t="str">
            <v>DEFECTO DE CHAPA</v>
          </cell>
          <cell r="G3507" t="str">
            <v>PUERTA AVD.DEFECTO DE CHAPA</v>
          </cell>
          <cell r="H3507" t="str">
            <v>X65</v>
          </cell>
          <cell r="I3507" t="str">
            <v>TCMU</v>
          </cell>
          <cell r="J3507">
            <v>8</v>
          </cell>
          <cell r="K3507" t="str">
            <v>MORENO HUGO A</v>
          </cell>
          <cell r="L3507" t="str">
            <v>GUNI</v>
          </cell>
        </row>
        <row r="3508">
          <cell r="A3508">
            <v>22</v>
          </cell>
          <cell r="B3508" t="str">
            <v>X65</v>
          </cell>
          <cell r="C3508" t="str">
            <v>DEPARTAMENTO  CHAPA</v>
          </cell>
          <cell r="D3508" t="str">
            <v>431</v>
          </cell>
          <cell r="E3508" t="str">
            <v>PUERTA AVD.</v>
          </cell>
          <cell r="F3508" t="str">
            <v>DEFORMADO</v>
          </cell>
          <cell r="G3508" t="str">
            <v>PUERTA AVD.DEFORMADO</v>
          </cell>
          <cell r="H3508" t="str">
            <v>X65</v>
          </cell>
          <cell r="I3508" t="str">
            <v>TCMU</v>
          </cell>
          <cell r="J3508">
            <v>8</v>
          </cell>
          <cell r="K3508" t="str">
            <v>FIGUEROA MIGUEL ANGE</v>
          </cell>
          <cell r="L3508" t="str">
            <v>GUNI</v>
          </cell>
        </row>
        <row r="3509">
          <cell r="A3509">
            <v>22</v>
          </cell>
          <cell r="B3509" t="str">
            <v>X65</v>
          </cell>
          <cell r="C3509" t="str">
            <v>DEPARTAMENTO  CHAPA</v>
          </cell>
          <cell r="D3509" t="str">
            <v>431</v>
          </cell>
          <cell r="E3509" t="str">
            <v>PUERTA AVD.</v>
          </cell>
          <cell r="F3509" t="str">
            <v>NO CONFORME</v>
          </cell>
          <cell r="G3509" t="str">
            <v>PUERTA AVD.NO CONFORME</v>
          </cell>
          <cell r="H3509" t="str">
            <v>X65</v>
          </cell>
          <cell r="I3509" t="str">
            <v>TCMU</v>
          </cell>
          <cell r="J3509">
            <v>8</v>
          </cell>
          <cell r="K3509" t="str">
            <v>GUTIERREZ VERONICA</v>
          </cell>
          <cell r="L3509" t="str">
            <v>GUNI</v>
          </cell>
        </row>
        <row r="3510">
          <cell r="A3510">
            <v>22</v>
          </cell>
          <cell r="B3510" t="str">
            <v>X65</v>
          </cell>
          <cell r="C3510" t="str">
            <v>DEPARTAMENTO  CHAPA</v>
          </cell>
          <cell r="D3510" t="str">
            <v>431</v>
          </cell>
          <cell r="E3510" t="str">
            <v>PUERTA AVD.</v>
          </cell>
          <cell r="F3510" t="str">
            <v>PICO</v>
          </cell>
          <cell r="G3510" t="str">
            <v>PUERTA AVD.PICO</v>
          </cell>
          <cell r="H3510" t="str">
            <v>X65</v>
          </cell>
          <cell r="I3510" t="str">
            <v>BOUT</v>
          </cell>
          <cell r="J3510">
            <v>8</v>
          </cell>
          <cell r="K3510" t="str">
            <v>RAMIREZ RICAR DANIEL</v>
          </cell>
          <cell r="L3510" t="str">
            <v>GUNI</v>
          </cell>
        </row>
        <row r="3511">
          <cell r="A3511">
            <v>22</v>
          </cell>
          <cell r="B3511" t="str">
            <v>X65</v>
          </cell>
          <cell r="C3511" t="str">
            <v>DEPARTAMENTO  CHAPA</v>
          </cell>
          <cell r="D3511" t="str">
            <v>431</v>
          </cell>
          <cell r="E3511" t="str">
            <v>PUERTA AVD.</v>
          </cell>
          <cell r="F3511" t="str">
            <v>PICO</v>
          </cell>
          <cell r="G3511" t="str">
            <v>PUERTA AVD.PICO</v>
          </cell>
          <cell r="H3511" t="str">
            <v>X65</v>
          </cell>
          <cell r="I3511" t="str">
            <v>STO1</v>
          </cell>
          <cell r="J3511">
            <v>8</v>
          </cell>
          <cell r="K3511" t="str">
            <v>CORREA, ALBERTO</v>
          </cell>
          <cell r="L3511" t="str">
            <v>STO1</v>
          </cell>
        </row>
        <row r="3512">
          <cell r="A3512">
            <v>22</v>
          </cell>
          <cell r="B3512" t="str">
            <v>X65</v>
          </cell>
          <cell r="C3512" t="str">
            <v>DEPARTAMENTO  CHAPA</v>
          </cell>
          <cell r="D3512" t="str">
            <v>431</v>
          </cell>
          <cell r="E3512" t="str">
            <v>PUERTA AVD.</v>
          </cell>
          <cell r="F3512" t="str">
            <v>PICO</v>
          </cell>
          <cell r="G3512" t="str">
            <v>PUERTA AVD.PICO</v>
          </cell>
          <cell r="H3512" t="str">
            <v>X65</v>
          </cell>
          <cell r="I3512" t="str">
            <v>STO1</v>
          </cell>
          <cell r="J3512">
            <v>8</v>
          </cell>
          <cell r="K3512" t="str">
            <v>DIAZ, VALENTIN</v>
          </cell>
          <cell r="L3512" t="str">
            <v>STO1</v>
          </cell>
        </row>
        <row r="3513">
          <cell r="A3513">
            <v>22</v>
          </cell>
          <cell r="B3513" t="str">
            <v>X65</v>
          </cell>
          <cell r="C3513" t="str">
            <v>DEPARTAMENTO  CHAPA</v>
          </cell>
          <cell r="D3513" t="str">
            <v>431</v>
          </cell>
          <cell r="E3513" t="str">
            <v>PUERTA AVD.</v>
          </cell>
          <cell r="F3513" t="str">
            <v>PICO</v>
          </cell>
          <cell r="G3513" t="str">
            <v>PUERTA AVD.PICO</v>
          </cell>
          <cell r="H3513" t="str">
            <v>X65</v>
          </cell>
          <cell r="I3513" t="str">
            <v>TCMU</v>
          </cell>
          <cell r="J3513">
            <v>8</v>
          </cell>
          <cell r="K3513" t="str">
            <v>RIZZI JESSICA</v>
          </cell>
          <cell r="L3513" t="str">
            <v>GUNI</v>
          </cell>
        </row>
        <row r="3514">
          <cell r="A3514">
            <v>22</v>
          </cell>
          <cell r="B3514" t="str">
            <v>X65</v>
          </cell>
          <cell r="C3514" t="str">
            <v>DEPARTAMENTO  CHAPA</v>
          </cell>
          <cell r="D3514" t="str">
            <v>431</v>
          </cell>
          <cell r="E3514" t="str">
            <v>PUERTA AVI.</v>
          </cell>
          <cell r="F3514" t="str">
            <v>BOLLOS</v>
          </cell>
          <cell r="G3514" t="str">
            <v>PUERTA AVI.BOLLOS</v>
          </cell>
          <cell r="H3514" t="str">
            <v>X65</v>
          </cell>
          <cell r="I3514" t="str">
            <v>BOUT</v>
          </cell>
          <cell r="J3514">
            <v>8</v>
          </cell>
          <cell r="K3514" t="str">
            <v>VERA FEDERICO</v>
          </cell>
          <cell r="L3514" t="str">
            <v>GUNI</v>
          </cell>
        </row>
        <row r="3515">
          <cell r="A3515">
            <v>22</v>
          </cell>
          <cell r="B3515" t="str">
            <v>X65</v>
          </cell>
          <cell r="C3515" t="str">
            <v>DEPARTAMENTO  CHAPA</v>
          </cell>
          <cell r="D3515" t="str">
            <v>431</v>
          </cell>
          <cell r="E3515" t="str">
            <v>PUERTA AVI.</v>
          </cell>
          <cell r="F3515" t="str">
            <v>BOLLOS</v>
          </cell>
          <cell r="G3515" t="str">
            <v>PUERTA AVI.BOLLOS</v>
          </cell>
          <cell r="H3515" t="str">
            <v>X65</v>
          </cell>
          <cell r="I3515" t="str">
            <v>SRE2</v>
          </cell>
          <cell r="J3515">
            <v>8</v>
          </cell>
          <cell r="K3515" t="str">
            <v>RIZZI JESSICA</v>
          </cell>
          <cell r="L3515" t="str">
            <v>GUNI</v>
          </cell>
        </row>
        <row r="3516">
          <cell r="A3516">
            <v>22</v>
          </cell>
          <cell r="B3516" t="str">
            <v>X65</v>
          </cell>
          <cell r="C3516" t="str">
            <v>DEPARTAMENTO  CHAPA</v>
          </cell>
          <cell r="D3516" t="str">
            <v>431</v>
          </cell>
          <cell r="E3516" t="str">
            <v>PUERTA AVI.</v>
          </cell>
          <cell r="F3516" t="str">
            <v>BOLLOS</v>
          </cell>
          <cell r="G3516" t="str">
            <v>PUERTA AVI.BOLLOS</v>
          </cell>
          <cell r="H3516" t="str">
            <v>X65</v>
          </cell>
          <cell r="I3516" t="str">
            <v>TCMU</v>
          </cell>
          <cell r="J3516">
            <v>8</v>
          </cell>
          <cell r="K3516" t="str">
            <v>OVIEDO CARLOS JAVIER</v>
          </cell>
          <cell r="L3516" t="str">
            <v>GUNI</v>
          </cell>
        </row>
        <row r="3517">
          <cell r="A3517">
            <v>22</v>
          </cell>
          <cell r="B3517" t="str">
            <v>X65</v>
          </cell>
          <cell r="C3517" t="str">
            <v>DEPARTAMENTO  CHAPA</v>
          </cell>
          <cell r="D3517" t="str">
            <v>431</v>
          </cell>
          <cell r="E3517" t="str">
            <v>PUERTA AVI.</v>
          </cell>
          <cell r="F3517" t="str">
            <v>DEFORMADO</v>
          </cell>
          <cell r="G3517" t="str">
            <v>PUERTA AVI.DEFORMADO</v>
          </cell>
          <cell r="H3517" t="str">
            <v>X65</v>
          </cell>
          <cell r="I3517" t="str">
            <v>BOUT</v>
          </cell>
          <cell r="J3517">
            <v>8</v>
          </cell>
          <cell r="K3517" t="str">
            <v>MANZANELLI RICARDO O</v>
          </cell>
          <cell r="L3517" t="str">
            <v>GUNI</v>
          </cell>
        </row>
        <row r="3518">
          <cell r="A3518">
            <v>22</v>
          </cell>
          <cell r="B3518" t="str">
            <v>X65</v>
          </cell>
          <cell r="C3518" t="str">
            <v>DEPARTAMENTO  CHAPA</v>
          </cell>
          <cell r="D3518" t="str">
            <v>431</v>
          </cell>
          <cell r="E3518" t="str">
            <v>PUERTA AVI.</v>
          </cell>
          <cell r="F3518" t="str">
            <v>DEFORMADO</v>
          </cell>
          <cell r="G3518" t="str">
            <v>PUERTA AVI.DEFORMADO</v>
          </cell>
          <cell r="H3518" t="str">
            <v>X65</v>
          </cell>
          <cell r="I3518" t="str">
            <v>SRE2</v>
          </cell>
          <cell r="J3518">
            <v>8</v>
          </cell>
          <cell r="K3518" t="str">
            <v>FIGUEROA MIGUEL ANGE</v>
          </cell>
          <cell r="L3518" t="str">
            <v>GUNI</v>
          </cell>
        </row>
        <row r="3519">
          <cell r="A3519">
            <v>22</v>
          </cell>
          <cell r="B3519" t="str">
            <v>X65</v>
          </cell>
          <cell r="C3519" t="str">
            <v>DEPARTAMENTO  CHAPA</v>
          </cell>
          <cell r="D3519" t="str">
            <v>431</v>
          </cell>
          <cell r="E3519" t="str">
            <v>PUERTA AVI.</v>
          </cell>
          <cell r="F3519" t="str">
            <v>DEFORMADO</v>
          </cell>
          <cell r="G3519" t="str">
            <v>PUERTA AVI.DEFORMADO</v>
          </cell>
          <cell r="H3519" t="str">
            <v>X65</v>
          </cell>
          <cell r="I3519" t="str">
            <v>SRE2</v>
          </cell>
          <cell r="J3519">
            <v>8</v>
          </cell>
          <cell r="K3519" t="str">
            <v>VERA FEDERICO</v>
          </cell>
          <cell r="L3519" t="str">
            <v>GUNI</v>
          </cell>
        </row>
        <row r="3520">
          <cell r="A3520">
            <v>22</v>
          </cell>
          <cell r="B3520" t="str">
            <v>X65</v>
          </cell>
          <cell r="C3520" t="str">
            <v>DEPARTAMENTO  CHAPA</v>
          </cell>
          <cell r="D3520" t="str">
            <v>431</v>
          </cell>
          <cell r="E3520" t="str">
            <v>PUERTA AVI.</v>
          </cell>
          <cell r="F3520" t="str">
            <v>DESGARRO - EXTRUSION - PERFORACION</v>
          </cell>
          <cell r="G3520" t="str">
            <v>PUERTA AVI.DESGARRO - EXTRUSION - PERFORACION</v>
          </cell>
          <cell r="H3520" t="str">
            <v>X65</v>
          </cell>
          <cell r="I3520" t="str">
            <v>SRET</v>
          </cell>
          <cell r="J3520">
            <v>8</v>
          </cell>
          <cell r="K3520" t="str">
            <v>QUINTEROS, EDUARDO</v>
          </cell>
          <cell r="L3520" t="str">
            <v>STO1</v>
          </cell>
        </row>
        <row r="3521">
          <cell r="A3521">
            <v>22</v>
          </cell>
          <cell r="B3521" t="str">
            <v>X65</v>
          </cell>
          <cell r="C3521" t="str">
            <v>DEPARTAMENTO  CHAPA</v>
          </cell>
          <cell r="D3521" t="str">
            <v>431</v>
          </cell>
          <cell r="E3521" t="str">
            <v>PUERTA AVI.</v>
          </cell>
          <cell r="F3521" t="str">
            <v>HUELLAS</v>
          </cell>
          <cell r="G3521" t="str">
            <v>PUERTA AVI.HUELLAS</v>
          </cell>
          <cell r="H3521" t="str">
            <v>X65</v>
          </cell>
          <cell r="I3521" t="str">
            <v>SRE2</v>
          </cell>
          <cell r="J3521">
            <v>8</v>
          </cell>
          <cell r="K3521" t="str">
            <v>DAGHERO CLAUDIO JUAN</v>
          </cell>
          <cell r="L3521" t="str">
            <v>TCMU</v>
          </cell>
        </row>
        <row r="3522">
          <cell r="A3522">
            <v>22</v>
          </cell>
          <cell r="B3522" t="str">
            <v>X65</v>
          </cell>
          <cell r="C3522" t="str">
            <v>DEPARTAMENTO  CHAPA</v>
          </cell>
          <cell r="D3522" t="str">
            <v>431</v>
          </cell>
          <cell r="E3522" t="str">
            <v>PUERTA AVI.</v>
          </cell>
          <cell r="F3522" t="str">
            <v>NO CONFORME</v>
          </cell>
          <cell r="G3522" t="str">
            <v>PUERTA AVI.NO CONFORME</v>
          </cell>
          <cell r="H3522" t="str">
            <v>X65</v>
          </cell>
          <cell r="I3522" t="str">
            <v>SRET</v>
          </cell>
          <cell r="J3522">
            <v>8</v>
          </cell>
          <cell r="K3522" t="str">
            <v>CORREA, ALBERTO</v>
          </cell>
          <cell r="L3522" t="str">
            <v>STO1</v>
          </cell>
        </row>
        <row r="3523">
          <cell r="A3523">
            <v>22</v>
          </cell>
          <cell r="B3523" t="str">
            <v>X65</v>
          </cell>
          <cell r="C3523" t="str">
            <v>DEPARTAMENTO  CHAPA</v>
          </cell>
          <cell r="D3523" t="str">
            <v>431</v>
          </cell>
          <cell r="E3523" t="str">
            <v>PUERTA AVI.</v>
          </cell>
          <cell r="F3523" t="str">
            <v>PICO</v>
          </cell>
          <cell r="G3523" t="str">
            <v>PUERTA AVI.PICO</v>
          </cell>
          <cell r="H3523" t="str">
            <v>X65</v>
          </cell>
          <cell r="I3523" t="str">
            <v>BOUT</v>
          </cell>
          <cell r="J3523">
            <v>8</v>
          </cell>
          <cell r="K3523" t="str">
            <v>VERA FEDERICO</v>
          </cell>
          <cell r="L3523" t="str">
            <v>GUNI</v>
          </cell>
        </row>
        <row r="3524">
          <cell r="A3524">
            <v>22</v>
          </cell>
          <cell r="B3524" t="str">
            <v>X65</v>
          </cell>
          <cell r="C3524" t="str">
            <v>DEPARTAMENTO  CHAPA</v>
          </cell>
          <cell r="D3524" t="str">
            <v>431</v>
          </cell>
          <cell r="E3524" t="str">
            <v>PUERTA AVI.</v>
          </cell>
          <cell r="F3524" t="str">
            <v>PICO</v>
          </cell>
          <cell r="G3524" t="str">
            <v>PUERTA AVI.PICO</v>
          </cell>
          <cell r="H3524" t="str">
            <v>X65</v>
          </cell>
          <cell r="I3524" t="str">
            <v>STO1</v>
          </cell>
          <cell r="J3524">
            <v>8</v>
          </cell>
          <cell r="K3524" t="str">
            <v>DIAZ, VALENTIN</v>
          </cell>
          <cell r="L3524" t="str">
            <v>STO1</v>
          </cell>
        </row>
        <row r="3525">
          <cell r="A3525">
            <v>22</v>
          </cell>
          <cell r="B3525" t="str">
            <v>X65</v>
          </cell>
          <cell r="C3525" t="str">
            <v>DEPARTAMENTO  CHAPA</v>
          </cell>
          <cell r="D3525" t="str">
            <v>431</v>
          </cell>
          <cell r="E3525" t="str">
            <v>PUERTA AVI.</v>
          </cell>
          <cell r="F3525" t="str">
            <v>SOLDADURA ESTALLADA</v>
          </cell>
          <cell r="G3525" t="str">
            <v>PUERTA AVI.SOLDADURA ESTALLADA</v>
          </cell>
          <cell r="H3525" t="str">
            <v>X65</v>
          </cell>
          <cell r="I3525" t="str">
            <v>SRE2</v>
          </cell>
          <cell r="J3525">
            <v>8</v>
          </cell>
          <cell r="K3525" t="str">
            <v>RUSEK CHRISTIAN ADRI</v>
          </cell>
          <cell r="L3525" t="str">
            <v>GUNI</v>
          </cell>
        </row>
        <row r="3526">
          <cell r="A3526">
            <v>22</v>
          </cell>
          <cell r="B3526" t="str">
            <v>X65</v>
          </cell>
          <cell r="C3526" t="str">
            <v>DEPARTAMENTO  CHAPA</v>
          </cell>
          <cell r="D3526" t="str">
            <v>431</v>
          </cell>
          <cell r="E3526" t="str">
            <v>PUERTA AVI.</v>
          </cell>
          <cell r="F3526" t="str">
            <v>TALONA A LA MANIOBRA</v>
          </cell>
          <cell r="G3526" t="str">
            <v>PUERTA AVI.TALONA A LA MANIOBRA</v>
          </cell>
          <cell r="H3526" t="str">
            <v>X65</v>
          </cell>
          <cell r="I3526" t="str">
            <v>TCMU</v>
          </cell>
          <cell r="J3526">
            <v>8</v>
          </cell>
          <cell r="K3526" t="str">
            <v>FUENTE FEDER GREGOR</v>
          </cell>
          <cell r="L3526" t="str">
            <v>GUNI</v>
          </cell>
        </row>
        <row r="3527">
          <cell r="A3527">
            <v>22</v>
          </cell>
          <cell r="B3527" t="str">
            <v>X65</v>
          </cell>
          <cell r="C3527" t="str">
            <v>DEPARTAMENTO  CHAPA</v>
          </cell>
          <cell r="D3527" t="str">
            <v>431</v>
          </cell>
          <cell r="E3527" t="str">
            <v>PUERTA AVI.</v>
          </cell>
          <cell r="F3527" t="str">
            <v>TALONA A LA MANIOBRA</v>
          </cell>
          <cell r="G3527" t="str">
            <v>PUERTA AVI.TALONA A LA MANIOBRA</v>
          </cell>
          <cell r="H3527" t="str">
            <v>X65</v>
          </cell>
          <cell r="I3527" t="str">
            <v>TCMU</v>
          </cell>
          <cell r="J3527">
            <v>8</v>
          </cell>
          <cell r="K3527" t="str">
            <v>RUSEK CHRISTIAN ADRI</v>
          </cell>
          <cell r="L3527" t="str">
            <v>GUNI</v>
          </cell>
        </row>
        <row r="3528">
          <cell r="A3528">
            <v>22</v>
          </cell>
          <cell r="B3528" t="str">
            <v>X65</v>
          </cell>
          <cell r="C3528" t="str">
            <v>DEPARTAMENTO  CHAPA</v>
          </cell>
          <cell r="D3528" t="str">
            <v>431</v>
          </cell>
          <cell r="E3528" t="str">
            <v>PUERTA DE COFRE / ALETA  ARD.</v>
          </cell>
          <cell r="F3528" t="str">
            <v>JUEGO IRREGULAR</v>
          </cell>
          <cell r="G3528" t="str">
            <v>PUERTA DE COFRE / ALETA  ARD.JUEGO IRREGULAR</v>
          </cell>
          <cell r="H3528" t="str">
            <v>X65</v>
          </cell>
          <cell r="I3528" t="str">
            <v>TCMU</v>
          </cell>
          <cell r="J3528">
            <v>8</v>
          </cell>
          <cell r="K3528" t="str">
            <v>GUTIERREZ VERONICA</v>
          </cell>
          <cell r="L3528" t="str">
            <v>GUNI</v>
          </cell>
        </row>
        <row r="3529">
          <cell r="A3529">
            <v>22</v>
          </cell>
          <cell r="B3529" t="str">
            <v>X65</v>
          </cell>
          <cell r="C3529" t="str">
            <v>DEPARTAMENTO  CHAPA</v>
          </cell>
          <cell r="D3529" t="str">
            <v>431</v>
          </cell>
          <cell r="E3529" t="str">
            <v>PUERTA DE COFRE / ALETA  ARD.</v>
          </cell>
          <cell r="F3529" t="str">
            <v>SOBRESALE</v>
          </cell>
          <cell r="G3529" t="str">
            <v>PUERTA DE COFRE / ALETA  ARD.SOBRESALE</v>
          </cell>
          <cell r="H3529" t="str">
            <v>X65</v>
          </cell>
          <cell r="I3529" t="str">
            <v>SRE2</v>
          </cell>
          <cell r="J3529">
            <v>8</v>
          </cell>
          <cell r="K3529" t="str">
            <v>ZELAYA GONZA MA CRUZ</v>
          </cell>
          <cell r="L3529" t="str">
            <v>GUNI</v>
          </cell>
        </row>
        <row r="3530">
          <cell r="A3530">
            <v>22</v>
          </cell>
          <cell r="B3530" t="str">
            <v>X65</v>
          </cell>
          <cell r="C3530" t="str">
            <v>DEPARTAMENTO  CHAPA</v>
          </cell>
          <cell r="D3530" t="str">
            <v>431</v>
          </cell>
          <cell r="E3530" t="str">
            <v>PUERTA DE COFRE / ALETA  ARD.</v>
          </cell>
          <cell r="F3530" t="str">
            <v>SOBRESALE</v>
          </cell>
          <cell r="G3530" t="str">
            <v>PUERTA DE COFRE / ALETA  ARD.SOBRESALE</v>
          </cell>
          <cell r="H3530" t="str">
            <v>X65</v>
          </cell>
          <cell r="I3530" t="str">
            <v>TCMU</v>
          </cell>
          <cell r="J3530">
            <v>8</v>
          </cell>
          <cell r="K3530" t="str">
            <v>MANZANELLI RICARDO O</v>
          </cell>
          <cell r="L3530" t="str">
            <v>GUNI</v>
          </cell>
        </row>
        <row r="3531">
          <cell r="A3531">
            <v>22</v>
          </cell>
          <cell r="B3531" t="str">
            <v>X65</v>
          </cell>
          <cell r="C3531" t="str">
            <v>DEPARTAMENTO  CHAPA</v>
          </cell>
          <cell r="D3531" t="str">
            <v>431</v>
          </cell>
          <cell r="E3531" t="str">
            <v>PUERTA DE COFRE / ALETA  ARD.</v>
          </cell>
          <cell r="F3531" t="str">
            <v>SOBRESALE</v>
          </cell>
          <cell r="G3531" t="str">
            <v>PUERTA DE COFRE / ALETA  ARD.SOBRESALE</v>
          </cell>
          <cell r="H3531" t="str">
            <v>X65</v>
          </cell>
          <cell r="I3531" t="str">
            <v>TCMU</v>
          </cell>
          <cell r="J3531">
            <v>8</v>
          </cell>
          <cell r="K3531" t="str">
            <v>REYNOSO DAVID WALTER</v>
          </cell>
          <cell r="L3531" t="str">
            <v>GUNI</v>
          </cell>
        </row>
        <row r="3532">
          <cell r="A3532">
            <v>22</v>
          </cell>
          <cell r="B3532" t="str">
            <v>X65</v>
          </cell>
          <cell r="C3532" t="str">
            <v>DEPARTAMENTO  CHAPA</v>
          </cell>
          <cell r="D3532" t="str">
            <v>431</v>
          </cell>
          <cell r="E3532" t="str">
            <v>PUERTA DE COFRE / ALETA  ARI.</v>
          </cell>
          <cell r="F3532" t="str">
            <v>SOBRESALE</v>
          </cell>
          <cell r="G3532" t="str">
            <v>PUERTA DE COFRE / ALETA  ARI.SOBRESALE</v>
          </cell>
          <cell r="H3532" t="str">
            <v>X65</v>
          </cell>
          <cell r="I3532" t="str">
            <v>TCMU</v>
          </cell>
          <cell r="J3532">
            <v>8</v>
          </cell>
          <cell r="K3532" t="str">
            <v>ACEVEDO CLAUDIO CEFE</v>
          </cell>
          <cell r="L3532" t="str">
            <v>GUNI</v>
          </cell>
        </row>
        <row r="3533">
          <cell r="A3533">
            <v>22</v>
          </cell>
          <cell r="B3533" t="str">
            <v>X65</v>
          </cell>
          <cell r="C3533" t="str">
            <v>DEPARTAMENTO  CHAPA</v>
          </cell>
          <cell r="D3533" t="str">
            <v>431</v>
          </cell>
          <cell r="E3533" t="str">
            <v>PUERTA DE COFRE / ALETA  ARI.</v>
          </cell>
          <cell r="F3533" t="str">
            <v>SOBRESALE</v>
          </cell>
          <cell r="G3533" t="str">
            <v>PUERTA DE COFRE / ALETA  ARI.SOBRESALE</v>
          </cell>
          <cell r="H3533" t="str">
            <v>X65</v>
          </cell>
          <cell r="I3533" t="str">
            <v>TCMU</v>
          </cell>
          <cell r="J3533">
            <v>8</v>
          </cell>
          <cell r="K3533" t="str">
            <v>REYNOSO DAVID WALTER</v>
          </cell>
          <cell r="L3533" t="str">
            <v>GUNI</v>
          </cell>
        </row>
        <row r="3534">
          <cell r="A3534">
            <v>22</v>
          </cell>
          <cell r="B3534" t="str">
            <v>X65</v>
          </cell>
          <cell r="C3534" t="str">
            <v>DEPARTAMENTO  CHAPA</v>
          </cell>
          <cell r="D3534" t="str">
            <v>431</v>
          </cell>
          <cell r="E3534" t="str">
            <v>PUERTA DE COFRE / ALETA  ARI.</v>
          </cell>
          <cell r="F3534" t="str">
            <v>SOBRESALE</v>
          </cell>
          <cell r="G3534" t="str">
            <v>PUERTA DE COFRE / ALETA  ARI.SOBRESALE</v>
          </cell>
          <cell r="H3534" t="str">
            <v>X65</v>
          </cell>
          <cell r="I3534" t="str">
            <v>TCMU</v>
          </cell>
          <cell r="J3534">
            <v>8</v>
          </cell>
          <cell r="K3534" t="str">
            <v>RUSEK CHRISTIAN ADRI</v>
          </cell>
          <cell r="L3534" t="str">
            <v>GUNI</v>
          </cell>
        </row>
        <row r="3535">
          <cell r="A3535">
            <v>22</v>
          </cell>
          <cell r="B3535" t="str">
            <v>X65</v>
          </cell>
          <cell r="C3535" t="str">
            <v>DEPARTAMENTO  CHAPA</v>
          </cell>
          <cell r="D3535" t="str">
            <v>431</v>
          </cell>
          <cell r="E3535" t="str">
            <v>TABLERO DE BORDO</v>
          </cell>
          <cell r="F3535" t="str">
            <v>SOPORTE - REFUERZO FALTA</v>
          </cell>
          <cell r="G3535" t="str">
            <v>TABLERO DE BORDOSOPORTE - REFUERZO FALTA</v>
          </cell>
          <cell r="H3535" t="str">
            <v>X65</v>
          </cell>
          <cell r="I3535" t="str">
            <v>SRE2</v>
          </cell>
          <cell r="J3535">
            <v>8</v>
          </cell>
          <cell r="K3535" t="str">
            <v>AUTELLI JORGE A</v>
          </cell>
          <cell r="L3535" t="str">
            <v>TCMU</v>
          </cell>
        </row>
        <row r="3536">
          <cell r="A3536">
            <v>22</v>
          </cell>
          <cell r="B3536" t="str">
            <v>X65</v>
          </cell>
          <cell r="C3536" t="str">
            <v>DEPARTAMENTO  CHAPA</v>
          </cell>
          <cell r="D3536" t="str">
            <v>431</v>
          </cell>
          <cell r="E3536" t="str">
            <v>TECHO</v>
          </cell>
          <cell r="F3536" t="str">
            <v>BOLLOS</v>
          </cell>
          <cell r="G3536" t="str">
            <v>TECHOBOLLOS</v>
          </cell>
          <cell r="H3536" t="str">
            <v>X65</v>
          </cell>
          <cell r="I3536" t="str">
            <v>SRE2</v>
          </cell>
          <cell r="J3536">
            <v>8</v>
          </cell>
          <cell r="K3536" t="str">
            <v>AUTELLI JORGE A</v>
          </cell>
          <cell r="L3536" t="str">
            <v>TCMU</v>
          </cell>
        </row>
        <row r="3537">
          <cell r="A3537">
            <v>22</v>
          </cell>
          <cell r="B3537" t="str">
            <v>X65</v>
          </cell>
          <cell r="C3537" t="str">
            <v>DEPARTAMENTO  CHAPA</v>
          </cell>
          <cell r="D3537" t="str">
            <v>431</v>
          </cell>
          <cell r="E3537" t="str">
            <v>TECHO</v>
          </cell>
          <cell r="F3537" t="str">
            <v>DEFORMACION</v>
          </cell>
          <cell r="G3537" t="str">
            <v>TECHODEFORMACION</v>
          </cell>
          <cell r="H3537" t="str">
            <v>X65</v>
          </cell>
          <cell r="I3537" t="str">
            <v>TCMU</v>
          </cell>
          <cell r="J3537">
            <v>8</v>
          </cell>
          <cell r="K3537" t="str">
            <v>ZELAYA GONZA MA CRUZ</v>
          </cell>
          <cell r="L3537" t="str">
            <v>GUNI</v>
          </cell>
        </row>
        <row r="3538">
          <cell r="A3538">
            <v>22</v>
          </cell>
          <cell r="B3538" t="str">
            <v>X65</v>
          </cell>
          <cell r="C3538" t="str">
            <v>DEPARTAMENTO  CHAPA</v>
          </cell>
          <cell r="D3538" t="str">
            <v>431</v>
          </cell>
          <cell r="E3538" t="str">
            <v>TECHO</v>
          </cell>
          <cell r="F3538" t="str">
            <v>PICO</v>
          </cell>
          <cell r="G3538" t="str">
            <v>TECHOPICO</v>
          </cell>
          <cell r="H3538" t="str">
            <v>X65</v>
          </cell>
          <cell r="I3538" t="str">
            <v>SRE1</v>
          </cell>
          <cell r="J3538">
            <v>8</v>
          </cell>
          <cell r="K3538" t="str">
            <v>FUENTE FEDER GREGOR</v>
          </cell>
          <cell r="L3538" t="str">
            <v>GUNI</v>
          </cell>
        </row>
        <row r="3539">
          <cell r="A3539">
            <v>22</v>
          </cell>
          <cell r="B3539" t="str">
            <v>X65</v>
          </cell>
          <cell r="C3539" t="str">
            <v>DEPARTAMENTO  CHAPA</v>
          </cell>
          <cell r="D3539" t="str">
            <v>431</v>
          </cell>
          <cell r="E3539" t="str">
            <v>TECHO</v>
          </cell>
          <cell r="F3539" t="str">
            <v>PICO</v>
          </cell>
          <cell r="G3539" t="str">
            <v>TECHOPICO</v>
          </cell>
          <cell r="H3539" t="str">
            <v>X65</v>
          </cell>
          <cell r="I3539" t="str">
            <v>SREE</v>
          </cell>
          <cell r="J3539">
            <v>8</v>
          </cell>
          <cell r="K3539" t="str">
            <v>RAMIREZ RICAR DANIEL</v>
          </cell>
          <cell r="L3539" t="str">
            <v>GUNI</v>
          </cell>
        </row>
        <row r="3540">
          <cell r="A3540">
            <v>22</v>
          </cell>
          <cell r="B3540" t="str">
            <v>X65</v>
          </cell>
          <cell r="C3540" t="str">
            <v>DEPARTAMENTO  CHAPA</v>
          </cell>
          <cell r="D3540" t="str">
            <v>431</v>
          </cell>
          <cell r="E3540" t="str">
            <v>TECHO</v>
          </cell>
          <cell r="F3540" t="str">
            <v>PICO</v>
          </cell>
          <cell r="G3540" t="str">
            <v>TECHOPICO</v>
          </cell>
          <cell r="H3540" t="str">
            <v>X65</v>
          </cell>
          <cell r="I3540" t="str">
            <v>TCMU</v>
          </cell>
          <cell r="J3540">
            <v>8</v>
          </cell>
          <cell r="K3540" t="str">
            <v>OVIEDO CARLOS JAVIER</v>
          </cell>
          <cell r="L3540" t="str">
            <v>GUNI</v>
          </cell>
        </row>
        <row r="3541">
          <cell r="A3541">
            <v>22</v>
          </cell>
          <cell r="B3541" t="str">
            <v>X65</v>
          </cell>
          <cell r="C3541" t="str">
            <v>DEPARTAMENTO  CHAPA</v>
          </cell>
          <cell r="D3541" t="str">
            <v>431</v>
          </cell>
          <cell r="E3541" t="str">
            <v>TECHO</v>
          </cell>
          <cell r="F3541" t="str">
            <v>PICO</v>
          </cell>
          <cell r="G3541" t="str">
            <v>TECHOPICO</v>
          </cell>
          <cell r="H3541" t="str">
            <v>X65</v>
          </cell>
          <cell r="I3541" t="str">
            <v>TCMU</v>
          </cell>
          <cell r="J3541">
            <v>8</v>
          </cell>
          <cell r="K3541" t="str">
            <v>REYNOSO DAVID WALTER</v>
          </cell>
          <cell r="L3541" t="str">
            <v>GUNI</v>
          </cell>
        </row>
        <row r="3542">
          <cell r="A3542">
            <v>22</v>
          </cell>
          <cell r="B3542" t="str">
            <v>X65</v>
          </cell>
          <cell r="C3542" t="str">
            <v>DEPARTAMENTO  CHAPA</v>
          </cell>
          <cell r="D3542" t="str">
            <v>432</v>
          </cell>
          <cell r="E3542" t="str">
            <v>ALETA ARD.</v>
          </cell>
          <cell r="F3542" t="str">
            <v>DEFECTO DE CHAPA</v>
          </cell>
          <cell r="G3542" t="str">
            <v>ALETA ARD.DEFECTO DE CHAPA</v>
          </cell>
          <cell r="H3542" t="str">
            <v>X65</v>
          </cell>
          <cell r="I3542" t="str">
            <v>SREE</v>
          </cell>
          <cell r="J3542">
            <v>8</v>
          </cell>
          <cell r="K3542" t="str">
            <v>DAGHERO CLAUDIO JUAN</v>
          </cell>
          <cell r="L3542" t="str">
            <v>TCMU</v>
          </cell>
        </row>
        <row r="3543">
          <cell r="A3543">
            <v>22</v>
          </cell>
          <cell r="B3543" t="str">
            <v>X65</v>
          </cell>
          <cell r="C3543" t="str">
            <v>DEPARTAMENTO  CHAPA</v>
          </cell>
          <cell r="D3543" t="str">
            <v>432</v>
          </cell>
          <cell r="E3543" t="str">
            <v>ALETA ARD.</v>
          </cell>
          <cell r="F3543" t="str">
            <v>OXIDACION</v>
          </cell>
          <cell r="G3543" t="str">
            <v>ALETA ARD.OXIDACION</v>
          </cell>
          <cell r="H3543" t="str">
            <v>X65</v>
          </cell>
          <cell r="I3543" t="str">
            <v>STO1</v>
          </cell>
          <cell r="J3543">
            <v>8</v>
          </cell>
          <cell r="K3543" t="str">
            <v>DIAZ, VALENTIN</v>
          </cell>
          <cell r="L3543" t="str">
            <v>STO1</v>
          </cell>
        </row>
        <row r="3544">
          <cell r="A3544">
            <v>22</v>
          </cell>
          <cell r="B3544" t="str">
            <v>X65</v>
          </cell>
          <cell r="C3544" t="str">
            <v>DEPARTAMENTO  CHAPA</v>
          </cell>
          <cell r="D3544" t="str">
            <v>432</v>
          </cell>
          <cell r="E3544" t="str">
            <v>ALETA  ARI.</v>
          </cell>
          <cell r="F3544" t="str">
            <v>DEFECTO DE CHAPA</v>
          </cell>
          <cell r="G3544" t="str">
            <v>ALETA  ARI.DEFECTO DE CHAPA</v>
          </cell>
          <cell r="H3544" t="str">
            <v>X65</v>
          </cell>
          <cell r="I3544" t="str">
            <v>SRE2</v>
          </cell>
          <cell r="J3544">
            <v>8</v>
          </cell>
          <cell r="K3544" t="str">
            <v>CEBALLOS GABRIEL FER</v>
          </cell>
          <cell r="L3544" t="str">
            <v>TCMU</v>
          </cell>
        </row>
        <row r="3545">
          <cell r="A3545">
            <v>22</v>
          </cell>
          <cell r="B3545" t="str">
            <v>X65</v>
          </cell>
          <cell r="C3545" t="str">
            <v>DEPARTAMENTO  CHAPA</v>
          </cell>
          <cell r="D3545" t="str">
            <v>432</v>
          </cell>
          <cell r="E3545" t="str">
            <v>ALETA  ARI.</v>
          </cell>
          <cell r="F3545" t="str">
            <v>FALTA</v>
          </cell>
          <cell r="G3545" t="str">
            <v>ALETA  ARI.FALTA</v>
          </cell>
          <cell r="H3545" t="str">
            <v>X65</v>
          </cell>
          <cell r="I3545" t="str">
            <v>TCMU</v>
          </cell>
          <cell r="J3545">
            <v>8</v>
          </cell>
          <cell r="K3545" t="str">
            <v>ZELAYA GONZA MA CRUZ</v>
          </cell>
          <cell r="L3545" t="str">
            <v>GUNI</v>
          </cell>
        </row>
        <row r="3546">
          <cell r="A3546">
            <v>22</v>
          </cell>
          <cell r="B3546" t="str">
            <v>X65</v>
          </cell>
          <cell r="C3546" t="str">
            <v>DEPARTAMENTO  CHAPA</v>
          </cell>
          <cell r="D3546" t="str">
            <v>432</v>
          </cell>
          <cell r="E3546" t="str">
            <v>ALETA  ARI.</v>
          </cell>
          <cell r="F3546" t="str">
            <v>OXIDACION</v>
          </cell>
          <cell r="G3546" t="str">
            <v>ALETA  ARI.OXIDACION</v>
          </cell>
          <cell r="H3546" t="str">
            <v>X65</v>
          </cell>
          <cell r="I3546" t="str">
            <v>STO1</v>
          </cell>
          <cell r="J3546">
            <v>8</v>
          </cell>
          <cell r="K3546" t="str">
            <v>QUINTEROS, EDUARDO</v>
          </cell>
          <cell r="L3546" t="str">
            <v>STO1</v>
          </cell>
        </row>
        <row r="3547">
          <cell r="A3547">
            <v>22</v>
          </cell>
          <cell r="B3547" t="str">
            <v>X65</v>
          </cell>
          <cell r="C3547" t="str">
            <v>DEPARTAMENTO  CHAPA</v>
          </cell>
          <cell r="D3547" t="str">
            <v>432</v>
          </cell>
          <cell r="E3547" t="str">
            <v>ALETA  AVD.</v>
          </cell>
          <cell r="F3547" t="str">
            <v>FIJA.,REMACH.O GRUPILLA FALTA (CH)</v>
          </cell>
          <cell r="G3547" t="str">
            <v>ALETA  AVD.FIJA.,REMACH.O GRUPILLA FALTA (CH)</v>
          </cell>
          <cell r="H3547" t="str">
            <v>X65</v>
          </cell>
          <cell r="I3547" t="str">
            <v>STO1</v>
          </cell>
          <cell r="J3547">
            <v>8</v>
          </cell>
          <cell r="K3547" t="str">
            <v>DIAZ, VALENTIN</v>
          </cell>
          <cell r="L3547" t="str">
            <v>STO1</v>
          </cell>
        </row>
        <row r="3548">
          <cell r="A3548">
            <v>22</v>
          </cell>
          <cell r="B3548" t="str">
            <v>X65</v>
          </cell>
          <cell r="C3548" t="str">
            <v>DEPARTAMENTO  CHAPA</v>
          </cell>
          <cell r="D3548" t="str">
            <v>432</v>
          </cell>
          <cell r="E3548" t="str">
            <v>ALETA  AVI.</v>
          </cell>
          <cell r="F3548" t="str">
            <v>FALTA</v>
          </cell>
          <cell r="G3548" t="str">
            <v>ALETA  AVI.FALTA</v>
          </cell>
          <cell r="H3548" t="str">
            <v>X65</v>
          </cell>
          <cell r="I3548" t="str">
            <v>SRET</v>
          </cell>
          <cell r="J3548">
            <v>8</v>
          </cell>
          <cell r="K3548" t="str">
            <v>CORREA, ALBERTO</v>
          </cell>
          <cell r="L3548" t="str">
            <v>STO1</v>
          </cell>
        </row>
        <row r="3549">
          <cell r="A3549">
            <v>22</v>
          </cell>
          <cell r="B3549" t="str">
            <v>X65</v>
          </cell>
          <cell r="C3549" t="str">
            <v>DEPARTAMENTO  CHAPA</v>
          </cell>
          <cell r="D3549" t="str">
            <v>432</v>
          </cell>
          <cell r="E3549" t="str">
            <v>CAPOT AV.</v>
          </cell>
          <cell r="F3549" t="str">
            <v>DEFECTO DE CHAPA</v>
          </cell>
          <cell r="G3549" t="str">
            <v>CAPOT AV.DEFECTO DE CHAPA</v>
          </cell>
          <cell r="H3549" t="str">
            <v>X65</v>
          </cell>
          <cell r="I3549" t="str">
            <v>TCMU</v>
          </cell>
          <cell r="J3549">
            <v>8</v>
          </cell>
          <cell r="K3549" t="str">
            <v>MORENO HUGO A</v>
          </cell>
          <cell r="L3549" t="str">
            <v>GUNI</v>
          </cell>
        </row>
        <row r="3550">
          <cell r="A3550">
            <v>22</v>
          </cell>
          <cell r="B3550" t="str">
            <v>X65</v>
          </cell>
          <cell r="C3550" t="str">
            <v>DEPARTAMENTO  CHAPA</v>
          </cell>
          <cell r="D3550" t="str">
            <v>432</v>
          </cell>
          <cell r="E3550" t="str">
            <v>CAPOT AV.</v>
          </cell>
          <cell r="F3550" t="str">
            <v>DEFORMACION</v>
          </cell>
          <cell r="G3550" t="str">
            <v>CAPOT AV.DEFORMACION</v>
          </cell>
          <cell r="H3550" t="str">
            <v>X65</v>
          </cell>
          <cell r="I3550" t="str">
            <v>TCMU</v>
          </cell>
          <cell r="J3550">
            <v>8</v>
          </cell>
          <cell r="K3550" t="str">
            <v>RAMIREZ RICAR DANIEL</v>
          </cell>
          <cell r="L3550" t="str">
            <v>GUNI</v>
          </cell>
        </row>
        <row r="3551">
          <cell r="A3551">
            <v>22</v>
          </cell>
          <cell r="B3551" t="str">
            <v>X65</v>
          </cell>
          <cell r="C3551" t="str">
            <v>DEPARTAMENTO  CHAPA</v>
          </cell>
          <cell r="D3551" t="str">
            <v>432</v>
          </cell>
          <cell r="E3551" t="str">
            <v>CAPOT AV.</v>
          </cell>
          <cell r="F3551" t="str">
            <v>DEFORMACION</v>
          </cell>
          <cell r="G3551" t="str">
            <v>CAPOT AV.DEFORMACION</v>
          </cell>
          <cell r="H3551" t="str">
            <v>X65</v>
          </cell>
          <cell r="I3551" t="str">
            <v>TCMU</v>
          </cell>
          <cell r="J3551">
            <v>8</v>
          </cell>
          <cell r="K3551" t="str">
            <v>ZELAYA GONZA MA CRUZ</v>
          </cell>
          <cell r="L3551" t="str">
            <v>GUNI</v>
          </cell>
        </row>
        <row r="3552">
          <cell r="A3552">
            <v>22</v>
          </cell>
          <cell r="B3552" t="str">
            <v>X65</v>
          </cell>
          <cell r="C3552" t="str">
            <v>DEPARTAMENTO  CHAPA</v>
          </cell>
          <cell r="D3552" t="str">
            <v>432</v>
          </cell>
          <cell r="E3552" t="str">
            <v>CAPOT AV.</v>
          </cell>
          <cell r="F3552" t="str">
            <v>JUEGO MAL REPARTIDO</v>
          </cell>
          <cell r="G3552" t="str">
            <v>CAPOT AV.JUEGO MAL REPARTIDO</v>
          </cell>
          <cell r="H3552" t="str">
            <v>X65</v>
          </cell>
          <cell r="I3552" t="str">
            <v>SRE2</v>
          </cell>
          <cell r="J3552">
            <v>8</v>
          </cell>
          <cell r="K3552" t="str">
            <v>ZELAYA GONZA MA CRUZ</v>
          </cell>
          <cell r="L3552" t="str">
            <v>GUNI</v>
          </cell>
        </row>
        <row r="3553">
          <cell r="A3553">
            <v>22</v>
          </cell>
          <cell r="B3553" t="str">
            <v>X65</v>
          </cell>
          <cell r="C3553" t="str">
            <v>DEPARTAMENTO  CHAPA</v>
          </cell>
          <cell r="D3553" t="str">
            <v>432</v>
          </cell>
          <cell r="E3553" t="str">
            <v>CAPOT AV.</v>
          </cell>
          <cell r="F3553" t="str">
            <v>JUEGO MAL REPARTIDO</v>
          </cell>
          <cell r="G3553" t="str">
            <v>CAPOT AV.JUEGO MAL REPARTIDO</v>
          </cell>
          <cell r="H3553" t="str">
            <v>X65</v>
          </cell>
          <cell r="I3553" t="str">
            <v>TCMU</v>
          </cell>
          <cell r="J3553">
            <v>8</v>
          </cell>
          <cell r="K3553" t="str">
            <v>REYNOSO DAVID WALTER</v>
          </cell>
          <cell r="L3553" t="str">
            <v>GUNI</v>
          </cell>
        </row>
        <row r="3554">
          <cell r="A3554">
            <v>22</v>
          </cell>
          <cell r="B3554" t="str">
            <v>X65</v>
          </cell>
          <cell r="C3554" t="str">
            <v>DEPARTAMENTO  CHAPA</v>
          </cell>
          <cell r="D3554" t="str">
            <v>432</v>
          </cell>
          <cell r="E3554" t="str">
            <v>CAPOT AV.</v>
          </cell>
          <cell r="F3554" t="str">
            <v>OXIDACION</v>
          </cell>
          <cell r="G3554" t="str">
            <v>CAPOT AV.OXIDACION</v>
          </cell>
          <cell r="H3554" t="str">
            <v>X65</v>
          </cell>
          <cell r="I3554" t="str">
            <v>STO1</v>
          </cell>
          <cell r="J3554">
            <v>8</v>
          </cell>
          <cell r="K3554" t="str">
            <v>CORREA, ALBERTO</v>
          </cell>
          <cell r="L3554" t="str">
            <v>STO1</v>
          </cell>
        </row>
        <row r="3555">
          <cell r="A3555">
            <v>22</v>
          </cell>
          <cell r="B3555" t="str">
            <v>X65</v>
          </cell>
          <cell r="C3555" t="str">
            <v>DEPARTAMENTO  CHAPA</v>
          </cell>
          <cell r="D3555" t="str">
            <v>432</v>
          </cell>
          <cell r="E3555" t="str">
            <v>CAPOT AV.</v>
          </cell>
          <cell r="F3555" t="str">
            <v>PICO</v>
          </cell>
          <cell r="G3555" t="str">
            <v>CAPOT AV.PICO</v>
          </cell>
          <cell r="H3555" t="str">
            <v>X65</v>
          </cell>
          <cell r="I3555" t="str">
            <v>TCMU</v>
          </cell>
          <cell r="J3555">
            <v>8</v>
          </cell>
          <cell r="K3555" t="str">
            <v>GAUNA MARIA EUGENIA</v>
          </cell>
          <cell r="L3555" t="str">
            <v>GUNI</v>
          </cell>
        </row>
        <row r="3556">
          <cell r="A3556">
            <v>22</v>
          </cell>
          <cell r="B3556" t="str">
            <v>X65</v>
          </cell>
          <cell r="C3556" t="str">
            <v>DEPARTAMENTO  CHAPA</v>
          </cell>
          <cell r="D3556" t="str">
            <v>432</v>
          </cell>
          <cell r="E3556" t="str">
            <v>CAPOT AV.</v>
          </cell>
          <cell r="F3556" t="str">
            <v>PICO</v>
          </cell>
          <cell r="G3556" t="str">
            <v>CAPOT AV.PICO</v>
          </cell>
          <cell r="H3556" t="str">
            <v>X65</v>
          </cell>
          <cell r="I3556" t="str">
            <v>TCMU</v>
          </cell>
          <cell r="J3556">
            <v>8</v>
          </cell>
          <cell r="K3556" t="str">
            <v>MANZANELLI RICARDO O</v>
          </cell>
          <cell r="L3556" t="str">
            <v>GUNI</v>
          </cell>
        </row>
        <row r="3557">
          <cell r="A3557">
            <v>22</v>
          </cell>
          <cell r="B3557" t="str">
            <v>X65</v>
          </cell>
          <cell r="C3557" t="str">
            <v>DEPARTAMENTO  CHAPA</v>
          </cell>
          <cell r="D3557" t="str">
            <v>432</v>
          </cell>
          <cell r="E3557" t="str">
            <v>CAPOT AV.</v>
          </cell>
          <cell r="F3557" t="str">
            <v>PICO</v>
          </cell>
          <cell r="G3557" t="str">
            <v>CAPOT AV.PICO</v>
          </cell>
          <cell r="H3557" t="str">
            <v>X65</v>
          </cell>
          <cell r="I3557" t="str">
            <v>TCMU</v>
          </cell>
          <cell r="J3557">
            <v>8</v>
          </cell>
          <cell r="K3557" t="str">
            <v>RIZZI JESSICA</v>
          </cell>
          <cell r="L3557" t="str">
            <v>GUNI</v>
          </cell>
        </row>
        <row r="3558">
          <cell r="A3558">
            <v>22</v>
          </cell>
          <cell r="B3558" t="str">
            <v>X65</v>
          </cell>
          <cell r="C3558" t="str">
            <v>DEPARTAMENTO  CHAPA</v>
          </cell>
          <cell r="D3558" t="str">
            <v>432</v>
          </cell>
          <cell r="E3558" t="str">
            <v>DEPOSITO CARB.  ADICIONAL SISTEMA HI-FLE</v>
          </cell>
          <cell r="F3558" t="str">
            <v>FALTA SOPORTE</v>
          </cell>
          <cell r="G3558" t="str">
            <v>DEPOSITO CARB.  ADICIONAL SISTEMA HI-FLEFALTA SOPORTE</v>
          </cell>
          <cell r="H3558" t="str">
            <v>X65</v>
          </cell>
          <cell r="I3558" t="str">
            <v>SRE2</v>
          </cell>
          <cell r="J3558">
            <v>8</v>
          </cell>
          <cell r="K3558" t="str">
            <v>AUTELLI JORGE A</v>
          </cell>
          <cell r="L3558" t="str">
            <v>TCMU</v>
          </cell>
        </row>
        <row r="3559">
          <cell r="A3559">
            <v>22</v>
          </cell>
          <cell r="B3559" t="str">
            <v>X65</v>
          </cell>
          <cell r="C3559" t="str">
            <v>DEPARTAMENTO  CHAPA</v>
          </cell>
          <cell r="D3559" t="str">
            <v>432</v>
          </cell>
          <cell r="E3559" t="str">
            <v>EMBELLECEDOR DE TECHO I.</v>
          </cell>
          <cell r="F3559" t="str">
            <v>DEFORMACION</v>
          </cell>
          <cell r="G3559" t="str">
            <v>EMBELLECEDOR DE TECHO I.DEFORMACION</v>
          </cell>
          <cell r="H3559" t="str">
            <v>X65</v>
          </cell>
          <cell r="I3559" t="str">
            <v>TCMU</v>
          </cell>
          <cell r="J3559">
            <v>8</v>
          </cell>
          <cell r="K3559" t="str">
            <v>ACEVEDO CLAUDIO CEFE</v>
          </cell>
          <cell r="L3559" t="str">
            <v>GUNI</v>
          </cell>
        </row>
        <row r="3560">
          <cell r="A3560">
            <v>22</v>
          </cell>
          <cell r="B3560" t="str">
            <v>X65</v>
          </cell>
          <cell r="C3560" t="str">
            <v>DEPARTAMENTO  CHAPA</v>
          </cell>
          <cell r="D3560" t="str">
            <v>432</v>
          </cell>
          <cell r="E3560" t="str">
            <v>ENCUADRAMIENTO DE PUERTA ARD.</v>
          </cell>
          <cell r="F3560" t="str">
            <v>DEFECTO DE CHAPA</v>
          </cell>
          <cell r="G3560" t="str">
            <v>ENCUADRAMIENTO DE PUERTA ARD.DEFECTO DE CHAPA</v>
          </cell>
          <cell r="H3560" t="str">
            <v>X65</v>
          </cell>
          <cell r="I3560" t="str">
            <v>STO1</v>
          </cell>
          <cell r="J3560">
            <v>8</v>
          </cell>
          <cell r="K3560" t="str">
            <v>QUINTEROS, EDUARDO</v>
          </cell>
          <cell r="L3560" t="str">
            <v>STO1</v>
          </cell>
        </row>
        <row r="3561">
          <cell r="A3561">
            <v>22</v>
          </cell>
          <cell r="B3561" t="str">
            <v>X65</v>
          </cell>
          <cell r="C3561" t="str">
            <v>DEPARTAMENTO  CHAPA</v>
          </cell>
          <cell r="D3561" t="str">
            <v>432</v>
          </cell>
          <cell r="E3561" t="str">
            <v>ENCUADRAMIENTO DE PUERTA AVD.</v>
          </cell>
          <cell r="F3561" t="str">
            <v>DEFECTO DE CHAPA</v>
          </cell>
          <cell r="G3561" t="str">
            <v>ENCUADRAMIENTO DE PUERTA AVD.DEFECTO DE CHAPA</v>
          </cell>
          <cell r="H3561" t="str">
            <v>X65</v>
          </cell>
          <cell r="I3561" t="str">
            <v>SRE2</v>
          </cell>
          <cell r="J3561">
            <v>8</v>
          </cell>
          <cell r="K3561" t="str">
            <v>MANZANELLI RICARDO O</v>
          </cell>
          <cell r="L3561" t="str">
            <v>GUNI</v>
          </cell>
        </row>
        <row r="3562">
          <cell r="A3562">
            <v>22</v>
          </cell>
          <cell r="B3562" t="str">
            <v>X65</v>
          </cell>
          <cell r="C3562" t="str">
            <v>DEPARTAMENTO  CHAPA</v>
          </cell>
          <cell r="D3562" t="str">
            <v>432</v>
          </cell>
          <cell r="E3562" t="str">
            <v>ENCUADRAMIENTO DE PUERTA AVD.</v>
          </cell>
          <cell r="F3562" t="str">
            <v>DEFECTO DE CHAPA</v>
          </cell>
          <cell r="G3562" t="str">
            <v>ENCUADRAMIENTO DE PUERTA AVD.DEFECTO DE CHAPA</v>
          </cell>
          <cell r="H3562" t="str">
            <v>X65</v>
          </cell>
          <cell r="I3562" t="str">
            <v>TCMU</v>
          </cell>
          <cell r="J3562">
            <v>8</v>
          </cell>
          <cell r="K3562" t="str">
            <v>FUENTE FEDER GREGOR</v>
          </cell>
          <cell r="L3562" t="str">
            <v>GUNI</v>
          </cell>
        </row>
        <row r="3563">
          <cell r="A3563">
            <v>22</v>
          </cell>
          <cell r="B3563" t="str">
            <v>X65</v>
          </cell>
          <cell r="C3563" t="str">
            <v>DEPARTAMENTO  CHAPA</v>
          </cell>
          <cell r="D3563" t="str">
            <v>432</v>
          </cell>
          <cell r="E3563" t="str">
            <v>ENCUADRAMIENTO DE PUERTA AVD.</v>
          </cell>
          <cell r="F3563" t="str">
            <v>PROYECCION DE SOLDADURA</v>
          </cell>
          <cell r="G3563" t="str">
            <v>ENCUADRAMIENTO DE PUERTA AVD.PROYECCION DE SOLDADURA</v>
          </cell>
          <cell r="H3563" t="str">
            <v>X65</v>
          </cell>
          <cell r="I3563" t="str">
            <v>SRE2</v>
          </cell>
          <cell r="J3563">
            <v>8</v>
          </cell>
          <cell r="K3563" t="str">
            <v>DAGHERO CLAUDIO JUAN</v>
          </cell>
          <cell r="L3563" t="str">
            <v>TCMU</v>
          </cell>
        </row>
        <row r="3564">
          <cell r="A3564">
            <v>22</v>
          </cell>
          <cell r="B3564" t="str">
            <v>X65</v>
          </cell>
          <cell r="C3564" t="str">
            <v>DEPARTAMENTO  CHAPA</v>
          </cell>
          <cell r="D3564" t="str">
            <v>432</v>
          </cell>
          <cell r="E3564" t="str">
            <v>ENCUADRAMIENTO DE PUERTA AVI.</v>
          </cell>
          <cell r="F3564" t="str">
            <v>PROYECCION DE SOLDADURA</v>
          </cell>
          <cell r="G3564" t="str">
            <v>ENCUADRAMIENTO DE PUERTA AVI.PROYECCION DE SOLDADURA</v>
          </cell>
          <cell r="H3564" t="str">
            <v>X65</v>
          </cell>
          <cell r="I3564" t="str">
            <v>SRE1</v>
          </cell>
          <cell r="J3564">
            <v>8</v>
          </cell>
          <cell r="K3564" t="str">
            <v>DAGHERO CLAUDIO JUAN</v>
          </cell>
          <cell r="L3564" t="str">
            <v>TCMU</v>
          </cell>
        </row>
        <row r="3565">
          <cell r="A3565">
            <v>22</v>
          </cell>
          <cell r="B3565" t="str">
            <v>X65</v>
          </cell>
          <cell r="C3565" t="str">
            <v>DEPARTAMENTO  CHAPA</v>
          </cell>
          <cell r="D3565" t="str">
            <v>432</v>
          </cell>
          <cell r="E3565" t="str">
            <v>ENCUADRAMIENTO DE PUERTA AVI.</v>
          </cell>
          <cell r="F3565" t="str">
            <v>PROYECCION DE SOLDADURA</v>
          </cell>
          <cell r="G3565" t="str">
            <v>ENCUADRAMIENTO DE PUERTA AVI.PROYECCION DE SOLDADURA</v>
          </cell>
          <cell r="H3565" t="str">
            <v>X65</v>
          </cell>
          <cell r="I3565" t="str">
            <v>TCMU</v>
          </cell>
          <cell r="J3565">
            <v>8</v>
          </cell>
          <cell r="K3565" t="str">
            <v>VAZQUEZ RENE ALBERTO</v>
          </cell>
          <cell r="L3565" t="str">
            <v>GUNI</v>
          </cell>
        </row>
        <row r="3566">
          <cell r="A3566">
            <v>22</v>
          </cell>
          <cell r="B3566" t="str">
            <v>X65</v>
          </cell>
          <cell r="C3566" t="str">
            <v>DEPARTAMENTO  CHAPA</v>
          </cell>
          <cell r="D3566" t="str">
            <v>432</v>
          </cell>
          <cell r="E3566" t="str">
            <v>GOTERON ENCUADRAMIENTO DE PORTON</v>
          </cell>
          <cell r="F3566" t="str">
            <v>PROYECCION DE SOLDADURA</v>
          </cell>
          <cell r="G3566" t="str">
            <v>GOTERON ENCUADRAMIENTO DE PORTONPROYECCION DE SOLDADURA</v>
          </cell>
          <cell r="H3566" t="str">
            <v>X65</v>
          </cell>
          <cell r="I3566" t="str">
            <v>SRE1</v>
          </cell>
          <cell r="J3566">
            <v>8</v>
          </cell>
          <cell r="K3566" t="str">
            <v>AUTELLI JORGE A</v>
          </cell>
          <cell r="L3566" t="str">
            <v>TCMU</v>
          </cell>
        </row>
        <row r="3567">
          <cell r="A3567">
            <v>22</v>
          </cell>
          <cell r="B3567" t="str">
            <v>X65</v>
          </cell>
          <cell r="C3567" t="str">
            <v>DEPARTAMENTO  CHAPA</v>
          </cell>
          <cell r="D3567" t="str">
            <v>432</v>
          </cell>
          <cell r="E3567" t="str">
            <v>LAMELUNAS EXT. DE PUERTA  ARI.</v>
          </cell>
          <cell r="F3567" t="str">
            <v>SOBRESALE</v>
          </cell>
          <cell r="G3567" t="str">
            <v>LAMELUNAS EXT. DE PUERTA  ARI.SOBRESALE</v>
          </cell>
          <cell r="H3567" t="str">
            <v>X65</v>
          </cell>
          <cell r="I3567" t="str">
            <v>TCMU</v>
          </cell>
          <cell r="J3567">
            <v>8</v>
          </cell>
          <cell r="K3567" t="str">
            <v>MORENO HUGO A</v>
          </cell>
          <cell r="L3567" t="str">
            <v>GUNI</v>
          </cell>
        </row>
        <row r="3568">
          <cell r="A3568">
            <v>22</v>
          </cell>
          <cell r="B3568" t="str">
            <v>X65</v>
          </cell>
          <cell r="C3568" t="str">
            <v>DEPARTAMENTO  CHAPA</v>
          </cell>
          <cell r="D3568" t="str">
            <v>432</v>
          </cell>
          <cell r="E3568" t="str">
            <v>MARCO DE PUERTA  ARD</v>
          </cell>
          <cell r="F3568" t="str">
            <v>MAL CENTRADO</v>
          </cell>
          <cell r="G3568" t="str">
            <v>MARCO DE PUERTA  ARDMAL CENTRADO</v>
          </cell>
          <cell r="H3568" t="str">
            <v>X65</v>
          </cell>
          <cell r="I3568" t="str">
            <v>TCMU</v>
          </cell>
          <cell r="J3568">
            <v>8</v>
          </cell>
          <cell r="K3568" t="str">
            <v>VAZQUEZ RENE ALBERTO</v>
          </cell>
          <cell r="L3568" t="str">
            <v>GUNI</v>
          </cell>
        </row>
        <row r="3569">
          <cell r="A3569">
            <v>22</v>
          </cell>
          <cell r="B3569" t="str">
            <v>X65</v>
          </cell>
          <cell r="C3569" t="str">
            <v>DEPARTAMENTO  CHAPA</v>
          </cell>
          <cell r="D3569" t="str">
            <v>432</v>
          </cell>
          <cell r="E3569" t="str">
            <v>MARCO DE PUERTA  AVD</v>
          </cell>
          <cell r="F3569" t="str">
            <v>JUEGO EXCESIVO</v>
          </cell>
          <cell r="G3569" t="str">
            <v>MARCO DE PUERTA  AVDJUEGO EXCESIVO</v>
          </cell>
          <cell r="H3569" t="str">
            <v>X65</v>
          </cell>
          <cell r="I3569" t="str">
            <v>BOUT</v>
          </cell>
          <cell r="J3569">
            <v>8</v>
          </cell>
          <cell r="K3569" t="str">
            <v>FIGUEROA MIGUEL ANGE</v>
          </cell>
          <cell r="L3569" t="str">
            <v>GUNI</v>
          </cell>
        </row>
        <row r="3570">
          <cell r="A3570">
            <v>22</v>
          </cell>
          <cell r="B3570" t="str">
            <v>X65</v>
          </cell>
          <cell r="C3570" t="str">
            <v>DEPARTAMENTO  CHAPA</v>
          </cell>
          <cell r="D3570" t="str">
            <v>432</v>
          </cell>
          <cell r="E3570" t="str">
            <v>MARCO DE PUERTA  AVD</v>
          </cell>
          <cell r="F3570" t="str">
            <v>JUEGO IRREGULAR</v>
          </cell>
          <cell r="G3570" t="str">
            <v>MARCO DE PUERTA  AVDJUEGO IRREGULAR</v>
          </cell>
          <cell r="H3570" t="str">
            <v>X65</v>
          </cell>
          <cell r="I3570" t="str">
            <v>SRE1</v>
          </cell>
          <cell r="J3570">
            <v>8</v>
          </cell>
          <cell r="K3570" t="str">
            <v>ACEVEDO CLAUDIO CEFE</v>
          </cell>
          <cell r="L3570" t="str">
            <v>GUNI</v>
          </cell>
        </row>
        <row r="3571">
          <cell r="A3571">
            <v>22</v>
          </cell>
          <cell r="B3571" t="str">
            <v>X65</v>
          </cell>
          <cell r="C3571" t="str">
            <v>DEPARTAMENTO  CHAPA</v>
          </cell>
          <cell r="D3571" t="str">
            <v>432</v>
          </cell>
          <cell r="E3571" t="str">
            <v>MARCO DE PUERTA  AVI</v>
          </cell>
          <cell r="F3571" t="str">
            <v>JUEGO EXCESIVO</v>
          </cell>
          <cell r="G3571" t="str">
            <v>MARCO DE PUERTA  AVIJUEGO EXCESIVO</v>
          </cell>
          <cell r="H3571" t="str">
            <v>X65</v>
          </cell>
          <cell r="J3571">
            <v>8</v>
          </cell>
          <cell r="K3571" t="str">
            <v>ACEVEDO CLAUDIO CEFE</v>
          </cell>
          <cell r="L3571" t="str">
            <v>GUNI</v>
          </cell>
        </row>
        <row r="3572">
          <cell r="A3572">
            <v>22</v>
          </cell>
          <cell r="B3572" t="str">
            <v>X65</v>
          </cell>
          <cell r="C3572" t="str">
            <v>DEPARTAMENTO  CHAPA</v>
          </cell>
          <cell r="D3572" t="str">
            <v>432</v>
          </cell>
          <cell r="E3572" t="str">
            <v>MARCO DE PUERTA  AVI</v>
          </cell>
          <cell r="F3572" t="str">
            <v>JUEGO IRREGULAR</v>
          </cell>
          <cell r="G3572" t="str">
            <v>MARCO DE PUERTA  AVIJUEGO IRREGULAR</v>
          </cell>
          <cell r="H3572" t="str">
            <v>X65</v>
          </cell>
          <cell r="I3572" t="str">
            <v>TCMU</v>
          </cell>
          <cell r="J3572">
            <v>8</v>
          </cell>
          <cell r="K3572" t="str">
            <v>REYNOSO DAVID WALTER</v>
          </cell>
          <cell r="L3572" t="str">
            <v>GUNI</v>
          </cell>
        </row>
        <row r="3573">
          <cell r="A3573">
            <v>22</v>
          </cell>
          <cell r="B3573" t="str">
            <v>X65</v>
          </cell>
          <cell r="C3573" t="str">
            <v>DEPARTAMENTO  CHAPA</v>
          </cell>
          <cell r="D3573" t="str">
            <v>432</v>
          </cell>
          <cell r="E3573" t="str">
            <v>MARCO DE PUERTA  AVI</v>
          </cell>
          <cell r="F3573" t="str">
            <v>JUEGO IRREGULAR</v>
          </cell>
          <cell r="G3573" t="str">
            <v>MARCO DE PUERTA  AVIJUEGO IRREGULAR</v>
          </cell>
          <cell r="H3573" t="str">
            <v>X65</v>
          </cell>
          <cell r="J3573">
            <v>8</v>
          </cell>
          <cell r="K3573" t="str">
            <v>ACEVEDO CLAUDIO CEFE</v>
          </cell>
          <cell r="L3573" t="str">
            <v>GUNI</v>
          </cell>
        </row>
        <row r="3574">
          <cell r="A3574">
            <v>22</v>
          </cell>
          <cell r="B3574" t="str">
            <v>X65</v>
          </cell>
          <cell r="C3574" t="str">
            <v>DEPARTAMENTO  CHAPA</v>
          </cell>
          <cell r="D3574" t="str">
            <v>432</v>
          </cell>
          <cell r="E3574" t="str">
            <v>PAÑO DE PUERTA  ARI / ALETA  ARI</v>
          </cell>
          <cell r="F3574" t="str">
            <v>SOBRESALE</v>
          </cell>
          <cell r="G3574" t="str">
            <v>PAÑO DE PUERTA  ARI / ALETA  ARISOBRESALE</v>
          </cell>
          <cell r="H3574" t="str">
            <v>X65</v>
          </cell>
          <cell r="I3574" t="str">
            <v>TCMU</v>
          </cell>
          <cell r="J3574">
            <v>8</v>
          </cell>
          <cell r="K3574" t="str">
            <v>ACEVEDO CLAUDIO CEFE</v>
          </cell>
          <cell r="L3574" t="str">
            <v>GUNI</v>
          </cell>
        </row>
        <row r="3575">
          <cell r="A3575">
            <v>22</v>
          </cell>
          <cell r="B3575" t="str">
            <v>X65</v>
          </cell>
          <cell r="C3575" t="str">
            <v>DEPARTAMENTO  CHAPA</v>
          </cell>
          <cell r="D3575" t="str">
            <v>432</v>
          </cell>
          <cell r="E3575" t="str">
            <v>PAÑO DE PUERTA  ARI / ALETA  ARI</v>
          </cell>
          <cell r="F3575" t="str">
            <v>SOBRESALE</v>
          </cell>
          <cell r="G3575" t="str">
            <v>PAÑO DE PUERTA  ARI / ALETA  ARISOBRESALE</v>
          </cell>
          <cell r="H3575" t="str">
            <v>X65</v>
          </cell>
          <cell r="I3575" t="str">
            <v>TCMU</v>
          </cell>
          <cell r="J3575">
            <v>8</v>
          </cell>
          <cell r="K3575" t="str">
            <v>VAZQUEZ RENE ALBERTO</v>
          </cell>
          <cell r="L3575" t="str">
            <v>GUNI</v>
          </cell>
        </row>
        <row r="3576">
          <cell r="A3576">
            <v>22</v>
          </cell>
          <cell r="B3576" t="str">
            <v>X65</v>
          </cell>
          <cell r="C3576" t="str">
            <v>DEPARTAMENTO  CHAPA</v>
          </cell>
          <cell r="D3576" t="str">
            <v>432</v>
          </cell>
          <cell r="E3576" t="str">
            <v>PAÑO DE PUERTA  AVD / ALETA  AVD</v>
          </cell>
          <cell r="F3576" t="str">
            <v>MAL ALINEADO</v>
          </cell>
          <cell r="G3576" t="str">
            <v>PAÑO DE PUERTA  AVD / ALETA  AVDMAL ALINEADO</v>
          </cell>
          <cell r="H3576" t="str">
            <v>X65</v>
          </cell>
          <cell r="I3576" t="str">
            <v>SREE</v>
          </cell>
          <cell r="J3576">
            <v>8</v>
          </cell>
          <cell r="K3576" t="str">
            <v>REYNOSO DAVID WALTER</v>
          </cell>
          <cell r="L3576" t="str">
            <v>GUNI</v>
          </cell>
        </row>
        <row r="3577">
          <cell r="A3577">
            <v>22</v>
          </cell>
          <cell r="B3577" t="str">
            <v>X65</v>
          </cell>
          <cell r="C3577" t="str">
            <v>DEPARTAMENTO  CHAPA</v>
          </cell>
          <cell r="D3577" t="str">
            <v>432</v>
          </cell>
          <cell r="E3577" t="str">
            <v>PAÑO LATERAL ARD</v>
          </cell>
          <cell r="F3577" t="str">
            <v>OXIDACION</v>
          </cell>
          <cell r="G3577" t="str">
            <v>PAÑO LATERAL ARDOXIDACION</v>
          </cell>
          <cell r="H3577" t="str">
            <v>X65</v>
          </cell>
          <cell r="I3577" t="str">
            <v>SRET</v>
          </cell>
          <cell r="J3577">
            <v>8</v>
          </cell>
          <cell r="K3577" t="str">
            <v>QUINTEROS, EDUARDO</v>
          </cell>
          <cell r="L3577" t="str">
            <v>STO1</v>
          </cell>
        </row>
        <row r="3578">
          <cell r="A3578">
            <v>22</v>
          </cell>
          <cell r="B3578" t="str">
            <v>X65</v>
          </cell>
          <cell r="C3578" t="str">
            <v>DEPARTAMENTO  CHAPA</v>
          </cell>
          <cell r="D3578" t="str">
            <v>432</v>
          </cell>
          <cell r="E3578" t="str">
            <v>PIE MEDIO D./ LARGUERO DE TECHO SUP.D.</v>
          </cell>
          <cell r="F3578" t="str">
            <v>OXIDACION</v>
          </cell>
          <cell r="G3578" t="str">
            <v>PIE MEDIO D./ LARGUERO DE TECHO SUP.D.OXIDACION</v>
          </cell>
          <cell r="H3578" t="str">
            <v>X65</v>
          </cell>
          <cell r="I3578" t="str">
            <v>STO1</v>
          </cell>
          <cell r="J3578">
            <v>8</v>
          </cell>
          <cell r="K3578" t="str">
            <v>QUINTEROS, EDUARDO</v>
          </cell>
          <cell r="L3578" t="str">
            <v>STO1</v>
          </cell>
        </row>
        <row r="3579">
          <cell r="A3579">
            <v>22</v>
          </cell>
          <cell r="B3579" t="str">
            <v>X65</v>
          </cell>
          <cell r="C3579" t="str">
            <v>DEPARTAMENTO  CHAPA</v>
          </cell>
          <cell r="D3579" t="str">
            <v>432</v>
          </cell>
          <cell r="E3579" t="str">
            <v>PIE MEDIO I./ LARGUERO DE TECHO SUP. I.</v>
          </cell>
          <cell r="F3579" t="str">
            <v>PICO</v>
          </cell>
          <cell r="G3579" t="str">
            <v>PIE MEDIO I./ LARGUERO DE TECHO SUP. I.PICO</v>
          </cell>
          <cell r="H3579" t="str">
            <v>X65</v>
          </cell>
          <cell r="I3579" t="str">
            <v>STO1</v>
          </cell>
          <cell r="J3579">
            <v>8</v>
          </cell>
          <cell r="K3579" t="str">
            <v>QUINTEROS, EDUARDO</v>
          </cell>
          <cell r="L3579" t="str">
            <v>STO1</v>
          </cell>
        </row>
        <row r="3580">
          <cell r="A3580">
            <v>22</v>
          </cell>
          <cell r="B3580" t="str">
            <v>X65</v>
          </cell>
          <cell r="C3580" t="str">
            <v>DEPARTAMENTO  CHAPA</v>
          </cell>
          <cell r="D3580" t="str">
            <v>432</v>
          </cell>
          <cell r="E3580" t="str">
            <v>PORTON (CONJUNTO)</v>
          </cell>
          <cell r="F3580" t="str">
            <v>DEFECTO DE CHAPA</v>
          </cell>
          <cell r="G3580" t="str">
            <v>PORTON (CONJUNTO)DEFECTO DE CHAPA</v>
          </cell>
          <cell r="H3580" t="str">
            <v>X65</v>
          </cell>
          <cell r="I3580" t="str">
            <v>TCMU</v>
          </cell>
          <cell r="J3580">
            <v>8</v>
          </cell>
          <cell r="K3580" t="str">
            <v>MORENO HUGO A</v>
          </cell>
          <cell r="L3580" t="str">
            <v>GUNI</v>
          </cell>
        </row>
        <row r="3581">
          <cell r="A3581">
            <v>22</v>
          </cell>
          <cell r="B3581" t="str">
            <v>X65</v>
          </cell>
          <cell r="C3581" t="str">
            <v>DEPARTAMENTO  CHAPA</v>
          </cell>
          <cell r="D3581" t="str">
            <v>432</v>
          </cell>
          <cell r="E3581" t="str">
            <v>PORTON (CONJUNTO)</v>
          </cell>
          <cell r="F3581" t="str">
            <v>JUEGO MAL REPARTIDO</v>
          </cell>
          <cell r="G3581" t="str">
            <v>PORTON (CONJUNTO)JUEGO MAL REPARTIDO</v>
          </cell>
          <cell r="H3581" t="str">
            <v>X65</v>
          </cell>
          <cell r="I3581" t="str">
            <v>SRE1</v>
          </cell>
          <cell r="J3581">
            <v>8</v>
          </cell>
          <cell r="K3581" t="str">
            <v>ACEVEDO CLAUDIO CEFE</v>
          </cell>
          <cell r="L3581" t="str">
            <v>GUNI</v>
          </cell>
        </row>
        <row r="3582">
          <cell r="A3582">
            <v>22</v>
          </cell>
          <cell r="B3582" t="str">
            <v>X65</v>
          </cell>
          <cell r="C3582" t="str">
            <v>DEPARTAMENTO  CHAPA</v>
          </cell>
          <cell r="D3582" t="str">
            <v>432</v>
          </cell>
          <cell r="E3582" t="str">
            <v>PORTON (CONJUNTO)</v>
          </cell>
          <cell r="F3582" t="str">
            <v>JUEGO MAL REPARTIDO</v>
          </cell>
          <cell r="G3582" t="str">
            <v>PORTON (CONJUNTO)JUEGO MAL REPARTIDO</v>
          </cell>
          <cell r="H3582" t="str">
            <v>X65</v>
          </cell>
          <cell r="I3582" t="str">
            <v>SRE2</v>
          </cell>
          <cell r="J3582">
            <v>8</v>
          </cell>
          <cell r="K3582" t="str">
            <v>GAUNA MARIA EUGENIA</v>
          </cell>
          <cell r="L3582" t="str">
            <v>GUNI</v>
          </cell>
        </row>
        <row r="3583">
          <cell r="A3583">
            <v>22</v>
          </cell>
          <cell r="B3583" t="str">
            <v>X65</v>
          </cell>
          <cell r="C3583" t="str">
            <v>DEPARTAMENTO  CHAPA</v>
          </cell>
          <cell r="D3583" t="str">
            <v>432</v>
          </cell>
          <cell r="E3583" t="str">
            <v>PORTON (CONJUNTO)</v>
          </cell>
          <cell r="F3583" t="str">
            <v>JUEGO MAL REPARTIDO</v>
          </cell>
          <cell r="G3583" t="str">
            <v>PORTON (CONJUNTO)JUEGO MAL REPARTIDO</v>
          </cell>
          <cell r="H3583" t="str">
            <v>X65</v>
          </cell>
          <cell r="I3583" t="str">
            <v>SRE2</v>
          </cell>
          <cell r="J3583">
            <v>8</v>
          </cell>
          <cell r="K3583" t="str">
            <v>RUSEK CHRISTIAN ADRI</v>
          </cell>
          <cell r="L3583" t="str">
            <v>GUNI</v>
          </cell>
        </row>
        <row r="3584">
          <cell r="A3584">
            <v>22</v>
          </cell>
          <cell r="B3584" t="str">
            <v>X65</v>
          </cell>
          <cell r="C3584" t="str">
            <v>DEPARTAMENTO  CHAPA</v>
          </cell>
          <cell r="D3584" t="str">
            <v>432</v>
          </cell>
          <cell r="E3584" t="str">
            <v>PORTON (CONJUNTO)</v>
          </cell>
          <cell r="F3584" t="str">
            <v>JUEGO MAL REPARTIDO</v>
          </cell>
          <cell r="G3584" t="str">
            <v>PORTON (CONJUNTO)JUEGO MAL REPARTIDO</v>
          </cell>
          <cell r="H3584" t="str">
            <v>X65</v>
          </cell>
          <cell r="I3584" t="str">
            <v>SRE2</v>
          </cell>
          <cell r="J3584">
            <v>8</v>
          </cell>
          <cell r="K3584" t="str">
            <v>VERA FEDERICO</v>
          </cell>
          <cell r="L3584" t="str">
            <v>GUNI</v>
          </cell>
        </row>
        <row r="3585">
          <cell r="A3585">
            <v>22</v>
          </cell>
          <cell r="B3585" t="str">
            <v>X65</v>
          </cell>
          <cell r="C3585" t="str">
            <v>DEPARTAMENTO  CHAPA</v>
          </cell>
          <cell r="D3585" t="str">
            <v>432</v>
          </cell>
          <cell r="E3585" t="str">
            <v>PORTON (CONJUNTO)</v>
          </cell>
          <cell r="F3585" t="str">
            <v>JUEGO MAL REPARTIDO</v>
          </cell>
          <cell r="G3585" t="str">
            <v>PORTON (CONJUNTO)JUEGO MAL REPARTIDO</v>
          </cell>
          <cell r="H3585" t="str">
            <v>X65</v>
          </cell>
          <cell r="I3585" t="str">
            <v>TCMU</v>
          </cell>
          <cell r="J3585">
            <v>8</v>
          </cell>
          <cell r="K3585" t="str">
            <v>IBARRA CARLOS NICOLA</v>
          </cell>
          <cell r="L3585" t="str">
            <v>GUNI</v>
          </cell>
        </row>
        <row r="3586">
          <cell r="A3586">
            <v>22</v>
          </cell>
          <cell r="B3586" t="str">
            <v>X65</v>
          </cell>
          <cell r="C3586" t="str">
            <v>DEPARTAMENTO  CHAPA</v>
          </cell>
          <cell r="D3586" t="str">
            <v>432</v>
          </cell>
          <cell r="E3586" t="str">
            <v>PORTON (CONJUNTO)</v>
          </cell>
          <cell r="F3586" t="str">
            <v>MAL CENTRADO</v>
          </cell>
          <cell r="G3586" t="str">
            <v>PORTON (CONJUNTO)MAL CENTRADO</v>
          </cell>
          <cell r="H3586" t="str">
            <v>X65</v>
          </cell>
          <cell r="J3586">
            <v>8</v>
          </cell>
          <cell r="K3586" t="str">
            <v>FUENTE FEDER GREGOR</v>
          </cell>
          <cell r="L3586" t="str">
            <v>GUNI</v>
          </cell>
        </row>
        <row r="3587">
          <cell r="A3587">
            <v>22</v>
          </cell>
          <cell r="B3587" t="str">
            <v>X65</v>
          </cell>
          <cell r="C3587" t="str">
            <v>DEPARTAMENTO  CHAPA</v>
          </cell>
          <cell r="D3587" t="str">
            <v>432</v>
          </cell>
          <cell r="E3587" t="str">
            <v>PORTON (CONJUNTO)</v>
          </cell>
          <cell r="F3587" t="str">
            <v>OXIDACION</v>
          </cell>
          <cell r="G3587" t="str">
            <v>PORTON (CONJUNTO)OXIDACION</v>
          </cell>
          <cell r="H3587" t="str">
            <v>X65</v>
          </cell>
          <cell r="I3587" t="str">
            <v>STO1</v>
          </cell>
          <cell r="J3587">
            <v>8</v>
          </cell>
          <cell r="K3587" t="str">
            <v>CORREA, ALBERTO</v>
          </cell>
          <cell r="L3587" t="str">
            <v>STO1</v>
          </cell>
        </row>
        <row r="3588">
          <cell r="A3588">
            <v>22</v>
          </cell>
          <cell r="B3588" t="str">
            <v>X65</v>
          </cell>
          <cell r="C3588" t="str">
            <v>DEPARTAMENTO  CHAPA</v>
          </cell>
          <cell r="D3588" t="str">
            <v>432</v>
          </cell>
          <cell r="E3588" t="str">
            <v>PORTON (CONJUNTO)</v>
          </cell>
          <cell r="F3588" t="str">
            <v>PICO</v>
          </cell>
          <cell r="G3588" t="str">
            <v>PORTON (CONJUNTO)PICO</v>
          </cell>
          <cell r="H3588" t="str">
            <v>X65</v>
          </cell>
          <cell r="I3588" t="str">
            <v>TCMU</v>
          </cell>
          <cell r="J3588">
            <v>8</v>
          </cell>
          <cell r="K3588" t="str">
            <v>MANZANELLI RICARDO O</v>
          </cell>
          <cell r="L3588" t="str">
            <v>GUNI</v>
          </cell>
        </row>
        <row r="3589">
          <cell r="A3589">
            <v>22</v>
          </cell>
          <cell r="B3589" t="str">
            <v>X65</v>
          </cell>
          <cell r="C3589" t="str">
            <v>DEPARTAMENTO  CHAPA</v>
          </cell>
          <cell r="D3589" t="str">
            <v>432</v>
          </cell>
          <cell r="E3589" t="str">
            <v>PORTON (CONJUNTO)</v>
          </cell>
          <cell r="F3589" t="str">
            <v>PICO</v>
          </cell>
          <cell r="G3589" t="str">
            <v>PORTON (CONJUNTO)PICO</v>
          </cell>
          <cell r="H3589" t="str">
            <v>X65</v>
          </cell>
          <cell r="I3589" t="str">
            <v>TCMU</v>
          </cell>
          <cell r="J3589">
            <v>8</v>
          </cell>
          <cell r="K3589" t="str">
            <v>REYNOSO DAVID WALTER</v>
          </cell>
          <cell r="L3589" t="str">
            <v>GUNI</v>
          </cell>
        </row>
        <row r="3590">
          <cell r="A3590">
            <v>22</v>
          </cell>
          <cell r="B3590" t="str">
            <v>X65</v>
          </cell>
          <cell r="C3590" t="str">
            <v>DEPARTAMENTO  CHAPA</v>
          </cell>
          <cell r="D3590" t="str">
            <v>432</v>
          </cell>
          <cell r="E3590" t="str">
            <v>PORTON (CONJUNTO)</v>
          </cell>
          <cell r="F3590" t="str">
            <v>PROYECCION DE SOLDADURA</v>
          </cell>
          <cell r="G3590" t="str">
            <v>PORTON (CONJUNTO)PROYECCION DE SOLDADURA</v>
          </cell>
          <cell r="H3590" t="str">
            <v>X65</v>
          </cell>
          <cell r="I3590" t="str">
            <v>SRE1</v>
          </cell>
          <cell r="J3590">
            <v>8</v>
          </cell>
          <cell r="K3590" t="str">
            <v>AUTELLI JORGE A</v>
          </cell>
          <cell r="L3590" t="str">
            <v>TCMU</v>
          </cell>
        </row>
        <row r="3591">
          <cell r="A3591">
            <v>22</v>
          </cell>
          <cell r="B3591" t="str">
            <v>X65</v>
          </cell>
          <cell r="C3591" t="str">
            <v>DEPARTAMENTO  CHAPA</v>
          </cell>
          <cell r="D3591" t="str">
            <v>432</v>
          </cell>
          <cell r="E3591" t="str">
            <v>PORTON (CONJUNTO)</v>
          </cell>
          <cell r="F3591" t="str">
            <v>PROYECCION DE SOLDADURA</v>
          </cell>
          <cell r="G3591" t="str">
            <v>PORTON (CONJUNTO)PROYECCION DE SOLDADURA</v>
          </cell>
          <cell r="H3591" t="str">
            <v>X65</v>
          </cell>
          <cell r="I3591" t="str">
            <v>SRE2</v>
          </cell>
          <cell r="J3591">
            <v>8</v>
          </cell>
          <cell r="K3591" t="str">
            <v>DAGHERO CLAUDIO JUAN</v>
          </cell>
          <cell r="L3591" t="str">
            <v>TCMU</v>
          </cell>
        </row>
        <row r="3592">
          <cell r="A3592">
            <v>22</v>
          </cell>
          <cell r="B3592" t="str">
            <v>X65</v>
          </cell>
          <cell r="C3592" t="str">
            <v>DEPARTAMENTO  CHAPA</v>
          </cell>
          <cell r="D3592" t="str">
            <v>432</v>
          </cell>
          <cell r="E3592" t="str">
            <v>PUERTA ARD.</v>
          </cell>
          <cell r="F3592" t="str">
            <v>FALTA</v>
          </cell>
          <cell r="G3592" t="str">
            <v>PUERTA ARD.FALTA</v>
          </cell>
          <cell r="H3592" t="str">
            <v>X65</v>
          </cell>
          <cell r="I3592" t="str">
            <v>TCMU</v>
          </cell>
          <cell r="J3592">
            <v>8</v>
          </cell>
          <cell r="K3592" t="str">
            <v>RIZZI JESSICA</v>
          </cell>
          <cell r="L3592" t="str">
            <v>GUNI</v>
          </cell>
        </row>
        <row r="3593">
          <cell r="A3593">
            <v>22</v>
          </cell>
          <cell r="B3593" t="str">
            <v>X65</v>
          </cell>
          <cell r="C3593" t="str">
            <v>DEPARTAMENTO  CHAPA</v>
          </cell>
          <cell r="D3593" t="str">
            <v>432</v>
          </cell>
          <cell r="E3593" t="str">
            <v>PUERTA ARD.</v>
          </cell>
          <cell r="F3593" t="str">
            <v>JUEGO MAL REPARTIDO</v>
          </cell>
          <cell r="G3593" t="str">
            <v>PUERTA ARD.JUEGO MAL REPARTIDO</v>
          </cell>
          <cell r="H3593" t="str">
            <v>X65</v>
          </cell>
          <cell r="I3593" t="str">
            <v>SRE2</v>
          </cell>
          <cell r="J3593">
            <v>8</v>
          </cell>
          <cell r="K3593" t="str">
            <v>OVIEDO CARLOS JAVIER</v>
          </cell>
          <cell r="L3593" t="str">
            <v>GUNI</v>
          </cell>
        </row>
        <row r="3594">
          <cell r="A3594">
            <v>22</v>
          </cell>
          <cell r="B3594" t="str">
            <v>X65</v>
          </cell>
          <cell r="C3594" t="str">
            <v>DEPARTAMENTO  CHAPA</v>
          </cell>
          <cell r="D3594" t="str">
            <v>432</v>
          </cell>
          <cell r="E3594" t="str">
            <v>PUERTA ARD.</v>
          </cell>
          <cell r="F3594" t="str">
            <v>MAL ALINEADO</v>
          </cell>
          <cell r="G3594" t="str">
            <v>PUERTA ARD.MAL ALINEADO</v>
          </cell>
          <cell r="H3594" t="str">
            <v>X65</v>
          </cell>
          <cell r="I3594" t="str">
            <v>TCMU</v>
          </cell>
          <cell r="J3594">
            <v>8</v>
          </cell>
          <cell r="K3594" t="str">
            <v>RUSEK CHRISTIAN ADRI</v>
          </cell>
          <cell r="L3594" t="str">
            <v>GUNI</v>
          </cell>
        </row>
        <row r="3595">
          <cell r="A3595">
            <v>22</v>
          </cell>
          <cell r="B3595" t="str">
            <v>X65</v>
          </cell>
          <cell r="C3595" t="str">
            <v>DEPARTAMENTO  CHAPA</v>
          </cell>
          <cell r="D3595" t="str">
            <v>432</v>
          </cell>
          <cell r="E3595" t="str">
            <v>PUERTA ARI.</v>
          </cell>
          <cell r="F3595" t="str">
            <v>JUEGO MAL REPARTIDO</v>
          </cell>
          <cell r="G3595" t="str">
            <v>PUERTA ARI.JUEGO MAL REPARTIDO</v>
          </cell>
          <cell r="H3595" t="str">
            <v>X65</v>
          </cell>
          <cell r="I3595" t="str">
            <v>TCMU</v>
          </cell>
          <cell r="J3595">
            <v>8</v>
          </cell>
          <cell r="K3595" t="str">
            <v>RUSEK CHRISTIAN ADRI</v>
          </cell>
          <cell r="L3595" t="str">
            <v>GUNI</v>
          </cell>
        </row>
        <row r="3596">
          <cell r="A3596">
            <v>22</v>
          </cell>
          <cell r="B3596" t="str">
            <v>X65</v>
          </cell>
          <cell r="C3596" t="str">
            <v>DEPARTAMENTO  CHAPA</v>
          </cell>
          <cell r="D3596" t="str">
            <v>432</v>
          </cell>
          <cell r="E3596" t="str">
            <v>PUERTA ARI.</v>
          </cell>
          <cell r="F3596" t="str">
            <v>MAL ALINEADO</v>
          </cell>
          <cell r="G3596" t="str">
            <v>PUERTA ARI.MAL ALINEADO</v>
          </cell>
          <cell r="H3596" t="str">
            <v>X65</v>
          </cell>
          <cell r="I3596" t="str">
            <v>TCMU</v>
          </cell>
          <cell r="J3596">
            <v>8</v>
          </cell>
          <cell r="K3596" t="str">
            <v>MANZANELLI RICARDO O</v>
          </cell>
          <cell r="L3596" t="str">
            <v>GUNI</v>
          </cell>
        </row>
        <row r="3597">
          <cell r="A3597">
            <v>22</v>
          </cell>
          <cell r="B3597" t="str">
            <v>X65</v>
          </cell>
          <cell r="C3597" t="str">
            <v>DEPARTAMENTO  CHAPA</v>
          </cell>
          <cell r="D3597" t="str">
            <v>432</v>
          </cell>
          <cell r="E3597" t="str">
            <v>PUERTA ARI.</v>
          </cell>
          <cell r="F3597" t="str">
            <v>MAL ALINEADO</v>
          </cell>
          <cell r="G3597" t="str">
            <v>PUERTA ARI.MAL ALINEADO</v>
          </cell>
          <cell r="H3597" t="str">
            <v>X65</v>
          </cell>
          <cell r="I3597" t="str">
            <v>TCMU</v>
          </cell>
          <cell r="J3597">
            <v>8</v>
          </cell>
          <cell r="K3597" t="str">
            <v>RIZZI JESSICA</v>
          </cell>
          <cell r="L3597" t="str">
            <v>GUNI</v>
          </cell>
        </row>
        <row r="3598">
          <cell r="A3598">
            <v>22</v>
          </cell>
          <cell r="B3598" t="str">
            <v>X65</v>
          </cell>
          <cell r="C3598" t="str">
            <v>DEPARTAMENTO  CHAPA</v>
          </cell>
          <cell r="D3598" t="str">
            <v>432</v>
          </cell>
          <cell r="E3598" t="str">
            <v>PUERTA ARI.</v>
          </cell>
          <cell r="F3598" t="str">
            <v>MAL ALINEADO</v>
          </cell>
          <cell r="G3598" t="str">
            <v>PUERTA ARI.MAL ALINEADO</v>
          </cell>
          <cell r="H3598" t="str">
            <v>X65</v>
          </cell>
          <cell r="I3598" t="str">
            <v>TCMU</v>
          </cell>
          <cell r="J3598">
            <v>8</v>
          </cell>
          <cell r="K3598" t="str">
            <v>VERA FEDERICO</v>
          </cell>
          <cell r="L3598" t="str">
            <v>GUNI</v>
          </cell>
        </row>
        <row r="3599">
          <cell r="A3599">
            <v>22</v>
          </cell>
          <cell r="B3599" t="str">
            <v>X65</v>
          </cell>
          <cell r="C3599" t="str">
            <v>DEPARTAMENTO  CHAPA</v>
          </cell>
          <cell r="D3599" t="str">
            <v>432</v>
          </cell>
          <cell r="E3599" t="str">
            <v>PUERTA ARI.</v>
          </cell>
          <cell r="F3599" t="str">
            <v>MAL CENTRADO</v>
          </cell>
          <cell r="G3599" t="str">
            <v>PUERTA ARI.MAL CENTRADO</v>
          </cell>
          <cell r="H3599" t="str">
            <v>X65</v>
          </cell>
          <cell r="I3599" t="str">
            <v>TCMU</v>
          </cell>
          <cell r="J3599">
            <v>8</v>
          </cell>
          <cell r="K3599" t="str">
            <v>FIGUEROA MIGUEL ANGE</v>
          </cell>
          <cell r="L3599" t="str">
            <v>GUNI</v>
          </cell>
        </row>
        <row r="3600">
          <cell r="A3600">
            <v>22</v>
          </cell>
          <cell r="B3600" t="str">
            <v>X65</v>
          </cell>
          <cell r="C3600" t="str">
            <v>DEPARTAMENTO  CHAPA</v>
          </cell>
          <cell r="D3600" t="str">
            <v>432</v>
          </cell>
          <cell r="E3600" t="str">
            <v>PUERTA ARI.</v>
          </cell>
          <cell r="F3600" t="str">
            <v>MAL CENTRADO</v>
          </cell>
          <cell r="G3600" t="str">
            <v>PUERTA ARI.MAL CENTRADO</v>
          </cell>
          <cell r="H3600" t="str">
            <v>X65</v>
          </cell>
          <cell r="I3600" t="str">
            <v>TCMU</v>
          </cell>
          <cell r="J3600">
            <v>8</v>
          </cell>
          <cell r="K3600" t="str">
            <v>VAZQUEZ RENE ALBERTO</v>
          </cell>
          <cell r="L3600" t="str">
            <v>GUNI</v>
          </cell>
        </row>
        <row r="3601">
          <cell r="A3601">
            <v>22</v>
          </cell>
          <cell r="B3601" t="str">
            <v>X65</v>
          </cell>
          <cell r="C3601" t="str">
            <v>DEPARTAMENTO  CHAPA</v>
          </cell>
          <cell r="D3601" t="str">
            <v>432</v>
          </cell>
          <cell r="E3601" t="str">
            <v>PUERTA ARI.</v>
          </cell>
          <cell r="F3601" t="str">
            <v>MAL POSICIONADO</v>
          </cell>
          <cell r="G3601" t="str">
            <v>PUERTA ARI.MAL POSICIONADO</v>
          </cell>
          <cell r="H3601" t="str">
            <v>X65</v>
          </cell>
          <cell r="I3601" t="str">
            <v>TCMU</v>
          </cell>
          <cell r="J3601">
            <v>8</v>
          </cell>
          <cell r="K3601" t="str">
            <v>GUTIERREZ VERONICA</v>
          </cell>
          <cell r="L3601" t="str">
            <v>GUNI</v>
          </cell>
        </row>
        <row r="3602">
          <cell r="A3602">
            <v>22</v>
          </cell>
          <cell r="B3602" t="str">
            <v>X65</v>
          </cell>
          <cell r="C3602" t="str">
            <v>DEPARTAMENTO  CHAPA</v>
          </cell>
          <cell r="D3602" t="str">
            <v>432</v>
          </cell>
          <cell r="E3602" t="str">
            <v>PUERTA AVD.</v>
          </cell>
          <cell r="F3602" t="str">
            <v>INTRODUCE IRREGULAR</v>
          </cell>
          <cell r="G3602" t="str">
            <v>PUERTA AVD.INTRODUCE IRREGULAR</v>
          </cell>
          <cell r="H3602" t="str">
            <v>X65</v>
          </cell>
          <cell r="I3602" t="str">
            <v>BDEF</v>
          </cell>
          <cell r="J3602">
            <v>8</v>
          </cell>
          <cell r="K3602" t="str">
            <v>ESTERIO SERGIO DAN</v>
          </cell>
          <cell r="L3602" t="str">
            <v>BOUT</v>
          </cell>
        </row>
        <row r="3603">
          <cell r="A3603">
            <v>22</v>
          </cell>
          <cell r="B3603" t="str">
            <v>X65</v>
          </cell>
          <cell r="C3603" t="str">
            <v>DEPARTAMENTO  CHAPA</v>
          </cell>
          <cell r="D3603" t="str">
            <v>432</v>
          </cell>
          <cell r="E3603" t="str">
            <v>PUERTA AVD.</v>
          </cell>
          <cell r="F3603" t="str">
            <v>JUEGO MAL REPARTIDO</v>
          </cell>
          <cell r="G3603" t="str">
            <v>PUERTA AVD.JUEGO MAL REPARTIDO</v>
          </cell>
          <cell r="H3603" t="str">
            <v>X65</v>
          </cell>
          <cell r="I3603" t="str">
            <v>SREE</v>
          </cell>
          <cell r="J3603">
            <v>8</v>
          </cell>
          <cell r="K3603" t="str">
            <v>ZELAYA GONZA MA CRUZ</v>
          </cell>
          <cell r="L3603" t="str">
            <v>GUNI</v>
          </cell>
        </row>
        <row r="3604">
          <cell r="A3604">
            <v>22</v>
          </cell>
          <cell r="B3604" t="str">
            <v>X65</v>
          </cell>
          <cell r="C3604" t="str">
            <v>DEPARTAMENTO  CHAPA</v>
          </cell>
          <cell r="D3604" t="str">
            <v>432</v>
          </cell>
          <cell r="E3604" t="str">
            <v>PUERTA AVD.</v>
          </cell>
          <cell r="F3604" t="str">
            <v>MAL ALINEADO</v>
          </cell>
          <cell r="G3604" t="str">
            <v>PUERTA AVD.MAL ALINEADO</v>
          </cell>
          <cell r="H3604" t="str">
            <v>X65</v>
          </cell>
          <cell r="I3604" t="str">
            <v>SREE</v>
          </cell>
          <cell r="J3604">
            <v>8</v>
          </cell>
          <cell r="K3604" t="str">
            <v>RUSEK CHRISTIAN ADRI</v>
          </cell>
          <cell r="L3604" t="str">
            <v>GUNI</v>
          </cell>
        </row>
        <row r="3605">
          <cell r="A3605">
            <v>22</v>
          </cell>
          <cell r="B3605" t="str">
            <v>X65</v>
          </cell>
          <cell r="C3605" t="str">
            <v>DEPARTAMENTO  CHAPA</v>
          </cell>
          <cell r="D3605" t="str">
            <v>432</v>
          </cell>
          <cell r="E3605" t="str">
            <v>PUERTA AVD.</v>
          </cell>
          <cell r="F3605" t="str">
            <v>MAL ALINEADO</v>
          </cell>
          <cell r="G3605" t="str">
            <v>PUERTA AVD.MAL ALINEADO</v>
          </cell>
          <cell r="H3605" t="str">
            <v>X65</v>
          </cell>
          <cell r="I3605" t="str">
            <v>TCMU</v>
          </cell>
          <cell r="J3605">
            <v>8</v>
          </cell>
          <cell r="K3605" t="str">
            <v>REYNOSO DAVID WALTER</v>
          </cell>
          <cell r="L3605" t="str">
            <v>GUNI</v>
          </cell>
        </row>
        <row r="3606">
          <cell r="A3606">
            <v>22</v>
          </cell>
          <cell r="B3606" t="str">
            <v>X65</v>
          </cell>
          <cell r="C3606" t="str">
            <v>DEPARTAMENTO  CHAPA</v>
          </cell>
          <cell r="D3606" t="str">
            <v>432</v>
          </cell>
          <cell r="E3606" t="str">
            <v>PUERTA AVD.</v>
          </cell>
          <cell r="F3606" t="str">
            <v>MAL POSICIONADO</v>
          </cell>
          <cell r="G3606" t="str">
            <v>PUERTA AVD.MAL POSICIONADO</v>
          </cell>
          <cell r="H3606" t="str">
            <v>X65</v>
          </cell>
          <cell r="I3606" t="str">
            <v>TCMU</v>
          </cell>
          <cell r="J3606">
            <v>8</v>
          </cell>
          <cell r="K3606" t="str">
            <v>RUSEK CHRISTIAN ADRI</v>
          </cell>
          <cell r="L3606" t="str">
            <v>GUNI</v>
          </cell>
        </row>
        <row r="3607">
          <cell r="A3607">
            <v>22</v>
          </cell>
          <cell r="B3607" t="str">
            <v>X65</v>
          </cell>
          <cell r="C3607" t="str">
            <v>DEPARTAMENTO  CHAPA</v>
          </cell>
          <cell r="D3607" t="str">
            <v>432</v>
          </cell>
          <cell r="E3607" t="str">
            <v>PUERTA AVD.</v>
          </cell>
          <cell r="F3607" t="str">
            <v>PROYECCION DE SOLDADURA</v>
          </cell>
          <cell r="G3607" t="str">
            <v>PUERTA AVD.PROYECCION DE SOLDADURA</v>
          </cell>
          <cell r="H3607" t="str">
            <v>X65</v>
          </cell>
          <cell r="I3607" t="str">
            <v>SRE1</v>
          </cell>
          <cell r="J3607">
            <v>8</v>
          </cell>
          <cell r="K3607" t="str">
            <v>AUTELLI JORGE A</v>
          </cell>
          <cell r="L3607" t="str">
            <v>TCMU</v>
          </cell>
        </row>
        <row r="3608">
          <cell r="A3608">
            <v>22</v>
          </cell>
          <cell r="B3608" t="str">
            <v>X65</v>
          </cell>
          <cell r="C3608" t="str">
            <v>DEPARTAMENTO  CHAPA</v>
          </cell>
          <cell r="D3608" t="str">
            <v>432</v>
          </cell>
          <cell r="E3608" t="str">
            <v>PUERTA AVI.</v>
          </cell>
          <cell r="F3608" t="str">
            <v>BOLLOS</v>
          </cell>
          <cell r="G3608" t="str">
            <v>PUERTA AVI.BOLLOS</v>
          </cell>
          <cell r="H3608" t="str">
            <v>X65</v>
          </cell>
          <cell r="I3608" t="str">
            <v>BDEF</v>
          </cell>
          <cell r="J3608">
            <v>8</v>
          </cell>
          <cell r="K3608" t="str">
            <v>ESTERIO SERGIO DAN</v>
          </cell>
          <cell r="L3608" t="str">
            <v>BOUT</v>
          </cell>
        </row>
        <row r="3609">
          <cell r="A3609">
            <v>22</v>
          </cell>
          <cell r="B3609" t="str">
            <v>X65</v>
          </cell>
          <cell r="C3609" t="str">
            <v>DEPARTAMENTO  CHAPA</v>
          </cell>
          <cell r="D3609" t="str">
            <v>432</v>
          </cell>
          <cell r="E3609" t="str">
            <v>PUERTA AVI.</v>
          </cell>
          <cell r="F3609" t="str">
            <v>JUEGO MAL REPARTIDO</v>
          </cell>
          <cell r="G3609" t="str">
            <v>PUERTA AVI.JUEGO MAL REPARTIDO</v>
          </cell>
          <cell r="H3609" t="str">
            <v>X65</v>
          </cell>
          <cell r="I3609" t="str">
            <v>SRE1</v>
          </cell>
          <cell r="J3609">
            <v>8</v>
          </cell>
          <cell r="K3609" t="str">
            <v>DAGHERO CLAUDIO JUAN</v>
          </cell>
          <cell r="L3609" t="str">
            <v>TCMU</v>
          </cell>
        </row>
        <row r="3610">
          <cell r="A3610">
            <v>22</v>
          </cell>
          <cell r="B3610" t="str">
            <v>X65</v>
          </cell>
          <cell r="C3610" t="str">
            <v>DEPARTAMENTO  CHAPA</v>
          </cell>
          <cell r="D3610" t="str">
            <v>432</v>
          </cell>
          <cell r="E3610" t="str">
            <v>PUERTA AVI.</v>
          </cell>
          <cell r="F3610" t="str">
            <v>MAL ALINEADO</v>
          </cell>
          <cell r="G3610" t="str">
            <v>PUERTA AVI.MAL ALINEADO</v>
          </cell>
          <cell r="H3610" t="str">
            <v>X65</v>
          </cell>
          <cell r="I3610" t="str">
            <v>TCMU</v>
          </cell>
          <cell r="J3610">
            <v>8</v>
          </cell>
          <cell r="K3610" t="str">
            <v>FIGUEROA MIGUEL ANGE</v>
          </cell>
          <cell r="L3610" t="str">
            <v>GUNI</v>
          </cell>
        </row>
        <row r="3611">
          <cell r="A3611">
            <v>22</v>
          </cell>
          <cell r="B3611" t="str">
            <v>X65</v>
          </cell>
          <cell r="C3611" t="str">
            <v>DEPARTAMENTO  CHAPA</v>
          </cell>
          <cell r="D3611" t="str">
            <v>432</v>
          </cell>
          <cell r="E3611" t="str">
            <v>PUERTA AVI.</v>
          </cell>
          <cell r="F3611" t="str">
            <v>MAL ALINEADO</v>
          </cell>
          <cell r="G3611" t="str">
            <v>PUERTA AVI.MAL ALINEADO</v>
          </cell>
          <cell r="H3611" t="str">
            <v>X65</v>
          </cell>
          <cell r="I3611" t="str">
            <v>TCMU</v>
          </cell>
          <cell r="J3611">
            <v>8</v>
          </cell>
          <cell r="K3611" t="str">
            <v>REYNOSO DAVID WALTER</v>
          </cell>
          <cell r="L3611" t="str">
            <v>GUNI</v>
          </cell>
        </row>
        <row r="3612">
          <cell r="A3612">
            <v>22</v>
          </cell>
          <cell r="B3612" t="str">
            <v>X65</v>
          </cell>
          <cell r="C3612" t="str">
            <v>DEPARTAMENTO  CHAPA</v>
          </cell>
          <cell r="D3612" t="str">
            <v>432</v>
          </cell>
          <cell r="E3612" t="str">
            <v>PUERTA AVI.</v>
          </cell>
          <cell r="F3612" t="str">
            <v>MAL ALINEADO</v>
          </cell>
          <cell r="G3612" t="str">
            <v>PUERTA AVI.MAL ALINEADO</v>
          </cell>
          <cell r="H3612" t="str">
            <v>X65</v>
          </cell>
          <cell r="I3612" t="str">
            <v>TCMU</v>
          </cell>
          <cell r="J3612">
            <v>8</v>
          </cell>
          <cell r="K3612" t="str">
            <v>VERA FEDERICO</v>
          </cell>
          <cell r="L3612" t="str">
            <v>GUNI</v>
          </cell>
        </row>
        <row r="3613">
          <cell r="A3613">
            <v>22</v>
          </cell>
          <cell r="B3613" t="str">
            <v>X65</v>
          </cell>
          <cell r="C3613" t="str">
            <v>DEPARTAMENTO  CHAPA</v>
          </cell>
          <cell r="D3613" t="str">
            <v>432</v>
          </cell>
          <cell r="E3613" t="str">
            <v>PUERTA AVI.</v>
          </cell>
          <cell r="F3613" t="str">
            <v>PROYECCION DE SOLDADURA</v>
          </cell>
          <cell r="G3613" t="str">
            <v>PUERTA AVI.PROYECCION DE SOLDADURA</v>
          </cell>
          <cell r="H3613" t="str">
            <v>X65</v>
          </cell>
          <cell r="I3613" t="str">
            <v>SRE2</v>
          </cell>
          <cell r="J3613">
            <v>8</v>
          </cell>
          <cell r="K3613" t="str">
            <v>AUTELLI JORGE A</v>
          </cell>
          <cell r="L3613" t="str">
            <v>TCMU</v>
          </cell>
        </row>
        <row r="3614">
          <cell r="A3614">
            <v>22</v>
          </cell>
          <cell r="B3614" t="str">
            <v>X65</v>
          </cell>
          <cell r="C3614" t="str">
            <v>DEPARTAMENTO  CHAPA</v>
          </cell>
          <cell r="D3614" t="str">
            <v>432</v>
          </cell>
          <cell r="E3614" t="str">
            <v>TECHO</v>
          </cell>
          <cell r="F3614" t="str">
            <v>DEMASIADO ALTO</v>
          </cell>
          <cell r="G3614" t="str">
            <v>TECHODEMASIADO ALTO</v>
          </cell>
          <cell r="H3614" t="str">
            <v>X65</v>
          </cell>
          <cell r="I3614" t="str">
            <v>STO1</v>
          </cell>
          <cell r="J3614">
            <v>8</v>
          </cell>
          <cell r="K3614" t="str">
            <v>QUINTEROS, EDUARDO</v>
          </cell>
          <cell r="L3614" t="str">
            <v>STO1</v>
          </cell>
        </row>
        <row r="3615">
          <cell r="A3615">
            <v>22</v>
          </cell>
          <cell r="B3615" t="str">
            <v>X65</v>
          </cell>
          <cell r="C3615" t="str">
            <v>DEPARTAMENTO  CHAPA</v>
          </cell>
          <cell r="D3615" t="str">
            <v>432</v>
          </cell>
          <cell r="E3615" t="str">
            <v>TECHO</v>
          </cell>
          <cell r="F3615" t="str">
            <v>DEMASIADO BAJO</v>
          </cell>
          <cell r="G3615" t="str">
            <v>TECHODEMASIADO BAJO</v>
          </cell>
          <cell r="H3615" t="str">
            <v>X65</v>
          </cell>
          <cell r="I3615" t="str">
            <v>SRET</v>
          </cell>
          <cell r="J3615">
            <v>8</v>
          </cell>
          <cell r="K3615" t="str">
            <v>QUINTEROS, EDUARDO</v>
          </cell>
          <cell r="L3615" t="str">
            <v>STO1</v>
          </cell>
        </row>
        <row r="3616">
          <cell r="A3616">
            <v>22</v>
          </cell>
          <cell r="B3616" t="str">
            <v>X65</v>
          </cell>
          <cell r="C3616" t="str">
            <v>DEPARTAMENTO  CHAPA</v>
          </cell>
          <cell r="D3616" t="str">
            <v>432</v>
          </cell>
          <cell r="E3616" t="str">
            <v>TECHO</v>
          </cell>
          <cell r="F3616" t="str">
            <v>MAL CENTRADO</v>
          </cell>
          <cell r="G3616" t="str">
            <v>TECHOMAL CENTRADO</v>
          </cell>
          <cell r="H3616" t="str">
            <v>X65</v>
          </cell>
          <cell r="I3616" t="str">
            <v>SRET</v>
          </cell>
          <cell r="J3616">
            <v>8</v>
          </cell>
          <cell r="K3616" t="str">
            <v>CORREA, ALBERTO</v>
          </cell>
          <cell r="L3616" t="str">
            <v>STO1</v>
          </cell>
        </row>
        <row r="3617">
          <cell r="A3617">
            <v>22</v>
          </cell>
          <cell r="B3617" t="str">
            <v>X65</v>
          </cell>
          <cell r="C3617" t="str">
            <v>DEPARTAMENTO  CHAPA</v>
          </cell>
          <cell r="D3617" t="str">
            <v>432</v>
          </cell>
          <cell r="E3617" t="str">
            <v>TECHO</v>
          </cell>
          <cell r="F3617" t="str">
            <v>SOBRESALE</v>
          </cell>
          <cell r="G3617" t="str">
            <v>TECHOSOBRESALE</v>
          </cell>
          <cell r="H3617" t="str">
            <v>X65</v>
          </cell>
          <cell r="I3617" t="str">
            <v>STO1</v>
          </cell>
          <cell r="J3617">
            <v>8</v>
          </cell>
          <cell r="K3617" t="str">
            <v>CORREA, ALBERTO</v>
          </cell>
          <cell r="L3617" t="str">
            <v>STO1</v>
          </cell>
        </row>
        <row r="3618">
          <cell r="A3618">
            <v>22</v>
          </cell>
          <cell r="B3618" t="str">
            <v>X65</v>
          </cell>
          <cell r="C3618" t="str">
            <v>DEPARTAMENTO  CHAPA</v>
          </cell>
          <cell r="D3618" t="str">
            <v>436</v>
          </cell>
          <cell r="E3618" t="str">
            <v>PORTON / TECHO</v>
          </cell>
          <cell r="F3618" t="str">
            <v>SOBRESALE</v>
          </cell>
          <cell r="G3618" t="str">
            <v>PORTON / TECHOSOBRESALE</v>
          </cell>
          <cell r="H3618" t="str">
            <v>X65</v>
          </cell>
          <cell r="I3618" t="str">
            <v>SRE1</v>
          </cell>
          <cell r="J3618">
            <v>8</v>
          </cell>
          <cell r="K3618" t="str">
            <v>FUENTE FEDER GREGOR</v>
          </cell>
          <cell r="L3618" t="str">
            <v>GUNI</v>
          </cell>
        </row>
        <row r="3619">
          <cell r="A3619">
            <v>22</v>
          </cell>
          <cell r="B3619" t="str">
            <v>X65</v>
          </cell>
          <cell r="C3619" t="str">
            <v>DEPARTAMENTO  CHAPA</v>
          </cell>
          <cell r="D3619" t="str">
            <v>436</v>
          </cell>
          <cell r="E3619" t="str">
            <v>PORTON / TECHO</v>
          </cell>
          <cell r="F3619" t="str">
            <v>SOBRESALE</v>
          </cell>
          <cell r="G3619" t="str">
            <v>PORTON / TECHOSOBRESALE</v>
          </cell>
          <cell r="H3619" t="str">
            <v>X65</v>
          </cell>
          <cell r="I3619" t="str">
            <v>SRE2</v>
          </cell>
          <cell r="J3619">
            <v>8</v>
          </cell>
          <cell r="K3619" t="str">
            <v>GAUNA MARIA EUGENIA</v>
          </cell>
          <cell r="L3619" t="str">
            <v>GUNI</v>
          </cell>
        </row>
        <row r="3620">
          <cell r="A3620">
            <v>22</v>
          </cell>
          <cell r="B3620" t="str">
            <v>X65</v>
          </cell>
          <cell r="C3620" t="str">
            <v>DEPARTAMENTO  CHAPA</v>
          </cell>
          <cell r="D3620" t="str">
            <v>436</v>
          </cell>
          <cell r="E3620" t="str">
            <v>PORTON / TECHO</v>
          </cell>
          <cell r="F3620" t="str">
            <v>SOBRESALE</v>
          </cell>
          <cell r="G3620" t="str">
            <v>PORTON / TECHOSOBRESALE</v>
          </cell>
          <cell r="H3620" t="str">
            <v>X65</v>
          </cell>
          <cell r="I3620" t="str">
            <v>SREE</v>
          </cell>
          <cell r="J3620">
            <v>8</v>
          </cell>
          <cell r="K3620" t="str">
            <v>ZELAYA GONZA MA CRUZ</v>
          </cell>
          <cell r="L3620" t="str">
            <v>GUNI</v>
          </cell>
        </row>
        <row r="3621">
          <cell r="A3621">
            <v>22</v>
          </cell>
          <cell r="B3621" t="str">
            <v>X65</v>
          </cell>
          <cell r="C3621" t="str">
            <v>DEPARTAMENTO  CHAPA</v>
          </cell>
          <cell r="D3621" t="str">
            <v>436</v>
          </cell>
          <cell r="E3621" t="str">
            <v>PORTON / TECHO</v>
          </cell>
          <cell r="F3621" t="str">
            <v>SOBRESALE</v>
          </cell>
          <cell r="G3621" t="str">
            <v>PORTON / TECHOSOBRESALE</v>
          </cell>
          <cell r="H3621" t="str">
            <v>X65</v>
          </cell>
          <cell r="J3621">
            <v>8</v>
          </cell>
          <cell r="K3621" t="str">
            <v>FUENTE FEDER GREGOR</v>
          </cell>
          <cell r="L3621" t="str">
            <v>GUNI</v>
          </cell>
        </row>
        <row r="3622">
          <cell r="A3622">
            <v>22</v>
          </cell>
          <cell r="B3622" t="str">
            <v>X65</v>
          </cell>
          <cell r="C3622" t="str">
            <v>DEPARTAMENTO LOGISTICA INDUSTRIAL</v>
          </cell>
          <cell r="D3622" t="str">
            <v>200</v>
          </cell>
          <cell r="E3622" t="str">
            <v>FUNCION DE ANTIARRANQUE</v>
          </cell>
          <cell r="F3622" t="str">
            <v>OPERACION MAL REALIZADA</v>
          </cell>
          <cell r="G3622" t="str">
            <v>FUNCION DE ANTIARRANQUEOPERACION MAL REALIZADA</v>
          </cell>
          <cell r="H3622" t="str">
            <v>X65</v>
          </cell>
          <cell r="I3622" t="str">
            <v>SRE1</v>
          </cell>
          <cell r="J3622">
            <v>8</v>
          </cell>
          <cell r="K3622" t="str">
            <v>CONTROL ELECTRICO</v>
          </cell>
          <cell r="L3622" t="str">
            <v>ST1A</v>
          </cell>
        </row>
        <row r="3623">
          <cell r="A3623">
            <v>22</v>
          </cell>
          <cell r="B3623" t="str">
            <v>X65</v>
          </cell>
          <cell r="C3623" t="str">
            <v>DEPARTAMENTO LOGISTICA INDUSTRIAL</v>
          </cell>
          <cell r="D3623" t="str">
            <v>200</v>
          </cell>
          <cell r="E3623" t="str">
            <v>PARACHOQUES AV.</v>
          </cell>
          <cell r="F3623" t="str">
            <v>FALTA</v>
          </cell>
          <cell r="G3623" t="str">
            <v>PARACHOQUES AV.FALTA</v>
          </cell>
          <cell r="H3623" t="str">
            <v>X65</v>
          </cell>
          <cell r="I3623" t="str">
            <v>SRE2</v>
          </cell>
          <cell r="J3623">
            <v>8</v>
          </cell>
          <cell r="K3623" t="str">
            <v>DAGHERO CLAUDIO JUAN</v>
          </cell>
          <cell r="L3623" t="str">
            <v>TCMU</v>
          </cell>
        </row>
        <row r="3624">
          <cell r="A3624">
            <v>22</v>
          </cell>
          <cell r="B3624" t="str">
            <v>X65</v>
          </cell>
          <cell r="C3624" t="str">
            <v>DEPARTAMENTO MONTAJE</v>
          </cell>
          <cell r="D3624" t="str">
            <v>???</v>
          </cell>
          <cell r="E3624" t="str">
            <v>ALETA  AVD.</v>
          </cell>
          <cell r="F3624" t="str">
            <v>MAL ASPECTO</v>
          </cell>
          <cell r="G3624" t="str">
            <v>ALETA  AVD.MAL ASPECTO</v>
          </cell>
          <cell r="H3624" t="str">
            <v>X65</v>
          </cell>
          <cell r="I3624" t="str">
            <v>SRE2</v>
          </cell>
          <cell r="J3624">
            <v>8</v>
          </cell>
          <cell r="K3624" t="str">
            <v>DAGHERO CLAUDIO JUAN</v>
          </cell>
          <cell r="L3624" t="str">
            <v>TCMU</v>
          </cell>
        </row>
        <row r="3625">
          <cell r="A3625">
            <v>22</v>
          </cell>
          <cell r="B3625" t="str">
            <v>X65</v>
          </cell>
          <cell r="C3625" t="str">
            <v>DEPARTAMENTO MONTAJE</v>
          </cell>
          <cell r="D3625" t="str">
            <v>???</v>
          </cell>
          <cell r="E3625" t="str">
            <v>ALETA  AVI.</v>
          </cell>
          <cell r="F3625" t="str">
            <v>INTRODUCE</v>
          </cell>
          <cell r="G3625" t="str">
            <v>ALETA  AVI.INTRODUCE</v>
          </cell>
          <cell r="H3625" t="str">
            <v>X65</v>
          </cell>
          <cell r="I3625" t="str">
            <v>TCMU</v>
          </cell>
          <cell r="J3625">
            <v>8</v>
          </cell>
          <cell r="K3625" t="str">
            <v>GAUNA MARIA EUGENIA</v>
          </cell>
          <cell r="L3625" t="str">
            <v>GUNI</v>
          </cell>
        </row>
        <row r="3626">
          <cell r="A3626">
            <v>22</v>
          </cell>
          <cell r="B3626" t="str">
            <v>X65</v>
          </cell>
          <cell r="C3626" t="str">
            <v>DEPARTAMENTO MONTAJE</v>
          </cell>
          <cell r="D3626" t="str">
            <v>???</v>
          </cell>
          <cell r="E3626" t="str">
            <v>BISAGRA INF.DE PUERTA ARD.</v>
          </cell>
          <cell r="F3626" t="str">
            <v>SOLDADURA AGRESIVA</v>
          </cell>
          <cell r="G3626" t="str">
            <v>BISAGRA INF.DE PUERTA ARD.SOLDADURA AGRESIVA</v>
          </cell>
          <cell r="H3626" t="str">
            <v>X65</v>
          </cell>
          <cell r="I3626" t="str">
            <v>STO1</v>
          </cell>
          <cell r="J3626">
            <v>8</v>
          </cell>
          <cell r="K3626" t="str">
            <v>QUINTEROS, EDUARDO</v>
          </cell>
          <cell r="L3626" t="str">
            <v>STO1</v>
          </cell>
        </row>
        <row r="3627">
          <cell r="A3627">
            <v>22</v>
          </cell>
          <cell r="B3627" t="str">
            <v>X65</v>
          </cell>
          <cell r="C3627" t="str">
            <v>DEPARTAMENTO MONTAJE</v>
          </cell>
          <cell r="D3627" t="str">
            <v>???</v>
          </cell>
          <cell r="E3627" t="str">
            <v>BISAGRA INF.DE PUERTA AVI.</v>
          </cell>
          <cell r="F3627" t="str">
            <v>SOLDADURA AGRESIVA</v>
          </cell>
          <cell r="G3627" t="str">
            <v>BISAGRA INF.DE PUERTA AVI.SOLDADURA AGRESIVA</v>
          </cell>
          <cell r="H3627" t="str">
            <v>X65</v>
          </cell>
          <cell r="I3627" t="str">
            <v>STO1</v>
          </cell>
          <cell r="J3627">
            <v>8</v>
          </cell>
          <cell r="K3627" t="str">
            <v>CORREA, ALBERTO</v>
          </cell>
          <cell r="L3627" t="str">
            <v>STO1</v>
          </cell>
        </row>
        <row r="3628">
          <cell r="A3628">
            <v>22</v>
          </cell>
          <cell r="B3628" t="str">
            <v>X65</v>
          </cell>
          <cell r="C3628" t="str">
            <v>DEPARTAMENTO MONTAJE</v>
          </cell>
          <cell r="D3628" t="str">
            <v>???</v>
          </cell>
          <cell r="E3628" t="str">
            <v>CAJON PORTON</v>
          </cell>
          <cell r="F3628" t="str">
            <v>MANCHAS DE COLA</v>
          </cell>
          <cell r="G3628" t="str">
            <v>CAJON PORTONMANCHAS DE COLA</v>
          </cell>
          <cell r="H3628" t="str">
            <v>X65</v>
          </cell>
          <cell r="I3628" t="str">
            <v>SREE</v>
          </cell>
          <cell r="J3628">
            <v>8</v>
          </cell>
          <cell r="K3628" t="str">
            <v>FUENTE FEDER GREGOR</v>
          </cell>
          <cell r="L3628" t="str">
            <v>GUNI</v>
          </cell>
        </row>
        <row r="3629">
          <cell r="A3629">
            <v>22</v>
          </cell>
          <cell r="B3629" t="str">
            <v>X65</v>
          </cell>
          <cell r="C3629" t="str">
            <v>DEPARTAMENTO MONTAJE</v>
          </cell>
          <cell r="D3629" t="str">
            <v>???</v>
          </cell>
          <cell r="E3629" t="str">
            <v>CAPOT AV.</v>
          </cell>
          <cell r="F3629" t="str">
            <v>DEFORMADO</v>
          </cell>
          <cell r="G3629" t="str">
            <v>CAPOT AV.DEFORMADO</v>
          </cell>
          <cell r="H3629" t="str">
            <v>X65</v>
          </cell>
          <cell r="I3629" t="str">
            <v>TCMU</v>
          </cell>
          <cell r="J3629">
            <v>8</v>
          </cell>
          <cell r="K3629" t="str">
            <v>VAZQUEZ RENE ALBERTO</v>
          </cell>
          <cell r="L3629" t="str">
            <v>GUNI</v>
          </cell>
        </row>
        <row r="3630">
          <cell r="A3630">
            <v>22</v>
          </cell>
          <cell r="B3630" t="str">
            <v>X65</v>
          </cell>
          <cell r="C3630" t="str">
            <v>DEPARTAMENTO MONTAJE</v>
          </cell>
          <cell r="D3630" t="str">
            <v>???</v>
          </cell>
          <cell r="E3630" t="str">
            <v>CAPOT AV.</v>
          </cell>
          <cell r="F3630" t="str">
            <v>JUEGO IRREGULAR</v>
          </cell>
          <cell r="G3630" t="str">
            <v>CAPOT AV.JUEGO IRREGULAR</v>
          </cell>
          <cell r="H3630" t="str">
            <v>X65</v>
          </cell>
          <cell r="I3630" t="str">
            <v>TCMU</v>
          </cell>
          <cell r="J3630">
            <v>8</v>
          </cell>
          <cell r="K3630" t="str">
            <v>IBARRA CARLOS NICOLA</v>
          </cell>
          <cell r="L3630" t="str">
            <v>GUNI</v>
          </cell>
        </row>
        <row r="3631">
          <cell r="A3631">
            <v>22</v>
          </cell>
          <cell r="B3631" t="str">
            <v>X65</v>
          </cell>
          <cell r="C3631" t="str">
            <v>DEPARTAMENTO MONTAJE</v>
          </cell>
          <cell r="D3631" t="str">
            <v>???</v>
          </cell>
          <cell r="E3631" t="str">
            <v>CUSTODIA  I.</v>
          </cell>
          <cell r="F3631" t="str">
            <v>MANCHA</v>
          </cell>
          <cell r="G3631" t="str">
            <v>CUSTODIA  I.MANCHA</v>
          </cell>
          <cell r="H3631" t="str">
            <v>X65</v>
          </cell>
          <cell r="I3631" t="str">
            <v>TCMU</v>
          </cell>
          <cell r="J3631">
            <v>8</v>
          </cell>
          <cell r="K3631" t="str">
            <v>ACEVEDO CLAUDIO CEFE</v>
          </cell>
          <cell r="L3631" t="str">
            <v>GUNI</v>
          </cell>
        </row>
        <row r="3632">
          <cell r="A3632">
            <v>22</v>
          </cell>
          <cell r="B3632" t="str">
            <v>X65</v>
          </cell>
          <cell r="C3632" t="str">
            <v>DEPARTAMENTO MONTAJE</v>
          </cell>
          <cell r="D3632" t="str">
            <v>???</v>
          </cell>
          <cell r="E3632" t="str">
            <v>EMBELLECEDOR MARCO DE PTA ARI</v>
          </cell>
          <cell r="F3632" t="str">
            <v>MAL POSICIONADO</v>
          </cell>
          <cell r="G3632" t="str">
            <v>EMBELLECEDOR MARCO DE PTA ARIMAL POSICIONADO</v>
          </cell>
          <cell r="H3632" t="str">
            <v>X65</v>
          </cell>
          <cell r="I3632" t="str">
            <v>TCMU</v>
          </cell>
          <cell r="J3632">
            <v>8</v>
          </cell>
          <cell r="K3632" t="str">
            <v>VAZQUEZ RENE ALBERTO</v>
          </cell>
          <cell r="L3632" t="str">
            <v>GUNI</v>
          </cell>
        </row>
        <row r="3633">
          <cell r="A3633">
            <v>22</v>
          </cell>
          <cell r="B3633" t="str">
            <v>X65</v>
          </cell>
          <cell r="C3633" t="str">
            <v>DEPARTAMENTO MONTAJE</v>
          </cell>
          <cell r="D3633" t="str">
            <v>???</v>
          </cell>
          <cell r="E3633" t="str">
            <v>EMBELLECEDOR MARCO DE PTA AVD</v>
          </cell>
          <cell r="F3633" t="str">
            <v>MAL POSICIONADO</v>
          </cell>
          <cell r="G3633" t="str">
            <v>EMBELLECEDOR MARCO DE PTA AVDMAL POSICIONADO</v>
          </cell>
          <cell r="H3633" t="str">
            <v>X65</v>
          </cell>
          <cell r="I3633" t="str">
            <v>TCMU</v>
          </cell>
          <cell r="J3633">
            <v>8</v>
          </cell>
          <cell r="K3633" t="str">
            <v>VAZQUEZ RENE ALBERTO</v>
          </cell>
          <cell r="L3633" t="str">
            <v>GUNI</v>
          </cell>
        </row>
        <row r="3634">
          <cell r="A3634">
            <v>22</v>
          </cell>
          <cell r="B3634" t="str">
            <v>X65</v>
          </cell>
          <cell r="C3634" t="str">
            <v>DEPARTAMENTO MONTAJE</v>
          </cell>
          <cell r="D3634" t="str">
            <v>???</v>
          </cell>
          <cell r="E3634" t="str">
            <v>PAÑO DE PUERTA  AVD / ALETA  AVD</v>
          </cell>
          <cell r="F3634" t="str">
            <v>SOBRESALE</v>
          </cell>
          <cell r="G3634" t="str">
            <v>PAÑO DE PUERTA  AVD / ALETA  AVDSOBRESALE</v>
          </cell>
          <cell r="H3634" t="str">
            <v>X65</v>
          </cell>
          <cell r="I3634" t="str">
            <v>SRE2</v>
          </cell>
          <cell r="J3634">
            <v>8</v>
          </cell>
          <cell r="K3634" t="str">
            <v>ACEVEDO CLAUDIO CEFE</v>
          </cell>
          <cell r="L3634" t="str">
            <v>GUNI</v>
          </cell>
        </row>
        <row r="3635">
          <cell r="A3635">
            <v>22</v>
          </cell>
          <cell r="B3635" t="str">
            <v>X65</v>
          </cell>
          <cell r="C3635" t="str">
            <v>DEPARTAMENTO MONTAJE</v>
          </cell>
          <cell r="D3635" t="str">
            <v>???</v>
          </cell>
          <cell r="E3635" t="str">
            <v>PAÑO DE PUERTA  AVD / ALETA  AVD</v>
          </cell>
          <cell r="F3635" t="str">
            <v>SOBRESALE</v>
          </cell>
          <cell r="G3635" t="str">
            <v>PAÑO DE PUERTA  AVD / ALETA  AVDSOBRESALE</v>
          </cell>
          <cell r="H3635" t="str">
            <v>X65</v>
          </cell>
          <cell r="I3635" t="str">
            <v>TCMU</v>
          </cell>
          <cell r="J3635">
            <v>8</v>
          </cell>
          <cell r="K3635" t="str">
            <v>ESCUDERO PAOLA</v>
          </cell>
          <cell r="L3635" t="str">
            <v>GUNI</v>
          </cell>
        </row>
        <row r="3636">
          <cell r="A3636">
            <v>22</v>
          </cell>
          <cell r="B3636" t="str">
            <v>X65</v>
          </cell>
          <cell r="C3636" t="str">
            <v>DEPARTAMENTO MONTAJE</v>
          </cell>
          <cell r="D3636" t="str">
            <v>???</v>
          </cell>
          <cell r="E3636" t="str">
            <v>PAÑO DE PUERTA  AVD / ALETA  AVD</v>
          </cell>
          <cell r="F3636" t="str">
            <v>SOBRESALE</v>
          </cell>
          <cell r="G3636" t="str">
            <v>PAÑO DE PUERTA  AVD / ALETA  AVDSOBRESALE</v>
          </cell>
          <cell r="H3636" t="str">
            <v>X65</v>
          </cell>
          <cell r="I3636" t="str">
            <v>TCMU</v>
          </cell>
          <cell r="J3636">
            <v>8</v>
          </cell>
          <cell r="K3636" t="str">
            <v>IBARRA CARLOS NICOLA</v>
          </cell>
          <cell r="L3636" t="str">
            <v>GUNI</v>
          </cell>
        </row>
        <row r="3637">
          <cell r="A3637">
            <v>22</v>
          </cell>
          <cell r="B3637" t="str">
            <v>X65</v>
          </cell>
          <cell r="C3637" t="str">
            <v>DEPARTAMENTO MONTAJE</v>
          </cell>
          <cell r="D3637" t="str">
            <v>???</v>
          </cell>
          <cell r="E3637" t="str">
            <v>PAÑO DE PUERTA  AVD / ALETA  AVD</v>
          </cell>
          <cell r="F3637" t="str">
            <v>SOBRESALE</v>
          </cell>
          <cell r="G3637" t="str">
            <v>PAÑO DE PUERTA  AVD / ALETA  AVDSOBRESALE</v>
          </cell>
          <cell r="H3637" t="str">
            <v>X65</v>
          </cell>
          <cell r="I3637" t="str">
            <v>TCMU</v>
          </cell>
          <cell r="J3637">
            <v>8</v>
          </cell>
          <cell r="K3637" t="str">
            <v>ZELAYA GONZA MA CRUZ</v>
          </cell>
          <cell r="L3637" t="str">
            <v>GUNI</v>
          </cell>
        </row>
        <row r="3638">
          <cell r="A3638">
            <v>22</v>
          </cell>
          <cell r="B3638" t="str">
            <v>X65</v>
          </cell>
          <cell r="C3638" t="str">
            <v>DEPARTAMENTO MONTAJE</v>
          </cell>
          <cell r="D3638" t="str">
            <v>???</v>
          </cell>
          <cell r="E3638" t="str">
            <v>PAÑO DE PUERTA  AVD / ALETA  AVD</v>
          </cell>
          <cell r="F3638" t="str">
            <v>SOBRESALE</v>
          </cell>
          <cell r="G3638" t="str">
            <v>PAÑO DE PUERTA  AVD / ALETA  AVDSOBRESALE</v>
          </cell>
          <cell r="H3638" t="str">
            <v>X65</v>
          </cell>
          <cell r="J3638">
            <v>8</v>
          </cell>
          <cell r="K3638" t="str">
            <v>ACEVEDO CLAUDIO CEFE</v>
          </cell>
          <cell r="L3638" t="str">
            <v>GUNI</v>
          </cell>
        </row>
        <row r="3639">
          <cell r="A3639">
            <v>22</v>
          </cell>
          <cell r="B3639" t="str">
            <v>X65</v>
          </cell>
          <cell r="C3639" t="str">
            <v>DEPARTAMENTO MONTAJE</v>
          </cell>
          <cell r="D3639" t="str">
            <v>???</v>
          </cell>
          <cell r="E3639" t="str">
            <v>PAÑO DE PUERTA  AVI / ALETA  AVI</v>
          </cell>
          <cell r="F3639" t="str">
            <v>ROTO</v>
          </cell>
          <cell r="G3639" t="str">
            <v>PAÑO DE PUERTA  AVI / ALETA  AVIROTO</v>
          </cell>
          <cell r="H3639" t="str">
            <v>X65</v>
          </cell>
          <cell r="I3639" t="str">
            <v>SRE2</v>
          </cell>
          <cell r="J3639">
            <v>8</v>
          </cell>
          <cell r="K3639" t="str">
            <v>ZELAYA GONZA MA CRUZ</v>
          </cell>
          <cell r="L3639" t="str">
            <v>GUNI</v>
          </cell>
        </row>
        <row r="3640">
          <cell r="A3640">
            <v>22</v>
          </cell>
          <cell r="B3640" t="str">
            <v>X65</v>
          </cell>
          <cell r="C3640" t="str">
            <v>DEPARTAMENTO MONTAJE</v>
          </cell>
          <cell r="D3640" t="str">
            <v>???</v>
          </cell>
          <cell r="E3640" t="str">
            <v>PAÑO DE PUERTA  AVI / ALETA  AVI</v>
          </cell>
          <cell r="F3640" t="str">
            <v>ROTO</v>
          </cell>
          <cell r="G3640" t="str">
            <v>PAÑO DE PUERTA  AVI / ALETA  AVIROTO</v>
          </cell>
          <cell r="H3640" t="str">
            <v>X65</v>
          </cell>
          <cell r="I3640" t="str">
            <v>TCMU</v>
          </cell>
          <cell r="J3640">
            <v>8</v>
          </cell>
          <cell r="K3640" t="str">
            <v>ZELAYA GONZA MA CRUZ</v>
          </cell>
          <cell r="L3640" t="str">
            <v>GUNI</v>
          </cell>
        </row>
        <row r="3641">
          <cell r="A3641">
            <v>22</v>
          </cell>
          <cell r="B3641" t="str">
            <v>X65</v>
          </cell>
          <cell r="C3641" t="str">
            <v>DEPARTAMENTO MONTAJE</v>
          </cell>
          <cell r="D3641" t="str">
            <v>???</v>
          </cell>
          <cell r="E3641" t="str">
            <v>PAÑO LATERAL ARD</v>
          </cell>
          <cell r="F3641" t="str">
            <v>DEFORMACION</v>
          </cell>
          <cell r="G3641" t="str">
            <v>PAÑO LATERAL ARDDEFORMACION</v>
          </cell>
          <cell r="H3641" t="str">
            <v>X65</v>
          </cell>
          <cell r="I3641" t="str">
            <v>SRET</v>
          </cell>
          <cell r="J3641">
            <v>8</v>
          </cell>
          <cell r="K3641" t="str">
            <v>CORREA, ALBERTO</v>
          </cell>
          <cell r="L3641" t="str">
            <v>STO1</v>
          </cell>
        </row>
        <row r="3642">
          <cell r="A3642">
            <v>22</v>
          </cell>
          <cell r="B3642" t="str">
            <v>X65</v>
          </cell>
          <cell r="C3642" t="str">
            <v>DEPARTAMENTO MONTAJE</v>
          </cell>
          <cell r="D3642" t="str">
            <v>???</v>
          </cell>
          <cell r="E3642" t="str">
            <v>PARACHOQUES AV.</v>
          </cell>
          <cell r="F3642" t="str">
            <v>MAL CLIPSADO</v>
          </cell>
          <cell r="G3642" t="str">
            <v>PARACHOQUES AV.MAL CLIPSADO</v>
          </cell>
          <cell r="H3642" t="str">
            <v>X65</v>
          </cell>
          <cell r="I3642" t="str">
            <v>TCMU</v>
          </cell>
          <cell r="J3642">
            <v>8</v>
          </cell>
          <cell r="K3642" t="str">
            <v>ZELAYA GONZA MA CRUZ</v>
          </cell>
          <cell r="L3642" t="str">
            <v>GUNI</v>
          </cell>
        </row>
        <row r="3643">
          <cell r="A3643">
            <v>22</v>
          </cell>
          <cell r="B3643" t="str">
            <v>X65</v>
          </cell>
          <cell r="C3643" t="str">
            <v>DEPARTAMENTO MONTAJE</v>
          </cell>
          <cell r="D3643" t="str">
            <v>???</v>
          </cell>
          <cell r="E3643" t="str">
            <v>PARACHOQUES AV.</v>
          </cell>
          <cell r="F3643" t="str">
            <v>NO PLACA</v>
          </cell>
          <cell r="G3643" t="str">
            <v>PARACHOQUES AV.NO PLACA</v>
          </cell>
          <cell r="H3643" t="str">
            <v>X65</v>
          </cell>
          <cell r="I3643" t="str">
            <v>TCMU</v>
          </cell>
          <cell r="J3643">
            <v>8</v>
          </cell>
          <cell r="K3643" t="str">
            <v>FUENTE FEDER GREGOR</v>
          </cell>
          <cell r="L3643" t="str">
            <v>GUNI</v>
          </cell>
        </row>
        <row r="3644">
          <cell r="A3644">
            <v>22</v>
          </cell>
          <cell r="B3644" t="str">
            <v>X65</v>
          </cell>
          <cell r="C3644" t="str">
            <v>DEPARTAMENTO MONTAJE</v>
          </cell>
          <cell r="D3644" t="str">
            <v>???</v>
          </cell>
          <cell r="E3644" t="str">
            <v>PIE MEDIO  D.</v>
          </cell>
          <cell r="F3644" t="str">
            <v>FALTA OBTURADOR</v>
          </cell>
          <cell r="G3644" t="str">
            <v>PIE MEDIO  D.FALTA OBTURADOR</v>
          </cell>
          <cell r="H3644" t="str">
            <v>X65</v>
          </cell>
          <cell r="I3644" t="str">
            <v>TCMU</v>
          </cell>
          <cell r="J3644">
            <v>8</v>
          </cell>
          <cell r="K3644" t="str">
            <v>ZELAYA GONZA MA CRUZ</v>
          </cell>
          <cell r="L3644" t="str">
            <v>GUNI</v>
          </cell>
        </row>
        <row r="3645">
          <cell r="A3645">
            <v>22</v>
          </cell>
          <cell r="B3645" t="str">
            <v>X65</v>
          </cell>
          <cell r="C3645" t="str">
            <v>DEPARTAMENTO MONTAJE</v>
          </cell>
          <cell r="D3645" t="str">
            <v>???</v>
          </cell>
          <cell r="E3645" t="str">
            <v>PILOTO FIJO ARI. (CONJUNTO)</v>
          </cell>
          <cell r="F3645" t="str">
            <v>MAL POSICIONADO</v>
          </cell>
          <cell r="G3645" t="str">
            <v>PILOTO FIJO ARI. (CONJUNTO)MAL POSICIONADO</v>
          </cell>
          <cell r="H3645" t="str">
            <v>X65</v>
          </cell>
          <cell r="I3645" t="str">
            <v>TCMU</v>
          </cell>
          <cell r="J3645">
            <v>8</v>
          </cell>
          <cell r="K3645" t="str">
            <v>ZELAYA GONZA MA CRUZ</v>
          </cell>
          <cell r="L3645" t="str">
            <v>GUNI</v>
          </cell>
        </row>
        <row r="3646">
          <cell r="A3646">
            <v>22</v>
          </cell>
          <cell r="B3646" t="str">
            <v>X65</v>
          </cell>
          <cell r="C3646" t="str">
            <v>DEPARTAMENTO MONTAJE</v>
          </cell>
          <cell r="D3646" t="str">
            <v>???</v>
          </cell>
          <cell r="E3646" t="str">
            <v>PORTON (CONJUNTO)</v>
          </cell>
          <cell r="F3646" t="str">
            <v>MAL ALINEADO</v>
          </cell>
          <cell r="G3646" t="str">
            <v>PORTON (CONJUNTO)MAL ALINEADO</v>
          </cell>
          <cell r="H3646" t="str">
            <v>X65</v>
          </cell>
          <cell r="I3646" t="str">
            <v>TCMU</v>
          </cell>
          <cell r="J3646">
            <v>8</v>
          </cell>
          <cell r="K3646" t="str">
            <v>FUENTE FEDER GREGOR</v>
          </cell>
          <cell r="L3646" t="str">
            <v>GUNI</v>
          </cell>
        </row>
        <row r="3647">
          <cell r="A3647">
            <v>22</v>
          </cell>
          <cell r="B3647" t="str">
            <v>X65</v>
          </cell>
          <cell r="C3647" t="str">
            <v>DEPARTAMENTO MONTAJE</v>
          </cell>
          <cell r="D3647" t="str">
            <v>???</v>
          </cell>
          <cell r="E3647" t="str">
            <v>PORTON (CONJUNTO)</v>
          </cell>
          <cell r="F3647" t="str">
            <v>MAL ALINEADO</v>
          </cell>
          <cell r="G3647" t="str">
            <v>PORTON (CONJUNTO)MAL ALINEADO</v>
          </cell>
          <cell r="H3647" t="str">
            <v>X65</v>
          </cell>
          <cell r="I3647" t="str">
            <v>TCMU</v>
          </cell>
          <cell r="J3647">
            <v>8</v>
          </cell>
          <cell r="K3647" t="str">
            <v>GUTIERREZ VERONICA</v>
          </cell>
          <cell r="L3647" t="str">
            <v>GUNI</v>
          </cell>
        </row>
        <row r="3648">
          <cell r="A3648">
            <v>22</v>
          </cell>
          <cell r="B3648" t="str">
            <v>X65</v>
          </cell>
          <cell r="C3648" t="str">
            <v>DEPARTAMENTO MONTAJE</v>
          </cell>
          <cell r="D3648" t="str">
            <v>???</v>
          </cell>
          <cell r="E3648" t="str">
            <v>REJILLA DE CALANDRA</v>
          </cell>
          <cell r="F3648" t="str">
            <v>MAL POSICIONADO</v>
          </cell>
          <cell r="G3648" t="str">
            <v>REJILLA DE CALANDRAMAL POSICIONADO</v>
          </cell>
          <cell r="H3648" t="str">
            <v>X65</v>
          </cell>
          <cell r="I3648" t="str">
            <v>TCMU</v>
          </cell>
          <cell r="J3648">
            <v>8</v>
          </cell>
          <cell r="K3648" t="str">
            <v>MANZANELLI RICARDO O</v>
          </cell>
          <cell r="L3648" t="str">
            <v>GUNI</v>
          </cell>
        </row>
        <row r="3649">
          <cell r="A3649">
            <v>22</v>
          </cell>
          <cell r="B3649" t="str">
            <v>X65</v>
          </cell>
          <cell r="C3649" t="str">
            <v>DEPARTAMENTO MONTAJE</v>
          </cell>
          <cell r="D3649" t="str">
            <v>???</v>
          </cell>
          <cell r="E3649" t="str">
            <v>TAPA DE CARBURANTE</v>
          </cell>
          <cell r="F3649" t="str">
            <v>MAL ALINEADO</v>
          </cell>
          <cell r="G3649" t="str">
            <v>TAPA DE CARBURANTEMAL ALINEADO</v>
          </cell>
          <cell r="H3649" t="str">
            <v>X65</v>
          </cell>
          <cell r="I3649" t="str">
            <v>SREE</v>
          </cell>
          <cell r="J3649">
            <v>8</v>
          </cell>
          <cell r="K3649" t="str">
            <v>FUENTE FEDER GREGOR</v>
          </cell>
          <cell r="L3649" t="str">
            <v>GUNI</v>
          </cell>
        </row>
        <row r="3650">
          <cell r="A3650">
            <v>22</v>
          </cell>
          <cell r="B3650" t="str">
            <v>X65</v>
          </cell>
          <cell r="C3650" t="str">
            <v>DEPARTAMENTO MONTAJE</v>
          </cell>
          <cell r="D3650" t="str">
            <v>???</v>
          </cell>
          <cell r="E3650" t="str">
            <v>TAPA DE CARBURANTE</v>
          </cell>
          <cell r="F3650" t="str">
            <v>MAL ALINEADO</v>
          </cell>
          <cell r="G3650" t="str">
            <v>TAPA DE CARBURANTEMAL ALINEADO</v>
          </cell>
          <cell r="H3650" t="str">
            <v>X65</v>
          </cell>
          <cell r="I3650" t="str">
            <v>TCMU</v>
          </cell>
          <cell r="J3650">
            <v>8</v>
          </cell>
          <cell r="K3650" t="str">
            <v>GAUNA MARIA EUGENIA</v>
          </cell>
          <cell r="L3650" t="str">
            <v>GUNI</v>
          </cell>
        </row>
        <row r="3651">
          <cell r="A3651">
            <v>22</v>
          </cell>
          <cell r="B3651" t="str">
            <v>X65</v>
          </cell>
          <cell r="C3651" t="str">
            <v>DEPARTAMENTO MONTAJE</v>
          </cell>
          <cell r="D3651" t="str">
            <v>???</v>
          </cell>
          <cell r="E3651" t="str">
            <v>TAPA DE CARBURANTE</v>
          </cell>
          <cell r="F3651" t="str">
            <v>MAL ALINEADO</v>
          </cell>
          <cell r="G3651" t="str">
            <v>TAPA DE CARBURANTEMAL ALINEADO</v>
          </cell>
          <cell r="H3651" t="str">
            <v>X65</v>
          </cell>
          <cell r="I3651" t="str">
            <v>TCMU</v>
          </cell>
          <cell r="J3651">
            <v>8</v>
          </cell>
          <cell r="K3651" t="str">
            <v>GUTIERREZ VERONICA</v>
          </cell>
          <cell r="L3651" t="str">
            <v>GUNI</v>
          </cell>
        </row>
        <row r="3652">
          <cell r="A3652">
            <v>22</v>
          </cell>
          <cell r="B3652" t="str">
            <v>X65</v>
          </cell>
          <cell r="C3652" t="str">
            <v>DEPARTAMENTO MONTAJE</v>
          </cell>
          <cell r="D3652" t="str">
            <v>132</v>
          </cell>
          <cell r="E3652" t="str">
            <v>RUEDA  AVD.</v>
          </cell>
          <cell r="F3652" t="str">
            <v>OPERACION NO REALIZADA</v>
          </cell>
          <cell r="G3652" t="str">
            <v>RUEDA  AVD.OPERACION NO REALIZADA</v>
          </cell>
          <cell r="H3652" t="str">
            <v>X65</v>
          </cell>
          <cell r="I3652" t="str">
            <v>SREE</v>
          </cell>
          <cell r="J3652">
            <v>8</v>
          </cell>
          <cell r="L3652" t="str">
            <v>RUED</v>
          </cell>
        </row>
        <row r="3653">
          <cell r="A3653">
            <v>22</v>
          </cell>
          <cell r="B3653" t="str">
            <v>X65</v>
          </cell>
          <cell r="C3653" t="str">
            <v>DEPARTAMENTO MONTAJE</v>
          </cell>
          <cell r="D3653" t="str">
            <v>132</v>
          </cell>
          <cell r="E3653" t="str">
            <v>RUEDA  AVD.</v>
          </cell>
          <cell r="F3653" t="str">
            <v>OPERACION NO REALIZADA</v>
          </cell>
          <cell r="G3653" t="str">
            <v>RUEDA  AVD.OPERACION NO REALIZADA</v>
          </cell>
          <cell r="H3653" t="str">
            <v>X65</v>
          </cell>
          <cell r="I3653" t="str">
            <v>TCMU</v>
          </cell>
          <cell r="J3653">
            <v>8</v>
          </cell>
          <cell r="L3653" t="str">
            <v>RUED</v>
          </cell>
        </row>
        <row r="3654">
          <cell r="A3654">
            <v>22</v>
          </cell>
          <cell r="B3654" t="str">
            <v>X65</v>
          </cell>
          <cell r="C3654" t="str">
            <v>DEPARTAMENTO MONTAJE</v>
          </cell>
          <cell r="D3654" t="str">
            <v>133</v>
          </cell>
          <cell r="E3654" t="str">
            <v>FUNCION AIR-BAG / PRETENSOR</v>
          </cell>
          <cell r="F3654" t="str">
            <v>CONECTOR MAL- NO CONECTADO</v>
          </cell>
          <cell r="G3654" t="str">
            <v>FUNCION AIR-BAG / PRETENSORCONECTOR MAL- NO CONECTADO</v>
          </cell>
          <cell r="H3654" t="str">
            <v>X65</v>
          </cell>
          <cell r="I3654" t="str">
            <v>SRE1</v>
          </cell>
          <cell r="J3654">
            <v>8</v>
          </cell>
          <cell r="K3654" t="str">
            <v>CONTROL ELECTRICO</v>
          </cell>
          <cell r="L3654" t="str">
            <v>DYRA</v>
          </cell>
        </row>
        <row r="3655">
          <cell r="A3655">
            <v>22</v>
          </cell>
          <cell r="B3655" t="str">
            <v>X65</v>
          </cell>
          <cell r="C3655" t="str">
            <v>DEPARTAMENTO MONTAJE</v>
          </cell>
          <cell r="D3655" t="str">
            <v>133</v>
          </cell>
          <cell r="E3655" t="str">
            <v>FUNCION DE DESEMPAÑADO LUNETA / CUSTODIA</v>
          </cell>
          <cell r="F3655" t="str">
            <v>CABLEADO DETERIORADO</v>
          </cell>
          <cell r="G3655" t="str">
            <v>FUNCION DE DESEMPAÑADO LUNETA / CUSTODIACABLEADO DETERIORADO</v>
          </cell>
          <cell r="H3655" t="str">
            <v>X65</v>
          </cell>
          <cell r="I3655" t="str">
            <v>SRE1</v>
          </cell>
          <cell r="J3655">
            <v>8</v>
          </cell>
          <cell r="K3655" t="str">
            <v>CONTROL ELECTRICO</v>
          </cell>
          <cell r="L3655" t="str">
            <v>ST2A</v>
          </cell>
        </row>
        <row r="3656">
          <cell r="A3656">
            <v>22</v>
          </cell>
          <cell r="B3656" t="str">
            <v>X65</v>
          </cell>
          <cell r="C3656" t="str">
            <v>DEPARTAMENTO MONTAJE</v>
          </cell>
          <cell r="D3656" t="str">
            <v>133</v>
          </cell>
          <cell r="E3656" t="str">
            <v>FUNCION TABLERO BORDO</v>
          </cell>
          <cell r="F3656" t="str">
            <v>INSTALACION ESTATICA  2 RK01</v>
          </cell>
          <cell r="G3656" t="str">
            <v>FUNCION TABLERO BORDOINSTALACION ESTATICA  2 RK01</v>
          </cell>
          <cell r="H3656" t="str">
            <v>X65</v>
          </cell>
          <cell r="J3656">
            <v>8</v>
          </cell>
          <cell r="K3656" t="str">
            <v>CONTROL ELECTRICO</v>
          </cell>
          <cell r="L3656" t="str">
            <v>ST2A</v>
          </cell>
        </row>
        <row r="3657">
          <cell r="A3657">
            <v>22</v>
          </cell>
          <cell r="B3657" t="str">
            <v>X65</v>
          </cell>
          <cell r="C3657" t="str">
            <v>DEPARTAMENTO MONTAJE</v>
          </cell>
          <cell r="D3657" t="str">
            <v>133</v>
          </cell>
          <cell r="E3657" t="str">
            <v>LLAVE DE CONTACTO</v>
          </cell>
          <cell r="F3657" t="str">
            <v>OPERACION MAL REALIZADA</v>
          </cell>
          <cell r="G3657" t="str">
            <v>LLAVE DE CONTACTOOPERACION MAL REALIZADA</v>
          </cell>
          <cell r="H3657" t="str">
            <v>X65</v>
          </cell>
          <cell r="I3657" t="str">
            <v>SREE</v>
          </cell>
          <cell r="J3657">
            <v>8</v>
          </cell>
          <cell r="K3657" t="str">
            <v>ALFONSO LOPEZ</v>
          </cell>
          <cell r="L3657" t="str">
            <v>SREE</v>
          </cell>
        </row>
        <row r="3658">
          <cell r="A3658">
            <v>22</v>
          </cell>
          <cell r="B3658" t="str">
            <v>X65</v>
          </cell>
          <cell r="C3658" t="str">
            <v>DEPARTAMENTO MONTAJE</v>
          </cell>
          <cell r="D3658" t="str">
            <v>137</v>
          </cell>
          <cell r="E3658" t="str">
            <v>CAJETIN EXT. LUNA DE PUERTA ARD.</v>
          </cell>
          <cell r="F3658" t="str">
            <v>MAL POSICIONADO</v>
          </cell>
          <cell r="G3658" t="str">
            <v>CAJETIN EXT. LUNA DE PUERTA ARD.MAL POSICIONADO</v>
          </cell>
          <cell r="H3658" t="str">
            <v>X65</v>
          </cell>
          <cell r="I3658" t="str">
            <v>SREE</v>
          </cell>
          <cell r="J3658">
            <v>8</v>
          </cell>
          <cell r="K3658" t="str">
            <v>ZELAYA GONZA MA CRUZ</v>
          </cell>
          <cell r="L3658" t="str">
            <v>GUNI</v>
          </cell>
        </row>
        <row r="3659">
          <cell r="A3659">
            <v>22</v>
          </cell>
          <cell r="B3659" t="str">
            <v>X65</v>
          </cell>
          <cell r="C3659" t="str">
            <v>DEPARTAMENTO MONTAJE</v>
          </cell>
          <cell r="D3659" t="str">
            <v>137</v>
          </cell>
          <cell r="E3659" t="str">
            <v>CAJETIN EXT. LUNA DE PUERTA ARD.</v>
          </cell>
          <cell r="F3659" t="str">
            <v>MAL POSICIONADO</v>
          </cell>
          <cell r="G3659" t="str">
            <v>CAJETIN EXT. LUNA DE PUERTA ARD.MAL POSICIONADO</v>
          </cell>
          <cell r="H3659" t="str">
            <v>X65</v>
          </cell>
          <cell r="I3659" t="str">
            <v>TCMU</v>
          </cell>
          <cell r="J3659">
            <v>8</v>
          </cell>
          <cell r="K3659" t="str">
            <v>RAMIREZ RICAR DANIEL</v>
          </cell>
          <cell r="L3659" t="str">
            <v>GUNI</v>
          </cell>
        </row>
        <row r="3660">
          <cell r="A3660">
            <v>22</v>
          </cell>
          <cell r="B3660" t="str">
            <v>X65</v>
          </cell>
          <cell r="C3660" t="str">
            <v>DEPARTAMENTO MONTAJE</v>
          </cell>
          <cell r="D3660" t="str">
            <v>137</v>
          </cell>
          <cell r="E3660" t="str">
            <v>CAJETIN EXT. LUNA DE PUERTA ARD.</v>
          </cell>
          <cell r="F3660" t="str">
            <v>MAL POSICIONADO</v>
          </cell>
          <cell r="G3660" t="str">
            <v>CAJETIN EXT. LUNA DE PUERTA ARD.MAL POSICIONADO</v>
          </cell>
          <cell r="H3660" t="str">
            <v>X65</v>
          </cell>
          <cell r="I3660" t="str">
            <v>TCMU</v>
          </cell>
          <cell r="J3660">
            <v>8</v>
          </cell>
          <cell r="K3660" t="str">
            <v>VERA FEDERICO</v>
          </cell>
          <cell r="L3660" t="str">
            <v>GUNI</v>
          </cell>
        </row>
        <row r="3661">
          <cell r="A3661">
            <v>22</v>
          </cell>
          <cell r="B3661" t="str">
            <v>X65</v>
          </cell>
          <cell r="C3661" t="str">
            <v>DEPARTAMENTO MONTAJE</v>
          </cell>
          <cell r="D3661" t="str">
            <v>137</v>
          </cell>
          <cell r="E3661" t="str">
            <v>CAJETIN EXT. LUNA DE PUERTA ARI.</v>
          </cell>
          <cell r="F3661" t="str">
            <v>MAL POSICIONADO</v>
          </cell>
          <cell r="G3661" t="str">
            <v>CAJETIN EXT. LUNA DE PUERTA ARI.MAL POSICIONADO</v>
          </cell>
          <cell r="H3661" t="str">
            <v>X65</v>
          </cell>
          <cell r="I3661" t="str">
            <v>TCMU</v>
          </cell>
          <cell r="J3661">
            <v>8</v>
          </cell>
          <cell r="K3661" t="str">
            <v>MANZANELLI RICARDO O</v>
          </cell>
          <cell r="L3661" t="str">
            <v>GUNI</v>
          </cell>
        </row>
        <row r="3662">
          <cell r="A3662">
            <v>22</v>
          </cell>
          <cell r="B3662" t="str">
            <v>X65</v>
          </cell>
          <cell r="C3662" t="str">
            <v>DEPARTAMENTO MONTAJE</v>
          </cell>
          <cell r="D3662" t="str">
            <v>137</v>
          </cell>
          <cell r="E3662" t="str">
            <v>CAJETIN EXT. LUNA DE PUERTA ARI.</v>
          </cell>
          <cell r="F3662" t="str">
            <v>NO PLACA</v>
          </cell>
          <cell r="G3662" t="str">
            <v>CAJETIN EXT. LUNA DE PUERTA ARI.NO PLACA</v>
          </cell>
          <cell r="H3662" t="str">
            <v>X65</v>
          </cell>
          <cell r="I3662" t="str">
            <v>SREE</v>
          </cell>
          <cell r="J3662">
            <v>8</v>
          </cell>
          <cell r="K3662" t="str">
            <v>VERA FEDERICO</v>
          </cell>
          <cell r="L3662" t="str">
            <v>GUNI</v>
          </cell>
        </row>
        <row r="3663">
          <cell r="A3663">
            <v>22</v>
          </cell>
          <cell r="B3663" t="str">
            <v>X65</v>
          </cell>
          <cell r="C3663" t="str">
            <v>DEPARTAMENTO MONTAJE</v>
          </cell>
          <cell r="D3663" t="str">
            <v>137</v>
          </cell>
          <cell r="E3663" t="str">
            <v>CAJETIN EXT. LUNA DE PUERTA AVD.</v>
          </cell>
          <cell r="F3663" t="str">
            <v>MAL POSICIONADO</v>
          </cell>
          <cell r="G3663" t="str">
            <v>CAJETIN EXT. LUNA DE PUERTA AVD.MAL POSICIONADO</v>
          </cell>
          <cell r="H3663" t="str">
            <v>X65</v>
          </cell>
          <cell r="I3663" t="str">
            <v>TCMU</v>
          </cell>
          <cell r="J3663">
            <v>8</v>
          </cell>
          <cell r="K3663" t="str">
            <v>FIGUEROA MIGUEL ANGE</v>
          </cell>
          <cell r="L3663" t="str">
            <v>GUNI</v>
          </cell>
        </row>
        <row r="3664">
          <cell r="A3664">
            <v>22</v>
          </cell>
          <cell r="B3664" t="str">
            <v>X65</v>
          </cell>
          <cell r="C3664" t="str">
            <v>DEPARTAMENTO MONTAJE</v>
          </cell>
          <cell r="D3664" t="str">
            <v>137</v>
          </cell>
          <cell r="E3664" t="str">
            <v>CAJETIN EXT. LUNA DE PUERTA AVD.</v>
          </cell>
          <cell r="F3664" t="str">
            <v>MAL POSICIONADO</v>
          </cell>
          <cell r="G3664" t="str">
            <v>CAJETIN EXT. LUNA DE PUERTA AVD.MAL POSICIONADO</v>
          </cell>
          <cell r="H3664" t="str">
            <v>X65</v>
          </cell>
          <cell r="J3664">
            <v>8</v>
          </cell>
          <cell r="K3664" t="str">
            <v>FUENTE FEDER GREGOR</v>
          </cell>
          <cell r="L3664" t="str">
            <v>GUNI</v>
          </cell>
        </row>
        <row r="3665">
          <cell r="A3665">
            <v>22</v>
          </cell>
          <cell r="B3665" t="str">
            <v>X65</v>
          </cell>
          <cell r="C3665" t="str">
            <v>DEPARTAMENTO MONTAJE</v>
          </cell>
          <cell r="D3665" t="str">
            <v>137</v>
          </cell>
          <cell r="E3665" t="str">
            <v>CAJETIN EXT. LUNA DE PUERTA AVD.</v>
          </cell>
          <cell r="F3665" t="str">
            <v>NO PLACA</v>
          </cell>
          <cell r="G3665" t="str">
            <v>CAJETIN EXT. LUNA DE PUERTA AVD.NO PLACA</v>
          </cell>
          <cell r="H3665" t="str">
            <v>X65</v>
          </cell>
          <cell r="I3665" t="str">
            <v>TCMU</v>
          </cell>
          <cell r="J3665">
            <v>8</v>
          </cell>
          <cell r="K3665" t="str">
            <v>FUENTE FEDER GREGOR</v>
          </cell>
          <cell r="L3665" t="str">
            <v>GUNI</v>
          </cell>
        </row>
        <row r="3666">
          <cell r="A3666">
            <v>22</v>
          </cell>
          <cell r="B3666" t="str">
            <v>X65</v>
          </cell>
          <cell r="C3666" t="str">
            <v>DEPARTAMENTO MONTAJE</v>
          </cell>
          <cell r="D3666" t="str">
            <v>137</v>
          </cell>
          <cell r="E3666" t="str">
            <v>CAJETIN EXT. LUNA DE PUERTA AVI.</v>
          </cell>
          <cell r="F3666" t="str">
            <v>NO PLACA</v>
          </cell>
          <cell r="G3666" t="str">
            <v>CAJETIN EXT. LUNA DE PUERTA AVI.NO PLACA</v>
          </cell>
          <cell r="H3666" t="str">
            <v>X65</v>
          </cell>
          <cell r="I3666" t="str">
            <v>TCMU</v>
          </cell>
          <cell r="J3666">
            <v>8</v>
          </cell>
          <cell r="K3666" t="str">
            <v>VERA FEDERICO</v>
          </cell>
          <cell r="L3666" t="str">
            <v>GUNI</v>
          </cell>
        </row>
        <row r="3667">
          <cell r="A3667">
            <v>22</v>
          </cell>
          <cell r="B3667" t="str">
            <v>X65</v>
          </cell>
          <cell r="C3667" t="str">
            <v>DEPARTAMENTO MONTAJE</v>
          </cell>
          <cell r="D3667" t="str">
            <v>137</v>
          </cell>
          <cell r="E3667" t="str">
            <v>EMBELLECEDOR DE TECHO D.</v>
          </cell>
          <cell r="F3667" t="str">
            <v>MAL POSICIONADO</v>
          </cell>
          <cell r="G3667" t="str">
            <v>EMBELLECEDOR DE TECHO D.MAL POSICIONADO</v>
          </cell>
          <cell r="H3667" t="str">
            <v>X65</v>
          </cell>
          <cell r="I3667" t="str">
            <v>SREE</v>
          </cell>
          <cell r="J3667">
            <v>8</v>
          </cell>
          <cell r="K3667" t="str">
            <v>ZELAYA GONZA MA CRUZ</v>
          </cell>
          <cell r="L3667" t="str">
            <v>GUNI</v>
          </cell>
        </row>
        <row r="3668">
          <cell r="A3668">
            <v>22</v>
          </cell>
          <cell r="B3668" t="str">
            <v>X65</v>
          </cell>
          <cell r="C3668" t="str">
            <v>DEPARTAMENTO MONTAJE</v>
          </cell>
          <cell r="D3668" t="str">
            <v>137</v>
          </cell>
          <cell r="E3668" t="str">
            <v>EMBELLECEDOR DE TECHO D.</v>
          </cell>
          <cell r="F3668" t="str">
            <v>MAL POSICIONADO</v>
          </cell>
          <cell r="G3668" t="str">
            <v>EMBELLECEDOR DE TECHO D.MAL POSICIONADO</v>
          </cell>
          <cell r="H3668" t="str">
            <v>X65</v>
          </cell>
          <cell r="I3668" t="str">
            <v>TCMU</v>
          </cell>
          <cell r="J3668">
            <v>8</v>
          </cell>
          <cell r="K3668" t="str">
            <v>FUENTE FEDER GREGOR</v>
          </cell>
          <cell r="L3668" t="str">
            <v>GUNI</v>
          </cell>
        </row>
        <row r="3669">
          <cell r="A3669">
            <v>22</v>
          </cell>
          <cell r="B3669" t="str">
            <v>X65</v>
          </cell>
          <cell r="C3669" t="str">
            <v>DEPARTAMENTO MONTAJE</v>
          </cell>
          <cell r="D3669" t="str">
            <v>137</v>
          </cell>
          <cell r="E3669" t="str">
            <v>LAMELUNAS EXT. DE PUERTA  ARI.</v>
          </cell>
          <cell r="F3669" t="str">
            <v>MAL POSICIONADO</v>
          </cell>
          <cell r="G3669" t="str">
            <v>LAMELUNAS EXT. DE PUERTA  ARI.MAL POSICIONADO</v>
          </cell>
          <cell r="H3669" t="str">
            <v>X65</v>
          </cell>
          <cell r="I3669" t="str">
            <v>TCMU</v>
          </cell>
          <cell r="J3669">
            <v>8</v>
          </cell>
          <cell r="K3669" t="str">
            <v>GUTIERREZ VERONICA</v>
          </cell>
          <cell r="L3669" t="str">
            <v>GUNI</v>
          </cell>
        </row>
        <row r="3670">
          <cell r="A3670">
            <v>22</v>
          </cell>
          <cell r="B3670" t="str">
            <v>X65</v>
          </cell>
          <cell r="C3670" t="str">
            <v>DEPARTAMENTO MONTAJE</v>
          </cell>
          <cell r="D3670" t="str">
            <v>137</v>
          </cell>
          <cell r="E3670" t="str">
            <v>MANDO EXTERIOR  APERTURA  PUERTA  AVI.</v>
          </cell>
          <cell r="F3670" t="str">
            <v>OPERACION MAL REALIZADA</v>
          </cell>
          <cell r="G3670" t="str">
            <v>MANDO EXTERIOR  APERTURA  PUERTA  AVI.OPERACION MAL REALIZADA</v>
          </cell>
          <cell r="H3670" t="str">
            <v>X65</v>
          </cell>
          <cell r="I3670" t="str">
            <v>SRE2</v>
          </cell>
          <cell r="J3670">
            <v>8</v>
          </cell>
          <cell r="K3670" t="str">
            <v>DAGHERO CLAUDIO JUAN</v>
          </cell>
          <cell r="L3670" t="str">
            <v>TCMU</v>
          </cell>
        </row>
        <row r="3671">
          <cell r="A3671">
            <v>22</v>
          </cell>
          <cell r="B3671" t="str">
            <v>X65</v>
          </cell>
          <cell r="C3671" t="str">
            <v>DEPARTAMENTO MONTAJE</v>
          </cell>
          <cell r="D3671" t="str">
            <v>137</v>
          </cell>
          <cell r="E3671" t="str">
            <v>PANEL INT DE PUERTA AVD</v>
          </cell>
          <cell r="F3671" t="str">
            <v>NO CONFORME</v>
          </cell>
          <cell r="G3671" t="str">
            <v>PANEL INT DE PUERTA AVDNO CONFORME</v>
          </cell>
          <cell r="H3671" t="str">
            <v>X65</v>
          </cell>
          <cell r="I3671" t="str">
            <v>SRE2</v>
          </cell>
          <cell r="J3671">
            <v>8</v>
          </cell>
          <cell r="K3671" t="str">
            <v>DAGHERO CLAUDIO JUAN</v>
          </cell>
          <cell r="L3671" t="str">
            <v>TCMU</v>
          </cell>
        </row>
        <row r="3672">
          <cell r="A3672">
            <v>22</v>
          </cell>
          <cell r="B3672" t="str">
            <v>X65</v>
          </cell>
          <cell r="C3672" t="str">
            <v>DEPARTAMENTO MONTAJE</v>
          </cell>
          <cell r="D3672" t="str">
            <v>137</v>
          </cell>
          <cell r="E3672" t="str">
            <v>PAÑO DE PUERTA  AVD / ALETA  AVD</v>
          </cell>
          <cell r="F3672" t="str">
            <v>MAL POSICIONADO</v>
          </cell>
          <cell r="G3672" t="str">
            <v>PAÑO DE PUERTA  AVD / ALETA  AVDMAL POSICIONADO</v>
          </cell>
          <cell r="H3672" t="str">
            <v>X65</v>
          </cell>
          <cell r="I3672" t="str">
            <v>TCMU</v>
          </cell>
          <cell r="J3672">
            <v>8</v>
          </cell>
          <cell r="K3672" t="str">
            <v>IBARRA CARLOS NICOLA</v>
          </cell>
          <cell r="L3672" t="str">
            <v>GUNI</v>
          </cell>
        </row>
        <row r="3673">
          <cell r="A3673">
            <v>22</v>
          </cell>
          <cell r="B3673" t="str">
            <v>X65</v>
          </cell>
          <cell r="C3673" t="str">
            <v>DEPARTAMENTO MONTAJE</v>
          </cell>
          <cell r="D3673" t="str">
            <v>137</v>
          </cell>
          <cell r="E3673" t="str">
            <v>PAÑO DE PUERTA  AVD / ALETA  AVD</v>
          </cell>
          <cell r="F3673" t="str">
            <v>MAL POSICIONADO</v>
          </cell>
          <cell r="G3673" t="str">
            <v>PAÑO DE PUERTA  AVD / ALETA  AVDMAL POSICIONADO</v>
          </cell>
          <cell r="H3673" t="str">
            <v>X65</v>
          </cell>
          <cell r="I3673" t="str">
            <v>TCMU</v>
          </cell>
          <cell r="J3673">
            <v>8</v>
          </cell>
          <cell r="K3673" t="str">
            <v>VERA FEDERICO</v>
          </cell>
          <cell r="L3673" t="str">
            <v>GUNI</v>
          </cell>
        </row>
        <row r="3674">
          <cell r="A3674">
            <v>22</v>
          </cell>
          <cell r="B3674" t="str">
            <v>X65</v>
          </cell>
          <cell r="C3674" t="str">
            <v>DEPARTAMENTO MONTAJE</v>
          </cell>
          <cell r="D3674" t="str">
            <v>137</v>
          </cell>
          <cell r="E3674" t="str">
            <v>PUERTA ARI.</v>
          </cell>
          <cell r="F3674" t="str">
            <v>RAYA LLEGA A LA CHAPA</v>
          </cell>
          <cell r="G3674" t="str">
            <v>PUERTA ARI.RAYA LLEGA A LA CHAPA</v>
          </cell>
          <cell r="H3674" t="str">
            <v>X65</v>
          </cell>
          <cell r="I3674" t="str">
            <v>SRE2</v>
          </cell>
          <cell r="J3674">
            <v>8</v>
          </cell>
          <cell r="K3674" t="str">
            <v>DAGHERO CLAUDIO JUAN</v>
          </cell>
          <cell r="L3674" t="str">
            <v>TCMU</v>
          </cell>
        </row>
        <row r="3675">
          <cell r="A3675">
            <v>22</v>
          </cell>
          <cell r="B3675" t="str">
            <v>X65</v>
          </cell>
          <cell r="C3675" t="str">
            <v>DEPARTAMENTO MONTAJE</v>
          </cell>
          <cell r="D3675" t="str">
            <v>137</v>
          </cell>
          <cell r="E3675" t="str">
            <v>PUERTA AVD.</v>
          </cell>
          <cell r="F3675" t="str">
            <v>FALTA OBTURADOR</v>
          </cell>
          <cell r="G3675" t="str">
            <v>PUERTA AVD.FALTA OBTURADOR</v>
          </cell>
          <cell r="H3675" t="str">
            <v>X65</v>
          </cell>
          <cell r="I3675" t="str">
            <v>TCMU</v>
          </cell>
          <cell r="J3675">
            <v>8</v>
          </cell>
          <cell r="K3675" t="str">
            <v>VAZQUEZ RENE ALBERTO</v>
          </cell>
          <cell r="L3675" t="str">
            <v>GUNI</v>
          </cell>
        </row>
        <row r="3676">
          <cell r="A3676">
            <v>22</v>
          </cell>
          <cell r="B3676" t="str">
            <v>X65</v>
          </cell>
          <cell r="C3676" t="str">
            <v>DEPARTAMENTO MONTAJE</v>
          </cell>
          <cell r="D3676" t="str">
            <v>137</v>
          </cell>
          <cell r="E3676" t="str">
            <v>PUERTA AVD.</v>
          </cell>
          <cell r="F3676" t="str">
            <v>RUIDO A LA MANIOBRA</v>
          </cell>
          <cell r="G3676" t="str">
            <v>PUERTA AVD.RUIDO A LA MANIOBRA</v>
          </cell>
          <cell r="H3676" t="str">
            <v>X65</v>
          </cell>
          <cell r="I3676" t="str">
            <v>SRE2</v>
          </cell>
          <cell r="J3676">
            <v>8</v>
          </cell>
          <cell r="K3676" t="str">
            <v>AUTELLI JORGE A</v>
          </cell>
          <cell r="L3676" t="str">
            <v>TCMU</v>
          </cell>
        </row>
        <row r="3677">
          <cell r="A3677">
            <v>22</v>
          </cell>
          <cell r="B3677" t="str">
            <v>X65</v>
          </cell>
          <cell r="C3677" t="str">
            <v>DEPARTAMENTO MONTAJE</v>
          </cell>
          <cell r="D3677" t="str">
            <v>137</v>
          </cell>
          <cell r="E3677" t="str">
            <v>PUERTA AVI.</v>
          </cell>
          <cell r="F3677" t="str">
            <v>DESCONCHADO</v>
          </cell>
          <cell r="G3677" t="str">
            <v>PUERTA AVI.DESCONCHADO</v>
          </cell>
          <cell r="H3677" t="str">
            <v>X65</v>
          </cell>
          <cell r="I3677" t="str">
            <v>SRE1</v>
          </cell>
          <cell r="J3677">
            <v>8</v>
          </cell>
          <cell r="K3677" t="str">
            <v>DAGHERO CLAUDIO JUAN</v>
          </cell>
          <cell r="L3677" t="str">
            <v>TCMU</v>
          </cell>
        </row>
        <row r="3678">
          <cell r="A3678">
            <v>22</v>
          </cell>
          <cell r="B3678" t="str">
            <v>X65</v>
          </cell>
          <cell r="C3678" t="str">
            <v>DEPARTAMENTO MONTAJE</v>
          </cell>
          <cell r="D3678" t="str">
            <v>137</v>
          </cell>
          <cell r="E3678" t="str">
            <v>PUERTA AVI.</v>
          </cell>
          <cell r="F3678" t="str">
            <v>PRESENCIA DE AGUA (ORIGEN INDETERMINADO)</v>
          </cell>
          <cell r="G3678" t="str">
            <v>PUERTA AVI.PRESENCIA DE AGUA (ORIGEN INDETERMINADO)</v>
          </cell>
          <cell r="H3678" t="str">
            <v>X65</v>
          </cell>
          <cell r="I3678" t="str">
            <v>BDEF</v>
          </cell>
          <cell r="J3678">
            <v>8</v>
          </cell>
          <cell r="K3678" t="str">
            <v>ESTERIO SERGIO DAN</v>
          </cell>
          <cell r="L3678" t="str">
            <v>BOUT</v>
          </cell>
        </row>
        <row r="3679">
          <cell r="A3679">
            <v>22</v>
          </cell>
          <cell r="B3679" t="str">
            <v>X65</v>
          </cell>
          <cell r="C3679" t="str">
            <v>DEPARTAMENTO MONTAJE</v>
          </cell>
          <cell r="D3679" t="str">
            <v>137</v>
          </cell>
          <cell r="E3679" t="str">
            <v>RETROVISOR EXT. D. REGULABLE DE INTERIOR</v>
          </cell>
          <cell r="F3679" t="str">
            <v>MUY LIBRE</v>
          </cell>
          <cell r="G3679" t="str">
            <v>RETROVISOR EXT. D. REGULABLE DE INTERIORMUY LIBRE</v>
          </cell>
          <cell r="H3679" t="str">
            <v>X65</v>
          </cell>
          <cell r="I3679" t="str">
            <v>TCMU</v>
          </cell>
          <cell r="J3679">
            <v>8</v>
          </cell>
          <cell r="K3679" t="str">
            <v>ESCUDERO PAOLA</v>
          </cell>
          <cell r="L3679" t="str">
            <v>GUNI</v>
          </cell>
        </row>
        <row r="3680">
          <cell r="A3680">
            <v>22</v>
          </cell>
          <cell r="B3680" t="str">
            <v>X65</v>
          </cell>
          <cell r="C3680" t="str">
            <v>DEPARTAMENTO MONTAJE</v>
          </cell>
          <cell r="D3680" t="str">
            <v>139</v>
          </cell>
          <cell r="E3680" t="str">
            <v>FLEXIBLE FREIN ARG / PORTE FUSEE G</v>
          </cell>
          <cell r="F3680" t="str">
            <v>NO APRETADO</v>
          </cell>
          <cell r="G3680" t="str">
            <v>FLEXIBLE FREIN ARG / PORTE FUSEE GNO APRETADO</v>
          </cell>
          <cell r="H3680" t="str">
            <v>X65</v>
          </cell>
          <cell r="J3680">
            <v>8</v>
          </cell>
          <cell r="K3680" t="str">
            <v>PONCE SAON</v>
          </cell>
          <cell r="L3680" t="str">
            <v>GSC5</v>
          </cell>
        </row>
        <row r="3681">
          <cell r="A3681">
            <v>22</v>
          </cell>
          <cell r="B3681" t="str">
            <v>X65</v>
          </cell>
          <cell r="C3681" t="str">
            <v>DEPARTAMENTO MONTAJE</v>
          </cell>
          <cell r="D3681" t="str">
            <v>140</v>
          </cell>
          <cell r="E3681" t="str">
            <v>ARMELLA DE PUERTA ARD.</v>
          </cell>
          <cell r="F3681" t="str">
            <v>TORNILLO - FIJACION TRASROSCADO</v>
          </cell>
          <cell r="G3681" t="str">
            <v>ARMELLA DE PUERTA ARD.TORNILLO - FIJACION TRASROSCADO</v>
          </cell>
          <cell r="H3681" t="str">
            <v>X65</v>
          </cell>
          <cell r="I3681" t="str">
            <v>SRE1</v>
          </cell>
          <cell r="J3681">
            <v>8</v>
          </cell>
          <cell r="K3681" t="str">
            <v>AUTELLI JORGE A</v>
          </cell>
          <cell r="L3681" t="str">
            <v>TCMU</v>
          </cell>
        </row>
        <row r="3682">
          <cell r="A3682">
            <v>22</v>
          </cell>
          <cell r="B3682" t="str">
            <v>X65</v>
          </cell>
          <cell r="C3682" t="str">
            <v>DEPARTAMENTO MONTAJE</v>
          </cell>
          <cell r="D3682" t="str">
            <v>140</v>
          </cell>
          <cell r="E3682" t="str">
            <v>ENCUADRAMIENTO DE PUERTA ARD.</v>
          </cell>
          <cell r="F3682" t="str">
            <v>DESCONCHADO</v>
          </cell>
          <cell r="G3682" t="str">
            <v>ENCUADRAMIENTO DE PUERTA ARD.DESCONCHADO</v>
          </cell>
          <cell r="H3682" t="str">
            <v>X65</v>
          </cell>
          <cell r="I3682" t="str">
            <v>SRE1</v>
          </cell>
          <cell r="J3682">
            <v>8</v>
          </cell>
          <cell r="K3682" t="str">
            <v>AUTELLI JORGE A</v>
          </cell>
          <cell r="L3682" t="str">
            <v>TCMU</v>
          </cell>
        </row>
        <row r="3683">
          <cell r="A3683">
            <v>22</v>
          </cell>
          <cell r="B3683" t="str">
            <v>X65</v>
          </cell>
          <cell r="C3683" t="str">
            <v>DEPARTAMENTO MONTAJE</v>
          </cell>
          <cell r="D3683" t="str">
            <v>140</v>
          </cell>
          <cell r="E3683" t="str">
            <v>FUNCION AIR-BAG / PRETENSOR</v>
          </cell>
          <cell r="F3683" t="str">
            <v>CONECTOR DETERIORADO</v>
          </cell>
          <cell r="G3683" t="str">
            <v>FUNCION AIR-BAG / PRETENSORCONECTOR DETERIORADO</v>
          </cell>
          <cell r="H3683" t="str">
            <v>X65</v>
          </cell>
          <cell r="I3683" t="str">
            <v>SRE1</v>
          </cell>
          <cell r="J3683">
            <v>8</v>
          </cell>
          <cell r="K3683" t="str">
            <v>CONTROL ELECTRICO</v>
          </cell>
          <cell r="L3683" t="str">
            <v>ST1A</v>
          </cell>
        </row>
        <row r="3684">
          <cell r="A3684">
            <v>22</v>
          </cell>
          <cell r="B3684" t="str">
            <v>X65</v>
          </cell>
          <cell r="C3684" t="str">
            <v>DEPARTAMENTO MONTAJE</v>
          </cell>
          <cell r="D3684" t="str">
            <v>141</v>
          </cell>
          <cell r="E3684" t="str">
            <v>EBANISTERIA MONTANTE DE VANO D.</v>
          </cell>
          <cell r="F3684" t="str">
            <v>MAL POSICIONADO</v>
          </cell>
          <cell r="G3684" t="str">
            <v>EBANISTERIA MONTANTE DE VANO D.MAL POSICIONADO</v>
          </cell>
          <cell r="H3684" t="str">
            <v>X65</v>
          </cell>
          <cell r="I3684" t="str">
            <v>TCMU</v>
          </cell>
          <cell r="J3684">
            <v>8</v>
          </cell>
          <cell r="K3684" t="str">
            <v>ZELAYA GONZA MA CRUZ</v>
          </cell>
          <cell r="L3684" t="str">
            <v>GUN2</v>
          </cell>
        </row>
        <row r="3685">
          <cell r="A3685">
            <v>22</v>
          </cell>
          <cell r="B3685" t="str">
            <v>X65</v>
          </cell>
          <cell r="C3685" t="str">
            <v>DEPARTAMENTO MONTAJE</v>
          </cell>
          <cell r="D3685" t="str">
            <v>141</v>
          </cell>
          <cell r="E3685" t="str">
            <v>EBANISTERIA MONTANTE DE VANO D.</v>
          </cell>
          <cell r="F3685" t="str">
            <v>NO PLACA</v>
          </cell>
          <cell r="G3685" t="str">
            <v>EBANISTERIA MONTANTE DE VANO D.NO PLACA</v>
          </cell>
          <cell r="H3685" t="str">
            <v>X65</v>
          </cell>
          <cell r="I3685" t="str">
            <v>TCMU</v>
          </cell>
          <cell r="J3685">
            <v>8</v>
          </cell>
          <cell r="K3685" t="str">
            <v>FIGUEROA MIGUEL ANGE</v>
          </cell>
          <cell r="L3685" t="str">
            <v>GUNI</v>
          </cell>
        </row>
        <row r="3686">
          <cell r="A3686">
            <v>22</v>
          </cell>
          <cell r="B3686" t="str">
            <v>X65</v>
          </cell>
          <cell r="C3686" t="str">
            <v>DEPARTAMENTO MONTAJE</v>
          </cell>
          <cell r="D3686" t="str">
            <v>141</v>
          </cell>
          <cell r="E3686" t="str">
            <v>FUNCION APERTURA-CIERRE DE PTAS.</v>
          </cell>
          <cell r="F3686" t="str">
            <v>OPERACION MAL REALIZADA</v>
          </cell>
          <cell r="G3686" t="str">
            <v>FUNCION APERTURA-CIERRE DE PTAS.OPERACION MAL REALIZADA</v>
          </cell>
          <cell r="H3686" t="str">
            <v>X65</v>
          </cell>
          <cell r="I3686" t="str">
            <v>SREE</v>
          </cell>
          <cell r="J3686">
            <v>8</v>
          </cell>
          <cell r="K3686" t="str">
            <v>ALFONSO LOPEZ</v>
          </cell>
          <cell r="L3686" t="str">
            <v>SREE</v>
          </cell>
        </row>
        <row r="3687">
          <cell r="A3687">
            <v>22</v>
          </cell>
          <cell r="B3687" t="str">
            <v>X65</v>
          </cell>
          <cell r="C3687" t="str">
            <v>DEPARTAMENTO MONTAJE</v>
          </cell>
          <cell r="D3687" t="str">
            <v>141</v>
          </cell>
          <cell r="E3687" t="str">
            <v>GUARNITURA-EBANISTERIA CUSTODIA  I.</v>
          </cell>
          <cell r="F3687" t="str">
            <v>NO PLACA</v>
          </cell>
          <cell r="G3687" t="str">
            <v>GUARNITURA-EBANISTERIA CUSTODIA  I.NO PLACA</v>
          </cell>
          <cell r="H3687" t="str">
            <v>X65</v>
          </cell>
          <cell r="I3687" t="str">
            <v>SRE2</v>
          </cell>
          <cell r="J3687">
            <v>8</v>
          </cell>
          <cell r="K3687" t="str">
            <v>AUTELLI JORGE A</v>
          </cell>
          <cell r="L3687" t="str">
            <v>TCMU</v>
          </cell>
        </row>
        <row r="3688">
          <cell r="A3688">
            <v>22</v>
          </cell>
          <cell r="B3688" t="str">
            <v>X65</v>
          </cell>
          <cell r="C3688" t="str">
            <v>DEPARTAMENTO MONTAJE</v>
          </cell>
          <cell r="D3688" t="str">
            <v>141</v>
          </cell>
          <cell r="E3688" t="str">
            <v>LUNETA AR FIJA</v>
          </cell>
          <cell r="F3688" t="str">
            <v>MAL ALINEADO</v>
          </cell>
          <cell r="G3688" t="str">
            <v>LUNETA AR FIJAMAL ALINEADO</v>
          </cell>
          <cell r="H3688" t="str">
            <v>X65</v>
          </cell>
          <cell r="I3688" t="str">
            <v>BOUT</v>
          </cell>
          <cell r="J3688">
            <v>8</v>
          </cell>
          <cell r="K3688" t="str">
            <v>FIGUEROA MIGUEL ANGE</v>
          </cell>
          <cell r="L3688" t="str">
            <v>GUNI</v>
          </cell>
        </row>
        <row r="3689">
          <cell r="A3689">
            <v>22</v>
          </cell>
          <cell r="B3689" t="str">
            <v>X65</v>
          </cell>
          <cell r="C3689" t="str">
            <v>DEPARTAMENTO MONTAJE</v>
          </cell>
          <cell r="D3689" t="str">
            <v>141</v>
          </cell>
          <cell r="E3689" t="str">
            <v>PARABRISAS</v>
          </cell>
          <cell r="F3689" t="str">
            <v>FALTA</v>
          </cell>
          <cell r="G3689" t="str">
            <v>PARABRISASFALTA</v>
          </cell>
          <cell r="H3689" t="str">
            <v>X65</v>
          </cell>
          <cell r="I3689" t="str">
            <v>TCMU</v>
          </cell>
          <cell r="J3689">
            <v>8</v>
          </cell>
          <cell r="K3689" t="str">
            <v>GUTIERREZ VERONICA</v>
          </cell>
          <cell r="L3689" t="str">
            <v>GUNI</v>
          </cell>
        </row>
        <row r="3690">
          <cell r="A3690">
            <v>22</v>
          </cell>
          <cell r="B3690" t="str">
            <v>X65</v>
          </cell>
          <cell r="C3690" t="str">
            <v>DEPARTAMENTO MONTAJE</v>
          </cell>
          <cell r="D3690" t="str">
            <v>141</v>
          </cell>
          <cell r="E3690" t="str">
            <v>PARABRISAS</v>
          </cell>
          <cell r="F3690" t="str">
            <v>MAL CENTRADO</v>
          </cell>
          <cell r="G3690" t="str">
            <v>PARABRISASMAL CENTRADO</v>
          </cell>
          <cell r="H3690" t="str">
            <v>X65</v>
          </cell>
          <cell r="I3690" t="str">
            <v>BDEF</v>
          </cell>
          <cell r="J3690">
            <v>8</v>
          </cell>
          <cell r="K3690" t="str">
            <v>ESTERIO SERGIO DAN</v>
          </cell>
          <cell r="L3690" t="str">
            <v>BOUT</v>
          </cell>
        </row>
        <row r="3691">
          <cell r="A3691">
            <v>22</v>
          </cell>
          <cell r="B3691" t="str">
            <v>X65</v>
          </cell>
          <cell r="C3691" t="str">
            <v>DEPARTAMENTO MONTAJE</v>
          </cell>
          <cell r="D3691" t="str">
            <v>141</v>
          </cell>
          <cell r="E3691" t="str">
            <v>PARABRISAS</v>
          </cell>
          <cell r="F3691" t="str">
            <v>MANCHA</v>
          </cell>
          <cell r="G3691" t="str">
            <v>PARABRISASMANCHA</v>
          </cell>
          <cell r="H3691" t="str">
            <v>X65</v>
          </cell>
          <cell r="I3691" t="str">
            <v>SRE2</v>
          </cell>
          <cell r="J3691">
            <v>8</v>
          </cell>
          <cell r="K3691" t="str">
            <v>ACEVEDO CLAUDIO CEFE</v>
          </cell>
          <cell r="L3691" t="str">
            <v>GUNI</v>
          </cell>
        </row>
        <row r="3692">
          <cell r="A3692">
            <v>22</v>
          </cell>
          <cell r="B3692" t="str">
            <v>X65</v>
          </cell>
          <cell r="C3692" t="str">
            <v>DEPARTAMENTO MONTAJE</v>
          </cell>
          <cell r="D3692" t="str">
            <v>141</v>
          </cell>
          <cell r="E3692" t="str">
            <v>PORTON (CONJUNTO)</v>
          </cell>
          <cell r="F3692" t="str">
            <v>DESCONCHADO</v>
          </cell>
          <cell r="G3692" t="str">
            <v>PORTON (CONJUNTO)DESCONCHADO</v>
          </cell>
          <cell r="H3692" t="str">
            <v>X65</v>
          </cell>
          <cell r="I3692" t="str">
            <v>SRE2</v>
          </cell>
          <cell r="J3692">
            <v>8</v>
          </cell>
          <cell r="K3692" t="str">
            <v>DAGHERO CLAUDIO JUAN</v>
          </cell>
          <cell r="L3692" t="str">
            <v>TCMU</v>
          </cell>
        </row>
        <row r="3693">
          <cell r="A3693">
            <v>22</v>
          </cell>
          <cell r="B3693" t="str">
            <v>X65</v>
          </cell>
          <cell r="C3693" t="str">
            <v>DEPARTAMENTO MONTAJE</v>
          </cell>
          <cell r="D3693" t="str">
            <v>142</v>
          </cell>
          <cell r="E3693" t="str">
            <v>ALFOMBRA DE PISO ARI.</v>
          </cell>
          <cell r="F3693" t="str">
            <v>PRESENCIA DE AGUA (ORIGEN INDETERMINADO)</v>
          </cell>
          <cell r="G3693" t="str">
            <v>ALFOMBRA DE PISO ARI.PRESENCIA DE AGUA (ORIGEN INDETERMINADO)</v>
          </cell>
          <cell r="H3693" t="str">
            <v>X65</v>
          </cell>
          <cell r="I3693" t="str">
            <v>BDEF</v>
          </cell>
          <cell r="J3693">
            <v>8</v>
          </cell>
          <cell r="K3693" t="str">
            <v>DI GREGORIO RAUL</v>
          </cell>
          <cell r="L3693" t="str">
            <v>GKAN</v>
          </cell>
        </row>
        <row r="3694">
          <cell r="A3694">
            <v>22</v>
          </cell>
          <cell r="B3694" t="str">
            <v>X65</v>
          </cell>
          <cell r="C3694" t="str">
            <v>DEPARTAMENTO MONTAJE</v>
          </cell>
          <cell r="D3694" t="str">
            <v>142</v>
          </cell>
          <cell r="E3694" t="str">
            <v>ALFOMBRA DE PISO ARI.</v>
          </cell>
          <cell r="F3694" t="str">
            <v>PRESENCIA DE AGUA (ORIGEN INDETERMINADO)</v>
          </cell>
          <cell r="G3694" t="str">
            <v>ALFOMBRA DE PISO ARI.PRESENCIA DE AGUA (ORIGEN INDETERMINADO)</v>
          </cell>
          <cell r="H3694" t="str">
            <v>X65</v>
          </cell>
          <cell r="I3694" t="str">
            <v>SRE2</v>
          </cell>
          <cell r="J3694">
            <v>8</v>
          </cell>
          <cell r="K3694" t="str">
            <v>DI GREGORIO RAUL</v>
          </cell>
          <cell r="L3694" t="str">
            <v>GKAN</v>
          </cell>
        </row>
        <row r="3695">
          <cell r="A3695">
            <v>22</v>
          </cell>
          <cell r="B3695" t="str">
            <v>X65</v>
          </cell>
          <cell r="C3695" t="str">
            <v>DEPARTAMENTO MONTAJE</v>
          </cell>
          <cell r="D3695" t="str">
            <v>142</v>
          </cell>
          <cell r="E3695" t="str">
            <v>CONSOLA DE PUENTE</v>
          </cell>
          <cell r="F3695" t="str">
            <v>NO CONFORME</v>
          </cell>
          <cell r="G3695" t="str">
            <v>CONSOLA DE PUENTENO CONFORME</v>
          </cell>
          <cell r="H3695" t="str">
            <v>X65</v>
          </cell>
          <cell r="I3695" t="str">
            <v>SRE2</v>
          </cell>
          <cell r="J3695">
            <v>8</v>
          </cell>
          <cell r="K3695" t="str">
            <v>DAGHERO CLAUDIO JUAN</v>
          </cell>
          <cell r="L3695" t="str">
            <v>TCMU</v>
          </cell>
        </row>
        <row r="3696">
          <cell r="A3696">
            <v>22</v>
          </cell>
          <cell r="B3696" t="str">
            <v>X65</v>
          </cell>
          <cell r="C3696" t="str">
            <v>DEPARTAMENTO MONTAJE</v>
          </cell>
          <cell r="D3696" t="str">
            <v>142</v>
          </cell>
          <cell r="E3696" t="str">
            <v>FLUIDO DE AIRE ACONDICIONADO</v>
          </cell>
          <cell r="F3696" t="str">
            <v>FUGA</v>
          </cell>
          <cell r="G3696" t="str">
            <v>FLUIDO DE AIRE ACONDICIONADOFUGA</v>
          </cell>
          <cell r="H3696" t="str">
            <v>X65</v>
          </cell>
          <cell r="I3696" t="str">
            <v>BOUT</v>
          </cell>
          <cell r="J3696">
            <v>8</v>
          </cell>
          <cell r="K3696" t="str">
            <v>DAGHERO CLAUDIO JUAN</v>
          </cell>
          <cell r="L3696" t="str">
            <v>TCMU</v>
          </cell>
        </row>
        <row r="3697">
          <cell r="A3697">
            <v>22</v>
          </cell>
          <cell r="B3697" t="str">
            <v>X65</v>
          </cell>
          <cell r="C3697" t="str">
            <v>DEPARTAMENTO MONTAJE</v>
          </cell>
          <cell r="D3697" t="str">
            <v>142</v>
          </cell>
          <cell r="E3697" t="str">
            <v>FUNCION APERTURA-CIERRE DE PTAS.</v>
          </cell>
          <cell r="F3697" t="str">
            <v>CONECTOR MAL- NO CONECTADO</v>
          </cell>
          <cell r="G3697" t="str">
            <v>FUNCION APERTURA-CIERRE DE PTAS.CONECTOR MAL- NO CONECTADO</v>
          </cell>
          <cell r="H3697" t="str">
            <v>X65</v>
          </cell>
          <cell r="I3697" t="str">
            <v>SRE1</v>
          </cell>
          <cell r="J3697">
            <v>8</v>
          </cell>
          <cell r="K3697" t="str">
            <v>CONTROL ELECTRICO</v>
          </cell>
          <cell r="L3697" t="str">
            <v>ST2A</v>
          </cell>
        </row>
        <row r="3698">
          <cell r="A3698">
            <v>22</v>
          </cell>
          <cell r="B3698" t="str">
            <v>X65</v>
          </cell>
          <cell r="C3698" t="str">
            <v>DEPARTAMENTO MONTAJE</v>
          </cell>
          <cell r="D3698" t="str">
            <v>142</v>
          </cell>
          <cell r="E3698" t="str">
            <v>FUNCION DE CLIMATIZACION</v>
          </cell>
          <cell r="F3698" t="str">
            <v>FALTA FLUIDO SECO</v>
          </cell>
          <cell r="G3698" t="str">
            <v>FUNCION DE CLIMATIZACIONFALTA FLUIDO SECO</v>
          </cell>
          <cell r="H3698" t="str">
            <v>X65</v>
          </cell>
          <cell r="I3698" t="str">
            <v>SRE1</v>
          </cell>
          <cell r="J3698">
            <v>8</v>
          </cell>
          <cell r="K3698" t="str">
            <v>CONTROL ELECTRICO</v>
          </cell>
          <cell r="L3698" t="str">
            <v>DYRA</v>
          </cell>
        </row>
        <row r="3699">
          <cell r="A3699">
            <v>22</v>
          </cell>
          <cell r="B3699" t="str">
            <v>X65</v>
          </cell>
          <cell r="C3699" t="str">
            <v>DEPARTAMENTO MONTAJE</v>
          </cell>
          <cell r="D3699" t="str">
            <v>142</v>
          </cell>
          <cell r="E3699" t="str">
            <v>FUNCION DE CLIMATIZACION</v>
          </cell>
          <cell r="F3699" t="str">
            <v>INSTALACION ESTATICA  2 RK01</v>
          </cell>
          <cell r="G3699" t="str">
            <v>FUNCION DE CLIMATIZACIONINSTALACION ESTATICA  2 RK01</v>
          </cell>
          <cell r="H3699" t="str">
            <v>X65</v>
          </cell>
          <cell r="I3699" t="str">
            <v>SRE2</v>
          </cell>
          <cell r="J3699">
            <v>8</v>
          </cell>
          <cell r="K3699" t="str">
            <v>CONTROL ELECTRICO</v>
          </cell>
          <cell r="L3699" t="str">
            <v>ST2A</v>
          </cell>
        </row>
        <row r="3700">
          <cell r="A3700">
            <v>22</v>
          </cell>
          <cell r="B3700" t="str">
            <v>X65</v>
          </cell>
          <cell r="C3700" t="str">
            <v>DEPARTAMENTO MONTAJE</v>
          </cell>
          <cell r="D3700" t="str">
            <v>142</v>
          </cell>
          <cell r="E3700" t="str">
            <v>FUNCION DE INYECCION</v>
          </cell>
          <cell r="F3700" t="str">
            <v>OPERACION MAL REALIZADA</v>
          </cell>
          <cell r="G3700" t="str">
            <v>FUNCION DE INYECCIONOPERACION MAL REALIZADA</v>
          </cell>
          <cell r="H3700" t="str">
            <v>X65</v>
          </cell>
          <cell r="I3700" t="str">
            <v>SREE</v>
          </cell>
          <cell r="J3700">
            <v>8</v>
          </cell>
          <cell r="K3700" t="str">
            <v>CONTROL ELECTRICO</v>
          </cell>
          <cell r="L3700" t="str">
            <v>DYRA</v>
          </cell>
        </row>
        <row r="3701">
          <cell r="A3701">
            <v>22</v>
          </cell>
          <cell r="B3701" t="str">
            <v>X65</v>
          </cell>
          <cell r="C3701" t="str">
            <v>DEPARTAMENTO MONTAJE</v>
          </cell>
          <cell r="D3701" t="str">
            <v>142</v>
          </cell>
          <cell r="E3701" t="str">
            <v>FUNCION LAVALUNETA  AR.</v>
          </cell>
          <cell r="F3701" t="str">
            <v>NO FUNCIONA</v>
          </cell>
          <cell r="G3701" t="str">
            <v>FUNCION LAVALUNETA  AR.NO FUNCIONA</v>
          </cell>
          <cell r="H3701" t="str">
            <v>X65</v>
          </cell>
          <cell r="I3701" t="str">
            <v>BDEF</v>
          </cell>
          <cell r="J3701">
            <v>8</v>
          </cell>
          <cell r="K3701" t="str">
            <v>ESTERIO SERGIO DAN</v>
          </cell>
          <cell r="L3701" t="str">
            <v>BOUT</v>
          </cell>
        </row>
        <row r="3702">
          <cell r="A3702">
            <v>22</v>
          </cell>
          <cell r="B3702" t="str">
            <v>X65</v>
          </cell>
          <cell r="C3702" t="str">
            <v>DEPARTAMENTO MONTAJE</v>
          </cell>
          <cell r="D3702" t="str">
            <v>142</v>
          </cell>
          <cell r="E3702" t="str">
            <v>LUNA MOVIL DE PUERTA  ARD.</v>
          </cell>
          <cell r="F3702" t="str">
            <v>NO CONFORME</v>
          </cell>
          <cell r="G3702" t="str">
            <v>LUNA MOVIL DE PUERTA  ARD.NO CONFORME</v>
          </cell>
          <cell r="H3702" t="str">
            <v>X65</v>
          </cell>
          <cell r="I3702" t="str">
            <v>SRE2</v>
          </cell>
          <cell r="J3702">
            <v>8</v>
          </cell>
          <cell r="K3702" t="str">
            <v>DAGHERO CLAUDIO JUAN</v>
          </cell>
          <cell r="L3702" t="str">
            <v>TCMU</v>
          </cell>
        </row>
        <row r="3703">
          <cell r="A3703">
            <v>22</v>
          </cell>
          <cell r="B3703" t="str">
            <v>X65</v>
          </cell>
          <cell r="C3703" t="str">
            <v>DEPARTAMENTO MONTAJE</v>
          </cell>
          <cell r="D3703" t="str">
            <v>143</v>
          </cell>
          <cell r="E3703" t="str">
            <v>ASIENTO  AVD.</v>
          </cell>
          <cell r="F3703" t="str">
            <v>FIJACION ROSCADA FLOJA</v>
          </cell>
          <cell r="G3703" t="str">
            <v>ASIENTO  AVD.FIJACION ROSCADA FLOJA</v>
          </cell>
          <cell r="H3703" t="str">
            <v>X65</v>
          </cell>
          <cell r="I3703" t="str">
            <v>SRE1</v>
          </cell>
          <cell r="J3703">
            <v>8</v>
          </cell>
          <cell r="K3703" t="str">
            <v>AUTELLI JORGE A</v>
          </cell>
          <cell r="L3703" t="str">
            <v>TCMU</v>
          </cell>
        </row>
        <row r="3704">
          <cell r="A3704">
            <v>22</v>
          </cell>
          <cell r="B3704" t="str">
            <v>X65</v>
          </cell>
          <cell r="C3704" t="str">
            <v>DEPARTAMENTO MONTAJE</v>
          </cell>
          <cell r="D3704" t="str">
            <v>143</v>
          </cell>
          <cell r="E3704" t="str">
            <v>EBANISTERIA BANDA INT. D.DE COFRE</v>
          </cell>
          <cell r="F3704" t="str">
            <v>MAL POSICIONADO</v>
          </cell>
          <cell r="G3704" t="str">
            <v>EBANISTERIA BANDA INT. D.DE COFREMAL POSICIONADO</v>
          </cell>
          <cell r="H3704" t="str">
            <v>X65</v>
          </cell>
          <cell r="I3704" t="str">
            <v>SRE1</v>
          </cell>
          <cell r="J3704">
            <v>8</v>
          </cell>
          <cell r="K3704" t="str">
            <v>AUTELLI JORGE A</v>
          </cell>
          <cell r="L3704" t="str">
            <v>TCMU</v>
          </cell>
        </row>
        <row r="3705">
          <cell r="A3705">
            <v>22</v>
          </cell>
          <cell r="B3705" t="str">
            <v>X65</v>
          </cell>
          <cell r="C3705" t="str">
            <v>DEPARTAMENTO MONTAJE</v>
          </cell>
          <cell r="D3705" t="str">
            <v>143</v>
          </cell>
          <cell r="E3705" t="str">
            <v>FUNCION FAROS ANTINIEBLA AV</v>
          </cell>
          <cell r="F3705" t="str">
            <v>CONECTOR MAL- NO CONECTADO</v>
          </cell>
          <cell r="G3705" t="str">
            <v>FUNCION FAROS ANTINIEBLA AVCONECTOR MAL- NO CONECTADO</v>
          </cell>
          <cell r="H3705" t="str">
            <v>X65</v>
          </cell>
          <cell r="I3705" t="str">
            <v>SRE1</v>
          </cell>
          <cell r="J3705">
            <v>8</v>
          </cell>
          <cell r="K3705" t="str">
            <v>CONTROL ELECTRICO</v>
          </cell>
          <cell r="L3705" t="str">
            <v>ST2A</v>
          </cell>
        </row>
        <row r="3706">
          <cell r="A3706">
            <v>22</v>
          </cell>
          <cell r="B3706" t="str">
            <v>X65</v>
          </cell>
          <cell r="C3706" t="str">
            <v>DEPARTAMENTO MONTAJE</v>
          </cell>
          <cell r="D3706" t="str">
            <v>143</v>
          </cell>
          <cell r="E3706" t="str">
            <v>FUNCION PILOTOS DE MARCHA ATRAS</v>
          </cell>
          <cell r="F3706" t="str">
            <v>INSTALACION ESTATICA  2 RK01</v>
          </cell>
          <cell r="G3706" t="str">
            <v>FUNCION PILOTOS DE MARCHA ATRASINSTALACION ESTATICA  2 RK01</v>
          </cell>
          <cell r="H3706" t="str">
            <v>X65</v>
          </cell>
          <cell r="I3706" t="str">
            <v>SRE2</v>
          </cell>
          <cell r="J3706">
            <v>8</v>
          </cell>
          <cell r="K3706" t="str">
            <v>CONTROL ELECTRICO</v>
          </cell>
          <cell r="L3706" t="str">
            <v>ST2A</v>
          </cell>
        </row>
        <row r="3707">
          <cell r="A3707">
            <v>22</v>
          </cell>
          <cell r="B3707" t="str">
            <v>X65</v>
          </cell>
          <cell r="C3707" t="str">
            <v>DEPARTAMENTO MONTAJE</v>
          </cell>
          <cell r="D3707" t="str">
            <v>143</v>
          </cell>
          <cell r="E3707" t="str">
            <v>JUNTA DE PUERTA  ARI. (BURLETE)</v>
          </cell>
          <cell r="F3707" t="str">
            <v>DEFORMADO</v>
          </cell>
          <cell r="G3707" t="str">
            <v>JUNTA DE PUERTA  ARI. (BURLETE)DEFORMADO</v>
          </cell>
          <cell r="H3707" t="str">
            <v>X65</v>
          </cell>
          <cell r="I3707" t="str">
            <v>TCMU</v>
          </cell>
          <cell r="J3707">
            <v>8</v>
          </cell>
          <cell r="K3707" t="str">
            <v>VAZQUEZ RENE ALBERTO</v>
          </cell>
          <cell r="L3707" t="str">
            <v>GUNI</v>
          </cell>
        </row>
        <row r="3708">
          <cell r="A3708">
            <v>22</v>
          </cell>
          <cell r="B3708" t="str">
            <v>X65</v>
          </cell>
          <cell r="C3708" t="str">
            <v>DEPARTAMENTO MONTAJE</v>
          </cell>
          <cell r="D3708" t="str">
            <v>143</v>
          </cell>
          <cell r="E3708" t="str">
            <v>JUNTA DE PUERTA  AVD. (BURLETE)</v>
          </cell>
          <cell r="F3708" t="str">
            <v>MAL POSICIONADO</v>
          </cell>
          <cell r="G3708" t="str">
            <v>JUNTA DE PUERTA  AVD. (BURLETE)MAL POSICIONADO</v>
          </cell>
          <cell r="H3708" t="str">
            <v>X65</v>
          </cell>
          <cell r="I3708" t="str">
            <v>BOUT</v>
          </cell>
          <cell r="J3708">
            <v>8</v>
          </cell>
          <cell r="K3708" t="str">
            <v>FIGUEROA MIGUEL ANGE</v>
          </cell>
          <cell r="L3708" t="str">
            <v>GUNI</v>
          </cell>
        </row>
        <row r="3709">
          <cell r="A3709">
            <v>22</v>
          </cell>
          <cell r="B3709" t="str">
            <v>X65</v>
          </cell>
          <cell r="C3709" t="str">
            <v>DEPARTAMENTO MONTAJE</v>
          </cell>
          <cell r="D3709" t="str">
            <v>143</v>
          </cell>
          <cell r="E3709" t="str">
            <v>JUNTA DE PUERTA  AVD. (BURLETE)</v>
          </cell>
          <cell r="F3709" t="str">
            <v>MAL POSICIONADO</v>
          </cell>
          <cell r="G3709" t="str">
            <v>JUNTA DE PUERTA  AVD. (BURLETE)MAL POSICIONADO</v>
          </cell>
          <cell r="H3709" t="str">
            <v>X65</v>
          </cell>
          <cell r="I3709" t="str">
            <v>SRE2</v>
          </cell>
          <cell r="J3709">
            <v>8</v>
          </cell>
          <cell r="K3709" t="str">
            <v>ACEVEDO CLAUDIO CEFE</v>
          </cell>
          <cell r="L3709" t="str">
            <v>GUNI</v>
          </cell>
        </row>
        <row r="3710">
          <cell r="A3710">
            <v>22</v>
          </cell>
          <cell r="B3710" t="str">
            <v>X65</v>
          </cell>
          <cell r="C3710" t="str">
            <v>DEPARTAMENTO MONTAJE</v>
          </cell>
          <cell r="D3710" t="str">
            <v>143</v>
          </cell>
          <cell r="E3710" t="str">
            <v>JUNTA DE PUERTA  AVD. (BURLETE)</v>
          </cell>
          <cell r="F3710" t="str">
            <v>MAL POSICIONADO</v>
          </cell>
          <cell r="G3710" t="str">
            <v>JUNTA DE PUERTA  AVD. (BURLETE)MAL POSICIONADO</v>
          </cell>
          <cell r="H3710" t="str">
            <v>X65</v>
          </cell>
          <cell r="I3710" t="str">
            <v>TCMU</v>
          </cell>
          <cell r="J3710">
            <v>8</v>
          </cell>
          <cell r="K3710" t="str">
            <v>MANZANELLI RICARDO O</v>
          </cell>
          <cell r="L3710" t="str">
            <v>GUNI</v>
          </cell>
        </row>
        <row r="3711">
          <cell r="A3711">
            <v>22</v>
          </cell>
          <cell r="B3711" t="str">
            <v>X65</v>
          </cell>
          <cell r="C3711" t="str">
            <v>DEPARTAMENTO MONTAJE</v>
          </cell>
          <cell r="D3711" t="str">
            <v>143</v>
          </cell>
          <cell r="E3711" t="str">
            <v>JUNTA DE PUERTA  AVD. (BURLETE)</v>
          </cell>
          <cell r="F3711" t="str">
            <v>MAL POSICIONADO</v>
          </cell>
          <cell r="G3711" t="str">
            <v>JUNTA DE PUERTA  AVD. (BURLETE)MAL POSICIONADO</v>
          </cell>
          <cell r="H3711" t="str">
            <v>X65</v>
          </cell>
          <cell r="I3711" t="str">
            <v>TCMU</v>
          </cell>
          <cell r="J3711">
            <v>8</v>
          </cell>
          <cell r="K3711" t="str">
            <v>VAZQUEZ RENE ALBERTO</v>
          </cell>
          <cell r="L3711" t="str">
            <v>GUNI</v>
          </cell>
        </row>
        <row r="3712">
          <cell r="A3712">
            <v>22</v>
          </cell>
          <cell r="B3712" t="str">
            <v>X65</v>
          </cell>
          <cell r="C3712" t="str">
            <v>DEPARTAMENTO MONTAJE</v>
          </cell>
          <cell r="D3712" t="str">
            <v>143</v>
          </cell>
          <cell r="E3712" t="str">
            <v>JUNTA DE PUERTA  AVD. (BURLETE)</v>
          </cell>
          <cell r="F3712" t="str">
            <v>NO PLACA</v>
          </cell>
          <cell r="G3712" t="str">
            <v>JUNTA DE PUERTA  AVD. (BURLETE)NO PLACA</v>
          </cell>
          <cell r="H3712" t="str">
            <v>X65</v>
          </cell>
          <cell r="I3712" t="str">
            <v>TCMU</v>
          </cell>
          <cell r="J3712">
            <v>8</v>
          </cell>
          <cell r="K3712" t="str">
            <v>FUENTE FEDER GREGOR</v>
          </cell>
          <cell r="L3712" t="str">
            <v>GUNI</v>
          </cell>
        </row>
        <row r="3713">
          <cell r="A3713">
            <v>22</v>
          </cell>
          <cell r="B3713" t="str">
            <v>X65</v>
          </cell>
          <cell r="C3713" t="str">
            <v>DEPARTAMENTO MONTAJE</v>
          </cell>
          <cell r="D3713" t="str">
            <v>143</v>
          </cell>
          <cell r="E3713" t="str">
            <v>LUNA CUSTODIA FIJA D O PAÑO LAT D</v>
          </cell>
          <cell r="F3713" t="str">
            <v>MAL CENTRADO</v>
          </cell>
          <cell r="G3713" t="str">
            <v>LUNA CUSTODIA FIJA D O PAÑO LAT DMAL CENTRADO</v>
          </cell>
          <cell r="H3713" t="str">
            <v>X65</v>
          </cell>
          <cell r="I3713" t="str">
            <v>SRE1</v>
          </cell>
          <cell r="J3713">
            <v>8</v>
          </cell>
          <cell r="K3713" t="str">
            <v>MANZANELLI RICARDO O</v>
          </cell>
          <cell r="L3713" t="str">
            <v>GUNI</v>
          </cell>
        </row>
        <row r="3714">
          <cell r="A3714">
            <v>22</v>
          </cell>
          <cell r="B3714" t="str">
            <v>X65</v>
          </cell>
          <cell r="C3714" t="str">
            <v>DEPARTAMENTO MONTAJE</v>
          </cell>
          <cell r="D3714" t="str">
            <v>143</v>
          </cell>
          <cell r="E3714" t="str">
            <v>LUNA CUSTODIA FIJA I O PAÑO LAT I</v>
          </cell>
          <cell r="F3714" t="str">
            <v>CAIDA DE AGUA DENTRO HABITACULO O COFRE</v>
          </cell>
          <cell r="G3714" t="str">
            <v>LUNA CUSTODIA FIJA I O PAÑO LAT ICAIDA DE AGUA DENTRO HABITACULO O COFRE</v>
          </cell>
          <cell r="H3714" t="str">
            <v>X65</v>
          </cell>
          <cell r="I3714" t="str">
            <v>SRE2</v>
          </cell>
          <cell r="J3714">
            <v>8</v>
          </cell>
          <cell r="K3714" t="str">
            <v>DI GREGORIO RAUL</v>
          </cell>
          <cell r="L3714" t="str">
            <v>GKAN</v>
          </cell>
        </row>
        <row r="3715">
          <cell r="A3715">
            <v>22</v>
          </cell>
          <cell r="B3715" t="str">
            <v>X65</v>
          </cell>
          <cell r="C3715" t="str">
            <v>DEPARTAMENTO MONTAJE</v>
          </cell>
          <cell r="D3715" t="str">
            <v>143</v>
          </cell>
          <cell r="E3715" t="str">
            <v>LUNA CUSTODIA FIJA I O PAÑO LAT I</v>
          </cell>
          <cell r="F3715" t="str">
            <v>MAL ASPECTO</v>
          </cell>
          <cell r="G3715" t="str">
            <v>LUNA CUSTODIA FIJA I O PAÑO LAT IMAL ASPECTO</v>
          </cell>
          <cell r="H3715" t="str">
            <v>X65</v>
          </cell>
          <cell r="I3715" t="str">
            <v>SRE2</v>
          </cell>
          <cell r="J3715">
            <v>8</v>
          </cell>
          <cell r="K3715" t="str">
            <v>DAGHERO CLAUDIO JUAN</v>
          </cell>
          <cell r="L3715" t="str">
            <v>TCMU</v>
          </cell>
        </row>
        <row r="3716">
          <cell r="A3716">
            <v>22</v>
          </cell>
          <cell r="B3716" t="str">
            <v>X65</v>
          </cell>
          <cell r="C3716" t="str">
            <v>DEPARTAMENTO MONTAJE</v>
          </cell>
          <cell r="D3716" t="str">
            <v>143</v>
          </cell>
          <cell r="E3716" t="str">
            <v>PILOTO FIJO ARD. (CONJUNTO)</v>
          </cell>
          <cell r="F3716" t="str">
            <v>DETERIORADO</v>
          </cell>
          <cell r="G3716" t="str">
            <v>PILOTO FIJO ARD. (CONJUNTO)DETERIORADO</v>
          </cell>
          <cell r="H3716" t="str">
            <v>X65</v>
          </cell>
          <cell r="I3716" t="str">
            <v>TCMU</v>
          </cell>
          <cell r="J3716">
            <v>8</v>
          </cell>
          <cell r="K3716" t="str">
            <v>MANZANELLI RICARDO O</v>
          </cell>
          <cell r="L3716" t="str">
            <v>GUNI</v>
          </cell>
        </row>
        <row r="3717">
          <cell r="A3717">
            <v>22</v>
          </cell>
          <cell r="B3717" t="str">
            <v>X65</v>
          </cell>
          <cell r="C3717" t="str">
            <v>DEPARTAMENTO MONTAJE</v>
          </cell>
          <cell r="D3717" t="str">
            <v>144</v>
          </cell>
          <cell r="E3717" t="str">
            <v>FIJACION  INF. DE AMORTIGUADOR ARD.</v>
          </cell>
          <cell r="F3717" t="str">
            <v>TORNILLO - FIJACION TRASROSCADO</v>
          </cell>
          <cell r="G3717" t="str">
            <v>FIJACION  INF. DE AMORTIGUADOR ARD.TORNILLO - FIJACION TRASROSCADO</v>
          </cell>
          <cell r="H3717" t="str">
            <v>X65</v>
          </cell>
          <cell r="I3717" t="str">
            <v>SRE2</v>
          </cell>
          <cell r="J3717">
            <v>8</v>
          </cell>
          <cell r="K3717" t="str">
            <v>AUTELLI JORGE A</v>
          </cell>
          <cell r="L3717" t="str">
            <v>TCMU</v>
          </cell>
        </row>
        <row r="3718">
          <cell r="A3718">
            <v>22</v>
          </cell>
          <cell r="B3718" t="str">
            <v>X65</v>
          </cell>
          <cell r="C3718" t="str">
            <v>DEPARTAMENTO MONTAJE</v>
          </cell>
          <cell r="D3718" t="str">
            <v>144</v>
          </cell>
          <cell r="E3718" t="str">
            <v>FRENO DE MANO</v>
          </cell>
          <cell r="F3718" t="str">
            <v>DEMASIADO LARGO</v>
          </cell>
          <cell r="G3718" t="str">
            <v>FRENO DE MANODEMASIADO LARGO</v>
          </cell>
          <cell r="H3718" t="str">
            <v>X65</v>
          </cell>
          <cell r="I3718" t="str">
            <v>SRE2</v>
          </cell>
          <cell r="J3718">
            <v>8</v>
          </cell>
          <cell r="K3718" t="str">
            <v>AUTELLI JORGE A</v>
          </cell>
          <cell r="L3718" t="str">
            <v>TCMU</v>
          </cell>
        </row>
        <row r="3719">
          <cell r="A3719">
            <v>22</v>
          </cell>
          <cell r="B3719" t="str">
            <v>X65</v>
          </cell>
          <cell r="C3719" t="str">
            <v>DEPARTAMENTO MONTAJE</v>
          </cell>
          <cell r="D3719" t="str">
            <v>144</v>
          </cell>
          <cell r="E3719" t="str">
            <v>FUNCION DE CLAXON O BOCINAS</v>
          </cell>
          <cell r="F3719" t="str">
            <v>CONECTOR MAL- NO CONECTADO</v>
          </cell>
          <cell r="G3719" t="str">
            <v>FUNCION DE CLAXON O BOCINASCONECTOR MAL- NO CONECTADO</v>
          </cell>
          <cell r="H3719" t="str">
            <v>X65</v>
          </cell>
          <cell r="I3719" t="str">
            <v>SRE1</v>
          </cell>
          <cell r="J3719">
            <v>8</v>
          </cell>
          <cell r="K3719" t="str">
            <v>CONTROL ELECTRICO</v>
          </cell>
          <cell r="L3719" t="str">
            <v>ST2A</v>
          </cell>
        </row>
        <row r="3720">
          <cell r="A3720">
            <v>22</v>
          </cell>
          <cell r="B3720" t="str">
            <v>X65</v>
          </cell>
          <cell r="C3720" t="str">
            <v>DEPARTAMENTO MONTAJE</v>
          </cell>
          <cell r="D3720" t="str">
            <v>144</v>
          </cell>
          <cell r="E3720" t="str">
            <v>FUNCION PILOTOS DE MARCHA ATRAS</v>
          </cell>
          <cell r="F3720" t="str">
            <v>MAL REGLADO</v>
          </cell>
          <cell r="G3720" t="str">
            <v>FUNCION PILOTOS DE MARCHA ATRASMAL REGLADO</v>
          </cell>
          <cell r="H3720" t="str">
            <v>X65</v>
          </cell>
          <cell r="I3720" t="str">
            <v>SRE1</v>
          </cell>
          <cell r="J3720">
            <v>8</v>
          </cell>
          <cell r="K3720" t="str">
            <v>CONTROL ELECTRICO</v>
          </cell>
          <cell r="L3720" t="str">
            <v>ST2A</v>
          </cell>
        </row>
        <row r="3721">
          <cell r="A3721">
            <v>22</v>
          </cell>
          <cell r="B3721" t="str">
            <v>X65</v>
          </cell>
          <cell r="C3721" t="str">
            <v>DEPARTAMENTO MONTAJE</v>
          </cell>
          <cell r="D3721" t="str">
            <v>144</v>
          </cell>
          <cell r="E3721" t="str">
            <v>PALANCA DE VELOCIDADES</v>
          </cell>
          <cell r="F3721" t="str">
            <v>MAL REGLADO</v>
          </cell>
          <cell r="G3721" t="str">
            <v>PALANCA DE VELOCIDADESMAL REGLADO</v>
          </cell>
          <cell r="H3721" t="str">
            <v>X65</v>
          </cell>
          <cell r="I3721" t="str">
            <v>SRE1</v>
          </cell>
          <cell r="J3721">
            <v>8</v>
          </cell>
          <cell r="K3721" t="str">
            <v>AUTELLI JORGE A</v>
          </cell>
          <cell r="L3721" t="str">
            <v>TCMU</v>
          </cell>
        </row>
        <row r="3722">
          <cell r="A3722">
            <v>22</v>
          </cell>
          <cell r="B3722" t="str">
            <v>X65</v>
          </cell>
          <cell r="C3722" t="str">
            <v>DEPARTAMENTO MONTAJE</v>
          </cell>
          <cell r="D3722" t="str">
            <v>144</v>
          </cell>
          <cell r="E3722" t="str">
            <v>PALANCA DE VELOCIDADES</v>
          </cell>
          <cell r="F3722" t="str">
            <v>MAL REGLADO</v>
          </cell>
          <cell r="G3722" t="str">
            <v>PALANCA DE VELOCIDADESMAL REGLADO</v>
          </cell>
          <cell r="H3722" t="str">
            <v>X65</v>
          </cell>
          <cell r="I3722" t="str">
            <v>SRE2</v>
          </cell>
          <cell r="J3722">
            <v>8</v>
          </cell>
          <cell r="K3722" t="str">
            <v>DAGHERO CLAUDIO JUAN</v>
          </cell>
          <cell r="L3722" t="str">
            <v>TCMU</v>
          </cell>
        </row>
        <row r="3723">
          <cell r="A3723">
            <v>22</v>
          </cell>
          <cell r="B3723" t="str">
            <v>X65</v>
          </cell>
          <cell r="C3723" t="str">
            <v>DEPARTAMENTO MONTAJE</v>
          </cell>
          <cell r="D3723" t="str">
            <v>144</v>
          </cell>
          <cell r="E3723" t="str">
            <v>PROTECTOR INT PASO DE RUEDA AVI</v>
          </cell>
          <cell r="F3723" t="str">
            <v>FALTA</v>
          </cell>
          <cell r="G3723" t="str">
            <v>PROTECTOR INT PASO DE RUEDA AVIFALTA</v>
          </cell>
          <cell r="H3723" t="str">
            <v>X65</v>
          </cell>
          <cell r="I3723" t="str">
            <v>BOUT</v>
          </cell>
          <cell r="J3723">
            <v>8</v>
          </cell>
          <cell r="K3723" t="str">
            <v>AUTELLI JORGE A</v>
          </cell>
          <cell r="L3723" t="str">
            <v>TCMU</v>
          </cell>
        </row>
        <row r="3724">
          <cell r="A3724">
            <v>22</v>
          </cell>
          <cell r="B3724" t="str">
            <v>X65</v>
          </cell>
          <cell r="C3724" t="str">
            <v>DEPARTAMENTO MONTAJE</v>
          </cell>
          <cell r="D3724" t="str">
            <v>144</v>
          </cell>
          <cell r="E3724" t="str">
            <v>RADIADOR REFRIGERACION DE AGUA</v>
          </cell>
          <cell r="F3724" t="str">
            <v>FALTA SOPORTE</v>
          </cell>
          <cell r="G3724" t="str">
            <v>RADIADOR REFRIGERACION DE AGUAFALTA SOPORTE</v>
          </cell>
          <cell r="H3724" t="str">
            <v>X65</v>
          </cell>
          <cell r="I3724" t="str">
            <v>SRE1</v>
          </cell>
          <cell r="J3724">
            <v>8</v>
          </cell>
          <cell r="K3724" t="str">
            <v>AUTELLI JORGE A</v>
          </cell>
          <cell r="L3724" t="str">
            <v>TCMU</v>
          </cell>
        </row>
        <row r="3725">
          <cell r="A3725">
            <v>22</v>
          </cell>
          <cell r="B3725" t="str">
            <v>X65</v>
          </cell>
          <cell r="C3725" t="str">
            <v>DEPARTAMENTO MONTAJE</v>
          </cell>
          <cell r="D3725" t="str">
            <v>144</v>
          </cell>
          <cell r="E3725" t="str">
            <v>REMPLISSAGE CONTROLE FREIN</v>
          </cell>
          <cell r="F3725" t="str">
            <v>FUGA</v>
          </cell>
          <cell r="G3725" t="str">
            <v>REMPLISSAGE CONTROLE FREINFUGA</v>
          </cell>
          <cell r="H3725" t="str">
            <v>X65</v>
          </cell>
          <cell r="I3725" t="str">
            <v>BDEF</v>
          </cell>
          <cell r="J3725">
            <v>8</v>
          </cell>
          <cell r="L3725" t="str">
            <v>FREN</v>
          </cell>
        </row>
        <row r="3726">
          <cell r="A3726">
            <v>22</v>
          </cell>
          <cell r="B3726" t="str">
            <v>X65</v>
          </cell>
          <cell r="C3726" t="str">
            <v>DEPARTAMENTO MONTAJE</v>
          </cell>
          <cell r="D3726" t="str">
            <v>144</v>
          </cell>
          <cell r="E3726" t="str">
            <v>SOPORTE PENDULAR DE CAJA DE Vdes.</v>
          </cell>
          <cell r="F3726" t="str">
            <v>FIJACION ROSCADA FLOJA</v>
          </cell>
          <cell r="G3726" t="str">
            <v>SOPORTE PENDULAR DE CAJA DE Vdes.FIJACION ROSCADA FLOJA</v>
          </cell>
          <cell r="H3726" t="str">
            <v>X65</v>
          </cell>
          <cell r="I3726" t="str">
            <v>SRE2</v>
          </cell>
          <cell r="J3726">
            <v>8</v>
          </cell>
          <cell r="K3726" t="str">
            <v>AUTELLI JORGE A</v>
          </cell>
          <cell r="L3726" t="str">
            <v>TCMU</v>
          </cell>
        </row>
        <row r="3727">
          <cell r="A3727">
            <v>22</v>
          </cell>
          <cell r="B3727" t="str">
            <v>X65</v>
          </cell>
          <cell r="C3727" t="str">
            <v>DEPARTAMENTO MONTAJE</v>
          </cell>
          <cell r="D3727" t="str">
            <v>144</v>
          </cell>
          <cell r="E3727" t="str">
            <v>TUBO DE FRENO INFERIOR TUNEL</v>
          </cell>
          <cell r="F3727" t="str">
            <v>NO APRETADO</v>
          </cell>
          <cell r="G3727" t="str">
            <v>TUBO DE FRENO INFERIOR TUNELNO APRETADO</v>
          </cell>
          <cell r="H3727" t="str">
            <v>X65</v>
          </cell>
          <cell r="I3727" t="str">
            <v>BOUT</v>
          </cell>
          <cell r="J3727">
            <v>8</v>
          </cell>
          <cell r="K3727" t="str">
            <v>PONCE SAON</v>
          </cell>
          <cell r="L3727" t="str">
            <v>GSM1</v>
          </cell>
        </row>
        <row r="3728">
          <cell r="A3728">
            <v>22</v>
          </cell>
          <cell r="B3728" t="str">
            <v>X65</v>
          </cell>
          <cell r="C3728" t="str">
            <v>DEPARTAMENTO MONTAJE</v>
          </cell>
          <cell r="D3728" t="str">
            <v>145</v>
          </cell>
          <cell r="E3728" t="str">
            <v>ASIENTO  AVD.</v>
          </cell>
          <cell r="F3728" t="str">
            <v>FIJACION ROSCADA FLOJA</v>
          </cell>
          <cell r="G3728" t="str">
            <v>ASIENTO  AVD.FIJACION ROSCADA FLOJA</v>
          </cell>
          <cell r="H3728" t="str">
            <v>X65</v>
          </cell>
          <cell r="I3728" t="str">
            <v>SRE2</v>
          </cell>
          <cell r="J3728">
            <v>8</v>
          </cell>
          <cell r="K3728" t="str">
            <v>DAGHERO CLAUDIO JUAN</v>
          </cell>
          <cell r="L3728" t="str">
            <v>TCMU</v>
          </cell>
        </row>
        <row r="3729">
          <cell r="A3729">
            <v>22</v>
          </cell>
          <cell r="B3729" t="str">
            <v>X65</v>
          </cell>
          <cell r="C3729" t="str">
            <v>DEPARTAMENTO MONTAJE</v>
          </cell>
          <cell r="D3729" t="str">
            <v>145</v>
          </cell>
          <cell r="E3729" t="str">
            <v>ASIENTO  AVI.</v>
          </cell>
          <cell r="F3729" t="str">
            <v>TORNILLO - FIJACION TRASROSCADO</v>
          </cell>
          <cell r="G3729" t="str">
            <v>ASIENTO  AVI.TORNILLO - FIJACION TRASROSCADO</v>
          </cell>
          <cell r="H3729" t="str">
            <v>X65</v>
          </cell>
          <cell r="I3729" t="str">
            <v>SRE2</v>
          </cell>
          <cell r="J3729">
            <v>8</v>
          </cell>
          <cell r="K3729" t="str">
            <v>AUTELLI JORGE A</v>
          </cell>
          <cell r="L3729" t="str">
            <v>TCMU</v>
          </cell>
        </row>
        <row r="3730">
          <cell r="A3730">
            <v>22</v>
          </cell>
          <cell r="B3730" t="str">
            <v>X65</v>
          </cell>
          <cell r="C3730" t="str">
            <v>DEPARTAMENTO MONTAJE</v>
          </cell>
          <cell r="D3730" t="str">
            <v>145</v>
          </cell>
          <cell r="E3730" t="str">
            <v>CAJA DE AGUAS</v>
          </cell>
          <cell r="F3730" t="str">
            <v>CLINCH O REMACHE DEFECTUOSO</v>
          </cell>
          <cell r="G3730" t="str">
            <v>CAJA DE AGUASCLINCH O REMACHE DEFECTUOSO</v>
          </cell>
          <cell r="H3730" t="str">
            <v>X65</v>
          </cell>
          <cell r="I3730" t="str">
            <v>BOUT</v>
          </cell>
          <cell r="J3730">
            <v>8</v>
          </cell>
          <cell r="K3730" t="str">
            <v>DAGHERO CLAUDIO JUAN</v>
          </cell>
          <cell r="L3730" t="str">
            <v>TCMU</v>
          </cell>
        </row>
        <row r="3731">
          <cell r="A3731">
            <v>22</v>
          </cell>
          <cell r="B3731" t="str">
            <v>X65</v>
          </cell>
          <cell r="C3731" t="str">
            <v>DEPARTAMENTO MONTAJE</v>
          </cell>
          <cell r="D3731" t="str">
            <v>145</v>
          </cell>
          <cell r="E3731" t="str">
            <v>FLEXIBLE FREIN D / ELEMENT TOURNANT</v>
          </cell>
          <cell r="F3731" t="str">
            <v>NO APRETADO</v>
          </cell>
          <cell r="G3731" t="str">
            <v>FLEXIBLE FREIN D / ELEMENT TOURNANTNO APRETADO</v>
          </cell>
          <cell r="H3731" t="str">
            <v>X65</v>
          </cell>
          <cell r="I3731" t="str">
            <v>SRE2</v>
          </cell>
          <cell r="J3731">
            <v>8</v>
          </cell>
          <cell r="K3731" t="str">
            <v>PONCE SAON</v>
          </cell>
          <cell r="L3731" t="str">
            <v>GSM3</v>
          </cell>
        </row>
        <row r="3732">
          <cell r="A3732">
            <v>22</v>
          </cell>
          <cell r="B3732" t="str">
            <v>X65</v>
          </cell>
          <cell r="C3732" t="str">
            <v>DEPARTAMENTO MONTAJE</v>
          </cell>
          <cell r="D3732" t="str">
            <v>145</v>
          </cell>
          <cell r="E3732" t="str">
            <v>FUNCION ABR / ABS</v>
          </cell>
          <cell r="F3732" t="str">
            <v>INSTALACION ESTATICA  2 RK01</v>
          </cell>
          <cell r="G3732" t="str">
            <v>FUNCION ABR / ABSINSTALACION ESTATICA  2 RK01</v>
          </cell>
          <cell r="H3732" t="str">
            <v>X65</v>
          </cell>
          <cell r="I3732" t="str">
            <v>BDEF</v>
          </cell>
          <cell r="J3732">
            <v>8</v>
          </cell>
          <cell r="K3732" t="str">
            <v>CONTROL ELECTRICO</v>
          </cell>
          <cell r="L3732" t="str">
            <v>ST2A</v>
          </cell>
        </row>
        <row r="3733">
          <cell r="A3733">
            <v>22</v>
          </cell>
          <cell r="B3733" t="str">
            <v>X65</v>
          </cell>
          <cell r="C3733" t="str">
            <v>DEPARTAMENTO MONTAJE</v>
          </cell>
          <cell r="D3733" t="str">
            <v>145</v>
          </cell>
          <cell r="E3733" t="str">
            <v>FUNCION ABR / ABS</v>
          </cell>
          <cell r="F3733" t="str">
            <v>INSTALACION ESTATICA  2 RK01</v>
          </cell>
          <cell r="G3733" t="str">
            <v>FUNCION ABR / ABSINSTALACION ESTATICA  2 RK01</v>
          </cell>
          <cell r="H3733" t="str">
            <v>X65</v>
          </cell>
          <cell r="J3733">
            <v>8</v>
          </cell>
          <cell r="K3733" t="str">
            <v>CONTROL ELECTRICO</v>
          </cell>
          <cell r="L3733" t="str">
            <v>ST2A</v>
          </cell>
        </row>
        <row r="3734">
          <cell r="A3734">
            <v>22</v>
          </cell>
          <cell r="B3734" t="str">
            <v>X65</v>
          </cell>
          <cell r="C3734" t="str">
            <v>DEPARTAMENTO MONTAJE</v>
          </cell>
          <cell r="D3734" t="str">
            <v>145</v>
          </cell>
          <cell r="E3734" t="str">
            <v>FUNCION ABR / ABS</v>
          </cell>
          <cell r="F3734" t="str">
            <v>INSTALACION ESTATICO 1 CK01</v>
          </cell>
          <cell r="G3734" t="str">
            <v>FUNCION ABR / ABSINSTALACION ESTATICO 1 CK01</v>
          </cell>
          <cell r="H3734" t="str">
            <v>X65</v>
          </cell>
          <cell r="I3734" t="str">
            <v>SRE2</v>
          </cell>
          <cell r="J3734">
            <v>8</v>
          </cell>
          <cell r="K3734" t="str">
            <v>CONTROL ELECTRICO</v>
          </cell>
          <cell r="L3734" t="str">
            <v>ST1A</v>
          </cell>
        </row>
        <row r="3735">
          <cell r="A3735">
            <v>22</v>
          </cell>
          <cell r="B3735" t="str">
            <v>X65</v>
          </cell>
          <cell r="C3735" t="str">
            <v>DEPARTAMENTO MONTAJE</v>
          </cell>
          <cell r="D3735" t="str">
            <v>145</v>
          </cell>
          <cell r="E3735" t="str">
            <v>FUNCION AIR-BAG / PRETENSOR</v>
          </cell>
          <cell r="F3735" t="str">
            <v>INSTALACION DINAMICA MK01</v>
          </cell>
          <cell r="G3735" t="str">
            <v>FUNCION AIR-BAG / PRETENSORINSTALACION DINAMICA MK01</v>
          </cell>
          <cell r="H3735" t="str">
            <v>X65</v>
          </cell>
          <cell r="I3735" t="str">
            <v>SRE2</v>
          </cell>
          <cell r="J3735">
            <v>8</v>
          </cell>
          <cell r="K3735" t="str">
            <v>CONTROL ELECTRICO</v>
          </cell>
          <cell r="L3735" t="str">
            <v>DYRA</v>
          </cell>
        </row>
        <row r="3736">
          <cell r="A3736">
            <v>22</v>
          </cell>
          <cell r="B3736" t="str">
            <v>X65</v>
          </cell>
          <cell r="C3736" t="str">
            <v>DEPARTAMENTO MONTAJE</v>
          </cell>
          <cell r="D3736" t="str">
            <v>145</v>
          </cell>
          <cell r="E3736" t="str">
            <v>FUNCION ALERTA OLVIDO CINTO DE SEG.</v>
          </cell>
          <cell r="F3736" t="str">
            <v>INSTALACION ESTATICA  2 RK01</v>
          </cell>
          <cell r="G3736" t="str">
            <v>FUNCION ALERTA OLVIDO CINTO DE SEG.INSTALACION ESTATICA  2 RK01</v>
          </cell>
          <cell r="H3736" t="str">
            <v>X65</v>
          </cell>
          <cell r="I3736" t="str">
            <v>TCMU</v>
          </cell>
          <cell r="J3736">
            <v>8</v>
          </cell>
          <cell r="K3736" t="str">
            <v>CONTROL ELECTRICO</v>
          </cell>
          <cell r="L3736" t="str">
            <v>ST2A</v>
          </cell>
        </row>
        <row r="3737">
          <cell r="A3737">
            <v>22</v>
          </cell>
          <cell r="B3737" t="str">
            <v>X65</v>
          </cell>
          <cell r="C3737" t="str">
            <v>DEPARTAMENTO MONTAJE</v>
          </cell>
          <cell r="D3737" t="str">
            <v>145</v>
          </cell>
          <cell r="E3737" t="str">
            <v>FUNCION DE INYECCION</v>
          </cell>
          <cell r="F3737" t="str">
            <v>INSTALACION ESTATICO 1 CK01</v>
          </cell>
          <cell r="G3737" t="str">
            <v>FUNCION DE INYECCIONINSTALACION ESTATICO 1 CK01</v>
          </cell>
          <cell r="H3737" t="str">
            <v>X65</v>
          </cell>
          <cell r="I3737" t="str">
            <v>SRE2</v>
          </cell>
          <cell r="J3737">
            <v>8</v>
          </cell>
          <cell r="K3737" t="str">
            <v>CONTROL ELECTRICO</v>
          </cell>
          <cell r="L3737" t="str">
            <v>ST1A</v>
          </cell>
        </row>
        <row r="3738">
          <cell r="A3738">
            <v>22</v>
          </cell>
          <cell r="B3738" t="str">
            <v>X65</v>
          </cell>
          <cell r="C3738" t="str">
            <v>DEPARTAMENTO MONTAJE</v>
          </cell>
          <cell r="D3738" t="str">
            <v>145</v>
          </cell>
          <cell r="E3738" t="str">
            <v>FUNCION INTERMITENTES / WARNING</v>
          </cell>
          <cell r="F3738" t="str">
            <v>INSTALACION ESTATICA  2 RK01</v>
          </cell>
          <cell r="G3738" t="str">
            <v>FUNCION INTERMITENTES / WARNINGINSTALACION ESTATICA  2 RK01</v>
          </cell>
          <cell r="H3738" t="str">
            <v>X65</v>
          </cell>
          <cell r="I3738" t="str">
            <v>BOUT</v>
          </cell>
          <cell r="J3738">
            <v>8</v>
          </cell>
          <cell r="K3738" t="str">
            <v>CONTROL ELECTRICO</v>
          </cell>
          <cell r="L3738" t="str">
            <v>ST2A</v>
          </cell>
        </row>
        <row r="3739">
          <cell r="A3739">
            <v>22</v>
          </cell>
          <cell r="B3739" t="str">
            <v>X65</v>
          </cell>
          <cell r="C3739" t="str">
            <v>DEPARTAMENTO MONTAJE</v>
          </cell>
          <cell r="D3739" t="str">
            <v>145</v>
          </cell>
          <cell r="E3739" t="str">
            <v>FUNCION LIMPIAPARABRISAS AV</v>
          </cell>
          <cell r="F3739" t="str">
            <v>INSTALACION ESTATICA  2 RK01</v>
          </cell>
          <cell r="G3739" t="str">
            <v>FUNCION LIMPIAPARABRISAS AVINSTALACION ESTATICA  2 RK01</v>
          </cell>
          <cell r="H3739" t="str">
            <v>X65</v>
          </cell>
          <cell r="I3739" t="str">
            <v>SRE2</v>
          </cell>
          <cell r="J3739">
            <v>8</v>
          </cell>
          <cell r="K3739" t="str">
            <v>CONTROL ELECTRICO</v>
          </cell>
          <cell r="L3739" t="str">
            <v>ST2A</v>
          </cell>
        </row>
        <row r="3740">
          <cell r="A3740">
            <v>22</v>
          </cell>
          <cell r="B3740" t="str">
            <v>X65</v>
          </cell>
          <cell r="C3740" t="str">
            <v>DEPARTAMENTO MONTAJE</v>
          </cell>
          <cell r="D3740" t="str">
            <v>145</v>
          </cell>
          <cell r="E3740" t="str">
            <v>FUNCION PILOTOS DE STOP (CONJUNTO)</v>
          </cell>
          <cell r="F3740" t="str">
            <v>INSTALACION ESTATICA  2 RK01</v>
          </cell>
          <cell r="G3740" t="str">
            <v>FUNCION PILOTOS DE STOP (CONJUNTO)INSTALACION ESTATICA  2 RK01</v>
          </cell>
          <cell r="H3740" t="str">
            <v>X65</v>
          </cell>
          <cell r="I3740" t="str">
            <v>SRE2</v>
          </cell>
          <cell r="J3740">
            <v>8</v>
          </cell>
          <cell r="K3740" t="str">
            <v>CONTROL ELECTRICO</v>
          </cell>
          <cell r="L3740" t="str">
            <v>ST2A</v>
          </cell>
        </row>
        <row r="3741">
          <cell r="A3741">
            <v>22</v>
          </cell>
          <cell r="B3741" t="str">
            <v>X65</v>
          </cell>
          <cell r="C3741" t="str">
            <v>DEPARTAMENTO MONTAJE</v>
          </cell>
          <cell r="D3741" t="str">
            <v>145</v>
          </cell>
          <cell r="E3741" t="str">
            <v>LATIGUILLO DE FRENO AVI</v>
          </cell>
          <cell r="F3741" t="str">
            <v>TORNILLO - FIJACION TRASROSCADO</v>
          </cell>
          <cell r="G3741" t="str">
            <v>LATIGUILLO DE FRENO AVITORNILLO - FIJACION TRASROSCADO</v>
          </cell>
          <cell r="H3741" t="str">
            <v>X65</v>
          </cell>
          <cell r="I3741" t="str">
            <v>SRE2</v>
          </cell>
          <cell r="J3741">
            <v>8</v>
          </cell>
          <cell r="K3741" t="str">
            <v>AUTELLI JORGE A</v>
          </cell>
          <cell r="L3741" t="str">
            <v>TCMU</v>
          </cell>
        </row>
        <row r="3742">
          <cell r="A3742">
            <v>22</v>
          </cell>
          <cell r="B3742" t="str">
            <v>X65</v>
          </cell>
          <cell r="C3742" t="str">
            <v>DEPARTAMENTO MONTAJE</v>
          </cell>
          <cell r="D3742" t="str">
            <v>146</v>
          </cell>
          <cell r="E3742" t="str">
            <v>FUNCION LUZ DE CARRETERA (CONJUNTO)</v>
          </cell>
          <cell r="F3742" t="str">
            <v>OPERACION MAL REALIZADA</v>
          </cell>
          <cell r="G3742" t="str">
            <v>FUNCION LUZ DE CARRETERA (CONJUNTO)OPERACION MAL REALIZADA</v>
          </cell>
          <cell r="H3742" t="str">
            <v>X65</v>
          </cell>
          <cell r="I3742" t="str">
            <v>SRE1</v>
          </cell>
          <cell r="J3742">
            <v>8</v>
          </cell>
          <cell r="K3742" t="str">
            <v>CONTROL ELECTRICO</v>
          </cell>
          <cell r="L3742" t="str">
            <v>ST2A</v>
          </cell>
        </row>
        <row r="3743">
          <cell r="A3743">
            <v>22</v>
          </cell>
          <cell r="B3743" t="str">
            <v>X65</v>
          </cell>
          <cell r="C3743" t="str">
            <v>DEPARTAMENTO MONTAJE</v>
          </cell>
          <cell r="D3743" t="str">
            <v>146</v>
          </cell>
          <cell r="E3743" t="str">
            <v>PARABRISAS</v>
          </cell>
          <cell r="F3743" t="str">
            <v>JUNTA MAL POSICIONADA</v>
          </cell>
          <cell r="G3743" t="str">
            <v>PARABRISASJUNTA MAL POSICIONADA</v>
          </cell>
          <cell r="H3743" t="str">
            <v>X65</v>
          </cell>
          <cell r="I3743" t="str">
            <v>TCMU</v>
          </cell>
          <cell r="J3743">
            <v>8</v>
          </cell>
          <cell r="K3743" t="str">
            <v>FUENTE FEDER GREGOR</v>
          </cell>
          <cell r="L3743" t="str">
            <v>GUNI</v>
          </cell>
        </row>
        <row r="3744">
          <cell r="A3744">
            <v>22</v>
          </cell>
          <cell r="B3744" t="str">
            <v>X65</v>
          </cell>
          <cell r="C3744" t="str">
            <v>DEPARTAMENTO MONTAJE</v>
          </cell>
          <cell r="D3744" t="str">
            <v>146</v>
          </cell>
          <cell r="E3744" t="str">
            <v>PUERTA AVD.</v>
          </cell>
          <cell r="F3744" t="str">
            <v>JUNTA MAL POSICIONADA</v>
          </cell>
          <cell r="G3744" t="str">
            <v>PUERTA AVD.JUNTA MAL POSICIONADA</v>
          </cell>
          <cell r="H3744" t="str">
            <v>X65</v>
          </cell>
          <cell r="I3744" t="str">
            <v>TCMU</v>
          </cell>
          <cell r="J3744">
            <v>8</v>
          </cell>
          <cell r="K3744" t="str">
            <v>MANZANELLI RICARDO O</v>
          </cell>
          <cell r="L3744" t="str">
            <v>GUNI</v>
          </cell>
        </row>
        <row r="3745">
          <cell r="A3745">
            <v>22</v>
          </cell>
          <cell r="B3745" t="str">
            <v>X65</v>
          </cell>
          <cell r="C3745" t="str">
            <v>DEPARTAMENTO MONTAJE</v>
          </cell>
          <cell r="D3745" t="str">
            <v>147</v>
          </cell>
          <cell r="E3745" t="str">
            <v>ALETA ARD.</v>
          </cell>
          <cell r="F3745" t="str">
            <v>DESCONCHADO</v>
          </cell>
          <cell r="G3745" t="str">
            <v>ALETA ARD.DESCONCHADO</v>
          </cell>
          <cell r="H3745" t="str">
            <v>X65</v>
          </cell>
          <cell r="I3745" t="str">
            <v>SBOX</v>
          </cell>
          <cell r="J3745">
            <v>8</v>
          </cell>
          <cell r="K3745" t="str">
            <v>ALBORNOZ CARLOS</v>
          </cell>
          <cell r="L3745" t="str">
            <v>SPIN</v>
          </cell>
        </row>
        <row r="3746">
          <cell r="A3746">
            <v>22</v>
          </cell>
          <cell r="B3746" t="str">
            <v>X65</v>
          </cell>
          <cell r="C3746" t="str">
            <v>DEPARTAMENTO MONTAJE</v>
          </cell>
          <cell r="D3746" t="str">
            <v>147</v>
          </cell>
          <cell r="E3746" t="str">
            <v>ALETA ARD.</v>
          </cell>
          <cell r="F3746" t="str">
            <v>DESCONCHADO</v>
          </cell>
          <cell r="G3746" t="str">
            <v>ALETA ARD.DESCONCHADO</v>
          </cell>
          <cell r="H3746" t="str">
            <v>X65</v>
          </cell>
          <cell r="I3746" t="str">
            <v>TCMU</v>
          </cell>
          <cell r="J3746">
            <v>8</v>
          </cell>
          <cell r="K3746" t="str">
            <v>GAUNA MARIA EUGENIA</v>
          </cell>
          <cell r="L3746" t="str">
            <v>GUNI</v>
          </cell>
        </row>
        <row r="3747">
          <cell r="A3747">
            <v>22</v>
          </cell>
          <cell r="B3747" t="str">
            <v>X65</v>
          </cell>
          <cell r="C3747" t="str">
            <v>DEPARTAMENTO MONTAJE</v>
          </cell>
          <cell r="D3747" t="str">
            <v>147</v>
          </cell>
          <cell r="E3747" t="str">
            <v>ALETA ARD.</v>
          </cell>
          <cell r="F3747" t="str">
            <v>DESCONCHADO</v>
          </cell>
          <cell r="G3747" t="str">
            <v>ALETA ARD.DESCONCHADO</v>
          </cell>
          <cell r="H3747" t="str">
            <v>X65</v>
          </cell>
          <cell r="I3747" t="str">
            <v>TCMU</v>
          </cell>
          <cell r="J3747">
            <v>8</v>
          </cell>
          <cell r="K3747" t="str">
            <v>RUSEK CHRISTIAN ADRI</v>
          </cell>
          <cell r="L3747" t="str">
            <v>GUNI</v>
          </cell>
        </row>
        <row r="3748">
          <cell r="A3748">
            <v>22</v>
          </cell>
          <cell r="B3748" t="str">
            <v>X65</v>
          </cell>
          <cell r="C3748" t="str">
            <v>DEPARTAMENTO MONTAJE</v>
          </cell>
          <cell r="D3748" t="str">
            <v>147</v>
          </cell>
          <cell r="E3748" t="str">
            <v>ALETA ARD.</v>
          </cell>
          <cell r="F3748" t="str">
            <v>DESCONCHADO</v>
          </cell>
          <cell r="G3748" t="str">
            <v>ALETA ARD.DESCONCHADO</v>
          </cell>
          <cell r="H3748" t="str">
            <v>X65</v>
          </cell>
          <cell r="I3748" t="str">
            <v>TCMU</v>
          </cell>
          <cell r="J3748">
            <v>8</v>
          </cell>
          <cell r="K3748" t="str">
            <v>VAZQUEZ RENE ALBERTO</v>
          </cell>
          <cell r="L3748" t="str">
            <v>GUNI</v>
          </cell>
        </row>
        <row r="3749">
          <cell r="A3749">
            <v>22</v>
          </cell>
          <cell r="B3749" t="str">
            <v>X65</v>
          </cell>
          <cell r="C3749" t="str">
            <v>DEPARTAMENTO MONTAJE</v>
          </cell>
          <cell r="D3749" t="str">
            <v>147</v>
          </cell>
          <cell r="E3749" t="str">
            <v>ALETA ARD.</v>
          </cell>
          <cell r="F3749" t="str">
            <v xml:space="preserve">RAYAS </v>
          </cell>
          <cell r="G3749" t="str">
            <v xml:space="preserve">ALETA ARD.RAYAS </v>
          </cell>
          <cell r="H3749" t="str">
            <v>X65</v>
          </cell>
          <cell r="I3749" t="str">
            <v>TCMU</v>
          </cell>
          <cell r="J3749">
            <v>8</v>
          </cell>
          <cell r="K3749" t="str">
            <v>RIZZI JESSICA</v>
          </cell>
          <cell r="L3749" t="str">
            <v>GUNI</v>
          </cell>
        </row>
        <row r="3750">
          <cell r="A3750">
            <v>22</v>
          </cell>
          <cell r="B3750" t="str">
            <v>X65</v>
          </cell>
          <cell r="C3750" t="str">
            <v>DEPARTAMENTO MONTAJE</v>
          </cell>
          <cell r="D3750" t="str">
            <v>147</v>
          </cell>
          <cell r="E3750" t="str">
            <v>ALETA ARD.</v>
          </cell>
          <cell r="F3750" t="str">
            <v xml:space="preserve">RAYAS </v>
          </cell>
          <cell r="G3750" t="str">
            <v xml:space="preserve">ALETA ARD.RAYAS </v>
          </cell>
          <cell r="H3750" t="str">
            <v>X65</v>
          </cell>
          <cell r="I3750" t="str">
            <v>TCMU</v>
          </cell>
          <cell r="J3750">
            <v>8</v>
          </cell>
          <cell r="K3750" t="str">
            <v>RUSEK CHRISTIAN ADRI</v>
          </cell>
          <cell r="L3750" t="str">
            <v>GUNI</v>
          </cell>
        </row>
        <row r="3751">
          <cell r="A3751">
            <v>22</v>
          </cell>
          <cell r="B3751" t="str">
            <v>X65</v>
          </cell>
          <cell r="C3751" t="str">
            <v>DEPARTAMENTO MONTAJE</v>
          </cell>
          <cell r="D3751" t="str">
            <v>147</v>
          </cell>
          <cell r="E3751" t="str">
            <v>ALETA  ARI.</v>
          </cell>
          <cell r="F3751" t="str">
            <v>DESCONCHADO</v>
          </cell>
          <cell r="G3751" t="str">
            <v>ALETA  ARI.DESCONCHADO</v>
          </cell>
          <cell r="H3751" t="str">
            <v>X65</v>
          </cell>
          <cell r="I3751" t="str">
            <v>TCMU</v>
          </cell>
          <cell r="J3751">
            <v>8</v>
          </cell>
          <cell r="K3751" t="str">
            <v>RAMIREZ RICAR DANIEL</v>
          </cell>
          <cell r="L3751" t="str">
            <v>GUNI</v>
          </cell>
        </row>
        <row r="3752">
          <cell r="A3752">
            <v>22</v>
          </cell>
          <cell r="B3752" t="str">
            <v>X65</v>
          </cell>
          <cell r="C3752" t="str">
            <v>DEPARTAMENTO MONTAJE</v>
          </cell>
          <cell r="D3752" t="str">
            <v>147</v>
          </cell>
          <cell r="E3752" t="str">
            <v>ALETA  AVD.</v>
          </cell>
          <cell r="F3752" t="str">
            <v xml:space="preserve">RAYAS </v>
          </cell>
          <cell r="G3752" t="str">
            <v xml:space="preserve">ALETA  AVD.RAYAS </v>
          </cell>
          <cell r="H3752" t="str">
            <v>X65</v>
          </cell>
          <cell r="I3752" t="str">
            <v>TCMU</v>
          </cell>
          <cell r="J3752">
            <v>8</v>
          </cell>
          <cell r="K3752" t="str">
            <v>MANZANELLI RICARDO O</v>
          </cell>
          <cell r="L3752" t="str">
            <v>GUNI</v>
          </cell>
        </row>
        <row r="3753">
          <cell r="A3753">
            <v>22</v>
          </cell>
          <cell r="B3753" t="str">
            <v>X65</v>
          </cell>
          <cell r="C3753" t="str">
            <v>DEPARTAMENTO MONTAJE</v>
          </cell>
          <cell r="D3753" t="str">
            <v>147</v>
          </cell>
          <cell r="E3753" t="str">
            <v>ALETA  AVI.</v>
          </cell>
          <cell r="F3753" t="str">
            <v>DESCONCHADO</v>
          </cell>
          <cell r="G3753" t="str">
            <v>ALETA  AVI.DESCONCHADO</v>
          </cell>
          <cell r="H3753" t="str">
            <v>X65</v>
          </cell>
          <cell r="I3753" t="str">
            <v>TCMU</v>
          </cell>
          <cell r="J3753">
            <v>8</v>
          </cell>
          <cell r="K3753" t="str">
            <v>ACEVEDO CLAUDIO CEFE</v>
          </cell>
          <cell r="L3753" t="str">
            <v>GUNI</v>
          </cell>
        </row>
        <row r="3754">
          <cell r="A3754">
            <v>22</v>
          </cell>
          <cell r="B3754" t="str">
            <v>X65</v>
          </cell>
          <cell r="C3754" t="str">
            <v>DEPARTAMENTO MONTAJE</v>
          </cell>
          <cell r="D3754" t="str">
            <v>147</v>
          </cell>
          <cell r="E3754" t="str">
            <v>ALETA  AVI.</v>
          </cell>
          <cell r="F3754" t="str">
            <v>DESCONCHADO</v>
          </cell>
          <cell r="G3754" t="str">
            <v>ALETA  AVI.DESCONCHADO</v>
          </cell>
          <cell r="H3754" t="str">
            <v>X65</v>
          </cell>
          <cell r="I3754" t="str">
            <v>TCMU</v>
          </cell>
          <cell r="J3754">
            <v>8</v>
          </cell>
          <cell r="K3754" t="str">
            <v>FUENTE FEDER GREGOR</v>
          </cell>
          <cell r="L3754" t="str">
            <v>GUNI</v>
          </cell>
        </row>
        <row r="3755">
          <cell r="A3755">
            <v>22</v>
          </cell>
          <cell r="B3755" t="str">
            <v>X65</v>
          </cell>
          <cell r="C3755" t="str">
            <v>DEPARTAMENTO MONTAJE</v>
          </cell>
          <cell r="D3755" t="str">
            <v>147</v>
          </cell>
          <cell r="E3755" t="str">
            <v>ALETA  AVI.</v>
          </cell>
          <cell r="F3755" t="str">
            <v>DESCONCHADO</v>
          </cell>
          <cell r="G3755" t="str">
            <v>ALETA  AVI.DESCONCHADO</v>
          </cell>
          <cell r="H3755" t="str">
            <v>X65</v>
          </cell>
          <cell r="I3755" t="str">
            <v>TCMU</v>
          </cell>
          <cell r="J3755">
            <v>8</v>
          </cell>
          <cell r="K3755" t="str">
            <v>MANZANELLI RICARDO O</v>
          </cell>
          <cell r="L3755" t="str">
            <v>GUNI</v>
          </cell>
        </row>
        <row r="3756">
          <cell r="A3756">
            <v>22</v>
          </cell>
          <cell r="B3756" t="str">
            <v>X65</v>
          </cell>
          <cell r="C3756" t="str">
            <v>DEPARTAMENTO MONTAJE</v>
          </cell>
          <cell r="D3756" t="str">
            <v>147</v>
          </cell>
          <cell r="E3756" t="str">
            <v>ALETA  AVI.</v>
          </cell>
          <cell r="F3756" t="str">
            <v>DESCONCHADO</v>
          </cell>
          <cell r="G3756" t="str">
            <v>ALETA  AVI.DESCONCHADO</v>
          </cell>
          <cell r="H3756" t="str">
            <v>X65</v>
          </cell>
          <cell r="I3756" t="str">
            <v>TCMU</v>
          </cell>
          <cell r="J3756">
            <v>8</v>
          </cell>
          <cell r="K3756" t="str">
            <v>RIZZI JESSICA</v>
          </cell>
          <cell r="L3756" t="str">
            <v>GUNI</v>
          </cell>
        </row>
        <row r="3757">
          <cell r="A3757">
            <v>22</v>
          </cell>
          <cell r="B3757" t="str">
            <v>X65</v>
          </cell>
          <cell r="C3757" t="str">
            <v>DEPARTAMENTO MONTAJE</v>
          </cell>
          <cell r="D3757" t="str">
            <v>147</v>
          </cell>
          <cell r="E3757" t="str">
            <v>CAPOT AV.</v>
          </cell>
          <cell r="F3757" t="str">
            <v xml:space="preserve">RAYAS </v>
          </cell>
          <cell r="G3757" t="str">
            <v xml:space="preserve">CAPOT AV.RAYAS </v>
          </cell>
          <cell r="H3757" t="str">
            <v>X65</v>
          </cell>
          <cell r="I3757" t="str">
            <v>TCMU</v>
          </cell>
          <cell r="J3757">
            <v>8</v>
          </cell>
          <cell r="K3757" t="str">
            <v>FIGUEROA MIGUEL ANGE</v>
          </cell>
          <cell r="L3757" t="str">
            <v>GUNI</v>
          </cell>
        </row>
        <row r="3758">
          <cell r="A3758">
            <v>22</v>
          </cell>
          <cell r="B3758" t="str">
            <v>X65</v>
          </cell>
          <cell r="C3758" t="str">
            <v>DEPARTAMENTO MONTAJE</v>
          </cell>
          <cell r="D3758" t="str">
            <v>147</v>
          </cell>
          <cell r="E3758" t="str">
            <v>CAPOT AV.</v>
          </cell>
          <cell r="F3758" t="str">
            <v xml:space="preserve">RAYAS </v>
          </cell>
          <cell r="G3758" t="str">
            <v xml:space="preserve">CAPOT AV.RAYAS </v>
          </cell>
          <cell r="H3758" t="str">
            <v>X65</v>
          </cell>
          <cell r="I3758" t="str">
            <v>TCMU</v>
          </cell>
          <cell r="J3758">
            <v>8</v>
          </cell>
          <cell r="K3758" t="str">
            <v>VAZQUEZ RENE ALBERTO</v>
          </cell>
          <cell r="L3758" t="str">
            <v>GUNI</v>
          </cell>
        </row>
        <row r="3759">
          <cell r="A3759">
            <v>22</v>
          </cell>
          <cell r="B3759" t="str">
            <v>X65</v>
          </cell>
          <cell r="C3759" t="str">
            <v>DEPARTAMENTO MONTAJE</v>
          </cell>
          <cell r="D3759" t="str">
            <v>147</v>
          </cell>
          <cell r="E3759" t="str">
            <v>ENCUADRAMIENTO DE PUERTA ARI.</v>
          </cell>
          <cell r="F3759" t="str">
            <v>DESCONCHADO</v>
          </cell>
          <cell r="G3759" t="str">
            <v>ENCUADRAMIENTO DE PUERTA ARI.DESCONCHADO</v>
          </cell>
          <cell r="H3759" t="str">
            <v>X65</v>
          </cell>
          <cell r="I3759" t="str">
            <v>TCMU</v>
          </cell>
          <cell r="J3759">
            <v>8</v>
          </cell>
          <cell r="K3759" t="str">
            <v>FIGUEROA MIGUEL ANGE</v>
          </cell>
          <cell r="L3759" t="str">
            <v>GUNI</v>
          </cell>
        </row>
        <row r="3760">
          <cell r="A3760">
            <v>22</v>
          </cell>
          <cell r="B3760" t="str">
            <v>X65</v>
          </cell>
          <cell r="C3760" t="str">
            <v>DEPARTAMENTO MONTAJE</v>
          </cell>
          <cell r="D3760" t="str">
            <v>147</v>
          </cell>
          <cell r="E3760" t="str">
            <v>MARCO DE PUERTA  ARI</v>
          </cell>
          <cell r="F3760" t="str">
            <v>DESCONCHADO</v>
          </cell>
          <cell r="G3760" t="str">
            <v>MARCO DE PUERTA  ARIDESCONCHADO</v>
          </cell>
          <cell r="H3760" t="str">
            <v>X65</v>
          </cell>
          <cell r="I3760" t="str">
            <v>TCMU</v>
          </cell>
          <cell r="J3760">
            <v>8</v>
          </cell>
          <cell r="K3760" t="str">
            <v>ACEVEDO CLAUDIO CEFE</v>
          </cell>
          <cell r="L3760" t="str">
            <v>GUNI</v>
          </cell>
        </row>
        <row r="3761">
          <cell r="A3761">
            <v>22</v>
          </cell>
          <cell r="B3761" t="str">
            <v>X65</v>
          </cell>
          <cell r="C3761" t="str">
            <v>DEPARTAMENTO MONTAJE</v>
          </cell>
          <cell r="D3761" t="str">
            <v>147</v>
          </cell>
          <cell r="E3761" t="str">
            <v>MARCO DE PUERTA  AVI</v>
          </cell>
          <cell r="F3761" t="str">
            <v>DESCONCHADO</v>
          </cell>
          <cell r="G3761" t="str">
            <v>MARCO DE PUERTA  AVIDESCONCHADO</v>
          </cell>
          <cell r="H3761" t="str">
            <v>X65</v>
          </cell>
          <cell r="I3761" t="str">
            <v>TCMU</v>
          </cell>
          <cell r="J3761">
            <v>8</v>
          </cell>
          <cell r="K3761" t="str">
            <v>REYNOSO DAVID WALTER</v>
          </cell>
          <cell r="L3761" t="str">
            <v>GUNI</v>
          </cell>
        </row>
        <row r="3762">
          <cell r="A3762">
            <v>22</v>
          </cell>
          <cell r="B3762" t="str">
            <v>X65</v>
          </cell>
          <cell r="C3762" t="str">
            <v>DEPARTAMENTO MONTAJE</v>
          </cell>
          <cell r="D3762" t="str">
            <v>147</v>
          </cell>
          <cell r="E3762" t="str">
            <v>PARACHOQUES AR</v>
          </cell>
          <cell r="F3762" t="str">
            <v>DESCONCHADO</v>
          </cell>
          <cell r="G3762" t="str">
            <v>PARACHOQUES ARDESCONCHADO</v>
          </cell>
          <cell r="H3762" t="str">
            <v>X65</v>
          </cell>
          <cell r="I3762" t="str">
            <v>TCMU</v>
          </cell>
          <cell r="J3762">
            <v>8</v>
          </cell>
          <cell r="K3762" t="str">
            <v>FUENTE FEDER GREGOR</v>
          </cell>
          <cell r="L3762" t="str">
            <v>GUNI</v>
          </cell>
        </row>
        <row r="3763">
          <cell r="A3763">
            <v>22</v>
          </cell>
          <cell r="B3763" t="str">
            <v>X65</v>
          </cell>
          <cell r="C3763" t="str">
            <v>DEPARTAMENTO MONTAJE</v>
          </cell>
          <cell r="D3763" t="str">
            <v>147</v>
          </cell>
          <cell r="E3763" t="str">
            <v>PARACHOQUES AV.</v>
          </cell>
          <cell r="F3763" t="str">
            <v>DESCONCHADO</v>
          </cell>
          <cell r="G3763" t="str">
            <v>PARACHOQUES AV.DESCONCHADO</v>
          </cell>
          <cell r="H3763" t="str">
            <v>X65</v>
          </cell>
          <cell r="I3763" t="str">
            <v>SRE2</v>
          </cell>
          <cell r="J3763">
            <v>8</v>
          </cell>
          <cell r="K3763" t="str">
            <v>RUSEK CHRISTIAN ADRI</v>
          </cell>
          <cell r="L3763" t="str">
            <v>GUNI</v>
          </cell>
        </row>
        <row r="3764">
          <cell r="A3764">
            <v>22</v>
          </cell>
          <cell r="B3764" t="str">
            <v>X65</v>
          </cell>
          <cell r="C3764" t="str">
            <v>DEPARTAMENTO MONTAJE</v>
          </cell>
          <cell r="D3764" t="str">
            <v>147</v>
          </cell>
          <cell r="E3764" t="str">
            <v>PIE  AVD.</v>
          </cell>
          <cell r="F3764" t="str">
            <v>DESCONCHADO</v>
          </cell>
          <cell r="G3764" t="str">
            <v>PIE  AVD.DESCONCHADO</v>
          </cell>
          <cell r="H3764" t="str">
            <v>X65</v>
          </cell>
          <cell r="I3764" t="str">
            <v>SBOX</v>
          </cell>
          <cell r="J3764">
            <v>8</v>
          </cell>
          <cell r="K3764" t="str">
            <v>ALBORNOZ CARLOS</v>
          </cell>
          <cell r="L3764" t="str">
            <v>SPIN</v>
          </cell>
        </row>
        <row r="3765">
          <cell r="A3765">
            <v>22</v>
          </cell>
          <cell r="B3765" t="str">
            <v>X65</v>
          </cell>
          <cell r="C3765" t="str">
            <v>DEPARTAMENTO MONTAJE</v>
          </cell>
          <cell r="D3765" t="str">
            <v>147</v>
          </cell>
          <cell r="E3765" t="str">
            <v>PIE MEDIO  D.</v>
          </cell>
          <cell r="F3765" t="str">
            <v>DESCONCHADO</v>
          </cell>
          <cell r="G3765" t="str">
            <v>PIE MEDIO  D.DESCONCHADO</v>
          </cell>
          <cell r="H3765" t="str">
            <v>X65</v>
          </cell>
          <cell r="I3765" t="str">
            <v>TCMU</v>
          </cell>
          <cell r="J3765">
            <v>8</v>
          </cell>
          <cell r="K3765" t="str">
            <v>ACEVEDO CLAUDIO CEFE</v>
          </cell>
          <cell r="L3765" t="str">
            <v>GUNI</v>
          </cell>
        </row>
        <row r="3766">
          <cell r="A3766">
            <v>22</v>
          </cell>
          <cell r="B3766" t="str">
            <v>X65</v>
          </cell>
          <cell r="C3766" t="str">
            <v>DEPARTAMENTO MONTAJE</v>
          </cell>
          <cell r="D3766" t="str">
            <v>147</v>
          </cell>
          <cell r="E3766" t="str">
            <v>PIE MEDIO  I.</v>
          </cell>
          <cell r="F3766" t="str">
            <v>DESCONCHADO</v>
          </cell>
          <cell r="G3766" t="str">
            <v>PIE MEDIO  I.DESCONCHADO</v>
          </cell>
          <cell r="H3766" t="str">
            <v>X65</v>
          </cell>
          <cell r="I3766" t="str">
            <v>TCMU</v>
          </cell>
          <cell r="J3766">
            <v>8</v>
          </cell>
          <cell r="K3766" t="str">
            <v>RAMIREZ RICAR DANIEL</v>
          </cell>
          <cell r="L3766" t="str">
            <v>GUNI</v>
          </cell>
        </row>
        <row r="3767">
          <cell r="A3767">
            <v>22</v>
          </cell>
          <cell r="B3767" t="str">
            <v>X65</v>
          </cell>
          <cell r="C3767" t="str">
            <v>DEPARTAMENTO MONTAJE</v>
          </cell>
          <cell r="D3767" t="str">
            <v>147</v>
          </cell>
          <cell r="E3767" t="str">
            <v>PIE MEDIO  I.</v>
          </cell>
          <cell r="F3767" t="str">
            <v>DESCONCHADO</v>
          </cell>
          <cell r="G3767" t="str">
            <v>PIE MEDIO  I.DESCONCHADO</v>
          </cell>
          <cell r="H3767" t="str">
            <v>X65</v>
          </cell>
          <cell r="I3767" t="str">
            <v>TCMU</v>
          </cell>
          <cell r="J3767">
            <v>8</v>
          </cell>
          <cell r="K3767" t="str">
            <v>REYNOSO DAVID WALTER</v>
          </cell>
          <cell r="L3767" t="str">
            <v>GUNI</v>
          </cell>
        </row>
        <row r="3768">
          <cell r="A3768">
            <v>22</v>
          </cell>
          <cell r="B3768" t="str">
            <v>X65</v>
          </cell>
          <cell r="C3768" t="str">
            <v>DEPARTAMENTO MONTAJE</v>
          </cell>
          <cell r="D3768" t="str">
            <v>147</v>
          </cell>
          <cell r="E3768" t="str">
            <v>PIE MEDIO  I.</v>
          </cell>
          <cell r="F3768" t="str">
            <v>DESCONCHADO</v>
          </cell>
          <cell r="G3768" t="str">
            <v>PIE MEDIO  I.DESCONCHADO</v>
          </cell>
          <cell r="H3768" t="str">
            <v>X65</v>
          </cell>
          <cell r="I3768" t="str">
            <v>TCMU</v>
          </cell>
          <cell r="J3768">
            <v>8</v>
          </cell>
          <cell r="K3768" t="str">
            <v>ZELAYA GONZA MA CRUZ</v>
          </cell>
          <cell r="L3768" t="str">
            <v>GUNI</v>
          </cell>
        </row>
        <row r="3769">
          <cell r="A3769">
            <v>22</v>
          </cell>
          <cell r="B3769" t="str">
            <v>X65</v>
          </cell>
          <cell r="C3769" t="str">
            <v>DEPARTAMENTO MONTAJE</v>
          </cell>
          <cell r="D3769" t="str">
            <v>147</v>
          </cell>
          <cell r="E3769" t="str">
            <v>PISO / FALDON</v>
          </cell>
          <cell r="F3769" t="str">
            <v>DESCONCHADO</v>
          </cell>
          <cell r="G3769" t="str">
            <v>PISO / FALDONDESCONCHADO</v>
          </cell>
          <cell r="H3769" t="str">
            <v>X65</v>
          </cell>
          <cell r="I3769" t="str">
            <v>SBOX</v>
          </cell>
          <cell r="J3769">
            <v>8</v>
          </cell>
          <cell r="K3769" t="str">
            <v>ALBORNOZ CARLOS</v>
          </cell>
          <cell r="L3769" t="str">
            <v>SPIN</v>
          </cell>
        </row>
        <row r="3770">
          <cell r="A3770">
            <v>22</v>
          </cell>
          <cell r="B3770" t="str">
            <v>X65</v>
          </cell>
          <cell r="C3770" t="str">
            <v>DEPARTAMENTO MONTAJE</v>
          </cell>
          <cell r="D3770" t="str">
            <v>147</v>
          </cell>
          <cell r="E3770" t="str">
            <v>PORTON (CONJUNTO)</v>
          </cell>
          <cell r="F3770" t="str">
            <v>DESCONCHADO</v>
          </cell>
          <cell r="G3770" t="str">
            <v>PORTON (CONJUNTO)DESCONCHADO</v>
          </cell>
          <cell r="H3770" t="str">
            <v>X65</v>
          </cell>
          <cell r="I3770" t="str">
            <v>TCMU</v>
          </cell>
          <cell r="J3770">
            <v>8</v>
          </cell>
          <cell r="K3770" t="str">
            <v>FUENTE FEDER GREGOR</v>
          </cell>
          <cell r="L3770" t="str">
            <v>GUNI</v>
          </cell>
        </row>
        <row r="3771">
          <cell r="A3771">
            <v>22</v>
          </cell>
          <cell r="B3771" t="str">
            <v>X65</v>
          </cell>
          <cell r="C3771" t="str">
            <v>DEPARTAMENTO MONTAJE</v>
          </cell>
          <cell r="D3771" t="str">
            <v>147</v>
          </cell>
          <cell r="E3771" t="str">
            <v>PORTON (CONJUNTO)</v>
          </cell>
          <cell r="F3771" t="str">
            <v>DESCONCHADO</v>
          </cell>
          <cell r="G3771" t="str">
            <v>PORTON (CONJUNTO)DESCONCHADO</v>
          </cell>
          <cell r="H3771" t="str">
            <v>X65</v>
          </cell>
          <cell r="I3771" t="str">
            <v>TCMU</v>
          </cell>
          <cell r="J3771">
            <v>8</v>
          </cell>
          <cell r="K3771" t="str">
            <v>RAMIREZ RICAR DANIEL</v>
          </cell>
          <cell r="L3771" t="str">
            <v>GUNI</v>
          </cell>
        </row>
        <row r="3772">
          <cell r="A3772">
            <v>22</v>
          </cell>
          <cell r="B3772" t="str">
            <v>X65</v>
          </cell>
          <cell r="C3772" t="str">
            <v>DEPARTAMENTO MONTAJE</v>
          </cell>
          <cell r="D3772" t="str">
            <v>147</v>
          </cell>
          <cell r="E3772" t="str">
            <v>PORTON (CONJUNTO)</v>
          </cell>
          <cell r="F3772" t="str">
            <v>RAYA LLEGA A LA CHAPA</v>
          </cell>
          <cell r="G3772" t="str">
            <v>PORTON (CONJUNTO)RAYA LLEGA A LA CHAPA</v>
          </cell>
          <cell r="H3772" t="str">
            <v>X65</v>
          </cell>
          <cell r="I3772" t="str">
            <v>TCMU</v>
          </cell>
          <cell r="J3772">
            <v>8</v>
          </cell>
          <cell r="K3772" t="str">
            <v>ACEVEDO CLAUDIO CEFE</v>
          </cell>
          <cell r="L3772" t="str">
            <v>GUNI</v>
          </cell>
        </row>
        <row r="3773">
          <cell r="A3773">
            <v>22</v>
          </cell>
          <cell r="B3773" t="str">
            <v>X65</v>
          </cell>
          <cell r="C3773" t="str">
            <v>DEPARTAMENTO MONTAJE</v>
          </cell>
          <cell r="D3773" t="str">
            <v>147</v>
          </cell>
          <cell r="E3773" t="str">
            <v>PORTON (CONJUNTO)</v>
          </cell>
          <cell r="F3773" t="str">
            <v xml:space="preserve">RAYAS </v>
          </cell>
          <cell r="G3773" t="str">
            <v xml:space="preserve">PORTON (CONJUNTO)RAYAS </v>
          </cell>
          <cell r="H3773" t="str">
            <v>X65</v>
          </cell>
          <cell r="I3773" t="str">
            <v>TCMU</v>
          </cell>
          <cell r="J3773">
            <v>8</v>
          </cell>
          <cell r="K3773" t="str">
            <v>RAMIREZ RICAR DANIEL</v>
          </cell>
          <cell r="L3773" t="str">
            <v>GUNI</v>
          </cell>
        </row>
        <row r="3774">
          <cell r="A3774">
            <v>22</v>
          </cell>
          <cell r="B3774" t="str">
            <v>X65</v>
          </cell>
          <cell r="C3774" t="str">
            <v>DEPARTAMENTO MONTAJE</v>
          </cell>
          <cell r="D3774" t="str">
            <v>147</v>
          </cell>
          <cell r="E3774" t="str">
            <v>PUERTA ARD.</v>
          </cell>
          <cell r="F3774" t="str">
            <v>DESCONCHADO</v>
          </cell>
          <cell r="G3774" t="str">
            <v>PUERTA ARD.DESCONCHADO</v>
          </cell>
          <cell r="H3774" t="str">
            <v>X65</v>
          </cell>
          <cell r="I3774" t="str">
            <v>SBOX</v>
          </cell>
          <cell r="J3774">
            <v>8</v>
          </cell>
          <cell r="K3774" t="str">
            <v>ALBORNOZ CARLOS</v>
          </cell>
          <cell r="L3774" t="str">
            <v>SPIN</v>
          </cell>
        </row>
        <row r="3775">
          <cell r="A3775">
            <v>22</v>
          </cell>
          <cell r="B3775" t="str">
            <v>X65</v>
          </cell>
          <cell r="C3775" t="str">
            <v>DEPARTAMENTO MONTAJE</v>
          </cell>
          <cell r="D3775" t="str">
            <v>147</v>
          </cell>
          <cell r="E3775" t="str">
            <v>PUERTA ARD.</v>
          </cell>
          <cell r="F3775" t="str">
            <v>DESCONCHADO</v>
          </cell>
          <cell r="G3775" t="str">
            <v>PUERTA ARD.DESCONCHADO</v>
          </cell>
          <cell r="H3775" t="str">
            <v>X65</v>
          </cell>
          <cell r="I3775" t="str">
            <v>SREE</v>
          </cell>
          <cell r="J3775">
            <v>8</v>
          </cell>
          <cell r="K3775" t="str">
            <v>RUSEK CHRISTIAN ADRI</v>
          </cell>
          <cell r="L3775" t="str">
            <v>GUNI</v>
          </cell>
        </row>
        <row r="3776">
          <cell r="A3776">
            <v>22</v>
          </cell>
          <cell r="B3776" t="str">
            <v>X65</v>
          </cell>
          <cell r="C3776" t="str">
            <v>DEPARTAMENTO MONTAJE</v>
          </cell>
          <cell r="D3776" t="str">
            <v>147</v>
          </cell>
          <cell r="E3776" t="str">
            <v>PUERTA ARD.</v>
          </cell>
          <cell r="F3776" t="str">
            <v>DESCONCHADO</v>
          </cell>
          <cell r="G3776" t="str">
            <v>PUERTA ARD.DESCONCHADO</v>
          </cell>
          <cell r="H3776" t="str">
            <v>X65</v>
          </cell>
          <cell r="I3776" t="str">
            <v>TCMU</v>
          </cell>
          <cell r="J3776">
            <v>8</v>
          </cell>
          <cell r="K3776" t="str">
            <v>GUTIERREZ VERONICA</v>
          </cell>
          <cell r="L3776" t="str">
            <v>GUNI</v>
          </cell>
        </row>
        <row r="3777">
          <cell r="A3777">
            <v>22</v>
          </cell>
          <cell r="B3777" t="str">
            <v>X65</v>
          </cell>
          <cell r="C3777" t="str">
            <v>DEPARTAMENTO MONTAJE</v>
          </cell>
          <cell r="D3777" t="str">
            <v>147</v>
          </cell>
          <cell r="E3777" t="str">
            <v>PUERTA ARI.</v>
          </cell>
          <cell r="F3777" t="str">
            <v>DESCONCHADO</v>
          </cell>
          <cell r="G3777" t="str">
            <v>PUERTA ARI.DESCONCHADO</v>
          </cell>
          <cell r="H3777" t="str">
            <v>X65</v>
          </cell>
          <cell r="I3777" t="str">
            <v>BDEF</v>
          </cell>
          <cell r="J3777">
            <v>8</v>
          </cell>
          <cell r="K3777" t="str">
            <v>ZELAYA GONZA MA CRUZ</v>
          </cell>
          <cell r="L3777" t="str">
            <v>GUNI</v>
          </cell>
        </row>
        <row r="3778">
          <cell r="A3778">
            <v>22</v>
          </cell>
          <cell r="B3778" t="str">
            <v>X65</v>
          </cell>
          <cell r="C3778" t="str">
            <v>DEPARTAMENTO MONTAJE</v>
          </cell>
          <cell r="D3778" t="str">
            <v>147</v>
          </cell>
          <cell r="E3778" t="str">
            <v>PUERTA AVD.</v>
          </cell>
          <cell r="F3778" t="str">
            <v>DESCONCHADO</v>
          </cell>
          <cell r="G3778" t="str">
            <v>PUERTA AVD.DESCONCHADO</v>
          </cell>
          <cell r="H3778" t="str">
            <v>X65</v>
          </cell>
          <cell r="I3778" t="str">
            <v>BOUT</v>
          </cell>
          <cell r="J3778">
            <v>8</v>
          </cell>
          <cell r="K3778" t="str">
            <v>FUENTE FEDER GREGOR</v>
          </cell>
          <cell r="L3778" t="str">
            <v>GUNI</v>
          </cell>
        </row>
        <row r="3779">
          <cell r="A3779">
            <v>22</v>
          </cell>
          <cell r="B3779" t="str">
            <v>X65</v>
          </cell>
          <cell r="C3779" t="str">
            <v>DEPARTAMENTO MONTAJE</v>
          </cell>
          <cell r="D3779" t="str">
            <v>147</v>
          </cell>
          <cell r="E3779" t="str">
            <v>PUERTA AVD.</v>
          </cell>
          <cell r="F3779" t="str">
            <v>DESCONCHADO</v>
          </cell>
          <cell r="G3779" t="str">
            <v>PUERTA AVD.DESCONCHADO</v>
          </cell>
          <cell r="H3779" t="str">
            <v>X65</v>
          </cell>
          <cell r="I3779" t="str">
            <v>TCMU</v>
          </cell>
          <cell r="J3779">
            <v>8</v>
          </cell>
          <cell r="K3779" t="str">
            <v>RIZZI JESSICA</v>
          </cell>
          <cell r="L3779" t="str">
            <v>GUNI</v>
          </cell>
        </row>
        <row r="3780">
          <cell r="A3780">
            <v>22</v>
          </cell>
          <cell r="B3780" t="str">
            <v>X65</v>
          </cell>
          <cell r="C3780" t="str">
            <v>DEPARTAMENTO MONTAJE</v>
          </cell>
          <cell r="D3780" t="str">
            <v>147</v>
          </cell>
          <cell r="E3780" t="str">
            <v>PUERTA AVI.</v>
          </cell>
          <cell r="F3780" t="str">
            <v>DESCONCHADO</v>
          </cell>
          <cell r="G3780" t="str">
            <v>PUERTA AVI.DESCONCHADO</v>
          </cell>
          <cell r="H3780" t="str">
            <v>X65</v>
          </cell>
          <cell r="I3780" t="str">
            <v>SRE2</v>
          </cell>
          <cell r="J3780">
            <v>8</v>
          </cell>
          <cell r="K3780" t="str">
            <v>ZELAYA GONZA MA CRUZ</v>
          </cell>
          <cell r="L3780" t="str">
            <v>GUNI</v>
          </cell>
        </row>
        <row r="3781">
          <cell r="A3781">
            <v>22</v>
          </cell>
          <cell r="B3781" t="str">
            <v>X65</v>
          </cell>
          <cell r="C3781" t="str">
            <v>DEPARTAMENTO MONTAJE</v>
          </cell>
          <cell r="D3781" t="str">
            <v>147</v>
          </cell>
          <cell r="E3781" t="str">
            <v>PUERTA AVI.</v>
          </cell>
          <cell r="F3781" t="str">
            <v>RAYA LLEGA A LA CHAPA</v>
          </cell>
          <cell r="G3781" t="str">
            <v>PUERTA AVI.RAYA LLEGA A LA CHAPA</v>
          </cell>
          <cell r="H3781" t="str">
            <v>X65</v>
          </cell>
          <cell r="I3781" t="str">
            <v>TCMU</v>
          </cell>
          <cell r="J3781">
            <v>8</v>
          </cell>
          <cell r="K3781" t="str">
            <v>ACEVEDO CLAUDIO CEFE</v>
          </cell>
          <cell r="L3781" t="str">
            <v>GUNI</v>
          </cell>
        </row>
        <row r="3782">
          <cell r="A3782">
            <v>22</v>
          </cell>
          <cell r="B3782" t="str">
            <v>X65</v>
          </cell>
          <cell r="C3782" t="str">
            <v>DEPARTAMENTO MONTAJE</v>
          </cell>
          <cell r="D3782" t="str">
            <v>147</v>
          </cell>
          <cell r="E3782" t="str">
            <v>TAPA DE CARBURANTE</v>
          </cell>
          <cell r="F3782" t="str">
            <v>DESCONCHADO</v>
          </cell>
          <cell r="G3782" t="str">
            <v>TAPA DE CARBURANTEDESCONCHADO</v>
          </cell>
          <cell r="H3782" t="str">
            <v>X65</v>
          </cell>
          <cell r="I3782" t="str">
            <v>SBOX</v>
          </cell>
          <cell r="J3782">
            <v>8</v>
          </cell>
          <cell r="K3782" t="str">
            <v>ALBORNOZ CARLOS</v>
          </cell>
          <cell r="L3782" t="str">
            <v>SPIN</v>
          </cell>
        </row>
        <row r="3783">
          <cell r="A3783">
            <v>22</v>
          </cell>
          <cell r="B3783" t="str">
            <v>X65</v>
          </cell>
          <cell r="C3783" t="str">
            <v>DEPARTAMENTO MONTAJE</v>
          </cell>
          <cell r="D3783" t="str">
            <v>147</v>
          </cell>
          <cell r="E3783" t="str">
            <v>TAPA DE CARBURANTE</v>
          </cell>
          <cell r="F3783" t="str">
            <v>DESCONCHADO</v>
          </cell>
          <cell r="G3783" t="str">
            <v>TAPA DE CARBURANTEDESCONCHADO</v>
          </cell>
          <cell r="H3783" t="str">
            <v>X65</v>
          </cell>
          <cell r="I3783" t="str">
            <v>TCMU</v>
          </cell>
          <cell r="J3783">
            <v>8</v>
          </cell>
          <cell r="K3783" t="str">
            <v>GAUNA MARIA EUGENIA</v>
          </cell>
          <cell r="L3783" t="str">
            <v>GUNI</v>
          </cell>
        </row>
        <row r="3784">
          <cell r="A3784">
            <v>22</v>
          </cell>
          <cell r="B3784" t="str">
            <v>X65</v>
          </cell>
          <cell r="C3784" t="str">
            <v>DEPARTAMENTO MONTAJE</v>
          </cell>
          <cell r="D3784" t="str">
            <v>147</v>
          </cell>
          <cell r="E3784" t="str">
            <v>TECHO</v>
          </cell>
          <cell r="F3784" t="str">
            <v>DESCONCHADO</v>
          </cell>
          <cell r="G3784" t="str">
            <v>TECHODESCONCHADO</v>
          </cell>
          <cell r="H3784" t="str">
            <v>X65</v>
          </cell>
          <cell r="I3784" t="str">
            <v>BDEF</v>
          </cell>
          <cell r="J3784">
            <v>8</v>
          </cell>
          <cell r="K3784" t="str">
            <v>ZELAYA GONZA MA CRUZ</v>
          </cell>
          <cell r="L3784" t="str">
            <v>GUNI</v>
          </cell>
        </row>
        <row r="3785">
          <cell r="A3785">
            <v>22</v>
          </cell>
          <cell r="B3785" t="str">
            <v>X65</v>
          </cell>
          <cell r="C3785" t="str">
            <v>DEPARTAMENTO MONTAJE</v>
          </cell>
          <cell r="D3785" t="str">
            <v>147</v>
          </cell>
          <cell r="E3785" t="str">
            <v>TECHO</v>
          </cell>
          <cell r="F3785" t="str">
            <v>DESCONCHADO</v>
          </cell>
          <cell r="G3785" t="str">
            <v>TECHODESCONCHADO</v>
          </cell>
          <cell r="H3785" t="str">
            <v>X65</v>
          </cell>
          <cell r="I3785" t="str">
            <v>TCMU</v>
          </cell>
          <cell r="J3785">
            <v>8</v>
          </cell>
          <cell r="K3785" t="str">
            <v>FUENTE FEDER GREGOR</v>
          </cell>
          <cell r="L3785" t="str">
            <v>GUNI</v>
          </cell>
        </row>
        <row r="3786">
          <cell r="A3786">
            <v>22</v>
          </cell>
          <cell r="B3786" t="str">
            <v>X65</v>
          </cell>
          <cell r="C3786" t="str">
            <v>DEPARTAMENTO MONTAJE</v>
          </cell>
          <cell r="D3786" t="str">
            <v>147</v>
          </cell>
          <cell r="E3786" t="str">
            <v>TECHO</v>
          </cell>
          <cell r="F3786" t="str">
            <v>DESCONCHADO</v>
          </cell>
          <cell r="G3786" t="str">
            <v>TECHODESCONCHADO</v>
          </cell>
          <cell r="H3786" t="str">
            <v>X65</v>
          </cell>
          <cell r="I3786" t="str">
            <v>TCMU</v>
          </cell>
          <cell r="J3786">
            <v>8</v>
          </cell>
          <cell r="K3786" t="str">
            <v>RAMIREZ RICAR DANIEL</v>
          </cell>
          <cell r="L3786" t="str">
            <v>GUNI</v>
          </cell>
        </row>
        <row r="3787">
          <cell r="A3787">
            <v>22</v>
          </cell>
          <cell r="B3787" t="str">
            <v>X65</v>
          </cell>
          <cell r="C3787" t="str">
            <v>DEPARTAMENTO MONTAJE</v>
          </cell>
          <cell r="D3787" t="str">
            <v>147</v>
          </cell>
          <cell r="E3787" t="str">
            <v>TECHO</v>
          </cell>
          <cell r="F3787" t="str">
            <v>DESCONCHADO</v>
          </cell>
          <cell r="G3787" t="str">
            <v>TECHODESCONCHADO</v>
          </cell>
          <cell r="H3787" t="str">
            <v>X65</v>
          </cell>
          <cell r="I3787" t="str">
            <v>TCMU</v>
          </cell>
          <cell r="J3787">
            <v>8</v>
          </cell>
          <cell r="K3787" t="str">
            <v>RUSEK CHRISTIAN ADRI</v>
          </cell>
          <cell r="L3787" t="str">
            <v>GUNI</v>
          </cell>
        </row>
        <row r="3788">
          <cell r="A3788">
            <v>22</v>
          </cell>
          <cell r="B3788" t="str">
            <v>X65</v>
          </cell>
          <cell r="C3788" t="str">
            <v>DEPARTAMENTO MONTAJE</v>
          </cell>
          <cell r="D3788" t="str">
            <v>147</v>
          </cell>
          <cell r="E3788" t="str">
            <v>TECHO</v>
          </cell>
          <cell r="F3788" t="str">
            <v>DESCONCHADO</v>
          </cell>
          <cell r="G3788" t="str">
            <v>TECHODESCONCHADO</v>
          </cell>
          <cell r="H3788" t="str">
            <v>X65</v>
          </cell>
          <cell r="I3788" t="str">
            <v>TCMU</v>
          </cell>
          <cell r="J3788">
            <v>8</v>
          </cell>
          <cell r="K3788" t="str">
            <v>ZELAYA GONZA MA CRUZ</v>
          </cell>
          <cell r="L3788" t="str">
            <v>GUNI</v>
          </cell>
        </row>
        <row r="3789">
          <cell r="A3789">
            <v>22</v>
          </cell>
          <cell r="B3789" t="str">
            <v>X65</v>
          </cell>
          <cell r="C3789" t="str">
            <v>DEPARTAMENTO MONTAJE</v>
          </cell>
          <cell r="D3789" t="str">
            <v>148</v>
          </cell>
          <cell r="E3789" t="str">
            <v>ALFOMBRA DE MALETERO</v>
          </cell>
          <cell r="F3789" t="str">
            <v>PRESENCIA DE AGUA (ORIGEN INDETERMINADO)</v>
          </cell>
          <cell r="G3789" t="str">
            <v>ALFOMBRA DE MALETEROPRESENCIA DE AGUA (ORIGEN INDETERMINADO)</v>
          </cell>
          <cell r="H3789" t="str">
            <v>X65</v>
          </cell>
          <cell r="I3789" t="str">
            <v>SRE2</v>
          </cell>
          <cell r="J3789">
            <v>8</v>
          </cell>
          <cell r="K3789" t="str">
            <v>RAMIREZ RICAR DANIEL</v>
          </cell>
          <cell r="L3789" t="str">
            <v>GKAN</v>
          </cell>
        </row>
        <row r="3790">
          <cell r="A3790">
            <v>22</v>
          </cell>
          <cell r="B3790" t="str">
            <v>X65</v>
          </cell>
          <cell r="C3790" t="str">
            <v>DEPARTAMENTO MONTAJE</v>
          </cell>
          <cell r="D3790" t="str">
            <v>148</v>
          </cell>
          <cell r="E3790" t="str">
            <v>FUNCION DE ANTIARRANQUE</v>
          </cell>
          <cell r="F3790" t="str">
            <v>INSTALACION FIRMA SK01</v>
          </cell>
          <cell r="G3790" t="str">
            <v>FUNCION DE ANTIARRANQUEINSTALACION FIRMA SK01</v>
          </cell>
          <cell r="H3790" t="str">
            <v>X65</v>
          </cell>
          <cell r="I3790" t="str">
            <v>SRE2</v>
          </cell>
          <cell r="J3790">
            <v>8</v>
          </cell>
          <cell r="K3790" t="str">
            <v>CONTROL ELECTRICO</v>
          </cell>
          <cell r="L3790" t="str">
            <v>SEEA</v>
          </cell>
        </row>
        <row r="3791">
          <cell r="A3791">
            <v>22</v>
          </cell>
          <cell r="B3791" t="str">
            <v>X65</v>
          </cell>
          <cell r="C3791" t="str">
            <v>DEPARTAMENTO MONTAJE</v>
          </cell>
          <cell r="D3791" t="str">
            <v>148</v>
          </cell>
          <cell r="E3791" t="str">
            <v>FUNCION LIMPIAPARABRISAS AV</v>
          </cell>
          <cell r="F3791" t="str">
            <v>INSTALACION FIRMA SK01</v>
          </cell>
          <cell r="G3791" t="str">
            <v>FUNCION LIMPIAPARABRISAS AVINSTALACION FIRMA SK01</v>
          </cell>
          <cell r="H3791" t="str">
            <v>X65</v>
          </cell>
          <cell r="I3791" t="str">
            <v>SRE2</v>
          </cell>
          <cell r="J3791">
            <v>8</v>
          </cell>
          <cell r="K3791" t="str">
            <v>CONTROL ELECTRICO</v>
          </cell>
          <cell r="L3791" t="str">
            <v>SEEA</v>
          </cell>
        </row>
        <row r="3792">
          <cell r="A3792">
            <v>22</v>
          </cell>
          <cell r="B3792" t="str">
            <v>X65</v>
          </cell>
          <cell r="C3792" t="str">
            <v>DEPARTAMENTO PINTURA</v>
          </cell>
          <cell r="D3792" t="str">
            <v>468</v>
          </cell>
          <cell r="E3792" t="str">
            <v>PARACHOQUES AR</v>
          </cell>
          <cell r="F3792" t="str">
            <v>DETERIORADO</v>
          </cell>
          <cell r="G3792" t="str">
            <v>PARACHOQUES ARDETERIORADO</v>
          </cell>
          <cell r="H3792" t="str">
            <v>X65</v>
          </cell>
          <cell r="I3792" t="str">
            <v>SRE2</v>
          </cell>
          <cell r="J3792">
            <v>8</v>
          </cell>
          <cell r="K3792" t="str">
            <v>AUTELLI JORGE A</v>
          </cell>
          <cell r="L3792" t="str">
            <v>TCMU</v>
          </cell>
        </row>
        <row r="3793">
          <cell r="A3793">
            <v>22</v>
          </cell>
          <cell r="B3793" t="str">
            <v>X65</v>
          </cell>
          <cell r="C3793" t="str">
            <v>DEPARTAMENTO PINTURA</v>
          </cell>
          <cell r="D3793" t="str">
            <v>468</v>
          </cell>
          <cell r="E3793" t="str">
            <v>PARACHOQUES AR</v>
          </cell>
          <cell r="F3793" t="str">
            <v>FALTA</v>
          </cell>
          <cell r="G3793" t="str">
            <v>PARACHOQUES ARFALTA</v>
          </cell>
          <cell r="H3793" t="str">
            <v>X65</v>
          </cell>
          <cell r="I3793" t="str">
            <v>SRE2</v>
          </cell>
          <cell r="J3793">
            <v>8</v>
          </cell>
          <cell r="K3793" t="str">
            <v>AUTELLI JORGE A</v>
          </cell>
          <cell r="L3793" t="str">
            <v>TCMU</v>
          </cell>
        </row>
        <row r="3794">
          <cell r="A3794">
            <v>22</v>
          </cell>
          <cell r="B3794" t="str">
            <v>X65</v>
          </cell>
          <cell r="C3794" t="str">
            <v>DEPARTAMENTO PINTURA</v>
          </cell>
          <cell r="D3794" t="str">
            <v>468</v>
          </cell>
          <cell r="E3794" t="str">
            <v>PARACHOQUES AR</v>
          </cell>
          <cell r="F3794" t="str">
            <v>FALTA</v>
          </cell>
          <cell r="G3794" t="str">
            <v>PARACHOQUES ARFALTA</v>
          </cell>
          <cell r="H3794" t="str">
            <v>X65</v>
          </cell>
          <cell r="I3794" t="str">
            <v>TCMU</v>
          </cell>
          <cell r="J3794">
            <v>8</v>
          </cell>
          <cell r="K3794" t="str">
            <v>GAUNA MARIA EUGENIA</v>
          </cell>
          <cell r="L3794" t="str">
            <v>GUNI</v>
          </cell>
        </row>
        <row r="3795">
          <cell r="A3795">
            <v>22</v>
          </cell>
          <cell r="B3795" t="str">
            <v>X65</v>
          </cell>
          <cell r="C3795" t="str">
            <v>DEPARTAMENTO PINTURA</v>
          </cell>
          <cell r="D3795" t="str">
            <v>468</v>
          </cell>
          <cell r="E3795" t="str">
            <v>PARACHOQUES AR</v>
          </cell>
          <cell r="F3795" t="str">
            <v>FALTA</v>
          </cell>
          <cell r="G3795" t="str">
            <v>PARACHOQUES ARFALTA</v>
          </cell>
          <cell r="H3795" t="str">
            <v>X65</v>
          </cell>
          <cell r="I3795" t="str">
            <v>TCMU</v>
          </cell>
          <cell r="J3795">
            <v>8</v>
          </cell>
          <cell r="K3795" t="str">
            <v>VAZQUEZ RENE ALBERTO</v>
          </cell>
          <cell r="L3795" t="str">
            <v>GUNI</v>
          </cell>
        </row>
        <row r="3796">
          <cell r="A3796">
            <v>22</v>
          </cell>
          <cell r="B3796" t="str">
            <v>X65</v>
          </cell>
          <cell r="C3796" t="str">
            <v>DEPARTAMENTO PINTURA</v>
          </cell>
          <cell r="D3796" t="str">
            <v>468</v>
          </cell>
          <cell r="E3796" t="str">
            <v>PARACHOQUES AR</v>
          </cell>
          <cell r="F3796" t="str">
            <v>GRANO</v>
          </cell>
          <cell r="G3796" t="str">
            <v>PARACHOQUES ARGRANO</v>
          </cell>
          <cell r="H3796" t="str">
            <v>X65</v>
          </cell>
          <cell r="I3796" t="str">
            <v>TCMU</v>
          </cell>
          <cell r="J3796">
            <v>8</v>
          </cell>
          <cell r="K3796" t="str">
            <v>MANZANELLI RICARDO O</v>
          </cell>
          <cell r="L3796" t="str">
            <v>GUNI</v>
          </cell>
        </row>
        <row r="3797">
          <cell r="A3797">
            <v>22</v>
          </cell>
          <cell r="B3797" t="str">
            <v>X65</v>
          </cell>
          <cell r="C3797" t="str">
            <v>DEPARTAMENTO PINTURA</v>
          </cell>
          <cell r="D3797" t="str">
            <v>468</v>
          </cell>
          <cell r="E3797" t="str">
            <v>PARACHOQUES AR</v>
          </cell>
          <cell r="F3797" t="str">
            <v>GRANO</v>
          </cell>
          <cell r="G3797" t="str">
            <v>PARACHOQUES ARGRANO</v>
          </cell>
          <cell r="H3797" t="str">
            <v>X65</v>
          </cell>
          <cell r="I3797" t="str">
            <v>TCMU</v>
          </cell>
          <cell r="J3797">
            <v>8</v>
          </cell>
          <cell r="K3797" t="str">
            <v>RUSEK CHRISTIAN ADRI</v>
          </cell>
          <cell r="L3797" t="str">
            <v>GUNI</v>
          </cell>
        </row>
        <row r="3798">
          <cell r="A3798">
            <v>22</v>
          </cell>
          <cell r="B3798" t="str">
            <v>X65</v>
          </cell>
          <cell r="C3798" t="str">
            <v>DEPARTAMENTO PINTURA</v>
          </cell>
          <cell r="D3798" t="str">
            <v>468</v>
          </cell>
          <cell r="E3798" t="str">
            <v>PARACHOQUES AR</v>
          </cell>
          <cell r="F3798" t="str">
            <v xml:space="preserve">RAYAS </v>
          </cell>
          <cell r="G3798" t="str">
            <v xml:space="preserve">PARACHOQUES ARRAYAS </v>
          </cell>
          <cell r="H3798" t="str">
            <v>X65</v>
          </cell>
          <cell r="I3798" t="str">
            <v>TCMU</v>
          </cell>
          <cell r="J3798">
            <v>8</v>
          </cell>
          <cell r="K3798" t="str">
            <v>GAUNA MARIA EUGENIA</v>
          </cell>
          <cell r="L3798" t="str">
            <v>GUNI</v>
          </cell>
        </row>
        <row r="3799">
          <cell r="A3799">
            <v>22</v>
          </cell>
          <cell r="B3799" t="str">
            <v>X65</v>
          </cell>
          <cell r="C3799" t="str">
            <v>DEPARTAMENTO PINTURA</v>
          </cell>
          <cell r="D3799" t="str">
            <v>468</v>
          </cell>
          <cell r="E3799" t="str">
            <v>PARACHOQUES AR</v>
          </cell>
          <cell r="F3799" t="str">
            <v xml:space="preserve">RAYAS </v>
          </cell>
          <cell r="G3799" t="str">
            <v xml:space="preserve">PARACHOQUES ARRAYAS </v>
          </cell>
          <cell r="H3799" t="str">
            <v>X65</v>
          </cell>
          <cell r="I3799" t="str">
            <v>TCMU</v>
          </cell>
          <cell r="J3799">
            <v>8</v>
          </cell>
          <cell r="K3799" t="str">
            <v>RUSEK CHRISTIAN ADRI</v>
          </cell>
          <cell r="L3799" t="str">
            <v>GUNI</v>
          </cell>
        </row>
        <row r="3800">
          <cell r="A3800">
            <v>22</v>
          </cell>
          <cell r="B3800" t="str">
            <v>X65</v>
          </cell>
          <cell r="C3800" t="str">
            <v>DEPARTAMENTO PINTURA</v>
          </cell>
          <cell r="D3800" t="str">
            <v>468</v>
          </cell>
          <cell r="E3800" t="str">
            <v>PARACHOQUES AR</v>
          </cell>
          <cell r="F3800" t="str">
            <v>RAYA SOBRE LACA</v>
          </cell>
          <cell r="G3800" t="str">
            <v>PARACHOQUES ARRAYA SOBRE LACA</v>
          </cell>
          <cell r="H3800" t="str">
            <v>X65</v>
          </cell>
          <cell r="J3800">
            <v>8</v>
          </cell>
          <cell r="K3800" t="str">
            <v>ACEVEDO CLAUDIO CEFE</v>
          </cell>
          <cell r="L3800" t="str">
            <v>GUNI</v>
          </cell>
        </row>
        <row r="3801">
          <cell r="A3801">
            <v>22</v>
          </cell>
          <cell r="B3801" t="str">
            <v>X65</v>
          </cell>
          <cell r="C3801" t="str">
            <v>DEPARTAMENTO PINTURA</v>
          </cell>
          <cell r="D3801" t="str">
            <v>468</v>
          </cell>
          <cell r="E3801" t="str">
            <v>PARACHOQUES AV.</v>
          </cell>
          <cell r="F3801" t="str">
            <v>DEFORMADO</v>
          </cell>
          <cell r="G3801" t="str">
            <v>PARACHOQUES AV.DEFORMADO</v>
          </cell>
          <cell r="H3801" t="str">
            <v>X65</v>
          </cell>
          <cell r="I3801" t="str">
            <v>SRE2</v>
          </cell>
          <cell r="J3801">
            <v>8</v>
          </cell>
          <cell r="K3801" t="str">
            <v>IBARRA CARLOS NICOLA</v>
          </cell>
          <cell r="L3801" t="str">
            <v>GUNI</v>
          </cell>
        </row>
        <row r="3802">
          <cell r="A3802">
            <v>22</v>
          </cell>
          <cell r="B3802" t="str">
            <v>X65</v>
          </cell>
          <cell r="C3802" t="str">
            <v>DEPARTAMENTO PINTURA</v>
          </cell>
          <cell r="D3802" t="str">
            <v>468</v>
          </cell>
          <cell r="E3802" t="str">
            <v>PARACHOQUES AV.</v>
          </cell>
          <cell r="F3802" t="str">
            <v>GRANO</v>
          </cell>
          <cell r="G3802" t="str">
            <v>PARACHOQUES AV.GRANO</v>
          </cell>
          <cell r="H3802" t="str">
            <v>X65</v>
          </cell>
          <cell r="I3802" t="str">
            <v>TCMU</v>
          </cell>
          <cell r="J3802">
            <v>8</v>
          </cell>
          <cell r="K3802" t="str">
            <v>FUENTE FEDER GREGOR</v>
          </cell>
          <cell r="L3802" t="str">
            <v>GUNI</v>
          </cell>
        </row>
        <row r="3803">
          <cell r="A3803">
            <v>22</v>
          </cell>
          <cell r="B3803" t="str">
            <v>X65</v>
          </cell>
          <cell r="C3803" t="str">
            <v>DEPARTAMENTO PINTURA</v>
          </cell>
          <cell r="D3803" t="str">
            <v>481</v>
          </cell>
          <cell r="E3803" t="str">
            <v>ALETA  AVD.</v>
          </cell>
          <cell r="F3803" t="str">
            <v>MASTICO SUPERABUNDANTE</v>
          </cell>
          <cell r="G3803" t="str">
            <v>ALETA  AVD.MASTICO SUPERABUNDANTE</v>
          </cell>
          <cell r="H3803" t="str">
            <v>X65</v>
          </cell>
          <cell r="I3803" t="str">
            <v>SBOX</v>
          </cell>
          <cell r="J3803">
            <v>8</v>
          </cell>
          <cell r="K3803" t="str">
            <v>ALBORNOZ CARLOS</v>
          </cell>
          <cell r="L3803" t="str">
            <v>SPIN</v>
          </cell>
        </row>
        <row r="3804">
          <cell r="A3804">
            <v>22</v>
          </cell>
          <cell r="B3804" t="str">
            <v>X65</v>
          </cell>
          <cell r="C3804" t="str">
            <v>DEPARTAMENTO PINTURA</v>
          </cell>
          <cell r="D3804" t="str">
            <v>481</v>
          </cell>
          <cell r="E3804" t="str">
            <v>BAJO DE CAJA I.</v>
          </cell>
          <cell r="F3804" t="str">
            <v>MASTICO MAL POSICIONADO</v>
          </cell>
          <cell r="G3804" t="str">
            <v>BAJO DE CAJA I.MASTICO MAL POSICIONADO</v>
          </cell>
          <cell r="H3804" t="str">
            <v>X65</v>
          </cell>
          <cell r="I3804" t="str">
            <v>SBOX</v>
          </cell>
          <cell r="J3804">
            <v>8</v>
          </cell>
          <cell r="K3804" t="str">
            <v>ALBORNOZ CARLOS</v>
          </cell>
          <cell r="L3804" t="str">
            <v>SPIN</v>
          </cell>
        </row>
        <row r="3805">
          <cell r="A3805">
            <v>22</v>
          </cell>
          <cell r="B3805" t="str">
            <v>X65</v>
          </cell>
          <cell r="C3805" t="str">
            <v>DEPARTAMENTO PINTURA</v>
          </cell>
          <cell r="D3805" t="str">
            <v>481</v>
          </cell>
          <cell r="E3805" t="str">
            <v>PIE MEDIO I./ LARGUERO DE TECHO SUP. I.</v>
          </cell>
          <cell r="F3805" t="str">
            <v>MASTICO SUPERABUNDANTE</v>
          </cell>
          <cell r="G3805" t="str">
            <v>PIE MEDIO I./ LARGUERO DE TECHO SUP. I.MASTICO SUPERABUNDANTE</v>
          </cell>
          <cell r="H3805" t="str">
            <v>X65</v>
          </cell>
          <cell r="I3805" t="str">
            <v>SBOX</v>
          </cell>
          <cell r="J3805">
            <v>8</v>
          </cell>
          <cell r="K3805" t="str">
            <v>ALBORNOZ CARLOS</v>
          </cell>
          <cell r="L3805" t="str">
            <v>SPIN</v>
          </cell>
        </row>
        <row r="3806">
          <cell r="A3806">
            <v>22</v>
          </cell>
          <cell r="B3806" t="str">
            <v>X65</v>
          </cell>
          <cell r="C3806" t="str">
            <v>DEPARTAMENTO PINTURA</v>
          </cell>
          <cell r="D3806" t="str">
            <v>482</v>
          </cell>
          <cell r="E3806" t="str">
            <v>ALETA  ARI.</v>
          </cell>
          <cell r="F3806" t="str">
            <v>MASTICO MAL POSICIONADO</v>
          </cell>
          <cell r="G3806" t="str">
            <v>ALETA  ARI.MASTICO MAL POSICIONADO</v>
          </cell>
          <cell r="H3806" t="str">
            <v>X65</v>
          </cell>
          <cell r="I3806" t="str">
            <v>SBOX</v>
          </cell>
          <cell r="J3806">
            <v>8</v>
          </cell>
          <cell r="K3806" t="str">
            <v>ALBORNOZ CARLOS</v>
          </cell>
          <cell r="L3806" t="str">
            <v>SPIN</v>
          </cell>
        </row>
        <row r="3807">
          <cell r="A3807">
            <v>22</v>
          </cell>
          <cell r="B3807" t="str">
            <v>X65</v>
          </cell>
          <cell r="C3807" t="str">
            <v>DEPARTAMENTO PINTURA</v>
          </cell>
          <cell r="D3807" t="str">
            <v>482</v>
          </cell>
          <cell r="E3807" t="str">
            <v>MARCO DE PUERTA  ARI</v>
          </cell>
          <cell r="F3807" t="str">
            <v>MASTICO MAL POSICIONADO</v>
          </cell>
          <cell r="G3807" t="str">
            <v>MARCO DE PUERTA  ARIMASTICO MAL POSICIONADO</v>
          </cell>
          <cell r="H3807" t="str">
            <v>X65</v>
          </cell>
          <cell r="I3807" t="str">
            <v>SRE1</v>
          </cell>
          <cell r="J3807">
            <v>8</v>
          </cell>
          <cell r="K3807" t="str">
            <v>AUTELLI JORGE A</v>
          </cell>
          <cell r="L3807" t="str">
            <v>TCMU</v>
          </cell>
        </row>
        <row r="3808">
          <cell r="A3808">
            <v>22</v>
          </cell>
          <cell r="B3808" t="str">
            <v>X65</v>
          </cell>
          <cell r="C3808" t="str">
            <v>DEPARTAMENTO PINTURA</v>
          </cell>
          <cell r="D3808" t="str">
            <v>483</v>
          </cell>
          <cell r="E3808" t="str">
            <v>ALETA ARD.</v>
          </cell>
          <cell r="F3808" t="str">
            <v>DESCOLGON</v>
          </cell>
          <cell r="G3808" t="str">
            <v>ALETA ARD.DESCOLGON</v>
          </cell>
          <cell r="H3808" t="str">
            <v>X65</v>
          </cell>
          <cell r="I3808" t="str">
            <v>BOUT</v>
          </cell>
          <cell r="J3808">
            <v>8</v>
          </cell>
          <cell r="K3808" t="str">
            <v>RUSEK CHRISTIAN ADRI</v>
          </cell>
          <cell r="L3808" t="str">
            <v>GUNI</v>
          </cell>
        </row>
        <row r="3809">
          <cell r="A3809">
            <v>22</v>
          </cell>
          <cell r="B3809" t="str">
            <v>X65</v>
          </cell>
          <cell r="C3809" t="str">
            <v>DEPARTAMENTO PINTURA</v>
          </cell>
          <cell r="D3809" t="str">
            <v>483</v>
          </cell>
          <cell r="E3809" t="str">
            <v>ALETA ARD.</v>
          </cell>
          <cell r="F3809" t="str">
            <v>HUELLAS EN MATERIAL DE PLASTICO</v>
          </cell>
          <cell r="G3809" t="str">
            <v>ALETA ARD.HUELLAS EN MATERIAL DE PLASTICO</v>
          </cell>
          <cell r="H3809" t="str">
            <v>X65</v>
          </cell>
          <cell r="I3809" t="str">
            <v>SBOX</v>
          </cell>
          <cell r="J3809">
            <v>8</v>
          </cell>
          <cell r="K3809" t="str">
            <v>ALBORNOZ CARLOS</v>
          </cell>
          <cell r="L3809" t="str">
            <v>SPIN</v>
          </cell>
        </row>
        <row r="3810">
          <cell r="A3810">
            <v>22</v>
          </cell>
          <cell r="B3810" t="str">
            <v>X65</v>
          </cell>
          <cell r="C3810" t="str">
            <v>DEPARTAMENTO PINTURA</v>
          </cell>
          <cell r="D3810" t="str">
            <v>483</v>
          </cell>
          <cell r="E3810" t="str">
            <v>ALETA  ARI.</v>
          </cell>
          <cell r="F3810" t="str">
            <v>GOTA</v>
          </cell>
          <cell r="G3810" t="str">
            <v>ALETA  ARI.GOTA</v>
          </cell>
          <cell r="H3810" t="str">
            <v>X65</v>
          </cell>
          <cell r="I3810" t="str">
            <v>TCMU</v>
          </cell>
          <cell r="J3810">
            <v>8</v>
          </cell>
          <cell r="K3810" t="str">
            <v>MANZANELLI RICARDO O</v>
          </cell>
          <cell r="L3810" t="str">
            <v>GUNI</v>
          </cell>
        </row>
        <row r="3811">
          <cell r="A3811">
            <v>22</v>
          </cell>
          <cell r="B3811" t="str">
            <v>X65</v>
          </cell>
          <cell r="C3811" t="str">
            <v>DEPARTAMENTO PINTURA</v>
          </cell>
          <cell r="D3811" t="str">
            <v>483</v>
          </cell>
          <cell r="E3811" t="str">
            <v>ALETA  AVD.</v>
          </cell>
          <cell r="F3811" t="str">
            <v>GOTA</v>
          </cell>
          <cell r="G3811" t="str">
            <v>ALETA  AVD.GOTA</v>
          </cell>
          <cell r="H3811" t="str">
            <v>X65</v>
          </cell>
          <cell r="I3811" t="str">
            <v>BOUT</v>
          </cell>
          <cell r="J3811">
            <v>8</v>
          </cell>
          <cell r="K3811" t="str">
            <v>RAMIREZ RICAR DANIEL</v>
          </cell>
          <cell r="L3811" t="str">
            <v>GUNI</v>
          </cell>
        </row>
        <row r="3812">
          <cell r="A3812">
            <v>22</v>
          </cell>
          <cell r="B3812" t="str">
            <v>X65</v>
          </cell>
          <cell r="C3812" t="str">
            <v>DEPARTAMENTO PINTURA</v>
          </cell>
          <cell r="D3812" t="str">
            <v>483</v>
          </cell>
          <cell r="E3812" t="str">
            <v>ALETA  AVD.</v>
          </cell>
          <cell r="F3812" t="str">
            <v>GOTA</v>
          </cell>
          <cell r="G3812" t="str">
            <v>ALETA  AVD.GOTA</v>
          </cell>
          <cell r="H3812" t="str">
            <v>X65</v>
          </cell>
          <cell r="I3812" t="str">
            <v>TCMU</v>
          </cell>
          <cell r="J3812">
            <v>8</v>
          </cell>
          <cell r="K3812" t="str">
            <v>FIGUEROA MIGUEL ANGE</v>
          </cell>
          <cell r="L3812" t="str">
            <v>GUNI</v>
          </cell>
        </row>
        <row r="3813">
          <cell r="A3813">
            <v>22</v>
          </cell>
          <cell r="B3813" t="str">
            <v>X65</v>
          </cell>
          <cell r="C3813" t="str">
            <v>DEPARTAMENTO PINTURA</v>
          </cell>
          <cell r="D3813" t="str">
            <v>483</v>
          </cell>
          <cell r="E3813" t="str">
            <v>ALETA  AVD.</v>
          </cell>
          <cell r="F3813" t="str">
            <v>GOTA</v>
          </cell>
          <cell r="G3813" t="str">
            <v>ALETA  AVD.GOTA</v>
          </cell>
          <cell r="H3813" t="str">
            <v>X65</v>
          </cell>
          <cell r="I3813" t="str">
            <v>TCMU</v>
          </cell>
          <cell r="J3813">
            <v>8</v>
          </cell>
          <cell r="K3813" t="str">
            <v>MORENO HUGO A</v>
          </cell>
          <cell r="L3813" t="str">
            <v>GUNI</v>
          </cell>
        </row>
        <row r="3814">
          <cell r="A3814">
            <v>22</v>
          </cell>
          <cell r="B3814" t="str">
            <v>X65</v>
          </cell>
          <cell r="C3814" t="str">
            <v>DEPARTAMENTO PINTURA</v>
          </cell>
          <cell r="D3814" t="str">
            <v>483</v>
          </cell>
          <cell r="E3814" t="str">
            <v>ALETA  AVD.</v>
          </cell>
          <cell r="F3814" t="str">
            <v>PIEL DE NARANJA</v>
          </cell>
          <cell r="G3814" t="str">
            <v>ALETA  AVD.PIEL DE NARANJA</v>
          </cell>
          <cell r="H3814" t="str">
            <v>X65</v>
          </cell>
          <cell r="I3814" t="str">
            <v>TCMU</v>
          </cell>
          <cell r="J3814">
            <v>8</v>
          </cell>
          <cell r="K3814" t="str">
            <v>FUENTE FEDER GREGOR</v>
          </cell>
          <cell r="L3814" t="str">
            <v>GUNI</v>
          </cell>
        </row>
        <row r="3815">
          <cell r="A3815">
            <v>22</v>
          </cell>
          <cell r="B3815" t="str">
            <v>X65</v>
          </cell>
          <cell r="C3815" t="str">
            <v>DEPARTAMENTO PINTURA</v>
          </cell>
          <cell r="D3815" t="str">
            <v>483</v>
          </cell>
          <cell r="E3815" t="str">
            <v>ALETA  AVI.</v>
          </cell>
          <cell r="F3815" t="str">
            <v>DESCOLGON</v>
          </cell>
          <cell r="G3815" t="str">
            <v>ALETA  AVI.DESCOLGON</v>
          </cell>
          <cell r="H3815" t="str">
            <v>X65</v>
          </cell>
          <cell r="I3815" t="str">
            <v>SBOX</v>
          </cell>
          <cell r="J3815">
            <v>8</v>
          </cell>
          <cell r="K3815" t="str">
            <v>ALBORNOZ CARLOS</v>
          </cell>
          <cell r="L3815" t="str">
            <v>SPIN</v>
          </cell>
        </row>
        <row r="3816">
          <cell r="A3816">
            <v>22</v>
          </cell>
          <cell r="B3816" t="str">
            <v>X65</v>
          </cell>
          <cell r="C3816" t="str">
            <v>DEPARTAMENTO PINTURA</v>
          </cell>
          <cell r="D3816" t="str">
            <v>483</v>
          </cell>
          <cell r="E3816" t="str">
            <v>ALETA  AVI.</v>
          </cell>
          <cell r="F3816" t="str">
            <v>GOTA</v>
          </cell>
          <cell r="G3816" t="str">
            <v>ALETA  AVI.GOTA</v>
          </cell>
          <cell r="H3816" t="str">
            <v>X65</v>
          </cell>
          <cell r="I3816" t="str">
            <v>SRE2</v>
          </cell>
          <cell r="J3816">
            <v>8</v>
          </cell>
          <cell r="K3816" t="str">
            <v>RIZZI JESSICA</v>
          </cell>
          <cell r="L3816" t="str">
            <v>GUNI</v>
          </cell>
        </row>
        <row r="3817">
          <cell r="A3817">
            <v>22</v>
          </cell>
          <cell r="B3817" t="str">
            <v>X65</v>
          </cell>
          <cell r="C3817" t="str">
            <v>DEPARTAMENTO PINTURA</v>
          </cell>
          <cell r="D3817" t="str">
            <v>483</v>
          </cell>
          <cell r="E3817" t="str">
            <v>ALETA  AVI.</v>
          </cell>
          <cell r="F3817" t="str">
            <v>GOTA</v>
          </cell>
          <cell r="G3817" t="str">
            <v>ALETA  AVI.GOTA</v>
          </cell>
          <cell r="H3817" t="str">
            <v>X65</v>
          </cell>
          <cell r="I3817" t="str">
            <v>TCMU</v>
          </cell>
          <cell r="J3817">
            <v>8</v>
          </cell>
          <cell r="K3817" t="str">
            <v>ACEVEDO CLAUDIO CEFE</v>
          </cell>
          <cell r="L3817" t="str">
            <v>GUNI</v>
          </cell>
        </row>
        <row r="3818">
          <cell r="A3818">
            <v>22</v>
          </cell>
          <cell r="B3818" t="str">
            <v>X65</v>
          </cell>
          <cell r="C3818" t="str">
            <v>DEPARTAMENTO PINTURA</v>
          </cell>
          <cell r="D3818" t="str">
            <v>483</v>
          </cell>
          <cell r="E3818" t="str">
            <v>ALETA  AVI.</v>
          </cell>
          <cell r="F3818" t="str">
            <v>TRASPARENCIA DE PINTURA</v>
          </cell>
          <cell r="G3818" t="str">
            <v>ALETA  AVI.TRASPARENCIA DE PINTURA</v>
          </cell>
          <cell r="H3818" t="str">
            <v>X65</v>
          </cell>
          <cell r="I3818" t="str">
            <v>SREE</v>
          </cell>
          <cell r="J3818">
            <v>8</v>
          </cell>
          <cell r="K3818" t="str">
            <v>AUTELLI JORGE A</v>
          </cell>
          <cell r="L3818" t="str">
            <v>TCMU</v>
          </cell>
        </row>
        <row r="3819">
          <cell r="A3819">
            <v>22</v>
          </cell>
          <cell r="B3819" t="str">
            <v>X65</v>
          </cell>
          <cell r="C3819" t="str">
            <v>DEPARTAMENTO PINTURA</v>
          </cell>
          <cell r="D3819" t="str">
            <v>483</v>
          </cell>
          <cell r="E3819" t="str">
            <v>BAJO DE CAJA D.</v>
          </cell>
          <cell r="F3819" t="str">
            <v>DESCOLGON</v>
          </cell>
          <cell r="G3819" t="str">
            <v>BAJO DE CAJA D.DESCOLGON</v>
          </cell>
          <cell r="H3819" t="str">
            <v>X65</v>
          </cell>
          <cell r="I3819" t="str">
            <v>SBOX</v>
          </cell>
          <cell r="J3819">
            <v>8</v>
          </cell>
          <cell r="K3819" t="str">
            <v>ALBORNOZ CARLOS</v>
          </cell>
          <cell r="L3819" t="str">
            <v>SPIN</v>
          </cell>
        </row>
        <row r="3820">
          <cell r="A3820">
            <v>22</v>
          </cell>
          <cell r="B3820" t="str">
            <v>X65</v>
          </cell>
          <cell r="C3820" t="str">
            <v>DEPARTAMENTO PINTURA</v>
          </cell>
          <cell r="D3820" t="str">
            <v>483</v>
          </cell>
          <cell r="E3820" t="str">
            <v>CUSTODIA  D.</v>
          </cell>
          <cell r="F3820" t="str">
            <v>DESCOLGON</v>
          </cell>
          <cell r="G3820" t="str">
            <v>CUSTODIA  D.DESCOLGON</v>
          </cell>
          <cell r="H3820" t="str">
            <v>X65</v>
          </cell>
          <cell r="I3820" t="str">
            <v>SRE1</v>
          </cell>
          <cell r="J3820">
            <v>8</v>
          </cell>
          <cell r="K3820" t="str">
            <v>GUTIERREZ VERONICA</v>
          </cell>
          <cell r="L3820" t="str">
            <v>GUNI</v>
          </cell>
        </row>
        <row r="3821">
          <cell r="A3821">
            <v>22</v>
          </cell>
          <cell r="B3821" t="str">
            <v>X65</v>
          </cell>
          <cell r="C3821" t="str">
            <v>DEPARTAMENTO PINTURA</v>
          </cell>
          <cell r="D3821" t="str">
            <v>483</v>
          </cell>
          <cell r="E3821" t="str">
            <v>ENCUADRAMIENTO DE PUERTA AVD.</v>
          </cell>
          <cell r="F3821" t="str">
            <v>DESCOLGON</v>
          </cell>
          <cell r="G3821" t="str">
            <v>ENCUADRAMIENTO DE PUERTA AVD.DESCOLGON</v>
          </cell>
          <cell r="H3821" t="str">
            <v>X65</v>
          </cell>
          <cell r="I3821" t="str">
            <v>SRE1</v>
          </cell>
          <cell r="J3821">
            <v>8</v>
          </cell>
          <cell r="K3821" t="str">
            <v>FIGUEROA MIGUEL ANGE</v>
          </cell>
          <cell r="L3821" t="str">
            <v>GUNI</v>
          </cell>
        </row>
        <row r="3822">
          <cell r="A3822">
            <v>22</v>
          </cell>
          <cell r="B3822" t="str">
            <v>X65</v>
          </cell>
          <cell r="C3822" t="str">
            <v>DEPARTAMENTO PINTURA</v>
          </cell>
          <cell r="D3822" t="str">
            <v>483</v>
          </cell>
          <cell r="E3822" t="str">
            <v>MARCO DE PUERTA  AVI</v>
          </cell>
          <cell r="F3822" t="str">
            <v>DESCOLGON</v>
          </cell>
          <cell r="G3822" t="str">
            <v>MARCO DE PUERTA  AVIDESCOLGON</v>
          </cell>
          <cell r="H3822" t="str">
            <v>X65</v>
          </cell>
          <cell r="I3822" t="str">
            <v>BOUT</v>
          </cell>
          <cell r="J3822">
            <v>8</v>
          </cell>
          <cell r="K3822" t="str">
            <v>AUTELLI JORGE A</v>
          </cell>
          <cell r="L3822" t="str">
            <v>SREE</v>
          </cell>
        </row>
        <row r="3823">
          <cell r="A3823">
            <v>22</v>
          </cell>
          <cell r="B3823" t="str">
            <v>X65</v>
          </cell>
          <cell r="C3823" t="str">
            <v>DEPARTAMENTO PINTURA</v>
          </cell>
          <cell r="D3823" t="str">
            <v>483</v>
          </cell>
          <cell r="E3823" t="str">
            <v>MARCO DE PUERTA  AVI</v>
          </cell>
          <cell r="F3823" t="str">
            <v>DESCOLGON</v>
          </cell>
          <cell r="G3823" t="str">
            <v>MARCO DE PUERTA  AVIDESCOLGON</v>
          </cell>
          <cell r="H3823" t="str">
            <v>X65</v>
          </cell>
          <cell r="I3823" t="str">
            <v>TCMU</v>
          </cell>
          <cell r="J3823">
            <v>8</v>
          </cell>
          <cell r="K3823" t="str">
            <v>RAMIREZ RICAR DANIEL</v>
          </cell>
          <cell r="L3823" t="str">
            <v>GUNI</v>
          </cell>
        </row>
        <row r="3824">
          <cell r="A3824">
            <v>22</v>
          </cell>
          <cell r="B3824" t="str">
            <v>X65</v>
          </cell>
          <cell r="C3824" t="str">
            <v>DEPARTAMENTO PINTURA</v>
          </cell>
          <cell r="D3824" t="str">
            <v>483</v>
          </cell>
          <cell r="E3824" t="str">
            <v>MARCO DE PUERTA  AVI</v>
          </cell>
          <cell r="F3824" t="str">
            <v>DESCOLGON</v>
          </cell>
          <cell r="G3824" t="str">
            <v>MARCO DE PUERTA  AVIDESCOLGON</v>
          </cell>
          <cell r="H3824" t="str">
            <v>X65</v>
          </cell>
          <cell r="I3824" t="str">
            <v>TCMU</v>
          </cell>
          <cell r="J3824">
            <v>8</v>
          </cell>
          <cell r="K3824" t="str">
            <v>VAZQUEZ RENE ALBERTO</v>
          </cell>
          <cell r="L3824" t="str">
            <v>GUNI</v>
          </cell>
        </row>
        <row r="3825">
          <cell r="A3825">
            <v>22</v>
          </cell>
          <cell r="B3825" t="str">
            <v>X65</v>
          </cell>
          <cell r="C3825" t="str">
            <v>DEPARTAMENTO PINTURA</v>
          </cell>
          <cell r="D3825" t="str">
            <v>483</v>
          </cell>
          <cell r="E3825" t="str">
            <v>PAÑO LATERAL ARD</v>
          </cell>
          <cell r="F3825" t="str">
            <v>HUELLAS EN MATERIAL DE PLASTICO</v>
          </cell>
          <cell r="G3825" t="str">
            <v>PAÑO LATERAL ARDHUELLAS EN MATERIAL DE PLASTICO</v>
          </cell>
          <cell r="H3825" t="str">
            <v>X65</v>
          </cell>
          <cell r="I3825" t="str">
            <v>SBOX</v>
          </cell>
          <cell r="J3825">
            <v>8</v>
          </cell>
          <cell r="K3825" t="str">
            <v>ALBORNOZ CARLOS</v>
          </cell>
          <cell r="L3825" t="str">
            <v>SPIN</v>
          </cell>
        </row>
        <row r="3826">
          <cell r="A3826">
            <v>22</v>
          </cell>
          <cell r="B3826" t="str">
            <v>X65</v>
          </cell>
          <cell r="C3826" t="str">
            <v>DEPARTAMENTO PINTURA</v>
          </cell>
          <cell r="D3826" t="str">
            <v>483</v>
          </cell>
          <cell r="E3826" t="str">
            <v>PIE MEDIO  D.</v>
          </cell>
          <cell r="F3826" t="str">
            <v>GOTA</v>
          </cell>
          <cell r="G3826" t="str">
            <v>PIE MEDIO  D.GOTA</v>
          </cell>
          <cell r="H3826" t="str">
            <v>X65</v>
          </cell>
          <cell r="I3826" t="str">
            <v>SRE1</v>
          </cell>
          <cell r="J3826">
            <v>8</v>
          </cell>
          <cell r="K3826" t="str">
            <v>ZELAYA GONZA MA CRUZ</v>
          </cell>
          <cell r="L3826" t="str">
            <v>GUNI</v>
          </cell>
        </row>
        <row r="3827">
          <cell r="A3827">
            <v>22</v>
          </cell>
          <cell r="B3827" t="str">
            <v>X65</v>
          </cell>
          <cell r="C3827" t="str">
            <v>DEPARTAMENTO PINTURA</v>
          </cell>
          <cell r="D3827" t="str">
            <v>483</v>
          </cell>
          <cell r="E3827" t="str">
            <v>PIE MEDIO  D.</v>
          </cell>
          <cell r="F3827" t="str">
            <v>GOTA</v>
          </cell>
          <cell r="G3827" t="str">
            <v>PIE MEDIO  D.GOTA</v>
          </cell>
          <cell r="H3827" t="str">
            <v>X65</v>
          </cell>
          <cell r="I3827" t="str">
            <v>TCMU</v>
          </cell>
          <cell r="J3827">
            <v>8</v>
          </cell>
          <cell r="K3827" t="str">
            <v>VAZQUEZ RENE ALBERTO</v>
          </cell>
          <cell r="L3827" t="str">
            <v>GUNI</v>
          </cell>
        </row>
        <row r="3828">
          <cell r="A3828">
            <v>22</v>
          </cell>
          <cell r="B3828" t="str">
            <v>X65</v>
          </cell>
          <cell r="C3828" t="str">
            <v>DEPARTAMENTO PINTURA</v>
          </cell>
          <cell r="D3828" t="str">
            <v>483</v>
          </cell>
          <cell r="E3828" t="str">
            <v>PIE MEDIO D./ LARGUERO DE TECHO SUP.D.</v>
          </cell>
          <cell r="F3828" t="str">
            <v>FALTA DE BARNIZ</v>
          </cell>
          <cell r="G3828" t="str">
            <v>PIE MEDIO D./ LARGUERO DE TECHO SUP.D.FALTA DE BARNIZ</v>
          </cell>
          <cell r="H3828" t="str">
            <v>X65</v>
          </cell>
          <cell r="I3828" t="str">
            <v>SPIN</v>
          </cell>
          <cell r="J3828">
            <v>8</v>
          </cell>
          <cell r="K3828" t="str">
            <v>ALBORNOZ CARLOS</v>
          </cell>
          <cell r="L3828" t="str">
            <v>SPIN</v>
          </cell>
        </row>
        <row r="3829">
          <cell r="A3829">
            <v>22</v>
          </cell>
          <cell r="B3829" t="str">
            <v>X65</v>
          </cell>
          <cell r="C3829" t="str">
            <v>DEPARTAMENTO PINTURA</v>
          </cell>
          <cell r="D3829" t="str">
            <v>483</v>
          </cell>
          <cell r="E3829" t="str">
            <v>PORTON (CONJUNTO)</v>
          </cell>
          <cell r="F3829" t="str">
            <v>DESCOLGON</v>
          </cell>
          <cell r="G3829" t="str">
            <v>PORTON (CONJUNTO)DESCOLGON</v>
          </cell>
          <cell r="H3829" t="str">
            <v>X65</v>
          </cell>
          <cell r="I3829" t="str">
            <v>TCMU</v>
          </cell>
          <cell r="J3829">
            <v>8</v>
          </cell>
          <cell r="K3829" t="str">
            <v>ZELAYA GONZA MA CRUZ</v>
          </cell>
          <cell r="L3829" t="str">
            <v>GUNI</v>
          </cell>
        </row>
        <row r="3830">
          <cell r="A3830">
            <v>22</v>
          </cell>
          <cell r="B3830" t="str">
            <v>X65</v>
          </cell>
          <cell r="C3830" t="str">
            <v>DEPARTAMENTO PINTURA</v>
          </cell>
          <cell r="D3830" t="str">
            <v>483</v>
          </cell>
          <cell r="E3830" t="str">
            <v>PORTON (CONJUNTO)</v>
          </cell>
          <cell r="F3830" t="str">
            <v>FALTA ESPESOR DE PINTURA</v>
          </cell>
          <cell r="G3830" t="str">
            <v>PORTON (CONJUNTO)FALTA ESPESOR DE PINTURA</v>
          </cell>
          <cell r="H3830" t="str">
            <v>X65</v>
          </cell>
          <cell r="I3830" t="str">
            <v>SBOX</v>
          </cell>
          <cell r="J3830">
            <v>8</v>
          </cell>
          <cell r="K3830" t="str">
            <v>ALBORNOZ CARLOS</v>
          </cell>
          <cell r="L3830" t="str">
            <v>SPIN</v>
          </cell>
        </row>
        <row r="3831">
          <cell r="A3831">
            <v>22</v>
          </cell>
          <cell r="B3831" t="str">
            <v>X65</v>
          </cell>
          <cell r="C3831" t="str">
            <v>DEPARTAMENTO PINTURA</v>
          </cell>
          <cell r="D3831" t="str">
            <v>483</v>
          </cell>
          <cell r="E3831" t="str">
            <v>PORTON (CONJUNTO)</v>
          </cell>
          <cell r="F3831" t="str">
            <v>PIEL DE NARANJA</v>
          </cell>
          <cell r="G3831" t="str">
            <v>PORTON (CONJUNTO)PIEL DE NARANJA</v>
          </cell>
          <cell r="H3831" t="str">
            <v>X65</v>
          </cell>
          <cell r="I3831" t="str">
            <v>TCMU</v>
          </cell>
          <cell r="J3831">
            <v>8</v>
          </cell>
          <cell r="K3831" t="str">
            <v>VAZQUEZ RENE ALBERTO</v>
          </cell>
          <cell r="L3831" t="str">
            <v>GUNI</v>
          </cell>
        </row>
        <row r="3832">
          <cell r="A3832">
            <v>22</v>
          </cell>
          <cell r="B3832" t="str">
            <v>X65</v>
          </cell>
          <cell r="C3832" t="str">
            <v>DEPARTAMENTO PINTURA</v>
          </cell>
          <cell r="D3832" t="str">
            <v>483</v>
          </cell>
          <cell r="E3832" t="str">
            <v>PUERTA ARD.</v>
          </cell>
          <cell r="F3832" t="str">
            <v>COLOR NO CONJUNTADO</v>
          </cell>
          <cell r="G3832" t="str">
            <v>PUERTA ARD.COLOR NO CONJUNTADO</v>
          </cell>
          <cell r="H3832" t="str">
            <v>X65</v>
          </cell>
          <cell r="I3832" t="str">
            <v>SRE2</v>
          </cell>
          <cell r="J3832">
            <v>8</v>
          </cell>
          <cell r="K3832" t="str">
            <v>VAZQUEZ RENE ALBERTO</v>
          </cell>
          <cell r="L3832" t="str">
            <v>GUNI</v>
          </cell>
        </row>
        <row r="3833">
          <cell r="A3833">
            <v>22</v>
          </cell>
          <cell r="B3833" t="str">
            <v>X65</v>
          </cell>
          <cell r="C3833" t="str">
            <v>DEPARTAMENTO PINTURA</v>
          </cell>
          <cell r="D3833" t="str">
            <v>483</v>
          </cell>
          <cell r="E3833" t="str">
            <v>PUERTA ARD.</v>
          </cell>
          <cell r="F3833" t="str">
            <v>DESCOLGON</v>
          </cell>
          <cell r="G3833" t="str">
            <v>PUERTA ARD.DESCOLGON</v>
          </cell>
          <cell r="H3833" t="str">
            <v>X65</v>
          </cell>
          <cell r="I3833" t="str">
            <v>TCMU</v>
          </cell>
          <cell r="J3833">
            <v>8</v>
          </cell>
          <cell r="K3833" t="str">
            <v>RUSEK CHRISTIAN ADRI</v>
          </cell>
          <cell r="L3833" t="str">
            <v>GUNI</v>
          </cell>
        </row>
        <row r="3834">
          <cell r="A3834">
            <v>22</v>
          </cell>
          <cell r="B3834" t="str">
            <v>X65</v>
          </cell>
          <cell r="C3834" t="str">
            <v>DEPARTAMENTO PINTURA</v>
          </cell>
          <cell r="D3834" t="str">
            <v>483</v>
          </cell>
          <cell r="E3834" t="str">
            <v>PUERTA ARD.</v>
          </cell>
          <cell r="F3834" t="str">
            <v>GOTA</v>
          </cell>
          <cell r="G3834" t="str">
            <v>PUERTA ARD.GOTA</v>
          </cell>
          <cell r="H3834" t="str">
            <v>X65</v>
          </cell>
          <cell r="I3834" t="str">
            <v>SBOX</v>
          </cell>
          <cell r="J3834">
            <v>8</v>
          </cell>
          <cell r="K3834" t="str">
            <v>ALBORNOZ CARLOS</v>
          </cell>
          <cell r="L3834" t="str">
            <v>SPIN</v>
          </cell>
        </row>
        <row r="3835">
          <cell r="A3835">
            <v>22</v>
          </cell>
          <cell r="B3835" t="str">
            <v>X65</v>
          </cell>
          <cell r="C3835" t="str">
            <v>DEPARTAMENTO PINTURA</v>
          </cell>
          <cell r="D3835" t="str">
            <v>483</v>
          </cell>
          <cell r="E3835" t="str">
            <v>PUERTA ARD.</v>
          </cell>
          <cell r="F3835" t="str">
            <v>PIEL DE NARANJA</v>
          </cell>
          <cell r="G3835" t="str">
            <v>PUERTA ARD.PIEL DE NARANJA</v>
          </cell>
          <cell r="H3835" t="str">
            <v>X65</v>
          </cell>
          <cell r="I3835" t="str">
            <v>SRE1</v>
          </cell>
          <cell r="J3835">
            <v>8</v>
          </cell>
          <cell r="K3835" t="str">
            <v>ZELAYA GONZA MA CRUZ</v>
          </cell>
          <cell r="L3835" t="str">
            <v>GUNI</v>
          </cell>
        </row>
        <row r="3836">
          <cell r="A3836">
            <v>22</v>
          </cell>
          <cell r="B3836" t="str">
            <v>X65</v>
          </cell>
          <cell r="C3836" t="str">
            <v>DEPARTAMENTO PINTURA</v>
          </cell>
          <cell r="D3836" t="str">
            <v>483</v>
          </cell>
          <cell r="E3836" t="str">
            <v>PUERTA ARI.</v>
          </cell>
          <cell r="F3836" t="str">
            <v>DESCOLGON</v>
          </cell>
          <cell r="G3836" t="str">
            <v>PUERTA ARI.DESCOLGON</v>
          </cell>
          <cell r="H3836" t="str">
            <v>X65</v>
          </cell>
          <cell r="I3836" t="str">
            <v>TCMU</v>
          </cell>
          <cell r="J3836">
            <v>8</v>
          </cell>
          <cell r="K3836" t="str">
            <v>VAZQUEZ RENE ALBERTO</v>
          </cell>
          <cell r="L3836" t="str">
            <v>GUNI</v>
          </cell>
        </row>
        <row r="3837">
          <cell r="A3837">
            <v>22</v>
          </cell>
          <cell r="B3837" t="str">
            <v>X65</v>
          </cell>
          <cell r="C3837" t="str">
            <v>DEPARTAMENTO PINTURA</v>
          </cell>
          <cell r="D3837" t="str">
            <v>483</v>
          </cell>
          <cell r="E3837" t="str">
            <v>PUERTA ARI.</v>
          </cell>
          <cell r="F3837" t="str">
            <v>GOTA</v>
          </cell>
          <cell r="G3837" t="str">
            <v>PUERTA ARI.GOTA</v>
          </cell>
          <cell r="H3837" t="str">
            <v>X65</v>
          </cell>
          <cell r="I3837" t="str">
            <v>SRE1</v>
          </cell>
          <cell r="J3837">
            <v>8</v>
          </cell>
          <cell r="K3837" t="str">
            <v>GUTIERREZ VERONICA</v>
          </cell>
          <cell r="L3837" t="str">
            <v>GUNI</v>
          </cell>
        </row>
        <row r="3838">
          <cell r="A3838">
            <v>22</v>
          </cell>
          <cell r="B3838" t="str">
            <v>X65</v>
          </cell>
          <cell r="C3838" t="str">
            <v>DEPARTAMENTO PINTURA</v>
          </cell>
          <cell r="D3838" t="str">
            <v>483</v>
          </cell>
          <cell r="E3838" t="str">
            <v>PUERTA ARI.</v>
          </cell>
          <cell r="F3838" t="str">
            <v>GOTA</v>
          </cell>
          <cell r="G3838" t="str">
            <v>PUERTA ARI.GOTA</v>
          </cell>
          <cell r="H3838" t="str">
            <v>X65</v>
          </cell>
          <cell r="I3838" t="str">
            <v>TCMU</v>
          </cell>
          <cell r="J3838">
            <v>8</v>
          </cell>
          <cell r="K3838" t="str">
            <v>MANZANELLI RICARDO O</v>
          </cell>
          <cell r="L3838" t="str">
            <v>GUNI</v>
          </cell>
        </row>
        <row r="3839">
          <cell r="A3839">
            <v>22</v>
          </cell>
          <cell r="B3839" t="str">
            <v>X65</v>
          </cell>
          <cell r="C3839" t="str">
            <v>DEPARTAMENTO PINTURA</v>
          </cell>
          <cell r="D3839" t="str">
            <v>483</v>
          </cell>
          <cell r="E3839" t="str">
            <v>PUERTA AVI.</v>
          </cell>
          <cell r="F3839" t="str">
            <v>DESCOLGON</v>
          </cell>
          <cell r="G3839" t="str">
            <v>PUERTA AVI.DESCOLGON</v>
          </cell>
          <cell r="H3839" t="str">
            <v>X65</v>
          </cell>
          <cell r="I3839" t="str">
            <v>SRE2</v>
          </cell>
          <cell r="J3839">
            <v>8</v>
          </cell>
          <cell r="K3839" t="str">
            <v>FIGUEROA MIGUEL ANGE</v>
          </cell>
          <cell r="L3839" t="str">
            <v>GUNI</v>
          </cell>
        </row>
        <row r="3840">
          <cell r="A3840">
            <v>22</v>
          </cell>
          <cell r="B3840" t="str">
            <v>X65</v>
          </cell>
          <cell r="C3840" t="str">
            <v>DEPARTAMENTO PINTURA</v>
          </cell>
          <cell r="D3840" t="str">
            <v>483</v>
          </cell>
          <cell r="E3840" t="str">
            <v>PUERTA AVI.</v>
          </cell>
          <cell r="F3840" t="str">
            <v>GOTA</v>
          </cell>
          <cell r="G3840" t="str">
            <v>PUERTA AVI.GOTA</v>
          </cell>
          <cell r="H3840" t="str">
            <v>X65</v>
          </cell>
          <cell r="I3840" t="str">
            <v>BOUT</v>
          </cell>
          <cell r="J3840">
            <v>8</v>
          </cell>
          <cell r="K3840" t="str">
            <v>RUSEK CHRISTIAN ADRI</v>
          </cell>
          <cell r="L3840" t="str">
            <v>GUNI</v>
          </cell>
        </row>
        <row r="3841">
          <cell r="A3841">
            <v>22</v>
          </cell>
          <cell r="B3841" t="str">
            <v>X65</v>
          </cell>
          <cell r="C3841" t="str">
            <v>DEPARTAMENTO PINTURA</v>
          </cell>
          <cell r="D3841" t="str">
            <v>483</v>
          </cell>
          <cell r="E3841" t="str">
            <v>PUERTA AVI.</v>
          </cell>
          <cell r="F3841" t="str">
            <v>GOTA</v>
          </cell>
          <cell r="G3841" t="str">
            <v>PUERTA AVI.GOTA</v>
          </cell>
          <cell r="H3841" t="str">
            <v>X65</v>
          </cell>
          <cell r="I3841" t="str">
            <v>TCMU</v>
          </cell>
          <cell r="J3841">
            <v>8</v>
          </cell>
          <cell r="K3841" t="str">
            <v>MANZANELLI RICARDO O</v>
          </cell>
          <cell r="L3841" t="str">
            <v>GUNI</v>
          </cell>
        </row>
        <row r="3842">
          <cell r="A3842">
            <v>22</v>
          </cell>
          <cell r="B3842" t="str">
            <v>X65</v>
          </cell>
          <cell r="C3842" t="str">
            <v>DEPARTAMENTO PINTURA</v>
          </cell>
          <cell r="D3842" t="str">
            <v>483</v>
          </cell>
          <cell r="E3842" t="str">
            <v>PUERTA AVI.</v>
          </cell>
          <cell r="F3842" t="str">
            <v>GOTA</v>
          </cell>
          <cell r="G3842" t="str">
            <v>PUERTA AVI.GOTA</v>
          </cell>
          <cell r="H3842" t="str">
            <v>X65</v>
          </cell>
          <cell r="I3842" t="str">
            <v>TCMU</v>
          </cell>
          <cell r="J3842">
            <v>8</v>
          </cell>
          <cell r="K3842" t="str">
            <v>VAZQUEZ RENE ALBERTO</v>
          </cell>
          <cell r="L3842" t="str">
            <v>GUNI</v>
          </cell>
        </row>
        <row r="3843">
          <cell r="A3843">
            <v>22</v>
          </cell>
          <cell r="B3843" t="str">
            <v>X65</v>
          </cell>
          <cell r="C3843" t="str">
            <v>DEPARTAMENTO PINTURA</v>
          </cell>
          <cell r="D3843" t="str">
            <v>483</v>
          </cell>
          <cell r="E3843" t="str">
            <v>TAPA DE CARBURANTE</v>
          </cell>
          <cell r="F3843" t="str">
            <v>AUREOLA DE LUSTRADO</v>
          </cell>
          <cell r="G3843" t="str">
            <v>TAPA DE CARBURANTEAUREOLA DE LUSTRADO</v>
          </cell>
          <cell r="H3843" t="str">
            <v>X65</v>
          </cell>
          <cell r="I3843" t="str">
            <v>TCMU</v>
          </cell>
          <cell r="J3843">
            <v>8</v>
          </cell>
          <cell r="K3843" t="str">
            <v>FUENTE FEDER GREGOR</v>
          </cell>
          <cell r="L3843" t="str">
            <v>GUNI</v>
          </cell>
        </row>
        <row r="3844">
          <cell r="A3844">
            <v>22</v>
          </cell>
          <cell r="B3844" t="str">
            <v>X65</v>
          </cell>
          <cell r="C3844" t="str">
            <v>DEPARTAMENTO PINTURA</v>
          </cell>
          <cell r="D3844" t="str">
            <v>483</v>
          </cell>
          <cell r="E3844" t="str">
            <v>TAPA DE CARBURANTE</v>
          </cell>
          <cell r="F3844" t="str">
            <v>DESCOLGON</v>
          </cell>
          <cell r="G3844" t="str">
            <v>TAPA DE CARBURANTEDESCOLGON</v>
          </cell>
          <cell r="H3844" t="str">
            <v>X65</v>
          </cell>
          <cell r="I3844" t="str">
            <v>SPIN</v>
          </cell>
          <cell r="J3844">
            <v>8</v>
          </cell>
          <cell r="K3844" t="str">
            <v>ALBORNOZ CARLOS</v>
          </cell>
          <cell r="L3844" t="str">
            <v>SPIN</v>
          </cell>
        </row>
        <row r="3845">
          <cell r="A3845">
            <v>22</v>
          </cell>
          <cell r="B3845" t="str">
            <v>X65</v>
          </cell>
          <cell r="C3845" t="str">
            <v>DEPARTAMENTO PINTURA</v>
          </cell>
          <cell r="D3845" t="str">
            <v>483</v>
          </cell>
          <cell r="E3845" t="str">
            <v>TAPA DE CARBURANTE</v>
          </cell>
          <cell r="F3845" t="str">
            <v>FALTA</v>
          </cell>
          <cell r="G3845" t="str">
            <v>TAPA DE CARBURANTEFALTA</v>
          </cell>
          <cell r="H3845" t="str">
            <v>X65</v>
          </cell>
          <cell r="I3845" t="str">
            <v>TCMU</v>
          </cell>
          <cell r="J3845">
            <v>8</v>
          </cell>
          <cell r="K3845" t="str">
            <v>ZELAYA GONZA MA CRUZ</v>
          </cell>
          <cell r="L3845" t="str">
            <v>GUNI</v>
          </cell>
        </row>
        <row r="3846">
          <cell r="A3846">
            <v>22</v>
          </cell>
          <cell r="B3846" t="str">
            <v>X65</v>
          </cell>
          <cell r="C3846" t="str">
            <v>DEPARTAMENTO PINTURA</v>
          </cell>
          <cell r="D3846" t="str">
            <v>483</v>
          </cell>
          <cell r="E3846" t="str">
            <v>TAPA DE CARBURANTE</v>
          </cell>
          <cell r="F3846" t="str">
            <v>FALTA ESPESOR DE PINTURA</v>
          </cell>
          <cell r="G3846" t="str">
            <v>TAPA DE CARBURANTEFALTA ESPESOR DE PINTURA</v>
          </cell>
          <cell r="H3846" t="str">
            <v>X65</v>
          </cell>
          <cell r="I3846" t="str">
            <v>SBOX</v>
          </cell>
          <cell r="J3846">
            <v>8</v>
          </cell>
          <cell r="K3846" t="str">
            <v>ALBORNOZ CARLOS</v>
          </cell>
          <cell r="L3846" t="str">
            <v>SPIN</v>
          </cell>
        </row>
        <row r="3847">
          <cell r="A3847">
            <v>22</v>
          </cell>
          <cell r="B3847" t="str">
            <v>X65</v>
          </cell>
          <cell r="C3847" t="str">
            <v>DEPARTAMENTO PINTURA</v>
          </cell>
          <cell r="D3847" t="str">
            <v>483</v>
          </cell>
          <cell r="E3847" t="str">
            <v>TAPA DE CARBURANTE</v>
          </cell>
          <cell r="F3847" t="str">
            <v>MAL CENTRADO</v>
          </cell>
          <cell r="G3847" t="str">
            <v>TAPA DE CARBURANTEMAL CENTRADO</v>
          </cell>
          <cell r="H3847" t="str">
            <v>X65</v>
          </cell>
          <cell r="I3847" t="str">
            <v>BOUT</v>
          </cell>
          <cell r="J3847">
            <v>8</v>
          </cell>
          <cell r="K3847" t="str">
            <v>FIGUEROA MIGUEL ANGE</v>
          </cell>
          <cell r="L3847" t="str">
            <v>GUNI</v>
          </cell>
        </row>
        <row r="3848">
          <cell r="A3848">
            <v>22</v>
          </cell>
          <cell r="B3848" t="str">
            <v>X65</v>
          </cell>
          <cell r="C3848" t="str">
            <v>DEPARTAMENTO PINTURA</v>
          </cell>
          <cell r="D3848" t="str">
            <v>483</v>
          </cell>
          <cell r="E3848" t="str">
            <v>TECHO</v>
          </cell>
          <cell r="F3848" t="str">
            <v>DESCOLGON</v>
          </cell>
          <cell r="G3848" t="str">
            <v>TECHODESCOLGON</v>
          </cell>
          <cell r="H3848" t="str">
            <v>X65</v>
          </cell>
          <cell r="I3848" t="str">
            <v>SBOX</v>
          </cell>
          <cell r="J3848">
            <v>8</v>
          </cell>
          <cell r="K3848" t="str">
            <v>ALBORNOZ CARLOS</v>
          </cell>
          <cell r="L3848" t="str">
            <v>SPIN</v>
          </cell>
        </row>
        <row r="3849">
          <cell r="A3849">
            <v>22</v>
          </cell>
          <cell r="B3849" t="str">
            <v>X65</v>
          </cell>
          <cell r="C3849" t="str">
            <v>DEPARTAMENTO PINTURA</v>
          </cell>
          <cell r="D3849" t="str">
            <v>483</v>
          </cell>
          <cell r="E3849" t="str">
            <v>TECHO</v>
          </cell>
          <cell r="F3849" t="str">
            <v>DESCOLGON</v>
          </cell>
          <cell r="G3849" t="str">
            <v>TECHODESCOLGON</v>
          </cell>
          <cell r="H3849" t="str">
            <v>X65</v>
          </cell>
          <cell r="I3849" t="str">
            <v>TCMU</v>
          </cell>
          <cell r="J3849">
            <v>8</v>
          </cell>
          <cell r="K3849" t="str">
            <v>RAMIREZ RICAR DANIEL</v>
          </cell>
          <cell r="L3849" t="str">
            <v>GUNI</v>
          </cell>
        </row>
        <row r="3850">
          <cell r="A3850">
            <v>22</v>
          </cell>
          <cell r="B3850" t="str">
            <v>X65</v>
          </cell>
          <cell r="C3850" t="str">
            <v>DEPARTAMENTO PINTURA</v>
          </cell>
          <cell r="D3850" t="str">
            <v>483</v>
          </cell>
          <cell r="E3850" t="str">
            <v>TECHO</v>
          </cell>
          <cell r="F3850" t="str">
            <v>GOTA</v>
          </cell>
          <cell r="G3850" t="str">
            <v>TECHOGOTA</v>
          </cell>
          <cell r="H3850" t="str">
            <v>X65</v>
          </cell>
          <cell r="I3850" t="str">
            <v>SBOX</v>
          </cell>
          <cell r="J3850">
            <v>8</v>
          </cell>
          <cell r="K3850" t="str">
            <v>ALBORNOZ CARLOS</v>
          </cell>
          <cell r="L3850" t="str">
            <v>SPIN</v>
          </cell>
        </row>
        <row r="3851">
          <cell r="A3851">
            <v>22</v>
          </cell>
          <cell r="B3851" t="str">
            <v>X65</v>
          </cell>
          <cell r="C3851" t="str">
            <v>DEPARTAMENTO PINTURA</v>
          </cell>
          <cell r="D3851" t="str">
            <v>483</v>
          </cell>
          <cell r="E3851" t="str">
            <v>TECHO</v>
          </cell>
          <cell r="F3851" t="str">
            <v>GOTA</v>
          </cell>
          <cell r="G3851" t="str">
            <v>TECHOGOTA</v>
          </cell>
          <cell r="H3851" t="str">
            <v>X65</v>
          </cell>
          <cell r="I3851" t="str">
            <v>TCMU</v>
          </cell>
          <cell r="J3851">
            <v>8</v>
          </cell>
          <cell r="K3851" t="str">
            <v>MANZANELLI RICARDO O</v>
          </cell>
          <cell r="L3851" t="str">
            <v>GUNI</v>
          </cell>
        </row>
        <row r="3852">
          <cell r="A3852">
            <v>22</v>
          </cell>
          <cell r="B3852" t="str">
            <v>X65</v>
          </cell>
          <cell r="C3852" t="str">
            <v>DEPARTAMENTO PINTURA</v>
          </cell>
          <cell r="D3852" t="str">
            <v>484</v>
          </cell>
          <cell r="E3852" t="str">
            <v>ALETA  AVI.</v>
          </cell>
          <cell r="F3852" t="str">
            <v>RETOQUE DE PINTURA APARENTE</v>
          </cell>
          <cell r="G3852" t="str">
            <v>ALETA  AVI.RETOQUE DE PINTURA APARENTE</v>
          </cell>
          <cell r="H3852" t="str">
            <v>X65</v>
          </cell>
          <cell r="I3852" t="str">
            <v>TCMU</v>
          </cell>
          <cell r="J3852">
            <v>8</v>
          </cell>
          <cell r="K3852" t="str">
            <v>ZELAYA GONZA MA CRUZ</v>
          </cell>
          <cell r="L3852" t="str">
            <v>GUNI</v>
          </cell>
        </row>
        <row r="3853">
          <cell r="A3853">
            <v>22</v>
          </cell>
          <cell r="B3853" t="str">
            <v>X65</v>
          </cell>
          <cell r="C3853" t="str">
            <v>DEPARTAMENTO PINTURA</v>
          </cell>
          <cell r="D3853" t="str">
            <v>484</v>
          </cell>
          <cell r="E3853" t="str">
            <v>BAJO DE CAJA I.</v>
          </cell>
          <cell r="F3853" t="str">
            <v>FALTA ESPESOR DE PINTURA</v>
          </cell>
          <cell r="G3853" t="str">
            <v>BAJO DE CAJA I.FALTA ESPESOR DE PINTURA</v>
          </cell>
          <cell r="H3853" t="str">
            <v>X65</v>
          </cell>
          <cell r="I3853" t="str">
            <v>SBOX</v>
          </cell>
          <cell r="J3853">
            <v>8</v>
          </cell>
          <cell r="K3853" t="str">
            <v>ALBORNOZ CARLOS</v>
          </cell>
          <cell r="L3853" t="str">
            <v>SPIN</v>
          </cell>
        </row>
        <row r="3854">
          <cell r="A3854">
            <v>22</v>
          </cell>
          <cell r="B3854" t="str">
            <v>X65</v>
          </cell>
          <cell r="C3854" t="str">
            <v>DEPARTAMENTO PINTURA</v>
          </cell>
          <cell r="D3854" t="str">
            <v>484</v>
          </cell>
          <cell r="E3854" t="str">
            <v>BISAGRA SUP.DE PUERTA AVD.</v>
          </cell>
          <cell r="F3854" t="str">
            <v>MASTICO MAL POSICIONADO</v>
          </cell>
          <cell r="G3854" t="str">
            <v>BISAGRA SUP.DE PUERTA AVD.MASTICO MAL POSICIONADO</v>
          </cell>
          <cell r="H3854" t="str">
            <v>X65</v>
          </cell>
          <cell r="I3854" t="str">
            <v>SBOX</v>
          </cell>
          <cell r="J3854">
            <v>8</v>
          </cell>
          <cell r="K3854" t="str">
            <v>ALBORNOZ CARLOS</v>
          </cell>
          <cell r="L3854" t="str">
            <v>SPIN</v>
          </cell>
        </row>
        <row r="3855">
          <cell r="A3855">
            <v>22</v>
          </cell>
          <cell r="B3855" t="str">
            <v>X65</v>
          </cell>
          <cell r="C3855" t="str">
            <v>DEPARTAMENTO PINTURA</v>
          </cell>
          <cell r="D3855" t="str">
            <v>484</v>
          </cell>
          <cell r="E3855" t="str">
            <v>CAJON PORTON</v>
          </cell>
          <cell r="F3855" t="str">
            <v>GRANO</v>
          </cell>
          <cell r="G3855" t="str">
            <v>CAJON PORTONGRANO</v>
          </cell>
          <cell r="H3855" t="str">
            <v>X65</v>
          </cell>
          <cell r="I3855" t="str">
            <v>SRE1</v>
          </cell>
          <cell r="J3855">
            <v>8</v>
          </cell>
          <cell r="K3855" t="str">
            <v>FUENTE FEDER GREGOR</v>
          </cell>
          <cell r="L3855" t="str">
            <v>GUNI</v>
          </cell>
        </row>
        <row r="3856">
          <cell r="A3856">
            <v>22</v>
          </cell>
          <cell r="B3856" t="str">
            <v>X65</v>
          </cell>
          <cell r="C3856" t="str">
            <v>DEPARTAMENTO PINTURA</v>
          </cell>
          <cell r="D3856" t="str">
            <v>484</v>
          </cell>
          <cell r="E3856" t="str">
            <v>CAJON PORTON</v>
          </cell>
          <cell r="F3856" t="str">
            <v>GRANO</v>
          </cell>
          <cell r="G3856" t="str">
            <v>CAJON PORTONGRANO</v>
          </cell>
          <cell r="H3856" t="str">
            <v>X65</v>
          </cell>
          <cell r="I3856" t="str">
            <v>TCMU</v>
          </cell>
          <cell r="J3856">
            <v>8</v>
          </cell>
          <cell r="K3856" t="str">
            <v>FUENTE FEDER GREGOR</v>
          </cell>
          <cell r="L3856" t="str">
            <v>GUNI</v>
          </cell>
        </row>
        <row r="3857">
          <cell r="A3857">
            <v>22</v>
          </cell>
          <cell r="B3857" t="str">
            <v>X65</v>
          </cell>
          <cell r="C3857" t="str">
            <v>DEPARTAMENTO PINTURA</v>
          </cell>
          <cell r="D3857" t="str">
            <v>484</v>
          </cell>
          <cell r="E3857" t="str">
            <v>CAJON PORTON</v>
          </cell>
          <cell r="F3857" t="str">
            <v>GRANO</v>
          </cell>
          <cell r="G3857" t="str">
            <v>CAJON PORTONGRANO</v>
          </cell>
          <cell r="H3857" t="str">
            <v>X65</v>
          </cell>
          <cell r="J3857">
            <v>8</v>
          </cell>
          <cell r="K3857" t="str">
            <v>FUENTE FEDER GREGOR</v>
          </cell>
          <cell r="L3857" t="str">
            <v>GUNI</v>
          </cell>
        </row>
        <row r="3858">
          <cell r="A3858">
            <v>22</v>
          </cell>
          <cell r="B3858" t="str">
            <v>X65</v>
          </cell>
          <cell r="C3858" t="str">
            <v>DEPARTAMENTO PINTURA</v>
          </cell>
          <cell r="D3858" t="str">
            <v>484</v>
          </cell>
          <cell r="E3858" t="str">
            <v>CUSTODIA  D.</v>
          </cell>
          <cell r="F3858" t="str">
            <v>PICADURAS</v>
          </cell>
          <cell r="G3858" t="str">
            <v>CUSTODIA  D.PICADURAS</v>
          </cell>
          <cell r="H3858" t="str">
            <v>X65</v>
          </cell>
          <cell r="I3858" t="str">
            <v>TCMU</v>
          </cell>
          <cell r="J3858">
            <v>8</v>
          </cell>
          <cell r="K3858" t="str">
            <v>FUENTE FEDER GREGOR</v>
          </cell>
          <cell r="L3858" t="str">
            <v>GUNI</v>
          </cell>
        </row>
        <row r="3859">
          <cell r="A3859">
            <v>22</v>
          </cell>
          <cell r="B3859" t="str">
            <v>X65</v>
          </cell>
          <cell r="C3859" t="str">
            <v>DEPARTAMENTO PINTURA</v>
          </cell>
          <cell r="D3859" t="str">
            <v>484</v>
          </cell>
          <cell r="E3859" t="str">
            <v>CUSTODIA  I.</v>
          </cell>
          <cell r="F3859" t="str">
            <v>AUREOLA DE LUSTRADO</v>
          </cell>
          <cell r="G3859" t="str">
            <v>CUSTODIA  I.AUREOLA DE LUSTRADO</v>
          </cell>
          <cell r="H3859" t="str">
            <v>X65</v>
          </cell>
          <cell r="I3859" t="str">
            <v>TCMU</v>
          </cell>
          <cell r="J3859">
            <v>8</v>
          </cell>
          <cell r="K3859" t="str">
            <v>FUENTE FEDER GREGOR</v>
          </cell>
          <cell r="L3859" t="str">
            <v>GUNI</v>
          </cell>
        </row>
        <row r="3860">
          <cell r="A3860">
            <v>22</v>
          </cell>
          <cell r="B3860" t="str">
            <v>X65</v>
          </cell>
          <cell r="C3860" t="str">
            <v>DEPARTAMENTO PINTURA</v>
          </cell>
          <cell r="D3860" t="str">
            <v>484</v>
          </cell>
          <cell r="E3860" t="str">
            <v>CUSTODIA  I.</v>
          </cell>
          <cell r="F3860" t="str">
            <v>PICADURAS</v>
          </cell>
          <cell r="G3860" t="str">
            <v>CUSTODIA  I.PICADURAS</v>
          </cell>
          <cell r="H3860" t="str">
            <v>X65</v>
          </cell>
          <cell r="I3860" t="str">
            <v>TCMU</v>
          </cell>
          <cell r="J3860">
            <v>8</v>
          </cell>
          <cell r="K3860" t="str">
            <v>FUENTE FEDER GREGOR</v>
          </cell>
          <cell r="L3860" t="str">
            <v>GUNI</v>
          </cell>
        </row>
        <row r="3861">
          <cell r="A3861">
            <v>22</v>
          </cell>
          <cell r="B3861" t="str">
            <v>X65</v>
          </cell>
          <cell r="C3861" t="str">
            <v>DEPARTAMENTO PINTURA</v>
          </cell>
          <cell r="D3861" t="str">
            <v>484</v>
          </cell>
          <cell r="E3861" t="str">
            <v>EMBELLECEDOR DE TECHO D.</v>
          </cell>
          <cell r="F3861" t="str">
            <v>DEPOSITO DE PARTICULAS</v>
          </cell>
          <cell r="G3861" t="str">
            <v>EMBELLECEDOR DE TECHO D.DEPOSITO DE PARTICULAS</v>
          </cell>
          <cell r="H3861" t="str">
            <v>X65</v>
          </cell>
          <cell r="I3861" t="str">
            <v>BDEF</v>
          </cell>
          <cell r="J3861">
            <v>8</v>
          </cell>
          <cell r="K3861" t="str">
            <v>ESTERIO SERGIO DAN</v>
          </cell>
          <cell r="L3861" t="str">
            <v>BOUT</v>
          </cell>
        </row>
        <row r="3862">
          <cell r="A3862">
            <v>22</v>
          </cell>
          <cell r="B3862" t="str">
            <v>X65</v>
          </cell>
          <cell r="C3862" t="str">
            <v>DEPARTAMENTO PINTURA</v>
          </cell>
          <cell r="D3862" t="str">
            <v>484</v>
          </cell>
          <cell r="E3862" t="str">
            <v>EMBELLECEDOR DE TECHO D.</v>
          </cell>
          <cell r="F3862" t="str">
            <v>FALTA</v>
          </cell>
          <cell r="G3862" t="str">
            <v>EMBELLECEDOR DE TECHO D.FALTA</v>
          </cell>
          <cell r="H3862" t="str">
            <v>X65</v>
          </cell>
          <cell r="I3862" t="str">
            <v>TCMU</v>
          </cell>
          <cell r="J3862">
            <v>8</v>
          </cell>
          <cell r="K3862" t="str">
            <v>VERA FEDERICO</v>
          </cell>
          <cell r="L3862" t="str">
            <v>GUNI</v>
          </cell>
        </row>
        <row r="3863">
          <cell r="A3863">
            <v>22</v>
          </cell>
          <cell r="B3863" t="str">
            <v>X65</v>
          </cell>
          <cell r="C3863" t="str">
            <v>DEPARTAMENTO PINTURA</v>
          </cell>
          <cell r="D3863" t="str">
            <v>484</v>
          </cell>
          <cell r="E3863" t="str">
            <v>EMBELLECEDOR DE TECHO D.</v>
          </cell>
          <cell r="F3863" t="str">
            <v>HUELLAS</v>
          </cell>
          <cell r="G3863" t="str">
            <v>EMBELLECEDOR DE TECHO D.HUELLAS</v>
          </cell>
          <cell r="H3863" t="str">
            <v>X65</v>
          </cell>
          <cell r="I3863" t="str">
            <v>TCMU</v>
          </cell>
          <cell r="J3863">
            <v>8</v>
          </cell>
          <cell r="K3863" t="str">
            <v>GAUNA MARIA EUGENIA</v>
          </cell>
          <cell r="L3863" t="str">
            <v>GUNI</v>
          </cell>
        </row>
        <row r="3864">
          <cell r="A3864">
            <v>22</v>
          </cell>
          <cell r="B3864" t="str">
            <v>X65</v>
          </cell>
          <cell r="C3864" t="str">
            <v>DEPARTAMENTO PINTURA</v>
          </cell>
          <cell r="D3864" t="str">
            <v>484</v>
          </cell>
          <cell r="E3864" t="str">
            <v>EMBELLECEDOR DE TECHO D.</v>
          </cell>
          <cell r="F3864" t="str">
            <v>PICADURAS</v>
          </cell>
          <cell r="G3864" t="str">
            <v>EMBELLECEDOR DE TECHO D.PICADURAS</v>
          </cell>
          <cell r="H3864" t="str">
            <v>X65</v>
          </cell>
          <cell r="I3864" t="str">
            <v>SRE1</v>
          </cell>
          <cell r="J3864">
            <v>8</v>
          </cell>
          <cell r="K3864" t="str">
            <v>FIGUEROA MIGUEL ANGE</v>
          </cell>
          <cell r="L3864" t="str">
            <v>GUNI</v>
          </cell>
        </row>
        <row r="3865">
          <cell r="A3865">
            <v>22</v>
          </cell>
          <cell r="B3865" t="str">
            <v>X65</v>
          </cell>
          <cell r="C3865" t="str">
            <v>DEPARTAMENTO PINTURA</v>
          </cell>
          <cell r="D3865" t="str">
            <v>484</v>
          </cell>
          <cell r="E3865" t="str">
            <v>EMBELLECEDOR DE TECHO D.</v>
          </cell>
          <cell r="F3865" t="str">
            <v>PICADURAS</v>
          </cell>
          <cell r="G3865" t="str">
            <v>EMBELLECEDOR DE TECHO D.PICADURAS</v>
          </cell>
          <cell r="H3865" t="str">
            <v>X65</v>
          </cell>
          <cell r="I3865" t="str">
            <v>TCMU</v>
          </cell>
          <cell r="J3865">
            <v>8</v>
          </cell>
          <cell r="K3865" t="str">
            <v>FIGUEROA MIGUEL ANGE</v>
          </cell>
          <cell r="L3865" t="str">
            <v>GUNI</v>
          </cell>
        </row>
        <row r="3866">
          <cell r="A3866">
            <v>22</v>
          </cell>
          <cell r="B3866" t="str">
            <v>X65</v>
          </cell>
          <cell r="C3866" t="str">
            <v>DEPARTAMENTO PINTURA</v>
          </cell>
          <cell r="D3866" t="str">
            <v>484</v>
          </cell>
          <cell r="E3866" t="str">
            <v>EMBELLECEDOR DE TECHO I.</v>
          </cell>
          <cell r="F3866" t="str">
            <v>MAL ASPECTO</v>
          </cell>
          <cell r="G3866" t="str">
            <v>EMBELLECEDOR DE TECHO I.MAL ASPECTO</v>
          </cell>
          <cell r="H3866" t="str">
            <v>X65</v>
          </cell>
          <cell r="I3866" t="str">
            <v>TCMU</v>
          </cell>
          <cell r="J3866">
            <v>8</v>
          </cell>
          <cell r="K3866" t="str">
            <v>GUTIERREZ VERONICA</v>
          </cell>
          <cell r="L3866" t="str">
            <v>GUNI</v>
          </cell>
        </row>
        <row r="3867">
          <cell r="A3867">
            <v>22</v>
          </cell>
          <cell r="B3867" t="str">
            <v>X65</v>
          </cell>
          <cell r="C3867" t="str">
            <v>DEPARTAMENTO PINTURA</v>
          </cell>
          <cell r="D3867" t="str">
            <v>484</v>
          </cell>
          <cell r="E3867" t="str">
            <v>ENCUADRAMIENTO DE PUERTA ARI.</v>
          </cell>
          <cell r="F3867" t="str">
            <v>RETOQUE DE PINTURA APARENTE</v>
          </cell>
          <cell r="G3867" t="str">
            <v>ENCUADRAMIENTO DE PUERTA ARI.RETOQUE DE PINTURA APARENTE</v>
          </cell>
          <cell r="H3867" t="str">
            <v>X65</v>
          </cell>
          <cell r="I3867" t="str">
            <v>SRE1</v>
          </cell>
          <cell r="J3867">
            <v>8</v>
          </cell>
          <cell r="K3867" t="str">
            <v>AUTELLI JORGE A</v>
          </cell>
          <cell r="L3867" t="str">
            <v>TCMU</v>
          </cell>
        </row>
        <row r="3868">
          <cell r="A3868">
            <v>22</v>
          </cell>
          <cell r="B3868" t="str">
            <v>X65</v>
          </cell>
          <cell r="C3868" t="str">
            <v>DEPARTAMENTO PINTURA</v>
          </cell>
          <cell r="D3868" t="str">
            <v>484</v>
          </cell>
          <cell r="E3868" t="str">
            <v>MARCO DE PUERTA  ARD</v>
          </cell>
          <cell r="F3868" t="str">
            <v>RETOQUE DE PINTURA APARENTE</v>
          </cell>
          <cell r="G3868" t="str">
            <v>MARCO DE PUERTA  ARDRETOQUE DE PINTURA APARENTE</v>
          </cell>
          <cell r="H3868" t="str">
            <v>X65</v>
          </cell>
          <cell r="I3868" t="str">
            <v>SRE1</v>
          </cell>
          <cell r="J3868">
            <v>8</v>
          </cell>
          <cell r="K3868" t="str">
            <v>AUTELLI JORGE A</v>
          </cell>
          <cell r="L3868" t="str">
            <v>TCMU</v>
          </cell>
        </row>
        <row r="3869">
          <cell r="A3869">
            <v>22</v>
          </cell>
          <cell r="B3869" t="str">
            <v>X65</v>
          </cell>
          <cell r="C3869" t="str">
            <v>DEPARTAMENTO PINTURA</v>
          </cell>
          <cell r="D3869" t="str">
            <v>484</v>
          </cell>
          <cell r="E3869" t="str">
            <v>MARCO DE PUERTA  AVI</v>
          </cell>
          <cell r="F3869" t="str">
            <v>RETOQUE DE PINTURA APARENTE</v>
          </cell>
          <cell r="G3869" t="str">
            <v>MARCO DE PUERTA  AVIRETOQUE DE PINTURA APARENTE</v>
          </cell>
          <cell r="H3869" t="str">
            <v>X65</v>
          </cell>
          <cell r="I3869" t="str">
            <v>TCMU</v>
          </cell>
          <cell r="J3869">
            <v>8</v>
          </cell>
          <cell r="K3869" t="str">
            <v>ACEVEDO CLAUDIO CEFE</v>
          </cell>
          <cell r="L3869" t="str">
            <v>GUNI</v>
          </cell>
        </row>
        <row r="3870">
          <cell r="A3870">
            <v>22</v>
          </cell>
          <cell r="B3870" t="str">
            <v>X65</v>
          </cell>
          <cell r="C3870" t="str">
            <v>DEPARTAMENTO PINTURA</v>
          </cell>
          <cell r="D3870" t="str">
            <v>484</v>
          </cell>
          <cell r="E3870" t="str">
            <v>PAÑO DE PUERTA  AVD / ALETA  AVD</v>
          </cell>
          <cell r="F3870" t="str">
            <v>SOBRESALE</v>
          </cell>
          <cell r="G3870" t="str">
            <v>PAÑO DE PUERTA  AVD / ALETA  AVDSOBRESALE</v>
          </cell>
          <cell r="H3870" t="str">
            <v>X65</v>
          </cell>
          <cell r="I3870" t="str">
            <v>SRE2</v>
          </cell>
          <cell r="J3870">
            <v>8</v>
          </cell>
          <cell r="K3870" t="str">
            <v>OVIEDO CARLOS JAVIER</v>
          </cell>
          <cell r="L3870" t="str">
            <v>GUNI</v>
          </cell>
        </row>
        <row r="3871">
          <cell r="A3871">
            <v>22</v>
          </cell>
          <cell r="B3871" t="str">
            <v>X65</v>
          </cell>
          <cell r="C3871" t="str">
            <v>DEPARTAMENTO PINTURA</v>
          </cell>
          <cell r="D3871" t="str">
            <v>484</v>
          </cell>
          <cell r="E3871" t="str">
            <v>PAÑO DE PUERTA  AVD / ALETA  AVD</v>
          </cell>
          <cell r="F3871" t="str">
            <v>SOBRESALE</v>
          </cell>
          <cell r="G3871" t="str">
            <v>PAÑO DE PUERTA  AVD / ALETA  AVDSOBRESALE</v>
          </cell>
          <cell r="H3871" t="str">
            <v>X65</v>
          </cell>
          <cell r="I3871" t="str">
            <v>TCMU</v>
          </cell>
          <cell r="J3871">
            <v>8</v>
          </cell>
          <cell r="K3871" t="str">
            <v>ACEVEDO CLAUDIO CEFE</v>
          </cell>
          <cell r="L3871" t="str">
            <v>GUNI</v>
          </cell>
        </row>
        <row r="3872">
          <cell r="A3872">
            <v>22</v>
          </cell>
          <cell r="B3872" t="str">
            <v>X65</v>
          </cell>
          <cell r="C3872" t="str">
            <v>DEPARTAMENTO PINTURA</v>
          </cell>
          <cell r="D3872" t="str">
            <v>484</v>
          </cell>
          <cell r="E3872" t="str">
            <v>PAÑO DE PUERTA  AVD / ALETA  AVD</v>
          </cell>
          <cell r="F3872" t="str">
            <v>SOBRESALE</v>
          </cell>
          <cell r="G3872" t="str">
            <v>PAÑO DE PUERTA  AVD / ALETA  AVDSOBRESALE</v>
          </cell>
          <cell r="H3872" t="str">
            <v>X65</v>
          </cell>
          <cell r="I3872" t="str">
            <v>TCMU</v>
          </cell>
          <cell r="J3872">
            <v>8</v>
          </cell>
          <cell r="K3872" t="str">
            <v>FLORES PABLO NORBERT</v>
          </cell>
          <cell r="L3872" t="str">
            <v>GUNI</v>
          </cell>
        </row>
        <row r="3873">
          <cell r="A3873">
            <v>22</v>
          </cell>
          <cell r="B3873" t="str">
            <v>X65</v>
          </cell>
          <cell r="C3873" t="str">
            <v>DEPARTAMENTO PINTURA</v>
          </cell>
          <cell r="D3873" t="str">
            <v>484</v>
          </cell>
          <cell r="E3873" t="str">
            <v>PAÑO DE PUERTA  AVD / ALETA  AVD</v>
          </cell>
          <cell r="F3873" t="str">
            <v>SOBRESALE</v>
          </cell>
          <cell r="G3873" t="str">
            <v>PAÑO DE PUERTA  AVD / ALETA  AVDSOBRESALE</v>
          </cell>
          <cell r="H3873" t="str">
            <v>X65</v>
          </cell>
          <cell r="I3873" t="str">
            <v>TCMU</v>
          </cell>
          <cell r="J3873">
            <v>8</v>
          </cell>
          <cell r="K3873" t="str">
            <v>OVIEDO CARLOS JAVIER</v>
          </cell>
          <cell r="L3873" t="str">
            <v>GUNI</v>
          </cell>
        </row>
        <row r="3874">
          <cell r="A3874">
            <v>22</v>
          </cell>
          <cell r="B3874" t="str">
            <v>X65</v>
          </cell>
          <cell r="C3874" t="str">
            <v>DEPARTAMENTO PINTURA</v>
          </cell>
          <cell r="D3874" t="str">
            <v>484</v>
          </cell>
          <cell r="E3874" t="str">
            <v>PAÑO DE PUERTA  AVI / ALETA  AVI</v>
          </cell>
          <cell r="F3874" t="str">
            <v>JUEGO EXCESIVO</v>
          </cell>
          <cell r="G3874" t="str">
            <v>PAÑO DE PUERTA  AVI / ALETA  AVIJUEGO EXCESIVO</v>
          </cell>
          <cell r="H3874" t="str">
            <v>X65</v>
          </cell>
          <cell r="I3874" t="str">
            <v>TCMU</v>
          </cell>
          <cell r="J3874">
            <v>8</v>
          </cell>
          <cell r="K3874" t="str">
            <v>VAZQUEZ RENE ALBERTO</v>
          </cell>
          <cell r="L3874" t="str">
            <v>GUNI</v>
          </cell>
        </row>
        <row r="3875">
          <cell r="A3875">
            <v>22</v>
          </cell>
          <cell r="B3875" t="str">
            <v>X65</v>
          </cell>
          <cell r="C3875" t="str">
            <v>DEPARTAMENTO PINTURA</v>
          </cell>
          <cell r="D3875" t="str">
            <v>484</v>
          </cell>
          <cell r="E3875" t="str">
            <v>PAÑO DE PUERTA  AVI / ALETA  AVI</v>
          </cell>
          <cell r="F3875" t="str">
            <v>SOBRESALE</v>
          </cell>
          <cell r="G3875" t="str">
            <v>PAÑO DE PUERTA  AVI / ALETA  AVISOBRESALE</v>
          </cell>
          <cell r="H3875" t="str">
            <v>X65</v>
          </cell>
          <cell r="I3875" t="str">
            <v>SRE1</v>
          </cell>
          <cell r="J3875">
            <v>8</v>
          </cell>
          <cell r="K3875" t="str">
            <v>ACEVEDO CLAUDIO CEFE</v>
          </cell>
          <cell r="L3875" t="str">
            <v>GUNI</v>
          </cell>
        </row>
        <row r="3876">
          <cell r="A3876">
            <v>22</v>
          </cell>
          <cell r="B3876" t="str">
            <v>X65</v>
          </cell>
          <cell r="C3876" t="str">
            <v>DEPARTAMENTO PINTURA</v>
          </cell>
          <cell r="D3876" t="str">
            <v>484</v>
          </cell>
          <cell r="E3876" t="str">
            <v>PAÑO DE PUERTA  AVI / ALETA  AVI</v>
          </cell>
          <cell r="F3876" t="str">
            <v>SOBRESALE</v>
          </cell>
          <cell r="G3876" t="str">
            <v>PAÑO DE PUERTA  AVI / ALETA  AVISOBRESALE</v>
          </cell>
          <cell r="H3876" t="str">
            <v>X65</v>
          </cell>
          <cell r="I3876" t="str">
            <v>SRE2</v>
          </cell>
          <cell r="J3876">
            <v>8</v>
          </cell>
          <cell r="K3876" t="str">
            <v>OVIEDO CARLOS JAVIER</v>
          </cell>
          <cell r="L3876" t="str">
            <v>GUNI</v>
          </cell>
        </row>
        <row r="3877">
          <cell r="A3877">
            <v>22</v>
          </cell>
          <cell r="B3877" t="str">
            <v>X65</v>
          </cell>
          <cell r="C3877" t="str">
            <v>DEPARTAMENTO PINTURA</v>
          </cell>
          <cell r="D3877" t="str">
            <v>484</v>
          </cell>
          <cell r="E3877" t="str">
            <v>PAÑO DE PUERTA  AVI / ALETA  AVI</v>
          </cell>
          <cell r="F3877" t="str">
            <v>SOBRESALE</v>
          </cell>
          <cell r="G3877" t="str">
            <v>PAÑO DE PUERTA  AVI / ALETA  AVISOBRESALE</v>
          </cell>
          <cell r="H3877" t="str">
            <v>X65</v>
          </cell>
          <cell r="I3877" t="str">
            <v>SRE2</v>
          </cell>
          <cell r="J3877">
            <v>8</v>
          </cell>
          <cell r="K3877" t="str">
            <v>ZELAYA GONZA MA CRUZ</v>
          </cell>
          <cell r="L3877" t="str">
            <v>GUNI</v>
          </cell>
        </row>
        <row r="3878">
          <cell r="A3878">
            <v>22</v>
          </cell>
          <cell r="B3878" t="str">
            <v>X65</v>
          </cell>
          <cell r="C3878" t="str">
            <v>DEPARTAMENTO PINTURA</v>
          </cell>
          <cell r="D3878" t="str">
            <v>484</v>
          </cell>
          <cell r="E3878" t="str">
            <v>PAÑO DE PUERTA  AVI / ALETA  AVI</v>
          </cell>
          <cell r="F3878" t="str">
            <v>SOBRESALE</v>
          </cell>
          <cell r="G3878" t="str">
            <v>PAÑO DE PUERTA  AVI / ALETA  AVISOBRESALE</v>
          </cell>
          <cell r="H3878" t="str">
            <v>X65</v>
          </cell>
          <cell r="I3878" t="str">
            <v>SREE</v>
          </cell>
          <cell r="J3878">
            <v>8</v>
          </cell>
          <cell r="K3878" t="str">
            <v>REYNOSO DAVID WALTER</v>
          </cell>
          <cell r="L3878" t="str">
            <v>GUNI</v>
          </cell>
        </row>
        <row r="3879">
          <cell r="A3879">
            <v>22</v>
          </cell>
          <cell r="B3879" t="str">
            <v>X65</v>
          </cell>
          <cell r="C3879" t="str">
            <v>DEPARTAMENTO PINTURA</v>
          </cell>
          <cell r="D3879" t="str">
            <v>484</v>
          </cell>
          <cell r="E3879" t="str">
            <v>PAÑO DE PUERTA  AVI / ALETA  AVI</v>
          </cell>
          <cell r="F3879" t="str">
            <v>SOBRESALE</v>
          </cell>
          <cell r="G3879" t="str">
            <v>PAÑO DE PUERTA  AVI / ALETA  AVISOBRESALE</v>
          </cell>
          <cell r="H3879" t="str">
            <v>X65</v>
          </cell>
          <cell r="I3879" t="str">
            <v>TCMU</v>
          </cell>
          <cell r="J3879">
            <v>8</v>
          </cell>
          <cell r="K3879" t="str">
            <v>IBARRA CARLOS NICOLA</v>
          </cell>
          <cell r="L3879" t="str">
            <v>GUNI</v>
          </cell>
        </row>
        <row r="3880">
          <cell r="A3880">
            <v>22</v>
          </cell>
          <cell r="B3880" t="str">
            <v>X65</v>
          </cell>
          <cell r="C3880" t="str">
            <v>DEPARTAMENTO PINTURA</v>
          </cell>
          <cell r="D3880" t="str">
            <v>484</v>
          </cell>
          <cell r="E3880" t="str">
            <v>PAÑO DE PUERTA  AVI / ALETA  AVI</v>
          </cell>
          <cell r="F3880" t="str">
            <v>SOBRESALE</v>
          </cell>
          <cell r="G3880" t="str">
            <v>PAÑO DE PUERTA  AVI / ALETA  AVISOBRESALE</v>
          </cell>
          <cell r="H3880" t="str">
            <v>X65</v>
          </cell>
          <cell r="J3880">
            <v>8</v>
          </cell>
          <cell r="K3880" t="str">
            <v>ACEVEDO CLAUDIO CEFE</v>
          </cell>
          <cell r="L3880" t="str">
            <v>GUNI</v>
          </cell>
        </row>
        <row r="3881">
          <cell r="A3881">
            <v>22</v>
          </cell>
          <cell r="B3881" t="str">
            <v>X65</v>
          </cell>
          <cell r="C3881" t="str">
            <v>DEPARTAMENTO PINTURA</v>
          </cell>
          <cell r="D3881" t="str">
            <v>484</v>
          </cell>
          <cell r="E3881" t="str">
            <v>PORTON (CONJUNTO)</v>
          </cell>
          <cell r="F3881" t="str">
            <v>AUREOLA DE LUSTRADO</v>
          </cell>
          <cell r="G3881" t="str">
            <v>PORTON (CONJUNTO)AUREOLA DE LUSTRADO</v>
          </cell>
          <cell r="H3881" t="str">
            <v>X65</v>
          </cell>
          <cell r="I3881" t="str">
            <v>TCMU</v>
          </cell>
          <cell r="J3881">
            <v>8</v>
          </cell>
          <cell r="K3881" t="str">
            <v>FUENTE FEDER GREGOR</v>
          </cell>
          <cell r="L3881" t="str">
            <v>GUNI</v>
          </cell>
        </row>
        <row r="3882">
          <cell r="A3882">
            <v>22</v>
          </cell>
          <cell r="B3882" t="str">
            <v>X65</v>
          </cell>
          <cell r="C3882" t="str">
            <v>DEPARTAMENTO PINTURA</v>
          </cell>
          <cell r="D3882" t="str">
            <v>484</v>
          </cell>
          <cell r="E3882" t="str">
            <v>PORTON (CONJUNTO)</v>
          </cell>
          <cell r="F3882" t="str">
            <v>BOLLOS</v>
          </cell>
          <cell r="G3882" t="str">
            <v>PORTON (CONJUNTO)BOLLOS</v>
          </cell>
          <cell r="H3882" t="str">
            <v>X65</v>
          </cell>
          <cell r="I3882" t="str">
            <v>BOUT</v>
          </cell>
          <cell r="J3882">
            <v>8</v>
          </cell>
          <cell r="K3882" t="str">
            <v>FIGUEROA MIGUEL ANGE</v>
          </cell>
          <cell r="L3882" t="str">
            <v>GUNI</v>
          </cell>
        </row>
        <row r="3883">
          <cell r="A3883">
            <v>22</v>
          </cell>
          <cell r="B3883" t="str">
            <v>X65</v>
          </cell>
          <cell r="C3883" t="str">
            <v>DEPARTAMENTO PINTURA</v>
          </cell>
          <cell r="D3883" t="str">
            <v>484</v>
          </cell>
          <cell r="E3883" t="str">
            <v>PORTON (CONJUNTO)</v>
          </cell>
          <cell r="F3883" t="str">
            <v>BOLLOS</v>
          </cell>
          <cell r="G3883" t="str">
            <v>PORTON (CONJUNTO)BOLLOS</v>
          </cell>
          <cell r="H3883" t="str">
            <v>X65</v>
          </cell>
          <cell r="I3883" t="str">
            <v>SREE</v>
          </cell>
          <cell r="J3883">
            <v>8</v>
          </cell>
          <cell r="K3883" t="str">
            <v>RAMIREZ RICAR DANIEL</v>
          </cell>
          <cell r="L3883" t="str">
            <v>GUNI</v>
          </cell>
        </row>
        <row r="3884">
          <cell r="A3884">
            <v>22</v>
          </cell>
          <cell r="B3884" t="str">
            <v>X65</v>
          </cell>
          <cell r="C3884" t="str">
            <v>DEPARTAMENTO PINTURA</v>
          </cell>
          <cell r="D3884" t="str">
            <v>484</v>
          </cell>
          <cell r="E3884" t="str">
            <v>PORTON (CONJUNTO)</v>
          </cell>
          <cell r="F3884" t="str">
            <v>BOLLOS</v>
          </cell>
          <cell r="G3884" t="str">
            <v>PORTON (CONJUNTO)BOLLOS</v>
          </cell>
          <cell r="H3884" t="str">
            <v>X65</v>
          </cell>
          <cell r="I3884" t="str">
            <v>STO1</v>
          </cell>
          <cell r="J3884">
            <v>8</v>
          </cell>
          <cell r="K3884" t="str">
            <v>DIAZ, VALENTIN</v>
          </cell>
          <cell r="L3884" t="str">
            <v>STO1</v>
          </cell>
        </row>
        <row r="3885">
          <cell r="A3885">
            <v>22</v>
          </cell>
          <cell r="B3885" t="str">
            <v>X65</v>
          </cell>
          <cell r="C3885" t="str">
            <v>DEPARTAMENTO PINTURA</v>
          </cell>
          <cell r="D3885" t="str">
            <v>484</v>
          </cell>
          <cell r="E3885" t="str">
            <v>PORTON (CONJUNTO)</v>
          </cell>
          <cell r="F3885" t="str">
            <v>BOLLOS</v>
          </cell>
          <cell r="G3885" t="str">
            <v>PORTON (CONJUNTO)BOLLOS</v>
          </cell>
          <cell r="H3885" t="str">
            <v>X65</v>
          </cell>
          <cell r="I3885" t="str">
            <v>TCMU</v>
          </cell>
          <cell r="J3885">
            <v>8</v>
          </cell>
          <cell r="K3885" t="str">
            <v>RIOS ALEJANDRO</v>
          </cell>
          <cell r="L3885" t="str">
            <v>GUNI</v>
          </cell>
        </row>
        <row r="3886">
          <cell r="A3886">
            <v>22</v>
          </cell>
          <cell r="B3886" t="str">
            <v>X65</v>
          </cell>
          <cell r="C3886" t="str">
            <v>DEPARTAMENTO PINTURA</v>
          </cell>
          <cell r="D3886" t="str">
            <v>484</v>
          </cell>
          <cell r="E3886" t="str">
            <v>PORTON (CONJUNTO)</v>
          </cell>
          <cell r="F3886" t="str">
            <v>RETOQUE DE PINTURA APARENTE</v>
          </cell>
          <cell r="G3886" t="str">
            <v>PORTON (CONJUNTO)RETOQUE DE PINTURA APARENTE</v>
          </cell>
          <cell r="H3886" t="str">
            <v>X65</v>
          </cell>
          <cell r="I3886" t="str">
            <v>BOUT</v>
          </cell>
          <cell r="J3886">
            <v>8</v>
          </cell>
          <cell r="K3886" t="str">
            <v>RUSEK CHRISTIAN ADRI</v>
          </cell>
          <cell r="L3886" t="str">
            <v>GUNI</v>
          </cell>
        </row>
        <row r="3887">
          <cell r="A3887">
            <v>22</v>
          </cell>
          <cell r="B3887" t="str">
            <v>X65</v>
          </cell>
          <cell r="C3887" t="str">
            <v>DEPARTAMENTO PINTURA</v>
          </cell>
          <cell r="D3887" t="str">
            <v>484</v>
          </cell>
          <cell r="E3887" t="str">
            <v>PORTON (CONJUNTO)</v>
          </cell>
          <cell r="F3887" t="str">
            <v>RETOQUE DE PINTURA APARENTE</v>
          </cell>
          <cell r="G3887" t="str">
            <v>PORTON (CONJUNTO)RETOQUE DE PINTURA APARENTE</v>
          </cell>
          <cell r="H3887" t="str">
            <v>X65</v>
          </cell>
          <cell r="I3887" t="str">
            <v>SRE2</v>
          </cell>
          <cell r="J3887">
            <v>8</v>
          </cell>
          <cell r="K3887" t="str">
            <v>DAGHERO CLAUDIO JUAN</v>
          </cell>
          <cell r="L3887" t="str">
            <v>TCMU</v>
          </cell>
        </row>
        <row r="3888">
          <cell r="A3888">
            <v>22</v>
          </cell>
          <cell r="B3888" t="str">
            <v>X65</v>
          </cell>
          <cell r="C3888" t="str">
            <v>DEPARTAMENTO PINTURA</v>
          </cell>
          <cell r="D3888" t="str">
            <v>484</v>
          </cell>
          <cell r="E3888" t="str">
            <v>PORTON (CONJUNTO)</v>
          </cell>
          <cell r="F3888" t="str">
            <v>RETOQUE DE PINTURA APARENTE</v>
          </cell>
          <cell r="G3888" t="str">
            <v>PORTON (CONJUNTO)RETOQUE DE PINTURA APARENTE</v>
          </cell>
          <cell r="H3888" t="str">
            <v>X65</v>
          </cell>
          <cell r="I3888" t="str">
            <v>TCMU</v>
          </cell>
          <cell r="J3888">
            <v>8</v>
          </cell>
          <cell r="K3888" t="str">
            <v>ZELAYA GONZA MA CRUZ</v>
          </cell>
          <cell r="L3888" t="str">
            <v>GUNI</v>
          </cell>
        </row>
        <row r="3889">
          <cell r="A3889">
            <v>22</v>
          </cell>
          <cell r="B3889" t="str">
            <v>X65</v>
          </cell>
          <cell r="C3889" t="str">
            <v>DEPARTAMENTO PINTURA</v>
          </cell>
          <cell r="D3889" t="str">
            <v>484</v>
          </cell>
          <cell r="E3889" t="str">
            <v>PUERTA ARD.</v>
          </cell>
          <cell r="F3889" t="str">
            <v>RETOQUE DE PINTURA APARENTE</v>
          </cell>
          <cell r="G3889" t="str">
            <v>PUERTA ARD.RETOQUE DE PINTURA APARENTE</v>
          </cell>
          <cell r="H3889" t="str">
            <v>X65</v>
          </cell>
          <cell r="I3889" t="str">
            <v>TCMU</v>
          </cell>
          <cell r="J3889">
            <v>8</v>
          </cell>
          <cell r="K3889" t="str">
            <v>GUTIERREZ VERONICA</v>
          </cell>
          <cell r="L3889" t="str">
            <v>GUNI</v>
          </cell>
        </row>
        <row r="3890">
          <cell r="A3890">
            <v>22</v>
          </cell>
          <cell r="B3890" t="str">
            <v>X65</v>
          </cell>
          <cell r="C3890" t="str">
            <v>DEPARTAMENTO PINTURA</v>
          </cell>
          <cell r="D3890" t="str">
            <v>484</v>
          </cell>
          <cell r="E3890" t="str">
            <v>PUERTA ARD.</v>
          </cell>
          <cell r="F3890" t="str">
            <v>RETOQUE DE PINTURA APARENTE</v>
          </cell>
          <cell r="G3890" t="str">
            <v>PUERTA ARD.RETOQUE DE PINTURA APARENTE</v>
          </cell>
          <cell r="H3890" t="str">
            <v>X65</v>
          </cell>
          <cell r="I3890" t="str">
            <v>TCMU</v>
          </cell>
          <cell r="J3890">
            <v>8</v>
          </cell>
          <cell r="K3890" t="str">
            <v>MANZANELLI RICARDO O</v>
          </cell>
          <cell r="L3890" t="str">
            <v>GUNI</v>
          </cell>
        </row>
        <row r="3891">
          <cell r="A3891">
            <v>22</v>
          </cell>
          <cell r="B3891" t="str">
            <v>X65</v>
          </cell>
          <cell r="C3891" t="str">
            <v>DEPARTAMENTO PINTURA</v>
          </cell>
          <cell r="D3891" t="str">
            <v>484</v>
          </cell>
          <cell r="E3891" t="str">
            <v>PUERTA ARD.</v>
          </cell>
          <cell r="F3891" t="str">
            <v>RETOQUE DE PINTURA APARENTE</v>
          </cell>
          <cell r="G3891" t="str">
            <v>PUERTA ARD.RETOQUE DE PINTURA APARENTE</v>
          </cell>
          <cell r="H3891" t="str">
            <v>X65</v>
          </cell>
          <cell r="I3891" t="str">
            <v>TCMU</v>
          </cell>
          <cell r="J3891">
            <v>8</v>
          </cell>
          <cell r="K3891" t="str">
            <v>REYNOSO DAVID WALTER</v>
          </cell>
          <cell r="L3891" t="str">
            <v>GUNI</v>
          </cell>
        </row>
        <row r="3892">
          <cell r="A3892">
            <v>22</v>
          </cell>
          <cell r="B3892" t="str">
            <v>X65</v>
          </cell>
          <cell r="C3892" t="str">
            <v>DEPARTAMENTO PINTURA</v>
          </cell>
          <cell r="D3892" t="str">
            <v>484</v>
          </cell>
          <cell r="E3892" t="str">
            <v>PUERTA ARI.</v>
          </cell>
          <cell r="F3892" t="str">
            <v>DEPOSITO DE PARTICULAS</v>
          </cell>
          <cell r="G3892" t="str">
            <v>PUERTA ARI.DEPOSITO DE PARTICULAS</v>
          </cell>
          <cell r="H3892" t="str">
            <v>X65</v>
          </cell>
          <cell r="I3892" t="str">
            <v>BDEF</v>
          </cell>
          <cell r="J3892">
            <v>8</v>
          </cell>
          <cell r="K3892" t="str">
            <v>ESTERIO SERGIO DAN</v>
          </cell>
          <cell r="L3892" t="str">
            <v>BOUT</v>
          </cell>
        </row>
        <row r="3893">
          <cell r="A3893">
            <v>22</v>
          </cell>
          <cell r="B3893" t="str">
            <v>X65</v>
          </cell>
          <cell r="C3893" t="str">
            <v>DEPARTAMENTO PINTURA</v>
          </cell>
          <cell r="D3893" t="str">
            <v>484</v>
          </cell>
          <cell r="E3893" t="str">
            <v>PUERTA ARI.</v>
          </cell>
          <cell r="F3893" t="str">
            <v>RETOQUE DE PINTURA APARENTE</v>
          </cell>
          <cell r="G3893" t="str">
            <v>PUERTA ARI.RETOQUE DE PINTURA APARENTE</v>
          </cell>
          <cell r="H3893" t="str">
            <v>X65</v>
          </cell>
          <cell r="I3893" t="str">
            <v>SRE2</v>
          </cell>
          <cell r="J3893">
            <v>8</v>
          </cell>
          <cell r="K3893" t="str">
            <v>RIZZI JESSICA</v>
          </cell>
          <cell r="L3893" t="str">
            <v>GUNI</v>
          </cell>
        </row>
        <row r="3894">
          <cell r="A3894">
            <v>22</v>
          </cell>
          <cell r="B3894" t="str">
            <v>X65</v>
          </cell>
          <cell r="C3894" t="str">
            <v>DEPARTAMENTO PINTURA</v>
          </cell>
          <cell r="D3894" t="str">
            <v>484</v>
          </cell>
          <cell r="E3894" t="str">
            <v>PUERTA ARI.</v>
          </cell>
          <cell r="F3894" t="str">
            <v>RETOQUE DE PINTURA APARENTE</v>
          </cell>
          <cell r="G3894" t="str">
            <v>PUERTA ARI.RETOQUE DE PINTURA APARENTE</v>
          </cell>
          <cell r="H3894" t="str">
            <v>X65</v>
          </cell>
          <cell r="I3894" t="str">
            <v>TCMU</v>
          </cell>
          <cell r="J3894">
            <v>8</v>
          </cell>
          <cell r="K3894" t="str">
            <v>ZELAYA GONZA MA CRUZ</v>
          </cell>
          <cell r="L3894" t="str">
            <v>GUNI</v>
          </cell>
        </row>
        <row r="3895">
          <cell r="A3895">
            <v>22</v>
          </cell>
          <cell r="B3895" t="str">
            <v>X65</v>
          </cell>
          <cell r="C3895" t="str">
            <v>DEPARTAMENTO PINTURA</v>
          </cell>
          <cell r="D3895" t="str">
            <v>484</v>
          </cell>
          <cell r="E3895" t="str">
            <v>PUERTA AVD.</v>
          </cell>
          <cell r="F3895" t="str">
            <v>DEPOSITO DE PARTICULAS</v>
          </cell>
          <cell r="G3895" t="str">
            <v>PUERTA AVD.DEPOSITO DE PARTICULAS</v>
          </cell>
          <cell r="H3895" t="str">
            <v>X65</v>
          </cell>
          <cell r="I3895" t="str">
            <v>BDEF</v>
          </cell>
          <cell r="J3895">
            <v>8</v>
          </cell>
          <cell r="K3895" t="str">
            <v>ESTERIO SERGIO DAN</v>
          </cell>
          <cell r="L3895" t="str">
            <v>BOUT</v>
          </cell>
        </row>
        <row r="3896">
          <cell r="A3896">
            <v>22</v>
          </cell>
          <cell r="B3896" t="str">
            <v>X65</v>
          </cell>
          <cell r="C3896" t="str">
            <v>DEPARTAMENTO PINTURA</v>
          </cell>
          <cell r="D3896" t="str">
            <v>484</v>
          </cell>
          <cell r="E3896" t="str">
            <v>PUERTA AVD.</v>
          </cell>
          <cell r="F3896" t="str">
            <v>RETOQUE LOCAL CON PLUMA</v>
          </cell>
          <cell r="G3896" t="str">
            <v>PUERTA AVD.RETOQUE LOCAL CON PLUMA</v>
          </cell>
          <cell r="H3896" t="str">
            <v>X65</v>
          </cell>
          <cell r="I3896" t="str">
            <v>TCMU</v>
          </cell>
          <cell r="J3896">
            <v>8</v>
          </cell>
          <cell r="K3896" t="str">
            <v>MORENO HUGO A</v>
          </cell>
          <cell r="L3896" t="str">
            <v>GUNI</v>
          </cell>
        </row>
        <row r="3897">
          <cell r="A3897">
            <v>22</v>
          </cell>
          <cell r="B3897" t="str">
            <v>X65</v>
          </cell>
          <cell r="C3897" t="str">
            <v>DEPARTAMENTO PINTURA</v>
          </cell>
          <cell r="D3897" t="str">
            <v>484</v>
          </cell>
          <cell r="E3897" t="str">
            <v>PUERTA AVI.</v>
          </cell>
          <cell r="F3897" t="str">
            <v>AUREOLA DE LUSTRADO</v>
          </cell>
          <cell r="G3897" t="str">
            <v>PUERTA AVI.AUREOLA DE LUSTRADO</v>
          </cell>
          <cell r="H3897" t="str">
            <v>X65</v>
          </cell>
          <cell r="I3897" t="str">
            <v>TCMU</v>
          </cell>
          <cell r="J3897">
            <v>8</v>
          </cell>
          <cell r="K3897" t="str">
            <v>ZELAYA GONZA MA CRUZ</v>
          </cell>
          <cell r="L3897" t="str">
            <v>GUNI</v>
          </cell>
        </row>
        <row r="3898">
          <cell r="A3898">
            <v>22</v>
          </cell>
          <cell r="B3898" t="str">
            <v>X65</v>
          </cell>
          <cell r="C3898" t="str">
            <v>DEPARTAMENTO PINTURA</v>
          </cell>
          <cell r="D3898" t="str">
            <v>484</v>
          </cell>
          <cell r="E3898" t="str">
            <v>TECHO</v>
          </cell>
          <cell r="F3898" t="str">
            <v>AUREOLA DE LUSTRADO</v>
          </cell>
          <cell r="G3898" t="str">
            <v>TECHOAUREOLA DE LUSTRADO</v>
          </cell>
          <cell r="H3898" t="str">
            <v>X65</v>
          </cell>
          <cell r="I3898" t="str">
            <v>SRE1</v>
          </cell>
          <cell r="J3898">
            <v>8</v>
          </cell>
          <cell r="K3898" t="str">
            <v>FUENTE FEDER GREGOR</v>
          </cell>
          <cell r="L3898" t="str">
            <v>GUNI</v>
          </cell>
        </row>
        <row r="3899">
          <cell r="A3899">
            <v>22</v>
          </cell>
          <cell r="B3899" t="str">
            <v>X65</v>
          </cell>
          <cell r="C3899" t="str">
            <v>DEPARTAMENTO PINTURA</v>
          </cell>
          <cell r="D3899" t="str">
            <v>484</v>
          </cell>
          <cell r="E3899" t="str">
            <v>TECHO</v>
          </cell>
          <cell r="F3899" t="str">
            <v>BOLLOS</v>
          </cell>
          <cell r="G3899" t="str">
            <v>TECHOBOLLOS</v>
          </cell>
          <cell r="H3899" t="str">
            <v>X65</v>
          </cell>
          <cell r="I3899" t="str">
            <v>SRE2</v>
          </cell>
          <cell r="J3899">
            <v>8</v>
          </cell>
          <cell r="K3899" t="str">
            <v>GAUNA MARIA EUGENIA</v>
          </cell>
          <cell r="L3899" t="str">
            <v>GUNI</v>
          </cell>
        </row>
        <row r="3900">
          <cell r="A3900">
            <v>22</v>
          </cell>
          <cell r="B3900" t="str">
            <v>X65</v>
          </cell>
          <cell r="C3900" t="str">
            <v>DEPARTAMENTO PINTURA</v>
          </cell>
          <cell r="D3900" t="str">
            <v>484</v>
          </cell>
          <cell r="E3900" t="str">
            <v>TECHO</v>
          </cell>
          <cell r="F3900" t="str">
            <v>BOLLOS</v>
          </cell>
          <cell r="G3900" t="str">
            <v>TECHOBOLLOS</v>
          </cell>
          <cell r="H3900" t="str">
            <v>X65</v>
          </cell>
          <cell r="I3900" t="str">
            <v>SRE2</v>
          </cell>
          <cell r="J3900">
            <v>8</v>
          </cell>
          <cell r="K3900" t="str">
            <v>MORENO HUGO A</v>
          </cell>
          <cell r="L3900" t="str">
            <v>GUNI</v>
          </cell>
        </row>
        <row r="3901">
          <cell r="A3901">
            <v>22</v>
          </cell>
          <cell r="B3901" t="str">
            <v>X65</v>
          </cell>
          <cell r="C3901" t="str">
            <v>DEPARTAMENTO PINTURA</v>
          </cell>
          <cell r="D3901" t="str">
            <v>484</v>
          </cell>
          <cell r="E3901" t="str">
            <v>TECHO</v>
          </cell>
          <cell r="F3901" t="str">
            <v>BOLLOS</v>
          </cell>
          <cell r="G3901" t="str">
            <v>TECHOBOLLOS</v>
          </cell>
          <cell r="H3901" t="str">
            <v>X65</v>
          </cell>
          <cell r="I3901" t="str">
            <v>STO1</v>
          </cell>
          <cell r="J3901">
            <v>8</v>
          </cell>
          <cell r="K3901" t="str">
            <v>DIAZ, VALENTIN</v>
          </cell>
          <cell r="L3901" t="str">
            <v>STO1</v>
          </cell>
        </row>
        <row r="3902">
          <cell r="A3902">
            <v>22</v>
          </cell>
          <cell r="B3902" t="str">
            <v>X65</v>
          </cell>
          <cell r="C3902" t="str">
            <v>DEPARTAMENTO PINTURA</v>
          </cell>
          <cell r="D3902" t="str">
            <v>484</v>
          </cell>
          <cell r="E3902" t="str">
            <v>TECHO</v>
          </cell>
          <cell r="F3902" t="str">
            <v>BOLLOS</v>
          </cell>
          <cell r="G3902" t="str">
            <v>TECHOBOLLOS</v>
          </cell>
          <cell r="H3902" t="str">
            <v>X65</v>
          </cell>
          <cell r="I3902" t="str">
            <v>TCMU</v>
          </cell>
          <cell r="J3902">
            <v>8</v>
          </cell>
          <cell r="K3902" t="str">
            <v>FIGUEROA MIGUEL ANGE</v>
          </cell>
          <cell r="L3902" t="str">
            <v>GUNI</v>
          </cell>
        </row>
        <row r="3903">
          <cell r="A3903">
            <v>22</v>
          </cell>
          <cell r="B3903" t="str">
            <v>X65</v>
          </cell>
          <cell r="C3903" t="str">
            <v>DEPARTAMENTO PINTURA</v>
          </cell>
          <cell r="D3903" t="str">
            <v>484</v>
          </cell>
          <cell r="E3903" t="str">
            <v>TECHO</v>
          </cell>
          <cell r="F3903" t="str">
            <v>BOLLOS</v>
          </cell>
          <cell r="G3903" t="str">
            <v>TECHOBOLLOS</v>
          </cell>
          <cell r="H3903" t="str">
            <v>X65</v>
          </cell>
          <cell r="I3903" t="str">
            <v>TCMU</v>
          </cell>
          <cell r="J3903">
            <v>8</v>
          </cell>
          <cell r="K3903" t="str">
            <v>REYNOSO DAVID WALTER</v>
          </cell>
          <cell r="L3903" t="str">
            <v>GUNI</v>
          </cell>
        </row>
        <row r="3904">
          <cell r="A3904">
            <v>22</v>
          </cell>
          <cell r="B3904" t="str">
            <v>X65</v>
          </cell>
          <cell r="C3904" t="str">
            <v>DEPARTAMENTO PINTURA</v>
          </cell>
          <cell r="D3904" t="str">
            <v>484</v>
          </cell>
          <cell r="E3904" t="str">
            <v>TECHO</v>
          </cell>
          <cell r="F3904" t="str">
            <v>BOLLOS</v>
          </cell>
          <cell r="G3904" t="str">
            <v>TECHOBOLLOS</v>
          </cell>
          <cell r="H3904" t="str">
            <v>X65</v>
          </cell>
          <cell r="I3904" t="str">
            <v>TCMU</v>
          </cell>
          <cell r="J3904">
            <v>8</v>
          </cell>
          <cell r="K3904" t="str">
            <v>ZELAYA GONZA MA CRUZ</v>
          </cell>
          <cell r="L3904" t="str">
            <v>GUNI</v>
          </cell>
        </row>
        <row r="3905">
          <cell r="A3905">
            <v>22</v>
          </cell>
          <cell r="B3905" t="str">
            <v>X65</v>
          </cell>
          <cell r="C3905" t="str">
            <v>DEPARTAMENTO PINTURA</v>
          </cell>
          <cell r="D3905" t="str">
            <v>484</v>
          </cell>
          <cell r="E3905" t="str">
            <v>TECHO</v>
          </cell>
          <cell r="F3905" t="str">
            <v>DEPOSITO DE PARTICULAS</v>
          </cell>
          <cell r="G3905" t="str">
            <v>TECHODEPOSITO DE PARTICULAS</v>
          </cell>
          <cell r="H3905" t="str">
            <v>X65</v>
          </cell>
          <cell r="I3905" t="str">
            <v>BDEF</v>
          </cell>
          <cell r="J3905">
            <v>8</v>
          </cell>
          <cell r="K3905" t="str">
            <v>ESTERIO SERGIO DAN</v>
          </cell>
          <cell r="L3905" t="str">
            <v>BOUT</v>
          </cell>
        </row>
        <row r="3906">
          <cell r="A3906">
            <v>22</v>
          </cell>
          <cell r="B3906" t="str">
            <v>X65</v>
          </cell>
          <cell r="C3906" t="str">
            <v>DEPARTAMENTO PINTURA</v>
          </cell>
          <cell r="D3906" t="str">
            <v>484</v>
          </cell>
          <cell r="E3906" t="str">
            <v>TECHO</v>
          </cell>
          <cell r="F3906" t="str">
            <v>RETOQUE DE PINTURA APARENTE</v>
          </cell>
          <cell r="G3906" t="str">
            <v>TECHORETOQUE DE PINTURA APARENTE</v>
          </cell>
          <cell r="H3906" t="str">
            <v>X65</v>
          </cell>
          <cell r="I3906" t="str">
            <v>BOUT</v>
          </cell>
          <cell r="J3906">
            <v>8</v>
          </cell>
          <cell r="K3906" t="str">
            <v>RUSEK CHRISTIAN ADRI</v>
          </cell>
          <cell r="L3906" t="str">
            <v>GUNI</v>
          </cell>
        </row>
        <row r="3907">
          <cell r="A3907">
            <v>22</v>
          </cell>
          <cell r="B3907" t="str">
            <v>X65</v>
          </cell>
          <cell r="C3907" t="str">
            <v>DEPARTAMENTO PINTURA</v>
          </cell>
          <cell r="D3907" t="str">
            <v>484</v>
          </cell>
          <cell r="E3907" t="str">
            <v>TECHO</v>
          </cell>
          <cell r="F3907" t="str">
            <v>RETOQUE DE PINTURA APARENTE</v>
          </cell>
          <cell r="G3907" t="str">
            <v>TECHORETOQUE DE PINTURA APARENTE</v>
          </cell>
          <cell r="H3907" t="str">
            <v>X65</v>
          </cell>
          <cell r="I3907" t="str">
            <v>TCMU</v>
          </cell>
          <cell r="J3907">
            <v>8</v>
          </cell>
          <cell r="K3907" t="str">
            <v>RIZZI JESSICA</v>
          </cell>
          <cell r="L3907" t="str">
            <v>GUNI</v>
          </cell>
        </row>
        <row r="3908">
          <cell r="A3908">
            <v>22</v>
          </cell>
          <cell r="B3908" t="str">
            <v>X65</v>
          </cell>
          <cell r="C3908" t="str">
            <v>DEPARTAMENTO PINTURA</v>
          </cell>
          <cell r="D3908" t="str">
            <v>486</v>
          </cell>
          <cell r="E3908" t="str">
            <v>ALETA ARD.</v>
          </cell>
          <cell r="F3908" t="str">
            <v>DEPOSITO DE PARTICULAS</v>
          </cell>
          <cell r="G3908" t="str">
            <v>ALETA ARD.DEPOSITO DE PARTICULAS</v>
          </cell>
          <cell r="H3908" t="str">
            <v>X65</v>
          </cell>
          <cell r="I3908" t="str">
            <v>BOUT</v>
          </cell>
          <cell r="J3908">
            <v>8</v>
          </cell>
          <cell r="K3908" t="str">
            <v>RUSEK CHRISTIAN ADRI</v>
          </cell>
          <cell r="L3908" t="str">
            <v>GUNI</v>
          </cell>
        </row>
        <row r="3909">
          <cell r="A3909">
            <v>22</v>
          </cell>
          <cell r="B3909" t="str">
            <v>X65</v>
          </cell>
          <cell r="C3909" t="str">
            <v>DEPARTAMENTO PINTURA</v>
          </cell>
          <cell r="D3909" t="str">
            <v>486</v>
          </cell>
          <cell r="E3909" t="str">
            <v>ALETA ARD.</v>
          </cell>
          <cell r="F3909" t="str">
            <v>GRANO</v>
          </cell>
          <cell r="G3909" t="str">
            <v>ALETA ARD.GRANO</v>
          </cell>
          <cell r="H3909" t="str">
            <v>X65</v>
          </cell>
          <cell r="I3909" t="str">
            <v>BOUT</v>
          </cell>
          <cell r="J3909">
            <v>8</v>
          </cell>
          <cell r="K3909" t="str">
            <v>MANZANELLI RICARDO O</v>
          </cell>
          <cell r="L3909" t="str">
            <v>GUNI</v>
          </cell>
        </row>
        <row r="3910">
          <cell r="A3910">
            <v>22</v>
          </cell>
          <cell r="B3910" t="str">
            <v>X65</v>
          </cell>
          <cell r="C3910" t="str">
            <v>DEPARTAMENTO PINTURA</v>
          </cell>
          <cell r="D3910" t="str">
            <v>486</v>
          </cell>
          <cell r="E3910" t="str">
            <v>ALETA ARD.</v>
          </cell>
          <cell r="F3910" t="str">
            <v>GRANO</v>
          </cell>
          <cell r="G3910" t="str">
            <v>ALETA ARD.GRANO</v>
          </cell>
          <cell r="H3910" t="str">
            <v>X65</v>
          </cell>
          <cell r="I3910" t="str">
            <v>SREE</v>
          </cell>
          <cell r="J3910">
            <v>8</v>
          </cell>
          <cell r="K3910" t="str">
            <v>RAMIREZ RICAR DANIEL</v>
          </cell>
          <cell r="L3910" t="str">
            <v>GUNI</v>
          </cell>
        </row>
        <row r="3911">
          <cell r="A3911">
            <v>22</v>
          </cell>
          <cell r="B3911" t="str">
            <v>X65</v>
          </cell>
          <cell r="C3911" t="str">
            <v>DEPARTAMENTO PINTURA</v>
          </cell>
          <cell r="D3911" t="str">
            <v>486</v>
          </cell>
          <cell r="E3911" t="str">
            <v>ALETA ARD.</v>
          </cell>
          <cell r="F3911" t="str">
            <v>GRANO</v>
          </cell>
          <cell r="G3911" t="str">
            <v>ALETA ARD.GRANO</v>
          </cell>
          <cell r="H3911" t="str">
            <v>X65</v>
          </cell>
          <cell r="I3911" t="str">
            <v>TCMU</v>
          </cell>
          <cell r="J3911">
            <v>8</v>
          </cell>
          <cell r="K3911" t="str">
            <v>GUTIERREZ VERONICA</v>
          </cell>
          <cell r="L3911" t="str">
            <v>GUNI</v>
          </cell>
        </row>
        <row r="3912">
          <cell r="A3912">
            <v>22</v>
          </cell>
          <cell r="B3912" t="str">
            <v>X65</v>
          </cell>
          <cell r="C3912" t="str">
            <v>DEPARTAMENTO PINTURA</v>
          </cell>
          <cell r="D3912" t="str">
            <v>486</v>
          </cell>
          <cell r="E3912" t="str">
            <v>ALETA ARD.</v>
          </cell>
          <cell r="F3912" t="str">
            <v>MANCHA</v>
          </cell>
          <cell r="G3912" t="str">
            <v>ALETA ARD.MANCHA</v>
          </cell>
          <cell r="H3912" t="str">
            <v>X65</v>
          </cell>
          <cell r="I3912" t="str">
            <v>TCMU</v>
          </cell>
          <cell r="J3912">
            <v>8</v>
          </cell>
          <cell r="K3912" t="str">
            <v>RAMIREZ RICAR DANIEL</v>
          </cell>
          <cell r="L3912" t="str">
            <v>GUNI</v>
          </cell>
        </row>
        <row r="3913">
          <cell r="A3913">
            <v>22</v>
          </cell>
          <cell r="B3913" t="str">
            <v>X65</v>
          </cell>
          <cell r="C3913" t="str">
            <v>DEPARTAMENTO PINTURA</v>
          </cell>
          <cell r="D3913" t="str">
            <v>486</v>
          </cell>
          <cell r="E3913" t="str">
            <v>ALETA  ARI.</v>
          </cell>
          <cell r="F3913" t="str">
            <v>CRATER</v>
          </cell>
          <cell r="G3913" t="str">
            <v>ALETA  ARI.CRATER</v>
          </cell>
          <cell r="H3913" t="str">
            <v>X65</v>
          </cell>
          <cell r="I3913" t="str">
            <v>TCMU</v>
          </cell>
          <cell r="J3913">
            <v>8</v>
          </cell>
          <cell r="K3913" t="str">
            <v>ZELAYA GONZA MA CRUZ</v>
          </cell>
          <cell r="L3913" t="str">
            <v>GUNI</v>
          </cell>
        </row>
        <row r="3914">
          <cell r="A3914">
            <v>22</v>
          </cell>
          <cell r="B3914" t="str">
            <v>X65</v>
          </cell>
          <cell r="C3914" t="str">
            <v>DEPARTAMENTO PINTURA</v>
          </cell>
          <cell r="D3914" t="str">
            <v>486</v>
          </cell>
          <cell r="E3914" t="str">
            <v>ALETA  ARI.</v>
          </cell>
          <cell r="F3914" t="str">
            <v>DEPOSITO DE PARTICULAS</v>
          </cell>
          <cell r="G3914" t="str">
            <v>ALETA  ARI.DEPOSITO DE PARTICULAS</v>
          </cell>
          <cell r="H3914" t="str">
            <v>X65</v>
          </cell>
          <cell r="I3914" t="str">
            <v>TCMU</v>
          </cell>
          <cell r="J3914">
            <v>8</v>
          </cell>
          <cell r="K3914" t="str">
            <v>VERA FEDERICO</v>
          </cell>
          <cell r="L3914" t="str">
            <v>GUNI</v>
          </cell>
        </row>
        <row r="3915">
          <cell r="A3915">
            <v>22</v>
          </cell>
          <cell r="B3915" t="str">
            <v>X65</v>
          </cell>
          <cell r="C3915" t="str">
            <v>DEPARTAMENTO PINTURA</v>
          </cell>
          <cell r="D3915" t="str">
            <v>486</v>
          </cell>
          <cell r="E3915" t="str">
            <v>ALETA  ARI.</v>
          </cell>
          <cell r="F3915" t="str">
            <v>MANCHA</v>
          </cell>
          <cell r="G3915" t="str">
            <v>ALETA  ARI.MANCHA</v>
          </cell>
          <cell r="H3915" t="str">
            <v>X65</v>
          </cell>
          <cell r="I3915" t="str">
            <v>TCMU</v>
          </cell>
          <cell r="J3915">
            <v>8</v>
          </cell>
          <cell r="K3915" t="str">
            <v>ZELAYA GONZA MA CRUZ</v>
          </cell>
          <cell r="L3915" t="str">
            <v>GUNI</v>
          </cell>
        </row>
        <row r="3916">
          <cell r="A3916">
            <v>22</v>
          </cell>
          <cell r="B3916" t="str">
            <v>X65</v>
          </cell>
          <cell r="C3916" t="str">
            <v>DEPARTAMENTO PINTURA</v>
          </cell>
          <cell r="D3916" t="str">
            <v>486</v>
          </cell>
          <cell r="E3916" t="str">
            <v>ALETA  AVD.</v>
          </cell>
          <cell r="F3916" t="str">
            <v>CRATER</v>
          </cell>
          <cell r="G3916" t="str">
            <v>ALETA  AVD.CRATER</v>
          </cell>
          <cell r="H3916" t="str">
            <v>X65</v>
          </cell>
          <cell r="I3916" t="str">
            <v>TCMU</v>
          </cell>
          <cell r="J3916">
            <v>8</v>
          </cell>
          <cell r="K3916" t="str">
            <v>FUENTE FEDER GREGOR</v>
          </cell>
          <cell r="L3916" t="str">
            <v>GUNI</v>
          </cell>
        </row>
        <row r="3917">
          <cell r="A3917">
            <v>22</v>
          </cell>
          <cell r="B3917" t="str">
            <v>X65</v>
          </cell>
          <cell r="C3917" t="str">
            <v>DEPARTAMENTO PINTURA</v>
          </cell>
          <cell r="D3917" t="str">
            <v>486</v>
          </cell>
          <cell r="E3917" t="str">
            <v>ALETA  AVD.</v>
          </cell>
          <cell r="F3917" t="str">
            <v>DEPOSITO DE PARTICULAS</v>
          </cell>
          <cell r="G3917" t="str">
            <v>ALETA  AVD.DEPOSITO DE PARTICULAS</v>
          </cell>
          <cell r="H3917" t="str">
            <v>X65</v>
          </cell>
          <cell r="I3917" t="str">
            <v>BOUT</v>
          </cell>
          <cell r="J3917">
            <v>8</v>
          </cell>
          <cell r="K3917" t="str">
            <v>RUSEK CHRISTIAN ADRI</v>
          </cell>
          <cell r="L3917" t="str">
            <v>GUNI</v>
          </cell>
        </row>
        <row r="3918">
          <cell r="A3918">
            <v>22</v>
          </cell>
          <cell r="B3918" t="str">
            <v>X65</v>
          </cell>
          <cell r="C3918" t="str">
            <v>DEPARTAMENTO PINTURA</v>
          </cell>
          <cell r="D3918" t="str">
            <v>486</v>
          </cell>
          <cell r="E3918" t="str">
            <v>ALETA  AVD.</v>
          </cell>
          <cell r="F3918" t="str">
            <v>DEPOSITO DE PARTICULAS</v>
          </cell>
          <cell r="G3918" t="str">
            <v>ALETA  AVD.DEPOSITO DE PARTICULAS</v>
          </cell>
          <cell r="H3918" t="str">
            <v>X65</v>
          </cell>
          <cell r="I3918" t="str">
            <v>TCMU</v>
          </cell>
          <cell r="J3918">
            <v>8</v>
          </cell>
          <cell r="K3918" t="str">
            <v>FIGUEROA MIGUEL ANGE</v>
          </cell>
          <cell r="L3918" t="str">
            <v>GUNI</v>
          </cell>
        </row>
        <row r="3919">
          <cell r="A3919">
            <v>22</v>
          </cell>
          <cell r="B3919" t="str">
            <v>X65</v>
          </cell>
          <cell r="C3919" t="str">
            <v>DEPARTAMENTO PINTURA</v>
          </cell>
          <cell r="D3919" t="str">
            <v>486</v>
          </cell>
          <cell r="E3919" t="str">
            <v>ALETA  AVD.</v>
          </cell>
          <cell r="F3919" t="str">
            <v>GRANO</v>
          </cell>
          <cell r="G3919" t="str">
            <v>ALETA  AVD.GRANO</v>
          </cell>
          <cell r="H3919" t="str">
            <v>X65</v>
          </cell>
          <cell r="I3919" t="str">
            <v>SPIN</v>
          </cell>
          <cell r="J3919">
            <v>8</v>
          </cell>
          <cell r="K3919" t="str">
            <v>ALBORNOZ CARLOS</v>
          </cell>
          <cell r="L3919" t="str">
            <v>SPIN</v>
          </cell>
        </row>
        <row r="3920">
          <cell r="A3920">
            <v>22</v>
          </cell>
          <cell r="B3920" t="str">
            <v>X65</v>
          </cell>
          <cell r="C3920" t="str">
            <v>DEPARTAMENTO PINTURA</v>
          </cell>
          <cell r="D3920" t="str">
            <v>486</v>
          </cell>
          <cell r="E3920" t="str">
            <v>ALETA  AVD.</v>
          </cell>
          <cell r="F3920" t="str">
            <v>GRANO</v>
          </cell>
          <cell r="G3920" t="str">
            <v>ALETA  AVD.GRANO</v>
          </cell>
          <cell r="H3920" t="str">
            <v>X65</v>
          </cell>
          <cell r="I3920" t="str">
            <v>TCMU</v>
          </cell>
          <cell r="J3920">
            <v>8</v>
          </cell>
          <cell r="K3920" t="str">
            <v>FUENTE FEDER GREGOR</v>
          </cell>
          <cell r="L3920" t="str">
            <v>GUNI</v>
          </cell>
        </row>
        <row r="3921">
          <cell r="A3921">
            <v>22</v>
          </cell>
          <cell r="B3921" t="str">
            <v>X65</v>
          </cell>
          <cell r="C3921" t="str">
            <v>DEPARTAMENTO PINTURA</v>
          </cell>
          <cell r="D3921" t="str">
            <v>486</v>
          </cell>
          <cell r="E3921" t="str">
            <v>ALETA  AVD.</v>
          </cell>
          <cell r="F3921" t="str">
            <v>HUELLAS</v>
          </cell>
          <cell r="G3921" t="str">
            <v>ALETA  AVD.HUELLAS</v>
          </cell>
          <cell r="H3921" t="str">
            <v>X65</v>
          </cell>
          <cell r="I3921" t="str">
            <v>TCMU</v>
          </cell>
          <cell r="J3921">
            <v>8</v>
          </cell>
          <cell r="K3921" t="str">
            <v>ZELAYA GONZA MA CRUZ</v>
          </cell>
          <cell r="L3921" t="str">
            <v>GUNI</v>
          </cell>
        </row>
        <row r="3922">
          <cell r="A3922">
            <v>22</v>
          </cell>
          <cell r="B3922" t="str">
            <v>X65</v>
          </cell>
          <cell r="C3922" t="str">
            <v>DEPARTAMENTO PINTURA</v>
          </cell>
          <cell r="D3922" t="str">
            <v>486</v>
          </cell>
          <cell r="E3922" t="str">
            <v>ALETA  AVD.</v>
          </cell>
          <cell r="F3922" t="str">
            <v>MANCHA</v>
          </cell>
          <cell r="G3922" t="str">
            <v>ALETA  AVD.MANCHA</v>
          </cell>
          <cell r="H3922" t="str">
            <v>X65</v>
          </cell>
          <cell r="I3922" t="str">
            <v>TCMU</v>
          </cell>
          <cell r="J3922">
            <v>8</v>
          </cell>
          <cell r="K3922" t="str">
            <v>ZELAYA GONZA MA CRUZ</v>
          </cell>
          <cell r="L3922" t="str">
            <v>GUNI</v>
          </cell>
        </row>
        <row r="3923">
          <cell r="A3923">
            <v>22</v>
          </cell>
          <cell r="B3923" t="str">
            <v>X65</v>
          </cell>
          <cell r="C3923" t="str">
            <v>DEPARTAMENTO PINTURA</v>
          </cell>
          <cell r="D3923" t="str">
            <v>486</v>
          </cell>
          <cell r="E3923" t="str">
            <v>ALETA  AVI.</v>
          </cell>
          <cell r="F3923" t="str">
            <v>DEPOSITO DE PARTICULAS</v>
          </cell>
          <cell r="G3923" t="str">
            <v>ALETA  AVI.DEPOSITO DE PARTICULAS</v>
          </cell>
          <cell r="H3923" t="str">
            <v>X65</v>
          </cell>
          <cell r="I3923" t="str">
            <v>SRE1</v>
          </cell>
          <cell r="J3923">
            <v>8</v>
          </cell>
          <cell r="K3923" t="str">
            <v>RAMIREZ RICAR DANIEL</v>
          </cell>
          <cell r="L3923" t="str">
            <v>GUNI</v>
          </cell>
        </row>
        <row r="3924">
          <cell r="A3924">
            <v>22</v>
          </cell>
          <cell r="B3924" t="str">
            <v>X65</v>
          </cell>
          <cell r="C3924" t="str">
            <v>DEPARTAMENTO PINTURA</v>
          </cell>
          <cell r="D3924" t="str">
            <v>486</v>
          </cell>
          <cell r="E3924" t="str">
            <v>ALETA  AVI.</v>
          </cell>
          <cell r="F3924" t="str">
            <v>DEPOSITO DE PARTICULAS</v>
          </cell>
          <cell r="G3924" t="str">
            <v>ALETA  AVI.DEPOSITO DE PARTICULAS</v>
          </cell>
          <cell r="H3924" t="str">
            <v>X65</v>
          </cell>
          <cell r="I3924" t="str">
            <v>SRE2</v>
          </cell>
          <cell r="J3924">
            <v>8</v>
          </cell>
          <cell r="K3924" t="str">
            <v>ESCUDERO PAOLA</v>
          </cell>
          <cell r="L3924" t="str">
            <v>GUNI</v>
          </cell>
        </row>
        <row r="3925">
          <cell r="A3925">
            <v>22</v>
          </cell>
          <cell r="B3925" t="str">
            <v>X65</v>
          </cell>
          <cell r="C3925" t="str">
            <v>DEPARTAMENTO PINTURA</v>
          </cell>
          <cell r="D3925" t="str">
            <v>486</v>
          </cell>
          <cell r="E3925" t="str">
            <v>ALETA  AVI.</v>
          </cell>
          <cell r="F3925" t="str">
            <v>DEPOSITO DE PARTICULAS</v>
          </cell>
          <cell r="G3925" t="str">
            <v>ALETA  AVI.DEPOSITO DE PARTICULAS</v>
          </cell>
          <cell r="H3925" t="str">
            <v>X65</v>
          </cell>
          <cell r="I3925" t="str">
            <v>TCMU</v>
          </cell>
          <cell r="J3925">
            <v>8</v>
          </cell>
          <cell r="K3925" t="str">
            <v>REYNOSO DAVID WALTER</v>
          </cell>
          <cell r="L3925" t="str">
            <v>GUNI</v>
          </cell>
        </row>
        <row r="3926">
          <cell r="A3926">
            <v>22</v>
          </cell>
          <cell r="B3926" t="str">
            <v>X65</v>
          </cell>
          <cell r="C3926" t="str">
            <v>DEPARTAMENTO PINTURA</v>
          </cell>
          <cell r="D3926" t="str">
            <v>486</v>
          </cell>
          <cell r="E3926" t="str">
            <v>ALETA  AVI.</v>
          </cell>
          <cell r="F3926" t="str">
            <v>GRANO</v>
          </cell>
          <cell r="G3926" t="str">
            <v>ALETA  AVI.GRANO</v>
          </cell>
          <cell r="H3926" t="str">
            <v>X65</v>
          </cell>
          <cell r="I3926" t="str">
            <v>SRE2</v>
          </cell>
          <cell r="J3926">
            <v>8</v>
          </cell>
          <cell r="K3926" t="str">
            <v>RAMIREZ RICAR DANIEL</v>
          </cell>
          <cell r="L3926" t="str">
            <v>GUNI</v>
          </cell>
        </row>
        <row r="3927">
          <cell r="A3927">
            <v>22</v>
          </cell>
          <cell r="B3927" t="str">
            <v>X65</v>
          </cell>
          <cell r="C3927" t="str">
            <v>DEPARTAMENTO PINTURA</v>
          </cell>
          <cell r="D3927" t="str">
            <v>486</v>
          </cell>
          <cell r="E3927" t="str">
            <v>ALETA  AVI.</v>
          </cell>
          <cell r="F3927" t="str">
            <v>GRANO</v>
          </cell>
          <cell r="G3927" t="str">
            <v>ALETA  AVI.GRANO</v>
          </cell>
          <cell r="H3927" t="str">
            <v>X65</v>
          </cell>
          <cell r="I3927" t="str">
            <v>TCMU</v>
          </cell>
          <cell r="J3927">
            <v>8</v>
          </cell>
          <cell r="K3927" t="str">
            <v>VAZQUEZ RENE ALBERTO</v>
          </cell>
          <cell r="L3927" t="str">
            <v>GUNI</v>
          </cell>
        </row>
        <row r="3928">
          <cell r="A3928">
            <v>22</v>
          </cell>
          <cell r="B3928" t="str">
            <v>X65</v>
          </cell>
          <cell r="C3928" t="str">
            <v>DEPARTAMENTO PINTURA</v>
          </cell>
          <cell r="D3928" t="str">
            <v>486</v>
          </cell>
          <cell r="E3928" t="str">
            <v>ALETA  AVI.</v>
          </cell>
          <cell r="F3928" t="str">
            <v>HUELLAS</v>
          </cell>
          <cell r="G3928" t="str">
            <v>ALETA  AVI.HUELLAS</v>
          </cell>
          <cell r="H3928" t="str">
            <v>X65</v>
          </cell>
          <cell r="I3928" t="str">
            <v>SBOX</v>
          </cell>
          <cell r="J3928">
            <v>8</v>
          </cell>
          <cell r="K3928" t="str">
            <v>ALBORNOZ CARLOS</v>
          </cell>
          <cell r="L3928" t="str">
            <v>SPIN</v>
          </cell>
        </row>
        <row r="3929">
          <cell r="A3929">
            <v>22</v>
          </cell>
          <cell r="B3929" t="str">
            <v>X65</v>
          </cell>
          <cell r="C3929" t="str">
            <v>DEPARTAMENTO PINTURA</v>
          </cell>
          <cell r="D3929" t="str">
            <v>486</v>
          </cell>
          <cell r="E3929" t="str">
            <v>ALETA  AVI.</v>
          </cell>
          <cell r="F3929" t="str">
            <v>HUELLAS</v>
          </cell>
          <cell r="G3929" t="str">
            <v>ALETA  AVI.HUELLAS</v>
          </cell>
          <cell r="H3929" t="str">
            <v>X65</v>
          </cell>
          <cell r="I3929" t="str">
            <v>SPIN</v>
          </cell>
          <cell r="J3929">
            <v>8</v>
          </cell>
          <cell r="K3929" t="str">
            <v>ALBORNOZ CARLOS</v>
          </cell>
          <cell r="L3929" t="str">
            <v>SPIN</v>
          </cell>
        </row>
        <row r="3930">
          <cell r="A3930">
            <v>22</v>
          </cell>
          <cell r="B3930" t="str">
            <v>X65</v>
          </cell>
          <cell r="C3930" t="str">
            <v>DEPARTAMENTO PINTURA</v>
          </cell>
          <cell r="D3930" t="str">
            <v>486</v>
          </cell>
          <cell r="E3930" t="str">
            <v>ALETA  AVI.</v>
          </cell>
          <cell r="F3930" t="str">
            <v>MANCHA</v>
          </cell>
          <cell r="G3930" t="str">
            <v>ALETA  AVI.MANCHA</v>
          </cell>
          <cell r="H3930" t="str">
            <v>X65</v>
          </cell>
          <cell r="I3930" t="str">
            <v>TCMU</v>
          </cell>
          <cell r="J3930">
            <v>8</v>
          </cell>
          <cell r="K3930" t="str">
            <v>ACEVEDO CLAUDIO CEFE</v>
          </cell>
          <cell r="L3930" t="str">
            <v>GUNI</v>
          </cell>
        </row>
        <row r="3931">
          <cell r="A3931">
            <v>22</v>
          </cell>
          <cell r="B3931" t="str">
            <v>X65</v>
          </cell>
          <cell r="C3931" t="str">
            <v>DEPARTAMENTO PINTURA</v>
          </cell>
          <cell r="D3931" t="str">
            <v>486</v>
          </cell>
          <cell r="E3931" t="str">
            <v>CAJON DE PUERTA AVD.</v>
          </cell>
          <cell r="F3931" t="str">
            <v>DEPOSITO DE PARTICULAS</v>
          </cell>
          <cell r="G3931" t="str">
            <v>CAJON DE PUERTA AVD.DEPOSITO DE PARTICULAS</v>
          </cell>
          <cell r="H3931" t="str">
            <v>X65</v>
          </cell>
          <cell r="I3931" t="str">
            <v>TCMU</v>
          </cell>
          <cell r="J3931">
            <v>8</v>
          </cell>
          <cell r="K3931" t="str">
            <v>ACEVEDO CLAUDIO CEFE</v>
          </cell>
          <cell r="L3931" t="str">
            <v>GUNI</v>
          </cell>
        </row>
        <row r="3932">
          <cell r="A3932">
            <v>22</v>
          </cell>
          <cell r="B3932" t="str">
            <v>X65</v>
          </cell>
          <cell r="C3932" t="str">
            <v>DEPARTAMENTO PINTURA</v>
          </cell>
          <cell r="D3932" t="str">
            <v>486</v>
          </cell>
          <cell r="E3932" t="str">
            <v>CAJON DE PUERTA AVD.</v>
          </cell>
          <cell r="F3932" t="str">
            <v>GRANO</v>
          </cell>
          <cell r="G3932" t="str">
            <v>CAJON DE PUERTA AVD.GRANO</v>
          </cell>
          <cell r="H3932" t="str">
            <v>X65</v>
          </cell>
          <cell r="I3932" t="str">
            <v>TCMU</v>
          </cell>
          <cell r="J3932">
            <v>8</v>
          </cell>
          <cell r="K3932" t="str">
            <v>FUENTE FEDER GREGOR</v>
          </cell>
          <cell r="L3932" t="str">
            <v>GUNI</v>
          </cell>
        </row>
        <row r="3933">
          <cell r="A3933">
            <v>22</v>
          </cell>
          <cell r="B3933" t="str">
            <v>X65</v>
          </cell>
          <cell r="C3933" t="str">
            <v>DEPARTAMENTO PINTURA</v>
          </cell>
          <cell r="D3933" t="str">
            <v>486</v>
          </cell>
          <cell r="E3933" t="str">
            <v>CAJON DE PUERTA AVI.</v>
          </cell>
          <cell r="F3933" t="str">
            <v>DEPOSITO DE PARTICULAS</v>
          </cell>
          <cell r="G3933" t="str">
            <v>CAJON DE PUERTA AVI.DEPOSITO DE PARTICULAS</v>
          </cell>
          <cell r="H3933" t="str">
            <v>X65</v>
          </cell>
          <cell r="I3933" t="str">
            <v>BDEF</v>
          </cell>
          <cell r="J3933">
            <v>8</v>
          </cell>
          <cell r="K3933" t="str">
            <v>FIGUEROA MIGUEL ANGE</v>
          </cell>
          <cell r="L3933" t="str">
            <v>GUNI</v>
          </cell>
        </row>
        <row r="3934">
          <cell r="A3934">
            <v>22</v>
          </cell>
          <cell r="B3934" t="str">
            <v>X65</v>
          </cell>
          <cell r="C3934" t="str">
            <v>DEPARTAMENTO PINTURA</v>
          </cell>
          <cell r="D3934" t="str">
            <v>486</v>
          </cell>
          <cell r="E3934" t="str">
            <v>CAPOT AV.</v>
          </cell>
          <cell r="F3934" t="str">
            <v>DEPOSITO DE PARTICULAS</v>
          </cell>
          <cell r="G3934" t="str">
            <v>CAPOT AV.DEPOSITO DE PARTICULAS</v>
          </cell>
          <cell r="H3934" t="str">
            <v>X65</v>
          </cell>
          <cell r="I3934" t="str">
            <v>SBOX</v>
          </cell>
          <cell r="J3934">
            <v>8</v>
          </cell>
          <cell r="K3934" t="str">
            <v>ALBORNOZ CARLOS</v>
          </cell>
          <cell r="L3934" t="str">
            <v>SPIN</v>
          </cell>
        </row>
        <row r="3935">
          <cell r="A3935">
            <v>22</v>
          </cell>
          <cell r="B3935" t="str">
            <v>X65</v>
          </cell>
          <cell r="C3935" t="str">
            <v>DEPARTAMENTO PINTURA</v>
          </cell>
          <cell r="D3935" t="str">
            <v>486</v>
          </cell>
          <cell r="E3935" t="str">
            <v>CAPOT AV.</v>
          </cell>
          <cell r="F3935" t="str">
            <v>DEPOSITO DE PARTICULAS</v>
          </cell>
          <cell r="G3935" t="str">
            <v>CAPOT AV.DEPOSITO DE PARTICULAS</v>
          </cell>
          <cell r="H3935" t="str">
            <v>X65</v>
          </cell>
          <cell r="I3935" t="str">
            <v>SRE2</v>
          </cell>
          <cell r="J3935">
            <v>8</v>
          </cell>
          <cell r="K3935" t="str">
            <v>ACEVEDO CLAUDIO CEFE</v>
          </cell>
          <cell r="L3935" t="str">
            <v>GUNI</v>
          </cell>
        </row>
        <row r="3936">
          <cell r="A3936">
            <v>22</v>
          </cell>
          <cell r="B3936" t="str">
            <v>X65</v>
          </cell>
          <cell r="C3936" t="str">
            <v>DEPARTAMENTO PINTURA</v>
          </cell>
          <cell r="D3936" t="str">
            <v>486</v>
          </cell>
          <cell r="E3936" t="str">
            <v>CAPOT AV.</v>
          </cell>
          <cell r="F3936" t="str">
            <v>DEPOSITO DE PARTICULAS</v>
          </cell>
          <cell r="G3936" t="str">
            <v>CAPOT AV.DEPOSITO DE PARTICULAS</v>
          </cell>
          <cell r="H3936" t="str">
            <v>X65</v>
          </cell>
          <cell r="I3936" t="str">
            <v>SRE2</v>
          </cell>
          <cell r="J3936">
            <v>8</v>
          </cell>
          <cell r="K3936" t="str">
            <v>OVIEDO CARLOS JAVIER</v>
          </cell>
          <cell r="L3936" t="str">
            <v>GUNI</v>
          </cell>
        </row>
        <row r="3937">
          <cell r="A3937">
            <v>22</v>
          </cell>
          <cell r="B3937" t="str">
            <v>X65</v>
          </cell>
          <cell r="C3937" t="str">
            <v>DEPARTAMENTO PINTURA</v>
          </cell>
          <cell r="D3937" t="str">
            <v>486</v>
          </cell>
          <cell r="E3937" t="str">
            <v>CAPOT AV.</v>
          </cell>
          <cell r="F3937" t="str">
            <v>GRANO</v>
          </cell>
          <cell r="G3937" t="str">
            <v>CAPOT AV.GRANO</v>
          </cell>
          <cell r="H3937" t="str">
            <v>X65</v>
          </cell>
          <cell r="I3937" t="str">
            <v>BOUT</v>
          </cell>
          <cell r="J3937">
            <v>8</v>
          </cell>
          <cell r="K3937" t="str">
            <v>MANZANELLI RICARDO O</v>
          </cell>
          <cell r="L3937" t="str">
            <v>GUNI</v>
          </cell>
        </row>
        <row r="3938">
          <cell r="A3938">
            <v>22</v>
          </cell>
          <cell r="B3938" t="str">
            <v>X65</v>
          </cell>
          <cell r="C3938" t="str">
            <v>DEPARTAMENTO PINTURA</v>
          </cell>
          <cell r="D3938" t="str">
            <v>486</v>
          </cell>
          <cell r="E3938" t="str">
            <v>CAPOT AV.</v>
          </cell>
          <cell r="F3938" t="str">
            <v>GRANO</v>
          </cell>
          <cell r="G3938" t="str">
            <v>CAPOT AV.GRANO</v>
          </cell>
          <cell r="H3938" t="str">
            <v>X65</v>
          </cell>
          <cell r="I3938" t="str">
            <v>BOUT</v>
          </cell>
          <cell r="J3938">
            <v>8</v>
          </cell>
          <cell r="K3938" t="str">
            <v>VAZQUEZ RENE ALBERTO</v>
          </cell>
          <cell r="L3938" t="str">
            <v>GUNI</v>
          </cell>
        </row>
        <row r="3939">
          <cell r="A3939">
            <v>22</v>
          </cell>
          <cell r="B3939" t="str">
            <v>X65</v>
          </cell>
          <cell r="C3939" t="str">
            <v>DEPARTAMENTO PINTURA</v>
          </cell>
          <cell r="D3939" t="str">
            <v>486</v>
          </cell>
          <cell r="E3939" t="str">
            <v>CAPOT AV.</v>
          </cell>
          <cell r="F3939" t="str">
            <v>GRANO</v>
          </cell>
          <cell r="G3939" t="str">
            <v>CAPOT AV.GRANO</v>
          </cell>
          <cell r="H3939" t="str">
            <v>X65</v>
          </cell>
          <cell r="I3939" t="str">
            <v>SRE1</v>
          </cell>
          <cell r="J3939">
            <v>8</v>
          </cell>
          <cell r="K3939" t="str">
            <v>VAZQUEZ RENE ALBERTO</v>
          </cell>
          <cell r="L3939" t="str">
            <v>GUNI</v>
          </cell>
        </row>
        <row r="3940">
          <cell r="A3940">
            <v>22</v>
          </cell>
          <cell r="B3940" t="str">
            <v>X65</v>
          </cell>
          <cell r="C3940" t="str">
            <v>DEPARTAMENTO PINTURA</v>
          </cell>
          <cell r="D3940" t="str">
            <v>486</v>
          </cell>
          <cell r="E3940" t="str">
            <v>CAPOT AV.</v>
          </cell>
          <cell r="F3940" t="str">
            <v>GRANO</v>
          </cell>
          <cell r="G3940" t="str">
            <v>CAPOT AV.GRANO</v>
          </cell>
          <cell r="H3940" t="str">
            <v>X65</v>
          </cell>
          <cell r="I3940" t="str">
            <v>TCMU</v>
          </cell>
          <cell r="J3940">
            <v>8</v>
          </cell>
          <cell r="K3940" t="str">
            <v>MORENO HUGO A</v>
          </cell>
          <cell r="L3940" t="str">
            <v>GUNI</v>
          </cell>
        </row>
        <row r="3941">
          <cell r="A3941">
            <v>22</v>
          </cell>
          <cell r="B3941" t="str">
            <v>X65</v>
          </cell>
          <cell r="C3941" t="str">
            <v>DEPARTAMENTO PINTURA</v>
          </cell>
          <cell r="D3941" t="str">
            <v>486</v>
          </cell>
          <cell r="E3941" t="str">
            <v>CAPOT AV.</v>
          </cell>
          <cell r="F3941" t="str">
            <v>MANCHA</v>
          </cell>
          <cell r="G3941" t="str">
            <v>CAPOT AV.MANCHA</v>
          </cell>
          <cell r="H3941" t="str">
            <v>X65</v>
          </cell>
          <cell r="I3941" t="str">
            <v>TCMU</v>
          </cell>
          <cell r="J3941">
            <v>8</v>
          </cell>
          <cell r="K3941" t="str">
            <v>RUSEK CHRISTIAN ADRI</v>
          </cell>
          <cell r="L3941" t="str">
            <v>GUNI</v>
          </cell>
        </row>
        <row r="3942">
          <cell r="A3942">
            <v>22</v>
          </cell>
          <cell r="B3942" t="str">
            <v>X65</v>
          </cell>
          <cell r="C3942" t="str">
            <v>DEPARTAMENTO PINTURA</v>
          </cell>
          <cell r="D3942" t="str">
            <v>486</v>
          </cell>
          <cell r="E3942" t="str">
            <v>CAPOT AV.</v>
          </cell>
          <cell r="F3942" t="str">
            <v>MANCHA</v>
          </cell>
          <cell r="G3942" t="str">
            <v>CAPOT AV.MANCHA</v>
          </cell>
          <cell r="H3942" t="str">
            <v>X65</v>
          </cell>
          <cell r="J3942">
            <v>8</v>
          </cell>
          <cell r="K3942" t="str">
            <v>ACEVEDO CLAUDIO CEFE</v>
          </cell>
          <cell r="L3942" t="str">
            <v>GUNI</v>
          </cell>
        </row>
        <row r="3943">
          <cell r="A3943">
            <v>22</v>
          </cell>
          <cell r="B3943" t="str">
            <v>X65</v>
          </cell>
          <cell r="C3943" t="str">
            <v>DEPARTAMENTO PINTURA</v>
          </cell>
          <cell r="D3943" t="str">
            <v>486</v>
          </cell>
          <cell r="E3943" t="str">
            <v>CUSTODIA  D.</v>
          </cell>
          <cell r="F3943" t="str">
            <v>GRANO</v>
          </cell>
          <cell r="G3943" t="str">
            <v>CUSTODIA  D.GRANO</v>
          </cell>
          <cell r="H3943" t="str">
            <v>X65</v>
          </cell>
          <cell r="I3943" t="str">
            <v>TCMU</v>
          </cell>
          <cell r="J3943">
            <v>8</v>
          </cell>
          <cell r="K3943" t="str">
            <v>VAZQUEZ RENE ALBERTO</v>
          </cell>
          <cell r="L3943" t="str">
            <v>GUNI</v>
          </cell>
        </row>
        <row r="3944">
          <cell r="A3944">
            <v>22</v>
          </cell>
          <cell r="B3944" t="str">
            <v>X65</v>
          </cell>
          <cell r="C3944" t="str">
            <v>DEPARTAMENTO PINTURA</v>
          </cell>
          <cell r="D3944" t="str">
            <v>486</v>
          </cell>
          <cell r="E3944" t="str">
            <v>CUSTODIA  D.</v>
          </cell>
          <cell r="F3944" t="str">
            <v>GRANO</v>
          </cell>
          <cell r="G3944" t="str">
            <v>CUSTODIA  D.GRANO</v>
          </cell>
          <cell r="H3944" t="str">
            <v>X65</v>
          </cell>
          <cell r="J3944">
            <v>8</v>
          </cell>
          <cell r="K3944" t="str">
            <v>FUENTE FEDER GREGOR</v>
          </cell>
          <cell r="L3944" t="str">
            <v>GUNI</v>
          </cell>
        </row>
        <row r="3945">
          <cell r="A3945">
            <v>22</v>
          </cell>
          <cell r="B3945" t="str">
            <v>X65</v>
          </cell>
          <cell r="C3945" t="str">
            <v>DEPARTAMENTO PINTURA</v>
          </cell>
          <cell r="D3945" t="str">
            <v>486</v>
          </cell>
          <cell r="E3945" t="str">
            <v>EMBELLECEDOR DE TECHO D.</v>
          </cell>
          <cell r="F3945" t="str">
            <v>DEPOSITO DE PARTICULAS</v>
          </cell>
          <cell r="G3945" t="str">
            <v>EMBELLECEDOR DE TECHO D.DEPOSITO DE PARTICULAS</v>
          </cell>
          <cell r="H3945" t="str">
            <v>X65</v>
          </cell>
          <cell r="I3945" t="str">
            <v>TCMU</v>
          </cell>
          <cell r="J3945">
            <v>8</v>
          </cell>
          <cell r="K3945" t="str">
            <v>GAUNA MARIA EUGENIA</v>
          </cell>
          <cell r="L3945" t="str">
            <v>GUNI</v>
          </cell>
        </row>
        <row r="3946">
          <cell r="A3946">
            <v>22</v>
          </cell>
          <cell r="B3946" t="str">
            <v>X65</v>
          </cell>
          <cell r="C3946" t="str">
            <v>DEPARTAMENTO PINTURA</v>
          </cell>
          <cell r="D3946" t="str">
            <v>486</v>
          </cell>
          <cell r="E3946" t="str">
            <v>EMBELLECEDOR DE TECHO D.</v>
          </cell>
          <cell r="F3946" t="str">
            <v>DEPOSITO DE PARTICULAS</v>
          </cell>
          <cell r="G3946" t="str">
            <v>EMBELLECEDOR DE TECHO D.DEPOSITO DE PARTICULAS</v>
          </cell>
          <cell r="H3946" t="str">
            <v>X65</v>
          </cell>
          <cell r="I3946" t="str">
            <v>TCMU</v>
          </cell>
          <cell r="J3946">
            <v>8</v>
          </cell>
          <cell r="K3946" t="str">
            <v>GUTIERREZ VERONICA</v>
          </cell>
          <cell r="L3946" t="str">
            <v>GUNI</v>
          </cell>
        </row>
        <row r="3947">
          <cell r="A3947">
            <v>22</v>
          </cell>
          <cell r="B3947" t="str">
            <v>X65</v>
          </cell>
          <cell r="C3947" t="str">
            <v>DEPARTAMENTO PINTURA</v>
          </cell>
          <cell r="D3947" t="str">
            <v>486</v>
          </cell>
          <cell r="E3947" t="str">
            <v>EMBELLECEDOR DE TECHO D.</v>
          </cell>
          <cell r="F3947" t="str">
            <v>DEPOSITO DE PARTICULAS</v>
          </cell>
          <cell r="G3947" t="str">
            <v>EMBELLECEDOR DE TECHO D.DEPOSITO DE PARTICULAS</v>
          </cell>
          <cell r="H3947" t="str">
            <v>X65</v>
          </cell>
          <cell r="I3947" t="str">
            <v>TCMU</v>
          </cell>
          <cell r="J3947">
            <v>8</v>
          </cell>
          <cell r="K3947" t="str">
            <v>RAMIREZ RICAR DANIEL</v>
          </cell>
          <cell r="L3947" t="str">
            <v>GUNI</v>
          </cell>
        </row>
        <row r="3948">
          <cell r="A3948">
            <v>22</v>
          </cell>
          <cell r="B3948" t="str">
            <v>X65</v>
          </cell>
          <cell r="C3948" t="str">
            <v>DEPARTAMENTO PINTURA</v>
          </cell>
          <cell r="D3948" t="str">
            <v>486</v>
          </cell>
          <cell r="E3948" t="str">
            <v>EMBELLECEDOR DE TECHO I.</v>
          </cell>
          <cell r="F3948" t="str">
            <v>DEPOSITO DE PARTICULAS</v>
          </cell>
          <cell r="G3948" t="str">
            <v>EMBELLECEDOR DE TECHO I.DEPOSITO DE PARTICULAS</v>
          </cell>
          <cell r="H3948" t="str">
            <v>X65</v>
          </cell>
          <cell r="I3948" t="str">
            <v>TCMU</v>
          </cell>
          <cell r="J3948">
            <v>8</v>
          </cell>
          <cell r="K3948" t="str">
            <v>ACEVEDO CLAUDIO CEFE</v>
          </cell>
          <cell r="L3948" t="str">
            <v>GUNI</v>
          </cell>
        </row>
        <row r="3949">
          <cell r="A3949">
            <v>22</v>
          </cell>
          <cell r="B3949" t="str">
            <v>X65</v>
          </cell>
          <cell r="C3949" t="str">
            <v>DEPARTAMENTO PINTURA</v>
          </cell>
          <cell r="D3949" t="str">
            <v>486</v>
          </cell>
          <cell r="E3949" t="str">
            <v>EMBELLECEDOR DE TECHO I.</v>
          </cell>
          <cell r="F3949" t="str">
            <v>GRANO</v>
          </cell>
          <cell r="G3949" t="str">
            <v>EMBELLECEDOR DE TECHO I.GRANO</v>
          </cell>
          <cell r="H3949" t="str">
            <v>X65</v>
          </cell>
          <cell r="I3949" t="str">
            <v>TCMU</v>
          </cell>
          <cell r="J3949">
            <v>8</v>
          </cell>
          <cell r="K3949" t="str">
            <v>ZELAYA GONZA MA CRUZ</v>
          </cell>
          <cell r="L3949" t="str">
            <v>GUNI</v>
          </cell>
        </row>
        <row r="3950">
          <cell r="A3950">
            <v>22</v>
          </cell>
          <cell r="B3950" t="str">
            <v>X65</v>
          </cell>
          <cell r="C3950" t="str">
            <v>DEPARTAMENTO PINTURA</v>
          </cell>
          <cell r="D3950" t="str">
            <v>486</v>
          </cell>
          <cell r="E3950" t="str">
            <v>MARCO DE PUERTA  ARD</v>
          </cell>
          <cell r="F3950" t="str">
            <v>DEPOSITO DE PARTICULAS</v>
          </cell>
          <cell r="G3950" t="str">
            <v>MARCO DE PUERTA  ARDDEPOSITO DE PARTICULAS</v>
          </cell>
          <cell r="H3950" t="str">
            <v>X65</v>
          </cell>
          <cell r="I3950" t="str">
            <v>SRE2</v>
          </cell>
          <cell r="J3950">
            <v>8</v>
          </cell>
          <cell r="K3950" t="str">
            <v>ACEVEDO CLAUDIO CEFE</v>
          </cell>
          <cell r="L3950" t="str">
            <v>GUNI</v>
          </cell>
        </row>
        <row r="3951">
          <cell r="A3951">
            <v>22</v>
          </cell>
          <cell r="B3951" t="str">
            <v>X65</v>
          </cell>
          <cell r="C3951" t="str">
            <v>DEPARTAMENTO PINTURA</v>
          </cell>
          <cell r="D3951" t="str">
            <v>486</v>
          </cell>
          <cell r="E3951" t="str">
            <v>MARCO DE PUERTA  ARD</v>
          </cell>
          <cell r="F3951" t="str">
            <v>DEPOSITO DE PARTICULAS</v>
          </cell>
          <cell r="G3951" t="str">
            <v>MARCO DE PUERTA  ARDDEPOSITO DE PARTICULAS</v>
          </cell>
          <cell r="H3951" t="str">
            <v>X65</v>
          </cell>
          <cell r="I3951" t="str">
            <v>TCMU</v>
          </cell>
          <cell r="J3951">
            <v>8</v>
          </cell>
          <cell r="K3951" t="str">
            <v>FIGUEROA MIGUEL ANGE</v>
          </cell>
          <cell r="L3951" t="str">
            <v>GUNI</v>
          </cell>
        </row>
        <row r="3952">
          <cell r="A3952">
            <v>22</v>
          </cell>
          <cell r="B3952" t="str">
            <v>X65</v>
          </cell>
          <cell r="C3952" t="str">
            <v>DEPARTAMENTO PINTURA</v>
          </cell>
          <cell r="D3952" t="str">
            <v>486</v>
          </cell>
          <cell r="E3952" t="str">
            <v>MARCO DE PUERTA  ARD</v>
          </cell>
          <cell r="F3952" t="str">
            <v>GRANO</v>
          </cell>
          <cell r="G3952" t="str">
            <v>MARCO DE PUERTA  ARDGRANO</v>
          </cell>
          <cell r="H3952" t="str">
            <v>X65</v>
          </cell>
          <cell r="I3952" t="str">
            <v>SBOX</v>
          </cell>
          <cell r="J3952">
            <v>8</v>
          </cell>
          <cell r="K3952" t="str">
            <v>ALBORNOZ CARLOS</v>
          </cell>
          <cell r="L3952" t="str">
            <v>SPIN</v>
          </cell>
        </row>
        <row r="3953">
          <cell r="A3953">
            <v>22</v>
          </cell>
          <cell r="B3953" t="str">
            <v>X65</v>
          </cell>
          <cell r="C3953" t="str">
            <v>DEPARTAMENTO PINTURA</v>
          </cell>
          <cell r="D3953" t="str">
            <v>486</v>
          </cell>
          <cell r="E3953" t="str">
            <v>MARCO DE PUERTA  ARI</v>
          </cell>
          <cell r="F3953" t="str">
            <v>GRANO</v>
          </cell>
          <cell r="G3953" t="str">
            <v>MARCO DE PUERTA  ARIGRANO</v>
          </cell>
          <cell r="H3953" t="str">
            <v>X65</v>
          </cell>
          <cell r="I3953" t="str">
            <v>SBOX</v>
          </cell>
          <cell r="J3953">
            <v>8</v>
          </cell>
          <cell r="K3953" t="str">
            <v>ALBORNOZ CARLOS</v>
          </cell>
          <cell r="L3953" t="str">
            <v>SPIN</v>
          </cell>
        </row>
        <row r="3954">
          <cell r="A3954">
            <v>22</v>
          </cell>
          <cell r="B3954" t="str">
            <v>X65</v>
          </cell>
          <cell r="C3954" t="str">
            <v>DEPARTAMENTO PINTURA</v>
          </cell>
          <cell r="D3954" t="str">
            <v>486</v>
          </cell>
          <cell r="E3954" t="str">
            <v>MARCO DE PUERTA  AVD</v>
          </cell>
          <cell r="F3954" t="str">
            <v>DEPOSITO DE PARTICULAS</v>
          </cell>
          <cell r="G3954" t="str">
            <v>MARCO DE PUERTA  AVDDEPOSITO DE PARTICULAS</v>
          </cell>
          <cell r="H3954" t="str">
            <v>X65</v>
          </cell>
          <cell r="I3954" t="str">
            <v>TCMU</v>
          </cell>
          <cell r="J3954">
            <v>8</v>
          </cell>
          <cell r="K3954" t="str">
            <v>FIGUEROA MIGUEL ANGE</v>
          </cell>
          <cell r="L3954" t="str">
            <v>GUNI</v>
          </cell>
        </row>
        <row r="3955">
          <cell r="A3955">
            <v>22</v>
          </cell>
          <cell r="B3955" t="str">
            <v>X65</v>
          </cell>
          <cell r="C3955" t="str">
            <v>DEPARTAMENTO PINTURA</v>
          </cell>
          <cell r="D3955" t="str">
            <v>486</v>
          </cell>
          <cell r="E3955" t="str">
            <v>MARCO DE PUERTA  AVD</v>
          </cell>
          <cell r="F3955" t="str">
            <v>DEPOSITO DE PARTICULAS</v>
          </cell>
          <cell r="G3955" t="str">
            <v>MARCO DE PUERTA  AVDDEPOSITO DE PARTICULAS</v>
          </cell>
          <cell r="H3955" t="str">
            <v>X65</v>
          </cell>
          <cell r="I3955" t="str">
            <v>TCMU</v>
          </cell>
          <cell r="J3955">
            <v>8</v>
          </cell>
          <cell r="K3955" t="str">
            <v>REYNOSO DAVID WALTER</v>
          </cell>
          <cell r="L3955" t="str">
            <v>GUNI</v>
          </cell>
        </row>
        <row r="3956">
          <cell r="A3956">
            <v>22</v>
          </cell>
          <cell r="B3956" t="str">
            <v>X65</v>
          </cell>
          <cell r="C3956" t="str">
            <v>DEPARTAMENTO PINTURA</v>
          </cell>
          <cell r="D3956" t="str">
            <v>486</v>
          </cell>
          <cell r="E3956" t="str">
            <v>MARCO DE PUERTA  AVD</v>
          </cell>
          <cell r="F3956" t="str">
            <v>MANCHA</v>
          </cell>
          <cell r="G3956" t="str">
            <v>MARCO DE PUERTA  AVDMANCHA</v>
          </cell>
          <cell r="H3956" t="str">
            <v>X65</v>
          </cell>
          <cell r="I3956" t="str">
            <v>TCMU</v>
          </cell>
          <cell r="J3956">
            <v>8</v>
          </cell>
          <cell r="K3956" t="str">
            <v>RAMIREZ RICAR DANIEL</v>
          </cell>
          <cell r="L3956" t="str">
            <v>GUNI</v>
          </cell>
        </row>
        <row r="3957">
          <cell r="A3957">
            <v>22</v>
          </cell>
          <cell r="B3957" t="str">
            <v>X65</v>
          </cell>
          <cell r="C3957" t="str">
            <v>DEPARTAMENTO PINTURA</v>
          </cell>
          <cell r="D3957" t="str">
            <v>486</v>
          </cell>
          <cell r="E3957" t="str">
            <v>MARCO DE PUERTA  AVI</v>
          </cell>
          <cell r="F3957" t="str">
            <v>CRATER</v>
          </cell>
          <cell r="G3957" t="str">
            <v>MARCO DE PUERTA  AVICRATER</v>
          </cell>
          <cell r="H3957" t="str">
            <v>X65</v>
          </cell>
          <cell r="I3957" t="str">
            <v>SRE1</v>
          </cell>
          <cell r="J3957">
            <v>8</v>
          </cell>
          <cell r="K3957" t="str">
            <v>ACEVEDO CLAUDIO CEFE</v>
          </cell>
          <cell r="L3957" t="str">
            <v>GUNI</v>
          </cell>
        </row>
        <row r="3958">
          <cell r="A3958">
            <v>22</v>
          </cell>
          <cell r="B3958" t="str">
            <v>X65</v>
          </cell>
          <cell r="C3958" t="str">
            <v>DEPARTAMENTO PINTURA</v>
          </cell>
          <cell r="D3958" t="str">
            <v>486</v>
          </cell>
          <cell r="E3958" t="str">
            <v>MARCO DE PUERTA  AVI</v>
          </cell>
          <cell r="F3958" t="str">
            <v>CRATER</v>
          </cell>
          <cell r="G3958" t="str">
            <v>MARCO DE PUERTA  AVICRATER</v>
          </cell>
          <cell r="H3958" t="str">
            <v>X65</v>
          </cell>
          <cell r="I3958" t="str">
            <v>TCMU</v>
          </cell>
          <cell r="J3958">
            <v>8</v>
          </cell>
          <cell r="K3958" t="str">
            <v>ACEVEDO CLAUDIO CEFE</v>
          </cell>
          <cell r="L3958" t="str">
            <v>GUNI</v>
          </cell>
        </row>
        <row r="3959">
          <cell r="A3959">
            <v>22</v>
          </cell>
          <cell r="B3959" t="str">
            <v>X65</v>
          </cell>
          <cell r="C3959" t="str">
            <v>DEPARTAMENTO PINTURA</v>
          </cell>
          <cell r="D3959" t="str">
            <v>486</v>
          </cell>
          <cell r="E3959" t="str">
            <v>MARCO DE PUERTA  AVI</v>
          </cell>
          <cell r="F3959" t="str">
            <v>GRANO</v>
          </cell>
          <cell r="G3959" t="str">
            <v>MARCO DE PUERTA  AVIGRANO</v>
          </cell>
          <cell r="H3959" t="str">
            <v>X65</v>
          </cell>
          <cell r="I3959" t="str">
            <v>TCMU</v>
          </cell>
          <cell r="J3959">
            <v>8</v>
          </cell>
          <cell r="K3959" t="str">
            <v>RAMIREZ RICAR DANIEL</v>
          </cell>
          <cell r="L3959" t="str">
            <v>GUNI</v>
          </cell>
        </row>
        <row r="3960">
          <cell r="A3960">
            <v>22</v>
          </cell>
          <cell r="B3960" t="str">
            <v>X65</v>
          </cell>
          <cell r="C3960" t="str">
            <v>DEPARTAMENTO PINTURA</v>
          </cell>
          <cell r="D3960" t="str">
            <v>486</v>
          </cell>
          <cell r="E3960" t="str">
            <v>MARCO DE PUERTA  AVI</v>
          </cell>
          <cell r="F3960" t="str">
            <v>MANCHA</v>
          </cell>
          <cell r="G3960" t="str">
            <v>MARCO DE PUERTA  AVIMANCHA</v>
          </cell>
          <cell r="H3960" t="str">
            <v>X65</v>
          </cell>
          <cell r="I3960" t="str">
            <v>BOUT</v>
          </cell>
          <cell r="J3960">
            <v>8</v>
          </cell>
          <cell r="K3960" t="str">
            <v>FIGUEROA MIGUEL ANGE</v>
          </cell>
          <cell r="L3960" t="str">
            <v>GUNI</v>
          </cell>
        </row>
        <row r="3961">
          <cell r="A3961">
            <v>22</v>
          </cell>
          <cell r="B3961" t="str">
            <v>X65</v>
          </cell>
          <cell r="C3961" t="str">
            <v>DEPARTAMENTO PINTURA</v>
          </cell>
          <cell r="D3961" t="str">
            <v>486</v>
          </cell>
          <cell r="E3961" t="str">
            <v>PAÑO LATERAL ARD</v>
          </cell>
          <cell r="F3961" t="str">
            <v>GRANO</v>
          </cell>
          <cell r="G3961" t="str">
            <v>PAÑO LATERAL ARDGRANO</v>
          </cell>
          <cell r="H3961" t="str">
            <v>X65</v>
          </cell>
          <cell r="I3961" t="str">
            <v>SPIN</v>
          </cell>
          <cell r="J3961">
            <v>8</v>
          </cell>
          <cell r="K3961" t="str">
            <v>ALBORNOZ CARLOS</v>
          </cell>
          <cell r="L3961" t="str">
            <v>SPIN</v>
          </cell>
        </row>
        <row r="3962">
          <cell r="A3962">
            <v>22</v>
          </cell>
          <cell r="B3962" t="str">
            <v>X65</v>
          </cell>
          <cell r="C3962" t="str">
            <v>DEPARTAMENTO PINTURA</v>
          </cell>
          <cell r="D3962" t="str">
            <v>486</v>
          </cell>
          <cell r="E3962" t="str">
            <v>PIE MEDIO  D.</v>
          </cell>
          <cell r="F3962" t="str">
            <v>GRANO</v>
          </cell>
          <cell r="G3962" t="str">
            <v>PIE MEDIO  D.GRANO</v>
          </cell>
          <cell r="H3962" t="str">
            <v>X65</v>
          </cell>
          <cell r="I3962" t="str">
            <v>BOUT</v>
          </cell>
          <cell r="J3962">
            <v>8</v>
          </cell>
          <cell r="K3962" t="str">
            <v>ZELAYA GONZA MA CRUZ</v>
          </cell>
          <cell r="L3962" t="str">
            <v>GUNI</v>
          </cell>
        </row>
        <row r="3963">
          <cell r="A3963">
            <v>22</v>
          </cell>
          <cell r="B3963" t="str">
            <v>X65</v>
          </cell>
          <cell r="C3963" t="str">
            <v>DEPARTAMENTO PINTURA</v>
          </cell>
          <cell r="D3963" t="str">
            <v>486</v>
          </cell>
          <cell r="E3963" t="str">
            <v>PIE MEDIO D./ LARGUERO DE TECHO SUP.D.</v>
          </cell>
          <cell r="F3963" t="str">
            <v>GRANO</v>
          </cell>
          <cell r="G3963" t="str">
            <v>PIE MEDIO D./ LARGUERO DE TECHO SUP.D.GRANO</v>
          </cell>
          <cell r="H3963" t="str">
            <v>X65</v>
          </cell>
          <cell r="I3963" t="str">
            <v>SBOX</v>
          </cell>
          <cell r="J3963">
            <v>8</v>
          </cell>
          <cell r="K3963" t="str">
            <v>ALBORNOZ CARLOS</v>
          </cell>
          <cell r="L3963" t="str">
            <v>SPIN</v>
          </cell>
        </row>
        <row r="3964">
          <cell r="A3964">
            <v>22</v>
          </cell>
          <cell r="B3964" t="str">
            <v>X65</v>
          </cell>
          <cell r="C3964" t="str">
            <v>DEPARTAMENTO PINTURA</v>
          </cell>
          <cell r="D3964" t="str">
            <v>486</v>
          </cell>
          <cell r="E3964" t="str">
            <v>PIE MEDIO  I.</v>
          </cell>
          <cell r="F3964" t="str">
            <v>DEPOSITO DE PARTICULAS</v>
          </cell>
          <cell r="G3964" t="str">
            <v>PIE MEDIO  I.DEPOSITO DE PARTICULAS</v>
          </cell>
          <cell r="H3964" t="str">
            <v>X65</v>
          </cell>
          <cell r="I3964" t="str">
            <v>TCMU</v>
          </cell>
          <cell r="J3964">
            <v>8</v>
          </cell>
          <cell r="K3964" t="str">
            <v>FIGUEROA MIGUEL ANGE</v>
          </cell>
          <cell r="L3964" t="str">
            <v>GUNI</v>
          </cell>
        </row>
        <row r="3965">
          <cell r="A3965">
            <v>22</v>
          </cell>
          <cell r="B3965" t="str">
            <v>X65</v>
          </cell>
          <cell r="C3965" t="str">
            <v>DEPARTAMENTO PINTURA</v>
          </cell>
          <cell r="D3965" t="str">
            <v>486</v>
          </cell>
          <cell r="E3965" t="str">
            <v>PIE MEDIO  I.</v>
          </cell>
          <cell r="F3965" t="str">
            <v>GRANO</v>
          </cell>
          <cell r="G3965" t="str">
            <v>PIE MEDIO  I.GRANO</v>
          </cell>
          <cell r="H3965" t="str">
            <v>X65</v>
          </cell>
          <cell r="I3965" t="str">
            <v>SRE2</v>
          </cell>
          <cell r="J3965">
            <v>8</v>
          </cell>
          <cell r="K3965" t="str">
            <v>DAGHERO CLAUDIO JUAN</v>
          </cell>
          <cell r="L3965" t="str">
            <v>TCMU</v>
          </cell>
        </row>
        <row r="3966">
          <cell r="A3966">
            <v>22</v>
          </cell>
          <cell r="B3966" t="str">
            <v>X65</v>
          </cell>
          <cell r="C3966" t="str">
            <v>DEPARTAMENTO PINTURA</v>
          </cell>
          <cell r="D3966" t="str">
            <v>486</v>
          </cell>
          <cell r="E3966" t="str">
            <v>PIE MEDIO  I.</v>
          </cell>
          <cell r="F3966" t="str">
            <v>GRANO</v>
          </cell>
          <cell r="G3966" t="str">
            <v>PIE MEDIO  I.GRANO</v>
          </cell>
          <cell r="H3966" t="str">
            <v>X65</v>
          </cell>
          <cell r="I3966" t="str">
            <v>TCMU</v>
          </cell>
          <cell r="J3966">
            <v>8</v>
          </cell>
          <cell r="K3966" t="str">
            <v>VAZQUEZ RENE ALBERTO</v>
          </cell>
          <cell r="L3966" t="str">
            <v>GUNI</v>
          </cell>
        </row>
        <row r="3967">
          <cell r="A3967">
            <v>22</v>
          </cell>
          <cell r="B3967" t="str">
            <v>X65</v>
          </cell>
          <cell r="C3967" t="str">
            <v>DEPARTAMENTO PINTURA</v>
          </cell>
          <cell r="D3967" t="str">
            <v>486</v>
          </cell>
          <cell r="E3967" t="str">
            <v>PIE MEDIO I./ LARGUERO DE TECHO SUP. I.</v>
          </cell>
          <cell r="F3967" t="str">
            <v>DEPOSITO DE PARTICULAS</v>
          </cell>
          <cell r="G3967" t="str">
            <v>PIE MEDIO I./ LARGUERO DE TECHO SUP. I.DEPOSITO DE PARTICULAS</v>
          </cell>
          <cell r="H3967" t="str">
            <v>X65</v>
          </cell>
          <cell r="I3967" t="str">
            <v>SBOX</v>
          </cell>
          <cell r="J3967">
            <v>8</v>
          </cell>
          <cell r="K3967" t="str">
            <v>ALBORNOZ CARLOS</v>
          </cell>
          <cell r="L3967" t="str">
            <v>SPIN</v>
          </cell>
        </row>
        <row r="3968">
          <cell r="A3968">
            <v>22</v>
          </cell>
          <cell r="B3968" t="str">
            <v>X65</v>
          </cell>
          <cell r="C3968" t="str">
            <v>DEPARTAMENTO PINTURA</v>
          </cell>
          <cell r="D3968" t="str">
            <v>486</v>
          </cell>
          <cell r="E3968" t="str">
            <v>PORTON (CONJUNTO)</v>
          </cell>
          <cell r="F3968" t="str">
            <v>CRATER</v>
          </cell>
          <cell r="G3968" t="str">
            <v>PORTON (CONJUNTO)CRATER</v>
          </cell>
          <cell r="H3968" t="str">
            <v>X65</v>
          </cell>
          <cell r="I3968" t="str">
            <v>SBOX</v>
          </cell>
          <cell r="J3968">
            <v>8</v>
          </cell>
          <cell r="K3968" t="str">
            <v>ALBORNOZ CARLOS</v>
          </cell>
          <cell r="L3968" t="str">
            <v>SPIN</v>
          </cell>
        </row>
        <row r="3969">
          <cell r="A3969">
            <v>22</v>
          </cell>
          <cell r="B3969" t="str">
            <v>X65</v>
          </cell>
          <cell r="C3969" t="str">
            <v>DEPARTAMENTO PINTURA</v>
          </cell>
          <cell r="D3969" t="str">
            <v>486</v>
          </cell>
          <cell r="E3969" t="str">
            <v>PORTON (CONJUNTO)</v>
          </cell>
          <cell r="F3969" t="str">
            <v>CRATER</v>
          </cell>
          <cell r="G3969" t="str">
            <v>PORTON (CONJUNTO)CRATER</v>
          </cell>
          <cell r="H3969" t="str">
            <v>X65</v>
          </cell>
          <cell r="I3969" t="str">
            <v>TCMU</v>
          </cell>
          <cell r="J3969">
            <v>8</v>
          </cell>
          <cell r="K3969" t="str">
            <v>GUTIERREZ VERONICA</v>
          </cell>
          <cell r="L3969" t="str">
            <v>GUNI</v>
          </cell>
        </row>
        <row r="3970">
          <cell r="A3970">
            <v>22</v>
          </cell>
          <cell r="B3970" t="str">
            <v>X65</v>
          </cell>
          <cell r="C3970" t="str">
            <v>DEPARTAMENTO PINTURA</v>
          </cell>
          <cell r="D3970" t="str">
            <v>486</v>
          </cell>
          <cell r="E3970" t="str">
            <v>PORTON (CONJUNTO)</v>
          </cell>
          <cell r="F3970" t="str">
            <v>DEPOSITO DE PARTICULAS</v>
          </cell>
          <cell r="G3970" t="str">
            <v>PORTON (CONJUNTO)DEPOSITO DE PARTICULAS</v>
          </cell>
          <cell r="H3970" t="str">
            <v>X65</v>
          </cell>
          <cell r="I3970" t="str">
            <v>BOUT</v>
          </cell>
          <cell r="J3970">
            <v>8</v>
          </cell>
          <cell r="K3970" t="str">
            <v>RUSEK CHRISTIAN ADRI</v>
          </cell>
          <cell r="L3970" t="str">
            <v>GUNI</v>
          </cell>
        </row>
        <row r="3971">
          <cell r="A3971">
            <v>22</v>
          </cell>
          <cell r="B3971" t="str">
            <v>X65</v>
          </cell>
          <cell r="C3971" t="str">
            <v>DEPARTAMENTO PINTURA</v>
          </cell>
          <cell r="D3971" t="str">
            <v>486</v>
          </cell>
          <cell r="E3971" t="str">
            <v>PORTON (CONJUNTO)</v>
          </cell>
          <cell r="F3971" t="str">
            <v>DEPOSITO DE PARTICULAS</v>
          </cell>
          <cell r="G3971" t="str">
            <v>PORTON (CONJUNTO)DEPOSITO DE PARTICULAS</v>
          </cell>
          <cell r="H3971" t="str">
            <v>X65</v>
          </cell>
          <cell r="I3971" t="str">
            <v>SRE2</v>
          </cell>
          <cell r="J3971">
            <v>8</v>
          </cell>
          <cell r="K3971" t="str">
            <v>ACEVEDO CLAUDIO CEFE</v>
          </cell>
          <cell r="L3971" t="str">
            <v>GUNI</v>
          </cell>
        </row>
        <row r="3972">
          <cell r="A3972">
            <v>22</v>
          </cell>
          <cell r="B3972" t="str">
            <v>X65</v>
          </cell>
          <cell r="C3972" t="str">
            <v>DEPARTAMENTO PINTURA</v>
          </cell>
          <cell r="D3972" t="str">
            <v>486</v>
          </cell>
          <cell r="E3972" t="str">
            <v>PORTON (CONJUNTO)</v>
          </cell>
          <cell r="F3972" t="str">
            <v>DEPOSITO DE PARTICULAS</v>
          </cell>
          <cell r="G3972" t="str">
            <v>PORTON (CONJUNTO)DEPOSITO DE PARTICULAS</v>
          </cell>
          <cell r="H3972" t="str">
            <v>X65</v>
          </cell>
          <cell r="I3972" t="str">
            <v>SRE2</v>
          </cell>
          <cell r="J3972">
            <v>8</v>
          </cell>
          <cell r="K3972" t="str">
            <v>DAGHERO CLAUDIO JUAN</v>
          </cell>
          <cell r="L3972" t="str">
            <v>TCMU</v>
          </cell>
        </row>
        <row r="3973">
          <cell r="A3973">
            <v>22</v>
          </cell>
          <cell r="B3973" t="str">
            <v>X65</v>
          </cell>
          <cell r="C3973" t="str">
            <v>DEPARTAMENTO PINTURA</v>
          </cell>
          <cell r="D3973" t="str">
            <v>486</v>
          </cell>
          <cell r="E3973" t="str">
            <v>PORTON (CONJUNTO)</v>
          </cell>
          <cell r="F3973" t="str">
            <v>DEPOSITO DE PARTICULAS</v>
          </cell>
          <cell r="G3973" t="str">
            <v>PORTON (CONJUNTO)DEPOSITO DE PARTICULAS</v>
          </cell>
          <cell r="H3973" t="str">
            <v>X65</v>
          </cell>
          <cell r="I3973" t="str">
            <v>TCMU</v>
          </cell>
          <cell r="J3973">
            <v>8</v>
          </cell>
          <cell r="K3973" t="str">
            <v>RIZZI JESSICA</v>
          </cell>
          <cell r="L3973" t="str">
            <v>GUNI</v>
          </cell>
        </row>
        <row r="3974">
          <cell r="A3974">
            <v>22</v>
          </cell>
          <cell r="B3974" t="str">
            <v>X65</v>
          </cell>
          <cell r="C3974" t="str">
            <v>DEPARTAMENTO PINTURA</v>
          </cell>
          <cell r="D3974" t="str">
            <v>486</v>
          </cell>
          <cell r="E3974" t="str">
            <v>PORTON (CONJUNTO)</v>
          </cell>
          <cell r="F3974" t="str">
            <v>GRANO</v>
          </cell>
          <cell r="G3974" t="str">
            <v>PORTON (CONJUNTO)GRANO</v>
          </cell>
          <cell r="H3974" t="str">
            <v>X65</v>
          </cell>
          <cell r="I3974" t="str">
            <v>BOUT</v>
          </cell>
          <cell r="J3974">
            <v>8</v>
          </cell>
          <cell r="K3974" t="str">
            <v>FIGUEROA MIGUEL ANGE</v>
          </cell>
          <cell r="L3974" t="str">
            <v>GUNI</v>
          </cell>
        </row>
        <row r="3975">
          <cell r="A3975">
            <v>22</v>
          </cell>
          <cell r="B3975" t="str">
            <v>X65</v>
          </cell>
          <cell r="C3975" t="str">
            <v>DEPARTAMENTO PINTURA</v>
          </cell>
          <cell r="D3975" t="str">
            <v>486</v>
          </cell>
          <cell r="E3975" t="str">
            <v>PORTON (CONJUNTO)</v>
          </cell>
          <cell r="F3975" t="str">
            <v>GRANO</v>
          </cell>
          <cell r="G3975" t="str">
            <v>PORTON (CONJUNTO)GRANO</v>
          </cell>
          <cell r="H3975" t="str">
            <v>X65</v>
          </cell>
          <cell r="I3975" t="str">
            <v>SPIN</v>
          </cell>
          <cell r="J3975">
            <v>8</v>
          </cell>
          <cell r="K3975" t="str">
            <v>ALBORNOZ CARLOS</v>
          </cell>
          <cell r="L3975" t="str">
            <v>SPIN</v>
          </cell>
        </row>
        <row r="3976">
          <cell r="A3976">
            <v>22</v>
          </cell>
          <cell r="B3976" t="str">
            <v>X65</v>
          </cell>
          <cell r="C3976" t="str">
            <v>DEPARTAMENTO PINTURA</v>
          </cell>
          <cell r="D3976" t="str">
            <v>486</v>
          </cell>
          <cell r="E3976" t="str">
            <v>PORTON (CONJUNTO)</v>
          </cell>
          <cell r="F3976" t="str">
            <v>GRANO</v>
          </cell>
          <cell r="G3976" t="str">
            <v>PORTON (CONJUNTO)GRANO</v>
          </cell>
          <cell r="H3976" t="str">
            <v>X65</v>
          </cell>
          <cell r="I3976" t="str">
            <v>SRE2</v>
          </cell>
          <cell r="J3976">
            <v>8</v>
          </cell>
          <cell r="K3976" t="str">
            <v>GUTIERREZ VERONICA</v>
          </cell>
          <cell r="L3976" t="str">
            <v>GUNI</v>
          </cell>
        </row>
        <row r="3977">
          <cell r="A3977">
            <v>22</v>
          </cell>
          <cell r="B3977" t="str">
            <v>X65</v>
          </cell>
          <cell r="C3977" t="str">
            <v>DEPARTAMENTO PINTURA</v>
          </cell>
          <cell r="D3977" t="str">
            <v>486</v>
          </cell>
          <cell r="E3977" t="str">
            <v>PORTON (CONJUNTO)</v>
          </cell>
          <cell r="F3977" t="str">
            <v>GRANO</v>
          </cell>
          <cell r="G3977" t="str">
            <v>PORTON (CONJUNTO)GRANO</v>
          </cell>
          <cell r="H3977" t="str">
            <v>X65</v>
          </cell>
          <cell r="I3977" t="str">
            <v>SRE2</v>
          </cell>
          <cell r="J3977">
            <v>8</v>
          </cell>
          <cell r="K3977" t="str">
            <v>RAMIREZ RICAR DANIEL</v>
          </cell>
          <cell r="L3977" t="str">
            <v>GUNI</v>
          </cell>
        </row>
        <row r="3978">
          <cell r="A3978">
            <v>22</v>
          </cell>
          <cell r="B3978" t="str">
            <v>X65</v>
          </cell>
          <cell r="C3978" t="str">
            <v>DEPARTAMENTO PINTURA</v>
          </cell>
          <cell r="D3978" t="str">
            <v>486</v>
          </cell>
          <cell r="E3978" t="str">
            <v>PORTON (CONJUNTO)</v>
          </cell>
          <cell r="F3978" t="str">
            <v>GRANO</v>
          </cell>
          <cell r="G3978" t="str">
            <v>PORTON (CONJUNTO)GRANO</v>
          </cell>
          <cell r="H3978" t="str">
            <v>X65</v>
          </cell>
          <cell r="I3978" t="str">
            <v>SREE</v>
          </cell>
          <cell r="J3978">
            <v>8</v>
          </cell>
          <cell r="K3978" t="str">
            <v>FUENTE FEDER GREGOR</v>
          </cell>
          <cell r="L3978" t="str">
            <v>GUNI</v>
          </cell>
        </row>
        <row r="3979">
          <cell r="A3979">
            <v>22</v>
          </cell>
          <cell r="B3979" t="str">
            <v>X65</v>
          </cell>
          <cell r="C3979" t="str">
            <v>DEPARTAMENTO PINTURA</v>
          </cell>
          <cell r="D3979" t="str">
            <v>486</v>
          </cell>
          <cell r="E3979" t="str">
            <v>PORTON (CONJUNTO)</v>
          </cell>
          <cell r="F3979" t="str">
            <v>HUELLAS</v>
          </cell>
          <cell r="G3979" t="str">
            <v>PORTON (CONJUNTO)HUELLAS</v>
          </cell>
          <cell r="H3979" t="str">
            <v>X65</v>
          </cell>
          <cell r="I3979" t="str">
            <v>BOUT</v>
          </cell>
          <cell r="J3979">
            <v>8</v>
          </cell>
          <cell r="K3979" t="str">
            <v>AUTELLI JORGE A</v>
          </cell>
          <cell r="L3979" t="str">
            <v>TCMU</v>
          </cell>
        </row>
        <row r="3980">
          <cell r="A3980">
            <v>22</v>
          </cell>
          <cell r="B3980" t="str">
            <v>X65</v>
          </cell>
          <cell r="C3980" t="str">
            <v>DEPARTAMENTO PINTURA</v>
          </cell>
          <cell r="D3980" t="str">
            <v>486</v>
          </cell>
          <cell r="E3980" t="str">
            <v>PUERTA ARD.</v>
          </cell>
          <cell r="F3980" t="str">
            <v>DEPOSITO DE PARTICULAS</v>
          </cell>
          <cell r="G3980" t="str">
            <v>PUERTA ARD.DEPOSITO DE PARTICULAS</v>
          </cell>
          <cell r="H3980" t="str">
            <v>X65</v>
          </cell>
          <cell r="I3980" t="str">
            <v>SBOX</v>
          </cell>
          <cell r="J3980">
            <v>8</v>
          </cell>
          <cell r="K3980" t="str">
            <v>ALBORNOZ CARLOS</v>
          </cell>
          <cell r="L3980" t="str">
            <v>SPIN</v>
          </cell>
        </row>
        <row r="3981">
          <cell r="A3981">
            <v>22</v>
          </cell>
          <cell r="B3981" t="str">
            <v>X65</v>
          </cell>
          <cell r="C3981" t="str">
            <v>DEPARTAMENTO PINTURA</v>
          </cell>
          <cell r="D3981" t="str">
            <v>486</v>
          </cell>
          <cell r="E3981" t="str">
            <v>PUERTA ARD.</v>
          </cell>
          <cell r="F3981" t="str">
            <v>DEPOSITO DE PARTICULAS</v>
          </cell>
          <cell r="G3981" t="str">
            <v>PUERTA ARD.DEPOSITO DE PARTICULAS</v>
          </cell>
          <cell r="H3981" t="str">
            <v>X65</v>
          </cell>
          <cell r="I3981" t="str">
            <v>SRE1</v>
          </cell>
          <cell r="J3981">
            <v>8</v>
          </cell>
          <cell r="K3981" t="str">
            <v>RUSEK CHRISTIAN ADRI</v>
          </cell>
          <cell r="L3981" t="str">
            <v>GUNI</v>
          </cell>
        </row>
        <row r="3982">
          <cell r="A3982">
            <v>22</v>
          </cell>
          <cell r="B3982" t="str">
            <v>X65</v>
          </cell>
          <cell r="C3982" t="str">
            <v>DEPARTAMENTO PINTURA</v>
          </cell>
          <cell r="D3982" t="str">
            <v>486</v>
          </cell>
          <cell r="E3982" t="str">
            <v>PUERTA ARD.</v>
          </cell>
          <cell r="F3982" t="str">
            <v>DEPOSITO DE PARTICULAS</v>
          </cell>
          <cell r="G3982" t="str">
            <v>PUERTA ARD.DEPOSITO DE PARTICULAS</v>
          </cell>
          <cell r="H3982" t="str">
            <v>X65</v>
          </cell>
          <cell r="I3982" t="str">
            <v>SRE2</v>
          </cell>
          <cell r="J3982">
            <v>8</v>
          </cell>
          <cell r="K3982" t="str">
            <v>RAMIREZ RICAR DANIEL</v>
          </cell>
          <cell r="L3982" t="str">
            <v>GUNI</v>
          </cell>
        </row>
        <row r="3983">
          <cell r="A3983">
            <v>22</v>
          </cell>
          <cell r="B3983" t="str">
            <v>X65</v>
          </cell>
          <cell r="C3983" t="str">
            <v>DEPARTAMENTO PINTURA</v>
          </cell>
          <cell r="D3983" t="str">
            <v>486</v>
          </cell>
          <cell r="E3983" t="str">
            <v>PUERTA ARD.</v>
          </cell>
          <cell r="F3983" t="str">
            <v>DEPOSITO DE PARTICULAS</v>
          </cell>
          <cell r="G3983" t="str">
            <v>PUERTA ARD.DEPOSITO DE PARTICULAS</v>
          </cell>
          <cell r="H3983" t="str">
            <v>X65</v>
          </cell>
          <cell r="I3983" t="str">
            <v>TCMU</v>
          </cell>
          <cell r="J3983">
            <v>8</v>
          </cell>
          <cell r="K3983" t="str">
            <v>FIGUEROA MIGUEL ANGE</v>
          </cell>
          <cell r="L3983" t="str">
            <v>GUNI</v>
          </cell>
        </row>
        <row r="3984">
          <cell r="A3984">
            <v>22</v>
          </cell>
          <cell r="B3984" t="str">
            <v>X65</v>
          </cell>
          <cell r="C3984" t="str">
            <v>DEPARTAMENTO PINTURA</v>
          </cell>
          <cell r="D3984" t="str">
            <v>486</v>
          </cell>
          <cell r="E3984" t="str">
            <v>PUERTA ARD.</v>
          </cell>
          <cell r="F3984" t="str">
            <v>GRANO</v>
          </cell>
          <cell r="G3984" t="str">
            <v>PUERTA ARD.GRANO</v>
          </cell>
          <cell r="H3984" t="str">
            <v>X65</v>
          </cell>
          <cell r="I3984" t="str">
            <v>BDEF</v>
          </cell>
          <cell r="J3984">
            <v>8</v>
          </cell>
          <cell r="K3984" t="str">
            <v>ZELAYA GONZA MA CRUZ</v>
          </cell>
          <cell r="L3984" t="str">
            <v>GUNI</v>
          </cell>
        </row>
        <row r="3985">
          <cell r="A3985">
            <v>22</v>
          </cell>
          <cell r="B3985" t="str">
            <v>X65</v>
          </cell>
          <cell r="C3985" t="str">
            <v>DEPARTAMENTO PINTURA</v>
          </cell>
          <cell r="D3985" t="str">
            <v>486</v>
          </cell>
          <cell r="E3985" t="str">
            <v>PUERTA ARD.</v>
          </cell>
          <cell r="F3985" t="str">
            <v>GRANO</v>
          </cell>
          <cell r="G3985" t="str">
            <v>PUERTA ARD.GRANO</v>
          </cell>
          <cell r="H3985" t="str">
            <v>X65</v>
          </cell>
          <cell r="I3985" t="str">
            <v>BOUT</v>
          </cell>
          <cell r="J3985">
            <v>8</v>
          </cell>
          <cell r="K3985" t="str">
            <v>VAZQUEZ RENE ALBERTO</v>
          </cell>
          <cell r="L3985" t="str">
            <v>GUNI</v>
          </cell>
        </row>
        <row r="3986">
          <cell r="A3986">
            <v>22</v>
          </cell>
          <cell r="B3986" t="str">
            <v>X65</v>
          </cell>
          <cell r="C3986" t="str">
            <v>DEPARTAMENTO PINTURA</v>
          </cell>
          <cell r="D3986" t="str">
            <v>486</v>
          </cell>
          <cell r="E3986" t="str">
            <v>PUERTA ARD.</v>
          </cell>
          <cell r="F3986" t="str">
            <v>GRANO</v>
          </cell>
          <cell r="G3986" t="str">
            <v>PUERTA ARD.GRANO</v>
          </cell>
          <cell r="H3986" t="str">
            <v>X65</v>
          </cell>
          <cell r="I3986" t="str">
            <v>SRE1</v>
          </cell>
          <cell r="J3986">
            <v>8</v>
          </cell>
          <cell r="K3986" t="str">
            <v>GAUNA MARIA EUGENIA</v>
          </cell>
          <cell r="L3986" t="str">
            <v>GUNI</v>
          </cell>
        </row>
        <row r="3987">
          <cell r="A3987">
            <v>22</v>
          </cell>
          <cell r="B3987" t="str">
            <v>X65</v>
          </cell>
          <cell r="C3987" t="str">
            <v>DEPARTAMENTO PINTURA</v>
          </cell>
          <cell r="D3987" t="str">
            <v>486</v>
          </cell>
          <cell r="E3987" t="str">
            <v>PUERTA ARD.</v>
          </cell>
          <cell r="F3987" t="str">
            <v>GRANO</v>
          </cell>
          <cell r="G3987" t="str">
            <v>PUERTA ARD.GRANO</v>
          </cell>
          <cell r="H3987" t="str">
            <v>X65</v>
          </cell>
          <cell r="I3987" t="str">
            <v>TCMU</v>
          </cell>
          <cell r="J3987">
            <v>8</v>
          </cell>
          <cell r="K3987" t="str">
            <v>GAUNA MARIA EUGENIA</v>
          </cell>
          <cell r="L3987" t="str">
            <v>GUNI</v>
          </cell>
        </row>
        <row r="3988">
          <cell r="A3988">
            <v>22</v>
          </cell>
          <cell r="B3988" t="str">
            <v>X65</v>
          </cell>
          <cell r="C3988" t="str">
            <v>DEPARTAMENTO PINTURA</v>
          </cell>
          <cell r="D3988" t="str">
            <v>486</v>
          </cell>
          <cell r="E3988" t="str">
            <v>PUERTA ARD.</v>
          </cell>
          <cell r="F3988" t="str">
            <v>HUELLAS</v>
          </cell>
          <cell r="G3988" t="str">
            <v>PUERTA ARD.HUELLAS</v>
          </cell>
          <cell r="H3988" t="str">
            <v>X65</v>
          </cell>
          <cell r="I3988" t="str">
            <v>SRE1</v>
          </cell>
          <cell r="J3988">
            <v>8</v>
          </cell>
          <cell r="K3988" t="str">
            <v>ZELAYA GONZA MA CRUZ</v>
          </cell>
          <cell r="L3988" t="str">
            <v>GUNI</v>
          </cell>
        </row>
        <row r="3989">
          <cell r="A3989">
            <v>22</v>
          </cell>
          <cell r="B3989" t="str">
            <v>X65</v>
          </cell>
          <cell r="C3989" t="str">
            <v>DEPARTAMENTO PINTURA</v>
          </cell>
          <cell r="D3989" t="str">
            <v>486</v>
          </cell>
          <cell r="E3989" t="str">
            <v>PUERTA ARI.</v>
          </cell>
          <cell r="F3989" t="str">
            <v>DEPOSITO DE PARTICULAS</v>
          </cell>
          <cell r="G3989" t="str">
            <v>PUERTA ARI.DEPOSITO DE PARTICULAS</v>
          </cell>
          <cell r="H3989" t="str">
            <v>X65</v>
          </cell>
          <cell r="I3989" t="str">
            <v>BOUT</v>
          </cell>
          <cell r="J3989">
            <v>8</v>
          </cell>
          <cell r="K3989" t="str">
            <v>RUSEK CHRISTIAN ADRI</v>
          </cell>
          <cell r="L3989" t="str">
            <v>GUNI</v>
          </cell>
        </row>
        <row r="3990">
          <cell r="A3990">
            <v>22</v>
          </cell>
          <cell r="B3990" t="str">
            <v>X65</v>
          </cell>
          <cell r="C3990" t="str">
            <v>DEPARTAMENTO PINTURA</v>
          </cell>
          <cell r="D3990" t="str">
            <v>486</v>
          </cell>
          <cell r="E3990" t="str">
            <v>PUERTA ARI.</v>
          </cell>
          <cell r="F3990" t="str">
            <v>DEPOSITO DE PARTICULAS</v>
          </cell>
          <cell r="G3990" t="str">
            <v>PUERTA ARI.DEPOSITO DE PARTICULAS</v>
          </cell>
          <cell r="H3990" t="str">
            <v>X65</v>
          </cell>
          <cell r="I3990" t="str">
            <v>BOUT</v>
          </cell>
          <cell r="J3990">
            <v>8</v>
          </cell>
          <cell r="K3990" t="str">
            <v>VERA FEDERICO</v>
          </cell>
          <cell r="L3990" t="str">
            <v>GUNI</v>
          </cell>
        </row>
        <row r="3991">
          <cell r="A3991">
            <v>22</v>
          </cell>
          <cell r="B3991" t="str">
            <v>X65</v>
          </cell>
          <cell r="C3991" t="str">
            <v>DEPARTAMENTO PINTURA</v>
          </cell>
          <cell r="D3991" t="str">
            <v>486</v>
          </cell>
          <cell r="E3991" t="str">
            <v>PUERTA ARI.</v>
          </cell>
          <cell r="F3991" t="str">
            <v>DEPOSITO DE PARTICULAS</v>
          </cell>
          <cell r="G3991" t="str">
            <v>PUERTA ARI.DEPOSITO DE PARTICULAS</v>
          </cell>
          <cell r="H3991" t="str">
            <v>X65</v>
          </cell>
          <cell r="I3991" t="str">
            <v>SRE1</v>
          </cell>
          <cell r="J3991">
            <v>8</v>
          </cell>
          <cell r="K3991" t="str">
            <v>RUSEK CHRISTIAN ADRI</v>
          </cell>
          <cell r="L3991" t="str">
            <v>GUNI</v>
          </cell>
        </row>
        <row r="3992">
          <cell r="A3992">
            <v>22</v>
          </cell>
          <cell r="B3992" t="str">
            <v>X65</v>
          </cell>
          <cell r="C3992" t="str">
            <v>DEPARTAMENTO PINTURA</v>
          </cell>
          <cell r="D3992" t="str">
            <v>486</v>
          </cell>
          <cell r="E3992" t="str">
            <v>PUERTA ARI.</v>
          </cell>
          <cell r="F3992" t="str">
            <v>DEPOSITO DE PARTICULAS</v>
          </cell>
          <cell r="G3992" t="str">
            <v>PUERTA ARI.DEPOSITO DE PARTICULAS</v>
          </cell>
          <cell r="H3992" t="str">
            <v>X65</v>
          </cell>
          <cell r="I3992" t="str">
            <v>SRE2</v>
          </cell>
          <cell r="J3992">
            <v>8</v>
          </cell>
          <cell r="K3992" t="str">
            <v>RAMIREZ RICAR DANIEL</v>
          </cell>
          <cell r="L3992" t="str">
            <v>GUNI</v>
          </cell>
        </row>
        <row r="3993">
          <cell r="A3993">
            <v>22</v>
          </cell>
          <cell r="B3993" t="str">
            <v>X65</v>
          </cell>
          <cell r="C3993" t="str">
            <v>DEPARTAMENTO PINTURA</v>
          </cell>
          <cell r="D3993" t="str">
            <v>486</v>
          </cell>
          <cell r="E3993" t="str">
            <v>PUERTA ARI.</v>
          </cell>
          <cell r="F3993" t="str">
            <v>GRANO</v>
          </cell>
          <cell r="G3993" t="str">
            <v>PUERTA ARI.GRANO</v>
          </cell>
          <cell r="H3993" t="str">
            <v>X65</v>
          </cell>
          <cell r="I3993" t="str">
            <v>SRE2</v>
          </cell>
          <cell r="J3993">
            <v>8</v>
          </cell>
          <cell r="K3993" t="str">
            <v>RIZZI JESSICA</v>
          </cell>
          <cell r="L3993" t="str">
            <v>GUNI</v>
          </cell>
        </row>
        <row r="3994">
          <cell r="A3994">
            <v>22</v>
          </cell>
          <cell r="B3994" t="str">
            <v>X65</v>
          </cell>
          <cell r="C3994" t="str">
            <v>DEPARTAMENTO PINTURA</v>
          </cell>
          <cell r="D3994" t="str">
            <v>486</v>
          </cell>
          <cell r="E3994" t="str">
            <v>PUERTA ARI.</v>
          </cell>
          <cell r="F3994" t="str">
            <v>GRANO</v>
          </cell>
          <cell r="G3994" t="str">
            <v>PUERTA ARI.GRANO</v>
          </cell>
          <cell r="H3994" t="str">
            <v>X65</v>
          </cell>
          <cell r="I3994" t="str">
            <v>TCMU</v>
          </cell>
          <cell r="J3994">
            <v>8</v>
          </cell>
          <cell r="K3994" t="str">
            <v>RIZZI JESSICA</v>
          </cell>
          <cell r="L3994" t="str">
            <v>GUNI</v>
          </cell>
        </row>
        <row r="3995">
          <cell r="A3995">
            <v>22</v>
          </cell>
          <cell r="B3995" t="str">
            <v>X65</v>
          </cell>
          <cell r="C3995" t="str">
            <v>DEPARTAMENTO PINTURA</v>
          </cell>
          <cell r="D3995" t="str">
            <v>486</v>
          </cell>
          <cell r="E3995" t="str">
            <v>PUERTA ARI.</v>
          </cell>
          <cell r="F3995" t="str">
            <v>GRANO</v>
          </cell>
          <cell r="G3995" t="str">
            <v>PUERTA ARI.GRANO</v>
          </cell>
          <cell r="H3995" t="str">
            <v>X65</v>
          </cell>
          <cell r="I3995" t="str">
            <v>TCMU</v>
          </cell>
          <cell r="J3995">
            <v>8</v>
          </cell>
          <cell r="K3995" t="str">
            <v>RUSEK CHRISTIAN ADRI</v>
          </cell>
          <cell r="L3995" t="str">
            <v>GUNI</v>
          </cell>
        </row>
        <row r="3996">
          <cell r="A3996">
            <v>22</v>
          </cell>
          <cell r="B3996" t="str">
            <v>X65</v>
          </cell>
          <cell r="C3996" t="str">
            <v>DEPARTAMENTO PINTURA</v>
          </cell>
          <cell r="D3996" t="str">
            <v>486</v>
          </cell>
          <cell r="E3996" t="str">
            <v>PUERTA ARI.</v>
          </cell>
          <cell r="F3996" t="str">
            <v>MANCHA</v>
          </cell>
          <cell r="G3996" t="str">
            <v>PUERTA ARI.MANCHA</v>
          </cell>
          <cell r="H3996" t="str">
            <v>X65</v>
          </cell>
          <cell r="I3996" t="str">
            <v>TCMU</v>
          </cell>
          <cell r="J3996">
            <v>8</v>
          </cell>
          <cell r="K3996" t="str">
            <v>REYNOSO DAVID WALTER</v>
          </cell>
          <cell r="L3996" t="str">
            <v>GUNI</v>
          </cell>
        </row>
        <row r="3997">
          <cell r="A3997">
            <v>22</v>
          </cell>
          <cell r="B3997" t="str">
            <v>X65</v>
          </cell>
          <cell r="C3997" t="str">
            <v>DEPARTAMENTO PINTURA</v>
          </cell>
          <cell r="D3997" t="str">
            <v>486</v>
          </cell>
          <cell r="E3997" t="str">
            <v>PUERTA ARI.</v>
          </cell>
          <cell r="F3997" t="str">
            <v>MANCHA</v>
          </cell>
          <cell r="G3997" t="str">
            <v>PUERTA ARI.MANCHA</v>
          </cell>
          <cell r="H3997" t="str">
            <v>X65</v>
          </cell>
          <cell r="I3997" t="str">
            <v>TCMU</v>
          </cell>
          <cell r="J3997">
            <v>8</v>
          </cell>
          <cell r="K3997" t="str">
            <v>ZELAYA GONZA MA CRUZ</v>
          </cell>
          <cell r="L3997" t="str">
            <v>GUNI</v>
          </cell>
        </row>
        <row r="3998">
          <cell r="A3998">
            <v>22</v>
          </cell>
          <cell r="B3998" t="str">
            <v>X65</v>
          </cell>
          <cell r="C3998" t="str">
            <v>DEPARTAMENTO PINTURA</v>
          </cell>
          <cell r="D3998" t="str">
            <v>486</v>
          </cell>
          <cell r="E3998" t="str">
            <v>PUERTA AVD.</v>
          </cell>
          <cell r="F3998" t="str">
            <v>CRATER</v>
          </cell>
          <cell r="G3998" t="str">
            <v>PUERTA AVD.CRATER</v>
          </cell>
          <cell r="H3998" t="str">
            <v>X65</v>
          </cell>
          <cell r="I3998" t="str">
            <v>TCMU</v>
          </cell>
          <cell r="J3998">
            <v>8</v>
          </cell>
          <cell r="K3998" t="str">
            <v>GUTIERREZ VERONICA</v>
          </cell>
          <cell r="L3998" t="str">
            <v>GUNI</v>
          </cell>
        </row>
        <row r="3999">
          <cell r="A3999">
            <v>22</v>
          </cell>
          <cell r="B3999" t="str">
            <v>X65</v>
          </cell>
          <cell r="C3999" t="str">
            <v>DEPARTAMENTO PINTURA</v>
          </cell>
          <cell r="D3999" t="str">
            <v>486</v>
          </cell>
          <cell r="E3999" t="str">
            <v>PUERTA AVD.</v>
          </cell>
          <cell r="F3999" t="str">
            <v>DEPOSITO DE PARTICULAS</v>
          </cell>
          <cell r="G3999" t="str">
            <v>PUERTA AVD.DEPOSITO DE PARTICULAS</v>
          </cell>
          <cell r="H3999" t="str">
            <v>X65</v>
          </cell>
          <cell r="I3999" t="str">
            <v>SRE2</v>
          </cell>
          <cell r="J3999">
            <v>8</v>
          </cell>
          <cell r="K3999" t="str">
            <v>IBARRA CARLOS NICOLA</v>
          </cell>
          <cell r="L3999" t="str">
            <v>GUNI</v>
          </cell>
        </row>
        <row r="4000">
          <cell r="A4000">
            <v>22</v>
          </cell>
          <cell r="B4000" t="str">
            <v>X65</v>
          </cell>
          <cell r="C4000" t="str">
            <v>DEPARTAMENTO PINTURA</v>
          </cell>
          <cell r="D4000" t="str">
            <v>486</v>
          </cell>
          <cell r="E4000" t="str">
            <v>PUERTA AVD.</v>
          </cell>
          <cell r="F4000" t="str">
            <v>DEPOSITO DE PARTICULAS</v>
          </cell>
          <cell r="G4000" t="str">
            <v>PUERTA AVD.DEPOSITO DE PARTICULAS</v>
          </cell>
          <cell r="H4000" t="str">
            <v>X65</v>
          </cell>
          <cell r="I4000" t="str">
            <v>TCMU</v>
          </cell>
          <cell r="J4000">
            <v>8</v>
          </cell>
          <cell r="K4000" t="str">
            <v>IBARRA CARLOS NICOLA</v>
          </cell>
          <cell r="L4000" t="str">
            <v>GUNI</v>
          </cell>
        </row>
        <row r="4001">
          <cell r="A4001">
            <v>22</v>
          </cell>
          <cell r="B4001" t="str">
            <v>X65</v>
          </cell>
          <cell r="C4001" t="str">
            <v>DEPARTAMENTO PINTURA</v>
          </cell>
          <cell r="D4001" t="str">
            <v>486</v>
          </cell>
          <cell r="E4001" t="str">
            <v>PUERTA AVD.</v>
          </cell>
          <cell r="F4001" t="str">
            <v>GRANO</v>
          </cell>
          <cell r="G4001" t="str">
            <v>PUERTA AVD.GRANO</v>
          </cell>
          <cell r="H4001" t="str">
            <v>X65</v>
          </cell>
          <cell r="I4001" t="str">
            <v>SRE2</v>
          </cell>
          <cell r="J4001">
            <v>8</v>
          </cell>
          <cell r="K4001" t="str">
            <v>GUTIERREZ VERONICA</v>
          </cell>
          <cell r="L4001" t="str">
            <v>GUNI</v>
          </cell>
        </row>
        <row r="4002">
          <cell r="A4002">
            <v>22</v>
          </cell>
          <cell r="B4002" t="str">
            <v>X65</v>
          </cell>
          <cell r="C4002" t="str">
            <v>DEPARTAMENTO PINTURA</v>
          </cell>
          <cell r="D4002" t="str">
            <v>486</v>
          </cell>
          <cell r="E4002" t="str">
            <v>PUERTA AVD.</v>
          </cell>
          <cell r="F4002" t="str">
            <v>GRANO</v>
          </cell>
          <cell r="G4002" t="str">
            <v>PUERTA AVD.GRANO</v>
          </cell>
          <cell r="H4002" t="str">
            <v>X65</v>
          </cell>
          <cell r="I4002" t="str">
            <v>TCMU</v>
          </cell>
          <cell r="J4002">
            <v>8</v>
          </cell>
          <cell r="K4002" t="str">
            <v>FLORES PABLO NORBERT</v>
          </cell>
          <cell r="L4002" t="str">
            <v>GUNI</v>
          </cell>
        </row>
        <row r="4003">
          <cell r="A4003">
            <v>22</v>
          </cell>
          <cell r="B4003" t="str">
            <v>X65</v>
          </cell>
          <cell r="C4003" t="str">
            <v>DEPARTAMENTO PINTURA</v>
          </cell>
          <cell r="D4003" t="str">
            <v>486</v>
          </cell>
          <cell r="E4003" t="str">
            <v>PUERTA AVD.</v>
          </cell>
          <cell r="F4003" t="str">
            <v>GRANO</v>
          </cell>
          <cell r="G4003" t="str">
            <v>PUERTA AVD.GRANO</v>
          </cell>
          <cell r="H4003" t="str">
            <v>X65</v>
          </cell>
          <cell r="I4003" t="str">
            <v>TCMU</v>
          </cell>
          <cell r="J4003">
            <v>8</v>
          </cell>
          <cell r="K4003" t="str">
            <v>RUSEK CHRISTIAN ADRI</v>
          </cell>
          <cell r="L4003" t="str">
            <v>GUNI</v>
          </cell>
        </row>
        <row r="4004">
          <cell r="A4004">
            <v>22</v>
          </cell>
          <cell r="B4004" t="str">
            <v>X65</v>
          </cell>
          <cell r="C4004" t="str">
            <v>DEPARTAMENTO PINTURA</v>
          </cell>
          <cell r="D4004" t="str">
            <v>486</v>
          </cell>
          <cell r="E4004" t="str">
            <v>PUERTA AVD.</v>
          </cell>
          <cell r="F4004" t="str">
            <v>HUELLAS</v>
          </cell>
          <cell r="G4004" t="str">
            <v>PUERTA AVD.HUELLAS</v>
          </cell>
          <cell r="H4004" t="str">
            <v>X65</v>
          </cell>
          <cell r="I4004" t="str">
            <v>BDEF</v>
          </cell>
          <cell r="J4004">
            <v>8</v>
          </cell>
          <cell r="K4004" t="str">
            <v>ZELAYA GONZA MA CRUZ</v>
          </cell>
          <cell r="L4004" t="str">
            <v>GUNI</v>
          </cell>
        </row>
        <row r="4005">
          <cell r="A4005">
            <v>22</v>
          </cell>
          <cell r="B4005" t="str">
            <v>X65</v>
          </cell>
          <cell r="C4005" t="str">
            <v>DEPARTAMENTO PINTURA</v>
          </cell>
          <cell r="D4005" t="str">
            <v>486</v>
          </cell>
          <cell r="E4005" t="str">
            <v>PUERTA AVD.</v>
          </cell>
          <cell r="F4005" t="str">
            <v>HUELLAS</v>
          </cell>
          <cell r="G4005" t="str">
            <v>PUERTA AVD.HUELLAS</v>
          </cell>
          <cell r="H4005" t="str">
            <v>X65</v>
          </cell>
          <cell r="I4005" t="str">
            <v>SRE1</v>
          </cell>
          <cell r="J4005">
            <v>8</v>
          </cell>
          <cell r="K4005" t="str">
            <v>AUTELLI JORGE A</v>
          </cell>
          <cell r="L4005" t="str">
            <v>TCMU</v>
          </cell>
        </row>
        <row r="4006">
          <cell r="A4006">
            <v>22</v>
          </cell>
          <cell r="B4006" t="str">
            <v>X65</v>
          </cell>
          <cell r="C4006" t="str">
            <v>DEPARTAMENTO PINTURA</v>
          </cell>
          <cell r="D4006" t="str">
            <v>486</v>
          </cell>
          <cell r="E4006" t="str">
            <v>PUERTA AVD.</v>
          </cell>
          <cell r="F4006" t="str">
            <v>HUELLAS</v>
          </cell>
          <cell r="G4006" t="str">
            <v>PUERTA AVD.HUELLAS</v>
          </cell>
          <cell r="H4006" t="str">
            <v>X65</v>
          </cell>
          <cell r="I4006" t="str">
            <v>TCMU</v>
          </cell>
          <cell r="J4006">
            <v>8</v>
          </cell>
          <cell r="K4006" t="str">
            <v>REYNOSO DAVID WALTER</v>
          </cell>
          <cell r="L4006" t="str">
            <v>GUNI</v>
          </cell>
        </row>
        <row r="4007">
          <cell r="A4007">
            <v>22</v>
          </cell>
          <cell r="B4007" t="str">
            <v>X65</v>
          </cell>
          <cell r="C4007" t="str">
            <v>DEPARTAMENTO PINTURA</v>
          </cell>
          <cell r="D4007" t="str">
            <v>486</v>
          </cell>
          <cell r="E4007" t="str">
            <v>PUERTA AVD.</v>
          </cell>
          <cell r="F4007" t="str">
            <v>MANCHA</v>
          </cell>
          <cell r="G4007" t="str">
            <v>PUERTA AVD.MANCHA</v>
          </cell>
          <cell r="H4007" t="str">
            <v>X65</v>
          </cell>
          <cell r="I4007" t="str">
            <v>SBOX</v>
          </cell>
          <cell r="J4007">
            <v>8</v>
          </cell>
          <cell r="K4007" t="str">
            <v>ALBORNOZ CARLOS</v>
          </cell>
          <cell r="L4007" t="str">
            <v>SPIN</v>
          </cell>
        </row>
        <row r="4008">
          <cell r="A4008">
            <v>22</v>
          </cell>
          <cell r="B4008" t="str">
            <v>X65</v>
          </cell>
          <cell r="C4008" t="str">
            <v>DEPARTAMENTO PINTURA</v>
          </cell>
          <cell r="D4008" t="str">
            <v>486</v>
          </cell>
          <cell r="E4008" t="str">
            <v>PUERTA AVD.</v>
          </cell>
          <cell r="F4008" t="str">
            <v>MANCHA</v>
          </cell>
          <cell r="G4008" t="str">
            <v>PUERTA AVD.MANCHA</v>
          </cell>
          <cell r="H4008" t="str">
            <v>X65</v>
          </cell>
          <cell r="I4008" t="str">
            <v>TCMU</v>
          </cell>
          <cell r="J4008">
            <v>8</v>
          </cell>
          <cell r="K4008" t="str">
            <v>REYNOSO DAVID WALTER</v>
          </cell>
          <cell r="L4008" t="str">
            <v>GUNI</v>
          </cell>
        </row>
        <row r="4009">
          <cell r="A4009">
            <v>22</v>
          </cell>
          <cell r="B4009" t="str">
            <v>X65</v>
          </cell>
          <cell r="C4009" t="str">
            <v>DEPARTAMENTO PINTURA</v>
          </cell>
          <cell r="D4009" t="str">
            <v>486</v>
          </cell>
          <cell r="E4009" t="str">
            <v>PUERTA AVD.</v>
          </cell>
          <cell r="F4009" t="str">
            <v>MANCHA</v>
          </cell>
          <cell r="G4009" t="str">
            <v>PUERTA AVD.MANCHA</v>
          </cell>
          <cell r="H4009" t="str">
            <v>X65</v>
          </cell>
          <cell r="I4009" t="str">
            <v>TCMU</v>
          </cell>
          <cell r="J4009">
            <v>8</v>
          </cell>
          <cell r="K4009" t="str">
            <v>ZELAYA GONZA MA CRUZ</v>
          </cell>
          <cell r="L4009" t="str">
            <v>GUNI</v>
          </cell>
        </row>
        <row r="4010">
          <cell r="A4010">
            <v>22</v>
          </cell>
          <cell r="B4010" t="str">
            <v>X65</v>
          </cell>
          <cell r="C4010" t="str">
            <v>DEPARTAMENTO PINTURA</v>
          </cell>
          <cell r="D4010" t="str">
            <v>486</v>
          </cell>
          <cell r="E4010" t="str">
            <v>PUERTA AVI.</v>
          </cell>
          <cell r="F4010" t="str">
            <v>CRATER</v>
          </cell>
          <cell r="G4010" t="str">
            <v>PUERTA AVI.CRATER</v>
          </cell>
          <cell r="H4010" t="str">
            <v>X65</v>
          </cell>
          <cell r="I4010" t="str">
            <v>SBOX</v>
          </cell>
          <cell r="J4010">
            <v>8</v>
          </cell>
          <cell r="K4010" t="str">
            <v>ALBORNOZ CARLOS</v>
          </cell>
          <cell r="L4010" t="str">
            <v>SPIN</v>
          </cell>
        </row>
        <row r="4011">
          <cell r="A4011">
            <v>22</v>
          </cell>
          <cell r="B4011" t="str">
            <v>X65</v>
          </cell>
          <cell r="C4011" t="str">
            <v>DEPARTAMENTO PINTURA</v>
          </cell>
          <cell r="D4011" t="str">
            <v>486</v>
          </cell>
          <cell r="E4011" t="str">
            <v>PUERTA AVI.</v>
          </cell>
          <cell r="F4011" t="str">
            <v>CRATER</v>
          </cell>
          <cell r="G4011" t="str">
            <v>PUERTA AVI.CRATER</v>
          </cell>
          <cell r="H4011" t="str">
            <v>X65</v>
          </cell>
          <cell r="I4011" t="str">
            <v>TCMU</v>
          </cell>
          <cell r="J4011">
            <v>8</v>
          </cell>
          <cell r="K4011" t="str">
            <v>MANZANELLI RICARDO O</v>
          </cell>
          <cell r="L4011" t="str">
            <v>GUNI</v>
          </cell>
        </row>
        <row r="4012">
          <cell r="A4012">
            <v>22</v>
          </cell>
          <cell r="B4012" t="str">
            <v>X65</v>
          </cell>
          <cell r="C4012" t="str">
            <v>DEPARTAMENTO PINTURA</v>
          </cell>
          <cell r="D4012" t="str">
            <v>486</v>
          </cell>
          <cell r="E4012" t="str">
            <v>PUERTA AVI.</v>
          </cell>
          <cell r="F4012" t="str">
            <v>DEPOSITO DE PARTICULAS</v>
          </cell>
          <cell r="G4012" t="str">
            <v>PUERTA AVI.DEPOSITO DE PARTICULAS</v>
          </cell>
          <cell r="H4012" t="str">
            <v>X65</v>
          </cell>
          <cell r="I4012" t="str">
            <v>BOUT</v>
          </cell>
          <cell r="J4012">
            <v>8</v>
          </cell>
          <cell r="K4012" t="str">
            <v>RUSEK CHRISTIAN ADRI</v>
          </cell>
          <cell r="L4012" t="str">
            <v>GUNI</v>
          </cell>
        </row>
        <row r="4013">
          <cell r="A4013">
            <v>22</v>
          </cell>
          <cell r="B4013" t="str">
            <v>X65</v>
          </cell>
          <cell r="C4013" t="str">
            <v>DEPARTAMENTO PINTURA</v>
          </cell>
          <cell r="D4013" t="str">
            <v>486</v>
          </cell>
          <cell r="E4013" t="str">
            <v>PUERTA AVI.</v>
          </cell>
          <cell r="F4013" t="str">
            <v>DEPOSITO DE PARTICULAS</v>
          </cell>
          <cell r="G4013" t="str">
            <v>PUERTA AVI.DEPOSITO DE PARTICULAS</v>
          </cell>
          <cell r="H4013" t="str">
            <v>X65</v>
          </cell>
          <cell r="I4013" t="str">
            <v>SBOX</v>
          </cell>
          <cell r="J4013">
            <v>8</v>
          </cell>
          <cell r="K4013" t="str">
            <v>ALBORNOZ CARLOS</v>
          </cell>
          <cell r="L4013" t="str">
            <v>SPIN</v>
          </cell>
        </row>
        <row r="4014">
          <cell r="A4014">
            <v>22</v>
          </cell>
          <cell r="B4014" t="str">
            <v>X65</v>
          </cell>
          <cell r="C4014" t="str">
            <v>DEPARTAMENTO PINTURA</v>
          </cell>
          <cell r="D4014" t="str">
            <v>486</v>
          </cell>
          <cell r="E4014" t="str">
            <v>PUERTA AVI.</v>
          </cell>
          <cell r="F4014" t="str">
            <v>DEPOSITO DE PARTICULAS</v>
          </cell>
          <cell r="G4014" t="str">
            <v>PUERTA AVI.DEPOSITO DE PARTICULAS</v>
          </cell>
          <cell r="H4014" t="str">
            <v>X65</v>
          </cell>
          <cell r="I4014" t="str">
            <v>SRE1</v>
          </cell>
          <cell r="J4014">
            <v>8</v>
          </cell>
          <cell r="K4014" t="str">
            <v>RAMIREZ RICAR DANIEL</v>
          </cell>
          <cell r="L4014" t="str">
            <v>GUNI</v>
          </cell>
        </row>
        <row r="4015">
          <cell r="A4015">
            <v>22</v>
          </cell>
          <cell r="B4015" t="str">
            <v>X65</v>
          </cell>
          <cell r="C4015" t="str">
            <v>DEPARTAMENTO PINTURA</v>
          </cell>
          <cell r="D4015" t="str">
            <v>486</v>
          </cell>
          <cell r="E4015" t="str">
            <v>PUERTA AVI.</v>
          </cell>
          <cell r="F4015" t="str">
            <v>DEPOSITO DE PARTICULAS</v>
          </cell>
          <cell r="G4015" t="str">
            <v>PUERTA AVI.DEPOSITO DE PARTICULAS</v>
          </cell>
          <cell r="H4015" t="str">
            <v>X65</v>
          </cell>
          <cell r="I4015" t="str">
            <v>TCMU</v>
          </cell>
          <cell r="J4015">
            <v>8</v>
          </cell>
          <cell r="K4015" t="str">
            <v>REYNOSO DAVID WALTER</v>
          </cell>
          <cell r="L4015" t="str">
            <v>GUNI</v>
          </cell>
        </row>
        <row r="4016">
          <cell r="A4016">
            <v>22</v>
          </cell>
          <cell r="B4016" t="str">
            <v>X65</v>
          </cell>
          <cell r="C4016" t="str">
            <v>DEPARTAMENTO PINTURA</v>
          </cell>
          <cell r="D4016" t="str">
            <v>486</v>
          </cell>
          <cell r="E4016" t="str">
            <v>PUERTA AVI.</v>
          </cell>
          <cell r="F4016" t="str">
            <v>DEPOSITO DE PARTICULAS</v>
          </cell>
          <cell r="G4016" t="str">
            <v>PUERTA AVI.DEPOSITO DE PARTICULAS</v>
          </cell>
          <cell r="H4016" t="str">
            <v>X65</v>
          </cell>
          <cell r="I4016" t="str">
            <v>TCMU</v>
          </cell>
          <cell r="J4016">
            <v>8</v>
          </cell>
          <cell r="K4016" t="str">
            <v>VERA FEDERICO</v>
          </cell>
          <cell r="L4016" t="str">
            <v>GUNI</v>
          </cell>
        </row>
        <row r="4017">
          <cell r="A4017">
            <v>22</v>
          </cell>
          <cell r="B4017" t="str">
            <v>X65</v>
          </cell>
          <cell r="C4017" t="str">
            <v>DEPARTAMENTO PINTURA</v>
          </cell>
          <cell r="D4017" t="str">
            <v>486</v>
          </cell>
          <cell r="E4017" t="str">
            <v>PUERTA AVI.</v>
          </cell>
          <cell r="F4017" t="str">
            <v>GRANO</v>
          </cell>
          <cell r="G4017" t="str">
            <v>PUERTA AVI.GRANO</v>
          </cell>
          <cell r="H4017" t="str">
            <v>X65</v>
          </cell>
          <cell r="I4017" t="str">
            <v>SRE1</v>
          </cell>
          <cell r="J4017">
            <v>8</v>
          </cell>
          <cell r="K4017" t="str">
            <v>FUENTE FEDER GREGOR</v>
          </cell>
          <cell r="L4017" t="str">
            <v>GUNI</v>
          </cell>
        </row>
        <row r="4018">
          <cell r="A4018">
            <v>22</v>
          </cell>
          <cell r="B4018" t="str">
            <v>X65</v>
          </cell>
          <cell r="C4018" t="str">
            <v>DEPARTAMENTO PINTURA</v>
          </cell>
          <cell r="D4018" t="str">
            <v>486</v>
          </cell>
          <cell r="E4018" t="str">
            <v>PUERTA AVI.</v>
          </cell>
          <cell r="F4018" t="str">
            <v>HUELLAS</v>
          </cell>
          <cell r="G4018" t="str">
            <v>PUERTA AVI.HUELLAS</v>
          </cell>
          <cell r="H4018" t="str">
            <v>X65</v>
          </cell>
          <cell r="I4018" t="str">
            <v>SRE2</v>
          </cell>
          <cell r="J4018">
            <v>8</v>
          </cell>
          <cell r="K4018" t="str">
            <v>AUTELLI JORGE A</v>
          </cell>
          <cell r="L4018" t="str">
            <v>TCMU</v>
          </cell>
        </row>
        <row r="4019">
          <cell r="A4019">
            <v>22</v>
          </cell>
          <cell r="B4019" t="str">
            <v>X65</v>
          </cell>
          <cell r="C4019" t="str">
            <v>DEPARTAMENTO PINTURA</v>
          </cell>
          <cell r="D4019" t="str">
            <v>486</v>
          </cell>
          <cell r="E4019" t="str">
            <v>PUERTA AVI.</v>
          </cell>
          <cell r="F4019" t="str">
            <v>HUELLAS</v>
          </cell>
          <cell r="G4019" t="str">
            <v>PUERTA AVI.HUELLAS</v>
          </cell>
          <cell r="H4019" t="str">
            <v>X65</v>
          </cell>
          <cell r="I4019" t="str">
            <v>TCMU</v>
          </cell>
          <cell r="J4019">
            <v>8</v>
          </cell>
          <cell r="K4019" t="str">
            <v>GAUNA MARIA EUGENIA</v>
          </cell>
          <cell r="L4019" t="str">
            <v>GUNI</v>
          </cell>
        </row>
        <row r="4020">
          <cell r="A4020">
            <v>22</v>
          </cell>
          <cell r="B4020" t="str">
            <v>X65</v>
          </cell>
          <cell r="C4020" t="str">
            <v>DEPARTAMENTO PINTURA</v>
          </cell>
          <cell r="D4020" t="str">
            <v>486</v>
          </cell>
          <cell r="E4020" t="str">
            <v>PUERTA AVI.</v>
          </cell>
          <cell r="F4020" t="str">
            <v>HUELLAS</v>
          </cell>
          <cell r="G4020" t="str">
            <v>PUERTA AVI.HUELLAS</v>
          </cell>
          <cell r="H4020" t="str">
            <v>X65</v>
          </cell>
          <cell r="I4020" t="str">
            <v>TCMU</v>
          </cell>
          <cell r="J4020">
            <v>8</v>
          </cell>
          <cell r="K4020" t="str">
            <v>VAZQUEZ RENE ALBERTO</v>
          </cell>
          <cell r="L4020" t="str">
            <v>GUNI</v>
          </cell>
        </row>
        <row r="4021">
          <cell r="A4021">
            <v>22</v>
          </cell>
          <cell r="B4021" t="str">
            <v>X65</v>
          </cell>
          <cell r="C4021" t="str">
            <v>DEPARTAMENTO PINTURA</v>
          </cell>
          <cell r="D4021" t="str">
            <v>486</v>
          </cell>
          <cell r="E4021" t="str">
            <v>PUERTA AVI.</v>
          </cell>
          <cell r="F4021" t="str">
            <v>MANCHA</v>
          </cell>
          <cell r="G4021" t="str">
            <v>PUERTA AVI.MANCHA</v>
          </cell>
          <cell r="H4021" t="str">
            <v>X65</v>
          </cell>
          <cell r="I4021" t="str">
            <v>TCMU</v>
          </cell>
          <cell r="J4021">
            <v>8</v>
          </cell>
          <cell r="K4021" t="str">
            <v>MANZANELLI RICARDO O</v>
          </cell>
          <cell r="L4021" t="str">
            <v>GUNI</v>
          </cell>
        </row>
        <row r="4022">
          <cell r="A4022">
            <v>22</v>
          </cell>
          <cell r="B4022" t="str">
            <v>X65</v>
          </cell>
          <cell r="C4022" t="str">
            <v>DEPARTAMENTO PINTURA</v>
          </cell>
          <cell r="D4022" t="str">
            <v>486</v>
          </cell>
          <cell r="E4022" t="str">
            <v>TAPA DE CARBURANTE</v>
          </cell>
          <cell r="F4022" t="str">
            <v>GRANO</v>
          </cell>
          <cell r="G4022" t="str">
            <v>TAPA DE CARBURANTEGRANO</v>
          </cell>
          <cell r="H4022" t="str">
            <v>X65</v>
          </cell>
          <cell r="I4022" t="str">
            <v>TCMU</v>
          </cell>
          <cell r="J4022">
            <v>8</v>
          </cell>
          <cell r="K4022" t="str">
            <v>FIGUEROA MIGUEL ANGE</v>
          </cell>
          <cell r="L4022" t="str">
            <v>GUNI</v>
          </cell>
        </row>
        <row r="4023">
          <cell r="A4023">
            <v>22</v>
          </cell>
          <cell r="B4023" t="str">
            <v>X65</v>
          </cell>
          <cell r="C4023" t="str">
            <v>DEPARTAMENTO PINTURA</v>
          </cell>
          <cell r="D4023" t="str">
            <v>486</v>
          </cell>
          <cell r="E4023" t="str">
            <v>TAPA DE CARBURANTE</v>
          </cell>
          <cell r="F4023" t="str">
            <v>GRANO</v>
          </cell>
          <cell r="G4023" t="str">
            <v>TAPA DE CARBURANTEGRANO</v>
          </cell>
          <cell r="H4023" t="str">
            <v>X65</v>
          </cell>
          <cell r="I4023" t="str">
            <v>TCMU</v>
          </cell>
          <cell r="J4023">
            <v>8</v>
          </cell>
          <cell r="K4023" t="str">
            <v>MANZANELLI RICARDO O</v>
          </cell>
          <cell r="L4023" t="str">
            <v>GUNI</v>
          </cell>
        </row>
        <row r="4024">
          <cell r="A4024">
            <v>22</v>
          </cell>
          <cell r="B4024" t="str">
            <v>X65</v>
          </cell>
          <cell r="C4024" t="str">
            <v>DEPARTAMENTO PINTURA</v>
          </cell>
          <cell r="D4024" t="str">
            <v>486</v>
          </cell>
          <cell r="E4024" t="str">
            <v>TECHO</v>
          </cell>
          <cell r="F4024" t="str">
            <v>DEPOSITO DE PARTICULAS</v>
          </cell>
          <cell r="G4024" t="str">
            <v>TECHODEPOSITO DE PARTICULAS</v>
          </cell>
          <cell r="H4024" t="str">
            <v>X65</v>
          </cell>
          <cell r="I4024" t="str">
            <v>BOUT</v>
          </cell>
          <cell r="J4024">
            <v>8</v>
          </cell>
          <cell r="K4024" t="str">
            <v>RUSEK CHRISTIAN ADRI</v>
          </cell>
          <cell r="L4024" t="str">
            <v>GUNI</v>
          </cell>
        </row>
        <row r="4025">
          <cell r="A4025">
            <v>22</v>
          </cell>
          <cell r="B4025" t="str">
            <v>X65</v>
          </cell>
          <cell r="C4025" t="str">
            <v>DEPARTAMENTO PINTURA</v>
          </cell>
          <cell r="D4025" t="str">
            <v>486</v>
          </cell>
          <cell r="E4025" t="str">
            <v>TECHO</v>
          </cell>
          <cell r="F4025" t="str">
            <v>GRANO</v>
          </cell>
          <cell r="G4025" t="str">
            <v>TECHOGRANO</v>
          </cell>
          <cell r="H4025" t="str">
            <v>X65</v>
          </cell>
          <cell r="I4025" t="str">
            <v>BOUT</v>
          </cell>
          <cell r="J4025">
            <v>8</v>
          </cell>
          <cell r="K4025" t="str">
            <v>MANZANELLI RICARDO O</v>
          </cell>
          <cell r="L4025" t="str">
            <v>GUNI</v>
          </cell>
        </row>
        <row r="4026">
          <cell r="A4026">
            <v>22</v>
          </cell>
          <cell r="B4026" t="str">
            <v>X65</v>
          </cell>
          <cell r="C4026" t="str">
            <v>DEPARTAMENTO PINTURA</v>
          </cell>
          <cell r="D4026" t="str">
            <v>486</v>
          </cell>
          <cell r="E4026" t="str">
            <v>TECHO</v>
          </cell>
          <cell r="F4026" t="str">
            <v>GRANO</v>
          </cell>
          <cell r="G4026" t="str">
            <v>TECHOGRANO</v>
          </cell>
          <cell r="H4026" t="str">
            <v>X65</v>
          </cell>
          <cell r="I4026" t="str">
            <v>SRE1</v>
          </cell>
          <cell r="J4026">
            <v>8</v>
          </cell>
          <cell r="K4026" t="str">
            <v>FIGUEROA MIGUEL ANGE</v>
          </cell>
          <cell r="L4026" t="str">
            <v>GUNI</v>
          </cell>
        </row>
        <row r="4027">
          <cell r="A4027">
            <v>22</v>
          </cell>
          <cell r="B4027" t="str">
            <v>X65</v>
          </cell>
          <cell r="C4027" t="str">
            <v>DEPARTAMENTO PINTURA</v>
          </cell>
          <cell r="D4027" t="str">
            <v>486</v>
          </cell>
          <cell r="E4027" t="str">
            <v>TECHO</v>
          </cell>
          <cell r="F4027" t="str">
            <v>HUELLAS</v>
          </cell>
          <cell r="G4027" t="str">
            <v>TECHOHUELLAS</v>
          </cell>
          <cell r="H4027" t="str">
            <v>X65</v>
          </cell>
          <cell r="I4027" t="str">
            <v>SRE2</v>
          </cell>
          <cell r="J4027">
            <v>8</v>
          </cell>
          <cell r="K4027" t="str">
            <v>RIZZI JESSICA</v>
          </cell>
          <cell r="L4027" t="str">
            <v>GUNI</v>
          </cell>
        </row>
        <row r="4028">
          <cell r="A4028">
            <v>22</v>
          </cell>
          <cell r="B4028" t="str">
            <v>X65</v>
          </cell>
          <cell r="C4028" t="str">
            <v>DEPARTAMENTO PINTURA</v>
          </cell>
          <cell r="D4028" t="str">
            <v>486</v>
          </cell>
          <cell r="E4028" t="str">
            <v>TECHO</v>
          </cell>
          <cell r="F4028" t="str">
            <v>MANCHA</v>
          </cell>
          <cell r="G4028" t="str">
            <v>TECHOMANCHA</v>
          </cell>
          <cell r="H4028" t="str">
            <v>X65</v>
          </cell>
          <cell r="I4028" t="str">
            <v>TCMU</v>
          </cell>
          <cell r="J4028">
            <v>8</v>
          </cell>
          <cell r="K4028" t="str">
            <v>RUSEK CHRISTIAN ADRI</v>
          </cell>
          <cell r="L4028" t="str">
            <v>GUNI</v>
          </cell>
        </row>
        <row r="4029">
          <cell r="A4029">
            <v>22</v>
          </cell>
          <cell r="B4029" t="str">
            <v>X65</v>
          </cell>
          <cell r="C4029" t="str">
            <v>DEPARTAMENTO PINTURA</v>
          </cell>
          <cell r="D4029" t="str">
            <v>486</v>
          </cell>
          <cell r="E4029" t="str">
            <v>TECHO</v>
          </cell>
          <cell r="F4029" t="str">
            <v>MANCHA</v>
          </cell>
          <cell r="G4029" t="str">
            <v>TECHOMANCHA</v>
          </cell>
          <cell r="H4029" t="str">
            <v>X65</v>
          </cell>
          <cell r="I4029" t="str">
            <v>TCMU</v>
          </cell>
          <cell r="J4029">
            <v>8</v>
          </cell>
          <cell r="K4029" t="str">
            <v>ZELAYA GONZA MA CRUZ</v>
          </cell>
          <cell r="L4029" t="str">
            <v>GUNI</v>
          </cell>
        </row>
        <row r="4030">
          <cell r="A4030">
            <v>22</v>
          </cell>
          <cell r="B4030" t="str">
            <v>X65</v>
          </cell>
          <cell r="C4030" t="str">
            <v>DIRECCION ADJUNTA TECNICA</v>
          </cell>
          <cell r="D4030" t="str">
            <v>300</v>
          </cell>
          <cell r="E4030" t="str">
            <v>ALFOMBRA DE PISO ARI.</v>
          </cell>
          <cell r="F4030" t="str">
            <v>PRESENCIA DE AGUA (ORIGEN INDETERMINADO)</v>
          </cell>
          <cell r="G4030" t="str">
            <v>ALFOMBRA DE PISO ARI.PRESENCIA DE AGUA (ORIGEN INDETERMINADO)</v>
          </cell>
          <cell r="H4030" t="str">
            <v>X65</v>
          </cell>
          <cell r="I4030" t="str">
            <v>BDEF</v>
          </cell>
          <cell r="J4030">
            <v>8</v>
          </cell>
          <cell r="K4030" t="str">
            <v>ESTERIO SERGIO DAN</v>
          </cell>
          <cell r="L4030" t="str">
            <v>BOUT</v>
          </cell>
        </row>
        <row r="4031">
          <cell r="A4031">
            <v>22</v>
          </cell>
          <cell r="B4031" t="str">
            <v>X65</v>
          </cell>
          <cell r="C4031" t="str">
            <v>DIRECCION ADJUNTA TECNICA</v>
          </cell>
          <cell r="D4031" t="str">
            <v>300</v>
          </cell>
          <cell r="E4031" t="str">
            <v>ALFOMBRA DE PISO ARI.</v>
          </cell>
          <cell r="F4031" t="str">
            <v>PRESENCIA DE AGUA (ORIGEN INDETERMINADO)</v>
          </cell>
          <cell r="G4031" t="str">
            <v>ALFOMBRA DE PISO ARI.PRESENCIA DE AGUA (ORIGEN INDETERMINADO)</v>
          </cell>
          <cell r="H4031" t="str">
            <v>X65</v>
          </cell>
          <cell r="I4031" t="str">
            <v>BDEF</v>
          </cell>
          <cell r="J4031">
            <v>8</v>
          </cell>
          <cell r="K4031" t="str">
            <v>GOMEZ LUCAS EDUARDO</v>
          </cell>
          <cell r="L4031" t="str">
            <v>BOUT</v>
          </cell>
        </row>
        <row r="4032">
          <cell r="A4032">
            <v>22</v>
          </cell>
          <cell r="B4032" t="str">
            <v>X65</v>
          </cell>
          <cell r="C4032" t="str">
            <v>DIRECCION ADJUNTA TECNICA</v>
          </cell>
          <cell r="D4032" t="str">
            <v>300</v>
          </cell>
          <cell r="E4032" t="str">
            <v>FUNCION ABR / ABS</v>
          </cell>
          <cell r="F4032" t="str">
            <v>DEFECTO ELECTRICO NO REPRODUCIDO</v>
          </cell>
          <cell r="G4032" t="str">
            <v>FUNCION ABR / ABSDEFECTO ELECTRICO NO REPRODUCIDO</v>
          </cell>
          <cell r="H4032" t="str">
            <v>X65</v>
          </cell>
          <cell r="I4032" t="str">
            <v>SREE</v>
          </cell>
          <cell r="J4032">
            <v>8</v>
          </cell>
          <cell r="K4032" t="str">
            <v>CONTROL ELECTRICO</v>
          </cell>
          <cell r="L4032" t="str">
            <v>SEEA</v>
          </cell>
        </row>
        <row r="4033">
          <cell r="A4033">
            <v>22</v>
          </cell>
          <cell r="B4033" t="str">
            <v>X76</v>
          </cell>
          <cell r="C4033" t="str">
            <v>CALIDAD DE PIEZAS</v>
          </cell>
          <cell r="D4033" t="str">
            <v>151</v>
          </cell>
          <cell r="E4033" t="str">
            <v>DEPOSITO DE CARBURANTE</v>
          </cell>
          <cell r="F4033" t="str">
            <v>NO CONFORME</v>
          </cell>
          <cell r="G4033" t="str">
            <v>DEPOSITO DE CARBURANTENO CONFORME</v>
          </cell>
          <cell r="H4033" t="str">
            <v>X76</v>
          </cell>
          <cell r="I4033" t="str">
            <v>SRE2</v>
          </cell>
          <cell r="J4033">
            <v>8</v>
          </cell>
          <cell r="K4033" t="str">
            <v>AUTELLI JORGE A</v>
          </cell>
          <cell r="L4033" t="str">
            <v>TCMU</v>
          </cell>
        </row>
        <row r="4034">
          <cell r="A4034">
            <v>22</v>
          </cell>
          <cell r="B4034" t="str">
            <v>X76</v>
          </cell>
          <cell r="C4034" t="str">
            <v>CALIDAD DE PIEZAS</v>
          </cell>
          <cell r="D4034" t="str">
            <v>151</v>
          </cell>
          <cell r="E4034" t="str">
            <v>FUNCION AIR-BAG / PRETENSOR</v>
          </cell>
          <cell r="F4034" t="str">
            <v>INSTALACION FIRMA SK01</v>
          </cell>
          <cell r="G4034" t="str">
            <v>FUNCION AIR-BAG / PRETENSORINSTALACION FIRMA SK01</v>
          </cell>
          <cell r="H4034" t="str">
            <v>X76</v>
          </cell>
          <cell r="I4034" t="str">
            <v>SREE</v>
          </cell>
          <cell r="J4034">
            <v>8</v>
          </cell>
          <cell r="K4034" t="str">
            <v>CONTROL ELECTRICO</v>
          </cell>
          <cell r="L4034" t="str">
            <v>SEEA</v>
          </cell>
        </row>
        <row r="4035">
          <cell r="A4035">
            <v>22</v>
          </cell>
          <cell r="B4035" t="str">
            <v>X76</v>
          </cell>
          <cell r="C4035" t="str">
            <v>CALIDAD DE PIEZAS</v>
          </cell>
          <cell r="D4035" t="str">
            <v>151</v>
          </cell>
          <cell r="E4035" t="str">
            <v>FUNCION TABLERO BORDO</v>
          </cell>
          <cell r="F4035" t="str">
            <v>TERMINAL DETERIORADO</v>
          </cell>
          <cell r="G4035" t="str">
            <v>FUNCION TABLERO BORDOTERMINAL DETERIORADO</v>
          </cell>
          <cell r="H4035" t="str">
            <v>X76</v>
          </cell>
          <cell r="I4035" t="str">
            <v>SREE</v>
          </cell>
          <cell r="J4035">
            <v>8</v>
          </cell>
          <cell r="K4035" t="str">
            <v>CONTROL ELECTRICO</v>
          </cell>
          <cell r="L4035" t="str">
            <v>ST2A</v>
          </cell>
        </row>
        <row r="4036">
          <cell r="A4036">
            <v>22</v>
          </cell>
          <cell r="B4036" t="str">
            <v>X76</v>
          </cell>
          <cell r="C4036" t="str">
            <v>CALIDAD DE PIEZAS</v>
          </cell>
          <cell r="D4036" t="str">
            <v>151</v>
          </cell>
          <cell r="E4036" t="str">
            <v>GUARNITURA DE TECHO</v>
          </cell>
          <cell r="F4036" t="str">
            <v>DEFORMADO</v>
          </cell>
          <cell r="G4036" t="str">
            <v>GUARNITURA DE TECHODEFORMADO</v>
          </cell>
          <cell r="H4036" t="str">
            <v>X76</v>
          </cell>
          <cell r="I4036" t="str">
            <v>TCMU</v>
          </cell>
          <cell r="J4036">
            <v>8</v>
          </cell>
          <cell r="K4036" t="str">
            <v>MANZANELLI RICARDO O</v>
          </cell>
          <cell r="L4036" t="str">
            <v>GUN2</v>
          </cell>
        </row>
        <row r="4037">
          <cell r="A4037">
            <v>22</v>
          </cell>
          <cell r="B4037" t="str">
            <v>X76</v>
          </cell>
          <cell r="C4037" t="str">
            <v>CALIDAD DE PIEZAS</v>
          </cell>
          <cell r="D4037" t="str">
            <v>151</v>
          </cell>
          <cell r="E4037" t="str">
            <v>GUIA CENTRADOR DE PTA. DESLIZANTE D.</v>
          </cell>
          <cell r="F4037" t="str">
            <v>FIJACION ROSCADA NO CONFORME</v>
          </cell>
          <cell r="G4037" t="str">
            <v>GUIA CENTRADOR DE PTA. DESLIZANTE D.FIJACION ROSCADA NO CONFORME</v>
          </cell>
          <cell r="H4037" t="str">
            <v>X76</v>
          </cell>
          <cell r="I4037" t="str">
            <v>SRE2</v>
          </cell>
          <cell r="J4037">
            <v>8</v>
          </cell>
          <cell r="K4037" t="str">
            <v>DAGHERO CLAUDIO JUAN</v>
          </cell>
          <cell r="L4037" t="str">
            <v>TCMU</v>
          </cell>
        </row>
        <row r="4038">
          <cell r="A4038">
            <v>22</v>
          </cell>
          <cell r="B4038" t="str">
            <v>X76</v>
          </cell>
          <cell r="C4038" t="str">
            <v>CALIDAD DE PIEZAS</v>
          </cell>
          <cell r="D4038" t="str">
            <v>151</v>
          </cell>
          <cell r="E4038" t="str">
            <v>LUNA MOVIL DE PUERTA AVD.</v>
          </cell>
          <cell r="F4038" t="str">
            <v>NO CONFORME</v>
          </cell>
          <cell r="G4038" t="str">
            <v>LUNA MOVIL DE PUERTA AVD.NO CONFORME</v>
          </cell>
          <cell r="H4038" t="str">
            <v>X76</v>
          </cell>
          <cell r="I4038" t="str">
            <v>TCMU</v>
          </cell>
          <cell r="J4038">
            <v>8</v>
          </cell>
          <cell r="K4038" t="str">
            <v>VAZQUEZ RENE ALBERTO</v>
          </cell>
          <cell r="L4038" t="str">
            <v>GUNI</v>
          </cell>
        </row>
        <row r="4039">
          <cell r="A4039">
            <v>22</v>
          </cell>
          <cell r="B4039" t="str">
            <v>X76</v>
          </cell>
          <cell r="C4039" t="str">
            <v>CALIDAD DE PIEZAS</v>
          </cell>
          <cell r="D4039" t="str">
            <v>151</v>
          </cell>
          <cell r="E4039" t="str">
            <v>LUNA MOVIL DE PUERTA AVI.</v>
          </cell>
          <cell r="F4039" t="str">
            <v>RAYADO</v>
          </cell>
          <cell r="G4039" t="str">
            <v>LUNA MOVIL DE PUERTA AVI.RAYADO</v>
          </cell>
          <cell r="H4039" t="str">
            <v>X76</v>
          </cell>
          <cell r="I4039" t="str">
            <v>SRE2</v>
          </cell>
          <cell r="J4039">
            <v>8</v>
          </cell>
          <cell r="K4039" t="str">
            <v>VAZQUEZ RENE ALBERTO</v>
          </cell>
          <cell r="L4039" t="str">
            <v>GUNI</v>
          </cell>
        </row>
        <row r="4040">
          <cell r="A4040">
            <v>22</v>
          </cell>
          <cell r="B4040" t="str">
            <v>X76</v>
          </cell>
          <cell r="C4040" t="str">
            <v>CALIDAD DE PIEZAS</v>
          </cell>
          <cell r="D4040" t="str">
            <v>151</v>
          </cell>
          <cell r="E4040" t="str">
            <v>PARACHOQUES AR</v>
          </cell>
          <cell r="F4040" t="str">
            <v>MAL ASPECTO</v>
          </cell>
          <cell r="G4040" t="str">
            <v>PARACHOQUES ARMAL ASPECTO</v>
          </cell>
          <cell r="H4040" t="str">
            <v>X76</v>
          </cell>
          <cell r="I4040" t="str">
            <v>TCMU</v>
          </cell>
          <cell r="J4040">
            <v>8</v>
          </cell>
          <cell r="K4040" t="str">
            <v>RAMIREZ RICAR DANIEL</v>
          </cell>
          <cell r="L4040" t="str">
            <v>GUNI</v>
          </cell>
        </row>
        <row r="4041">
          <cell r="A4041">
            <v>22</v>
          </cell>
          <cell r="B4041" t="str">
            <v>X76</v>
          </cell>
          <cell r="C4041" t="str">
            <v>CALIDAD DE PIEZAS</v>
          </cell>
          <cell r="D4041" t="str">
            <v>151</v>
          </cell>
          <cell r="E4041" t="str">
            <v>PARACHOQUES AR</v>
          </cell>
          <cell r="F4041" t="str">
            <v xml:space="preserve">RAYAS </v>
          </cell>
          <cell r="G4041" t="str">
            <v xml:space="preserve">PARACHOQUES ARRAYAS </v>
          </cell>
          <cell r="H4041" t="str">
            <v>X76</v>
          </cell>
          <cell r="I4041" t="str">
            <v>BDEF</v>
          </cell>
          <cell r="J4041">
            <v>8</v>
          </cell>
          <cell r="K4041" t="str">
            <v>ESTERIO SERGIO DAN</v>
          </cell>
          <cell r="L4041" t="str">
            <v>BOUT</v>
          </cell>
        </row>
        <row r="4042">
          <cell r="A4042">
            <v>22</v>
          </cell>
          <cell r="B4042" t="str">
            <v>X76</v>
          </cell>
          <cell r="C4042" t="str">
            <v>CALIDAD DE PIEZAS</v>
          </cell>
          <cell r="D4042" t="str">
            <v>151</v>
          </cell>
          <cell r="E4042" t="str">
            <v>PARACHOQUES AR</v>
          </cell>
          <cell r="F4042" t="str">
            <v xml:space="preserve">RAYAS </v>
          </cell>
          <cell r="G4042" t="str">
            <v xml:space="preserve">PARACHOQUES ARRAYAS </v>
          </cell>
          <cell r="H4042" t="str">
            <v>X76</v>
          </cell>
          <cell r="I4042" t="str">
            <v>TCMU</v>
          </cell>
          <cell r="J4042">
            <v>8</v>
          </cell>
          <cell r="K4042" t="str">
            <v>VAZQUEZ RENE ALBERTO</v>
          </cell>
          <cell r="L4042" t="str">
            <v>GUNI</v>
          </cell>
        </row>
        <row r="4043">
          <cell r="A4043">
            <v>22</v>
          </cell>
          <cell r="B4043" t="str">
            <v>X76</v>
          </cell>
          <cell r="C4043" t="str">
            <v>CALIDAD DE PIEZAS</v>
          </cell>
          <cell r="D4043" t="str">
            <v>151</v>
          </cell>
          <cell r="E4043" t="str">
            <v>PORTON (CONJUNTO)</v>
          </cell>
          <cell r="F4043" t="str">
            <v>BOLLOS</v>
          </cell>
          <cell r="G4043" t="str">
            <v>PORTON (CONJUNTO)BOLLOS</v>
          </cell>
          <cell r="H4043" t="str">
            <v>X76</v>
          </cell>
          <cell r="I4043" t="str">
            <v>TCMU</v>
          </cell>
          <cell r="J4043">
            <v>8</v>
          </cell>
          <cell r="K4043" t="str">
            <v>GAUNA MARIA EUGENIA</v>
          </cell>
          <cell r="L4043" t="str">
            <v>GUNI</v>
          </cell>
        </row>
        <row r="4044">
          <cell r="A4044">
            <v>22</v>
          </cell>
          <cell r="B4044" t="str">
            <v>X76</v>
          </cell>
          <cell r="C4044" t="str">
            <v>CALIDAD DE PIEZAS</v>
          </cell>
          <cell r="D4044" t="str">
            <v>151</v>
          </cell>
          <cell r="E4044" t="str">
            <v>PORTON (CONJUNTO)</v>
          </cell>
          <cell r="F4044" t="str">
            <v>SOLDADURA ESTALLADA</v>
          </cell>
          <cell r="G4044" t="str">
            <v>PORTON (CONJUNTO)SOLDADURA ESTALLADA</v>
          </cell>
          <cell r="H4044" t="str">
            <v>X76</v>
          </cell>
          <cell r="I4044" t="str">
            <v>TCMU</v>
          </cell>
          <cell r="J4044">
            <v>8</v>
          </cell>
          <cell r="K4044" t="str">
            <v>GUTIERREZ VERONICA</v>
          </cell>
          <cell r="L4044" t="str">
            <v>GUNI</v>
          </cell>
        </row>
        <row r="4045">
          <cell r="A4045">
            <v>22</v>
          </cell>
          <cell r="B4045" t="str">
            <v>X76</v>
          </cell>
          <cell r="C4045" t="str">
            <v>CALIDAD DE PIEZAS</v>
          </cell>
          <cell r="D4045" t="str">
            <v>151</v>
          </cell>
          <cell r="E4045" t="str">
            <v>VISERA DE CUADRO DE INSTRUM</v>
          </cell>
          <cell r="F4045" t="str">
            <v>MAL CLIPSADO</v>
          </cell>
          <cell r="G4045" t="str">
            <v>VISERA DE CUADRO DE INSTRUMMAL CLIPSADO</v>
          </cell>
          <cell r="H4045" t="str">
            <v>X76</v>
          </cell>
          <cell r="I4045" t="str">
            <v>BOUT</v>
          </cell>
          <cell r="J4045">
            <v>8</v>
          </cell>
          <cell r="K4045" t="str">
            <v>AUTELLI JORGE A</v>
          </cell>
          <cell r="L4045" t="str">
            <v>SREE</v>
          </cell>
        </row>
        <row r="4046">
          <cell r="A4046">
            <v>22</v>
          </cell>
          <cell r="B4046" t="str">
            <v>X76</v>
          </cell>
          <cell r="C4046" t="str">
            <v>CALIDAD DE PIEZAS</v>
          </cell>
          <cell r="D4046" t="str">
            <v>151</v>
          </cell>
          <cell r="E4046" t="str">
            <v>VISERA DE CUADRO DE INSTRUM</v>
          </cell>
          <cell r="F4046" t="str">
            <v>MAL CLIPSADO</v>
          </cell>
          <cell r="G4046" t="str">
            <v>VISERA DE CUADRO DE INSTRUMMAL CLIPSADO</v>
          </cell>
          <cell r="H4046" t="str">
            <v>X76</v>
          </cell>
          <cell r="I4046" t="str">
            <v>SRE2</v>
          </cell>
          <cell r="J4046">
            <v>8</v>
          </cell>
          <cell r="K4046" t="str">
            <v>AUTELLI JORGE A</v>
          </cell>
          <cell r="L4046" t="str">
            <v>TCMU</v>
          </cell>
        </row>
        <row r="4047">
          <cell r="A4047">
            <v>22</v>
          </cell>
          <cell r="B4047" t="str">
            <v>X76</v>
          </cell>
          <cell r="C4047" t="str">
            <v>DEPARTAMENTO  CHAPA</v>
          </cell>
          <cell r="D4047" t="str">
            <v>421</v>
          </cell>
          <cell r="E4047" t="str">
            <v>CAPOT AV.</v>
          </cell>
          <cell r="F4047" t="str">
            <v>BOLLOS</v>
          </cell>
          <cell r="G4047" t="str">
            <v>CAPOT AV.BOLLOS</v>
          </cell>
          <cell r="H4047" t="str">
            <v>X76</v>
          </cell>
          <cell r="I4047" t="str">
            <v>SRE2</v>
          </cell>
          <cell r="J4047">
            <v>8</v>
          </cell>
          <cell r="K4047" t="str">
            <v>AUTELLI JORGE A</v>
          </cell>
          <cell r="L4047" t="str">
            <v>TCMU</v>
          </cell>
        </row>
        <row r="4048">
          <cell r="A4048">
            <v>22</v>
          </cell>
          <cell r="B4048" t="str">
            <v>X76</v>
          </cell>
          <cell r="C4048" t="str">
            <v>DEPARTAMENTO  CHAPA</v>
          </cell>
          <cell r="D4048" t="str">
            <v>421</v>
          </cell>
          <cell r="E4048" t="str">
            <v>CAPOT AV.</v>
          </cell>
          <cell r="F4048" t="str">
            <v>BOLLOS</v>
          </cell>
          <cell r="G4048" t="str">
            <v>CAPOT AV.BOLLOS</v>
          </cell>
          <cell r="H4048" t="str">
            <v>X76</v>
          </cell>
          <cell r="I4048" t="str">
            <v>SREE</v>
          </cell>
          <cell r="J4048">
            <v>8</v>
          </cell>
          <cell r="K4048" t="str">
            <v>ACEVEDO CLAUDIO CEFE</v>
          </cell>
          <cell r="L4048" t="str">
            <v>GUNI</v>
          </cell>
        </row>
        <row r="4049">
          <cell r="A4049">
            <v>22</v>
          </cell>
          <cell r="B4049" t="str">
            <v>X76</v>
          </cell>
          <cell r="C4049" t="str">
            <v>DEPARTAMENTO  CHAPA</v>
          </cell>
          <cell r="D4049" t="str">
            <v>421</v>
          </cell>
          <cell r="E4049" t="str">
            <v>CAPOT AV.</v>
          </cell>
          <cell r="F4049" t="str">
            <v>BOLLOS</v>
          </cell>
          <cell r="G4049" t="str">
            <v>CAPOT AV.BOLLOS</v>
          </cell>
          <cell r="H4049" t="str">
            <v>X76</v>
          </cell>
          <cell r="I4049" t="str">
            <v>TCMU</v>
          </cell>
          <cell r="J4049">
            <v>8</v>
          </cell>
          <cell r="K4049" t="str">
            <v>ZALAZAR GUSTAVO DEL</v>
          </cell>
          <cell r="L4049" t="str">
            <v>GUNI</v>
          </cell>
        </row>
        <row r="4050">
          <cell r="A4050">
            <v>22</v>
          </cell>
          <cell r="B4050" t="str">
            <v>X76</v>
          </cell>
          <cell r="C4050" t="str">
            <v>DEPARTAMENTO  CHAPA</v>
          </cell>
          <cell r="D4050" t="str">
            <v>421</v>
          </cell>
          <cell r="E4050" t="str">
            <v>PARACHOQUES AV.</v>
          </cell>
          <cell r="F4050" t="str">
            <v>MAL POSICIONADO</v>
          </cell>
          <cell r="G4050" t="str">
            <v>PARACHOQUES AV.MAL POSICIONADO</v>
          </cell>
          <cell r="H4050" t="str">
            <v>X76</v>
          </cell>
          <cell r="I4050" t="str">
            <v>TCMU</v>
          </cell>
          <cell r="J4050">
            <v>8</v>
          </cell>
          <cell r="K4050" t="str">
            <v>GAUNA MARIA EUGENIA</v>
          </cell>
          <cell r="L4050" t="str">
            <v>GUNI</v>
          </cell>
        </row>
        <row r="4051">
          <cell r="A4051">
            <v>22</v>
          </cell>
          <cell r="B4051" t="str">
            <v>X76</v>
          </cell>
          <cell r="C4051" t="str">
            <v>DEPARTAMENTO  CHAPA</v>
          </cell>
          <cell r="D4051" t="str">
            <v>422</v>
          </cell>
          <cell r="E4051" t="str">
            <v>PUERTA DESLIZANTE LATERAL D.</v>
          </cell>
          <cell r="F4051" t="str">
            <v>DURO DE CERRAR</v>
          </cell>
          <cell r="G4051" t="str">
            <v>PUERTA DESLIZANTE LATERAL D.DURO DE CERRAR</v>
          </cell>
          <cell r="H4051" t="str">
            <v>X76</v>
          </cell>
          <cell r="I4051" t="str">
            <v>TCMU</v>
          </cell>
          <cell r="J4051">
            <v>8</v>
          </cell>
          <cell r="K4051" t="str">
            <v>GUTIERREZ VERONICA</v>
          </cell>
          <cell r="L4051" t="str">
            <v>GUNI</v>
          </cell>
        </row>
        <row r="4052">
          <cell r="A4052">
            <v>22</v>
          </cell>
          <cell r="B4052" t="str">
            <v>X76</v>
          </cell>
          <cell r="C4052" t="str">
            <v>DEPARTAMENTO  CHAPA</v>
          </cell>
          <cell r="D4052" t="str">
            <v>423</v>
          </cell>
          <cell r="E4052" t="str">
            <v>PISO AR DE COFRE - CAJA</v>
          </cell>
          <cell r="F4052" t="str">
            <v>DESGARRO - EXTRUSION - PERFORACION</v>
          </cell>
          <cell r="G4052" t="str">
            <v>PISO AR DE COFRE - CAJADESGARRO - EXTRUSION - PERFORACION</v>
          </cell>
          <cell r="H4052" t="str">
            <v>X76</v>
          </cell>
          <cell r="I4052" t="str">
            <v>SRE1</v>
          </cell>
          <cell r="J4052">
            <v>8</v>
          </cell>
          <cell r="K4052" t="str">
            <v>AUTELLI JORGE A</v>
          </cell>
          <cell r="L4052" t="str">
            <v>TCMU</v>
          </cell>
        </row>
        <row r="4053">
          <cell r="A4053">
            <v>22</v>
          </cell>
          <cell r="B4053" t="str">
            <v>X76</v>
          </cell>
          <cell r="C4053" t="str">
            <v>DEPARTAMENTO  CHAPA</v>
          </cell>
          <cell r="D4053" t="str">
            <v>423</v>
          </cell>
          <cell r="E4053" t="str">
            <v>PISO AV. O CABINA</v>
          </cell>
          <cell r="F4053" t="str">
            <v>DEFORMACION</v>
          </cell>
          <cell r="G4053" t="str">
            <v>PISO AV. O CABINADEFORMACION</v>
          </cell>
          <cell r="H4053" t="str">
            <v>X76</v>
          </cell>
          <cell r="I4053" t="str">
            <v>SRET</v>
          </cell>
          <cell r="J4053">
            <v>8</v>
          </cell>
          <cell r="K4053" t="str">
            <v>QUINTEROS, EDUARDO</v>
          </cell>
          <cell r="L4053" t="str">
            <v>STO1</v>
          </cell>
        </row>
        <row r="4054">
          <cell r="A4054">
            <v>22</v>
          </cell>
          <cell r="B4054" t="str">
            <v>X76</v>
          </cell>
          <cell r="C4054" t="str">
            <v>DEPARTAMENTO  CHAPA</v>
          </cell>
          <cell r="D4054" t="str">
            <v>423</v>
          </cell>
          <cell r="E4054" t="str">
            <v>PISO AV. O CABINA</v>
          </cell>
          <cell r="F4054" t="str">
            <v>DESGARRO - EXTRUSION - PERFORACION</v>
          </cell>
          <cell r="G4054" t="str">
            <v>PISO AV. O CABINADESGARRO - EXTRUSION - PERFORACION</v>
          </cell>
          <cell r="H4054" t="str">
            <v>X76</v>
          </cell>
          <cell r="I4054" t="str">
            <v>STO1</v>
          </cell>
          <cell r="J4054">
            <v>8</v>
          </cell>
          <cell r="K4054" t="str">
            <v>QUINTEROS, EDUARDO</v>
          </cell>
          <cell r="L4054" t="str">
            <v>STO1</v>
          </cell>
        </row>
        <row r="4055">
          <cell r="A4055">
            <v>22</v>
          </cell>
          <cell r="B4055" t="str">
            <v>X76</v>
          </cell>
          <cell r="C4055" t="str">
            <v>DEPARTAMENTO  CHAPA</v>
          </cell>
          <cell r="D4055" t="str">
            <v>423</v>
          </cell>
          <cell r="E4055" t="str">
            <v>PISO AV. O CABINA</v>
          </cell>
          <cell r="F4055" t="str">
            <v>FIJA.,REMACH.O GRUPILLA FALTA (CH)</v>
          </cell>
          <cell r="G4055" t="str">
            <v>PISO AV. O CABINAFIJA.,REMACH.O GRUPILLA FALTA (CH)</v>
          </cell>
          <cell r="H4055" t="str">
            <v>X76</v>
          </cell>
          <cell r="I4055" t="str">
            <v>BOUT</v>
          </cell>
          <cell r="J4055">
            <v>8</v>
          </cell>
          <cell r="K4055" t="str">
            <v>AUTELLI JORGE A</v>
          </cell>
          <cell r="L4055" t="str">
            <v>TCMU</v>
          </cell>
        </row>
        <row r="4056">
          <cell r="A4056">
            <v>22</v>
          </cell>
          <cell r="B4056" t="str">
            <v>X76</v>
          </cell>
          <cell r="C4056" t="str">
            <v>DEPARTAMENTO  CHAPA</v>
          </cell>
          <cell r="D4056" t="str">
            <v>424</v>
          </cell>
          <cell r="E4056" t="str">
            <v>ALETA ARD.</v>
          </cell>
          <cell r="F4056" t="str">
            <v>PICO</v>
          </cell>
          <cell r="G4056" t="str">
            <v>ALETA ARD.PICO</v>
          </cell>
          <cell r="H4056" t="str">
            <v>X76</v>
          </cell>
          <cell r="I4056" t="str">
            <v>TCMU</v>
          </cell>
          <cell r="J4056">
            <v>8</v>
          </cell>
          <cell r="K4056" t="str">
            <v>VAZQUEZ RENE ALBERTO</v>
          </cell>
          <cell r="L4056" t="str">
            <v>GUNI</v>
          </cell>
        </row>
        <row r="4057">
          <cell r="A4057">
            <v>22</v>
          </cell>
          <cell r="B4057" t="str">
            <v>X76</v>
          </cell>
          <cell r="C4057" t="str">
            <v>DEPARTAMENTO  CHAPA</v>
          </cell>
          <cell r="D4057" t="str">
            <v>424</v>
          </cell>
          <cell r="E4057" t="str">
            <v>BAJO DE CAJA D.</v>
          </cell>
          <cell r="F4057" t="str">
            <v>DEFORMACION</v>
          </cell>
          <cell r="G4057" t="str">
            <v>BAJO DE CAJA D.DEFORMACION</v>
          </cell>
          <cell r="H4057" t="str">
            <v>X76</v>
          </cell>
          <cell r="I4057" t="str">
            <v>SRET</v>
          </cell>
          <cell r="J4057">
            <v>8</v>
          </cell>
          <cell r="K4057" t="str">
            <v>CORREA, ALBERTO</v>
          </cell>
          <cell r="L4057" t="str">
            <v>STO1</v>
          </cell>
        </row>
        <row r="4058">
          <cell r="A4058">
            <v>22</v>
          </cell>
          <cell r="B4058" t="str">
            <v>X76</v>
          </cell>
          <cell r="C4058" t="str">
            <v>DEPARTAMENTO  CHAPA</v>
          </cell>
          <cell r="D4058" t="str">
            <v>424</v>
          </cell>
          <cell r="E4058" t="str">
            <v>BRANCARD DE TECHO DCHO.</v>
          </cell>
          <cell r="F4058" t="str">
            <v>PICO</v>
          </cell>
          <cell r="G4058" t="str">
            <v>BRANCARD DE TECHO DCHO.PICO</v>
          </cell>
          <cell r="H4058" t="str">
            <v>X76</v>
          </cell>
          <cell r="I4058" t="str">
            <v>SRET</v>
          </cell>
          <cell r="J4058">
            <v>8</v>
          </cell>
          <cell r="K4058" t="str">
            <v>CORREA, ALBERTO</v>
          </cell>
          <cell r="L4058" t="str">
            <v>STO1</v>
          </cell>
        </row>
        <row r="4059">
          <cell r="A4059">
            <v>22</v>
          </cell>
          <cell r="B4059" t="str">
            <v>X76</v>
          </cell>
          <cell r="C4059" t="str">
            <v>DEPARTAMENTO  CHAPA</v>
          </cell>
          <cell r="D4059" t="str">
            <v>424</v>
          </cell>
          <cell r="E4059" t="str">
            <v>CUSTODIA  D.</v>
          </cell>
          <cell r="F4059" t="str">
            <v>DEFORMACION</v>
          </cell>
          <cell r="G4059" t="str">
            <v>CUSTODIA  D.DEFORMACION</v>
          </cell>
          <cell r="H4059" t="str">
            <v>X76</v>
          </cell>
          <cell r="I4059" t="str">
            <v>TCMU</v>
          </cell>
          <cell r="J4059">
            <v>8</v>
          </cell>
          <cell r="K4059" t="str">
            <v>RAMIREZ RICAR DANIEL</v>
          </cell>
          <cell r="L4059" t="str">
            <v>GUNI</v>
          </cell>
        </row>
        <row r="4060">
          <cell r="A4060">
            <v>22</v>
          </cell>
          <cell r="B4060" t="str">
            <v>X76</v>
          </cell>
          <cell r="C4060" t="str">
            <v>DEPARTAMENTO  CHAPA</v>
          </cell>
          <cell r="D4060" t="str">
            <v>424</v>
          </cell>
          <cell r="E4060" t="str">
            <v>CUSTODIA  D.</v>
          </cell>
          <cell r="F4060" t="str">
            <v>PICO</v>
          </cell>
          <cell r="G4060" t="str">
            <v>CUSTODIA  D.PICO</v>
          </cell>
          <cell r="H4060" t="str">
            <v>X76</v>
          </cell>
          <cell r="I4060" t="str">
            <v>TCMU</v>
          </cell>
          <cell r="J4060">
            <v>8</v>
          </cell>
          <cell r="K4060" t="str">
            <v>FUENTE FEDER GREGOR</v>
          </cell>
          <cell r="L4060" t="str">
            <v>GUNI</v>
          </cell>
        </row>
        <row r="4061">
          <cell r="A4061">
            <v>22</v>
          </cell>
          <cell r="B4061" t="str">
            <v>X76</v>
          </cell>
          <cell r="C4061" t="str">
            <v>DEPARTAMENTO  CHAPA</v>
          </cell>
          <cell r="D4061" t="str">
            <v>424</v>
          </cell>
          <cell r="E4061" t="str">
            <v>CUSTODIA  I.</v>
          </cell>
          <cell r="F4061" t="str">
            <v>DEFORMACION</v>
          </cell>
          <cell r="G4061" t="str">
            <v>CUSTODIA  I.DEFORMACION</v>
          </cell>
          <cell r="H4061" t="str">
            <v>X76</v>
          </cell>
          <cell r="I4061" t="str">
            <v>TCMU</v>
          </cell>
          <cell r="J4061">
            <v>8</v>
          </cell>
          <cell r="K4061" t="str">
            <v>GUTIERREZ VERONICA</v>
          </cell>
          <cell r="L4061" t="str">
            <v>GUNI</v>
          </cell>
        </row>
        <row r="4062">
          <cell r="A4062">
            <v>22</v>
          </cell>
          <cell r="B4062" t="str">
            <v>X76</v>
          </cell>
          <cell r="C4062" t="str">
            <v>DEPARTAMENTO  CHAPA</v>
          </cell>
          <cell r="D4062" t="str">
            <v>424</v>
          </cell>
          <cell r="E4062" t="str">
            <v>CUSTODIA  I.</v>
          </cell>
          <cell r="F4062" t="str">
            <v>DEFORMACION</v>
          </cell>
          <cell r="G4062" t="str">
            <v>CUSTODIA  I.DEFORMACION</v>
          </cell>
          <cell r="H4062" t="str">
            <v>X76</v>
          </cell>
          <cell r="I4062" t="str">
            <v>TCMU</v>
          </cell>
          <cell r="J4062">
            <v>8</v>
          </cell>
          <cell r="K4062" t="str">
            <v>RAMIREZ RICAR DANIEL</v>
          </cell>
          <cell r="L4062" t="str">
            <v>GUNI</v>
          </cell>
        </row>
        <row r="4063">
          <cell r="A4063">
            <v>22</v>
          </cell>
          <cell r="B4063" t="str">
            <v>X76</v>
          </cell>
          <cell r="C4063" t="str">
            <v>DEPARTAMENTO  CHAPA</v>
          </cell>
          <cell r="D4063" t="str">
            <v>424</v>
          </cell>
          <cell r="E4063" t="str">
            <v>PAÑO LATERAL ARD</v>
          </cell>
          <cell r="F4063" t="str">
            <v>DEFORMACION</v>
          </cell>
          <cell r="G4063" t="str">
            <v>PAÑO LATERAL ARDDEFORMACION</v>
          </cell>
          <cell r="H4063" t="str">
            <v>X76</v>
          </cell>
          <cell r="I4063" t="str">
            <v>STO1</v>
          </cell>
          <cell r="J4063">
            <v>8</v>
          </cell>
          <cell r="K4063" t="str">
            <v>CORREA, ALBERTO</v>
          </cell>
          <cell r="L4063" t="str">
            <v>STO1</v>
          </cell>
        </row>
        <row r="4064">
          <cell r="A4064">
            <v>22</v>
          </cell>
          <cell r="B4064" t="str">
            <v>X76</v>
          </cell>
          <cell r="C4064" t="str">
            <v>DEPARTAMENTO  CHAPA</v>
          </cell>
          <cell r="D4064" t="str">
            <v>424</v>
          </cell>
          <cell r="E4064" t="str">
            <v>PAÑO LATERAL ARD</v>
          </cell>
          <cell r="F4064" t="str">
            <v>MASTICO DE CHAPA SUPERABUNDANTE</v>
          </cell>
          <cell r="G4064" t="str">
            <v>PAÑO LATERAL ARDMASTICO DE CHAPA SUPERABUNDANTE</v>
          </cell>
          <cell r="H4064" t="str">
            <v>X76</v>
          </cell>
          <cell r="I4064" t="str">
            <v>STO1</v>
          </cell>
          <cell r="J4064">
            <v>8</v>
          </cell>
          <cell r="K4064" t="str">
            <v>QUINTEROS, EDUARDO</v>
          </cell>
          <cell r="L4064" t="str">
            <v>STO1</v>
          </cell>
        </row>
        <row r="4065">
          <cell r="A4065">
            <v>22</v>
          </cell>
          <cell r="B4065" t="str">
            <v>X76</v>
          </cell>
          <cell r="C4065" t="str">
            <v>DEPARTAMENTO  CHAPA</v>
          </cell>
          <cell r="D4065" t="str">
            <v>424</v>
          </cell>
          <cell r="E4065" t="str">
            <v>PAÑO LATERAL ARD</v>
          </cell>
          <cell r="F4065" t="str">
            <v>SOLDADURA ESTALLADA</v>
          </cell>
          <cell r="G4065" t="str">
            <v>PAÑO LATERAL ARDSOLDADURA ESTALLADA</v>
          </cell>
          <cell r="H4065" t="str">
            <v>X76</v>
          </cell>
          <cell r="I4065" t="str">
            <v>SPIN</v>
          </cell>
          <cell r="J4065">
            <v>8</v>
          </cell>
          <cell r="K4065" t="str">
            <v>QUINTEROS, EDUARDO</v>
          </cell>
          <cell r="L4065" t="str">
            <v>STO1</v>
          </cell>
        </row>
        <row r="4066">
          <cell r="A4066">
            <v>22</v>
          </cell>
          <cell r="B4066" t="str">
            <v>X76</v>
          </cell>
          <cell r="C4066" t="str">
            <v>DEPARTAMENTO  CHAPA</v>
          </cell>
          <cell r="D4066" t="str">
            <v>424</v>
          </cell>
          <cell r="E4066" t="str">
            <v>PAÑO LATERAL ARI</v>
          </cell>
          <cell r="F4066" t="str">
            <v>BOLLOS</v>
          </cell>
          <cell r="G4066" t="str">
            <v>PAÑO LATERAL ARIBOLLOS</v>
          </cell>
          <cell r="H4066" t="str">
            <v>X76</v>
          </cell>
          <cell r="I4066" t="str">
            <v>STO1</v>
          </cell>
          <cell r="J4066">
            <v>8</v>
          </cell>
          <cell r="K4066" t="str">
            <v>CORREA, ALBERTO</v>
          </cell>
          <cell r="L4066" t="str">
            <v>STO1</v>
          </cell>
        </row>
        <row r="4067">
          <cell r="A4067">
            <v>22</v>
          </cell>
          <cell r="B4067" t="str">
            <v>X76</v>
          </cell>
          <cell r="C4067" t="str">
            <v>DEPARTAMENTO  CHAPA</v>
          </cell>
          <cell r="D4067" t="str">
            <v>424</v>
          </cell>
          <cell r="E4067" t="str">
            <v>PAÑO LATERAL ARI</v>
          </cell>
          <cell r="F4067" t="str">
            <v>DEFORMACION</v>
          </cell>
          <cell r="G4067" t="str">
            <v>PAÑO LATERAL ARIDEFORMACION</v>
          </cell>
          <cell r="H4067" t="str">
            <v>X76</v>
          </cell>
          <cell r="I4067" t="str">
            <v>SRET</v>
          </cell>
          <cell r="J4067">
            <v>8</v>
          </cell>
          <cell r="K4067" t="str">
            <v>QUINTEROS, EDUARDO</v>
          </cell>
          <cell r="L4067" t="str">
            <v>STO1</v>
          </cell>
        </row>
        <row r="4068">
          <cell r="A4068">
            <v>22</v>
          </cell>
          <cell r="B4068" t="str">
            <v>X76</v>
          </cell>
          <cell r="C4068" t="str">
            <v>DEPARTAMENTO  CHAPA</v>
          </cell>
          <cell r="D4068" t="str">
            <v>424</v>
          </cell>
          <cell r="E4068" t="str">
            <v>PAÑO LATERAL ARI</v>
          </cell>
          <cell r="F4068" t="str">
            <v>DEFORMACION</v>
          </cell>
          <cell r="G4068" t="str">
            <v>PAÑO LATERAL ARIDEFORMACION</v>
          </cell>
          <cell r="H4068" t="str">
            <v>X76</v>
          </cell>
          <cell r="I4068" t="str">
            <v>STO1</v>
          </cell>
          <cell r="J4068">
            <v>8</v>
          </cell>
          <cell r="K4068" t="str">
            <v>CORREA, ALBERTO</v>
          </cell>
          <cell r="L4068" t="str">
            <v>STO1</v>
          </cell>
        </row>
        <row r="4069">
          <cell r="A4069">
            <v>22</v>
          </cell>
          <cell r="B4069" t="str">
            <v>X76</v>
          </cell>
          <cell r="C4069" t="str">
            <v>DEPARTAMENTO  CHAPA</v>
          </cell>
          <cell r="D4069" t="str">
            <v>424</v>
          </cell>
          <cell r="E4069" t="str">
            <v>PAÑO LATERAL ARI</v>
          </cell>
          <cell r="F4069" t="str">
            <v>SOLDADURA ESTALLADA</v>
          </cell>
          <cell r="G4069" t="str">
            <v>PAÑO LATERAL ARISOLDADURA ESTALLADA</v>
          </cell>
          <cell r="H4069" t="str">
            <v>X76</v>
          </cell>
          <cell r="I4069" t="str">
            <v>STO1</v>
          </cell>
          <cell r="J4069">
            <v>8</v>
          </cell>
          <cell r="K4069" t="str">
            <v>CORREA, ALBERTO</v>
          </cell>
          <cell r="L4069" t="str">
            <v>STO1</v>
          </cell>
        </row>
        <row r="4070">
          <cell r="A4070">
            <v>22</v>
          </cell>
          <cell r="B4070" t="str">
            <v>X76</v>
          </cell>
          <cell r="C4070" t="str">
            <v>DEPARTAMENTO  CHAPA</v>
          </cell>
          <cell r="D4070" t="str">
            <v>424</v>
          </cell>
          <cell r="E4070" t="str">
            <v>PIE MEDIO I./ LARGUERO DE TECHO SUP. I.</v>
          </cell>
          <cell r="F4070" t="str">
            <v>BOLLOS</v>
          </cell>
          <cell r="G4070" t="str">
            <v>PIE MEDIO I./ LARGUERO DE TECHO SUP. I.BOLLOS</v>
          </cell>
          <cell r="H4070" t="str">
            <v>X76</v>
          </cell>
          <cell r="I4070" t="str">
            <v>STO1</v>
          </cell>
          <cell r="J4070">
            <v>8</v>
          </cell>
          <cell r="K4070" t="str">
            <v>CORREA, ALBERTO</v>
          </cell>
          <cell r="L4070" t="str">
            <v>STO1</v>
          </cell>
        </row>
        <row r="4071">
          <cell r="A4071">
            <v>22</v>
          </cell>
          <cell r="B4071" t="str">
            <v>X76</v>
          </cell>
          <cell r="C4071" t="str">
            <v>DEPARTAMENTO  CHAPA</v>
          </cell>
          <cell r="D4071" t="str">
            <v>424</v>
          </cell>
          <cell r="E4071" t="str">
            <v>SOPORTE DE PILOTO ARI.</v>
          </cell>
          <cell r="F4071" t="str">
            <v>DEFORMACION</v>
          </cell>
          <cell r="G4071" t="str">
            <v>SOPORTE DE PILOTO ARI.DEFORMACION</v>
          </cell>
          <cell r="H4071" t="str">
            <v>X76</v>
          </cell>
          <cell r="I4071" t="str">
            <v>SRET</v>
          </cell>
          <cell r="J4071">
            <v>8</v>
          </cell>
          <cell r="K4071" t="str">
            <v>CORREA, ALBERTO</v>
          </cell>
          <cell r="L4071" t="str">
            <v>STO1</v>
          </cell>
        </row>
        <row r="4072">
          <cell r="A4072">
            <v>22</v>
          </cell>
          <cell r="B4072" t="str">
            <v>X76</v>
          </cell>
          <cell r="C4072" t="str">
            <v>DEPARTAMENTO  CHAPA</v>
          </cell>
          <cell r="D4072" t="str">
            <v>425</v>
          </cell>
          <cell r="E4072" t="str">
            <v>FARO I./ PARACHOQUES AV.</v>
          </cell>
          <cell r="F4072" t="str">
            <v>SOBRESALE</v>
          </cell>
          <cell r="G4072" t="str">
            <v>FARO I./ PARACHOQUES AV.SOBRESALE</v>
          </cell>
          <cell r="H4072" t="str">
            <v>X76</v>
          </cell>
          <cell r="I4072" t="str">
            <v>TCMU</v>
          </cell>
          <cell r="J4072">
            <v>8</v>
          </cell>
          <cell r="K4072" t="str">
            <v>GUTIERREZ VERONICA</v>
          </cell>
          <cell r="L4072" t="str">
            <v>GUNI</v>
          </cell>
        </row>
        <row r="4073">
          <cell r="A4073">
            <v>22</v>
          </cell>
          <cell r="B4073" t="str">
            <v>X76</v>
          </cell>
          <cell r="C4073" t="str">
            <v>DEPARTAMENTO  CHAPA</v>
          </cell>
          <cell r="D4073" t="str">
            <v>426</v>
          </cell>
          <cell r="E4073" t="str">
            <v>ALETA ARD.</v>
          </cell>
          <cell r="F4073" t="str">
            <v>BOLLOS</v>
          </cell>
          <cell r="G4073" t="str">
            <v>ALETA ARD.BOLLOS</v>
          </cell>
          <cell r="H4073" t="str">
            <v>X76</v>
          </cell>
          <cell r="I4073" t="str">
            <v>TCMU</v>
          </cell>
          <cell r="J4073">
            <v>8</v>
          </cell>
          <cell r="K4073" t="str">
            <v>FUENTE FEDER GREGOR</v>
          </cell>
          <cell r="L4073" t="str">
            <v>GUNI</v>
          </cell>
        </row>
        <row r="4074">
          <cell r="A4074">
            <v>22</v>
          </cell>
          <cell r="B4074" t="str">
            <v>X76</v>
          </cell>
          <cell r="C4074" t="str">
            <v>DEPARTAMENTO  CHAPA</v>
          </cell>
          <cell r="D4074" t="str">
            <v>426</v>
          </cell>
          <cell r="E4074" t="str">
            <v>ALETA ARD.</v>
          </cell>
          <cell r="F4074" t="str">
            <v>BOLLOS</v>
          </cell>
          <cell r="G4074" t="str">
            <v>ALETA ARD.BOLLOS</v>
          </cell>
          <cell r="H4074" t="str">
            <v>X76</v>
          </cell>
          <cell r="I4074" t="str">
            <v>TCMU</v>
          </cell>
          <cell r="J4074">
            <v>8</v>
          </cell>
          <cell r="K4074" t="str">
            <v>GAUNA MARIA EUGENIA</v>
          </cell>
          <cell r="L4074" t="str">
            <v>GUNI</v>
          </cell>
        </row>
        <row r="4075">
          <cell r="A4075">
            <v>22</v>
          </cell>
          <cell r="B4075" t="str">
            <v>X76</v>
          </cell>
          <cell r="C4075" t="str">
            <v>DEPARTAMENTO  CHAPA</v>
          </cell>
          <cell r="D4075" t="str">
            <v>426</v>
          </cell>
          <cell r="E4075" t="str">
            <v>ALETA ARD.</v>
          </cell>
          <cell r="F4075" t="str">
            <v>BOLLOS</v>
          </cell>
          <cell r="G4075" t="str">
            <v>ALETA ARD.BOLLOS</v>
          </cell>
          <cell r="H4075" t="str">
            <v>X76</v>
          </cell>
          <cell r="I4075" t="str">
            <v>TCMU</v>
          </cell>
          <cell r="J4075">
            <v>8</v>
          </cell>
          <cell r="K4075" t="str">
            <v>IBARRA CARLOS NICOLA</v>
          </cell>
          <cell r="L4075" t="str">
            <v>GUNI</v>
          </cell>
        </row>
        <row r="4076">
          <cell r="A4076">
            <v>22</v>
          </cell>
          <cell r="B4076" t="str">
            <v>X76</v>
          </cell>
          <cell r="C4076" t="str">
            <v>DEPARTAMENTO  CHAPA</v>
          </cell>
          <cell r="D4076" t="str">
            <v>426</v>
          </cell>
          <cell r="E4076" t="str">
            <v>ALETA ARD.</v>
          </cell>
          <cell r="F4076" t="str">
            <v>DEFORMACION</v>
          </cell>
          <cell r="G4076" t="str">
            <v>ALETA ARD.DEFORMACION</v>
          </cell>
          <cell r="H4076" t="str">
            <v>X76</v>
          </cell>
          <cell r="I4076" t="str">
            <v>TCMU</v>
          </cell>
          <cell r="J4076">
            <v>8</v>
          </cell>
          <cell r="K4076" t="str">
            <v>VERA FEDERICO</v>
          </cell>
          <cell r="L4076" t="str">
            <v>GUNI</v>
          </cell>
        </row>
        <row r="4077">
          <cell r="A4077">
            <v>22</v>
          </cell>
          <cell r="B4077" t="str">
            <v>X76</v>
          </cell>
          <cell r="C4077" t="str">
            <v>DEPARTAMENTO  CHAPA</v>
          </cell>
          <cell r="D4077" t="str">
            <v>426</v>
          </cell>
          <cell r="E4077" t="str">
            <v>ALETA ARD.</v>
          </cell>
          <cell r="F4077" t="str">
            <v>DEFORMADO</v>
          </cell>
          <cell r="G4077" t="str">
            <v>ALETA ARD.DEFORMADO</v>
          </cell>
          <cell r="H4077" t="str">
            <v>X76</v>
          </cell>
          <cell r="I4077" t="str">
            <v>TCMU</v>
          </cell>
          <cell r="J4077">
            <v>8</v>
          </cell>
          <cell r="K4077" t="str">
            <v>GAUNA MARIA EUGENIA</v>
          </cell>
          <cell r="L4077" t="str">
            <v>GUNI</v>
          </cell>
        </row>
        <row r="4078">
          <cell r="A4078">
            <v>22</v>
          </cell>
          <cell r="B4078" t="str">
            <v>X76</v>
          </cell>
          <cell r="C4078" t="str">
            <v>DEPARTAMENTO  CHAPA</v>
          </cell>
          <cell r="D4078" t="str">
            <v>426</v>
          </cell>
          <cell r="E4078" t="str">
            <v>ALETA ARD.</v>
          </cell>
          <cell r="F4078" t="str">
            <v>DEFORMADO</v>
          </cell>
          <cell r="G4078" t="str">
            <v>ALETA ARD.DEFORMADO</v>
          </cell>
          <cell r="H4078" t="str">
            <v>X76</v>
          </cell>
          <cell r="I4078" t="str">
            <v>TCMU</v>
          </cell>
          <cell r="J4078">
            <v>8</v>
          </cell>
          <cell r="K4078" t="str">
            <v>RIZZI JESSICA</v>
          </cell>
          <cell r="L4078" t="str">
            <v>GUNI</v>
          </cell>
        </row>
        <row r="4079">
          <cell r="A4079">
            <v>22</v>
          </cell>
          <cell r="B4079" t="str">
            <v>X76</v>
          </cell>
          <cell r="C4079" t="str">
            <v>DEPARTAMENTO  CHAPA</v>
          </cell>
          <cell r="D4079" t="str">
            <v>426</v>
          </cell>
          <cell r="E4079" t="str">
            <v>ALETA  ARI.</v>
          </cell>
          <cell r="F4079" t="str">
            <v>BOLLOS</v>
          </cell>
          <cell r="G4079" t="str">
            <v>ALETA  ARI.BOLLOS</v>
          </cell>
          <cell r="H4079" t="str">
            <v>X76</v>
          </cell>
          <cell r="I4079" t="str">
            <v>TCMU</v>
          </cell>
          <cell r="J4079">
            <v>8</v>
          </cell>
          <cell r="K4079" t="str">
            <v>FIGUEROA MIGUEL ANGE</v>
          </cell>
          <cell r="L4079" t="str">
            <v>GUNI</v>
          </cell>
        </row>
        <row r="4080">
          <cell r="A4080">
            <v>22</v>
          </cell>
          <cell r="B4080" t="str">
            <v>X76</v>
          </cell>
          <cell r="C4080" t="str">
            <v>DEPARTAMENTO  CHAPA</v>
          </cell>
          <cell r="D4080" t="str">
            <v>426</v>
          </cell>
          <cell r="E4080" t="str">
            <v>ALETA  ARI.</v>
          </cell>
          <cell r="F4080" t="str">
            <v>BOLLOS</v>
          </cell>
          <cell r="G4080" t="str">
            <v>ALETA  ARI.BOLLOS</v>
          </cell>
          <cell r="H4080" t="str">
            <v>X76</v>
          </cell>
          <cell r="I4080" t="str">
            <v>TCMU</v>
          </cell>
          <cell r="J4080">
            <v>8</v>
          </cell>
          <cell r="K4080" t="str">
            <v>GAUNA MARIA EUGENIA</v>
          </cell>
          <cell r="L4080" t="str">
            <v>GUNI</v>
          </cell>
        </row>
        <row r="4081">
          <cell r="A4081">
            <v>22</v>
          </cell>
          <cell r="B4081" t="str">
            <v>X76</v>
          </cell>
          <cell r="C4081" t="str">
            <v>DEPARTAMENTO  CHAPA</v>
          </cell>
          <cell r="D4081" t="str">
            <v>426</v>
          </cell>
          <cell r="E4081" t="str">
            <v>ALETA  AVD.</v>
          </cell>
          <cell r="F4081" t="str">
            <v>BOLLOS</v>
          </cell>
          <cell r="G4081" t="str">
            <v>ALETA  AVD.BOLLOS</v>
          </cell>
          <cell r="H4081" t="str">
            <v>X76</v>
          </cell>
          <cell r="I4081" t="str">
            <v>STO1</v>
          </cell>
          <cell r="J4081">
            <v>8</v>
          </cell>
          <cell r="K4081" t="str">
            <v>QUINTEROS, EDUARDO</v>
          </cell>
          <cell r="L4081" t="str">
            <v>STO1</v>
          </cell>
        </row>
        <row r="4082">
          <cell r="A4082">
            <v>22</v>
          </cell>
          <cell r="B4082" t="str">
            <v>X76</v>
          </cell>
          <cell r="C4082" t="str">
            <v>DEPARTAMENTO  CHAPA</v>
          </cell>
          <cell r="D4082" t="str">
            <v>426</v>
          </cell>
          <cell r="E4082" t="str">
            <v>ALETA  AVD.</v>
          </cell>
          <cell r="F4082" t="str">
            <v>BOLLOS</v>
          </cell>
          <cell r="G4082" t="str">
            <v>ALETA  AVD.BOLLOS</v>
          </cell>
          <cell r="H4082" t="str">
            <v>X76</v>
          </cell>
          <cell r="I4082" t="str">
            <v>TCMU</v>
          </cell>
          <cell r="J4082">
            <v>8</v>
          </cell>
          <cell r="K4082" t="str">
            <v>GAUNA MARIA EUGENIA</v>
          </cell>
          <cell r="L4082" t="str">
            <v>GUNI</v>
          </cell>
        </row>
        <row r="4083">
          <cell r="A4083">
            <v>22</v>
          </cell>
          <cell r="B4083" t="str">
            <v>X76</v>
          </cell>
          <cell r="C4083" t="str">
            <v>DEPARTAMENTO  CHAPA</v>
          </cell>
          <cell r="D4083" t="str">
            <v>426</v>
          </cell>
          <cell r="E4083" t="str">
            <v>ALETA  AVD.</v>
          </cell>
          <cell r="F4083" t="str">
            <v>PICO</v>
          </cell>
          <cell r="G4083" t="str">
            <v>ALETA  AVD.PICO</v>
          </cell>
          <cell r="H4083" t="str">
            <v>X76</v>
          </cell>
          <cell r="I4083" t="str">
            <v>TCMU</v>
          </cell>
          <cell r="J4083">
            <v>8</v>
          </cell>
          <cell r="K4083" t="str">
            <v>ZELAYA GONZA MA CRUZ</v>
          </cell>
          <cell r="L4083" t="str">
            <v>GUNI</v>
          </cell>
        </row>
        <row r="4084">
          <cell r="A4084">
            <v>22</v>
          </cell>
          <cell r="B4084" t="str">
            <v>X76</v>
          </cell>
          <cell r="C4084" t="str">
            <v>DEPARTAMENTO  CHAPA</v>
          </cell>
          <cell r="D4084" t="str">
            <v>426</v>
          </cell>
          <cell r="E4084" t="str">
            <v>ALETA  AVI.</v>
          </cell>
          <cell r="F4084" t="str">
            <v>BOLLOS</v>
          </cell>
          <cell r="G4084" t="str">
            <v>ALETA  AVI.BOLLOS</v>
          </cell>
          <cell r="H4084" t="str">
            <v>X76</v>
          </cell>
          <cell r="I4084" t="str">
            <v>SRET</v>
          </cell>
          <cell r="J4084">
            <v>8</v>
          </cell>
          <cell r="K4084" t="str">
            <v>QUINTEROS, EDUARDO</v>
          </cell>
          <cell r="L4084" t="str">
            <v>STO1</v>
          </cell>
        </row>
        <row r="4085">
          <cell r="A4085">
            <v>22</v>
          </cell>
          <cell r="B4085" t="str">
            <v>X76</v>
          </cell>
          <cell r="C4085" t="str">
            <v>DEPARTAMENTO  CHAPA</v>
          </cell>
          <cell r="D4085" t="str">
            <v>426</v>
          </cell>
          <cell r="E4085" t="str">
            <v>ALETA  AVI.</v>
          </cell>
          <cell r="F4085" t="str">
            <v>DEFORMADO</v>
          </cell>
          <cell r="G4085" t="str">
            <v>ALETA  AVI.DEFORMADO</v>
          </cell>
          <cell r="H4085" t="str">
            <v>X76</v>
          </cell>
          <cell r="I4085" t="str">
            <v>TCMU</v>
          </cell>
          <cell r="J4085">
            <v>8</v>
          </cell>
          <cell r="K4085" t="str">
            <v>GAUNA MARIA EUGENIA</v>
          </cell>
          <cell r="L4085" t="str">
            <v>GUNI</v>
          </cell>
        </row>
        <row r="4086">
          <cell r="A4086">
            <v>22</v>
          </cell>
          <cell r="B4086" t="str">
            <v>X76</v>
          </cell>
          <cell r="C4086" t="str">
            <v>DEPARTAMENTO  CHAPA</v>
          </cell>
          <cell r="D4086" t="str">
            <v>426</v>
          </cell>
          <cell r="E4086" t="str">
            <v>BRANCARD DE TECHO IZ.</v>
          </cell>
          <cell r="F4086" t="str">
            <v>OXIDACION</v>
          </cell>
          <cell r="G4086" t="str">
            <v>BRANCARD DE TECHO IZ.OXIDACION</v>
          </cell>
          <cell r="H4086" t="str">
            <v>X76</v>
          </cell>
          <cell r="I4086" t="str">
            <v>STO1</v>
          </cell>
          <cell r="J4086">
            <v>8</v>
          </cell>
          <cell r="K4086" t="str">
            <v>QUINTEROS, EDUARDO</v>
          </cell>
          <cell r="L4086" t="str">
            <v>STO1</v>
          </cell>
        </row>
        <row r="4087">
          <cell r="A4087">
            <v>22</v>
          </cell>
          <cell r="B4087" t="str">
            <v>X76</v>
          </cell>
          <cell r="C4087" t="str">
            <v>DEPARTAMENTO  CHAPA</v>
          </cell>
          <cell r="D4087" t="str">
            <v>426</v>
          </cell>
          <cell r="E4087" t="str">
            <v>CAPOT AV.</v>
          </cell>
          <cell r="F4087" t="str">
            <v>OXIDACION</v>
          </cell>
          <cell r="G4087" t="str">
            <v>CAPOT AV.OXIDACION</v>
          </cell>
          <cell r="H4087" t="str">
            <v>X76</v>
          </cell>
          <cell r="I4087" t="str">
            <v>STO1</v>
          </cell>
          <cell r="J4087">
            <v>8</v>
          </cell>
          <cell r="K4087" t="str">
            <v>CORREA, ALBERTO</v>
          </cell>
          <cell r="L4087" t="str">
            <v>STO1</v>
          </cell>
        </row>
        <row r="4088">
          <cell r="A4088">
            <v>22</v>
          </cell>
          <cell r="B4088" t="str">
            <v>X76</v>
          </cell>
          <cell r="C4088" t="str">
            <v>DEPARTAMENTO  CHAPA</v>
          </cell>
          <cell r="D4088" t="str">
            <v>426</v>
          </cell>
          <cell r="E4088" t="str">
            <v>ENCUADRAMIENTO DE PUERTA ARD.</v>
          </cell>
          <cell r="F4088" t="str">
            <v>BOLLOS</v>
          </cell>
          <cell r="G4088" t="str">
            <v>ENCUADRAMIENTO DE PUERTA ARD.BOLLOS</v>
          </cell>
          <cell r="H4088" t="str">
            <v>X76</v>
          </cell>
          <cell r="I4088" t="str">
            <v>SRET</v>
          </cell>
          <cell r="J4088">
            <v>8</v>
          </cell>
          <cell r="K4088" t="str">
            <v>QUINTEROS, EDUARDO</v>
          </cell>
          <cell r="L4088" t="str">
            <v>STO1</v>
          </cell>
        </row>
        <row r="4089">
          <cell r="A4089">
            <v>22</v>
          </cell>
          <cell r="B4089" t="str">
            <v>X76</v>
          </cell>
          <cell r="C4089" t="str">
            <v>DEPARTAMENTO  CHAPA</v>
          </cell>
          <cell r="D4089" t="str">
            <v>426</v>
          </cell>
          <cell r="E4089" t="str">
            <v>ENCUADRAMIENTO DE PUERTA ARD.</v>
          </cell>
          <cell r="F4089" t="str">
            <v>DESGARRO - EXTRUSION - PERFORACION</v>
          </cell>
          <cell r="G4089" t="str">
            <v>ENCUADRAMIENTO DE PUERTA ARD.DESGARRO - EXTRUSION - PERFORACION</v>
          </cell>
          <cell r="H4089" t="str">
            <v>X76</v>
          </cell>
          <cell r="I4089" t="str">
            <v>STO1</v>
          </cell>
          <cell r="J4089">
            <v>8</v>
          </cell>
          <cell r="K4089" t="str">
            <v>CORREA, ALBERTO</v>
          </cell>
          <cell r="L4089" t="str">
            <v>STO1</v>
          </cell>
        </row>
        <row r="4090">
          <cell r="A4090">
            <v>22</v>
          </cell>
          <cell r="B4090" t="str">
            <v>X76</v>
          </cell>
          <cell r="C4090" t="str">
            <v>DEPARTAMENTO  CHAPA</v>
          </cell>
          <cell r="D4090" t="str">
            <v>426</v>
          </cell>
          <cell r="E4090" t="str">
            <v>ENCUADRAMIENTO DE PUERTA AVI.</v>
          </cell>
          <cell r="F4090" t="str">
            <v>PICO</v>
          </cell>
          <cell r="G4090" t="str">
            <v>ENCUADRAMIENTO DE PUERTA AVI.PICO</v>
          </cell>
          <cell r="H4090" t="str">
            <v>X76</v>
          </cell>
          <cell r="I4090" t="str">
            <v>STO1</v>
          </cell>
          <cell r="J4090">
            <v>8</v>
          </cell>
          <cell r="K4090" t="str">
            <v>RUBIO, CARLOS</v>
          </cell>
          <cell r="L4090" t="str">
            <v>STO1</v>
          </cell>
        </row>
        <row r="4091">
          <cell r="A4091">
            <v>22</v>
          </cell>
          <cell r="B4091" t="str">
            <v>X76</v>
          </cell>
          <cell r="C4091" t="str">
            <v>DEPARTAMENTO  CHAPA</v>
          </cell>
          <cell r="D4091" t="str">
            <v>426</v>
          </cell>
          <cell r="E4091" t="str">
            <v>GOTERON ENCUADRAMIENTO DE PORTON</v>
          </cell>
          <cell r="F4091" t="str">
            <v>DEPOSITO DE PARTICULAS</v>
          </cell>
          <cell r="G4091" t="str">
            <v>GOTERON ENCUADRAMIENTO DE PORTONDEPOSITO DE PARTICULAS</v>
          </cell>
          <cell r="H4091" t="str">
            <v>X76</v>
          </cell>
          <cell r="I4091" t="str">
            <v>TCMU</v>
          </cell>
          <cell r="J4091">
            <v>8</v>
          </cell>
          <cell r="K4091" t="str">
            <v>GUTIERREZ VERONICA</v>
          </cell>
          <cell r="L4091" t="str">
            <v>GUNI</v>
          </cell>
        </row>
        <row r="4092">
          <cell r="A4092">
            <v>22</v>
          </cell>
          <cell r="B4092" t="str">
            <v>X76</v>
          </cell>
          <cell r="C4092" t="str">
            <v>DEPARTAMENTO  CHAPA</v>
          </cell>
          <cell r="D4092" t="str">
            <v>426</v>
          </cell>
          <cell r="E4092" t="str">
            <v>MARCO DE PUERTA  ARD</v>
          </cell>
          <cell r="F4092" t="str">
            <v>SOLDADURA ESTALLADA</v>
          </cell>
          <cell r="G4092" t="str">
            <v>MARCO DE PUERTA  ARDSOLDADURA ESTALLADA</v>
          </cell>
          <cell r="H4092" t="str">
            <v>X76</v>
          </cell>
          <cell r="I4092" t="str">
            <v>STO1</v>
          </cell>
          <cell r="J4092">
            <v>8</v>
          </cell>
          <cell r="K4092" t="str">
            <v>CORREA, ALBERTO</v>
          </cell>
          <cell r="L4092" t="str">
            <v>STO1</v>
          </cell>
        </row>
        <row r="4093">
          <cell r="A4093">
            <v>22</v>
          </cell>
          <cell r="B4093" t="str">
            <v>X76</v>
          </cell>
          <cell r="C4093" t="str">
            <v>DEPARTAMENTO  CHAPA</v>
          </cell>
          <cell r="D4093" t="str">
            <v>426</v>
          </cell>
          <cell r="E4093" t="str">
            <v>MARCO DE PUERTA  AVI</v>
          </cell>
          <cell r="F4093" t="str">
            <v>BOLLOS</v>
          </cell>
          <cell r="G4093" t="str">
            <v>MARCO DE PUERTA  AVIBOLLOS</v>
          </cell>
          <cell r="H4093" t="str">
            <v>X76</v>
          </cell>
          <cell r="I4093" t="str">
            <v>STO1</v>
          </cell>
          <cell r="J4093">
            <v>8</v>
          </cell>
          <cell r="K4093" t="str">
            <v>CORREA, ALBERTO</v>
          </cell>
          <cell r="L4093" t="str">
            <v>STO1</v>
          </cell>
        </row>
        <row r="4094">
          <cell r="A4094">
            <v>22</v>
          </cell>
          <cell r="B4094" t="str">
            <v>X76</v>
          </cell>
          <cell r="C4094" t="str">
            <v>DEPARTAMENTO  CHAPA</v>
          </cell>
          <cell r="D4094" t="str">
            <v>426</v>
          </cell>
          <cell r="E4094" t="str">
            <v>MARCO DE PUERTA  AVI</v>
          </cell>
          <cell r="F4094" t="str">
            <v>MASTICO DE CHAPA SUPERABUNDANTE</v>
          </cell>
          <cell r="G4094" t="str">
            <v>MARCO DE PUERTA  AVIMASTICO DE CHAPA SUPERABUNDANTE</v>
          </cell>
          <cell r="H4094" t="str">
            <v>X76</v>
          </cell>
          <cell r="I4094" t="str">
            <v>STO1</v>
          </cell>
          <cell r="J4094">
            <v>8</v>
          </cell>
          <cell r="K4094" t="str">
            <v>CORREA, ALBERTO</v>
          </cell>
          <cell r="L4094" t="str">
            <v>STO1</v>
          </cell>
        </row>
        <row r="4095">
          <cell r="A4095">
            <v>22</v>
          </cell>
          <cell r="B4095" t="str">
            <v>X76</v>
          </cell>
          <cell r="C4095" t="str">
            <v>DEPARTAMENTO  CHAPA</v>
          </cell>
          <cell r="D4095" t="str">
            <v>426</v>
          </cell>
          <cell r="E4095" t="str">
            <v>PISO AR DE COFRE - CAJA</v>
          </cell>
          <cell r="F4095" t="str">
            <v>NO CONFORME</v>
          </cell>
          <cell r="G4095" t="str">
            <v>PISO AR DE COFRE - CAJANO CONFORME</v>
          </cell>
          <cell r="H4095" t="str">
            <v>X76</v>
          </cell>
          <cell r="I4095" t="str">
            <v>SRET</v>
          </cell>
          <cell r="J4095">
            <v>8</v>
          </cell>
          <cell r="K4095" t="str">
            <v>CORREA, ALBERTO</v>
          </cell>
          <cell r="L4095" t="str">
            <v>STO1</v>
          </cell>
        </row>
        <row r="4096">
          <cell r="A4096">
            <v>22</v>
          </cell>
          <cell r="B4096" t="str">
            <v>X76</v>
          </cell>
          <cell r="C4096" t="str">
            <v>DEPARTAMENTO  CHAPA</v>
          </cell>
          <cell r="D4096" t="str">
            <v>426</v>
          </cell>
          <cell r="E4096" t="str">
            <v>PUERTA AVD.</v>
          </cell>
          <cell r="F4096" t="str">
            <v>DESGARRO - EXTRUSION - PERFORACION</v>
          </cell>
          <cell r="G4096" t="str">
            <v>PUERTA AVD.DESGARRO - EXTRUSION - PERFORACION</v>
          </cell>
          <cell r="H4096" t="str">
            <v>X76</v>
          </cell>
          <cell r="I4096" t="str">
            <v>SRET</v>
          </cell>
          <cell r="J4096">
            <v>8</v>
          </cell>
          <cell r="K4096" t="str">
            <v>CORREA, ALBERTO</v>
          </cell>
          <cell r="L4096" t="str">
            <v>STO1</v>
          </cell>
        </row>
        <row r="4097">
          <cell r="A4097">
            <v>22</v>
          </cell>
          <cell r="B4097" t="str">
            <v>X76</v>
          </cell>
          <cell r="C4097" t="str">
            <v>DEPARTAMENTO  CHAPA</v>
          </cell>
          <cell r="D4097" t="str">
            <v>426</v>
          </cell>
          <cell r="E4097" t="str">
            <v>PUERTA BATIENTE ARD.</v>
          </cell>
          <cell r="F4097" t="str">
            <v>BOLLOS</v>
          </cell>
          <cell r="G4097" t="str">
            <v>PUERTA BATIENTE ARD.BOLLOS</v>
          </cell>
          <cell r="H4097" t="str">
            <v>X76</v>
          </cell>
          <cell r="I4097" t="str">
            <v>BOUT</v>
          </cell>
          <cell r="J4097">
            <v>8</v>
          </cell>
          <cell r="K4097" t="str">
            <v>GAUNA MARIA EUGENIA</v>
          </cell>
          <cell r="L4097" t="str">
            <v>GUNI</v>
          </cell>
        </row>
        <row r="4098">
          <cell r="A4098">
            <v>22</v>
          </cell>
          <cell r="B4098" t="str">
            <v>X76</v>
          </cell>
          <cell r="C4098" t="str">
            <v>DEPARTAMENTO  CHAPA</v>
          </cell>
          <cell r="D4098" t="str">
            <v>426</v>
          </cell>
          <cell r="E4098" t="str">
            <v>PUERTA BATIENTE ARD.</v>
          </cell>
          <cell r="F4098" t="str">
            <v>BOLLOS</v>
          </cell>
          <cell r="G4098" t="str">
            <v>PUERTA BATIENTE ARD.BOLLOS</v>
          </cell>
          <cell r="H4098" t="str">
            <v>X76</v>
          </cell>
          <cell r="I4098" t="str">
            <v>BOUT</v>
          </cell>
          <cell r="J4098">
            <v>8</v>
          </cell>
          <cell r="K4098" t="str">
            <v>RIZZI JESSICA</v>
          </cell>
          <cell r="L4098" t="str">
            <v>GUNI</v>
          </cell>
        </row>
        <row r="4099">
          <cell r="A4099">
            <v>22</v>
          </cell>
          <cell r="B4099" t="str">
            <v>X76</v>
          </cell>
          <cell r="C4099" t="str">
            <v>DEPARTAMENTO  CHAPA</v>
          </cell>
          <cell r="D4099" t="str">
            <v>426</v>
          </cell>
          <cell r="E4099" t="str">
            <v>PUERTA BATIENTE ARD.</v>
          </cell>
          <cell r="F4099" t="str">
            <v>BOLLOS</v>
          </cell>
          <cell r="G4099" t="str">
            <v>PUERTA BATIENTE ARD.BOLLOS</v>
          </cell>
          <cell r="H4099" t="str">
            <v>X76</v>
          </cell>
          <cell r="I4099" t="str">
            <v>SRE2</v>
          </cell>
          <cell r="J4099">
            <v>8</v>
          </cell>
          <cell r="K4099" t="str">
            <v>GUTIERREZ VERONICA</v>
          </cell>
          <cell r="L4099" t="str">
            <v>GUNI</v>
          </cell>
        </row>
        <row r="4100">
          <cell r="A4100">
            <v>22</v>
          </cell>
          <cell r="B4100" t="str">
            <v>X76</v>
          </cell>
          <cell r="C4100" t="str">
            <v>DEPARTAMENTO  CHAPA</v>
          </cell>
          <cell r="D4100" t="str">
            <v>426</v>
          </cell>
          <cell r="E4100" t="str">
            <v>PUERTA BATIENTE ARD.</v>
          </cell>
          <cell r="F4100" t="str">
            <v>BOLLOS</v>
          </cell>
          <cell r="G4100" t="str">
            <v>PUERTA BATIENTE ARD.BOLLOS</v>
          </cell>
          <cell r="H4100" t="str">
            <v>X76</v>
          </cell>
          <cell r="I4100" t="str">
            <v>SRE2</v>
          </cell>
          <cell r="J4100">
            <v>8</v>
          </cell>
          <cell r="K4100" t="str">
            <v>IBARRA CARLOS NICOLA</v>
          </cell>
          <cell r="L4100" t="str">
            <v>GUNI</v>
          </cell>
        </row>
        <row r="4101">
          <cell r="A4101">
            <v>22</v>
          </cell>
          <cell r="B4101" t="str">
            <v>X76</v>
          </cell>
          <cell r="C4101" t="str">
            <v>DEPARTAMENTO  CHAPA</v>
          </cell>
          <cell r="D4101" t="str">
            <v>426</v>
          </cell>
          <cell r="E4101" t="str">
            <v>PUERTA BATIENTE ARD.</v>
          </cell>
          <cell r="F4101" t="str">
            <v>BOLLOS</v>
          </cell>
          <cell r="G4101" t="str">
            <v>PUERTA BATIENTE ARD.BOLLOS</v>
          </cell>
          <cell r="H4101" t="str">
            <v>X76</v>
          </cell>
          <cell r="I4101" t="str">
            <v>TCMU</v>
          </cell>
          <cell r="J4101">
            <v>8</v>
          </cell>
          <cell r="K4101" t="str">
            <v>FIGUEROA MIGUEL ANGE</v>
          </cell>
          <cell r="L4101" t="str">
            <v>GUNI</v>
          </cell>
        </row>
        <row r="4102">
          <cell r="A4102">
            <v>22</v>
          </cell>
          <cell r="B4102" t="str">
            <v>X76</v>
          </cell>
          <cell r="C4102" t="str">
            <v>DEPARTAMENTO  CHAPA</v>
          </cell>
          <cell r="D4102" t="str">
            <v>426</v>
          </cell>
          <cell r="E4102" t="str">
            <v>PUERTA BATIENTE ARD.</v>
          </cell>
          <cell r="F4102" t="str">
            <v>DEFORMACION</v>
          </cell>
          <cell r="G4102" t="str">
            <v>PUERTA BATIENTE ARD.DEFORMACION</v>
          </cell>
          <cell r="H4102" t="str">
            <v>X76</v>
          </cell>
          <cell r="I4102" t="str">
            <v>STO1</v>
          </cell>
          <cell r="J4102">
            <v>8</v>
          </cell>
          <cell r="K4102" t="str">
            <v>QUINTEROS, EDUARDO</v>
          </cell>
          <cell r="L4102" t="str">
            <v>STO1</v>
          </cell>
        </row>
        <row r="4103">
          <cell r="A4103">
            <v>22</v>
          </cell>
          <cell r="B4103" t="str">
            <v>X76</v>
          </cell>
          <cell r="C4103" t="str">
            <v>DEPARTAMENTO  CHAPA</v>
          </cell>
          <cell r="D4103" t="str">
            <v>426</v>
          </cell>
          <cell r="E4103" t="str">
            <v>PUERTA BATIENTE ARD.</v>
          </cell>
          <cell r="F4103" t="str">
            <v>OXIDACION</v>
          </cell>
          <cell r="G4103" t="str">
            <v>PUERTA BATIENTE ARD.OXIDACION</v>
          </cell>
          <cell r="H4103" t="str">
            <v>X76</v>
          </cell>
          <cell r="I4103" t="str">
            <v>STO1</v>
          </cell>
          <cell r="J4103">
            <v>8</v>
          </cell>
          <cell r="K4103" t="str">
            <v>QUINTEROS, EDUARDO</v>
          </cell>
          <cell r="L4103" t="str">
            <v>STO1</v>
          </cell>
        </row>
        <row r="4104">
          <cell r="A4104">
            <v>22</v>
          </cell>
          <cell r="B4104" t="str">
            <v>X76</v>
          </cell>
          <cell r="C4104" t="str">
            <v>DEPARTAMENTO  CHAPA</v>
          </cell>
          <cell r="D4104" t="str">
            <v>426</v>
          </cell>
          <cell r="E4104" t="str">
            <v>PUERTA BATIENTE ARD.</v>
          </cell>
          <cell r="F4104" t="str">
            <v>SOLDADURA ESTALLADA</v>
          </cell>
          <cell r="G4104" t="str">
            <v>PUERTA BATIENTE ARD.SOLDADURA ESTALLADA</v>
          </cell>
          <cell r="H4104" t="str">
            <v>X76</v>
          </cell>
          <cell r="I4104" t="str">
            <v>TCMU</v>
          </cell>
          <cell r="J4104">
            <v>8</v>
          </cell>
          <cell r="K4104" t="str">
            <v>GUTIERREZ VERONICA</v>
          </cell>
          <cell r="L4104" t="str">
            <v>GUNI</v>
          </cell>
        </row>
        <row r="4105">
          <cell r="A4105">
            <v>22</v>
          </cell>
          <cell r="B4105" t="str">
            <v>X76</v>
          </cell>
          <cell r="C4105" t="str">
            <v>DEPARTAMENTO  CHAPA</v>
          </cell>
          <cell r="D4105" t="str">
            <v>426</v>
          </cell>
          <cell r="E4105" t="str">
            <v>PUERTA BATIENTE ARI.</v>
          </cell>
          <cell r="F4105" t="str">
            <v>BOLLOS</v>
          </cell>
          <cell r="G4105" t="str">
            <v>PUERTA BATIENTE ARI.BOLLOS</v>
          </cell>
          <cell r="H4105" t="str">
            <v>X76</v>
          </cell>
          <cell r="I4105" t="str">
            <v>TCMU</v>
          </cell>
          <cell r="J4105">
            <v>8</v>
          </cell>
          <cell r="K4105" t="str">
            <v>VAZQUEZ RENE ALBERTO</v>
          </cell>
          <cell r="L4105" t="str">
            <v>GUNI</v>
          </cell>
        </row>
        <row r="4106">
          <cell r="A4106">
            <v>22</v>
          </cell>
          <cell r="B4106" t="str">
            <v>X76</v>
          </cell>
          <cell r="C4106" t="str">
            <v>DEPARTAMENTO  CHAPA</v>
          </cell>
          <cell r="D4106" t="str">
            <v>426</v>
          </cell>
          <cell r="E4106" t="str">
            <v>PUERTA BATIENTE ARI.</v>
          </cell>
          <cell r="F4106" t="str">
            <v>DEFORMACION</v>
          </cell>
          <cell r="G4106" t="str">
            <v>PUERTA BATIENTE ARI.DEFORMACION</v>
          </cell>
          <cell r="H4106" t="str">
            <v>X76</v>
          </cell>
          <cell r="I4106" t="str">
            <v>STO1</v>
          </cell>
          <cell r="J4106">
            <v>8</v>
          </cell>
          <cell r="K4106" t="str">
            <v>CORREA, ALBERTO</v>
          </cell>
          <cell r="L4106" t="str">
            <v>STO1</v>
          </cell>
        </row>
        <row r="4107">
          <cell r="A4107">
            <v>22</v>
          </cell>
          <cell r="B4107" t="str">
            <v>X76</v>
          </cell>
          <cell r="C4107" t="str">
            <v>DEPARTAMENTO  CHAPA</v>
          </cell>
          <cell r="D4107" t="str">
            <v>426</v>
          </cell>
          <cell r="E4107" t="str">
            <v>PUERTA BATIENTE ARI.</v>
          </cell>
          <cell r="F4107" t="str">
            <v>DESGARRO - EXTRUSION - PERFORACION</v>
          </cell>
          <cell r="G4107" t="str">
            <v>PUERTA BATIENTE ARI.DESGARRO - EXTRUSION - PERFORACION</v>
          </cell>
          <cell r="H4107" t="str">
            <v>X76</v>
          </cell>
          <cell r="I4107" t="str">
            <v>STO1</v>
          </cell>
          <cell r="J4107">
            <v>8</v>
          </cell>
          <cell r="K4107" t="str">
            <v>CORREA, ALBERTO</v>
          </cell>
          <cell r="L4107" t="str">
            <v>STO1</v>
          </cell>
        </row>
        <row r="4108">
          <cell r="A4108">
            <v>22</v>
          </cell>
          <cell r="B4108" t="str">
            <v>X76</v>
          </cell>
          <cell r="C4108" t="str">
            <v>DEPARTAMENTO  CHAPA</v>
          </cell>
          <cell r="D4108" t="str">
            <v>426</v>
          </cell>
          <cell r="E4108" t="str">
            <v>PUERTA BATIENTE ARI.</v>
          </cell>
          <cell r="F4108" t="str">
            <v>PROYECCION DE SOLDADURA</v>
          </cell>
          <cell r="G4108" t="str">
            <v>PUERTA BATIENTE ARI.PROYECCION DE SOLDADURA</v>
          </cell>
          <cell r="H4108" t="str">
            <v>X76</v>
          </cell>
          <cell r="I4108" t="str">
            <v>SREE</v>
          </cell>
          <cell r="J4108">
            <v>8</v>
          </cell>
          <cell r="K4108" t="str">
            <v>ACEVEDO CLAUDIO CEFE</v>
          </cell>
          <cell r="L4108" t="str">
            <v>GUNI</v>
          </cell>
        </row>
        <row r="4109">
          <cell r="A4109">
            <v>22</v>
          </cell>
          <cell r="B4109" t="str">
            <v>X76</v>
          </cell>
          <cell r="C4109" t="str">
            <v>DEPARTAMENTO  CHAPA</v>
          </cell>
          <cell r="D4109" t="str">
            <v>426</v>
          </cell>
          <cell r="E4109" t="str">
            <v>PUERTA BATIENTE ARI.</v>
          </cell>
          <cell r="F4109" t="str">
            <v>SOLDADURA ESTALLADA</v>
          </cell>
          <cell r="G4109" t="str">
            <v>PUERTA BATIENTE ARI.SOLDADURA ESTALLADA</v>
          </cell>
          <cell r="H4109" t="str">
            <v>X76</v>
          </cell>
          <cell r="I4109" t="str">
            <v>STO1</v>
          </cell>
          <cell r="J4109">
            <v>8</v>
          </cell>
          <cell r="K4109" t="str">
            <v>QUINTEROS, EDUARDO</v>
          </cell>
          <cell r="L4109" t="str">
            <v>STO1</v>
          </cell>
        </row>
        <row r="4110">
          <cell r="A4110">
            <v>22</v>
          </cell>
          <cell r="B4110" t="str">
            <v>X76</v>
          </cell>
          <cell r="C4110" t="str">
            <v>DEPARTAMENTO  CHAPA</v>
          </cell>
          <cell r="D4110" t="str">
            <v>426</v>
          </cell>
          <cell r="E4110" t="str">
            <v>PUERTA BATIENTE LATERAL D.</v>
          </cell>
          <cell r="F4110" t="str">
            <v>PICO</v>
          </cell>
          <cell r="G4110" t="str">
            <v>PUERTA BATIENTE LATERAL D.PICO</v>
          </cell>
          <cell r="H4110" t="str">
            <v>X76</v>
          </cell>
          <cell r="I4110" t="str">
            <v>SRE1</v>
          </cell>
          <cell r="J4110">
            <v>8</v>
          </cell>
          <cell r="K4110" t="str">
            <v>DAGHERO CLAUDIO JUAN</v>
          </cell>
          <cell r="L4110" t="str">
            <v>TCMU</v>
          </cell>
        </row>
        <row r="4111">
          <cell r="A4111">
            <v>22</v>
          </cell>
          <cell r="B4111" t="str">
            <v>X76</v>
          </cell>
          <cell r="C4111" t="str">
            <v>DEPARTAMENTO  CHAPA</v>
          </cell>
          <cell r="D4111" t="str">
            <v>426</v>
          </cell>
          <cell r="E4111" t="str">
            <v>PUERTA BATIENTE LATERAL I.</v>
          </cell>
          <cell r="F4111" t="str">
            <v>PICO</v>
          </cell>
          <cell r="G4111" t="str">
            <v>PUERTA BATIENTE LATERAL I.PICO</v>
          </cell>
          <cell r="H4111" t="str">
            <v>X76</v>
          </cell>
          <cell r="I4111" t="str">
            <v>STO1</v>
          </cell>
          <cell r="J4111">
            <v>8</v>
          </cell>
          <cell r="K4111" t="str">
            <v>CORREA, ALBERTO</v>
          </cell>
          <cell r="L4111" t="str">
            <v>STO1</v>
          </cell>
        </row>
        <row r="4112">
          <cell r="A4112">
            <v>22</v>
          </cell>
          <cell r="B4112" t="str">
            <v>X76</v>
          </cell>
          <cell r="C4112" t="str">
            <v>DEPARTAMENTO  CHAPA</v>
          </cell>
          <cell r="D4112" t="str">
            <v>426</v>
          </cell>
          <cell r="E4112" t="str">
            <v>PUERTA DESLIZANTE LATERAL D.</v>
          </cell>
          <cell r="F4112" t="str">
            <v>PICO</v>
          </cell>
          <cell r="G4112" t="str">
            <v>PUERTA DESLIZANTE LATERAL D.PICO</v>
          </cell>
          <cell r="H4112" t="str">
            <v>X76</v>
          </cell>
          <cell r="I4112" t="str">
            <v>TCMU</v>
          </cell>
          <cell r="J4112">
            <v>8</v>
          </cell>
          <cell r="K4112" t="str">
            <v>GUTIERREZ VERONICA</v>
          </cell>
          <cell r="L4112" t="str">
            <v>GUNI</v>
          </cell>
        </row>
        <row r="4113">
          <cell r="A4113">
            <v>22</v>
          </cell>
          <cell r="B4113" t="str">
            <v>X76</v>
          </cell>
          <cell r="C4113" t="str">
            <v>DEPARTAMENTO  CHAPA</v>
          </cell>
          <cell r="D4113" t="str">
            <v>426</v>
          </cell>
          <cell r="E4113" t="str">
            <v>PUERTA DESLIZANTE LATERAL D.</v>
          </cell>
          <cell r="F4113" t="str">
            <v>PICO</v>
          </cell>
          <cell r="G4113" t="str">
            <v>PUERTA DESLIZANTE LATERAL D.PICO</v>
          </cell>
          <cell r="H4113" t="str">
            <v>X76</v>
          </cell>
          <cell r="I4113" t="str">
            <v>TCMU</v>
          </cell>
          <cell r="J4113">
            <v>8</v>
          </cell>
          <cell r="K4113" t="str">
            <v>MANZANELLI RICARDO O</v>
          </cell>
          <cell r="L4113" t="str">
            <v>GUNI</v>
          </cell>
        </row>
        <row r="4114">
          <cell r="A4114">
            <v>22</v>
          </cell>
          <cell r="B4114" t="str">
            <v>X76</v>
          </cell>
          <cell r="C4114" t="str">
            <v>DEPARTAMENTO  CHAPA</v>
          </cell>
          <cell r="D4114" t="str">
            <v>427</v>
          </cell>
          <cell r="E4114" t="str">
            <v>ALETA  ARI.</v>
          </cell>
          <cell r="F4114" t="str">
            <v>PROYECCION DE SOLDADURA</v>
          </cell>
          <cell r="G4114" t="str">
            <v>ALETA  ARI.PROYECCION DE SOLDADURA</v>
          </cell>
          <cell r="H4114" t="str">
            <v>X76</v>
          </cell>
          <cell r="I4114" t="str">
            <v>SRE1</v>
          </cell>
          <cell r="J4114">
            <v>8</v>
          </cell>
          <cell r="K4114" t="str">
            <v>CEBALLOS GABRIEL FER</v>
          </cell>
          <cell r="L4114" t="str">
            <v>TCMU</v>
          </cell>
        </row>
        <row r="4115">
          <cell r="A4115">
            <v>22</v>
          </cell>
          <cell r="B4115" t="str">
            <v>X76</v>
          </cell>
          <cell r="C4115" t="str">
            <v>DEPARTAMENTO  CHAPA</v>
          </cell>
          <cell r="D4115" t="str">
            <v>427</v>
          </cell>
          <cell r="E4115" t="str">
            <v>BAJO DE CAJA D.</v>
          </cell>
          <cell r="F4115" t="str">
            <v>PROYECCION DE SOLDADURA</v>
          </cell>
          <cell r="G4115" t="str">
            <v>BAJO DE CAJA D.PROYECCION DE SOLDADURA</v>
          </cell>
          <cell r="H4115" t="str">
            <v>X76</v>
          </cell>
          <cell r="I4115" t="str">
            <v>STO1</v>
          </cell>
          <cell r="J4115">
            <v>8</v>
          </cell>
          <cell r="K4115" t="str">
            <v>CORREA, ALBERTO</v>
          </cell>
          <cell r="L4115" t="str">
            <v>STO1</v>
          </cell>
        </row>
        <row r="4116">
          <cell r="A4116">
            <v>22</v>
          </cell>
          <cell r="B4116" t="str">
            <v>X76</v>
          </cell>
          <cell r="C4116" t="str">
            <v>DEPARTAMENTO  CHAPA</v>
          </cell>
          <cell r="D4116" t="str">
            <v>427</v>
          </cell>
          <cell r="E4116" t="str">
            <v>CAPOT AV.</v>
          </cell>
          <cell r="F4116" t="str">
            <v>DEFORMACION</v>
          </cell>
          <cell r="G4116" t="str">
            <v>CAPOT AV.DEFORMACION</v>
          </cell>
          <cell r="H4116" t="str">
            <v>X76</v>
          </cell>
          <cell r="I4116" t="str">
            <v>SRE2</v>
          </cell>
          <cell r="J4116">
            <v>8</v>
          </cell>
          <cell r="K4116" t="str">
            <v>GUTIERREZ VERONICA</v>
          </cell>
          <cell r="L4116" t="str">
            <v>GUNI</v>
          </cell>
        </row>
        <row r="4117">
          <cell r="A4117">
            <v>22</v>
          </cell>
          <cell r="B4117" t="str">
            <v>X76</v>
          </cell>
          <cell r="C4117" t="str">
            <v>DEPARTAMENTO  CHAPA</v>
          </cell>
          <cell r="D4117" t="str">
            <v>427</v>
          </cell>
          <cell r="E4117" t="str">
            <v>CAPOT AV.</v>
          </cell>
          <cell r="F4117" t="str">
            <v>DEFORMACION</v>
          </cell>
          <cell r="G4117" t="str">
            <v>CAPOT AV.DEFORMACION</v>
          </cell>
          <cell r="H4117" t="str">
            <v>X76</v>
          </cell>
          <cell r="I4117" t="str">
            <v>STO1</v>
          </cell>
          <cell r="J4117">
            <v>8</v>
          </cell>
          <cell r="K4117" t="str">
            <v>QUINTEROS, EDUARDO</v>
          </cell>
          <cell r="L4117" t="str">
            <v>STO1</v>
          </cell>
        </row>
        <row r="4118">
          <cell r="A4118">
            <v>22</v>
          </cell>
          <cell r="B4118" t="str">
            <v>X76</v>
          </cell>
          <cell r="C4118" t="str">
            <v>DEPARTAMENTO  CHAPA</v>
          </cell>
          <cell r="D4118" t="str">
            <v>427</v>
          </cell>
          <cell r="E4118" t="str">
            <v>CAPOT AV.</v>
          </cell>
          <cell r="F4118" t="str">
            <v>DEFORMACION</v>
          </cell>
          <cell r="G4118" t="str">
            <v>CAPOT AV.DEFORMACION</v>
          </cell>
          <cell r="H4118" t="str">
            <v>X76</v>
          </cell>
          <cell r="I4118" t="str">
            <v>TCMU</v>
          </cell>
          <cell r="J4118">
            <v>8</v>
          </cell>
          <cell r="K4118" t="str">
            <v>GUTIERREZ VERONICA</v>
          </cell>
          <cell r="L4118" t="str">
            <v>GUNI</v>
          </cell>
        </row>
        <row r="4119">
          <cell r="A4119">
            <v>22</v>
          </cell>
          <cell r="B4119" t="str">
            <v>X76</v>
          </cell>
          <cell r="C4119" t="str">
            <v>DEPARTAMENTO  CHAPA</v>
          </cell>
          <cell r="D4119" t="str">
            <v>427</v>
          </cell>
          <cell r="E4119" t="str">
            <v>CAPOT AV.</v>
          </cell>
          <cell r="F4119" t="str">
            <v>FALTA</v>
          </cell>
          <cell r="G4119" t="str">
            <v>CAPOT AV.FALTA</v>
          </cell>
          <cell r="H4119" t="str">
            <v>X76</v>
          </cell>
          <cell r="I4119" t="str">
            <v>TCMU</v>
          </cell>
          <cell r="J4119">
            <v>8</v>
          </cell>
          <cell r="K4119" t="str">
            <v>ZELAYA GONZA MA CRUZ</v>
          </cell>
          <cell r="L4119" t="str">
            <v>GUNI</v>
          </cell>
        </row>
        <row r="4120">
          <cell r="A4120">
            <v>22</v>
          </cell>
          <cell r="B4120" t="str">
            <v>X76</v>
          </cell>
          <cell r="C4120" t="str">
            <v>DEPARTAMENTO  CHAPA</v>
          </cell>
          <cell r="D4120" t="str">
            <v>427</v>
          </cell>
          <cell r="E4120" t="str">
            <v>CAPOT AV.</v>
          </cell>
          <cell r="F4120" t="str">
            <v>PICO</v>
          </cell>
          <cell r="G4120" t="str">
            <v>CAPOT AV.PICO</v>
          </cell>
          <cell r="H4120" t="str">
            <v>X76</v>
          </cell>
          <cell r="I4120" t="str">
            <v>TCMU</v>
          </cell>
          <cell r="J4120">
            <v>8</v>
          </cell>
          <cell r="K4120" t="str">
            <v>RIZZI JESSICA</v>
          </cell>
          <cell r="L4120" t="str">
            <v>GUNI</v>
          </cell>
        </row>
        <row r="4121">
          <cell r="A4121">
            <v>22</v>
          </cell>
          <cell r="B4121" t="str">
            <v>X76</v>
          </cell>
          <cell r="C4121" t="str">
            <v>DEPARTAMENTO  CHAPA</v>
          </cell>
          <cell r="D4121" t="str">
            <v>427</v>
          </cell>
          <cell r="E4121" t="str">
            <v>ENCUADRAMIENTO DE PUERTA AVD.</v>
          </cell>
          <cell r="F4121" t="str">
            <v>DEFORMACION</v>
          </cell>
          <cell r="G4121" t="str">
            <v>ENCUADRAMIENTO DE PUERTA AVD.DEFORMACION</v>
          </cell>
          <cell r="H4121" t="str">
            <v>X76</v>
          </cell>
          <cell r="I4121" t="str">
            <v>STO1</v>
          </cell>
          <cell r="J4121">
            <v>8</v>
          </cell>
          <cell r="K4121" t="str">
            <v>CORREA, ALBERTO</v>
          </cell>
          <cell r="L4121" t="str">
            <v>STO1</v>
          </cell>
        </row>
        <row r="4122">
          <cell r="A4122">
            <v>22</v>
          </cell>
          <cell r="B4122" t="str">
            <v>X76</v>
          </cell>
          <cell r="C4122" t="str">
            <v>DEPARTAMENTO  CHAPA</v>
          </cell>
          <cell r="D4122" t="str">
            <v>427</v>
          </cell>
          <cell r="E4122" t="str">
            <v>ENCUADRAMIENTO DE PUERTA AVD.</v>
          </cell>
          <cell r="F4122" t="str">
            <v>DEFORMACION</v>
          </cell>
          <cell r="G4122" t="str">
            <v>ENCUADRAMIENTO DE PUERTA AVD.DEFORMACION</v>
          </cell>
          <cell r="H4122" t="str">
            <v>X76</v>
          </cell>
          <cell r="I4122" t="str">
            <v>STO1</v>
          </cell>
          <cell r="J4122">
            <v>8</v>
          </cell>
          <cell r="K4122" t="str">
            <v>QUINTEROS, EDUARDO</v>
          </cell>
          <cell r="L4122" t="str">
            <v>STO1</v>
          </cell>
        </row>
        <row r="4123">
          <cell r="A4123">
            <v>22</v>
          </cell>
          <cell r="B4123" t="str">
            <v>X76</v>
          </cell>
          <cell r="C4123" t="str">
            <v>DEPARTAMENTO  CHAPA</v>
          </cell>
          <cell r="D4123" t="str">
            <v>427</v>
          </cell>
          <cell r="E4123" t="str">
            <v>PISO AR DE COFRE - CAJA</v>
          </cell>
          <cell r="F4123" t="str">
            <v>BOLLOS</v>
          </cell>
          <cell r="G4123" t="str">
            <v>PISO AR DE COFRE - CAJABOLLOS</v>
          </cell>
          <cell r="H4123" t="str">
            <v>X76</v>
          </cell>
          <cell r="I4123" t="str">
            <v>STO1</v>
          </cell>
          <cell r="J4123">
            <v>8</v>
          </cell>
          <cell r="K4123" t="str">
            <v>QUINTEROS, EDUARDO</v>
          </cell>
          <cell r="L4123" t="str">
            <v>STO1</v>
          </cell>
        </row>
        <row r="4124">
          <cell r="A4124">
            <v>22</v>
          </cell>
          <cell r="B4124" t="str">
            <v>X76</v>
          </cell>
          <cell r="C4124" t="str">
            <v>DEPARTAMENTO  CHAPA</v>
          </cell>
          <cell r="D4124" t="str">
            <v>427</v>
          </cell>
          <cell r="E4124" t="str">
            <v>PORTON (CONJUNTO)</v>
          </cell>
          <cell r="F4124" t="str">
            <v>DEFORMACION</v>
          </cell>
          <cell r="G4124" t="str">
            <v>PORTON (CONJUNTO)DEFORMACION</v>
          </cell>
          <cell r="H4124" t="str">
            <v>X76</v>
          </cell>
          <cell r="I4124" t="str">
            <v>TCMU</v>
          </cell>
          <cell r="J4124">
            <v>8</v>
          </cell>
          <cell r="K4124" t="str">
            <v>FIGUEROA MIGUEL ANGE</v>
          </cell>
          <cell r="L4124" t="str">
            <v>GUNI</v>
          </cell>
        </row>
        <row r="4125">
          <cell r="A4125">
            <v>22</v>
          </cell>
          <cell r="B4125" t="str">
            <v>X76</v>
          </cell>
          <cell r="C4125" t="str">
            <v>DEPARTAMENTO  CHAPA</v>
          </cell>
          <cell r="D4125" t="str">
            <v>427</v>
          </cell>
          <cell r="E4125" t="str">
            <v>PORTON (CONJUNTO)</v>
          </cell>
          <cell r="F4125" t="str">
            <v>JUEGO MAL REPARTIDO</v>
          </cell>
          <cell r="G4125" t="str">
            <v>PORTON (CONJUNTO)JUEGO MAL REPARTIDO</v>
          </cell>
          <cell r="H4125" t="str">
            <v>X76</v>
          </cell>
          <cell r="I4125" t="str">
            <v>SRE2</v>
          </cell>
          <cell r="J4125">
            <v>8</v>
          </cell>
          <cell r="K4125" t="str">
            <v>GUTIERREZ VERONICA</v>
          </cell>
          <cell r="L4125" t="str">
            <v>GUNI</v>
          </cell>
        </row>
        <row r="4126">
          <cell r="A4126">
            <v>22</v>
          </cell>
          <cell r="B4126" t="str">
            <v>X76</v>
          </cell>
          <cell r="C4126" t="str">
            <v>DEPARTAMENTO  CHAPA</v>
          </cell>
          <cell r="D4126" t="str">
            <v>427</v>
          </cell>
          <cell r="E4126" t="str">
            <v>PORTON (CONJUNTO)</v>
          </cell>
          <cell r="F4126" t="str">
            <v>JUEGO MAL REPARTIDO</v>
          </cell>
          <cell r="G4126" t="str">
            <v>PORTON (CONJUNTO)JUEGO MAL REPARTIDO</v>
          </cell>
          <cell r="H4126" t="str">
            <v>X76</v>
          </cell>
          <cell r="I4126" t="str">
            <v>SREE</v>
          </cell>
          <cell r="J4126">
            <v>8</v>
          </cell>
          <cell r="K4126" t="str">
            <v>RAMIREZ RICAR DANIEL</v>
          </cell>
          <cell r="L4126" t="str">
            <v>GUNI</v>
          </cell>
        </row>
        <row r="4127">
          <cell r="A4127">
            <v>22</v>
          </cell>
          <cell r="B4127" t="str">
            <v>X76</v>
          </cell>
          <cell r="C4127" t="str">
            <v>DEPARTAMENTO  CHAPA</v>
          </cell>
          <cell r="D4127" t="str">
            <v>427</v>
          </cell>
          <cell r="E4127" t="str">
            <v>PORTON (CONJUNTO)</v>
          </cell>
          <cell r="F4127" t="str">
            <v>JUEGO MAL REPARTIDO</v>
          </cell>
          <cell r="G4127" t="str">
            <v>PORTON (CONJUNTO)JUEGO MAL REPARTIDO</v>
          </cell>
          <cell r="H4127" t="str">
            <v>X76</v>
          </cell>
          <cell r="I4127" t="str">
            <v>TCMU</v>
          </cell>
          <cell r="J4127">
            <v>8</v>
          </cell>
          <cell r="K4127" t="str">
            <v>REYNOSO DAVID WALTER</v>
          </cell>
          <cell r="L4127" t="str">
            <v>GUNI</v>
          </cell>
        </row>
        <row r="4128">
          <cell r="A4128">
            <v>22</v>
          </cell>
          <cell r="B4128" t="str">
            <v>X76</v>
          </cell>
          <cell r="C4128" t="str">
            <v>DEPARTAMENTO  CHAPA</v>
          </cell>
          <cell r="D4128" t="str">
            <v>427</v>
          </cell>
          <cell r="E4128" t="str">
            <v>PUERTA AVD.</v>
          </cell>
          <cell r="F4128" t="str">
            <v>DEFORMACION</v>
          </cell>
          <cell r="G4128" t="str">
            <v>PUERTA AVD.DEFORMACION</v>
          </cell>
          <cell r="H4128" t="str">
            <v>X76</v>
          </cell>
          <cell r="I4128" t="str">
            <v>BOUT</v>
          </cell>
          <cell r="J4128">
            <v>8</v>
          </cell>
          <cell r="K4128" t="str">
            <v>GUTIERREZ VERONICA</v>
          </cell>
          <cell r="L4128" t="str">
            <v>GUNI</v>
          </cell>
        </row>
        <row r="4129">
          <cell r="A4129">
            <v>22</v>
          </cell>
          <cell r="B4129" t="str">
            <v>X76</v>
          </cell>
          <cell r="C4129" t="str">
            <v>DEPARTAMENTO  CHAPA</v>
          </cell>
          <cell r="D4129" t="str">
            <v>427</v>
          </cell>
          <cell r="E4129" t="str">
            <v>PUERTA AVD.</v>
          </cell>
          <cell r="F4129" t="str">
            <v>DEFORMACION</v>
          </cell>
          <cell r="G4129" t="str">
            <v>PUERTA AVD.DEFORMACION</v>
          </cell>
          <cell r="H4129" t="str">
            <v>X76</v>
          </cell>
          <cell r="I4129" t="str">
            <v>TCMU</v>
          </cell>
          <cell r="J4129">
            <v>8</v>
          </cell>
          <cell r="K4129" t="str">
            <v>ZELAYA GONZA MA CRUZ</v>
          </cell>
          <cell r="L4129" t="str">
            <v>GUNI</v>
          </cell>
        </row>
        <row r="4130">
          <cell r="A4130">
            <v>22</v>
          </cell>
          <cell r="B4130" t="str">
            <v>X76</v>
          </cell>
          <cell r="C4130" t="str">
            <v>DEPARTAMENTO  CHAPA</v>
          </cell>
          <cell r="D4130" t="str">
            <v>427</v>
          </cell>
          <cell r="E4130" t="str">
            <v>PUERTA AVD.</v>
          </cell>
          <cell r="F4130" t="str">
            <v>PICO</v>
          </cell>
          <cell r="G4130" t="str">
            <v>PUERTA AVD.PICO</v>
          </cell>
          <cell r="H4130" t="str">
            <v>X76</v>
          </cell>
          <cell r="I4130" t="str">
            <v>TCMU</v>
          </cell>
          <cell r="J4130">
            <v>8</v>
          </cell>
          <cell r="K4130" t="str">
            <v>VAZQUEZ RENE ALBERTO</v>
          </cell>
          <cell r="L4130" t="str">
            <v>GUNI</v>
          </cell>
        </row>
        <row r="4131">
          <cell r="A4131">
            <v>22</v>
          </cell>
          <cell r="B4131" t="str">
            <v>X76</v>
          </cell>
          <cell r="C4131" t="str">
            <v>DEPARTAMENTO  CHAPA</v>
          </cell>
          <cell r="D4131" t="str">
            <v>427</v>
          </cell>
          <cell r="E4131" t="str">
            <v>PUERTA AVD.</v>
          </cell>
          <cell r="F4131" t="str">
            <v>PROYECCION DE SOLDADURA</v>
          </cell>
          <cell r="G4131" t="str">
            <v>PUERTA AVD.PROYECCION DE SOLDADURA</v>
          </cell>
          <cell r="H4131" t="str">
            <v>X76</v>
          </cell>
          <cell r="I4131" t="str">
            <v>STO1</v>
          </cell>
          <cell r="J4131">
            <v>8</v>
          </cell>
          <cell r="K4131" t="str">
            <v>CORREA, ALBERTO</v>
          </cell>
          <cell r="L4131" t="str">
            <v>STO1</v>
          </cell>
        </row>
        <row r="4132">
          <cell r="A4132">
            <v>22</v>
          </cell>
          <cell r="B4132" t="str">
            <v>X76</v>
          </cell>
          <cell r="C4132" t="str">
            <v>DEPARTAMENTO  CHAPA</v>
          </cell>
          <cell r="D4132" t="str">
            <v>427</v>
          </cell>
          <cell r="E4132" t="str">
            <v>PUERTA AVD.</v>
          </cell>
          <cell r="F4132" t="str">
            <v>TALONA A LA MANIOBRA</v>
          </cell>
          <cell r="G4132" t="str">
            <v>PUERTA AVD.TALONA A LA MANIOBRA</v>
          </cell>
          <cell r="H4132" t="str">
            <v>X76</v>
          </cell>
          <cell r="I4132" t="str">
            <v>TCMU</v>
          </cell>
          <cell r="J4132">
            <v>8</v>
          </cell>
          <cell r="K4132" t="str">
            <v>GUTIERREZ VERONICA</v>
          </cell>
          <cell r="L4132" t="str">
            <v>GUNI</v>
          </cell>
        </row>
        <row r="4133">
          <cell r="A4133">
            <v>22</v>
          </cell>
          <cell r="B4133" t="str">
            <v>X76</v>
          </cell>
          <cell r="C4133" t="str">
            <v>DEPARTAMENTO  CHAPA</v>
          </cell>
          <cell r="D4133" t="str">
            <v>427</v>
          </cell>
          <cell r="E4133" t="str">
            <v>PUERTA AVD.</v>
          </cell>
          <cell r="F4133" t="str">
            <v>TALONA A LA MANIOBRA</v>
          </cell>
          <cell r="G4133" t="str">
            <v>PUERTA AVD.TALONA A LA MANIOBRA</v>
          </cell>
          <cell r="H4133" t="str">
            <v>X76</v>
          </cell>
          <cell r="I4133" t="str">
            <v>TCMU</v>
          </cell>
          <cell r="J4133">
            <v>8</v>
          </cell>
          <cell r="K4133" t="str">
            <v>RUSEK CHRISTIAN ADRI</v>
          </cell>
          <cell r="L4133" t="str">
            <v>GUNI</v>
          </cell>
        </row>
        <row r="4134">
          <cell r="A4134">
            <v>22</v>
          </cell>
          <cell r="B4134" t="str">
            <v>X76</v>
          </cell>
          <cell r="C4134" t="str">
            <v>DEPARTAMENTO  CHAPA</v>
          </cell>
          <cell r="D4134" t="str">
            <v>427</v>
          </cell>
          <cell r="E4134" t="str">
            <v>PUERTA AVI.</v>
          </cell>
          <cell r="F4134" t="str">
            <v>BOLLOS</v>
          </cell>
          <cell r="G4134" t="str">
            <v>PUERTA AVI.BOLLOS</v>
          </cell>
          <cell r="H4134" t="str">
            <v>X76</v>
          </cell>
          <cell r="I4134" t="str">
            <v>BOUT</v>
          </cell>
          <cell r="J4134">
            <v>8</v>
          </cell>
          <cell r="K4134" t="str">
            <v>DAGHERO CLAUDIO JUAN</v>
          </cell>
          <cell r="L4134" t="str">
            <v>TCMU</v>
          </cell>
        </row>
        <row r="4135">
          <cell r="A4135">
            <v>22</v>
          </cell>
          <cell r="B4135" t="str">
            <v>X76</v>
          </cell>
          <cell r="C4135" t="str">
            <v>DEPARTAMENTO  CHAPA</v>
          </cell>
          <cell r="D4135" t="str">
            <v>427</v>
          </cell>
          <cell r="E4135" t="str">
            <v>PUERTA AVI.</v>
          </cell>
          <cell r="F4135" t="str">
            <v>BOLLOS</v>
          </cell>
          <cell r="G4135" t="str">
            <v>PUERTA AVI.BOLLOS</v>
          </cell>
          <cell r="H4135" t="str">
            <v>X76</v>
          </cell>
          <cell r="I4135" t="str">
            <v>BOUT</v>
          </cell>
          <cell r="J4135">
            <v>8</v>
          </cell>
          <cell r="K4135" t="str">
            <v>FIGUEROA MIGUEL ANGE</v>
          </cell>
          <cell r="L4135" t="str">
            <v>GUNI</v>
          </cell>
        </row>
        <row r="4136">
          <cell r="A4136">
            <v>22</v>
          </cell>
          <cell r="B4136" t="str">
            <v>X76</v>
          </cell>
          <cell r="C4136" t="str">
            <v>DEPARTAMENTO  CHAPA</v>
          </cell>
          <cell r="D4136" t="str">
            <v>427</v>
          </cell>
          <cell r="E4136" t="str">
            <v>PUERTA AVI.</v>
          </cell>
          <cell r="F4136" t="str">
            <v>BOLLOS</v>
          </cell>
          <cell r="G4136" t="str">
            <v>PUERTA AVI.BOLLOS</v>
          </cell>
          <cell r="H4136" t="str">
            <v>X76</v>
          </cell>
          <cell r="I4136" t="str">
            <v>TCMU</v>
          </cell>
          <cell r="J4136">
            <v>8</v>
          </cell>
          <cell r="K4136" t="str">
            <v>IBARRA CARLOS NICOLA</v>
          </cell>
          <cell r="L4136" t="str">
            <v>GUNI</v>
          </cell>
        </row>
        <row r="4137">
          <cell r="A4137">
            <v>22</v>
          </cell>
          <cell r="B4137" t="str">
            <v>X76</v>
          </cell>
          <cell r="C4137" t="str">
            <v>DEPARTAMENTO  CHAPA</v>
          </cell>
          <cell r="D4137" t="str">
            <v>427</v>
          </cell>
          <cell r="E4137" t="str">
            <v>PUERTA AVI.</v>
          </cell>
          <cell r="F4137" t="str">
            <v>BOLLOS</v>
          </cell>
          <cell r="G4137" t="str">
            <v>PUERTA AVI.BOLLOS</v>
          </cell>
          <cell r="H4137" t="str">
            <v>X76</v>
          </cell>
          <cell r="I4137" t="str">
            <v>TCMU</v>
          </cell>
          <cell r="J4137">
            <v>8</v>
          </cell>
          <cell r="K4137" t="str">
            <v>RIZZI JESSICA</v>
          </cell>
          <cell r="L4137" t="str">
            <v>GUNI</v>
          </cell>
        </row>
        <row r="4138">
          <cell r="A4138">
            <v>22</v>
          </cell>
          <cell r="B4138" t="str">
            <v>X76</v>
          </cell>
          <cell r="C4138" t="str">
            <v>DEPARTAMENTO  CHAPA</v>
          </cell>
          <cell r="D4138" t="str">
            <v>427</v>
          </cell>
          <cell r="E4138" t="str">
            <v>PUERTA AVI.</v>
          </cell>
          <cell r="F4138" t="str">
            <v>BOLLOS</v>
          </cell>
          <cell r="G4138" t="str">
            <v>PUERTA AVI.BOLLOS</v>
          </cell>
          <cell r="H4138" t="str">
            <v>X76</v>
          </cell>
          <cell r="I4138" t="str">
            <v>TCMU</v>
          </cell>
          <cell r="J4138">
            <v>8</v>
          </cell>
          <cell r="K4138" t="str">
            <v>VERA FEDERICO</v>
          </cell>
          <cell r="L4138" t="str">
            <v>GUNI</v>
          </cell>
        </row>
        <row r="4139">
          <cell r="A4139">
            <v>22</v>
          </cell>
          <cell r="B4139" t="str">
            <v>X76</v>
          </cell>
          <cell r="C4139" t="str">
            <v>DEPARTAMENTO  CHAPA</v>
          </cell>
          <cell r="D4139" t="str">
            <v>427</v>
          </cell>
          <cell r="E4139" t="str">
            <v>PUERTA AVI.</v>
          </cell>
          <cell r="F4139" t="str">
            <v>MAL ALINEADO</v>
          </cell>
          <cell r="G4139" t="str">
            <v>PUERTA AVI.MAL ALINEADO</v>
          </cell>
          <cell r="H4139" t="str">
            <v>X76</v>
          </cell>
          <cell r="I4139" t="str">
            <v>TCMU</v>
          </cell>
          <cell r="J4139">
            <v>8</v>
          </cell>
          <cell r="K4139" t="str">
            <v>GAUNA MARIA EUGENIA</v>
          </cell>
          <cell r="L4139" t="str">
            <v>GUNI</v>
          </cell>
        </row>
        <row r="4140">
          <cell r="A4140">
            <v>22</v>
          </cell>
          <cell r="B4140" t="str">
            <v>X76</v>
          </cell>
          <cell r="C4140" t="str">
            <v>DEPARTAMENTO  CHAPA</v>
          </cell>
          <cell r="D4140" t="str">
            <v>427</v>
          </cell>
          <cell r="E4140" t="str">
            <v>PUERTA AVI.</v>
          </cell>
          <cell r="F4140" t="str">
            <v>MAL ALINEADO</v>
          </cell>
          <cell r="G4140" t="str">
            <v>PUERTA AVI.MAL ALINEADO</v>
          </cell>
          <cell r="H4140" t="str">
            <v>X76</v>
          </cell>
          <cell r="I4140" t="str">
            <v>TCMU</v>
          </cell>
          <cell r="J4140">
            <v>8</v>
          </cell>
          <cell r="K4140" t="str">
            <v>MANZANELLI RICARDO O</v>
          </cell>
          <cell r="L4140" t="str">
            <v>GUNI</v>
          </cell>
        </row>
        <row r="4141">
          <cell r="A4141">
            <v>22</v>
          </cell>
          <cell r="B4141" t="str">
            <v>X76</v>
          </cell>
          <cell r="C4141" t="str">
            <v>DEPARTAMENTO  CHAPA</v>
          </cell>
          <cell r="D4141" t="str">
            <v>427</v>
          </cell>
          <cell r="E4141" t="str">
            <v>PUERTA AVI.</v>
          </cell>
          <cell r="F4141" t="str">
            <v>NO CONFORME</v>
          </cell>
          <cell r="G4141" t="str">
            <v>PUERTA AVI.NO CONFORME</v>
          </cell>
          <cell r="H4141" t="str">
            <v>X76</v>
          </cell>
          <cell r="I4141" t="str">
            <v>SRET</v>
          </cell>
          <cell r="J4141">
            <v>8</v>
          </cell>
          <cell r="K4141" t="str">
            <v>CORREA, ALBERTO</v>
          </cell>
          <cell r="L4141" t="str">
            <v>STO1</v>
          </cell>
        </row>
        <row r="4142">
          <cell r="A4142">
            <v>22</v>
          </cell>
          <cell r="B4142" t="str">
            <v>X76</v>
          </cell>
          <cell r="C4142" t="str">
            <v>DEPARTAMENTO  CHAPA</v>
          </cell>
          <cell r="D4142" t="str">
            <v>427</v>
          </cell>
          <cell r="E4142" t="str">
            <v>PUERTA AVI.</v>
          </cell>
          <cell r="F4142" t="str">
            <v>PICO</v>
          </cell>
          <cell r="G4142" t="str">
            <v>PUERTA AVI.PICO</v>
          </cell>
          <cell r="H4142" t="str">
            <v>X76</v>
          </cell>
          <cell r="I4142" t="str">
            <v>TCMU</v>
          </cell>
          <cell r="J4142">
            <v>8</v>
          </cell>
          <cell r="K4142" t="str">
            <v>FUENTE FEDER GREGOR</v>
          </cell>
          <cell r="L4142" t="str">
            <v>GUNI</v>
          </cell>
        </row>
        <row r="4143">
          <cell r="A4143">
            <v>22</v>
          </cell>
          <cell r="B4143" t="str">
            <v>X76</v>
          </cell>
          <cell r="C4143" t="str">
            <v>DEPARTAMENTO  CHAPA</v>
          </cell>
          <cell r="D4143" t="str">
            <v>427</v>
          </cell>
          <cell r="E4143" t="str">
            <v>PUERTA AVI.</v>
          </cell>
          <cell r="F4143" t="str">
            <v>PICO</v>
          </cell>
          <cell r="G4143" t="str">
            <v>PUERTA AVI.PICO</v>
          </cell>
          <cell r="H4143" t="str">
            <v>X76</v>
          </cell>
          <cell r="I4143" t="str">
            <v>TCMU</v>
          </cell>
          <cell r="J4143">
            <v>8</v>
          </cell>
          <cell r="K4143" t="str">
            <v>GUTIERREZ VERONICA</v>
          </cell>
          <cell r="L4143" t="str">
            <v>GUNI</v>
          </cell>
        </row>
        <row r="4144">
          <cell r="A4144">
            <v>22</v>
          </cell>
          <cell r="B4144" t="str">
            <v>X76</v>
          </cell>
          <cell r="C4144" t="str">
            <v>DEPARTAMENTO  CHAPA</v>
          </cell>
          <cell r="D4144" t="str">
            <v>427</v>
          </cell>
          <cell r="E4144" t="str">
            <v>PUERTA AVI.</v>
          </cell>
          <cell r="F4144" t="str">
            <v>PICO</v>
          </cell>
          <cell r="G4144" t="str">
            <v>PUERTA AVI.PICO</v>
          </cell>
          <cell r="H4144" t="str">
            <v>X76</v>
          </cell>
          <cell r="I4144" t="str">
            <v>TCMU</v>
          </cell>
          <cell r="J4144">
            <v>8</v>
          </cell>
          <cell r="K4144" t="str">
            <v>RIZZI JESSICA</v>
          </cell>
          <cell r="L4144" t="str">
            <v>GUNI</v>
          </cell>
        </row>
        <row r="4145">
          <cell r="A4145">
            <v>22</v>
          </cell>
          <cell r="B4145" t="str">
            <v>X76</v>
          </cell>
          <cell r="C4145" t="str">
            <v>DEPARTAMENTO  CHAPA</v>
          </cell>
          <cell r="D4145" t="str">
            <v>427</v>
          </cell>
          <cell r="E4145" t="str">
            <v>PUERTA AVI.</v>
          </cell>
          <cell r="F4145" t="str">
            <v>SOLDADURA ESTALLADA</v>
          </cell>
          <cell r="G4145" t="str">
            <v>PUERTA AVI.SOLDADURA ESTALLADA</v>
          </cell>
          <cell r="H4145" t="str">
            <v>X76</v>
          </cell>
          <cell r="I4145" t="str">
            <v>SREE</v>
          </cell>
          <cell r="J4145">
            <v>8</v>
          </cell>
          <cell r="K4145" t="str">
            <v>MANZANELLI RICARDO O</v>
          </cell>
          <cell r="L4145" t="str">
            <v>GUNI</v>
          </cell>
        </row>
        <row r="4146">
          <cell r="A4146">
            <v>22</v>
          </cell>
          <cell r="B4146" t="str">
            <v>X76</v>
          </cell>
          <cell r="C4146" t="str">
            <v>DEPARTAMENTO  CHAPA</v>
          </cell>
          <cell r="D4146" t="str">
            <v>427</v>
          </cell>
          <cell r="E4146" t="str">
            <v>PUERTA AVI.</v>
          </cell>
          <cell r="F4146" t="str">
            <v>SOLDADURA ESTALLADA</v>
          </cell>
          <cell r="G4146" t="str">
            <v>PUERTA AVI.SOLDADURA ESTALLADA</v>
          </cell>
          <cell r="H4146" t="str">
            <v>X76</v>
          </cell>
          <cell r="I4146" t="str">
            <v>TCMU</v>
          </cell>
          <cell r="J4146">
            <v>8</v>
          </cell>
          <cell r="K4146" t="str">
            <v>MANZANELLI RICARDO O</v>
          </cell>
          <cell r="L4146" t="str">
            <v>GUNI</v>
          </cell>
        </row>
        <row r="4147">
          <cell r="A4147">
            <v>22</v>
          </cell>
          <cell r="B4147" t="str">
            <v>X76</v>
          </cell>
          <cell r="C4147" t="str">
            <v>DEPARTAMENTO  CHAPA</v>
          </cell>
          <cell r="D4147" t="str">
            <v>427</v>
          </cell>
          <cell r="E4147" t="str">
            <v>PUERTA AVI.</v>
          </cell>
          <cell r="F4147" t="str">
            <v>TALONA A LA MANIOBRA</v>
          </cell>
          <cell r="G4147" t="str">
            <v>PUERTA AVI.TALONA A LA MANIOBRA</v>
          </cell>
          <cell r="H4147" t="str">
            <v>X76</v>
          </cell>
          <cell r="I4147" t="str">
            <v>TCMU</v>
          </cell>
          <cell r="J4147">
            <v>8</v>
          </cell>
          <cell r="K4147" t="str">
            <v>RAMIREZ RICAR DANIEL</v>
          </cell>
          <cell r="L4147" t="str">
            <v>GUNI</v>
          </cell>
        </row>
        <row r="4148">
          <cell r="A4148">
            <v>22</v>
          </cell>
          <cell r="B4148" t="str">
            <v>X76</v>
          </cell>
          <cell r="C4148" t="str">
            <v>DEPARTAMENTO  CHAPA</v>
          </cell>
          <cell r="D4148" t="str">
            <v>427</v>
          </cell>
          <cell r="E4148" t="str">
            <v>PUERTA BATIENTE ARD.</v>
          </cell>
          <cell r="F4148" t="str">
            <v>FALTA</v>
          </cell>
          <cell r="G4148" t="str">
            <v>PUERTA BATIENTE ARD.FALTA</v>
          </cell>
          <cell r="H4148" t="str">
            <v>X76</v>
          </cell>
          <cell r="I4148" t="str">
            <v>TCMU</v>
          </cell>
          <cell r="J4148">
            <v>8</v>
          </cell>
          <cell r="K4148" t="str">
            <v>ZELAYA GONZA MA CRUZ</v>
          </cell>
          <cell r="L4148" t="str">
            <v>GUNI</v>
          </cell>
        </row>
        <row r="4149">
          <cell r="A4149">
            <v>22</v>
          </cell>
          <cell r="B4149" t="str">
            <v>X76</v>
          </cell>
          <cell r="C4149" t="str">
            <v>DEPARTAMENTO  CHAPA</v>
          </cell>
          <cell r="D4149" t="str">
            <v>427</v>
          </cell>
          <cell r="E4149" t="str">
            <v>PUERTA BATIENTE ARD.</v>
          </cell>
          <cell r="F4149" t="str">
            <v>JUEGO IRREGULAR</v>
          </cell>
          <cell r="G4149" t="str">
            <v>PUERTA BATIENTE ARD.JUEGO IRREGULAR</v>
          </cell>
          <cell r="H4149" t="str">
            <v>X76</v>
          </cell>
          <cell r="I4149" t="str">
            <v>SRET</v>
          </cell>
          <cell r="J4149">
            <v>8</v>
          </cell>
          <cell r="K4149" t="str">
            <v>CORREA, ALBERTO</v>
          </cell>
          <cell r="L4149" t="str">
            <v>STO1</v>
          </cell>
        </row>
        <row r="4150">
          <cell r="A4150">
            <v>22</v>
          </cell>
          <cell r="B4150" t="str">
            <v>X76</v>
          </cell>
          <cell r="C4150" t="str">
            <v>DEPARTAMENTO  CHAPA</v>
          </cell>
          <cell r="D4150" t="str">
            <v>427</v>
          </cell>
          <cell r="E4150" t="str">
            <v>PUERTA BATIENTE ARD.</v>
          </cell>
          <cell r="F4150" t="str">
            <v>JUEGO MAL REPARTIDO</v>
          </cell>
          <cell r="G4150" t="str">
            <v>PUERTA BATIENTE ARD.JUEGO MAL REPARTIDO</v>
          </cell>
          <cell r="H4150" t="str">
            <v>X76</v>
          </cell>
          <cell r="I4150" t="str">
            <v>SRET</v>
          </cell>
          <cell r="J4150">
            <v>8</v>
          </cell>
          <cell r="K4150" t="str">
            <v>QUINTEROS, EDUARDO</v>
          </cell>
          <cell r="L4150" t="str">
            <v>STO1</v>
          </cell>
        </row>
        <row r="4151">
          <cell r="A4151">
            <v>22</v>
          </cell>
          <cell r="B4151" t="str">
            <v>X76</v>
          </cell>
          <cell r="C4151" t="str">
            <v>DEPARTAMENTO  CHAPA</v>
          </cell>
          <cell r="D4151" t="str">
            <v>427</v>
          </cell>
          <cell r="E4151" t="str">
            <v>PUERTA BATIENTE ARD.</v>
          </cell>
          <cell r="F4151" t="str">
            <v>PICO</v>
          </cell>
          <cell r="G4151" t="str">
            <v>PUERTA BATIENTE ARD.PICO</v>
          </cell>
          <cell r="H4151" t="str">
            <v>X76</v>
          </cell>
          <cell r="I4151" t="str">
            <v>SRE2</v>
          </cell>
          <cell r="J4151">
            <v>8</v>
          </cell>
          <cell r="K4151" t="str">
            <v>IBARRA CARLOS NICOLA</v>
          </cell>
          <cell r="L4151" t="str">
            <v>GUNI</v>
          </cell>
        </row>
        <row r="4152">
          <cell r="A4152">
            <v>22</v>
          </cell>
          <cell r="B4152" t="str">
            <v>X76</v>
          </cell>
          <cell r="C4152" t="str">
            <v>DEPARTAMENTO  CHAPA</v>
          </cell>
          <cell r="D4152" t="str">
            <v>427</v>
          </cell>
          <cell r="E4152" t="str">
            <v>PUERTA BATIENTE ARD.</v>
          </cell>
          <cell r="F4152" t="str">
            <v>PICO</v>
          </cell>
          <cell r="G4152" t="str">
            <v>PUERTA BATIENTE ARD.PICO</v>
          </cell>
          <cell r="H4152" t="str">
            <v>X76</v>
          </cell>
          <cell r="I4152" t="str">
            <v>SREE</v>
          </cell>
          <cell r="J4152">
            <v>8</v>
          </cell>
          <cell r="K4152" t="str">
            <v>ACEVEDO CLAUDIO CEFE</v>
          </cell>
          <cell r="L4152" t="str">
            <v>GUNI</v>
          </cell>
        </row>
        <row r="4153">
          <cell r="A4153">
            <v>22</v>
          </cell>
          <cell r="B4153" t="str">
            <v>X76</v>
          </cell>
          <cell r="C4153" t="str">
            <v>DEPARTAMENTO  CHAPA</v>
          </cell>
          <cell r="D4153" t="str">
            <v>427</v>
          </cell>
          <cell r="E4153" t="str">
            <v>PUERTA BATIENTE ARD.</v>
          </cell>
          <cell r="F4153" t="str">
            <v>SOBRESALE</v>
          </cell>
          <cell r="G4153" t="str">
            <v>PUERTA BATIENTE ARD.SOBRESALE</v>
          </cell>
          <cell r="H4153" t="str">
            <v>X76</v>
          </cell>
          <cell r="I4153" t="str">
            <v>TCMU</v>
          </cell>
          <cell r="J4153">
            <v>8</v>
          </cell>
          <cell r="K4153" t="str">
            <v>GUTIERREZ VERONICA</v>
          </cell>
          <cell r="L4153" t="str">
            <v>GUNI</v>
          </cell>
        </row>
        <row r="4154">
          <cell r="A4154">
            <v>22</v>
          </cell>
          <cell r="B4154" t="str">
            <v>X76</v>
          </cell>
          <cell r="C4154" t="str">
            <v>DEPARTAMENTO  CHAPA</v>
          </cell>
          <cell r="D4154" t="str">
            <v>427</v>
          </cell>
          <cell r="E4154" t="str">
            <v>PUERTA BATIENTE ARD.</v>
          </cell>
          <cell r="F4154" t="str">
            <v>SOBRESALE</v>
          </cell>
          <cell r="G4154" t="str">
            <v>PUERTA BATIENTE ARD.SOBRESALE</v>
          </cell>
          <cell r="H4154" t="str">
            <v>X76</v>
          </cell>
          <cell r="I4154" t="str">
            <v>TCMU</v>
          </cell>
          <cell r="J4154">
            <v>8</v>
          </cell>
          <cell r="K4154" t="str">
            <v>RUSEK CHRISTIAN ADRI</v>
          </cell>
          <cell r="L4154" t="str">
            <v>GUNI</v>
          </cell>
        </row>
        <row r="4155">
          <cell r="A4155">
            <v>22</v>
          </cell>
          <cell r="B4155" t="str">
            <v>X76</v>
          </cell>
          <cell r="C4155" t="str">
            <v>DEPARTAMENTO  CHAPA</v>
          </cell>
          <cell r="D4155" t="str">
            <v>427</v>
          </cell>
          <cell r="E4155" t="str">
            <v>PUERTA BATIENTE ARI.</v>
          </cell>
          <cell r="F4155" t="str">
            <v>DURO DE CERRAR</v>
          </cell>
          <cell r="G4155" t="str">
            <v>PUERTA BATIENTE ARI.DURO DE CERRAR</v>
          </cell>
          <cell r="H4155" t="str">
            <v>X76</v>
          </cell>
          <cell r="I4155" t="str">
            <v>TCMU</v>
          </cell>
          <cell r="J4155">
            <v>8</v>
          </cell>
          <cell r="K4155" t="str">
            <v>MANZANELLI RICARDO O</v>
          </cell>
          <cell r="L4155" t="str">
            <v>GUNI</v>
          </cell>
        </row>
        <row r="4156">
          <cell r="A4156">
            <v>22</v>
          </cell>
          <cell r="B4156" t="str">
            <v>X76</v>
          </cell>
          <cell r="C4156" t="str">
            <v>DEPARTAMENTO  CHAPA</v>
          </cell>
          <cell r="D4156" t="str">
            <v>427</v>
          </cell>
          <cell r="E4156" t="str">
            <v>PUERTA BATIENTE ARI.</v>
          </cell>
          <cell r="F4156" t="str">
            <v>JUEGO EXCESIVO</v>
          </cell>
          <cell r="G4156" t="str">
            <v>PUERTA BATIENTE ARI.JUEGO EXCESIVO</v>
          </cell>
          <cell r="H4156" t="str">
            <v>X76</v>
          </cell>
          <cell r="I4156" t="str">
            <v>TCMU</v>
          </cell>
          <cell r="J4156">
            <v>8</v>
          </cell>
          <cell r="K4156" t="str">
            <v>RUSEK CHRISTIAN ADRI</v>
          </cell>
          <cell r="L4156" t="str">
            <v>GUNI</v>
          </cell>
        </row>
        <row r="4157">
          <cell r="A4157">
            <v>22</v>
          </cell>
          <cell r="B4157" t="str">
            <v>X76</v>
          </cell>
          <cell r="C4157" t="str">
            <v>DEPARTAMENTO  CHAPA</v>
          </cell>
          <cell r="D4157" t="str">
            <v>427</v>
          </cell>
          <cell r="E4157" t="str">
            <v>PUERTA BATIENTE ARI.</v>
          </cell>
          <cell r="F4157" t="str">
            <v>JUEGO IRREGULAR</v>
          </cell>
          <cell r="G4157" t="str">
            <v>PUERTA BATIENTE ARI.JUEGO IRREGULAR</v>
          </cell>
          <cell r="H4157" t="str">
            <v>X76</v>
          </cell>
          <cell r="I4157" t="str">
            <v>SRET</v>
          </cell>
          <cell r="J4157">
            <v>8</v>
          </cell>
          <cell r="K4157" t="str">
            <v>CORREA, ALBERTO</v>
          </cell>
          <cell r="L4157" t="str">
            <v>STO1</v>
          </cell>
        </row>
        <row r="4158">
          <cell r="A4158">
            <v>22</v>
          </cell>
          <cell r="B4158" t="str">
            <v>X76</v>
          </cell>
          <cell r="C4158" t="str">
            <v>DEPARTAMENTO  CHAPA</v>
          </cell>
          <cell r="D4158" t="str">
            <v>427</v>
          </cell>
          <cell r="E4158" t="str">
            <v>PUERTA BATIENTE ARI.</v>
          </cell>
          <cell r="F4158" t="str">
            <v>JUEGO MAL REPARTIDO</v>
          </cell>
          <cell r="G4158" t="str">
            <v>PUERTA BATIENTE ARI.JUEGO MAL REPARTIDO</v>
          </cell>
          <cell r="H4158" t="str">
            <v>X76</v>
          </cell>
          <cell r="I4158" t="str">
            <v>SRET</v>
          </cell>
          <cell r="J4158">
            <v>8</v>
          </cell>
          <cell r="K4158" t="str">
            <v>QUINTEROS, EDUARDO</v>
          </cell>
          <cell r="L4158" t="str">
            <v>STO1</v>
          </cell>
        </row>
        <row r="4159">
          <cell r="A4159">
            <v>22</v>
          </cell>
          <cell r="B4159" t="str">
            <v>X76</v>
          </cell>
          <cell r="C4159" t="str">
            <v>DEPARTAMENTO  CHAPA</v>
          </cell>
          <cell r="D4159" t="str">
            <v>427</v>
          </cell>
          <cell r="E4159" t="str">
            <v>PUERTA BATIENTE ARI.</v>
          </cell>
          <cell r="F4159" t="str">
            <v>MAL ALINEADO</v>
          </cell>
          <cell r="G4159" t="str">
            <v>PUERTA BATIENTE ARI.MAL ALINEADO</v>
          </cell>
          <cell r="H4159" t="str">
            <v>X76</v>
          </cell>
          <cell r="I4159" t="str">
            <v>TCMU</v>
          </cell>
          <cell r="J4159">
            <v>8</v>
          </cell>
          <cell r="K4159" t="str">
            <v>MANZANELLI RICARDO O</v>
          </cell>
          <cell r="L4159" t="str">
            <v>GUNI</v>
          </cell>
        </row>
        <row r="4160">
          <cell r="A4160">
            <v>22</v>
          </cell>
          <cell r="B4160" t="str">
            <v>X76</v>
          </cell>
          <cell r="C4160" t="str">
            <v>DEPARTAMENTO  CHAPA</v>
          </cell>
          <cell r="D4160" t="str">
            <v>427</v>
          </cell>
          <cell r="E4160" t="str">
            <v>PUERTA BATIENTE ARI.</v>
          </cell>
          <cell r="F4160" t="str">
            <v>MAL POSICIONADO</v>
          </cell>
          <cell r="G4160" t="str">
            <v>PUERTA BATIENTE ARI.MAL POSICIONADO</v>
          </cell>
          <cell r="H4160" t="str">
            <v>X76</v>
          </cell>
          <cell r="I4160" t="str">
            <v>TCMU</v>
          </cell>
          <cell r="J4160">
            <v>8</v>
          </cell>
          <cell r="K4160" t="str">
            <v>ZELAYA GONZA MA CRUZ</v>
          </cell>
          <cell r="L4160" t="str">
            <v>GUNI</v>
          </cell>
        </row>
        <row r="4161">
          <cell r="A4161">
            <v>22</v>
          </cell>
          <cell r="B4161" t="str">
            <v>X76</v>
          </cell>
          <cell r="C4161" t="str">
            <v>DEPARTAMENTO  CHAPA</v>
          </cell>
          <cell r="D4161" t="str">
            <v>427</v>
          </cell>
          <cell r="E4161" t="str">
            <v>PUERTA BATIENTE ARI.</v>
          </cell>
          <cell r="F4161" t="str">
            <v>SOBRESALE</v>
          </cell>
          <cell r="G4161" t="str">
            <v>PUERTA BATIENTE ARI.SOBRESALE</v>
          </cell>
          <cell r="H4161" t="str">
            <v>X76</v>
          </cell>
          <cell r="I4161" t="str">
            <v>SRE2</v>
          </cell>
          <cell r="J4161">
            <v>8</v>
          </cell>
          <cell r="K4161" t="str">
            <v>VAZQUEZ RENE ALBERTO</v>
          </cell>
          <cell r="L4161" t="str">
            <v>GUNI</v>
          </cell>
        </row>
        <row r="4162">
          <cell r="A4162">
            <v>22</v>
          </cell>
          <cell r="B4162" t="str">
            <v>X76</v>
          </cell>
          <cell r="C4162" t="str">
            <v>DEPARTAMENTO  CHAPA</v>
          </cell>
          <cell r="D4162" t="str">
            <v>427</v>
          </cell>
          <cell r="E4162" t="str">
            <v>PUERTA BATIENTE ARI.</v>
          </cell>
          <cell r="F4162" t="str">
            <v>SOBRESALE</v>
          </cell>
          <cell r="G4162" t="str">
            <v>PUERTA BATIENTE ARI.SOBRESALE</v>
          </cell>
          <cell r="H4162" t="str">
            <v>X76</v>
          </cell>
          <cell r="I4162" t="str">
            <v>SRET</v>
          </cell>
          <cell r="J4162">
            <v>8</v>
          </cell>
          <cell r="K4162" t="str">
            <v>QUINTEROS, EDUARDO</v>
          </cell>
          <cell r="L4162" t="str">
            <v>STO1</v>
          </cell>
        </row>
        <row r="4163">
          <cell r="A4163">
            <v>22</v>
          </cell>
          <cell r="B4163" t="str">
            <v>X76</v>
          </cell>
          <cell r="C4163" t="str">
            <v>DEPARTAMENTO  CHAPA</v>
          </cell>
          <cell r="D4163" t="str">
            <v>427</v>
          </cell>
          <cell r="E4163" t="str">
            <v>PUERTA DESLIZANTE LATERAL D.</v>
          </cell>
          <cell r="F4163" t="str">
            <v>BOLLOS</v>
          </cell>
          <cell r="G4163" t="str">
            <v>PUERTA DESLIZANTE LATERAL D.BOLLOS</v>
          </cell>
          <cell r="H4163" t="str">
            <v>X76</v>
          </cell>
          <cell r="I4163" t="str">
            <v>SRE2</v>
          </cell>
          <cell r="J4163">
            <v>8</v>
          </cell>
          <cell r="K4163" t="str">
            <v>AUTELLI JORGE A</v>
          </cell>
          <cell r="L4163" t="str">
            <v>TCMU</v>
          </cell>
        </row>
        <row r="4164">
          <cell r="A4164">
            <v>22</v>
          </cell>
          <cell r="B4164" t="str">
            <v>X76</v>
          </cell>
          <cell r="C4164" t="str">
            <v>DEPARTAMENTO  CHAPA</v>
          </cell>
          <cell r="D4164" t="str">
            <v>427</v>
          </cell>
          <cell r="E4164" t="str">
            <v>PUERTA DESLIZANTE LATERAL D.</v>
          </cell>
          <cell r="F4164" t="str">
            <v>JUEGO MAL REPARTIDO</v>
          </cell>
          <cell r="G4164" t="str">
            <v>PUERTA DESLIZANTE LATERAL D.JUEGO MAL REPARTIDO</v>
          </cell>
          <cell r="H4164" t="str">
            <v>X76</v>
          </cell>
          <cell r="I4164" t="str">
            <v>BOUT</v>
          </cell>
          <cell r="J4164">
            <v>8</v>
          </cell>
          <cell r="K4164" t="str">
            <v>GUTIERREZ VERONICA</v>
          </cell>
          <cell r="L4164" t="str">
            <v>GUNI</v>
          </cell>
        </row>
        <row r="4165">
          <cell r="A4165">
            <v>22</v>
          </cell>
          <cell r="B4165" t="str">
            <v>X76</v>
          </cell>
          <cell r="C4165" t="str">
            <v>DEPARTAMENTO  CHAPA</v>
          </cell>
          <cell r="D4165" t="str">
            <v>427</v>
          </cell>
          <cell r="E4165" t="str">
            <v>PUERTA DESLIZANTE LATERAL D.</v>
          </cell>
          <cell r="F4165" t="str">
            <v>JUEGO MAL REPARTIDO</v>
          </cell>
          <cell r="G4165" t="str">
            <v>PUERTA DESLIZANTE LATERAL D.JUEGO MAL REPARTIDO</v>
          </cell>
          <cell r="H4165" t="str">
            <v>X76</v>
          </cell>
          <cell r="I4165" t="str">
            <v>SRE2</v>
          </cell>
          <cell r="J4165">
            <v>8</v>
          </cell>
          <cell r="K4165" t="str">
            <v>RIZZI JESSICA</v>
          </cell>
          <cell r="L4165" t="str">
            <v>GUNI</v>
          </cell>
        </row>
        <row r="4166">
          <cell r="A4166">
            <v>22</v>
          </cell>
          <cell r="B4166" t="str">
            <v>X76</v>
          </cell>
          <cell r="C4166" t="str">
            <v>DEPARTAMENTO  CHAPA</v>
          </cell>
          <cell r="D4166" t="str">
            <v>427</v>
          </cell>
          <cell r="E4166" t="str">
            <v>PUERTA DESLIZANTE LATERAL D.</v>
          </cell>
          <cell r="F4166" t="str">
            <v>MAL ALINEADO</v>
          </cell>
          <cell r="G4166" t="str">
            <v>PUERTA DESLIZANTE LATERAL D.MAL ALINEADO</v>
          </cell>
          <cell r="H4166" t="str">
            <v>X76</v>
          </cell>
          <cell r="I4166" t="str">
            <v>BDEF</v>
          </cell>
          <cell r="J4166">
            <v>8</v>
          </cell>
          <cell r="K4166" t="str">
            <v>GUTIERREZ VERONICA</v>
          </cell>
          <cell r="L4166" t="str">
            <v>GUNI</v>
          </cell>
        </row>
        <row r="4167">
          <cell r="A4167">
            <v>22</v>
          </cell>
          <cell r="B4167" t="str">
            <v>X76</v>
          </cell>
          <cell r="C4167" t="str">
            <v>DEPARTAMENTO  CHAPA</v>
          </cell>
          <cell r="D4167" t="str">
            <v>427</v>
          </cell>
          <cell r="E4167" t="str">
            <v>PUERTA DESLIZANTE LATERAL D.</v>
          </cell>
          <cell r="F4167" t="str">
            <v>MAL ALINEADO</v>
          </cell>
          <cell r="G4167" t="str">
            <v>PUERTA DESLIZANTE LATERAL D.MAL ALINEADO</v>
          </cell>
          <cell r="H4167" t="str">
            <v>X76</v>
          </cell>
          <cell r="I4167" t="str">
            <v>TCMU</v>
          </cell>
          <cell r="J4167">
            <v>8</v>
          </cell>
          <cell r="K4167" t="str">
            <v>RIZZI JESSICA</v>
          </cell>
          <cell r="L4167" t="str">
            <v>GUNI</v>
          </cell>
        </row>
        <row r="4168">
          <cell r="A4168">
            <v>22</v>
          </cell>
          <cell r="B4168" t="str">
            <v>X76</v>
          </cell>
          <cell r="C4168" t="str">
            <v>DEPARTAMENTO  CHAPA</v>
          </cell>
          <cell r="D4168" t="str">
            <v>427</v>
          </cell>
          <cell r="E4168" t="str">
            <v>PUERTA DESLIZANTE LATERAL D.</v>
          </cell>
          <cell r="F4168" t="str">
            <v>MAL CENTRADO</v>
          </cell>
          <cell r="G4168" t="str">
            <v>PUERTA DESLIZANTE LATERAL D.MAL CENTRADO</v>
          </cell>
          <cell r="H4168" t="str">
            <v>X76</v>
          </cell>
          <cell r="I4168" t="str">
            <v>TCMU</v>
          </cell>
          <cell r="J4168">
            <v>8</v>
          </cell>
          <cell r="K4168" t="str">
            <v>FIGUEROA MIGUEL ANGE</v>
          </cell>
          <cell r="L4168" t="str">
            <v>GUNI</v>
          </cell>
        </row>
        <row r="4169">
          <cell r="A4169">
            <v>22</v>
          </cell>
          <cell r="B4169" t="str">
            <v>X76</v>
          </cell>
          <cell r="C4169" t="str">
            <v>DEPARTAMENTO  CHAPA</v>
          </cell>
          <cell r="D4169" t="str">
            <v>427</v>
          </cell>
          <cell r="E4169" t="str">
            <v>PUERTA DESLIZANTE LATERAL D.</v>
          </cell>
          <cell r="F4169" t="str">
            <v>SOBRESALE</v>
          </cell>
          <cell r="G4169" t="str">
            <v>PUERTA DESLIZANTE LATERAL D.SOBRESALE</v>
          </cell>
          <cell r="H4169" t="str">
            <v>X76</v>
          </cell>
          <cell r="I4169" t="str">
            <v>SRE2</v>
          </cell>
          <cell r="J4169">
            <v>8</v>
          </cell>
          <cell r="K4169" t="str">
            <v>FIGUEROA MIGUEL ANGE</v>
          </cell>
          <cell r="L4169" t="str">
            <v>GUNI</v>
          </cell>
        </row>
        <row r="4170">
          <cell r="A4170">
            <v>22</v>
          </cell>
          <cell r="B4170" t="str">
            <v>X76</v>
          </cell>
          <cell r="C4170" t="str">
            <v>DEPARTAMENTO  CHAPA</v>
          </cell>
          <cell r="D4170" t="str">
            <v>427</v>
          </cell>
          <cell r="E4170" t="str">
            <v>PUERTA DESLIZANTE LATERAL D.</v>
          </cell>
          <cell r="F4170" t="str">
            <v>SOBRESALE</v>
          </cell>
          <cell r="G4170" t="str">
            <v>PUERTA DESLIZANTE LATERAL D.SOBRESALE</v>
          </cell>
          <cell r="H4170" t="str">
            <v>X76</v>
          </cell>
          <cell r="I4170" t="str">
            <v>SRE2</v>
          </cell>
          <cell r="J4170">
            <v>8</v>
          </cell>
          <cell r="K4170" t="str">
            <v>GUTIERREZ VERONICA</v>
          </cell>
          <cell r="L4170" t="str">
            <v>GUNI</v>
          </cell>
        </row>
        <row r="4171">
          <cell r="A4171">
            <v>22</v>
          </cell>
          <cell r="B4171" t="str">
            <v>X76</v>
          </cell>
          <cell r="C4171" t="str">
            <v>DEPARTAMENTO  CHAPA</v>
          </cell>
          <cell r="D4171" t="str">
            <v>427</v>
          </cell>
          <cell r="E4171" t="str">
            <v>PUERTA DESLIZANTE LATERAL D.</v>
          </cell>
          <cell r="F4171" t="str">
            <v>SOBRESALE</v>
          </cell>
          <cell r="G4171" t="str">
            <v>PUERTA DESLIZANTE LATERAL D.SOBRESALE</v>
          </cell>
          <cell r="H4171" t="str">
            <v>X76</v>
          </cell>
          <cell r="I4171" t="str">
            <v>SREE</v>
          </cell>
          <cell r="J4171">
            <v>8</v>
          </cell>
          <cell r="K4171" t="str">
            <v>RAMIREZ RICAR DANIEL</v>
          </cell>
          <cell r="L4171" t="str">
            <v>GUNI</v>
          </cell>
        </row>
        <row r="4172">
          <cell r="A4172">
            <v>22</v>
          </cell>
          <cell r="B4172" t="str">
            <v>X76</v>
          </cell>
          <cell r="C4172" t="str">
            <v>DEPARTAMENTO  CHAPA</v>
          </cell>
          <cell r="D4172" t="str">
            <v>427</v>
          </cell>
          <cell r="E4172" t="str">
            <v>PUERTA DESLIZANTE LATERAL D.</v>
          </cell>
          <cell r="F4172" t="str">
            <v>SOBRESALE</v>
          </cell>
          <cell r="G4172" t="str">
            <v>PUERTA DESLIZANTE LATERAL D.SOBRESALE</v>
          </cell>
          <cell r="H4172" t="str">
            <v>X76</v>
          </cell>
          <cell r="I4172" t="str">
            <v>TCMU</v>
          </cell>
          <cell r="J4172">
            <v>8</v>
          </cell>
          <cell r="K4172" t="str">
            <v>FUENTE FEDER GREGOR</v>
          </cell>
          <cell r="L4172" t="str">
            <v>GUNI</v>
          </cell>
        </row>
        <row r="4173">
          <cell r="A4173">
            <v>22</v>
          </cell>
          <cell r="B4173" t="str">
            <v>X76</v>
          </cell>
          <cell r="C4173" t="str">
            <v>DEPARTAMENTO  CHAPA</v>
          </cell>
          <cell r="D4173" t="str">
            <v>427</v>
          </cell>
          <cell r="E4173" t="str">
            <v>PUERTA DESLIZANTE LATERAL D.</v>
          </cell>
          <cell r="F4173" t="str">
            <v>SOBRESALE</v>
          </cell>
          <cell r="G4173" t="str">
            <v>PUERTA DESLIZANTE LATERAL D.SOBRESALE</v>
          </cell>
          <cell r="H4173" t="str">
            <v>X76</v>
          </cell>
          <cell r="I4173" t="str">
            <v>TCMU</v>
          </cell>
          <cell r="J4173">
            <v>8</v>
          </cell>
          <cell r="K4173" t="str">
            <v>REYNOSO DAVID WALTER</v>
          </cell>
          <cell r="L4173" t="str">
            <v>GUNI</v>
          </cell>
        </row>
        <row r="4174">
          <cell r="A4174">
            <v>22</v>
          </cell>
          <cell r="B4174" t="str">
            <v>X76</v>
          </cell>
          <cell r="C4174" t="str">
            <v>DEPARTAMENTO  CHAPA</v>
          </cell>
          <cell r="D4174" t="str">
            <v>427</v>
          </cell>
          <cell r="E4174" t="str">
            <v>PUERTA DESLIZANTE LATERAL D.</v>
          </cell>
          <cell r="F4174" t="str">
            <v>TALONA A LA MANIOBRA</v>
          </cell>
          <cell r="G4174" t="str">
            <v>PUERTA DESLIZANTE LATERAL D.TALONA A LA MANIOBRA</v>
          </cell>
          <cell r="H4174" t="str">
            <v>X76</v>
          </cell>
          <cell r="J4174">
            <v>8</v>
          </cell>
          <cell r="K4174" t="str">
            <v>VAZQUEZ RENE ALBERTO</v>
          </cell>
          <cell r="L4174" t="str">
            <v>GUNI</v>
          </cell>
        </row>
        <row r="4175">
          <cell r="A4175">
            <v>22</v>
          </cell>
          <cell r="B4175" t="str">
            <v>X76</v>
          </cell>
          <cell r="C4175" t="str">
            <v>DEPARTAMENTO  CHAPA</v>
          </cell>
          <cell r="D4175" t="str">
            <v>427</v>
          </cell>
          <cell r="E4175" t="str">
            <v>PUERTA DESLIZANTE LATERAL I.</v>
          </cell>
          <cell r="F4175" t="str">
            <v>DEFORMADO</v>
          </cell>
          <cell r="G4175" t="str">
            <v>PUERTA DESLIZANTE LATERAL I.DEFORMADO</v>
          </cell>
          <cell r="H4175" t="str">
            <v>X76</v>
          </cell>
          <cell r="I4175" t="str">
            <v>TCMU</v>
          </cell>
          <cell r="J4175">
            <v>8</v>
          </cell>
          <cell r="K4175" t="str">
            <v>FIGUEROA MIGUEL ANGE</v>
          </cell>
          <cell r="L4175" t="str">
            <v>GUNI</v>
          </cell>
        </row>
        <row r="4176">
          <cell r="A4176">
            <v>22</v>
          </cell>
          <cell r="B4176" t="str">
            <v>X76</v>
          </cell>
          <cell r="C4176" t="str">
            <v>DEPARTAMENTO  CHAPA</v>
          </cell>
          <cell r="D4176" t="str">
            <v>427</v>
          </cell>
          <cell r="E4176" t="str">
            <v>PUERTA DESLIZANTE LATERAL I.</v>
          </cell>
          <cell r="F4176" t="str">
            <v>INTRODUCE</v>
          </cell>
          <cell r="G4176" t="str">
            <v>PUERTA DESLIZANTE LATERAL I.INTRODUCE</v>
          </cell>
          <cell r="H4176" t="str">
            <v>X76</v>
          </cell>
          <cell r="I4176" t="str">
            <v>TCMU</v>
          </cell>
          <cell r="J4176">
            <v>8</v>
          </cell>
          <cell r="K4176" t="str">
            <v>VAZQUEZ RENE ALBERTO</v>
          </cell>
          <cell r="L4176" t="str">
            <v>GUNI</v>
          </cell>
        </row>
        <row r="4177">
          <cell r="A4177">
            <v>22</v>
          </cell>
          <cell r="B4177" t="str">
            <v>X76</v>
          </cell>
          <cell r="C4177" t="str">
            <v>DEPARTAMENTO  CHAPA</v>
          </cell>
          <cell r="D4177" t="str">
            <v>427</v>
          </cell>
          <cell r="E4177" t="str">
            <v>PUERTA DESLIZANTE LATERAL I.</v>
          </cell>
          <cell r="F4177" t="str">
            <v>SOBRESALE</v>
          </cell>
          <cell r="G4177" t="str">
            <v>PUERTA DESLIZANTE LATERAL I.SOBRESALE</v>
          </cell>
          <cell r="H4177" t="str">
            <v>X76</v>
          </cell>
          <cell r="I4177" t="str">
            <v>TCMU</v>
          </cell>
          <cell r="J4177">
            <v>8</v>
          </cell>
          <cell r="K4177" t="str">
            <v>RUSEK CHRISTIAN ADRI</v>
          </cell>
          <cell r="L4177" t="str">
            <v>GUNI</v>
          </cell>
        </row>
        <row r="4178">
          <cell r="A4178">
            <v>22</v>
          </cell>
          <cell r="B4178" t="str">
            <v>X76</v>
          </cell>
          <cell r="C4178" t="str">
            <v>DEPARTAMENTO  CHAPA</v>
          </cell>
          <cell r="D4178" t="str">
            <v>427</v>
          </cell>
          <cell r="E4178" t="str">
            <v>TECHO</v>
          </cell>
          <cell r="F4178" t="str">
            <v>ELEMENTO DE CHAPA IMPIDE EL MONTAJE</v>
          </cell>
          <cell r="G4178" t="str">
            <v>TECHOELEMENTO DE CHAPA IMPIDE EL MONTAJE</v>
          </cell>
          <cell r="H4178" t="str">
            <v>X76</v>
          </cell>
          <cell r="I4178" t="str">
            <v>STO1</v>
          </cell>
          <cell r="J4178">
            <v>8</v>
          </cell>
          <cell r="K4178" t="str">
            <v>CORREA, ALBERTO</v>
          </cell>
          <cell r="L4178" t="str">
            <v>STO1</v>
          </cell>
        </row>
        <row r="4179">
          <cell r="A4179">
            <v>22</v>
          </cell>
          <cell r="B4179" t="str">
            <v>X76</v>
          </cell>
          <cell r="C4179" t="str">
            <v>DEPARTAMENTO  CHAPA</v>
          </cell>
          <cell r="D4179" t="str">
            <v>427</v>
          </cell>
          <cell r="E4179" t="str">
            <v>TECHO</v>
          </cell>
          <cell r="F4179" t="str">
            <v>FALTA</v>
          </cell>
          <cell r="G4179" t="str">
            <v>TECHOFALTA</v>
          </cell>
          <cell r="H4179" t="str">
            <v>X76</v>
          </cell>
          <cell r="I4179" t="str">
            <v>SRE2</v>
          </cell>
          <cell r="J4179">
            <v>8</v>
          </cell>
          <cell r="K4179" t="str">
            <v>GUTIERREZ VERONICA</v>
          </cell>
          <cell r="L4179" t="str">
            <v>GUNI</v>
          </cell>
        </row>
        <row r="4180">
          <cell r="A4180">
            <v>22</v>
          </cell>
          <cell r="B4180" t="str">
            <v>X76</v>
          </cell>
          <cell r="C4180" t="str">
            <v>DEPARTAMENTO  CHAPA</v>
          </cell>
          <cell r="D4180" t="str">
            <v>427</v>
          </cell>
          <cell r="E4180" t="str">
            <v>TECHO</v>
          </cell>
          <cell r="F4180" t="str">
            <v>FALTA OBTURADOR</v>
          </cell>
          <cell r="G4180" t="str">
            <v>TECHOFALTA OBTURADOR</v>
          </cell>
          <cell r="H4180" t="str">
            <v>X76</v>
          </cell>
          <cell r="I4180" t="str">
            <v>SRE2</v>
          </cell>
          <cell r="J4180">
            <v>8</v>
          </cell>
          <cell r="K4180" t="str">
            <v>AUTELLI JORGE A</v>
          </cell>
          <cell r="L4180" t="str">
            <v>TCMU</v>
          </cell>
        </row>
        <row r="4181">
          <cell r="A4181">
            <v>22</v>
          </cell>
          <cell r="B4181" t="str">
            <v>X76</v>
          </cell>
          <cell r="C4181" t="str">
            <v>DEPARTAMENTO  CHAPA</v>
          </cell>
          <cell r="D4181" t="str">
            <v>428</v>
          </cell>
          <cell r="E4181" t="str">
            <v>VIERTEAGUAS I. DE TECHO</v>
          </cell>
          <cell r="F4181" t="str">
            <v>PESTAÑA DEFORMADA</v>
          </cell>
          <cell r="G4181" t="str">
            <v>VIERTEAGUAS I. DE TECHOPESTAÑA DEFORMADA</v>
          </cell>
          <cell r="H4181" t="str">
            <v>X76</v>
          </cell>
          <cell r="I4181" t="str">
            <v>SRE2</v>
          </cell>
          <cell r="J4181">
            <v>8</v>
          </cell>
          <cell r="K4181" t="str">
            <v>AUTELLI JORGE A</v>
          </cell>
          <cell r="L4181" t="str">
            <v>TCMU</v>
          </cell>
        </row>
        <row r="4182">
          <cell r="A4182">
            <v>22</v>
          </cell>
          <cell r="B4182" t="str">
            <v>X76</v>
          </cell>
          <cell r="C4182" t="str">
            <v>DEPARTAMENTO  CHAPA</v>
          </cell>
          <cell r="D4182" t="str">
            <v>430</v>
          </cell>
          <cell r="E4182" t="str">
            <v>PUERTA AVI.</v>
          </cell>
          <cell r="F4182" t="str">
            <v>DEFORMACION</v>
          </cell>
          <cell r="G4182" t="str">
            <v>PUERTA AVI.DEFORMACION</v>
          </cell>
          <cell r="H4182" t="str">
            <v>X76</v>
          </cell>
          <cell r="I4182" t="str">
            <v>SRE2</v>
          </cell>
          <cell r="J4182">
            <v>8</v>
          </cell>
          <cell r="K4182" t="str">
            <v>FUENTE FEDER GREGOR</v>
          </cell>
          <cell r="L4182" t="str">
            <v>GUNI</v>
          </cell>
        </row>
        <row r="4183">
          <cell r="A4183">
            <v>22</v>
          </cell>
          <cell r="B4183" t="str">
            <v>X76</v>
          </cell>
          <cell r="C4183" t="str">
            <v>DEPARTAMENTO  CHAPA</v>
          </cell>
          <cell r="D4183" t="str">
            <v>431</v>
          </cell>
          <cell r="E4183" t="str">
            <v>ALETA  ARI.</v>
          </cell>
          <cell r="F4183" t="str">
            <v>PICO</v>
          </cell>
          <cell r="G4183" t="str">
            <v>ALETA  ARI.PICO</v>
          </cell>
          <cell r="H4183" t="str">
            <v>X76</v>
          </cell>
          <cell r="I4183" t="str">
            <v>TCMU</v>
          </cell>
          <cell r="J4183">
            <v>8</v>
          </cell>
          <cell r="K4183" t="str">
            <v>VERA FEDERICO</v>
          </cell>
          <cell r="L4183" t="str">
            <v>GUNI</v>
          </cell>
        </row>
        <row r="4184">
          <cell r="A4184">
            <v>22</v>
          </cell>
          <cell r="B4184" t="str">
            <v>X76</v>
          </cell>
          <cell r="C4184" t="str">
            <v>DEPARTAMENTO  CHAPA</v>
          </cell>
          <cell r="D4184" t="str">
            <v>431</v>
          </cell>
          <cell r="E4184" t="str">
            <v>CAJON DE PUERTA BATIENTE ARI.</v>
          </cell>
          <cell r="F4184" t="str">
            <v>PROYECCION DE SOLDADURA</v>
          </cell>
          <cell r="G4184" t="str">
            <v>CAJON DE PUERTA BATIENTE ARI.PROYECCION DE SOLDADURA</v>
          </cell>
          <cell r="H4184" t="str">
            <v>X76</v>
          </cell>
          <cell r="I4184" t="str">
            <v>TCMU</v>
          </cell>
          <cell r="J4184">
            <v>8</v>
          </cell>
          <cell r="K4184" t="str">
            <v>FUENTE FEDER GREGOR</v>
          </cell>
          <cell r="L4184" t="str">
            <v>GUNI</v>
          </cell>
        </row>
        <row r="4185">
          <cell r="A4185">
            <v>22</v>
          </cell>
          <cell r="B4185" t="str">
            <v>X76</v>
          </cell>
          <cell r="C4185" t="str">
            <v>DEPARTAMENTO  CHAPA</v>
          </cell>
          <cell r="D4185" t="str">
            <v>431</v>
          </cell>
          <cell r="E4185" t="str">
            <v>CAPOT AV./ ALETA  AVD.</v>
          </cell>
          <cell r="F4185" t="str">
            <v>JUEGO EXCESIVO</v>
          </cell>
          <cell r="G4185" t="str">
            <v>CAPOT AV./ ALETA  AVD.JUEGO EXCESIVO</v>
          </cell>
          <cell r="H4185" t="str">
            <v>X76</v>
          </cell>
          <cell r="I4185" t="str">
            <v>BDEF</v>
          </cell>
          <cell r="J4185">
            <v>8</v>
          </cell>
          <cell r="K4185" t="str">
            <v>GUTIERREZ VERONICA</v>
          </cell>
          <cell r="L4185" t="str">
            <v>GUNI</v>
          </cell>
        </row>
        <row r="4186">
          <cell r="A4186">
            <v>22</v>
          </cell>
          <cell r="B4186" t="str">
            <v>X76</v>
          </cell>
          <cell r="C4186" t="str">
            <v>DEPARTAMENTO  CHAPA</v>
          </cell>
          <cell r="D4186" t="str">
            <v>431</v>
          </cell>
          <cell r="E4186" t="str">
            <v>CAPOT AV./ ALETA  AVD.</v>
          </cell>
          <cell r="F4186" t="str">
            <v>JUEGO EXCESIVO</v>
          </cell>
          <cell r="G4186" t="str">
            <v>CAPOT AV./ ALETA  AVD.JUEGO EXCESIVO</v>
          </cell>
          <cell r="H4186" t="str">
            <v>X76</v>
          </cell>
          <cell r="I4186" t="str">
            <v>SRE2</v>
          </cell>
          <cell r="J4186">
            <v>8</v>
          </cell>
          <cell r="K4186" t="str">
            <v>VAZQUEZ RENE ALBERTO</v>
          </cell>
          <cell r="L4186" t="str">
            <v>GUNI</v>
          </cell>
        </row>
        <row r="4187">
          <cell r="A4187">
            <v>22</v>
          </cell>
          <cell r="B4187" t="str">
            <v>X76</v>
          </cell>
          <cell r="C4187" t="str">
            <v>DEPARTAMENTO  CHAPA</v>
          </cell>
          <cell r="D4187" t="str">
            <v>431</v>
          </cell>
          <cell r="E4187" t="str">
            <v>CAPOT AV./ ALETA  AVD.</v>
          </cell>
          <cell r="F4187" t="str">
            <v>SOBRESALE</v>
          </cell>
          <cell r="G4187" t="str">
            <v>CAPOT AV./ ALETA  AVD.SOBRESALE</v>
          </cell>
          <cell r="H4187" t="str">
            <v>X76</v>
          </cell>
          <cell r="I4187" t="str">
            <v>BOUT</v>
          </cell>
          <cell r="J4187">
            <v>8</v>
          </cell>
          <cell r="K4187" t="str">
            <v>FIGUEROA MIGUEL ANGE</v>
          </cell>
          <cell r="L4187" t="str">
            <v>GUNI</v>
          </cell>
        </row>
        <row r="4188">
          <cell r="A4188">
            <v>22</v>
          </cell>
          <cell r="B4188" t="str">
            <v>X76</v>
          </cell>
          <cell r="C4188" t="str">
            <v>DEPARTAMENTO  CHAPA</v>
          </cell>
          <cell r="D4188" t="str">
            <v>431</v>
          </cell>
          <cell r="E4188" t="str">
            <v>CAPOT AV./ ALETA  AVD.</v>
          </cell>
          <cell r="F4188" t="str">
            <v>SOBRESALE</v>
          </cell>
          <cell r="G4188" t="str">
            <v>CAPOT AV./ ALETA  AVD.SOBRESALE</v>
          </cell>
          <cell r="H4188" t="str">
            <v>X76</v>
          </cell>
          <cell r="I4188" t="str">
            <v>SREE</v>
          </cell>
          <cell r="J4188">
            <v>8</v>
          </cell>
          <cell r="K4188" t="str">
            <v>ACEVEDO CLAUDIO CEFE</v>
          </cell>
          <cell r="L4188" t="str">
            <v>GUNI</v>
          </cell>
        </row>
        <row r="4189">
          <cell r="A4189">
            <v>22</v>
          </cell>
          <cell r="B4189" t="str">
            <v>X76</v>
          </cell>
          <cell r="C4189" t="str">
            <v>DEPARTAMENTO  CHAPA</v>
          </cell>
          <cell r="D4189" t="str">
            <v>431</v>
          </cell>
          <cell r="E4189" t="str">
            <v>CAPOT AV./ ALETA  AVI.</v>
          </cell>
          <cell r="F4189" t="str">
            <v>SOBRESALE</v>
          </cell>
          <cell r="G4189" t="str">
            <v>CAPOT AV./ ALETA  AVI.SOBRESALE</v>
          </cell>
          <cell r="H4189" t="str">
            <v>X76</v>
          </cell>
          <cell r="I4189" t="str">
            <v>BDEF</v>
          </cell>
          <cell r="J4189">
            <v>8</v>
          </cell>
          <cell r="K4189" t="str">
            <v>GUTIERREZ VERONICA</v>
          </cell>
          <cell r="L4189" t="str">
            <v>GUNI</v>
          </cell>
        </row>
        <row r="4190">
          <cell r="A4190">
            <v>22</v>
          </cell>
          <cell r="B4190" t="str">
            <v>X76</v>
          </cell>
          <cell r="C4190" t="str">
            <v>DEPARTAMENTO  CHAPA</v>
          </cell>
          <cell r="D4190" t="str">
            <v>431</v>
          </cell>
          <cell r="E4190" t="str">
            <v>CAPOT / FARO D.</v>
          </cell>
          <cell r="F4190" t="str">
            <v>JUEGO MAL REPARTIDO</v>
          </cell>
          <cell r="G4190" t="str">
            <v>CAPOT / FARO D.JUEGO MAL REPARTIDO</v>
          </cell>
          <cell r="H4190" t="str">
            <v>X76</v>
          </cell>
          <cell r="I4190" t="str">
            <v>TCMU</v>
          </cell>
          <cell r="J4190">
            <v>8</v>
          </cell>
          <cell r="K4190" t="str">
            <v>VAZQUEZ RENE ALBERTO</v>
          </cell>
          <cell r="L4190" t="str">
            <v>GUNI</v>
          </cell>
        </row>
        <row r="4191">
          <cell r="A4191">
            <v>22</v>
          </cell>
          <cell r="B4191" t="str">
            <v>X76</v>
          </cell>
          <cell r="C4191" t="str">
            <v>DEPARTAMENTO  CHAPA</v>
          </cell>
          <cell r="D4191" t="str">
            <v>431</v>
          </cell>
          <cell r="E4191" t="str">
            <v>CAPOT / FARO D.</v>
          </cell>
          <cell r="F4191" t="str">
            <v>JUEGO MAL REPARTIDO</v>
          </cell>
          <cell r="G4191" t="str">
            <v>CAPOT / FARO D.JUEGO MAL REPARTIDO</v>
          </cell>
          <cell r="H4191" t="str">
            <v>X76</v>
          </cell>
          <cell r="I4191" t="str">
            <v>TCMU</v>
          </cell>
          <cell r="J4191">
            <v>8</v>
          </cell>
          <cell r="K4191" t="str">
            <v>VERA FEDERICO</v>
          </cell>
          <cell r="L4191" t="str">
            <v>GUNI</v>
          </cell>
        </row>
        <row r="4192">
          <cell r="A4192">
            <v>22</v>
          </cell>
          <cell r="B4192" t="str">
            <v>X76</v>
          </cell>
          <cell r="C4192" t="str">
            <v>DEPARTAMENTO  CHAPA</v>
          </cell>
          <cell r="D4192" t="str">
            <v>431</v>
          </cell>
          <cell r="E4192" t="str">
            <v>CAPOT / FARO I.</v>
          </cell>
          <cell r="F4192" t="str">
            <v>JUEGO MAL REPARTIDO</v>
          </cell>
          <cell r="G4192" t="str">
            <v>CAPOT / FARO I.JUEGO MAL REPARTIDO</v>
          </cell>
          <cell r="H4192" t="str">
            <v>X76</v>
          </cell>
          <cell r="I4192" t="str">
            <v>TCMU</v>
          </cell>
          <cell r="J4192">
            <v>8</v>
          </cell>
          <cell r="K4192" t="str">
            <v>VAZQUEZ RENE ALBERTO</v>
          </cell>
          <cell r="L4192" t="str">
            <v>GUNI</v>
          </cell>
        </row>
        <row r="4193">
          <cell r="A4193">
            <v>22</v>
          </cell>
          <cell r="B4193" t="str">
            <v>X76</v>
          </cell>
          <cell r="C4193" t="str">
            <v>DEPARTAMENTO  CHAPA</v>
          </cell>
          <cell r="D4193" t="str">
            <v>431</v>
          </cell>
          <cell r="E4193" t="str">
            <v>EMBELLECEDOR DE TECHO I.</v>
          </cell>
          <cell r="F4193" t="str">
            <v>MAL POSICIONADO</v>
          </cell>
          <cell r="G4193" t="str">
            <v>EMBELLECEDOR DE TECHO I.MAL POSICIONADO</v>
          </cell>
          <cell r="H4193" t="str">
            <v>X76</v>
          </cell>
          <cell r="I4193" t="str">
            <v>SRE2</v>
          </cell>
          <cell r="J4193">
            <v>8</v>
          </cell>
          <cell r="K4193" t="str">
            <v>DAGHERO CLAUDIO JUAN</v>
          </cell>
          <cell r="L4193" t="str">
            <v>TCMU</v>
          </cell>
        </row>
        <row r="4194">
          <cell r="A4194">
            <v>22</v>
          </cell>
          <cell r="B4194" t="str">
            <v>X76</v>
          </cell>
          <cell r="C4194" t="str">
            <v>DEPARTAMENTO  CHAPA</v>
          </cell>
          <cell r="D4194" t="str">
            <v>431</v>
          </cell>
          <cell r="E4194" t="str">
            <v>PAÑO DE PUERTA  AVD / ALETA  AVD</v>
          </cell>
          <cell r="F4194" t="str">
            <v>JUEGO EXCESIVO</v>
          </cell>
          <cell r="G4194" t="str">
            <v>PAÑO DE PUERTA  AVD / ALETA  AVDJUEGO EXCESIVO</v>
          </cell>
          <cell r="H4194" t="str">
            <v>X76</v>
          </cell>
          <cell r="I4194" t="str">
            <v>TCMU</v>
          </cell>
          <cell r="J4194">
            <v>8</v>
          </cell>
          <cell r="K4194" t="str">
            <v>RAMIREZ RICAR DANIEL</v>
          </cell>
          <cell r="L4194" t="str">
            <v>GUNI</v>
          </cell>
        </row>
        <row r="4195">
          <cell r="A4195">
            <v>22</v>
          </cell>
          <cell r="B4195" t="str">
            <v>X76</v>
          </cell>
          <cell r="C4195" t="str">
            <v>DEPARTAMENTO  CHAPA</v>
          </cell>
          <cell r="D4195" t="str">
            <v>431</v>
          </cell>
          <cell r="E4195" t="str">
            <v>PAÑO DE PUERTA  AVD / ALETA  AVD</v>
          </cell>
          <cell r="F4195" t="str">
            <v>JUEGO INSUFICIENTE</v>
          </cell>
          <cell r="G4195" t="str">
            <v>PAÑO DE PUERTA  AVD / ALETA  AVDJUEGO INSUFICIENTE</v>
          </cell>
          <cell r="H4195" t="str">
            <v>X76</v>
          </cell>
          <cell r="I4195" t="str">
            <v>SRE1</v>
          </cell>
          <cell r="J4195">
            <v>8</v>
          </cell>
          <cell r="K4195" t="str">
            <v>DAGHERO CLAUDIO JUAN</v>
          </cell>
          <cell r="L4195" t="str">
            <v>TCMU</v>
          </cell>
        </row>
        <row r="4196">
          <cell r="A4196">
            <v>22</v>
          </cell>
          <cell r="B4196" t="str">
            <v>X76</v>
          </cell>
          <cell r="C4196" t="str">
            <v>DEPARTAMENTO  CHAPA</v>
          </cell>
          <cell r="D4196" t="str">
            <v>431</v>
          </cell>
          <cell r="E4196" t="str">
            <v>PAÑO DE PUERTA  AVD / ALETA  AVD</v>
          </cell>
          <cell r="F4196" t="str">
            <v>JUEGO INSUFICIENTE</v>
          </cell>
          <cell r="G4196" t="str">
            <v>PAÑO DE PUERTA  AVD / ALETA  AVDJUEGO INSUFICIENTE</v>
          </cell>
          <cell r="H4196" t="str">
            <v>X76</v>
          </cell>
          <cell r="I4196" t="str">
            <v>TCMU</v>
          </cell>
          <cell r="J4196">
            <v>8</v>
          </cell>
          <cell r="K4196" t="str">
            <v>FUENTE FEDER GREGOR</v>
          </cell>
          <cell r="L4196" t="str">
            <v>GUNI</v>
          </cell>
        </row>
        <row r="4197">
          <cell r="A4197">
            <v>22</v>
          </cell>
          <cell r="B4197" t="str">
            <v>X76</v>
          </cell>
          <cell r="C4197" t="str">
            <v>DEPARTAMENTO  CHAPA</v>
          </cell>
          <cell r="D4197" t="str">
            <v>431</v>
          </cell>
          <cell r="E4197" t="str">
            <v>PAÑO DE PUERTA  AVD / ALETA  AVD</v>
          </cell>
          <cell r="F4197" t="str">
            <v>JUEGO INSUFICIENTE</v>
          </cell>
          <cell r="G4197" t="str">
            <v>PAÑO DE PUERTA  AVD / ALETA  AVDJUEGO INSUFICIENTE</v>
          </cell>
          <cell r="H4197" t="str">
            <v>X76</v>
          </cell>
          <cell r="I4197" t="str">
            <v>TCMU</v>
          </cell>
          <cell r="J4197">
            <v>8</v>
          </cell>
          <cell r="K4197" t="str">
            <v>VAZQUEZ RENE ALBERTO</v>
          </cell>
          <cell r="L4197" t="str">
            <v>GUNI</v>
          </cell>
        </row>
        <row r="4198">
          <cell r="A4198">
            <v>22</v>
          </cell>
          <cell r="B4198" t="str">
            <v>X76</v>
          </cell>
          <cell r="C4198" t="str">
            <v>DEPARTAMENTO  CHAPA</v>
          </cell>
          <cell r="D4198" t="str">
            <v>431</v>
          </cell>
          <cell r="E4198" t="str">
            <v>PAÑO DE PUERTA  AVI / ALETA  AVI</v>
          </cell>
          <cell r="F4198" t="str">
            <v>SOBRESALE</v>
          </cell>
          <cell r="G4198" t="str">
            <v>PAÑO DE PUERTA  AVI / ALETA  AVISOBRESALE</v>
          </cell>
          <cell r="H4198" t="str">
            <v>X76</v>
          </cell>
          <cell r="I4198" t="str">
            <v>BDEF</v>
          </cell>
          <cell r="J4198">
            <v>8</v>
          </cell>
          <cell r="K4198" t="str">
            <v>GUTIERREZ VERONICA</v>
          </cell>
          <cell r="L4198" t="str">
            <v>GUNI</v>
          </cell>
        </row>
        <row r="4199">
          <cell r="A4199">
            <v>22</v>
          </cell>
          <cell r="B4199" t="str">
            <v>X76</v>
          </cell>
          <cell r="C4199" t="str">
            <v>DEPARTAMENTO  CHAPA</v>
          </cell>
          <cell r="D4199" t="str">
            <v>431</v>
          </cell>
          <cell r="E4199" t="str">
            <v>PAÑO DE PUERTA  AVI / ALETA  AVI</v>
          </cell>
          <cell r="F4199" t="str">
            <v>SOBRESALE</v>
          </cell>
          <cell r="G4199" t="str">
            <v>PAÑO DE PUERTA  AVI / ALETA  AVISOBRESALE</v>
          </cell>
          <cell r="H4199" t="str">
            <v>X76</v>
          </cell>
          <cell r="I4199" t="str">
            <v>BOUT</v>
          </cell>
          <cell r="J4199">
            <v>8</v>
          </cell>
          <cell r="K4199" t="str">
            <v>GAUNA MARIA EUGENIA</v>
          </cell>
          <cell r="L4199" t="str">
            <v>GUNI</v>
          </cell>
        </row>
        <row r="4200">
          <cell r="A4200">
            <v>22</v>
          </cell>
          <cell r="B4200" t="str">
            <v>X76</v>
          </cell>
          <cell r="C4200" t="str">
            <v>DEPARTAMENTO  CHAPA</v>
          </cell>
          <cell r="D4200" t="str">
            <v>431</v>
          </cell>
          <cell r="E4200" t="str">
            <v>PAÑO DE PUERTA  AVI / ALETA  AVI</v>
          </cell>
          <cell r="F4200" t="str">
            <v>SOBRESALE</v>
          </cell>
          <cell r="G4200" t="str">
            <v>PAÑO DE PUERTA  AVI / ALETA  AVISOBRESALE</v>
          </cell>
          <cell r="H4200" t="str">
            <v>X76</v>
          </cell>
          <cell r="I4200" t="str">
            <v>SREE</v>
          </cell>
          <cell r="J4200">
            <v>8</v>
          </cell>
          <cell r="K4200" t="str">
            <v>ACEVEDO CLAUDIO CEFE</v>
          </cell>
          <cell r="L4200" t="str">
            <v>GUNI</v>
          </cell>
        </row>
        <row r="4201">
          <cell r="A4201">
            <v>22</v>
          </cell>
          <cell r="B4201" t="str">
            <v>X76</v>
          </cell>
          <cell r="C4201" t="str">
            <v>DEPARTAMENTO  CHAPA</v>
          </cell>
          <cell r="D4201" t="str">
            <v>431</v>
          </cell>
          <cell r="E4201" t="str">
            <v>PAÑO DE PUERTA  AVI / ALETA  AVI</v>
          </cell>
          <cell r="F4201" t="str">
            <v>SOBRESALE</v>
          </cell>
          <cell r="G4201" t="str">
            <v>PAÑO DE PUERTA  AVI / ALETA  AVISOBRESALE</v>
          </cell>
          <cell r="H4201" t="str">
            <v>X76</v>
          </cell>
          <cell r="I4201" t="str">
            <v>SREE</v>
          </cell>
          <cell r="J4201">
            <v>8</v>
          </cell>
          <cell r="K4201" t="str">
            <v>RAMIREZ RICAR DANIEL</v>
          </cell>
          <cell r="L4201" t="str">
            <v>GUNI</v>
          </cell>
        </row>
        <row r="4202">
          <cell r="A4202">
            <v>22</v>
          </cell>
          <cell r="B4202" t="str">
            <v>X76</v>
          </cell>
          <cell r="C4202" t="str">
            <v>DEPARTAMENTO  CHAPA</v>
          </cell>
          <cell r="D4202" t="str">
            <v>431</v>
          </cell>
          <cell r="E4202" t="str">
            <v>PUERTA DE COFRE / ALETA  ARD.</v>
          </cell>
          <cell r="F4202" t="str">
            <v>JUEGO EXCESIVO</v>
          </cell>
          <cell r="G4202" t="str">
            <v>PUERTA DE COFRE / ALETA  ARD.JUEGO EXCESIVO</v>
          </cell>
          <cell r="H4202" t="str">
            <v>X76</v>
          </cell>
          <cell r="I4202" t="str">
            <v>SRE2</v>
          </cell>
          <cell r="J4202">
            <v>8</v>
          </cell>
          <cell r="K4202" t="str">
            <v>VAZQUEZ RENE ALBERTO</v>
          </cell>
          <cell r="L4202" t="str">
            <v>GUNI</v>
          </cell>
        </row>
        <row r="4203">
          <cell r="A4203">
            <v>22</v>
          </cell>
          <cell r="B4203" t="str">
            <v>X76</v>
          </cell>
          <cell r="C4203" t="str">
            <v>DEPARTAMENTO  CHAPA</v>
          </cell>
          <cell r="D4203" t="str">
            <v>432</v>
          </cell>
          <cell r="E4203" t="str">
            <v>CAPOT AV.</v>
          </cell>
          <cell r="F4203" t="str">
            <v>BOLLOS</v>
          </cell>
          <cell r="G4203" t="str">
            <v>CAPOT AV.BOLLOS</v>
          </cell>
          <cell r="H4203" t="str">
            <v>X76</v>
          </cell>
          <cell r="I4203" t="str">
            <v>BDEF</v>
          </cell>
          <cell r="J4203">
            <v>8</v>
          </cell>
          <cell r="K4203" t="str">
            <v>ESTERIO SERGIO DAN</v>
          </cell>
          <cell r="L4203" t="str">
            <v>BOUT</v>
          </cell>
        </row>
        <row r="4204">
          <cell r="A4204">
            <v>22</v>
          </cell>
          <cell r="B4204" t="str">
            <v>X76</v>
          </cell>
          <cell r="C4204" t="str">
            <v>DEPARTAMENTO  CHAPA</v>
          </cell>
          <cell r="D4204" t="str">
            <v>432</v>
          </cell>
          <cell r="E4204" t="str">
            <v>CAPOT AV.</v>
          </cell>
          <cell r="F4204" t="str">
            <v>JUEGO IRREGULAR</v>
          </cell>
          <cell r="G4204" t="str">
            <v>CAPOT AV.JUEGO IRREGULAR</v>
          </cell>
          <cell r="H4204" t="str">
            <v>X76</v>
          </cell>
          <cell r="I4204" t="str">
            <v>SRE2</v>
          </cell>
          <cell r="J4204">
            <v>8</v>
          </cell>
          <cell r="K4204" t="str">
            <v>DAGHERO CLAUDIO JUAN</v>
          </cell>
          <cell r="L4204" t="str">
            <v>TCMU</v>
          </cell>
        </row>
        <row r="4205">
          <cell r="A4205">
            <v>22</v>
          </cell>
          <cell r="B4205" t="str">
            <v>X76</v>
          </cell>
          <cell r="C4205" t="str">
            <v>DEPARTAMENTO  CHAPA</v>
          </cell>
          <cell r="D4205" t="str">
            <v>432</v>
          </cell>
          <cell r="E4205" t="str">
            <v>CAPOT AV.</v>
          </cell>
          <cell r="F4205" t="str">
            <v>JUEGO IRREGULAR</v>
          </cell>
          <cell r="G4205" t="str">
            <v>CAPOT AV.JUEGO IRREGULAR</v>
          </cell>
          <cell r="H4205" t="str">
            <v>X76</v>
          </cell>
          <cell r="I4205" t="str">
            <v>STO1</v>
          </cell>
          <cell r="J4205">
            <v>8</v>
          </cell>
          <cell r="K4205" t="str">
            <v>CORREA, ALBERTO</v>
          </cell>
          <cell r="L4205" t="str">
            <v>STO1</v>
          </cell>
        </row>
        <row r="4206">
          <cell r="A4206">
            <v>22</v>
          </cell>
          <cell r="B4206" t="str">
            <v>X76</v>
          </cell>
          <cell r="C4206" t="str">
            <v>DEPARTAMENTO  CHAPA</v>
          </cell>
          <cell r="D4206" t="str">
            <v>432</v>
          </cell>
          <cell r="E4206" t="str">
            <v>CAPOT AV.</v>
          </cell>
          <cell r="F4206" t="str">
            <v>JUEGO IRREGULAR</v>
          </cell>
          <cell r="G4206" t="str">
            <v>CAPOT AV.JUEGO IRREGULAR</v>
          </cell>
          <cell r="H4206" t="str">
            <v>X76</v>
          </cell>
          <cell r="I4206" t="str">
            <v>TCMU</v>
          </cell>
          <cell r="J4206">
            <v>8</v>
          </cell>
          <cell r="K4206" t="str">
            <v>IBARRA CARLOS NICOLA</v>
          </cell>
          <cell r="L4206" t="str">
            <v>GUNI</v>
          </cell>
        </row>
        <row r="4207">
          <cell r="A4207">
            <v>22</v>
          </cell>
          <cell r="B4207" t="str">
            <v>X76</v>
          </cell>
          <cell r="C4207" t="str">
            <v>DEPARTAMENTO  CHAPA</v>
          </cell>
          <cell r="D4207" t="str">
            <v>432</v>
          </cell>
          <cell r="E4207" t="str">
            <v>CAPOT AV.</v>
          </cell>
          <cell r="F4207" t="str">
            <v>JUEGO MAL REPARTIDO</v>
          </cell>
          <cell r="G4207" t="str">
            <v>CAPOT AV.JUEGO MAL REPARTIDO</v>
          </cell>
          <cell r="H4207" t="str">
            <v>X76</v>
          </cell>
          <cell r="I4207" t="str">
            <v>BDEF</v>
          </cell>
          <cell r="J4207">
            <v>8</v>
          </cell>
          <cell r="K4207" t="str">
            <v>GUTIERREZ VERONICA</v>
          </cell>
          <cell r="L4207" t="str">
            <v>GUNI</v>
          </cell>
        </row>
        <row r="4208">
          <cell r="A4208">
            <v>22</v>
          </cell>
          <cell r="B4208" t="str">
            <v>X76</v>
          </cell>
          <cell r="C4208" t="str">
            <v>DEPARTAMENTO  CHAPA</v>
          </cell>
          <cell r="D4208" t="str">
            <v>432</v>
          </cell>
          <cell r="E4208" t="str">
            <v>CAPOT AV./ ALETA  AVI.</v>
          </cell>
          <cell r="F4208" t="str">
            <v>MAL CENTRADO</v>
          </cell>
          <cell r="G4208" t="str">
            <v>CAPOT AV./ ALETA  AVI.MAL CENTRADO</v>
          </cell>
          <cell r="H4208" t="str">
            <v>X76</v>
          </cell>
          <cell r="I4208" t="str">
            <v>SREE</v>
          </cell>
          <cell r="J4208">
            <v>8</v>
          </cell>
          <cell r="K4208" t="str">
            <v>MANZANELLI RICARDO O</v>
          </cell>
          <cell r="L4208" t="str">
            <v>GUNI</v>
          </cell>
        </row>
        <row r="4209">
          <cell r="A4209">
            <v>22</v>
          </cell>
          <cell r="B4209" t="str">
            <v>X76</v>
          </cell>
          <cell r="C4209" t="str">
            <v>DEPARTAMENTO  CHAPA</v>
          </cell>
          <cell r="D4209" t="str">
            <v>432</v>
          </cell>
          <cell r="E4209" t="str">
            <v>MARCO DE PUERTA  AVD</v>
          </cell>
          <cell r="F4209" t="str">
            <v>SOBRESALE</v>
          </cell>
          <cell r="G4209" t="str">
            <v>MARCO DE PUERTA  AVDSOBRESALE</v>
          </cell>
          <cell r="H4209" t="str">
            <v>X76</v>
          </cell>
          <cell r="I4209" t="str">
            <v>TCMU</v>
          </cell>
          <cell r="J4209">
            <v>8</v>
          </cell>
          <cell r="K4209" t="str">
            <v>FIGUEROA MIGUEL ANGE</v>
          </cell>
          <cell r="L4209" t="str">
            <v>GUNI</v>
          </cell>
        </row>
        <row r="4210">
          <cell r="A4210">
            <v>22</v>
          </cell>
          <cell r="B4210" t="str">
            <v>X76</v>
          </cell>
          <cell r="C4210" t="str">
            <v>DEPARTAMENTO  CHAPA</v>
          </cell>
          <cell r="D4210" t="str">
            <v>432</v>
          </cell>
          <cell r="E4210" t="str">
            <v>PAÑO DE PUERTA  AVI / ALETA  AVI</v>
          </cell>
          <cell r="F4210" t="str">
            <v>MAL ALINEADO</v>
          </cell>
          <cell r="G4210" t="str">
            <v>PAÑO DE PUERTA  AVI / ALETA  AVIMAL ALINEADO</v>
          </cell>
          <cell r="H4210" t="str">
            <v>X76</v>
          </cell>
          <cell r="I4210" t="str">
            <v>TCMU</v>
          </cell>
          <cell r="J4210">
            <v>8</v>
          </cell>
          <cell r="K4210" t="str">
            <v>REYNOSO DAVID WALTER</v>
          </cell>
          <cell r="L4210" t="str">
            <v>GUNI</v>
          </cell>
        </row>
        <row r="4211">
          <cell r="A4211">
            <v>22</v>
          </cell>
          <cell r="B4211" t="str">
            <v>X76</v>
          </cell>
          <cell r="C4211" t="str">
            <v>DEPARTAMENTO  CHAPA</v>
          </cell>
          <cell r="D4211" t="str">
            <v>432</v>
          </cell>
          <cell r="E4211" t="str">
            <v>PORTON / PILOTO ARI.</v>
          </cell>
          <cell r="F4211" t="str">
            <v>MAL ALINEADO</v>
          </cell>
          <cell r="G4211" t="str">
            <v>PORTON / PILOTO ARI.MAL ALINEADO</v>
          </cell>
          <cell r="H4211" t="str">
            <v>X76</v>
          </cell>
          <cell r="I4211" t="str">
            <v>TCMU</v>
          </cell>
          <cell r="J4211">
            <v>8</v>
          </cell>
          <cell r="K4211" t="str">
            <v>FUENTE FEDER GREGOR</v>
          </cell>
          <cell r="L4211" t="str">
            <v>GUNI</v>
          </cell>
        </row>
        <row r="4212">
          <cell r="A4212">
            <v>22</v>
          </cell>
          <cell r="B4212" t="str">
            <v>X76</v>
          </cell>
          <cell r="C4212" t="str">
            <v>DEPARTAMENTO  CHAPA</v>
          </cell>
          <cell r="D4212" t="str">
            <v>432</v>
          </cell>
          <cell r="E4212" t="str">
            <v>PUERTA AVD.</v>
          </cell>
          <cell r="F4212" t="str">
            <v>DEMASIADO BAJO</v>
          </cell>
          <cell r="G4212" t="str">
            <v>PUERTA AVD.DEMASIADO BAJO</v>
          </cell>
          <cell r="H4212" t="str">
            <v>X76</v>
          </cell>
          <cell r="I4212" t="str">
            <v>SRET</v>
          </cell>
          <cell r="J4212">
            <v>8</v>
          </cell>
          <cell r="K4212" t="str">
            <v>CORREA, ALBERTO</v>
          </cell>
          <cell r="L4212" t="str">
            <v>STO1</v>
          </cell>
        </row>
        <row r="4213">
          <cell r="A4213">
            <v>22</v>
          </cell>
          <cell r="B4213" t="str">
            <v>X76</v>
          </cell>
          <cell r="C4213" t="str">
            <v>DEPARTAMENTO  CHAPA</v>
          </cell>
          <cell r="D4213" t="str">
            <v>432</v>
          </cell>
          <cell r="E4213" t="str">
            <v>PUERTA DESLIZANTE LATERAL I.</v>
          </cell>
          <cell r="F4213" t="str">
            <v>DEFECTO DE CHAPA</v>
          </cell>
          <cell r="G4213" t="str">
            <v>PUERTA DESLIZANTE LATERAL I.DEFECTO DE CHAPA</v>
          </cell>
          <cell r="H4213" t="str">
            <v>X76</v>
          </cell>
          <cell r="I4213" t="str">
            <v>TCMU</v>
          </cell>
          <cell r="J4213">
            <v>8</v>
          </cell>
          <cell r="K4213" t="str">
            <v>GAUNA MARIA EUGENIA</v>
          </cell>
          <cell r="L4213" t="str">
            <v>GUNI</v>
          </cell>
        </row>
        <row r="4214">
          <cell r="A4214">
            <v>22</v>
          </cell>
          <cell r="B4214" t="str">
            <v>X76</v>
          </cell>
          <cell r="C4214" t="str">
            <v>DEPARTAMENTO  CHAPA</v>
          </cell>
          <cell r="D4214" t="str">
            <v>432</v>
          </cell>
          <cell r="E4214" t="str">
            <v>TRAVIESA SUPERIOR AV. DE TECHO</v>
          </cell>
          <cell r="F4214" t="str">
            <v>PROYECCION DE SOLDADURA</v>
          </cell>
          <cell r="G4214" t="str">
            <v>TRAVIESA SUPERIOR AV. DE TECHOPROYECCION DE SOLDADURA</v>
          </cell>
          <cell r="H4214" t="str">
            <v>X76</v>
          </cell>
          <cell r="I4214" t="str">
            <v>SRE2</v>
          </cell>
          <cell r="J4214">
            <v>8</v>
          </cell>
          <cell r="K4214" t="str">
            <v>AUTELLI JORGE A</v>
          </cell>
          <cell r="L4214" t="str">
            <v>TCMU</v>
          </cell>
        </row>
        <row r="4215">
          <cell r="A4215">
            <v>22</v>
          </cell>
          <cell r="B4215" t="str">
            <v>X76</v>
          </cell>
          <cell r="C4215" t="str">
            <v>DEPARTAMENTO LOGISTICA INDUSTRIAL</v>
          </cell>
          <cell r="D4215" t="str">
            <v>200</v>
          </cell>
          <cell r="E4215" t="str">
            <v>FUNCION DE ANTIARRANQUE</v>
          </cell>
          <cell r="F4215" t="str">
            <v>OPERACION MAL REALIZADA</v>
          </cell>
          <cell r="G4215" t="str">
            <v>FUNCION DE ANTIARRANQUEOPERACION MAL REALIZADA</v>
          </cell>
          <cell r="H4215" t="str">
            <v>X76</v>
          </cell>
          <cell r="I4215" t="str">
            <v>SREE</v>
          </cell>
          <cell r="J4215">
            <v>8</v>
          </cell>
          <cell r="K4215" t="str">
            <v>CONTROL ELECTRICO</v>
          </cell>
          <cell r="L4215" t="str">
            <v>ST1A</v>
          </cell>
        </row>
        <row r="4216">
          <cell r="A4216">
            <v>22</v>
          </cell>
          <cell r="B4216" t="str">
            <v>X76</v>
          </cell>
          <cell r="C4216" t="str">
            <v>DEPARTAMENTO LOGISTICA INDUSTRIAL</v>
          </cell>
          <cell r="D4216" t="str">
            <v>200</v>
          </cell>
          <cell r="E4216" t="str">
            <v>PARACHOQUES AV.</v>
          </cell>
          <cell r="F4216" t="str">
            <v>DETERIORADO</v>
          </cell>
          <cell r="G4216" t="str">
            <v>PARACHOQUES AV.DETERIORADO</v>
          </cell>
          <cell r="H4216" t="str">
            <v>X76</v>
          </cell>
          <cell r="I4216" t="str">
            <v>SRE1</v>
          </cell>
          <cell r="J4216">
            <v>8</v>
          </cell>
          <cell r="K4216" t="str">
            <v>AUTELLI JORGE A</v>
          </cell>
          <cell r="L4216" t="str">
            <v>TCMU</v>
          </cell>
        </row>
        <row r="4217">
          <cell r="A4217">
            <v>22</v>
          </cell>
          <cell r="B4217" t="str">
            <v>X76</v>
          </cell>
          <cell r="C4217" t="str">
            <v>DEPARTAMENTO MONTAJE</v>
          </cell>
          <cell r="D4217" t="str">
            <v>???</v>
          </cell>
          <cell r="E4217" t="str">
            <v>CAPOT AV.</v>
          </cell>
          <cell r="F4217" t="str">
            <v>DEFORMADO</v>
          </cell>
          <cell r="G4217" t="str">
            <v>CAPOT AV.DEFORMADO</v>
          </cell>
          <cell r="H4217" t="str">
            <v>X76</v>
          </cell>
          <cell r="I4217" t="str">
            <v>BOUT</v>
          </cell>
          <cell r="J4217">
            <v>8</v>
          </cell>
          <cell r="K4217" t="str">
            <v>FIGUEROA MIGUEL ANGE</v>
          </cell>
          <cell r="L4217" t="str">
            <v>GUNI</v>
          </cell>
        </row>
        <row r="4218">
          <cell r="A4218">
            <v>22</v>
          </cell>
          <cell r="B4218" t="str">
            <v>X76</v>
          </cell>
          <cell r="C4218" t="str">
            <v>DEPARTAMENTO MONTAJE</v>
          </cell>
          <cell r="D4218" t="str">
            <v>???</v>
          </cell>
          <cell r="E4218" t="str">
            <v>CAPOT AV.</v>
          </cell>
          <cell r="F4218" t="str">
            <v>DEFORMADO</v>
          </cell>
          <cell r="G4218" t="str">
            <v>CAPOT AV.DEFORMADO</v>
          </cell>
          <cell r="H4218" t="str">
            <v>X76</v>
          </cell>
          <cell r="I4218" t="str">
            <v>TCMU</v>
          </cell>
          <cell r="J4218">
            <v>8</v>
          </cell>
          <cell r="K4218" t="str">
            <v>MANZANELLI RICARDO O</v>
          </cell>
          <cell r="L4218" t="str">
            <v>GUNI</v>
          </cell>
        </row>
        <row r="4219">
          <cell r="A4219">
            <v>22</v>
          </cell>
          <cell r="B4219" t="str">
            <v>X76</v>
          </cell>
          <cell r="C4219" t="str">
            <v>DEPARTAMENTO MONTAJE</v>
          </cell>
          <cell r="D4219" t="str">
            <v>???</v>
          </cell>
          <cell r="E4219" t="str">
            <v>CAPOT AV.</v>
          </cell>
          <cell r="F4219" t="str">
            <v>MAL ALINEADO</v>
          </cell>
          <cell r="G4219" t="str">
            <v>CAPOT AV.MAL ALINEADO</v>
          </cell>
          <cell r="H4219" t="str">
            <v>X76</v>
          </cell>
          <cell r="I4219" t="str">
            <v>SRE2</v>
          </cell>
          <cell r="J4219">
            <v>8</v>
          </cell>
          <cell r="K4219" t="str">
            <v>FIGUEROA MIGUEL ANGE</v>
          </cell>
          <cell r="L4219" t="str">
            <v>GUNI</v>
          </cell>
        </row>
        <row r="4220">
          <cell r="A4220">
            <v>22</v>
          </cell>
          <cell r="B4220" t="str">
            <v>X76</v>
          </cell>
          <cell r="C4220" t="str">
            <v>DEPARTAMENTO MONTAJE</v>
          </cell>
          <cell r="D4220" t="str">
            <v>???</v>
          </cell>
          <cell r="E4220" t="str">
            <v>CAPOT AV.</v>
          </cell>
          <cell r="F4220" t="str">
            <v>MAL ALINEADO</v>
          </cell>
          <cell r="G4220" t="str">
            <v>CAPOT AV.MAL ALINEADO</v>
          </cell>
          <cell r="H4220" t="str">
            <v>X76</v>
          </cell>
          <cell r="I4220" t="str">
            <v>SRE2</v>
          </cell>
          <cell r="J4220">
            <v>8</v>
          </cell>
          <cell r="K4220" t="str">
            <v>MANZANELLI RICARDO O</v>
          </cell>
          <cell r="L4220" t="str">
            <v>GUNI</v>
          </cell>
        </row>
        <row r="4221">
          <cell r="A4221">
            <v>22</v>
          </cell>
          <cell r="B4221" t="str">
            <v>X76</v>
          </cell>
          <cell r="C4221" t="str">
            <v>DEPARTAMENTO MONTAJE</v>
          </cell>
          <cell r="D4221" t="str">
            <v>???</v>
          </cell>
          <cell r="E4221" t="str">
            <v>CAPOT AV.</v>
          </cell>
          <cell r="F4221" t="str">
            <v>MAL ALINEADO</v>
          </cell>
          <cell r="G4221" t="str">
            <v>CAPOT AV.MAL ALINEADO</v>
          </cell>
          <cell r="H4221" t="str">
            <v>X76</v>
          </cell>
          <cell r="I4221" t="str">
            <v>TCMU</v>
          </cell>
          <cell r="J4221">
            <v>8</v>
          </cell>
          <cell r="K4221" t="str">
            <v>FUENTE FEDER GREGOR</v>
          </cell>
          <cell r="L4221" t="str">
            <v>GUNI</v>
          </cell>
        </row>
        <row r="4222">
          <cell r="A4222">
            <v>22</v>
          </cell>
          <cell r="B4222" t="str">
            <v>X76</v>
          </cell>
          <cell r="C4222" t="str">
            <v>DEPARTAMENTO MONTAJE</v>
          </cell>
          <cell r="D4222" t="str">
            <v>???</v>
          </cell>
          <cell r="E4222" t="str">
            <v>CAPOT AV./ ALETA  AVD.</v>
          </cell>
          <cell r="F4222" t="str">
            <v>JUEGO IRREGULAR</v>
          </cell>
          <cell r="G4222" t="str">
            <v>CAPOT AV./ ALETA  AVD.JUEGO IRREGULAR</v>
          </cell>
          <cell r="H4222" t="str">
            <v>X76</v>
          </cell>
          <cell r="I4222" t="str">
            <v>TCMU</v>
          </cell>
          <cell r="J4222">
            <v>8</v>
          </cell>
          <cell r="K4222" t="str">
            <v>GAUNA MARIA EUGENIA</v>
          </cell>
          <cell r="L4222" t="str">
            <v>GUNI</v>
          </cell>
        </row>
        <row r="4223">
          <cell r="A4223">
            <v>22</v>
          </cell>
          <cell r="B4223" t="str">
            <v>X76</v>
          </cell>
          <cell r="C4223" t="str">
            <v>DEPARTAMENTO MONTAJE</v>
          </cell>
          <cell r="D4223" t="str">
            <v>???</v>
          </cell>
          <cell r="E4223" t="str">
            <v>CAPOT AV./ ALETA  AVD.</v>
          </cell>
          <cell r="F4223" t="str">
            <v>JUEGO IRREGULAR</v>
          </cell>
          <cell r="G4223" t="str">
            <v>CAPOT AV./ ALETA  AVD.JUEGO IRREGULAR</v>
          </cell>
          <cell r="H4223" t="str">
            <v>X76</v>
          </cell>
          <cell r="I4223" t="str">
            <v>TCMU</v>
          </cell>
          <cell r="J4223">
            <v>8</v>
          </cell>
          <cell r="K4223" t="str">
            <v>GUTIERREZ VERONICA</v>
          </cell>
          <cell r="L4223" t="str">
            <v>GUNI</v>
          </cell>
        </row>
        <row r="4224">
          <cell r="A4224">
            <v>22</v>
          </cell>
          <cell r="B4224" t="str">
            <v>X76</v>
          </cell>
          <cell r="C4224" t="str">
            <v>DEPARTAMENTO MONTAJE</v>
          </cell>
          <cell r="D4224" t="str">
            <v>???</v>
          </cell>
          <cell r="E4224" t="str">
            <v>CAPOT AV./ ALETA  AVD.</v>
          </cell>
          <cell r="F4224" t="str">
            <v>JUEGO IRREGULAR</v>
          </cell>
          <cell r="G4224" t="str">
            <v>CAPOT AV./ ALETA  AVD.JUEGO IRREGULAR</v>
          </cell>
          <cell r="H4224" t="str">
            <v>X76</v>
          </cell>
          <cell r="I4224" t="str">
            <v>TCMU</v>
          </cell>
          <cell r="J4224">
            <v>8</v>
          </cell>
          <cell r="K4224" t="str">
            <v>RUSEK CHRISTIAN ADRI</v>
          </cell>
          <cell r="L4224" t="str">
            <v>GUNI</v>
          </cell>
        </row>
        <row r="4225">
          <cell r="A4225">
            <v>22</v>
          </cell>
          <cell r="B4225" t="str">
            <v>X76</v>
          </cell>
          <cell r="C4225" t="str">
            <v>DEPARTAMENTO MONTAJE</v>
          </cell>
          <cell r="D4225" t="str">
            <v>???</v>
          </cell>
          <cell r="E4225" t="str">
            <v>CAPOT AV./ ALETA  AVI.</v>
          </cell>
          <cell r="F4225" t="str">
            <v>JUEGO IRREGULAR</v>
          </cell>
          <cell r="G4225" t="str">
            <v>CAPOT AV./ ALETA  AVI.JUEGO IRREGULAR</v>
          </cell>
          <cell r="H4225" t="str">
            <v>X76</v>
          </cell>
          <cell r="I4225" t="str">
            <v>TCMU</v>
          </cell>
          <cell r="J4225">
            <v>8</v>
          </cell>
          <cell r="K4225" t="str">
            <v>GAUNA MARIA EUGENIA</v>
          </cell>
          <cell r="L4225" t="str">
            <v>GUNI</v>
          </cell>
        </row>
        <row r="4226">
          <cell r="A4226">
            <v>22</v>
          </cell>
          <cell r="B4226" t="str">
            <v>X76</v>
          </cell>
          <cell r="C4226" t="str">
            <v>DEPARTAMENTO MONTAJE</v>
          </cell>
          <cell r="D4226" t="str">
            <v>???</v>
          </cell>
          <cell r="E4226" t="str">
            <v>CAPOT AV./ ALETA  AVI.</v>
          </cell>
          <cell r="F4226" t="str">
            <v>JUEGO MAL REPARTIDO</v>
          </cell>
          <cell r="G4226" t="str">
            <v>CAPOT AV./ ALETA  AVI.JUEGO MAL REPARTIDO</v>
          </cell>
          <cell r="H4226" t="str">
            <v>X76</v>
          </cell>
          <cell r="I4226" t="str">
            <v>TCMU</v>
          </cell>
          <cell r="J4226">
            <v>8</v>
          </cell>
          <cell r="K4226" t="str">
            <v>VERA FEDERICO</v>
          </cell>
          <cell r="L4226" t="str">
            <v>GUNI</v>
          </cell>
        </row>
        <row r="4227">
          <cell r="A4227">
            <v>22</v>
          </cell>
          <cell r="B4227" t="str">
            <v>X76</v>
          </cell>
          <cell r="C4227" t="str">
            <v>DEPARTAMENTO MONTAJE</v>
          </cell>
          <cell r="D4227" t="str">
            <v>???</v>
          </cell>
          <cell r="E4227" t="str">
            <v>CAPOT / FARO D.</v>
          </cell>
          <cell r="F4227" t="str">
            <v>JUEGO IRREGULAR</v>
          </cell>
          <cell r="G4227" t="str">
            <v>CAPOT / FARO D.JUEGO IRREGULAR</v>
          </cell>
          <cell r="H4227" t="str">
            <v>X76</v>
          </cell>
          <cell r="I4227" t="str">
            <v>SREE</v>
          </cell>
          <cell r="J4227">
            <v>8</v>
          </cell>
          <cell r="K4227" t="str">
            <v>GARZON LUIS CESAR</v>
          </cell>
          <cell r="L4227" t="str">
            <v>GUNI</v>
          </cell>
        </row>
        <row r="4228">
          <cell r="A4228">
            <v>22</v>
          </cell>
          <cell r="B4228" t="str">
            <v>X76</v>
          </cell>
          <cell r="C4228" t="str">
            <v>DEPARTAMENTO MONTAJE</v>
          </cell>
          <cell r="D4228" t="str">
            <v>???</v>
          </cell>
          <cell r="E4228" t="str">
            <v>CAPOT / FARO D.</v>
          </cell>
          <cell r="F4228" t="str">
            <v>JUEGO IRREGULAR</v>
          </cell>
          <cell r="G4228" t="str">
            <v>CAPOT / FARO D.JUEGO IRREGULAR</v>
          </cell>
          <cell r="H4228" t="str">
            <v>X76</v>
          </cell>
          <cell r="I4228" t="str">
            <v>TCMU</v>
          </cell>
          <cell r="J4228">
            <v>8</v>
          </cell>
          <cell r="K4228" t="str">
            <v>RUSEK CHRISTIAN ADRI</v>
          </cell>
          <cell r="L4228" t="str">
            <v>GUNI</v>
          </cell>
        </row>
        <row r="4229">
          <cell r="A4229">
            <v>22</v>
          </cell>
          <cell r="B4229" t="str">
            <v>X76</v>
          </cell>
          <cell r="C4229" t="str">
            <v>DEPARTAMENTO MONTAJE</v>
          </cell>
          <cell r="D4229" t="str">
            <v>???</v>
          </cell>
          <cell r="E4229" t="str">
            <v>CAPOT / FARO I.</v>
          </cell>
          <cell r="F4229" t="str">
            <v>JUEGO IRREGULAR</v>
          </cell>
          <cell r="G4229" t="str">
            <v>CAPOT / FARO I.JUEGO IRREGULAR</v>
          </cell>
          <cell r="H4229" t="str">
            <v>X76</v>
          </cell>
          <cell r="I4229" t="str">
            <v>TCMU</v>
          </cell>
          <cell r="J4229">
            <v>8</v>
          </cell>
          <cell r="K4229" t="str">
            <v>FIGUEROA MIGUEL ANGE</v>
          </cell>
          <cell r="L4229" t="str">
            <v>GUNI</v>
          </cell>
        </row>
        <row r="4230">
          <cell r="A4230">
            <v>22</v>
          </cell>
          <cell r="B4230" t="str">
            <v>X76</v>
          </cell>
          <cell r="C4230" t="str">
            <v>DEPARTAMENTO MONTAJE</v>
          </cell>
          <cell r="D4230" t="str">
            <v>???</v>
          </cell>
          <cell r="E4230" t="str">
            <v>CAPOT / FARO I.</v>
          </cell>
          <cell r="F4230" t="str">
            <v>JUEGO IRREGULAR</v>
          </cell>
          <cell r="G4230" t="str">
            <v>CAPOT / FARO I.JUEGO IRREGULAR</v>
          </cell>
          <cell r="H4230" t="str">
            <v>X76</v>
          </cell>
          <cell r="I4230" t="str">
            <v>TCMU</v>
          </cell>
          <cell r="J4230">
            <v>8</v>
          </cell>
          <cell r="K4230" t="str">
            <v>RAMIREZ RICAR DANIEL</v>
          </cell>
          <cell r="L4230" t="str">
            <v>GUNI</v>
          </cell>
        </row>
        <row r="4231">
          <cell r="A4231">
            <v>22</v>
          </cell>
          <cell r="B4231" t="str">
            <v>X76</v>
          </cell>
          <cell r="C4231" t="str">
            <v>DEPARTAMENTO MONTAJE</v>
          </cell>
          <cell r="D4231" t="str">
            <v>???</v>
          </cell>
          <cell r="E4231" t="str">
            <v>CAPOT / FARO I.</v>
          </cell>
          <cell r="F4231" t="str">
            <v>JUEGO IRREGULAR</v>
          </cell>
          <cell r="G4231" t="str">
            <v>CAPOT / FARO I.JUEGO IRREGULAR</v>
          </cell>
          <cell r="H4231" t="str">
            <v>X76</v>
          </cell>
          <cell r="I4231" t="str">
            <v>TCMU</v>
          </cell>
          <cell r="J4231">
            <v>8</v>
          </cell>
          <cell r="K4231" t="str">
            <v>RUSEK CHRISTIAN ADRI</v>
          </cell>
          <cell r="L4231" t="str">
            <v>GUNI</v>
          </cell>
        </row>
        <row r="4232">
          <cell r="A4232">
            <v>22</v>
          </cell>
          <cell r="B4232" t="str">
            <v>X76</v>
          </cell>
          <cell r="C4232" t="str">
            <v>DEPARTAMENTO MONTAJE</v>
          </cell>
          <cell r="D4232" t="str">
            <v>???</v>
          </cell>
          <cell r="E4232" t="str">
            <v>CAPOT / FARO I.</v>
          </cell>
          <cell r="F4232" t="str">
            <v>JUEGO IRREGULAR</v>
          </cell>
          <cell r="G4232" t="str">
            <v>CAPOT / FARO I.JUEGO IRREGULAR</v>
          </cell>
          <cell r="H4232" t="str">
            <v>X76</v>
          </cell>
          <cell r="I4232" t="str">
            <v>TCMU</v>
          </cell>
          <cell r="J4232">
            <v>8</v>
          </cell>
          <cell r="K4232" t="str">
            <v>ZELAYA GONZA MA CRUZ</v>
          </cell>
          <cell r="L4232" t="str">
            <v>GUNI</v>
          </cell>
        </row>
        <row r="4233">
          <cell r="A4233">
            <v>22</v>
          </cell>
          <cell r="B4233" t="str">
            <v>X76</v>
          </cell>
          <cell r="C4233" t="str">
            <v>DEPARTAMENTO MONTAJE</v>
          </cell>
          <cell r="D4233" t="str">
            <v>???</v>
          </cell>
          <cell r="E4233" t="str">
            <v>DEPOSITO CARB.  ADICIONAL SISTEMA HI-FLE</v>
          </cell>
          <cell r="F4233" t="str">
            <v>MUY LIBRE</v>
          </cell>
          <cell r="G4233" t="str">
            <v>DEPOSITO CARB.  ADICIONAL SISTEMA HI-FLEMUY LIBRE</v>
          </cell>
          <cell r="H4233" t="str">
            <v>X76</v>
          </cell>
          <cell r="I4233" t="str">
            <v>SRE1</v>
          </cell>
          <cell r="J4233">
            <v>8</v>
          </cell>
          <cell r="K4233" t="str">
            <v>DAGHERO CLAUDIO JUAN</v>
          </cell>
          <cell r="L4233" t="str">
            <v>SREE</v>
          </cell>
        </row>
        <row r="4234">
          <cell r="A4234">
            <v>22</v>
          </cell>
          <cell r="B4234" t="str">
            <v>X76</v>
          </cell>
          <cell r="C4234" t="str">
            <v>DEPARTAMENTO MONTAJE</v>
          </cell>
          <cell r="D4234" t="str">
            <v>???</v>
          </cell>
          <cell r="E4234" t="str">
            <v>PAÑO DE PUERTA  ARD / ALETA  ARD</v>
          </cell>
          <cell r="F4234" t="str">
            <v>SOBRESALE</v>
          </cell>
          <cell r="G4234" t="str">
            <v>PAÑO DE PUERTA  ARD / ALETA  ARDSOBRESALE</v>
          </cell>
          <cell r="H4234" t="str">
            <v>X76</v>
          </cell>
          <cell r="I4234" t="str">
            <v>SREE</v>
          </cell>
          <cell r="J4234">
            <v>8</v>
          </cell>
          <cell r="K4234" t="str">
            <v>ACEVEDO CLAUDIO CEFE</v>
          </cell>
          <cell r="L4234" t="str">
            <v>GUNI</v>
          </cell>
        </row>
        <row r="4235">
          <cell r="A4235">
            <v>22</v>
          </cell>
          <cell r="B4235" t="str">
            <v>X76</v>
          </cell>
          <cell r="C4235" t="str">
            <v>DEPARTAMENTO MONTAJE</v>
          </cell>
          <cell r="D4235" t="str">
            <v>???</v>
          </cell>
          <cell r="E4235" t="str">
            <v>PAÑO DE PUERTA  AVD / ALETA  AVD</v>
          </cell>
          <cell r="F4235" t="str">
            <v>INTRODUCE</v>
          </cell>
          <cell r="G4235" t="str">
            <v>PAÑO DE PUERTA  AVD / ALETA  AVDINTRODUCE</v>
          </cell>
          <cell r="H4235" t="str">
            <v>X76</v>
          </cell>
          <cell r="I4235" t="str">
            <v>TCMU</v>
          </cell>
          <cell r="J4235">
            <v>8</v>
          </cell>
          <cell r="K4235" t="str">
            <v>GUTIERREZ VERONICA</v>
          </cell>
          <cell r="L4235" t="str">
            <v>GUNI</v>
          </cell>
        </row>
        <row r="4236">
          <cell r="A4236">
            <v>22</v>
          </cell>
          <cell r="B4236" t="str">
            <v>X76</v>
          </cell>
          <cell r="C4236" t="str">
            <v>DEPARTAMENTO MONTAJE</v>
          </cell>
          <cell r="D4236" t="str">
            <v>???</v>
          </cell>
          <cell r="E4236" t="str">
            <v>PAÑO DE PUERTA  AVD / ALETA  AVD</v>
          </cell>
          <cell r="F4236" t="str">
            <v>SOBRESALE</v>
          </cell>
          <cell r="G4236" t="str">
            <v>PAÑO DE PUERTA  AVD / ALETA  AVDSOBRESALE</v>
          </cell>
          <cell r="H4236" t="str">
            <v>X76</v>
          </cell>
          <cell r="I4236" t="str">
            <v>TCMU</v>
          </cell>
          <cell r="J4236">
            <v>8</v>
          </cell>
          <cell r="K4236" t="str">
            <v>REYNOSO DAVID WALTER</v>
          </cell>
          <cell r="L4236" t="str">
            <v>GUNI</v>
          </cell>
        </row>
        <row r="4237">
          <cell r="A4237">
            <v>22</v>
          </cell>
          <cell r="B4237" t="str">
            <v>X76</v>
          </cell>
          <cell r="C4237" t="str">
            <v>DEPARTAMENTO MONTAJE</v>
          </cell>
          <cell r="D4237" t="str">
            <v>???</v>
          </cell>
          <cell r="E4237" t="str">
            <v>PORTON (CONJUNTO)</v>
          </cell>
          <cell r="F4237" t="str">
            <v>MAL ALINEADO</v>
          </cell>
          <cell r="G4237" t="str">
            <v>PORTON (CONJUNTO)MAL ALINEADO</v>
          </cell>
          <cell r="H4237" t="str">
            <v>X76</v>
          </cell>
          <cell r="I4237" t="str">
            <v>SRE2</v>
          </cell>
          <cell r="J4237">
            <v>8</v>
          </cell>
          <cell r="K4237" t="str">
            <v>FIGUEROA MIGUEL ANGE</v>
          </cell>
          <cell r="L4237" t="str">
            <v>GUNI</v>
          </cell>
        </row>
        <row r="4238">
          <cell r="A4238">
            <v>22</v>
          </cell>
          <cell r="B4238" t="str">
            <v>X76</v>
          </cell>
          <cell r="C4238" t="str">
            <v>DEPARTAMENTO MONTAJE</v>
          </cell>
          <cell r="D4238" t="str">
            <v>???</v>
          </cell>
          <cell r="E4238" t="str">
            <v>PUERTA AVD.</v>
          </cell>
          <cell r="F4238" t="str">
            <v>BOLLOS</v>
          </cell>
          <cell r="G4238" t="str">
            <v>PUERTA AVD.BOLLOS</v>
          </cell>
          <cell r="H4238" t="str">
            <v>X76</v>
          </cell>
          <cell r="I4238" t="str">
            <v>BOUT</v>
          </cell>
          <cell r="J4238">
            <v>8</v>
          </cell>
          <cell r="K4238" t="str">
            <v>MANZANELLI RICARDO O</v>
          </cell>
          <cell r="L4238" t="str">
            <v>GUNI</v>
          </cell>
        </row>
        <row r="4239">
          <cell r="A4239">
            <v>22</v>
          </cell>
          <cell r="B4239" t="str">
            <v>X76</v>
          </cell>
          <cell r="C4239" t="str">
            <v>DEPARTAMENTO MONTAJE</v>
          </cell>
          <cell r="D4239" t="str">
            <v>???</v>
          </cell>
          <cell r="E4239" t="str">
            <v>PUERTA AVD.</v>
          </cell>
          <cell r="F4239" t="str">
            <v>BOLLOS</v>
          </cell>
          <cell r="G4239" t="str">
            <v>PUERTA AVD.BOLLOS</v>
          </cell>
          <cell r="H4239" t="str">
            <v>X76</v>
          </cell>
          <cell r="I4239" t="str">
            <v>BOUT</v>
          </cell>
          <cell r="J4239">
            <v>8</v>
          </cell>
          <cell r="K4239" t="str">
            <v>RIZZI JESSICA</v>
          </cell>
          <cell r="L4239" t="str">
            <v>GUNI</v>
          </cell>
        </row>
        <row r="4240">
          <cell r="A4240">
            <v>22</v>
          </cell>
          <cell r="B4240" t="str">
            <v>X76</v>
          </cell>
          <cell r="C4240" t="str">
            <v>DEPARTAMENTO MONTAJE</v>
          </cell>
          <cell r="D4240" t="str">
            <v>???</v>
          </cell>
          <cell r="E4240" t="str">
            <v>PUERTA AVD.</v>
          </cell>
          <cell r="F4240" t="str">
            <v>BOLLOS</v>
          </cell>
          <cell r="G4240" t="str">
            <v>PUERTA AVD.BOLLOS</v>
          </cell>
          <cell r="H4240" t="str">
            <v>X76</v>
          </cell>
          <cell r="I4240" t="str">
            <v>TCMU</v>
          </cell>
          <cell r="J4240">
            <v>8</v>
          </cell>
          <cell r="K4240" t="str">
            <v>VERA FEDERICO</v>
          </cell>
          <cell r="L4240" t="str">
            <v>GUNI</v>
          </cell>
        </row>
        <row r="4241">
          <cell r="A4241">
            <v>22</v>
          </cell>
          <cell r="B4241" t="str">
            <v>X76</v>
          </cell>
          <cell r="C4241" t="str">
            <v>DEPARTAMENTO MONTAJE</v>
          </cell>
          <cell r="D4241" t="str">
            <v>???</v>
          </cell>
          <cell r="E4241" t="str">
            <v>PUERTA AVI.</v>
          </cell>
          <cell r="F4241" t="str">
            <v>DESCONCHADO</v>
          </cell>
          <cell r="G4241" t="str">
            <v>PUERTA AVI.DESCONCHADO</v>
          </cell>
          <cell r="H4241" t="str">
            <v>X76</v>
          </cell>
          <cell r="I4241" t="str">
            <v>SREE</v>
          </cell>
          <cell r="J4241">
            <v>8</v>
          </cell>
          <cell r="K4241" t="str">
            <v>DAGHERO CLAUDIO JUAN</v>
          </cell>
          <cell r="L4241" t="str">
            <v>TCMU</v>
          </cell>
        </row>
        <row r="4242">
          <cell r="A4242">
            <v>22</v>
          </cell>
          <cell r="B4242" t="str">
            <v>X76</v>
          </cell>
          <cell r="C4242" t="str">
            <v>DEPARTAMENTO MONTAJE</v>
          </cell>
          <cell r="D4242" t="str">
            <v>???</v>
          </cell>
          <cell r="E4242" t="str">
            <v>PUERTA DE COFRE / ALETA  ARI.</v>
          </cell>
          <cell r="F4242" t="str">
            <v>JUEGO IRREGULAR</v>
          </cell>
          <cell r="G4242" t="str">
            <v>PUERTA DE COFRE / ALETA  ARI.JUEGO IRREGULAR</v>
          </cell>
          <cell r="H4242" t="str">
            <v>X76</v>
          </cell>
          <cell r="I4242" t="str">
            <v>TCMU</v>
          </cell>
          <cell r="J4242">
            <v>8</v>
          </cell>
          <cell r="K4242" t="str">
            <v>RAMIREZ RICAR DANIEL</v>
          </cell>
          <cell r="L4242" t="str">
            <v>GUNI</v>
          </cell>
        </row>
        <row r="4243">
          <cell r="A4243">
            <v>22</v>
          </cell>
          <cell r="B4243" t="str">
            <v>X76</v>
          </cell>
          <cell r="C4243" t="str">
            <v>DEPARTAMENTO MONTAJE</v>
          </cell>
          <cell r="D4243" t="str">
            <v>???</v>
          </cell>
          <cell r="E4243" t="str">
            <v>PUERTA DESLIZANTE LATERAL I.</v>
          </cell>
          <cell r="F4243" t="str">
            <v>DESCONCHADO</v>
          </cell>
          <cell r="G4243" t="str">
            <v>PUERTA DESLIZANTE LATERAL I.DESCONCHADO</v>
          </cell>
          <cell r="H4243" t="str">
            <v>X76</v>
          </cell>
          <cell r="I4243" t="str">
            <v>SREE</v>
          </cell>
          <cell r="J4243">
            <v>8</v>
          </cell>
          <cell r="K4243" t="str">
            <v>DAGHERO CLAUDIO JUAN</v>
          </cell>
          <cell r="L4243" t="str">
            <v>TCMU</v>
          </cell>
        </row>
        <row r="4244">
          <cell r="A4244">
            <v>22</v>
          </cell>
          <cell r="B4244" t="str">
            <v>X76</v>
          </cell>
          <cell r="C4244" t="str">
            <v>DEPARTAMENTO MONTAJE</v>
          </cell>
          <cell r="D4244" t="str">
            <v>???</v>
          </cell>
          <cell r="E4244" t="str">
            <v>REJILLA DE CALANDRA</v>
          </cell>
          <cell r="F4244" t="str">
            <v>NO PLACA</v>
          </cell>
          <cell r="G4244" t="str">
            <v>REJILLA DE CALANDRANO PLACA</v>
          </cell>
          <cell r="H4244" t="str">
            <v>X76</v>
          </cell>
          <cell r="I4244" t="str">
            <v>TCMU</v>
          </cell>
          <cell r="J4244">
            <v>8</v>
          </cell>
          <cell r="K4244" t="str">
            <v>RIZZI JESSICA</v>
          </cell>
          <cell r="L4244" t="str">
            <v>GUNI</v>
          </cell>
        </row>
        <row r="4245">
          <cell r="A4245">
            <v>22</v>
          </cell>
          <cell r="B4245" t="str">
            <v>X76</v>
          </cell>
          <cell r="C4245" t="str">
            <v>DEPARTAMENTO MONTAJE</v>
          </cell>
          <cell r="D4245" t="str">
            <v>???</v>
          </cell>
          <cell r="E4245" t="str">
            <v>TAPA DE CARBURANTE</v>
          </cell>
          <cell r="F4245" t="str">
            <v>FALTA</v>
          </cell>
          <cell r="G4245" t="str">
            <v>TAPA DE CARBURANTEFALTA</v>
          </cell>
          <cell r="H4245" t="str">
            <v>X76</v>
          </cell>
          <cell r="I4245" t="str">
            <v>TCMU</v>
          </cell>
          <cell r="J4245">
            <v>8</v>
          </cell>
          <cell r="K4245" t="str">
            <v>FIGUEROA MIGUEL ANGE</v>
          </cell>
          <cell r="L4245" t="str">
            <v>GUN2</v>
          </cell>
        </row>
        <row r="4246">
          <cell r="A4246">
            <v>22</v>
          </cell>
          <cell r="B4246" t="str">
            <v>X76</v>
          </cell>
          <cell r="C4246" t="str">
            <v>DEPARTAMENTO MONTAJE</v>
          </cell>
          <cell r="D4246" t="str">
            <v>???</v>
          </cell>
          <cell r="E4246" t="str">
            <v>TAPA DE CARBURANTE</v>
          </cell>
          <cell r="F4246" t="str">
            <v>MAL CENTRADO</v>
          </cell>
          <cell r="G4246" t="str">
            <v>TAPA DE CARBURANTEMAL CENTRADO</v>
          </cell>
          <cell r="H4246" t="str">
            <v>X76</v>
          </cell>
          <cell r="I4246" t="str">
            <v>TCMU</v>
          </cell>
          <cell r="J4246">
            <v>8</v>
          </cell>
          <cell r="K4246" t="str">
            <v>FIGUEROA MIGUEL ANGE</v>
          </cell>
          <cell r="L4246" t="str">
            <v>GUNI</v>
          </cell>
        </row>
        <row r="4247">
          <cell r="A4247">
            <v>22</v>
          </cell>
          <cell r="B4247" t="str">
            <v>X76</v>
          </cell>
          <cell r="C4247" t="str">
            <v>DEPARTAMENTO MONTAJE</v>
          </cell>
          <cell r="D4247" t="str">
            <v>???</v>
          </cell>
          <cell r="E4247" t="str">
            <v>TAPA DE CARBURANTE</v>
          </cell>
          <cell r="F4247" t="str">
            <v>MAL POSICIONADO</v>
          </cell>
          <cell r="G4247" t="str">
            <v>TAPA DE CARBURANTEMAL POSICIONADO</v>
          </cell>
          <cell r="H4247" t="str">
            <v>X76</v>
          </cell>
          <cell r="I4247" t="str">
            <v>SREE</v>
          </cell>
          <cell r="J4247">
            <v>8</v>
          </cell>
          <cell r="K4247" t="str">
            <v>MANZANELLI RICARDO O</v>
          </cell>
          <cell r="L4247" t="str">
            <v>GUNI</v>
          </cell>
        </row>
        <row r="4248">
          <cell r="A4248">
            <v>22</v>
          </cell>
          <cell r="B4248" t="str">
            <v>X76</v>
          </cell>
          <cell r="C4248" t="str">
            <v>DEPARTAMENTO MONTAJE</v>
          </cell>
          <cell r="D4248" t="str">
            <v>???</v>
          </cell>
          <cell r="E4248" t="str">
            <v>TECHO</v>
          </cell>
          <cell r="F4248" t="str">
            <v>DESCONCHADO</v>
          </cell>
          <cell r="G4248" t="str">
            <v>TECHODESCONCHADO</v>
          </cell>
          <cell r="H4248" t="str">
            <v>X76</v>
          </cell>
          <cell r="I4248" t="str">
            <v>BOUT</v>
          </cell>
          <cell r="J4248">
            <v>8</v>
          </cell>
          <cell r="K4248" t="str">
            <v>DAGHERO CLAUDIO JUAN</v>
          </cell>
          <cell r="L4248" t="str">
            <v>TCMU</v>
          </cell>
        </row>
        <row r="4249">
          <cell r="A4249">
            <v>22</v>
          </cell>
          <cell r="B4249" t="str">
            <v>X76</v>
          </cell>
          <cell r="C4249" t="str">
            <v>DEPARTAMENTO MONTAJE</v>
          </cell>
          <cell r="D4249" t="str">
            <v>133</v>
          </cell>
          <cell r="E4249" t="str">
            <v>FUNCION AIR-BAG / PRETENSOR</v>
          </cell>
          <cell r="F4249" t="str">
            <v>CONECTOR MAL- NO CONECTADO</v>
          </cell>
          <cell r="G4249" t="str">
            <v>FUNCION AIR-BAG / PRETENSORCONECTOR MAL- NO CONECTADO</v>
          </cell>
          <cell r="H4249" t="str">
            <v>X76</v>
          </cell>
          <cell r="I4249" t="str">
            <v>SRE1</v>
          </cell>
          <cell r="J4249">
            <v>8</v>
          </cell>
          <cell r="K4249" t="str">
            <v>CONTROL ELECTRICO</v>
          </cell>
          <cell r="L4249" t="str">
            <v>ST2A</v>
          </cell>
        </row>
        <row r="4250">
          <cell r="A4250">
            <v>22</v>
          </cell>
          <cell r="B4250" t="str">
            <v>X76</v>
          </cell>
          <cell r="C4250" t="str">
            <v>DEPARTAMENTO MONTAJE</v>
          </cell>
          <cell r="D4250" t="str">
            <v>133</v>
          </cell>
          <cell r="E4250" t="str">
            <v>VISERA DE CUADRO DE INSTRUM</v>
          </cell>
          <cell r="F4250" t="str">
            <v>MAL CLIPSADO</v>
          </cell>
          <cell r="G4250" t="str">
            <v>VISERA DE CUADRO DE INSTRUMMAL CLIPSADO</v>
          </cell>
          <cell r="H4250" t="str">
            <v>X76</v>
          </cell>
          <cell r="I4250" t="str">
            <v>SRE1</v>
          </cell>
          <cell r="J4250">
            <v>8</v>
          </cell>
          <cell r="K4250" t="str">
            <v>AUTELLI JORGE A</v>
          </cell>
          <cell r="L4250" t="str">
            <v>TCMU</v>
          </cell>
        </row>
        <row r="4251">
          <cell r="A4251">
            <v>22</v>
          </cell>
          <cell r="B4251" t="str">
            <v>X76</v>
          </cell>
          <cell r="C4251" t="str">
            <v>DEPARTAMENTO MONTAJE</v>
          </cell>
          <cell r="D4251" t="str">
            <v>137</v>
          </cell>
          <cell r="E4251" t="str">
            <v>ALFOMBRA DE PISO ARI.</v>
          </cell>
          <cell r="F4251" t="str">
            <v>PRESENCIA DE AGUA (ORIGEN INDETERMINADO)</v>
          </cell>
          <cell r="G4251" t="str">
            <v>ALFOMBRA DE PISO ARI.PRESENCIA DE AGUA (ORIGEN INDETERMINADO)</v>
          </cell>
          <cell r="H4251" t="str">
            <v>X76</v>
          </cell>
          <cell r="I4251" t="str">
            <v>BDEF</v>
          </cell>
          <cell r="J4251">
            <v>8</v>
          </cell>
          <cell r="K4251" t="str">
            <v>ESTERIO SERGIO DAN</v>
          </cell>
          <cell r="L4251" t="str">
            <v>BOUT</v>
          </cell>
        </row>
        <row r="4252">
          <cell r="A4252">
            <v>22</v>
          </cell>
          <cell r="B4252" t="str">
            <v>X76</v>
          </cell>
          <cell r="C4252" t="str">
            <v>DEPARTAMENTO MONTAJE</v>
          </cell>
          <cell r="D4252" t="str">
            <v>137</v>
          </cell>
          <cell r="E4252" t="str">
            <v>ALFOMBRA DE PISO AVI.</v>
          </cell>
          <cell r="F4252" t="str">
            <v>PRESENCIA DE AGUA (ORIGEN INDETERMINADO)</v>
          </cell>
          <cell r="G4252" t="str">
            <v>ALFOMBRA DE PISO AVI.PRESENCIA DE AGUA (ORIGEN INDETERMINADO)</v>
          </cell>
          <cell r="H4252" t="str">
            <v>X76</v>
          </cell>
          <cell r="I4252" t="str">
            <v>BDEF</v>
          </cell>
          <cell r="J4252">
            <v>8</v>
          </cell>
          <cell r="K4252" t="str">
            <v>GOMEZ LUCAS EDUARDO</v>
          </cell>
          <cell r="L4252" t="str">
            <v>BOUT</v>
          </cell>
        </row>
        <row r="4253">
          <cell r="A4253">
            <v>22</v>
          </cell>
          <cell r="B4253" t="str">
            <v>X76</v>
          </cell>
          <cell r="C4253" t="str">
            <v>DEPARTAMENTO MONTAJE</v>
          </cell>
          <cell r="D4253" t="str">
            <v>137</v>
          </cell>
          <cell r="E4253" t="str">
            <v>FUNCION APERTURA-CIERRE DE PTAS.</v>
          </cell>
          <cell r="F4253" t="str">
            <v>INSTALACION ESTATICA  2 RK01</v>
          </cell>
          <cell r="G4253" t="str">
            <v>FUNCION APERTURA-CIERRE DE PTAS.INSTALACION ESTATICA  2 RK01</v>
          </cell>
          <cell r="H4253" t="str">
            <v>X76</v>
          </cell>
          <cell r="I4253" t="str">
            <v>BOUT</v>
          </cell>
          <cell r="J4253">
            <v>8</v>
          </cell>
          <cell r="K4253" t="str">
            <v>CONTROL ELECTRICO</v>
          </cell>
          <cell r="L4253" t="str">
            <v>ST2A</v>
          </cell>
        </row>
        <row r="4254">
          <cell r="A4254">
            <v>22</v>
          </cell>
          <cell r="B4254" t="str">
            <v>X76</v>
          </cell>
          <cell r="C4254" t="str">
            <v>DEPARTAMENTO MONTAJE</v>
          </cell>
          <cell r="D4254" t="str">
            <v>137</v>
          </cell>
          <cell r="E4254" t="str">
            <v>LUNA MOVIL DE PUERTA  ARI.</v>
          </cell>
          <cell r="F4254" t="str">
            <v>MAL ASPECTO</v>
          </cell>
          <cell r="G4254" t="str">
            <v>LUNA MOVIL DE PUERTA  ARI.MAL ASPECTO</v>
          </cell>
          <cell r="H4254" t="str">
            <v>X76</v>
          </cell>
          <cell r="I4254" t="str">
            <v>TCMU</v>
          </cell>
          <cell r="J4254">
            <v>8</v>
          </cell>
          <cell r="K4254" t="str">
            <v>ZELAYA GONZA MA CRUZ</v>
          </cell>
          <cell r="L4254" t="str">
            <v>GUNI</v>
          </cell>
        </row>
        <row r="4255">
          <cell r="A4255">
            <v>22</v>
          </cell>
          <cell r="B4255" t="str">
            <v>X76</v>
          </cell>
          <cell r="C4255" t="str">
            <v>DEPARTAMENTO MONTAJE</v>
          </cell>
          <cell r="D4255" t="str">
            <v>137</v>
          </cell>
          <cell r="E4255" t="str">
            <v>MANDO EXTERIOR  APERTURA  PUERTA  AVI.</v>
          </cell>
          <cell r="F4255" t="str">
            <v>NO FUNCIONA</v>
          </cell>
          <cell r="G4255" t="str">
            <v>MANDO EXTERIOR  APERTURA  PUERTA  AVI.NO FUNCIONA</v>
          </cell>
          <cell r="H4255" t="str">
            <v>X76</v>
          </cell>
          <cell r="I4255" t="str">
            <v>SRE1</v>
          </cell>
          <cell r="J4255">
            <v>8</v>
          </cell>
          <cell r="K4255" t="str">
            <v>AUTELLI JORGE A</v>
          </cell>
          <cell r="L4255" t="str">
            <v>TCMU</v>
          </cell>
        </row>
        <row r="4256">
          <cell r="A4256">
            <v>22</v>
          </cell>
          <cell r="B4256" t="str">
            <v>X76</v>
          </cell>
          <cell r="C4256" t="str">
            <v>DEPARTAMENTO MONTAJE</v>
          </cell>
          <cell r="D4256" t="str">
            <v>137</v>
          </cell>
          <cell r="E4256" t="str">
            <v>PUERTA DESLIZANTE LATERAL D.</v>
          </cell>
          <cell r="F4256" t="str">
            <v>FALTA</v>
          </cell>
          <cell r="G4256" t="str">
            <v>PUERTA DESLIZANTE LATERAL D.FALTA</v>
          </cell>
          <cell r="H4256" t="str">
            <v>X76</v>
          </cell>
          <cell r="I4256" t="str">
            <v>TCMU</v>
          </cell>
          <cell r="J4256">
            <v>8</v>
          </cell>
          <cell r="K4256" t="str">
            <v>GUTIERREZ VERONICA</v>
          </cell>
          <cell r="L4256" t="str">
            <v>GUNI</v>
          </cell>
        </row>
        <row r="4257">
          <cell r="A4257">
            <v>22</v>
          </cell>
          <cell r="B4257" t="str">
            <v>X76</v>
          </cell>
          <cell r="C4257" t="str">
            <v>DEPARTAMENTO MONTAJE</v>
          </cell>
          <cell r="D4257" t="str">
            <v>137</v>
          </cell>
          <cell r="E4257" t="str">
            <v>RETROVISOR EXT. D. REGULABLE DE INTERIOR</v>
          </cell>
          <cell r="F4257" t="str">
            <v>MUY LIBRE</v>
          </cell>
          <cell r="G4257" t="str">
            <v>RETROVISOR EXT. D. REGULABLE DE INTERIORMUY LIBRE</v>
          </cell>
          <cell r="H4257" t="str">
            <v>X76</v>
          </cell>
          <cell r="I4257" t="str">
            <v>SREE</v>
          </cell>
          <cell r="J4257">
            <v>8</v>
          </cell>
          <cell r="K4257" t="str">
            <v>ACEVEDO CLAUDIO CEFE</v>
          </cell>
          <cell r="L4257" t="str">
            <v>GUNI</v>
          </cell>
        </row>
        <row r="4258">
          <cell r="A4258">
            <v>22</v>
          </cell>
          <cell r="B4258" t="str">
            <v>X76</v>
          </cell>
          <cell r="C4258" t="str">
            <v>DEPARTAMENTO MONTAJE</v>
          </cell>
          <cell r="D4258" t="str">
            <v>140</v>
          </cell>
          <cell r="E4258" t="str">
            <v>CENTRADOR DE PUERTA DESLIZANTE D.</v>
          </cell>
          <cell r="F4258" t="str">
            <v>TORNILLO - FIJACION TRASROSCADO</v>
          </cell>
          <cell r="G4258" t="str">
            <v>CENTRADOR DE PUERTA DESLIZANTE D.TORNILLO - FIJACION TRASROSCADO</v>
          </cell>
          <cell r="H4258" t="str">
            <v>X76</v>
          </cell>
          <cell r="I4258" t="str">
            <v>SRE2</v>
          </cell>
          <cell r="J4258">
            <v>8</v>
          </cell>
          <cell r="K4258" t="str">
            <v>AUTELLI JORGE A</v>
          </cell>
          <cell r="L4258" t="str">
            <v>TCMU</v>
          </cell>
        </row>
        <row r="4259">
          <cell r="A4259">
            <v>22</v>
          </cell>
          <cell r="B4259" t="str">
            <v>X76</v>
          </cell>
          <cell r="C4259" t="str">
            <v>DEPARTAMENTO MONTAJE</v>
          </cell>
          <cell r="D4259" t="str">
            <v>140</v>
          </cell>
          <cell r="E4259" t="str">
            <v>FUNCION AIR-BAG / PRETENSOR</v>
          </cell>
          <cell r="F4259" t="str">
            <v>CABLEADO DETERIORADO</v>
          </cell>
          <cell r="G4259" t="str">
            <v>FUNCION AIR-BAG / PRETENSORCABLEADO DETERIORADO</v>
          </cell>
          <cell r="H4259" t="str">
            <v>X76</v>
          </cell>
          <cell r="I4259" t="str">
            <v>SRE1</v>
          </cell>
          <cell r="J4259">
            <v>8</v>
          </cell>
          <cell r="K4259" t="str">
            <v>CONTROL ELECTRICO</v>
          </cell>
          <cell r="L4259" t="str">
            <v>ST2A</v>
          </cell>
        </row>
        <row r="4260">
          <cell r="A4260">
            <v>22</v>
          </cell>
          <cell r="B4260" t="str">
            <v>X76</v>
          </cell>
          <cell r="C4260" t="str">
            <v>DEPARTAMENTO MONTAJE</v>
          </cell>
          <cell r="D4260" t="str">
            <v>140</v>
          </cell>
          <cell r="E4260" t="str">
            <v>MANDO EXTERIOR  APERTURA  PUERTA   ARI.</v>
          </cell>
          <cell r="F4260" t="str">
            <v>FUNCIONAMIENTO INEFICAZ</v>
          </cell>
          <cell r="G4260" t="str">
            <v>MANDO EXTERIOR  APERTURA  PUERTA   ARI.FUNCIONAMIENTO INEFICAZ</v>
          </cell>
          <cell r="H4260" t="str">
            <v>X76</v>
          </cell>
          <cell r="I4260" t="str">
            <v>SRE2</v>
          </cell>
          <cell r="J4260">
            <v>8</v>
          </cell>
          <cell r="K4260" t="str">
            <v>DAGHERO CLAUDIO JUAN</v>
          </cell>
          <cell r="L4260" t="str">
            <v>TCMU</v>
          </cell>
        </row>
        <row r="4261">
          <cell r="A4261">
            <v>22</v>
          </cell>
          <cell r="B4261" t="str">
            <v>X76</v>
          </cell>
          <cell r="C4261" t="str">
            <v>DEPARTAMENTO MONTAJE</v>
          </cell>
          <cell r="D4261" t="str">
            <v>141</v>
          </cell>
          <cell r="E4261" t="str">
            <v>EMBELLECEDOR DE TECHO I.</v>
          </cell>
          <cell r="F4261" t="str">
            <v>MAL CLIPSADO</v>
          </cell>
          <cell r="G4261" t="str">
            <v>EMBELLECEDOR DE TECHO I.MAL CLIPSADO</v>
          </cell>
          <cell r="H4261" t="str">
            <v>X76</v>
          </cell>
          <cell r="I4261" t="str">
            <v>TCMU</v>
          </cell>
          <cell r="J4261">
            <v>8</v>
          </cell>
          <cell r="K4261" t="str">
            <v>RUSEK CHRISTIAN ADRI</v>
          </cell>
          <cell r="L4261" t="str">
            <v>GUNI</v>
          </cell>
        </row>
        <row r="4262">
          <cell r="A4262">
            <v>22</v>
          </cell>
          <cell r="B4262" t="str">
            <v>X76</v>
          </cell>
          <cell r="C4262" t="str">
            <v>DEPARTAMENTO MONTAJE</v>
          </cell>
          <cell r="D4262" t="str">
            <v>141</v>
          </cell>
          <cell r="E4262" t="str">
            <v>FUNCION DE INYECCION</v>
          </cell>
          <cell r="F4262" t="str">
            <v>OPERACION MAL REALIZADA</v>
          </cell>
          <cell r="G4262" t="str">
            <v>FUNCION DE INYECCIONOPERACION MAL REALIZADA</v>
          </cell>
          <cell r="H4262" t="str">
            <v>X76</v>
          </cell>
          <cell r="I4262" t="str">
            <v>SREE</v>
          </cell>
          <cell r="J4262">
            <v>8</v>
          </cell>
          <cell r="K4262" t="str">
            <v>CONTROL ELECTRICO</v>
          </cell>
          <cell r="L4262" t="str">
            <v>ST2A</v>
          </cell>
        </row>
        <row r="4263">
          <cell r="A4263">
            <v>22</v>
          </cell>
          <cell r="B4263" t="str">
            <v>X76</v>
          </cell>
          <cell r="C4263" t="str">
            <v>DEPARTAMENTO MONTAJE</v>
          </cell>
          <cell r="D4263" t="str">
            <v>141</v>
          </cell>
          <cell r="E4263" t="str">
            <v>FUNCION INTERMITENTES / WARNING</v>
          </cell>
          <cell r="F4263" t="str">
            <v>INSTALACION ESTATICA  2 RK01</v>
          </cell>
          <cell r="G4263" t="str">
            <v>FUNCION INTERMITENTES / WARNINGINSTALACION ESTATICA  2 RK01</v>
          </cell>
          <cell r="H4263" t="str">
            <v>X76</v>
          </cell>
          <cell r="I4263" t="str">
            <v>BOUT</v>
          </cell>
          <cell r="J4263">
            <v>8</v>
          </cell>
          <cell r="K4263" t="str">
            <v>CONTROL ELECTRICO</v>
          </cell>
          <cell r="L4263" t="str">
            <v>ST2A</v>
          </cell>
        </row>
        <row r="4264">
          <cell r="A4264">
            <v>22</v>
          </cell>
          <cell r="B4264" t="str">
            <v>X76</v>
          </cell>
          <cell r="C4264" t="str">
            <v>DEPARTAMENTO MONTAJE</v>
          </cell>
          <cell r="D4264" t="str">
            <v>141</v>
          </cell>
          <cell r="E4264" t="str">
            <v>GUARNITURA DE TECHO</v>
          </cell>
          <cell r="F4264" t="str">
            <v>DETERIORADO</v>
          </cell>
          <cell r="G4264" t="str">
            <v>GUARNITURA DE TECHODETERIORADO</v>
          </cell>
          <cell r="H4264" t="str">
            <v>X76</v>
          </cell>
          <cell r="I4264" t="str">
            <v>SRE2</v>
          </cell>
          <cell r="J4264">
            <v>8</v>
          </cell>
          <cell r="K4264" t="str">
            <v>DAGHERO CLAUDIO JUAN</v>
          </cell>
          <cell r="L4264" t="str">
            <v>TCMU</v>
          </cell>
        </row>
        <row r="4265">
          <cell r="A4265">
            <v>22</v>
          </cell>
          <cell r="B4265" t="str">
            <v>X76</v>
          </cell>
          <cell r="C4265" t="str">
            <v>DEPARTAMENTO MONTAJE</v>
          </cell>
          <cell r="D4265" t="str">
            <v>141</v>
          </cell>
          <cell r="E4265" t="str">
            <v>GUARNITURA DE TECHO</v>
          </cell>
          <cell r="F4265" t="str">
            <v>NO PLACA</v>
          </cell>
          <cell r="G4265" t="str">
            <v>GUARNITURA DE TECHONO PLACA</v>
          </cell>
          <cell r="H4265" t="str">
            <v>X76</v>
          </cell>
          <cell r="I4265" t="str">
            <v>BOUT</v>
          </cell>
          <cell r="J4265">
            <v>8</v>
          </cell>
          <cell r="K4265" t="str">
            <v>AUTELLI JORGE A</v>
          </cell>
          <cell r="L4265" t="str">
            <v>TCMU</v>
          </cell>
        </row>
        <row r="4266">
          <cell r="A4266">
            <v>22</v>
          </cell>
          <cell r="B4266" t="str">
            <v>X76</v>
          </cell>
          <cell r="C4266" t="str">
            <v>DEPARTAMENTO MONTAJE</v>
          </cell>
          <cell r="D4266" t="str">
            <v>141</v>
          </cell>
          <cell r="E4266" t="str">
            <v>GUARNITURA DE TECHO</v>
          </cell>
          <cell r="F4266" t="str">
            <v>PRESENCIA DE AGUA (ORIGEN INDETERMINADO)</v>
          </cell>
          <cell r="G4266" t="str">
            <v>GUARNITURA DE TECHOPRESENCIA DE AGUA (ORIGEN INDETERMINADO)</v>
          </cell>
          <cell r="H4266" t="str">
            <v>X76</v>
          </cell>
          <cell r="I4266" t="str">
            <v>SRE2</v>
          </cell>
          <cell r="J4266">
            <v>8</v>
          </cell>
          <cell r="K4266" t="str">
            <v>DI GREGORIO RAUL</v>
          </cell>
          <cell r="L4266" t="str">
            <v>GKAN</v>
          </cell>
        </row>
        <row r="4267">
          <cell r="A4267">
            <v>22</v>
          </cell>
          <cell r="B4267" t="str">
            <v>X76</v>
          </cell>
          <cell r="C4267" t="str">
            <v>DEPARTAMENTO MONTAJE</v>
          </cell>
          <cell r="D4267" t="str">
            <v>141</v>
          </cell>
          <cell r="E4267" t="str">
            <v>LUNA CUSTODIA FIJA D O PAÑO LAT D</v>
          </cell>
          <cell r="F4267" t="str">
            <v>MAL CENTRADO</v>
          </cell>
          <cell r="G4267" t="str">
            <v>LUNA CUSTODIA FIJA D O PAÑO LAT DMAL CENTRADO</v>
          </cell>
          <cell r="H4267" t="str">
            <v>X76</v>
          </cell>
          <cell r="I4267" t="str">
            <v>TCMU</v>
          </cell>
          <cell r="J4267">
            <v>8</v>
          </cell>
          <cell r="K4267" t="str">
            <v>MANZANELLI RICARDO O</v>
          </cell>
          <cell r="L4267" t="str">
            <v>GUNI</v>
          </cell>
        </row>
        <row r="4268">
          <cell r="A4268">
            <v>22</v>
          </cell>
          <cell r="B4268" t="str">
            <v>X76</v>
          </cell>
          <cell r="C4268" t="str">
            <v>DEPARTAMENTO MONTAJE</v>
          </cell>
          <cell r="D4268" t="str">
            <v>141</v>
          </cell>
          <cell r="E4268" t="str">
            <v>PARABRISAS</v>
          </cell>
          <cell r="F4268" t="str">
            <v>MANCHA</v>
          </cell>
          <cell r="G4268" t="str">
            <v>PARABRISASMANCHA</v>
          </cell>
          <cell r="H4268" t="str">
            <v>X76</v>
          </cell>
          <cell r="I4268" t="str">
            <v>TCMU</v>
          </cell>
          <cell r="J4268">
            <v>8</v>
          </cell>
          <cell r="K4268" t="str">
            <v>ZELAYA GONZA MA CRUZ</v>
          </cell>
          <cell r="L4268" t="str">
            <v>GUNI</v>
          </cell>
        </row>
        <row r="4269">
          <cell r="A4269">
            <v>22</v>
          </cell>
          <cell r="B4269" t="str">
            <v>X76</v>
          </cell>
          <cell r="C4269" t="str">
            <v>DEPARTAMENTO MONTAJE</v>
          </cell>
          <cell r="D4269" t="str">
            <v>142</v>
          </cell>
          <cell r="E4269" t="str">
            <v>ALFOMBRA DE PISO AVD.</v>
          </cell>
          <cell r="F4269" t="str">
            <v>PRESENCIA DE AGUA (ORIGEN INDETERMINADO)</v>
          </cell>
          <cell r="G4269" t="str">
            <v>ALFOMBRA DE PISO AVD.PRESENCIA DE AGUA (ORIGEN INDETERMINADO)</v>
          </cell>
          <cell r="H4269" t="str">
            <v>X76</v>
          </cell>
          <cell r="I4269" t="str">
            <v>SRE2</v>
          </cell>
          <cell r="J4269">
            <v>8</v>
          </cell>
          <cell r="K4269" t="str">
            <v>DI GREGORIO RAUL</v>
          </cell>
          <cell r="L4269" t="str">
            <v>GKAN</v>
          </cell>
        </row>
        <row r="4270">
          <cell r="A4270">
            <v>22</v>
          </cell>
          <cell r="B4270" t="str">
            <v>X76</v>
          </cell>
          <cell r="C4270" t="str">
            <v>DEPARTAMENTO MONTAJE</v>
          </cell>
          <cell r="D4270" t="str">
            <v>142</v>
          </cell>
          <cell r="E4270" t="str">
            <v>ALFOMBRA DE PISO AVD.</v>
          </cell>
          <cell r="F4270" t="str">
            <v>PRESENCIA DE AGUA (ORIGEN INDETERMINADO)</v>
          </cell>
          <cell r="G4270" t="str">
            <v>ALFOMBRA DE PISO AVD.PRESENCIA DE AGUA (ORIGEN INDETERMINADO)</v>
          </cell>
          <cell r="H4270" t="str">
            <v>X76</v>
          </cell>
          <cell r="I4270" t="str">
            <v>SRE2</v>
          </cell>
          <cell r="J4270">
            <v>8</v>
          </cell>
          <cell r="K4270" t="str">
            <v>ZELAYA GONZA MA CRUZ</v>
          </cell>
          <cell r="L4270" t="str">
            <v>GKAN</v>
          </cell>
        </row>
        <row r="4271">
          <cell r="A4271">
            <v>22</v>
          </cell>
          <cell r="B4271" t="str">
            <v>X76</v>
          </cell>
          <cell r="C4271" t="str">
            <v>DEPARTAMENTO MONTAJE</v>
          </cell>
          <cell r="D4271" t="str">
            <v>142</v>
          </cell>
          <cell r="E4271" t="str">
            <v>CAPOT AV.</v>
          </cell>
          <cell r="F4271" t="str">
            <v>MAL ALINEADO</v>
          </cell>
          <cell r="G4271" t="str">
            <v>CAPOT AV.MAL ALINEADO</v>
          </cell>
          <cell r="H4271" t="str">
            <v>X76</v>
          </cell>
          <cell r="I4271" t="str">
            <v>BOUT</v>
          </cell>
          <cell r="J4271">
            <v>8</v>
          </cell>
          <cell r="K4271" t="str">
            <v>GAUNA MARIA EUGENIA</v>
          </cell>
          <cell r="L4271" t="str">
            <v>GUNI</v>
          </cell>
        </row>
        <row r="4272">
          <cell r="A4272">
            <v>22</v>
          </cell>
          <cell r="B4272" t="str">
            <v>X76</v>
          </cell>
          <cell r="C4272" t="str">
            <v>DEPARTAMENTO MONTAJE</v>
          </cell>
          <cell r="D4272" t="str">
            <v>142</v>
          </cell>
          <cell r="E4272" t="str">
            <v>EXPANSOR DEL CLIMATIZADOR</v>
          </cell>
          <cell r="F4272" t="str">
            <v>FUGA</v>
          </cell>
          <cell r="G4272" t="str">
            <v>EXPANSOR DEL CLIMATIZADORFUGA</v>
          </cell>
          <cell r="H4272" t="str">
            <v>X76</v>
          </cell>
          <cell r="I4272" t="str">
            <v>SRE2</v>
          </cell>
          <cell r="J4272">
            <v>8</v>
          </cell>
          <cell r="K4272" t="str">
            <v>AUTELLI JORGE A</v>
          </cell>
          <cell r="L4272" t="str">
            <v>TCMU</v>
          </cell>
        </row>
        <row r="4273">
          <cell r="A4273">
            <v>22</v>
          </cell>
          <cell r="B4273" t="str">
            <v>X76</v>
          </cell>
          <cell r="C4273" t="str">
            <v>DEPARTAMENTO MONTAJE</v>
          </cell>
          <cell r="D4273" t="str">
            <v>142</v>
          </cell>
          <cell r="E4273" t="str">
            <v>FUNCION DE INYECCION</v>
          </cell>
          <cell r="F4273" t="str">
            <v>FALTA FLUIDO SECO</v>
          </cell>
          <cell r="G4273" t="str">
            <v>FUNCION DE INYECCIONFALTA FLUIDO SECO</v>
          </cell>
          <cell r="H4273" t="str">
            <v>X76</v>
          </cell>
          <cell r="I4273" t="str">
            <v>SRE1</v>
          </cell>
          <cell r="J4273">
            <v>8</v>
          </cell>
          <cell r="K4273" t="str">
            <v>CONTROL ELECTRICO</v>
          </cell>
          <cell r="L4273" t="str">
            <v>DYRA</v>
          </cell>
        </row>
        <row r="4274">
          <cell r="A4274">
            <v>22</v>
          </cell>
          <cell r="B4274" t="str">
            <v>X76</v>
          </cell>
          <cell r="C4274" t="str">
            <v>DEPARTAMENTO MONTAJE</v>
          </cell>
          <cell r="D4274" t="str">
            <v>142</v>
          </cell>
          <cell r="E4274" t="str">
            <v>MOTOR DE LIMPIAPARABRISAS  AV.</v>
          </cell>
          <cell r="F4274" t="str">
            <v>FIJACION ROSCADA FLOJA</v>
          </cell>
          <cell r="G4274" t="str">
            <v>MOTOR DE LIMPIAPARABRISAS  AV.FIJACION ROSCADA FLOJA</v>
          </cell>
          <cell r="H4274" t="str">
            <v>X76</v>
          </cell>
          <cell r="I4274" t="str">
            <v>SRE2</v>
          </cell>
          <cell r="J4274">
            <v>8</v>
          </cell>
          <cell r="K4274" t="str">
            <v>AUTELLI JORGE A</v>
          </cell>
          <cell r="L4274" t="str">
            <v>TCMU</v>
          </cell>
        </row>
        <row r="4275">
          <cell r="A4275">
            <v>22</v>
          </cell>
          <cell r="B4275" t="str">
            <v>X76</v>
          </cell>
          <cell r="C4275" t="str">
            <v>DEPARTAMENTO MONTAJE</v>
          </cell>
          <cell r="D4275" t="str">
            <v>142</v>
          </cell>
          <cell r="E4275" t="str">
            <v>SOPORTE DE BATERIA (CONJUNTO)</v>
          </cell>
          <cell r="F4275" t="str">
            <v>TORNILLO - FIJACION TRASROSCADO</v>
          </cell>
          <cell r="G4275" t="str">
            <v>SOPORTE DE BATERIA (CONJUNTO)TORNILLO - FIJACION TRASROSCADO</v>
          </cell>
          <cell r="H4275" t="str">
            <v>X76</v>
          </cell>
          <cell r="I4275" t="str">
            <v>SRE2</v>
          </cell>
          <cell r="J4275">
            <v>8</v>
          </cell>
          <cell r="K4275" t="str">
            <v>AUTELLI JORGE A</v>
          </cell>
          <cell r="L4275" t="str">
            <v>TCMU</v>
          </cell>
        </row>
        <row r="4276">
          <cell r="A4276">
            <v>22</v>
          </cell>
          <cell r="B4276" t="str">
            <v>X76</v>
          </cell>
          <cell r="C4276" t="str">
            <v>DEPARTAMENTO MONTAJE</v>
          </cell>
          <cell r="D4276" t="str">
            <v>143</v>
          </cell>
          <cell r="E4276" t="str">
            <v>FARO D.</v>
          </cell>
          <cell r="F4276" t="str">
            <v>MAL POSICIONADO</v>
          </cell>
          <cell r="G4276" t="str">
            <v>FARO D.MAL POSICIONADO</v>
          </cell>
          <cell r="H4276" t="str">
            <v>X76</v>
          </cell>
          <cell r="I4276" t="str">
            <v>TCMU</v>
          </cell>
          <cell r="J4276">
            <v>8</v>
          </cell>
          <cell r="K4276" t="str">
            <v>GUTIERREZ VERONICA</v>
          </cell>
          <cell r="L4276" t="str">
            <v>GUNI</v>
          </cell>
        </row>
        <row r="4277">
          <cell r="A4277">
            <v>22</v>
          </cell>
          <cell r="B4277" t="str">
            <v>X76</v>
          </cell>
          <cell r="C4277" t="str">
            <v>DEPARTAMENTO MONTAJE</v>
          </cell>
          <cell r="D4277" t="str">
            <v>143</v>
          </cell>
          <cell r="E4277" t="str">
            <v>FARO I.</v>
          </cell>
          <cell r="F4277" t="str">
            <v>MAL POSICIONADO</v>
          </cell>
          <cell r="G4277" t="str">
            <v>FARO I.MAL POSICIONADO</v>
          </cell>
          <cell r="H4277" t="str">
            <v>X76</v>
          </cell>
          <cell r="I4277" t="str">
            <v>TCMU</v>
          </cell>
          <cell r="J4277">
            <v>8</v>
          </cell>
          <cell r="K4277" t="str">
            <v>VAZQUEZ RENE ALBERTO</v>
          </cell>
          <cell r="L4277" t="str">
            <v>GUNI</v>
          </cell>
        </row>
        <row r="4278">
          <cell r="A4278">
            <v>22</v>
          </cell>
          <cell r="B4278" t="str">
            <v>X76</v>
          </cell>
          <cell r="C4278" t="str">
            <v>DEPARTAMENTO MONTAJE</v>
          </cell>
          <cell r="D4278" t="str">
            <v>143</v>
          </cell>
          <cell r="E4278" t="str">
            <v>FUNCION PILOTOS DE MARCHA ATRAS</v>
          </cell>
          <cell r="F4278" t="str">
            <v>INSTALACION ESTATICA  2 RK01</v>
          </cell>
          <cell r="G4278" t="str">
            <v>FUNCION PILOTOS DE MARCHA ATRASINSTALACION ESTATICA  2 RK01</v>
          </cell>
          <cell r="H4278" t="str">
            <v>X76</v>
          </cell>
          <cell r="I4278" t="str">
            <v>SREE</v>
          </cell>
          <cell r="J4278">
            <v>8</v>
          </cell>
          <cell r="K4278" t="str">
            <v>CONTROL ELECTRICO</v>
          </cell>
          <cell r="L4278" t="str">
            <v>ST2A</v>
          </cell>
        </row>
        <row r="4279">
          <cell r="A4279">
            <v>22</v>
          </cell>
          <cell r="B4279" t="str">
            <v>X76</v>
          </cell>
          <cell r="C4279" t="str">
            <v>DEPARTAMENTO MONTAJE</v>
          </cell>
          <cell r="D4279" t="str">
            <v>143</v>
          </cell>
          <cell r="E4279" t="str">
            <v>VIERTEAGUAS I. DE TECHO</v>
          </cell>
          <cell r="F4279" t="str">
            <v>FALTA</v>
          </cell>
          <cell r="G4279" t="str">
            <v>VIERTEAGUAS I. DE TECHOFALTA</v>
          </cell>
          <cell r="H4279" t="str">
            <v>X76</v>
          </cell>
          <cell r="I4279" t="str">
            <v>SRE1</v>
          </cell>
          <cell r="J4279">
            <v>8</v>
          </cell>
          <cell r="K4279" t="str">
            <v>AUTELLI JORGE A</v>
          </cell>
          <cell r="L4279" t="str">
            <v>TCMU</v>
          </cell>
        </row>
        <row r="4280">
          <cell r="A4280">
            <v>22</v>
          </cell>
          <cell r="B4280" t="str">
            <v>X76</v>
          </cell>
          <cell r="C4280" t="str">
            <v>DEPARTAMENTO MONTAJE</v>
          </cell>
          <cell r="D4280" t="str">
            <v>144</v>
          </cell>
          <cell r="E4280" t="str">
            <v>DEPOSITO DE CARBURANTE</v>
          </cell>
          <cell r="F4280" t="str">
            <v>FIJACION ROSCADA FLOJA</v>
          </cell>
          <cell r="G4280" t="str">
            <v>DEPOSITO DE CARBURANTEFIJACION ROSCADA FLOJA</v>
          </cell>
          <cell r="H4280" t="str">
            <v>X76</v>
          </cell>
          <cell r="I4280" t="str">
            <v>SRE1</v>
          </cell>
          <cell r="J4280">
            <v>8</v>
          </cell>
          <cell r="K4280" t="str">
            <v>AUTELLI JORGE A</v>
          </cell>
          <cell r="L4280" t="str">
            <v>TCMU</v>
          </cell>
        </row>
        <row r="4281">
          <cell r="A4281">
            <v>22</v>
          </cell>
          <cell r="B4281" t="str">
            <v>X76</v>
          </cell>
          <cell r="C4281" t="str">
            <v>DEPARTAMENTO MONTAJE</v>
          </cell>
          <cell r="D4281" t="str">
            <v>144</v>
          </cell>
          <cell r="E4281" t="str">
            <v>FUNCION ABR / ABS</v>
          </cell>
          <cell r="F4281" t="str">
            <v>CONECTOR DETERIORADO</v>
          </cell>
          <cell r="G4281" t="str">
            <v>FUNCION ABR / ABSCONECTOR DETERIORADO</v>
          </cell>
          <cell r="H4281" t="str">
            <v>X76</v>
          </cell>
          <cell r="I4281" t="str">
            <v>SRE1</v>
          </cell>
          <cell r="J4281">
            <v>8</v>
          </cell>
          <cell r="K4281" t="str">
            <v>CONTROL ELECTRICO</v>
          </cell>
          <cell r="L4281" t="str">
            <v>ST2A</v>
          </cell>
        </row>
        <row r="4282">
          <cell r="A4282">
            <v>22</v>
          </cell>
          <cell r="B4282" t="str">
            <v>X76</v>
          </cell>
          <cell r="C4282" t="str">
            <v>DEPARTAMENTO MONTAJE</v>
          </cell>
          <cell r="D4282" t="str">
            <v>144</v>
          </cell>
          <cell r="E4282" t="str">
            <v>PALANCA DE VELOCIDADES</v>
          </cell>
          <cell r="F4282" t="str">
            <v>MAL REGLADO</v>
          </cell>
          <cell r="G4282" t="str">
            <v>PALANCA DE VELOCIDADESMAL REGLADO</v>
          </cell>
          <cell r="H4282" t="str">
            <v>X76</v>
          </cell>
          <cell r="I4282" t="str">
            <v>BOUT</v>
          </cell>
          <cell r="J4282">
            <v>8</v>
          </cell>
          <cell r="K4282" t="str">
            <v>AUTELLI JORGE A</v>
          </cell>
          <cell r="L4282" t="str">
            <v>SREE</v>
          </cell>
        </row>
        <row r="4283">
          <cell r="A4283">
            <v>22</v>
          </cell>
          <cell r="B4283" t="str">
            <v>X76</v>
          </cell>
          <cell r="C4283" t="str">
            <v>DEPARTAMENTO MONTAJE</v>
          </cell>
          <cell r="D4283" t="str">
            <v>144</v>
          </cell>
          <cell r="E4283" t="str">
            <v>TUBO DE FRENO INFERIOR TUNEL</v>
          </cell>
          <cell r="F4283" t="str">
            <v>NO APRETADO</v>
          </cell>
          <cell r="G4283" t="str">
            <v>TUBO DE FRENO INFERIOR TUNELNO APRETADO</v>
          </cell>
          <cell r="H4283" t="str">
            <v>X76</v>
          </cell>
          <cell r="I4283" t="str">
            <v>BOUT</v>
          </cell>
          <cell r="J4283">
            <v>8</v>
          </cell>
          <cell r="K4283" t="str">
            <v>PONCE SAON</v>
          </cell>
          <cell r="L4283" t="str">
            <v>GSM1</v>
          </cell>
        </row>
        <row r="4284">
          <cell r="A4284">
            <v>22</v>
          </cell>
          <cell r="B4284" t="str">
            <v>X76</v>
          </cell>
          <cell r="C4284" t="str">
            <v>DEPARTAMENTO MONTAJE</v>
          </cell>
          <cell r="D4284" t="str">
            <v>145</v>
          </cell>
          <cell r="E4284" t="str">
            <v>AIR- BAG</v>
          </cell>
          <cell r="F4284" t="str">
            <v>DETERIORADO</v>
          </cell>
          <cell r="G4284" t="str">
            <v>AIR- BAGDETERIORADO</v>
          </cell>
          <cell r="H4284" t="str">
            <v>X76</v>
          </cell>
          <cell r="I4284" t="str">
            <v>TCMU</v>
          </cell>
          <cell r="J4284">
            <v>8</v>
          </cell>
          <cell r="K4284" t="str">
            <v>FIGUEROA MIGUEL ANGE</v>
          </cell>
          <cell r="L4284" t="str">
            <v>GUN2</v>
          </cell>
        </row>
        <row r="4285">
          <cell r="A4285">
            <v>22</v>
          </cell>
          <cell r="B4285" t="str">
            <v>X76</v>
          </cell>
          <cell r="C4285" t="str">
            <v>DEPARTAMENTO MONTAJE</v>
          </cell>
          <cell r="D4285" t="str">
            <v>145</v>
          </cell>
          <cell r="E4285" t="str">
            <v>FLEXIBLE FREIN D / ELEMENT TOURNANT</v>
          </cell>
          <cell r="F4285" t="str">
            <v>NO APRETADO</v>
          </cell>
          <cell r="G4285" t="str">
            <v>FLEXIBLE FREIN D / ELEMENT TOURNANTNO APRETADO</v>
          </cell>
          <cell r="H4285" t="str">
            <v>X76</v>
          </cell>
          <cell r="I4285" t="str">
            <v>TCMU</v>
          </cell>
          <cell r="J4285">
            <v>8</v>
          </cell>
          <cell r="K4285" t="str">
            <v>PONCE SAON</v>
          </cell>
          <cell r="L4285" t="str">
            <v>GSM3</v>
          </cell>
        </row>
        <row r="4286">
          <cell r="A4286">
            <v>22</v>
          </cell>
          <cell r="B4286" t="str">
            <v>X76</v>
          </cell>
          <cell r="C4286" t="str">
            <v>DEPARTAMENTO MONTAJE</v>
          </cell>
          <cell r="D4286" t="str">
            <v>145</v>
          </cell>
          <cell r="E4286" t="str">
            <v>FUNCION AUTORRADIO</v>
          </cell>
          <cell r="F4286" t="str">
            <v>INSTALACION ESTATICA  2 RK01</v>
          </cell>
          <cell r="G4286" t="str">
            <v>FUNCION AUTORRADIOINSTALACION ESTATICA  2 RK01</v>
          </cell>
          <cell r="H4286" t="str">
            <v>X76</v>
          </cell>
          <cell r="I4286" t="str">
            <v>BOUT</v>
          </cell>
          <cell r="J4286">
            <v>8</v>
          </cell>
          <cell r="K4286" t="str">
            <v>CONTROL ELECTRICO</v>
          </cell>
          <cell r="L4286" t="str">
            <v>ST2A</v>
          </cell>
        </row>
        <row r="4287">
          <cell r="A4287">
            <v>22</v>
          </cell>
          <cell r="B4287" t="str">
            <v>X76</v>
          </cell>
          <cell r="C4287" t="str">
            <v>DEPARTAMENTO MONTAJE</v>
          </cell>
          <cell r="D4287" t="str">
            <v>145</v>
          </cell>
          <cell r="E4287" t="str">
            <v>FUNCION DE ANTIARRANQUE</v>
          </cell>
          <cell r="F4287" t="str">
            <v>INSTALACION ESTATICA  2 RK01</v>
          </cell>
          <cell r="G4287" t="str">
            <v>FUNCION DE ANTIARRANQUEINSTALACION ESTATICA  2 RK01</v>
          </cell>
          <cell r="H4287" t="str">
            <v>X76</v>
          </cell>
          <cell r="I4287" t="str">
            <v>SREE</v>
          </cell>
          <cell r="J4287">
            <v>8</v>
          </cell>
          <cell r="K4287" t="str">
            <v>CONTROL ELECTRICO</v>
          </cell>
          <cell r="L4287" t="str">
            <v>ST2A</v>
          </cell>
        </row>
        <row r="4288">
          <cell r="A4288">
            <v>22</v>
          </cell>
          <cell r="B4288" t="str">
            <v>X76</v>
          </cell>
          <cell r="C4288" t="str">
            <v>DEPARTAMENTO MONTAJE</v>
          </cell>
          <cell r="D4288" t="str">
            <v>145</v>
          </cell>
          <cell r="E4288" t="str">
            <v>FUNCION DE ANTIARRANQUE</v>
          </cell>
          <cell r="F4288" t="str">
            <v>INSTALACION ESTATICO 1 CK01</v>
          </cell>
          <cell r="G4288" t="str">
            <v>FUNCION DE ANTIARRANQUEINSTALACION ESTATICO 1 CK01</v>
          </cell>
          <cell r="H4288" t="str">
            <v>X76</v>
          </cell>
          <cell r="I4288" t="str">
            <v>SREE</v>
          </cell>
          <cell r="J4288">
            <v>8</v>
          </cell>
          <cell r="K4288" t="str">
            <v>CONTROL ELECTRICO</v>
          </cell>
          <cell r="L4288" t="str">
            <v>ST1A</v>
          </cell>
        </row>
        <row r="4289">
          <cell r="A4289">
            <v>22</v>
          </cell>
          <cell r="B4289" t="str">
            <v>X76</v>
          </cell>
          <cell r="C4289" t="str">
            <v>DEPARTAMENTO MONTAJE</v>
          </cell>
          <cell r="D4289" t="str">
            <v>145</v>
          </cell>
          <cell r="E4289" t="str">
            <v>FUNCION DE CLAXON O BOCINAS</v>
          </cell>
          <cell r="F4289" t="str">
            <v>INSTALACION ESTATICA  2 RK01</v>
          </cell>
          <cell r="G4289" t="str">
            <v>FUNCION DE CLAXON O BOCINASINSTALACION ESTATICA  2 RK01</v>
          </cell>
          <cell r="H4289" t="str">
            <v>X76</v>
          </cell>
          <cell r="I4289" t="str">
            <v>BOUT</v>
          </cell>
          <cell r="J4289">
            <v>8</v>
          </cell>
          <cell r="K4289" t="str">
            <v>CONTROL ELECTRICO</v>
          </cell>
          <cell r="L4289" t="str">
            <v>ST2A</v>
          </cell>
        </row>
        <row r="4290">
          <cell r="A4290">
            <v>22</v>
          </cell>
          <cell r="B4290" t="str">
            <v>X76</v>
          </cell>
          <cell r="C4290" t="str">
            <v>DEPARTAMENTO MONTAJE</v>
          </cell>
          <cell r="D4290" t="str">
            <v>145</v>
          </cell>
          <cell r="E4290" t="str">
            <v>FUNCION DE INYECCION</v>
          </cell>
          <cell r="F4290" t="str">
            <v>INSTALACION ESTATICA  2 RK01</v>
          </cell>
          <cell r="G4290" t="str">
            <v>FUNCION DE INYECCIONINSTALACION ESTATICA  2 RK01</v>
          </cell>
          <cell r="H4290" t="str">
            <v>X76</v>
          </cell>
          <cell r="I4290" t="str">
            <v>SRE2</v>
          </cell>
          <cell r="J4290">
            <v>8</v>
          </cell>
          <cell r="K4290" t="str">
            <v>CONTROL ELECTRICO</v>
          </cell>
          <cell r="L4290" t="str">
            <v>ST2A</v>
          </cell>
        </row>
        <row r="4291">
          <cell r="A4291">
            <v>22</v>
          </cell>
          <cell r="B4291" t="str">
            <v>X76</v>
          </cell>
          <cell r="C4291" t="str">
            <v>DEPARTAMENTO MONTAJE</v>
          </cell>
          <cell r="D4291" t="str">
            <v>145</v>
          </cell>
          <cell r="E4291" t="str">
            <v>FUNCION DE INYECCION</v>
          </cell>
          <cell r="F4291" t="str">
            <v>INSTALACION ESTATICA  2 RK01</v>
          </cell>
          <cell r="G4291" t="str">
            <v>FUNCION DE INYECCIONINSTALACION ESTATICA  2 RK01</v>
          </cell>
          <cell r="H4291" t="str">
            <v>X76</v>
          </cell>
          <cell r="I4291" t="str">
            <v>SREE</v>
          </cell>
          <cell r="J4291">
            <v>8</v>
          </cell>
          <cell r="K4291" t="str">
            <v>CONTROL ELECTRICO</v>
          </cell>
          <cell r="L4291" t="str">
            <v>ST2A</v>
          </cell>
        </row>
        <row r="4292">
          <cell r="A4292">
            <v>22</v>
          </cell>
          <cell r="B4292" t="str">
            <v>X76</v>
          </cell>
          <cell r="C4292" t="str">
            <v>DEPARTAMENTO MONTAJE</v>
          </cell>
          <cell r="D4292" t="str">
            <v>145</v>
          </cell>
          <cell r="E4292" t="str">
            <v>FUNCION DE INYECCION</v>
          </cell>
          <cell r="F4292" t="str">
            <v>INSTALACION ESTATICA  2 RK01</v>
          </cell>
          <cell r="G4292" t="str">
            <v>FUNCION DE INYECCIONINSTALACION ESTATICA  2 RK01</v>
          </cell>
          <cell r="H4292" t="str">
            <v>X76</v>
          </cell>
          <cell r="I4292" t="str">
            <v>TCMU</v>
          </cell>
          <cell r="J4292">
            <v>8</v>
          </cell>
          <cell r="K4292" t="str">
            <v>CONTROL ELECTRICO</v>
          </cell>
          <cell r="L4292" t="str">
            <v>ST2A</v>
          </cell>
        </row>
        <row r="4293">
          <cell r="A4293">
            <v>22</v>
          </cell>
          <cell r="B4293" t="str">
            <v>X76</v>
          </cell>
          <cell r="C4293" t="str">
            <v>DEPARTAMENTO MONTAJE</v>
          </cell>
          <cell r="D4293" t="str">
            <v>145</v>
          </cell>
          <cell r="E4293" t="str">
            <v>FUNCION DE INYECCION</v>
          </cell>
          <cell r="F4293" t="str">
            <v>INSTALACION ESTATICO 1 CK01</v>
          </cell>
          <cell r="G4293" t="str">
            <v>FUNCION DE INYECCIONINSTALACION ESTATICO 1 CK01</v>
          </cell>
          <cell r="H4293" t="str">
            <v>X76</v>
          </cell>
          <cell r="I4293" t="str">
            <v>SRE2</v>
          </cell>
          <cell r="J4293">
            <v>8</v>
          </cell>
          <cell r="K4293" t="str">
            <v>CONTROL ELECTRICO</v>
          </cell>
          <cell r="L4293" t="str">
            <v>ST1A</v>
          </cell>
        </row>
        <row r="4294">
          <cell r="A4294">
            <v>22</v>
          </cell>
          <cell r="B4294" t="str">
            <v>X76</v>
          </cell>
          <cell r="C4294" t="str">
            <v>DEPARTAMENTO MONTAJE</v>
          </cell>
          <cell r="D4294" t="str">
            <v>145</v>
          </cell>
          <cell r="E4294" t="str">
            <v>FUNCION FAROS ANTINIEBLA AV</v>
          </cell>
          <cell r="F4294" t="str">
            <v>INSTALACION ESTATICA  2 RK01</v>
          </cell>
          <cell r="G4294" t="str">
            <v>FUNCION FAROS ANTINIEBLA AVINSTALACION ESTATICA  2 RK01</v>
          </cell>
          <cell r="H4294" t="str">
            <v>X76</v>
          </cell>
          <cell r="I4294" t="str">
            <v>SRE1</v>
          </cell>
          <cell r="J4294">
            <v>8</v>
          </cell>
          <cell r="K4294" t="str">
            <v>CONTROL ELECTRICO</v>
          </cell>
          <cell r="L4294" t="str">
            <v>ST2A</v>
          </cell>
        </row>
        <row r="4295">
          <cell r="A4295">
            <v>22</v>
          </cell>
          <cell r="B4295" t="str">
            <v>X76</v>
          </cell>
          <cell r="C4295" t="str">
            <v>DEPARTAMENTO MONTAJE</v>
          </cell>
          <cell r="D4295" t="str">
            <v>145</v>
          </cell>
          <cell r="E4295" t="str">
            <v>FUNCION PILOTOS DE STOP (CONJUNTO)</v>
          </cell>
          <cell r="F4295" t="str">
            <v>INSTALACION ESTATICA  2 RK01</v>
          </cell>
          <cell r="G4295" t="str">
            <v>FUNCION PILOTOS DE STOP (CONJUNTO)INSTALACION ESTATICA  2 RK01</v>
          </cell>
          <cell r="H4295" t="str">
            <v>X76</v>
          </cell>
          <cell r="I4295" t="str">
            <v>TCMU</v>
          </cell>
          <cell r="J4295">
            <v>8</v>
          </cell>
          <cell r="K4295" t="str">
            <v>CONTROL ELECTRICO</v>
          </cell>
          <cell r="L4295" t="str">
            <v>ST2A</v>
          </cell>
        </row>
        <row r="4296">
          <cell r="A4296">
            <v>22</v>
          </cell>
          <cell r="B4296" t="str">
            <v>X76</v>
          </cell>
          <cell r="C4296" t="str">
            <v>DEPARTAMENTO MONTAJE</v>
          </cell>
          <cell r="D4296" t="str">
            <v>146</v>
          </cell>
          <cell r="E4296" t="str">
            <v>PUERTA AVD.</v>
          </cell>
          <cell r="F4296" t="str">
            <v>JUNTA MAL ASPECTO</v>
          </cell>
          <cell r="G4296" t="str">
            <v>PUERTA AVD.JUNTA MAL ASPECTO</v>
          </cell>
          <cell r="H4296" t="str">
            <v>X76</v>
          </cell>
          <cell r="I4296" t="str">
            <v>TCMU</v>
          </cell>
          <cell r="J4296">
            <v>8</v>
          </cell>
          <cell r="K4296" t="str">
            <v>GAUNA MARIA EUGENIA</v>
          </cell>
          <cell r="L4296" t="str">
            <v>GUNI</v>
          </cell>
        </row>
        <row r="4297">
          <cell r="A4297">
            <v>22</v>
          </cell>
          <cell r="B4297" t="str">
            <v>X76</v>
          </cell>
          <cell r="C4297" t="str">
            <v>DEPARTAMENTO MONTAJE</v>
          </cell>
          <cell r="D4297" t="str">
            <v>146</v>
          </cell>
          <cell r="E4297" t="str">
            <v>REMPLISSAGE CONTROLE FREIN</v>
          </cell>
          <cell r="F4297" t="str">
            <v>OPERACION NO REALIZADA</v>
          </cell>
          <cell r="G4297" t="str">
            <v>REMPLISSAGE CONTROLE FREINOPERACION NO REALIZADA</v>
          </cell>
          <cell r="H4297" t="str">
            <v>X76</v>
          </cell>
          <cell r="I4297" t="str">
            <v>BOUT</v>
          </cell>
          <cell r="J4297">
            <v>8</v>
          </cell>
          <cell r="L4297" t="str">
            <v>FREN</v>
          </cell>
        </row>
        <row r="4298">
          <cell r="A4298">
            <v>22</v>
          </cell>
          <cell r="B4298" t="str">
            <v>X76</v>
          </cell>
          <cell r="C4298" t="str">
            <v>DEPARTAMENTO MONTAJE</v>
          </cell>
          <cell r="D4298" t="str">
            <v>147</v>
          </cell>
          <cell r="E4298" t="str">
            <v>ALETA  AVD.</v>
          </cell>
          <cell r="F4298" t="str">
            <v>DESCONCHADO</v>
          </cell>
          <cell r="G4298" t="str">
            <v>ALETA  AVD.DESCONCHADO</v>
          </cell>
          <cell r="H4298" t="str">
            <v>X76</v>
          </cell>
          <cell r="I4298" t="str">
            <v>SBOX</v>
          </cell>
          <cell r="J4298">
            <v>8</v>
          </cell>
          <cell r="K4298" t="str">
            <v>ALBORNOZ CARLOS</v>
          </cell>
          <cell r="L4298" t="str">
            <v>SPIN</v>
          </cell>
        </row>
        <row r="4299">
          <cell r="A4299">
            <v>22</v>
          </cell>
          <cell r="B4299" t="str">
            <v>X76</v>
          </cell>
          <cell r="C4299" t="str">
            <v>DEPARTAMENTO MONTAJE</v>
          </cell>
          <cell r="D4299" t="str">
            <v>147</v>
          </cell>
          <cell r="E4299" t="str">
            <v>ALETA  AVI.</v>
          </cell>
          <cell r="F4299" t="str">
            <v>DESCONCHADO</v>
          </cell>
          <cell r="G4299" t="str">
            <v>ALETA  AVI.DESCONCHADO</v>
          </cell>
          <cell r="H4299" t="str">
            <v>X76</v>
          </cell>
          <cell r="I4299" t="str">
            <v>TCMU</v>
          </cell>
          <cell r="J4299">
            <v>8</v>
          </cell>
          <cell r="K4299" t="str">
            <v>RAMIREZ RICAR DANIEL</v>
          </cell>
          <cell r="L4299" t="str">
            <v>GUNI</v>
          </cell>
        </row>
        <row r="4300">
          <cell r="A4300">
            <v>22</v>
          </cell>
          <cell r="B4300" t="str">
            <v>X76</v>
          </cell>
          <cell r="C4300" t="str">
            <v>DEPARTAMENTO MONTAJE</v>
          </cell>
          <cell r="D4300" t="str">
            <v>147</v>
          </cell>
          <cell r="E4300" t="str">
            <v>BRANCARD DE TECHO DCHO.</v>
          </cell>
          <cell r="F4300" t="str">
            <v>DESCONCHADO</v>
          </cell>
          <cell r="G4300" t="str">
            <v>BRANCARD DE TECHO DCHO.DESCONCHADO</v>
          </cell>
          <cell r="H4300" t="str">
            <v>X76</v>
          </cell>
          <cell r="I4300" t="str">
            <v>SBOX</v>
          </cell>
          <cell r="J4300">
            <v>8</v>
          </cell>
          <cell r="K4300" t="str">
            <v>ALBORNOZ CARLOS</v>
          </cell>
          <cell r="L4300" t="str">
            <v>SPIN</v>
          </cell>
        </row>
        <row r="4301">
          <cell r="A4301">
            <v>22</v>
          </cell>
          <cell r="B4301" t="str">
            <v>X76</v>
          </cell>
          <cell r="C4301" t="str">
            <v>DEPARTAMENTO MONTAJE</v>
          </cell>
          <cell r="D4301" t="str">
            <v>147</v>
          </cell>
          <cell r="E4301" t="str">
            <v>CAPOT AV.</v>
          </cell>
          <cell r="F4301" t="str">
            <v xml:space="preserve">RAYAS </v>
          </cell>
          <cell r="G4301" t="str">
            <v xml:space="preserve">CAPOT AV.RAYAS </v>
          </cell>
          <cell r="H4301" t="str">
            <v>X76</v>
          </cell>
          <cell r="I4301" t="str">
            <v>TCMU</v>
          </cell>
          <cell r="J4301">
            <v>8</v>
          </cell>
          <cell r="K4301" t="str">
            <v>RUSEK CHRISTIAN ADRI</v>
          </cell>
          <cell r="L4301" t="str">
            <v>GUNI</v>
          </cell>
        </row>
        <row r="4302">
          <cell r="A4302">
            <v>22</v>
          </cell>
          <cell r="B4302" t="str">
            <v>X76</v>
          </cell>
          <cell r="C4302" t="str">
            <v>DEPARTAMENTO MONTAJE</v>
          </cell>
          <cell r="D4302" t="str">
            <v>147</v>
          </cell>
          <cell r="E4302" t="str">
            <v>ENCUADRAMIENTO DE PUERTA ARD.</v>
          </cell>
          <cell r="F4302" t="str">
            <v>DESCONCHADO</v>
          </cell>
          <cell r="G4302" t="str">
            <v>ENCUADRAMIENTO DE PUERTA ARD.DESCONCHADO</v>
          </cell>
          <cell r="H4302" t="str">
            <v>X76</v>
          </cell>
          <cell r="I4302" t="str">
            <v>TCMU</v>
          </cell>
          <cell r="J4302">
            <v>8</v>
          </cell>
          <cell r="K4302" t="str">
            <v>GUTIERREZ VERONICA</v>
          </cell>
          <cell r="L4302" t="str">
            <v>GUNI</v>
          </cell>
        </row>
        <row r="4303">
          <cell r="A4303">
            <v>22</v>
          </cell>
          <cell r="B4303" t="str">
            <v>X76</v>
          </cell>
          <cell r="C4303" t="str">
            <v>DEPARTAMENTO MONTAJE</v>
          </cell>
          <cell r="D4303" t="str">
            <v>147</v>
          </cell>
          <cell r="E4303" t="str">
            <v>ENCUADRAMIENTO DE PUERTA AVD.</v>
          </cell>
          <cell r="F4303" t="str">
            <v>DESCONCHADO</v>
          </cell>
          <cell r="G4303" t="str">
            <v>ENCUADRAMIENTO DE PUERTA AVD.DESCONCHADO</v>
          </cell>
          <cell r="H4303" t="str">
            <v>X76</v>
          </cell>
          <cell r="I4303" t="str">
            <v>TCMU</v>
          </cell>
          <cell r="J4303">
            <v>8</v>
          </cell>
          <cell r="K4303" t="str">
            <v>RIZZI JESSICA</v>
          </cell>
          <cell r="L4303" t="str">
            <v>GUNI</v>
          </cell>
        </row>
        <row r="4304">
          <cell r="A4304">
            <v>22</v>
          </cell>
          <cell r="B4304" t="str">
            <v>X76</v>
          </cell>
          <cell r="C4304" t="str">
            <v>DEPARTAMENTO MONTAJE</v>
          </cell>
          <cell r="D4304" t="str">
            <v>147</v>
          </cell>
          <cell r="E4304" t="str">
            <v>MARCO DE PUERTA  AVD</v>
          </cell>
          <cell r="F4304" t="str">
            <v>DESCONCHADO</v>
          </cell>
          <cell r="G4304" t="str">
            <v>MARCO DE PUERTA  AVDDESCONCHADO</v>
          </cell>
          <cell r="H4304" t="str">
            <v>X76</v>
          </cell>
          <cell r="I4304" t="str">
            <v>TCMU</v>
          </cell>
          <cell r="J4304">
            <v>8</v>
          </cell>
          <cell r="K4304" t="str">
            <v>VAZQUEZ RENE ALBERTO</v>
          </cell>
          <cell r="L4304" t="str">
            <v>GUNI</v>
          </cell>
        </row>
        <row r="4305">
          <cell r="A4305">
            <v>22</v>
          </cell>
          <cell r="B4305" t="str">
            <v>X76</v>
          </cell>
          <cell r="C4305" t="str">
            <v>DEPARTAMENTO MONTAJE</v>
          </cell>
          <cell r="D4305" t="str">
            <v>147</v>
          </cell>
          <cell r="E4305" t="str">
            <v>MARCO DE PUERTA  AVI</v>
          </cell>
          <cell r="F4305" t="str">
            <v>DESCONCHADO</v>
          </cell>
          <cell r="G4305" t="str">
            <v>MARCO DE PUERTA  AVIDESCONCHADO</v>
          </cell>
          <cell r="H4305" t="str">
            <v>X76</v>
          </cell>
          <cell r="I4305" t="str">
            <v>SBOX</v>
          </cell>
          <cell r="J4305">
            <v>8</v>
          </cell>
          <cell r="K4305" t="str">
            <v>ALBORNOZ CARLOS</v>
          </cell>
          <cell r="L4305" t="str">
            <v>SPIN</v>
          </cell>
        </row>
        <row r="4306">
          <cell r="A4306">
            <v>22</v>
          </cell>
          <cell r="B4306" t="str">
            <v>X76</v>
          </cell>
          <cell r="C4306" t="str">
            <v>DEPARTAMENTO MONTAJE</v>
          </cell>
          <cell r="D4306" t="str">
            <v>147</v>
          </cell>
          <cell r="E4306" t="str">
            <v>MARCO DE PUERTA  AVI</v>
          </cell>
          <cell r="F4306" t="str">
            <v>DESCONCHADO</v>
          </cell>
          <cell r="G4306" t="str">
            <v>MARCO DE PUERTA  AVIDESCONCHADO</v>
          </cell>
          <cell r="H4306" t="str">
            <v>X76</v>
          </cell>
          <cell r="I4306" t="str">
            <v>TCMU</v>
          </cell>
          <cell r="J4306">
            <v>8</v>
          </cell>
          <cell r="K4306" t="str">
            <v>FIGUEROA MIGUEL ANGE</v>
          </cell>
          <cell r="L4306" t="str">
            <v>GUNI</v>
          </cell>
        </row>
        <row r="4307">
          <cell r="A4307">
            <v>22</v>
          </cell>
          <cell r="B4307" t="str">
            <v>X76</v>
          </cell>
          <cell r="C4307" t="str">
            <v>DEPARTAMENTO MONTAJE</v>
          </cell>
          <cell r="D4307" t="str">
            <v>147</v>
          </cell>
          <cell r="E4307" t="str">
            <v>PARACHOQUES AV.</v>
          </cell>
          <cell r="F4307" t="str">
            <v>DESCONCHADO</v>
          </cell>
          <cell r="G4307" t="str">
            <v>PARACHOQUES AV.DESCONCHADO</v>
          </cell>
          <cell r="H4307" t="str">
            <v>X76</v>
          </cell>
          <cell r="I4307" t="str">
            <v>TCMU</v>
          </cell>
          <cell r="J4307">
            <v>8</v>
          </cell>
          <cell r="K4307" t="str">
            <v>MANZANELLI RICARDO O</v>
          </cell>
          <cell r="L4307" t="str">
            <v>GUNI</v>
          </cell>
        </row>
        <row r="4308">
          <cell r="A4308">
            <v>22</v>
          </cell>
          <cell r="B4308" t="str">
            <v>X76</v>
          </cell>
          <cell r="C4308" t="str">
            <v>DEPARTAMENTO MONTAJE</v>
          </cell>
          <cell r="D4308" t="str">
            <v>147</v>
          </cell>
          <cell r="E4308" t="str">
            <v>PIE MEDIO  D.</v>
          </cell>
          <cell r="F4308" t="str">
            <v>DESCONCHADO</v>
          </cell>
          <cell r="G4308" t="str">
            <v>PIE MEDIO  D.DESCONCHADO</v>
          </cell>
          <cell r="H4308" t="str">
            <v>X76</v>
          </cell>
          <cell r="I4308" t="str">
            <v>TCMU</v>
          </cell>
          <cell r="J4308">
            <v>8</v>
          </cell>
          <cell r="K4308" t="str">
            <v>GUTIERREZ VERONICA</v>
          </cell>
          <cell r="L4308" t="str">
            <v>GUNI</v>
          </cell>
        </row>
        <row r="4309">
          <cell r="A4309">
            <v>22</v>
          </cell>
          <cell r="B4309" t="str">
            <v>X76</v>
          </cell>
          <cell r="C4309" t="str">
            <v>DEPARTAMENTO MONTAJE</v>
          </cell>
          <cell r="D4309" t="str">
            <v>147</v>
          </cell>
          <cell r="E4309" t="str">
            <v>PIE MEDIO  D.</v>
          </cell>
          <cell r="F4309" t="str">
            <v xml:space="preserve">RAYAS </v>
          </cell>
          <cell r="G4309" t="str">
            <v xml:space="preserve">PIE MEDIO  D.RAYAS </v>
          </cell>
          <cell r="H4309" t="str">
            <v>X76</v>
          </cell>
          <cell r="I4309" t="str">
            <v>TCMU</v>
          </cell>
          <cell r="J4309">
            <v>8</v>
          </cell>
          <cell r="K4309" t="str">
            <v>VERA FEDERICO</v>
          </cell>
          <cell r="L4309" t="str">
            <v>GUNI</v>
          </cell>
        </row>
        <row r="4310">
          <cell r="A4310">
            <v>22</v>
          </cell>
          <cell r="B4310" t="str">
            <v>X76</v>
          </cell>
          <cell r="C4310" t="str">
            <v>DEPARTAMENTO MONTAJE</v>
          </cell>
          <cell r="D4310" t="str">
            <v>147</v>
          </cell>
          <cell r="E4310" t="str">
            <v>PUERTA AVD.</v>
          </cell>
          <cell r="F4310" t="str">
            <v>DESCONCHADO</v>
          </cell>
          <cell r="G4310" t="str">
            <v>PUERTA AVD.DESCONCHADO</v>
          </cell>
          <cell r="H4310" t="str">
            <v>X76</v>
          </cell>
          <cell r="I4310" t="str">
            <v>TCMU</v>
          </cell>
          <cell r="J4310">
            <v>8</v>
          </cell>
          <cell r="K4310" t="str">
            <v>RAMIREZ RICAR DANIEL</v>
          </cell>
          <cell r="L4310" t="str">
            <v>GUNI</v>
          </cell>
        </row>
        <row r="4311">
          <cell r="A4311">
            <v>22</v>
          </cell>
          <cell r="B4311" t="str">
            <v>X76</v>
          </cell>
          <cell r="C4311" t="str">
            <v>DEPARTAMENTO MONTAJE</v>
          </cell>
          <cell r="D4311" t="str">
            <v>147</v>
          </cell>
          <cell r="E4311" t="str">
            <v>PUERTA AVD.</v>
          </cell>
          <cell r="F4311" t="str">
            <v xml:space="preserve">RAYAS </v>
          </cell>
          <cell r="G4311" t="str">
            <v xml:space="preserve">PUERTA AVD.RAYAS </v>
          </cell>
          <cell r="H4311" t="str">
            <v>X76</v>
          </cell>
          <cell r="I4311" t="str">
            <v>SRE2</v>
          </cell>
          <cell r="J4311">
            <v>8</v>
          </cell>
          <cell r="K4311" t="str">
            <v>MANZANELLI RICARDO O</v>
          </cell>
          <cell r="L4311" t="str">
            <v>GUNI</v>
          </cell>
        </row>
        <row r="4312">
          <cell r="A4312">
            <v>22</v>
          </cell>
          <cell r="B4312" t="str">
            <v>X76</v>
          </cell>
          <cell r="C4312" t="str">
            <v>DEPARTAMENTO MONTAJE</v>
          </cell>
          <cell r="D4312" t="str">
            <v>147</v>
          </cell>
          <cell r="E4312" t="str">
            <v>PUERTA AVD.</v>
          </cell>
          <cell r="F4312" t="str">
            <v xml:space="preserve">RAYAS </v>
          </cell>
          <cell r="G4312" t="str">
            <v xml:space="preserve">PUERTA AVD.RAYAS </v>
          </cell>
          <cell r="H4312" t="str">
            <v>X76</v>
          </cell>
          <cell r="I4312" t="str">
            <v>SREE</v>
          </cell>
          <cell r="J4312">
            <v>8</v>
          </cell>
          <cell r="K4312" t="str">
            <v>ACEVEDO CLAUDIO CEFE</v>
          </cell>
          <cell r="L4312" t="str">
            <v>GUNI</v>
          </cell>
        </row>
        <row r="4313">
          <cell r="A4313">
            <v>22</v>
          </cell>
          <cell r="B4313" t="str">
            <v>X76</v>
          </cell>
          <cell r="C4313" t="str">
            <v>DEPARTAMENTO MONTAJE</v>
          </cell>
          <cell r="D4313" t="str">
            <v>147</v>
          </cell>
          <cell r="E4313" t="str">
            <v>PUERTA AVD.</v>
          </cell>
          <cell r="F4313" t="str">
            <v xml:space="preserve">RAYAS </v>
          </cell>
          <cell r="G4313" t="str">
            <v xml:space="preserve">PUERTA AVD.RAYAS </v>
          </cell>
          <cell r="H4313" t="str">
            <v>X76</v>
          </cell>
          <cell r="I4313" t="str">
            <v>TCMU</v>
          </cell>
          <cell r="J4313">
            <v>8</v>
          </cell>
          <cell r="K4313" t="str">
            <v>REYNOSO DAVID WALTER</v>
          </cell>
          <cell r="L4313" t="str">
            <v>GUNI</v>
          </cell>
        </row>
        <row r="4314">
          <cell r="A4314">
            <v>22</v>
          </cell>
          <cell r="B4314" t="str">
            <v>X76</v>
          </cell>
          <cell r="C4314" t="str">
            <v>DEPARTAMENTO MONTAJE</v>
          </cell>
          <cell r="D4314" t="str">
            <v>147</v>
          </cell>
          <cell r="E4314" t="str">
            <v>PUERTA AVI.</v>
          </cell>
          <cell r="F4314" t="str">
            <v>DESCONCHADO</v>
          </cell>
          <cell r="G4314" t="str">
            <v>PUERTA AVI.DESCONCHADO</v>
          </cell>
          <cell r="H4314" t="str">
            <v>X76</v>
          </cell>
          <cell r="I4314" t="str">
            <v>SBOX</v>
          </cell>
          <cell r="J4314">
            <v>8</v>
          </cell>
          <cell r="K4314" t="str">
            <v>ALBORNOZ CARLOS</v>
          </cell>
          <cell r="L4314" t="str">
            <v>SPIN</v>
          </cell>
        </row>
        <row r="4315">
          <cell r="A4315">
            <v>22</v>
          </cell>
          <cell r="B4315" t="str">
            <v>X76</v>
          </cell>
          <cell r="C4315" t="str">
            <v>DEPARTAMENTO MONTAJE</v>
          </cell>
          <cell r="D4315" t="str">
            <v>147</v>
          </cell>
          <cell r="E4315" t="str">
            <v>PUERTA AVI.</v>
          </cell>
          <cell r="F4315" t="str">
            <v>DESCONCHADO</v>
          </cell>
          <cell r="G4315" t="str">
            <v>PUERTA AVI.DESCONCHADO</v>
          </cell>
          <cell r="H4315" t="str">
            <v>X76</v>
          </cell>
          <cell r="I4315" t="str">
            <v>TCMU</v>
          </cell>
          <cell r="J4315">
            <v>8</v>
          </cell>
          <cell r="K4315" t="str">
            <v>GAUNA MARIA EUGENIA</v>
          </cell>
          <cell r="L4315" t="str">
            <v>GUNI</v>
          </cell>
        </row>
        <row r="4316">
          <cell r="A4316">
            <v>22</v>
          </cell>
          <cell r="B4316" t="str">
            <v>X76</v>
          </cell>
          <cell r="C4316" t="str">
            <v>DEPARTAMENTO MONTAJE</v>
          </cell>
          <cell r="D4316" t="str">
            <v>147</v>
          </cell>
          <cell r="E4316" t="str">
            <v>PUERTA BATIENTE ARD.</v>
          </cell>
          <cell r="F4316" t="str">
            <v>DESCONCHADO</v>
          </cell>
          <cell r="G4316" t="str">
            <v>PUERTA BATIENTE ARD.DESCONCHADO</v>
          </cell>
          <cell r="H4316" t="str">
            <v>X76</v>
          </cell>
          <cell r="I4316" t="str">
            <v>SREE</v>
          </cell>
          <cell r="J4316">
            <v>8</v>
          </cell>
          <cell r="K4316" t="str">
            <v>GARZON LUIS CESAR</v>
          </cell>
          <cell r="L4316" t="str">
            <v>GUNI</v>
          </cell>
        </row>
        <row r="4317">
          <cell r="A4317">
            <v>22</v>
          </cell>
          <cell r="B4317" t="str">
            <v>X76</v>
          </cell>
          <cell r="C4317" t="str">
            <v>DEPARTAMENTO MONTAJE</v>
          </cell>
          <cell r="D4317" t="str">
            <v>147</v>
          </cell>
          <cell r="E4317" t="str">
            <v>PUERTA BATIENTE ARD.</v>
          </cell>
          <cell r="F4317" t="str">
            <v>DESCONCHADO</v>
          </cell>
          <cell r="G4317" t="str">
            <v>PUERTA BATIENTE ARD.DESCONCHADO</v>
          </cell>
          <cell r="H4317" t="str">
            <v>X76</v>
          </cell>
          <cell r="I4317" t="str">
            <v>TCMU</v>
          </cell>
          <cell r="J4317">
            <v>8</v>
          </cell>
          <cell r="K4317" t="str">
            <v>VERA FEDERICO</v>
          </cell>
          <cell r="L4317" t="str">
            <v>GUNI</v>
          </cell>
        </row>
        <row r="4318">
          <cell r="A4318">
            <v>22</v>
          </cell>
          <cell r="B4318" t="str">
            <v>X76</v>
          </cell>
          <cell r="C4318" t="str">
            <v>DEPARTAMENTO MONTAJE</v>
          </cell>
          <cell r="D4318" t="str">
            <v>147</v>
          </cell>
          <cell r="E4318" t="str">
            <v>PUERTA BATIENTE ARD.</v>
          </cell>
          <cell r="F4318" t="str">
            <v>DESCONCHADO</v>
          </cell>
          <cell r="G4318" t="str">
            <v>PUERTA BATIENTE ARD.DESCONCHADO</v>
          </cell>
          <cell r="H4318" t="str">
            <v>X76</v>
          </cell>
          <cell r="J4318">
            <v>8</v>
          </cell>
          <cell r="K4318" t="str">
            <v>VAZQUEZ RENE ALBERTO</v>
          </cell>
          <cell r="L4318" t="str">
            <v>GUNI</v>
          </cell>
        </row>
        <row r="4319">
          <cell r="A4319">
            <v>22</v>
          </cell>
          <cell r="B4319" t="str">
            <v>X76</v>
          </cell>
          <cell r="C4319" t="str">
            <v>DEPARTAMENTO MONTAJE</v>
          </cell>
          <cell r="D4319" t="str">
            <v>147</v>
          </cell>
          <cell r="E4319" t="str">
            <v>PUERTA BATIENTE ARI.</v>
          </cell>
          <cell r="F4319" t="str">
            <v>DESCONCHADO</v>
          </cell>
          <cell r="G4319" t="str">
            <v>PUERTA BATIENTE ARI.DESCONCHADO</v>
          </cell>
          <cell r="H4319" t="str">
            <v>X76</v>
          </cell>
          <cell r="I4319" t="str">
            <v>BDEF</v>
          </cell>
          <cell r="J4319">
            <v>8</v>
          </cell>
          <cell r="K4319" t="str">
            <v>GUTIERREZ VERONICA</v>
          </cell>
          <cell r="L4319" t="str">
            <v>GUNI</v>
          </cell>
        </row>
        <row r="4320">
          <cell r="A4320">
            <v>22</v>
          </cell>
          <cell r="B4320" t="str">
            <v>X76</v>
          </cell>
          <cell r="C4320" t="str">
            <v>DEPARTAMENTO MONTAJE</v>
          </cell>
          <cell r="D4320" t="str">
            <v>147</v>
          </cell>
          <cell r="E4320" t="str">
            <v>PUERTA BATIENTE ARI.</v>
          </cell>
          <cell r="F4320" t="str">
            <v>DESCONCHADO</v>
          </cell>
          <cell r="G4320" t="str">
            <v>PUERTA BATIENTE ARI.DESCONCHADO</v>
          </cell>
          <cell r="H4320" t="str">
            <v>X76</v>
          </cell>
          <cell r="I4320" t="str">
            <v>SREE</v>
          </cell>
          <cell r="J4320">
            <v>8</v>
          </cell>
          <cell r="K4320" t="str">
            <v>ACEVEDO CLAUDIO CEFE</v>
          </cell>
          <cell r="L4320" t="str">
            <v>GUNI</v>
          </cell>
        </row>
        <row r="4321">
          <cell r="A4321">
            <v>22</v>
          </cell>
          <cell r="B4321" t="str">
            <v>X76</v>
          </cell>
          <cell r="C4321" t="str">
            <v>DEPARTAMENTO MONTAJE</v>
          </cell>
          <cell r="D4321" t="str">
            <v>147</v>
          </cell>
          <cell r="E4321" t="str">
            <v>PUERTA BATIENTE ARI.</v>
          </cell>
          <cell r="F4321" t="str">
            <v>DESCONCHADO</v>
          </cell>
          <cell r="G4321" t="str">
            <v>PUERTA BATIENTE ARI.DESCONCHADO</v>
          </cell>
          <cell r="H4321" t="str">
            <v>X76</v>
          </cell>
          <cell r="I4321" t="str">
            <v>SREE</v>
          </cell>
          <cell r="J4321">
            <v>8</v>
          </cell>
          <cell r="K4321" t="str">
            <v>GARZON LUIS CESAR</v>
          </cell>
          <cell r="L4321" t="str">
            <v>GUNI</v>
          </cell>
        </row>
        <row r="4322">
          <cell r="A4322">
            <v>22</v>
          </cell>
          <cell r="B4322" t="str">
            <v>X76</v>
          </cell>
          <cell r="C4322" t="str">
            <v>DEPARTAMENTO MONTAJE</v>
          </cell>
          <cell r="D4322" t="str">
            <v>147</v>
          </cell>
          <cell r="E4322" t="str">
            <v>PUERTA BATIENTE ARI.</v>
          </cell>
          <cell r="F4322" t="str">
            <v>DESCONCHADO</v>
          </cell>
          <cell r="G4322" t="str">
            <v>PUERTA BATIENTE ARI.DESCONCHADO</v>
          </cell>
          <cell r="H4322" t="str">
            <v>X76</v>
          </cell>
          <cell r="I4322" t="str">
            <v>TCMU</v>
          </cell>
          <cell r="J4322">
            <v>8</v>
          </cell>
          <cell r="K4322" t="str">
            <v>REYNOSO DAVID WALTER</v>
          </cell>
          <cell r="L4322" t="str">
            <v>GUNI</v>
          </cell>
        </row>
        <row r="4323">
          <cell r="A4323">
            <v>22</v>
          </cell>
          <cell r="B4323" t="str">
            <v>X76</v>
          </cell>
          <cell r="C4323" t="str">
            <v>DEPARTAMENTO MONTAJE</v>
          </cell>
          <cell r="D4323" t="str">
            <v>147</v>
          </cell>
          <cell r="E4323" t="str">
            <v>PUERTA BATIENTE ARI.</v>
          </cell>
          <cell r="F4323" t="str">
            <v xml:space="preserve">RAYAS </v>
          </cell>
          <cell r="G4323" t="str">
            <v xml:space="preserve">PUERTA BATIENTE ARI.RAYAS </v>
          </cell>
          <cell r="H4323" t="str">
            <v>X76</v>
          </cell>
          <cell r="I4323" t="str">
            <v>TCMU</v>
          </cell>
          <cell r="J4323">
            <v>8</v>
          </cell>
          <cell r="K4323" t="str">
            <v>GUTIERREZ VERONICA</v>
          </cell>
          <cell r="L4323" t="str">
            <v>GUNI</v>
          </cell>
        </row>
        <row r="4324">
          <cell r="A4324">
            <v>22</v>
          </cell>
          <cell r="B4324" t="str">
            <v>X76</v>
          </cell>
          <cell r="C4324" t="str">
            <v>DEPARTAMENTO MONTAJE</v>
          </cell>
          <cell r="D4324" t="str">
            <v>147</v>
          </cell>
          <cell r="E4324" t="str">
            <v>PUERTA BATIENTE LATERAL D.</v>
          </cell>
          <cell r="F4324" t="str">
            <v>DESCONCHADO</v>
          </cell>
          <cell r="G4324" t="str">
            <v>PUERTA BATIENTE LATERAL D.DESCONCHADO</v>
          </cell>
          <cell r="H4324" t="str">
            <v>X76</v>
          </cell>
          <cell r="I4324" t="str">
            <v>SBOX</v>
          </cell>
          <cell r="J4324">
            <v>8</v>
          </cell>
          <cell r="K4324" t="str">
            <v>ALBORNOZ CARLOS</v>
          </cell>
          <cell r="L4324" t="str">
            <v>SPIN</v>
          </cell>
        </row>
        <row r="4325">
          <cell r="A4325">
            <v>22</v>
          </cell>
          <cell r="B4325" t="str">
            <v>X76</v>
          </cell>
          <cell r="C4325" t="str">
            <v>DEPARTAMENTO MONTAJE</v>
          </cell>
          <cell r="D4325" t="str">
            <v>147</v>
          </cell>
          <cell r="E4325" t="str">
            <v>PUERTA DESLIZANTE LATERAL D.</v>
          </cell>
          <cell r="F4325" t="str">
            <v>DESCONCHADO</v>
          </cell>
          <cell r="G4325" t="str">
            <v>PUERTA DESLIZANTE LATERAL D.DESCONCHADO</v>
          </cell>
          <cell r="H4325" t="str">
            <v>X76</v>
          </cell>
          <cell r="I4325" t="str">
            <v>SREE</v>
          </cell>
          <cell r="J4325">
            <v>8</v>
          </cell>
          <cell r="K4325" t="str">
            <v>GARZON LUIS CESAR</v>
          </cell>
          <cell r="L4325" t="str">
            <v>GUNI</v>
          </cell>
        </row>
        <row r="4326">
          <cell r="A4326">
            <v>22</v>
          </cell>
          <cell r="B4326" t="str">
            <v>X76</v>
          </cell>
          <cell r="C4326" t="str">
            <v>DEPARTAMENTO MONTAJE</v>
          </cell>
          <cell r="D4326" t="str">
            <v>148</v>
          </cell>
          <cell r="E4326" t="str">
            <v>ALFOMBRA DE MALETERO</v>
          </cell>
          <cell r="F4326" t="str">
            <v>PRESENCIA DE AGUA (ORIGEN INDETERMINADO)</v>
          </cell>
          <cell r="G4326" t="str">
            <v>ALFOMBRA DE MALETEROPRESENCIA DE AGUA (ORIGEN INDETERMINADO)</v>
          </cell>
          <cell r="H4326" t="str">
            <v>X76</v>
          </cell>
          <cell r="I4326" t="str">
            <v>SRE2</v>
          </cell>
          <cell r="J4326">
            <v>8</v>
          </cell>
          <cell r="K4326" t="str">
            <v>RAMIREZ RICAR DANIEL</v>
          </cell>
          <cell r="L4326" t="str">
            <v>GKAN</v>
          </cell>
        </row>
        <row r="4327">
          <cell r="A4327">
            <v>22</v>
          </cell>
          <cell r="B4327" t="str">
            <v>X76</v>
          </cell>
          <cell r="C4327" t="str">
            <v>DEPARTAMENTO PINTURA</v>
          </cell>
          <cell r="D4327" t="str">
            <v>468</v>
          </cell>
          <cell r="E4327" t="str">
            <v>FIJACION INF. DE AMORTIGUADOR  ARI.</v>
          </cell>
          <cell r="F4327" t="str">
            <v>FIJACION ROSCADA FLOJA</v>
          </cell>
          <cell r="G4327" t="str">
            <v>FIJACION INF. DE AMORTIGUADOR  ARI.FIJACION ROSCADA FLOJA</v>
          </cell>
          <cell r="H4327" t="str">
            <v>X76</v>
          </cell>
          <cell r="I4327" t="str">
            <v>SRE2</v>
          </cell>
          <cell r="J4327">
            <v>8</v>
          </cell>
          <cell r="K4327" t="str">
            <v>DAGHERO CLAUDIO JUAN</v>
          </cell>
          <cell r="L4327" t="str">
            <v>TCMU</v>
          </cell>
        </row>
        <row r="4328">
          <cell r="A4328">
            <v>22</v>
          </cell>
          <cell r="B4328" t="str">
            <v>X76</v>
          </cell>
          <cell r="C4328" t="str">
            <v>DEPARTAMENTO PINTURA</v>
          </cell>
          <cell r="D4328" t="str">
            <v>468</v>
          </cell>
          <cell r="E4328" t="str">
            <v>PARACHOQUES AV.</v>
          </cell>
          <cell r="F4328" t="str">
            <v>FALTA</v>
          </cell>
          <cell r="G4328" t="str">
            <v>PARACHOQUES AV.FALTA</v>
          </cell>
          <cell r="H4328" t="str">
            <v>X76</v>
          </cell>
          <cell r="I4328" t="str">
            <v>SRE1</v>
          </cell>
          <cell r="J4328">
            <v>8</v>
          </cell>
          <cell r="K4328" t="str">
            <v>AUTELLI JORGE A</v>
          </cell>
          <cell r="L4328" t="str">
            <v>TCMU</v>
          </cell>
        </row>
        <row r="4329">
          <cell r="A4329">
            <v>22</v>
          </cell>
          <cell r="B4329" t="str">
            <v>X76</v>
          </cell>
          <cell r="C4329" t="str">
            <v>DEPARTAMENTO PINTURA</v>
          </cell>
          <cell r="D4329" t="str">
            <v>468</v>
          </cell>
          <cell r="E4329" t="str">
            <v>PARACHOQUES AV.</v>
          </cell>
          <cell r="F4329" t="str">
            <v>FALTA</v>
          </cell>
          <cell r="G4329" t="str">
            <v>PARACHOQUES AV.FALTA</v>
          </cell>
          <cell r="H4329" t="str">
            <v>X76</v>
          </cell>
          <cell r="I4329" t="str">
            <v>SRE2</v>
          </cell>
          <cell r="J4329">
            <v>8</v>
          </cell>
          <cell r="K4329" t="str">
            <v>AUTELLI JORGE A</v>
          </cell>
          <cell r="L4329" t="str">
            <v>TCMU</v>
          </cell>
        </row>
        <row r="4330">
          <cell r="A4330">
            <v>22</v>
          </cell>
          <cell r="B4330" t="str">
            <v>X76</v>
          </cell>
          <cell r="C4330" t="str">
            <v>DEPARTAMENTO PINTURA</v>
          </cell>
          <cell r="D4330" t="str">
            <v>481</v>
          </cell>
          <cell r="E4330" t="str">
            <v>PUERTA DESLIZANTE LATERAL D.</v>
          </cell>
          <cell r="F4330" t="str">
            <v>DESCONCHADO</v>
          </cell>
          <cell r="G4330" t="str">
            <v>PUERTA DESLIZANTE LATERAL D.DESCONCHADO</v>
          </cell>
          <cell r="H4330" t="str">
            <v>X76</v>
          </cell>
          <cell r="I4330" t="str">
            <v>SRE2</v>
          </cell>
          <cell r="J4330">
            <v>8</v>
          </cell>
          <cell r="K4330" t="str">
            <v>AUTELLI JORGE A</v>
          </cell>
          <cell r="L4330" t="str">
            <v>TCMU</v>
          </cell>
        </row>
        <row r="4331">
          <cell r="A4331">
            <v>22</v>
          </cell>
          <cell r="B4331" t="str">
            <v>X76</v>
          </cell>
          <cell r="C4331" t="str">
            <v>DEPARTAMENTO PINTURA</v>
          </cell>
          <cell r="D4331" t="str">
            <v>481</v>
          </cell>
          <cell r="E4331" t="str">
            <v>TECHO</v>
          </cell>
          <cell r="F4331" t="str">
            <v>RAYA SOBRE LACA</v>
          </cell>
          <cell r="G4331" t="str">
            <v>TECHORAYA SOBRE LACA</v>
          </cell>
          <cell r="H4331" t="str">
            <v>X76</v>
          </cell>
          <cell r="I4331" t="str">
            <v>TCMU</v>
          </cell>
          <cell r="J4331">
            <v>8</v>
          </cell>
          <cell r="K4331" t="str">
            <v>FIGUEROA MIGUEL ANGE</v>
          </cell>
          <cell r="L4331" t="str">
            <v>GUNI</v>
          </cell>
        </row>
        <row r="4332">
          <cell r="A4332">
            <v>22</v>
          </cell>
          <cell r="B4332" t="str">
            <v>X76</v>
          </cell>
          <cell r="C4332" t="str">
            <v>DEPARTAMENTO PINTURA</v>
          </cell>
          <cell r="D4332" t="str">
            <v>482</v>
          </cell>
          <cell r="E4332" t="str">
            <v>PAÑO LATERAL ARD</v>
          </cell>
          <cell r="F4332" t="str">
            <v>MASTICO MAL POSICIONADO</v>
          </cell>
          <cell r="G4332" t="str">
            <v>PAÑO LATERAL ARDMASTICO MAL POSICIONADO</v>
          </cell>
          <cell r="H4332" t="str">
            <v>X76</v>
          </cell>
          <cell r="I4332" t="str">
            <v>SPIN</v>
          </cell>
          <cell r="J4332">
            <v>8</v>
          </cell>
          <cell r="K4332" t="str">
            <v>ALBORNOZ CARLOS</v>
          </cell>
          <cell r="L4332" t="str">
            <v>SPIN</v>
          </cell>
        </row>
        <row r="4333">
          <cell r="A4333">
            <v>22</v>
          </cell>
          <cell r="B4333" t="str">
            <v>X76</v>
          </cell>
          <cell r="C4333" t="str">
            <v>DEPARTAMENTO PINTURA</v>
          </cell>
          <cell r="D4333" t="str">
            <v>482</v>
          </cell>
          <cell r="E4333" t="str">
            <v>PUERTA AVD.</v>
          </cell>
          <cell r="F4333" t="str">
            <v>MASTICO MAL POSICIONADO</v>
          </cell>
          <cell r="G4333" t="str">
            <v>PUERTA AVD.MASTICO MAL POSICIONADO</v>
          </cell>
          <cell r="H4333" t="str">
            <v>X76</v>
          </cell>
          <cell r="I4333" t="str">
            <v>SPIN</v>
          </cell>
          <cell r="J4333">
            <v>8</v>
          </cell>
          <cell r="K4333" t="str">
            <v>ALBORNOZ CARLOS</v>
          </cell>
          <cell r="L4333" t="str">
            <v>SPIN</v>
          </cell>
        </row>
        <row r="4334">
          <cell r="A4334">
            <v>22</v>
          </cell>
          <cell r="B4334" t="str">
            <v>X76</v>
          </cell>
          <cell r="C4334" t="str">
            <v>DEPARTAMENTO PINTURA</v>
          </cell>
          <cell r="D4334" t="str">
            <v>482</v>
          </cell>
          <cell r="E4334" t="str">
            <v>PUERTA BATIENTE ARD.</v>
          </cell>
          <cell r="F4334" t="str">
            <v>BURBUJAS</v>
          </cell>
          <cell r="G4334" t="str">
            <v>PUERTA BATIENTE ARD.BURBUJAS</v>
          </cell>
          <cell r="H4334" t="str">
            <v>X76</v>
          </cell>
          <cell r="I4334" t="str">
            <v>BOUT</v>
          </cell>
          <cell r="J4334">
            <v>8</v>
          </cell>
          <cell r="K4334" t="str">
            <v>GAUNA MARIA EUGENIA</v>
          </cell>
          <cell r="L4334" t="str">
            <v>GUNI</v>
          </cell>
        </row>
        <row r="4335">
          <cell r="A4335">
            <v>22</v>
          </cell>
          <cell r="B4335" t="str">
            <v>X76</v>
          </cell>
          <cell r="C4335" t="str">
            <v>DEPARTAMENTO PINTURA</v>
          </cell>
          <cell r="D4335" t="str">
            <v>482</v>
          </cell>
          <cell r="E4335" t="str">
            <v>TECHO</v>
          </cell>
          <cell r="F4335" t="str">
            <v>MASTICO MAL POSICIONADO</v>
          </cell>
          <cell r="G4335" t="str">
            <v>TECHOMASTICO MAL POSICIONADO</v>
          </cell>
          <cell r="H4335" t="str">
            <v>X76</v>
          </cell>
          <cell r="I4335" t="str">
            <v>SBOX</v>
          </cell>
          <cell r="J4335">
            <v>8</v>
          </cell>
          <cell r="K4335" t="str">
            <v>ALBORNOZ CARLOS</v>
          </cell>
          <cell r="L4335" t="str">
            <v>SPIN</v>
          </cell>
        </row>
        <row r="4336">
          <cell r="A4336">
            <v>22</v>
          </cell>
          <cell r="B4336" t="str">
            <v>X76</v>
          </cell>
          <cell r="C4336" t="str">
            <v>DEPARTAMENTO PINTURA</v>
          </cell>
          <cell r="D4336" t="str">
            <v>483</v>
          </cell>
          <cell r="E4336" t="str">
            <v>ALETA  ARI.</v>
          </cell>
          <cell r="F4336" t="str">
            <v>GOTA</v>
          </cell>
          <cell r="G4336" t="str">
            <v>ALETA  ARI.GOTA</v>
          </cell>
          <cell r="H4336" t="str">
            <v>X76</v>
          </cell>
          <cell r="I4336" t="str">
            <v>BOUT</v>
          </cell>
          <cell r="J4336">
            <v>8</v>
          </cell>
          <cell r="K4336" t="str">
            <v>GAUNA MARIA EUGENIA</v>
          </cell>
          <cell r="L4336" t="str">
            <v>GUNI</v>
          </cell>
        </row>
        <row r="4337">
          <cell r="A4337">
            <v>22</v>
          </cell>
          <cell r="B4337" t="str">
            <v>X76</v>
          </cell>
          <cell r="C4337" t="str">
            <v>DEPARTAMENTO PINTURA</v>
          </cell>
          <cell r="D4337" t="str">
            <v>483</v>
          </cell>
          <cell r="E4337" t="str">
            <v>ALETA  ARI.</v>
          </cell>
          <cell r="F4337" t="str">
            <v>GOTA</v>
          </cell>
          <cell r="G4337" t="str">
            <v>ALETA  ARI.GOTA</v>
          </cell>
          <cell r="H4337" t="str">
            <v>X76</v>
          </cell>
          <cell r="I4337" t="str">
            <v>SRE2</v>
          </cell>
          <cell r="J4337">
            <v>8</v>
          </cell>
          <cell r="K4337" t="str">
            <v>GAUNA MARIA EUGENIA</v>
          </cell>
          <cell r="L4337" t="str">
            <v>GUNI</v>
          </cell>
        </row>
        <row r="4338">
          <cell r="A4338">
            <v>22</v>
          </cell>
          <cell r="B4338" t="str">
            <v>X76</v>
          </cell>
          <cell r="C4338" t="str">
            <v>DEPARTAMENTO PINTURA</v>
          </cell>
          <cell r="D4338" t="str">
            <v>483</v>
          </cell>
          <cell r="E4338" t="str">
            <v>CAPOT AV.</v>
          </cell>
          <cell r="F4338" t="str">
            <v>GOTA</v>
          </cell>
          <cell r="G4338" t="str">
            <v>CAPOT AV.GOTA</v>
          </cell>
          <cell r="H4338" t="str">
            <v>X76</v>
          </cell>
          <cell r="I4338" t="str">
            <v>SRE2</v>
          </cell>
          <cell r="J4338">
            <v>8</v>
          </cell>
          <cell r="K4338" t="str">
            <v>GUTIERREZ VERONICA</v>
          </cell>
          <cell r="L4338" t="str">
            <v>GUNI</v>
          </cell>
        </row>
        <row r="4339">
          <cell r="A4339">
            <v>22</v>
          </cell>
          <cell r="B4339" t="str">
            <v>X76</v>
          </cell>
          <cell r="C4339" t="str">
            <v>DEPARTAMENTO PINTURA</v>
          </cell>
          <cell r="D4339" t="str">
            <v>483</v>
          </cell>
          <cell r="E4339" t="str">
            <v>CUSTODIA  I.</v>
          </cell>
          <cell r="F4339" t="str">
            <v>DESCOLGON</v>
          </cell>
          <cell r="G4339" t="str">
            <v>CUSTODIA  I.DESCOLGON</v>
          </cell>
          <cell r="H4339" t="str">
            <v>X76</v>
          </cell>
          <cell r="I4339" t="str">
            <v>TCMU</v>
          </cell>
          <cell r="J4339">
            <v>8</v>
          </cell>
          <cell r="K4339" t="str">
            <v>RAMIREZ RICAR DANIEL</v>
          </cell>
          <cell r="L4339" t="str">
            <v>GUNI</v>
          </cell>
        </row>
        <row r="4340">
          <cell r="A4340">
            <v>22</v>
          </cell>
          <cell r="B4340" t="str">
            <v>X76</v>
          </cell>
          <cell r="C4340" t="str">
            <v>DEPARTAMENTO PINTURA</v>
          </cell>
          <cell r="D4340" t="str">
            <v>483</v>
          </cell>
          <cell r="E4340" t="str">
            <v>ENCUADRAMIENTO DE PUERTA AVI.</v>
          </cell>
          <cell r="F4340" t="str">
            <v>DESCOLGON</v>
          </cell>
          <cell r="G4340" t="str">
            <v>ENCUADRAMIENTO DE PUERTA AVI.DESCOLGON</v>
          </cell>
          <cell r="H4340" t="str">
            <v>X76</v>
          </cell>
          <cell r="I4340" t="str">
            <v>BOUT</v>
          </cell>
          <cell r="J4340">
            <v>8</v>
          </cell>
          <cell r="K4340" t="str">
            <v>AUTELLI JORGE A</v>
          </cell>
          <cell r="L4340" t="str">
            <v>TCMU</v>
          </cell>
        </row>
        <row r="4341">
          <cell r="A4341">
            <v>22</v>
          </cell>
          <cell r="B4341" t="str">
            <v>X76</v>
          </cell>
          <cell r="C4341" t="str">
            <v>DEPARTAMENTO PINTURA</v>
          </cell>
          <cell r="D4341" t="str">
            <v>483</v>
          </cell>
          <cell r="E4341" t="str">
            <v>PAÑO LATERAL ARI</v>
          </cell>
          <cell r="F4341" t="str">
            <v>DESCOLGON</v>
          </cell>
          <cell r="G4341" t="str">
            <v>PAÑO LATERAL ARIDESCOLGON</v>
          </cell>
          <cell r="H4341" t="str">
            <v>X76</v>
          </cell>
          <cell r="I4341" t="str">
            <v>SPIN</v>
          </cell>
          <cell r="J4341">
            <v>8</v>
          </cell>
          <cell r="K4341" t="str">
            <v>ALBORNOZ CARLOS</v>
          </cell>
          <cell r="L4341" t="str">
            <v>SPIN</v>
          </cell>
        </row>
        <row r="4342">
          <cell r="A4342">
            <v>22</v>
          </cell>
          <cell r="B4342" t="str">
            <v>X76</v>
          </cell>
          <cell r="C4342" t="str">
            <v>DEPARTAMENTO PINTURA</v>
          </cell>
          <cell r="D4342" t="str">
            <v>483</v>
          </cell>
          <cell r="E4342" t="str">
            <v>PAÑO LATERAL ARI</v>
          </cell>
          <cell r="F4342" t="str">
            <v>GOTA</v>
          </cell>
          <cell r="G4342" t="str">
            <v>PAÑO LATERAL ARIGOTA</v>
          </cell>
          <cell r="H4342" t="str">
            <v>X76</v>
          </cell>
          <cell r="I4342" t="str">
            <v>SBOX</v>
          </cell>
          <cell r="J4342">
            <v>8</v>
          </cell>
          <cell r="K4342" t="str">
            <v>ALBORNOZ CARLOS</v>
          </cell>
          <cell r="L4342" t="str">
            <v>SPIN</v>
          </cell>
        </row>
        <row r="4343">
          <cell r="A4343">
            <v>22</v>
          </cell>
          <cell r="B4343" t="str">
            <v>X76</v>
          </cell>
          <cell r="C4343" t="str">
            <v>DEPARTAMENTO PINTURA</v>
          </cell>
          <cell r="D4343" t="str">
            <v>483</v>
          </cell>
          <cell r="E4343" t="str">
            <v>PIE MEDIO  I.</v>
          </cell>
          <cell r="F4343" t="str">
            <v>DESCOLGON</v>
          </cell>
          <cell r="G4343" t="str">
            <v>PIE MEDIO  I.DESCOLGON</v>
          </cell>
          <cell r="H4343" t="str">
            <v>X76</v>
          </cell>
          <cell r="I4343" t="str">
            <v>SRE2</v>
          </cell>
          <cell r="J4343">
            <v>8</v>
          </cell>
          <cell r="K4343" t="str">
            <v>VAZQUEZ RENE ALBERTO</v>
          </cell>
          <cell r="L4343" t="str">
            <v>GUNI</v>
          </cell>
        </row>
        <row r="4344">
          <cell r="A4344">
            <v>22</v>
          </cell>
          <cell r="B4344" t="str">
            <v>X76</v>
          </cell>
          <cell r="C4344" t="str">
            <v>DEPARTAMENTO PINTURA</v>
          </cell>
          <cell r="D4344" t="str">
            <v>483</v>
          </cell>
          <cell r="E4344" t="str">
            <v>PIE MEDIO  I.</v>
          </cell>
          <cell r="F4344" t="str">
            <v>DESCOLGON</v>
          </cell>
          <cell r="G4344" t="str">
            <v>PIE MEDIO  I.DESCOLGON</v>
          </cell>
          <cell r="H4344" t="str">
            <v>X76</v>
          </cell>
          <cell r="I4344" t="str">
            <v>SREE</v>
          </cell>
          <cell r="J4344">
            <v>8</v>
          </cell>
          <cell r="K4344" t="str">
            <v>AUTELLI JORGE A</v>
          </cell>
          <cell r="L4344" t="str">
            <v>TCMU</v>
          </cell>
        </row>
        <row r="4345">
          <cell r="A4345">
            <v>22</v>
          </cell>
          <cell r="B4345" t="str">
            <v>X76</v>
          </cell>
          <cell r="C4345" t="str">
            <v>DEPARTAMENTO PINTURA</v>
          </cell>
          <cell r="D4345" t="str">
            <v>483</v>
          </cell>
          <cell r="E4345" t="str">
            <v>PORTON (CONJUNTO)</v>
          </cell>
          <cell r="F4345" t="str">
            <v>DESCOLGON</v>
          </cell>
          <cell r="G4345" t="str">
            <v>PORTON (CONJUNTO)DESCOLGON</v>
          </cell>
          <cell r="H4345" t="str">
            <v>X76</v>
          </cell>
          <cell r="I4345" t="str">
            <v>TCMU</v>
          </cell>
          <cell r="J4345">
            <v>8</v>
          </cell>
          <cell r="K4345" t="str">
            <v>VERA FEDERICO</v>
          </cell>
          <cell r="L4345" t="str">
            <v>GUNI</v>
          </cell>
        </row>
        <row r="4346">
          <cell r="A4346">
            <v>22</v>
          </cell>
          <cell r="B4346" t="str">
            <v>X76</v>
          </cell>
          <cell r="C4346" t="str">
            <v>DEPARTAMENTO PINTURA</v>
          </cell>
          <cell r="D4346" t="str">
            <v>483</v>
          </cell>
          <cell r="E4346" t="str">
            <v>PORTON (CONJUNTO)</v>
          </cell>
          <cell r="F4346" t="str">
            <v>PIEL DE NARANJA</v>
          </cell>
          <cell r="G4346" t="str">
            <v>PORTON (CONJUNTO)PIEL DE NARANJA</v>
          </cell>
          <cell r="H4346" t="str">
            <v>X76</v>
          </cell>
          <cell r="I4346" t="str">
            <v>SPIN</v>
          </cell>
          <cell r="J4346">
            <v>8</v>
          </cell>
          <cell r="K4346" t="str">
            <v>ALBORNOZ CARLOS</v>
          </cell>
          <cell r="L4346" t="str">
            <v>SPIN</v>
          </cell>
        </row>
        <row r="4347">
          <cell r="A4347">
            <v>22</v>
          </cell>
          <cell r="B4347" t="str">
            <v>X76</v>
          </cell>
          <cell r="C4347" t="str">
            <v>DEPARTAMENTO PINTURA</v>
          </cell>
          <cell r="D4347" t="str">
            <v>483</v>
          </cell>
          <cell r="E4347" t="str">
            <v>PUERTA AVD.</v>
          </cell>
          <cell r="F4347" t="str">
            <v>DESCOLGON</v>
          </cell>
          <cell r="G4347" t="str">
            <v>PUERTA AVD.DESCOLGON</v>
          </cell>
          <cell r="H4347" t="str">
            <v>X76</v>
          </cell>
          <cell r="I4347" t="str">
            <v>SRE2</v>
          </cell>
          <cell r="J4347">
            <v>8</v>
          </cell>
          <cell r="K4347" t="str">
            <v>GUTIERREZ VERONICA</v>
          </cell>
          <cell r="L4347" t="str">
            <v>GUNI</v>
          </cell>
        </row>
        <row r="4348">
          <cell r="A4348">
            <v>22</v>
          </cell>
          <cell r="B4348" t="str">
            <v>X76</v>
          </cell>
          <cell r="C4348" t="str">
            <v>DEPARTAMENTO PINTURA</v>
          </cell>
          <cell r="D4348" t="str">
            <v>483</v>
          </cell>
          <cell r="E4348" t="str">
            <v>PUERTA AVD.</v>
          </cell>
          <cell r="F4348" t="str">
            <v>GOTA</v>
          </cell>
          <cell r="G4348" t="str">
            <v>PUERTA AVD.GOTA</v>
          </cell>
          <cell r="H4348" t="str">
            <v>X76</v>
          </cell>
          <cell r="I4348" t="str">
            <v>SBOX</v>
          </cell>
          <cell r="J4348">
            <v>8</v>
          </cell>
          <cell r="K4348" t="str">
            <v>ALBORNOZ CARLOS</v>
          </cell>
          <cell r="L4348" t="str">
            <v>SPIN</v>
          </cell>
        </row>
        <row r="4349">
          <cell r="A4349">
            <v>22</v>
          </cell>
          <cell r="B4349" t="str">
            <v>X76</v>
          </cell>
          <cell r="C4349" t="str">
            <v>DEPARTAMENTO PINTURA</v>
          </cell>
          <cell r="D4349" t="str">
            <v>483</v>
          </cell>
          <cell r="E4349" t="str">
            <v>PUERTA AVD.</v>
          </cell>
          <cell r="F4349" t="str">
            <v>GOTA</v>
          </cell>
          <cell r="G4349" t="str">
            <v>PUERTA AVD.GOTA</v>
          </cell>
          <cell r="H4349" t="str">
            <v>X76</v>
          </cell>
          <cell r="I4349" t="str">
            <v>TCMU</v>
          </cell>
          <cell r="J4349">
            <v>8</v>
          </cell>
          <cell r="K4349" t="str">
            <v>GAUNA MARIA EUGENIA</v>
          </cell>
          <cell r="L4349" t="str">
            <v>GUNI</v>
          </cell>
        </row>
        <row r="4350">
          <cell r="A4350">
            <v>22</v>
          </cell>
          <cell r="B4350" t="str">
            <v>X76</v>
          </cell>
          <cell r="C4350" t="str">
            <v>DEPARTAMENTO PINTURA</v>
          </cell>
          <cell r="D4350" t="str">
            <v>483</v>
          </cell>
          <cell r="E4350" t="str">
            <v>PUERTA AVD.</v>
          </cell>
          <cell r="F4350" t="str">
            <v>GOTA</v>
          </cell>
          <cell r="G4350" t="str">
            <v>PUERTA AVD.GOTA</v>
          </cell>
          <cell r="H4350" t="str">
            <v>X76</v>
          </cell>
          <cell r="I4350" t="str">
            <v>TCMU</v>
          </cell>
          <cell r="J4350">
            <v>8</v>
          </cell>
          <cell r="K4350" t="str">
            <v>MANZANELLI RICARDO O</v>
          </cell>
          <cell r="L4350" t="str">
            <v>GUNI</v>
          </cell>
        </row>
        <row r="4351">
          <cell r="A4351">
            <v>22</v>
          </cell>
          <cell r="B4351" t="str">
            <v>X76</v>
          </cell>
          <cell r="C4351" t="str">
            <v>DEPARTAMENTO PINTURA</v>
          </cell>
          <cell r="D4351" t="str">
            <v>483</v>
          </cell>
          <cell r="E4351" t="str">
            <v>PUERTA AVD.</v>
          </cell>
          <cell r="F4351" t="str">
            <v>GOTA</v>
          </cell>
          <cell r="G4351" t="str">
            <v>PUERTA AVD.GOTA</v>
          </cell>
          <cell r="H4351" t="str">
            <v>X76</v>
          </cell>
          <cell r="I4351" t="str">
            <v>TCMU</v>
          </cell>
          <cell r="J4351">
            <v>8</v>
          </cell>
          <cell r="K4351" t="str">
            <v>ZELAYA GONZA MA CRUZ</v>
          </cell>
          <cell r="L4351" t="str">
            <v>GUNI</v>
          </cell>
        </row>
        <row r="4352">
          <cell r="A4352">
            <v>22</v>
          </cell>
          <cell r="B4352" t="str">
            <v>X76</v>
          </cell>
          <cell r="C4352" t="str">
            <v>DEPARTAMENTO PINTURA</v>
          </cell>
          <cell r="D4352" t="str">
            <v>483</v>
          </cell>
          <cell r="E4352" t="str">
            <v>PUERTA AVI.</v>
          </cell>
          <cell r="F4352" t="str">
            <v>DESCOLGON</v>
          </cell>
          <cell r="G4352" t="str">
            <v>PUERTA AVI.DESCOLGON</v>
          </cell>
          <cell r="H4352" t="str">
            <v>X76</v>
          </cell>
          <cell r="I4352" t="str">
            <v>SRE2</v>
          </cell>
          <cell r="J4352">
            <v>8</v>
          </cell>
          <cell r="K4352" t="str">
            <v>RAMIREZ RICAR DANIEL</v>
          </cell>
          <cell r="L4352" t="str">
            <v>GUNI</v>
          </cell>
        </row>
        <row r="4353">
          <cell r="A4353">
            <v>22</v>
          </cell>
          <cell r="B4353" t="str">
            <v>X76</v>
          </cell>
          <cell r="C4353" t="str">
            <v>DEPARTAMENTO PINTURA</v>
          </cell>
          <cell r="D4353" t="str">
            <v>483</v>
          </cell>
          <cell r="E4353" t="str">
            <v>PUERTA AVI.</v>
          </cell>
          <cell r="F4353" t="str">
            <v>GOTA</v>
          </cell>
          <cell r="G4353" t="str">
            <v>PUERTA AVI.GOTA</v>
          </cell>
          <cell r="H4353" t="str">
            <v>X76</v>
          </cell>
          <cell r="I4353" t="str">
            <v>SBOX</v>
          </cell>
          <cell r="J4353">
            <v>8</v>
          </cell>
          <cell r="K4353" t="str">
            <v>GALLARA, OSCAR FABIA</v>
          </cell>
          <cell r="L4353" t="str">
            <v>SPIN</v>
          </cell>
        </row>
        <row r="4354">
          <cell r="A4354">
            <v>22</v>
          </cell>
          <cell r="B4354" t="str">
            <v>X76</v>
          </cell>
          <cell r="C4354" t="str">
            <v>DEPARTAMENTO PINTURA</v>
          </cell>
          <cell r="D4354" t="str">
            <v>483</v>
          </cell>
          <cell r="E4354" t="str">
            <v>PUERTA AVI.</v>
          </cell>
          <cell r="F4354" t="str">
            <v>PIEL DE NARANJA</v>
          </cell>
          <cell r="G4354" t="str">
            <v>PUERTA AVI.PIEL DE NARANJA</v>
          </cell>
          <cell r="H4354" t="str">
            <v>X76</v>
          </cell>
          <cell r="I4354" t="str">
            <v>TCMU</v>
          </cell>
          <cell r="J4354">
            <v>8</v>
          </cell>
          <cell r="K4354" t="str">
            <v>GAUNA MARIA EUGENIA</v>
          </cell>
          <cell r="L4354" t="str">
            <v>GUNI</v>
          </cell>
        </row>
        <row r="4355">
          <cell r="A4355">
            <v>22</v>
          </cell>
          <cell r="B4355" t="str">
            <v>X76</v>
          </cell>
          <cell r="C4355" t="str">
            <v>DEPARTAMENTO PINTURA</v>
          </cell>
          <cell r="D4355" t="str">
            <v>483</v>
          </cell>
          <cell r="E4355" t="str">
            <v>PUERTA BATIENTE ARI.</v>
          </cell>
          <cell r="F4355" t="str">
            <v>COLOR NO CONJUNTADO</v>
          </cell>
          <cell r="G4355" t="str">
            <v>PUERTA BATIENTE ARI.COLOR NO CONJUNTADO</v>
          </cell>
          <cell r="H4355" t="str">
            <v>X76</v>
          </cell>
          <cell r="I4355" t="str">
            <v>TCMU</v>
          </cell>
          <cell r="J4355">
            <v>8</v>
          </cell>
          <cell r="K4355" t="str">
            <v>RUSEK CHRISTIAN ADRI</v>
          </cell>
          <cell r="L4355" t="str">
            <v>GUNI</v>
          </cell>
        </row>
        <row r="4356">
          <cell r="A4356">
            <v>22</v>
          </cell>
          <cell r="B4356" t="str">
            <v>X76</v>
          </cell>
          <cell r="C4356" t="str">
            <v>DEPARTAMENTO PINTURA</v>
          </cell>
          <cell r="D4356" t="str">
            <v>483</v>
          </cell>
          <cell r="E4356" t="str">
            <v>PUERTA DESLIZANTE LATERAL D.</v>
          </cell>
          <cell r="F4356" t="str">
            <v>GOTA</v>
          </cell>
          <cell r="G4356" t="str">
            <v>PUERTA DESLIZANTE LATERAL D.GOTA</v>
          </cell>
          <cell r="H4356" t="str">
            <v>X76</v>
          </cell>
          <cell r="I4356" t="str">
            <v>BOUT</v>
          </cell>
          <cell r="J4356">
            <v>8</v>
          </cell>
          <cell r="K4356" t="str">
            <v>RUSEK CHRISTIAN ADRI</v>
          </cell>
          <cell r="L4356" t="str">
            <v>GUNI</v>
          </cell>
        </row>
        <row r="4357">
          <cell r="A4357">
            <v>22</v>
          </cell>
          <cell r="B4357" t="str">
            <v>X76</v>
          </cell>
          <cell r="C4357" t="str">
            <v>DEPARTAMENTO PINTURA</v>
          </cell>
          <cell r="D4357" t="str">
            <v>483</v>
          </cell>
          <cell r="E4357" t="str">
            <v>PUERTA DESLIZANTE LATERAL D.</v>
          </cell>
          <cell r="F4357" t="str">
            <v>GOTA</v>
          </cell>
          <cell r="G4357" t="str">
            <v>PUERTA DESLIZANTE LATERAL D.GOTA</v>
          </cell>
          <cell r="H4357" t="str">
            <v>X76</v>
          </cell>
          <cell r="I4357" t="str">
            <v>SRE2</v>
          </cell>
          <cell r="J4357">
            <v>8</v>
          </cell>
          <cell r="K4357" t="str">
            <v>GAUNA MARIA EUGENIA</v>
          </cell>
          <cell r="L4357" t="str">
            <v>GUNI</v>
          </cell>
        </row>
        <row r="4358">
          <cell r="A4358">
            <v>22</v>
          </cell>
          <cell r="B4358" t="str">
            <v>X76</v>
          </cell>
          <cell r="C4358" t="str">
            <v>DEPARTAMENTO PINTURA</v>
          </cell>
          <cell r="D4358" t="str">
            <v>483</v>
          </cell>
          <cell r="E4358" t="str">
            <v>PUERTA DESLIZANTE LATERAL D.</v>
          </cell>
          <cell r="F4358" t="str">
            <v>MANCHA</v>
          </cell>
          <cell r="G4358" t="str">
            <v>PUERTA DESLIZANTE LATERAL D.MANCHA</v>
          </cell>
          <cell r="H4358" t="str">
            <v>X76</v>
          </cell>
          <cell r="I4358" t="str">
            <v>BOUT</v>
          </cell>
          <cell r="J4358">
            <v>8</v>
          </cell>
          <cell r="K4358" t="str">
            <v>GUTIERREZ VERONICA</v>
          </cell>
          <cell r="L4358" t="str">
            <v>GUNI</v>
          </cell>
        </row>
        <row r="4359">
          <cell r="A4359">
            <v>22</v>
          </cell>
          <cell r="B4359" t="str">
            <v>X76</v>
          </cell>
          <cell r="C4359" t="str">
            <v>DEPARTAMENTO PINTURA</v>
          </cell>
          <cell r="D4359" t="str">
            <v>483</v>
          </cell>
          <cell r="E4359" t="str">
            <v>PUERTA DESLIZANTE LATERAL D.</v>
          </cell>
          <cell r="F4359" t="str">
            <v>MANCHA</v>
          </cell>
          <cell r="G4359" t="str">
            <v>PUERTA DESLIZANTE LATERAL D.MANCHA</v>
          </cell>
          <cell r="H4359" t="str">
            <v>X76</v>
          </cell>
          <cell r="I4359" t="str">
            <v>TCMU</v>
          </cell>
          <cell r="J4359">
            <v>8</v>
          </cell>
          <cell r="K4359" t="str">
            <v>MANZANELLI RICARDO O</v>
          </cell>
          <cell r="L4359" t="str">
            <v>GUNI</v>
          </cell>
        </row>
        <row r="4360">
          <cell r="A4360">
            <v>22</v>
          </cell>
          <cell r="B4360" t="str">
            <v>X76</v>
          </cell>
          <cell r="C4360" t="str">
            <v>DEPARTAMENTO PINTURA</v>
          </cell>
          <cell r="D4360" t="str">
            <v>484</v>
          </cell>
          <cell r="E4360" t="str">
            <v>ALETA  ARI.</v>
          </cell>
          <cell r="F4360" t="str">
            <v>RETOQUE DE PINTURA APARENTE</v>
          </cell>
          <cell r="G4360" t="str">
            <v>ALETA  ARI.RETOQUE DE PINTURA APARENTE</v>
          </cell>
          <cell r="H4360" t="str">
            <v>X76</v>
          </cell>
          <cell r="I4360" t="str">
            <v>TCMU</v>
          </cell>
          <cell r="J4360">
            <v>8</v>
          </cell>
          <cell r="K4360" t="str">
            <v>ZELAYA GONZA MA CRUZ</v>
          </cell>
          <cell r="L4360" t="str">
            <v>GUNI</v>
          </cell>
        </row>
        <row r="4361">
          <cell r="A4361">
            <v>22</v>
          </cell>
          <cell r="B4361" t="str">
            <v>X76</v>
          </cell>
          <cell r="C4361" t="str">
            <v>DEPARTAMENTO PINTURA</v>
          </cell>
          <cell r="D4361" t="str">
            <v>484</v>
          </cell>
          <cell r="E4361" t="str">
            <v>ALETA  AVI.</v>
          </cell>
          <cell r="F4361" t="str">
            <v>AUREOLA DE LUSTRADO</v>
          </cell>
          <cell r="G4361" t="str">
            <v>ALETA  AVI.AUREOLA DE LUSTRADO</v>
          </cell>
          <cell r="H4361" t="str">
            <v>X76</v>
          </cell>
          <cell r="I4361" t="str">
            <v>TCMU</v>
          </cell>
          <cell r="J4361">
            <v>8</v>
          </cell>
          <cell r="K4361" t="str">
            <v>FUENTE FEDER GREGOR</v>
          </cell>
          <cell r="L4361" t="str">
            <v>GUNI</v>
          </cell>
        </row>
        <row r="4362">
          <cell r="A4362">
            <v>22</v>
          </cell>
          <cell r="B4362" t="str">
            <v>X76</v>
          </cell>
          <cell r="C4362" t="str">
            <v>DEPARTAMENTO PINTURA</v>
          </cell>
          <cell r="D4362" t="str">
            <v>484</v>
          </cell>
          <cell r="E4362" t="str">
            <v>BRANCARD DE TECHO IZ.</v>
          </cell>
          <cell r="F4362" t="str">
            <v>RETOQUE DE PINTURA APARENTE</v>
          </cell>
          <cell r="G4362" t="str">
            <v>BRANCARD DE TECHO IZ.RETOQUE DE PINTURA APARENTE</v>
          </cell>
          <cell r="H4362" t="str">
            <v>X76</v>
          </cell>
          <cell r="I4362" t="str">
            <v>SRE1</v>
          </cell>
          <cell r="J4362">
            <v>8</v>
          </cell>
          <cell r="K4362" t="str">
            <v>AUTELLI JORGE A</v>
          </cell>
          <cell r="L4362" t="str">
            <v>TCMU</v>
          </cell>
        </row>
        <row r="4363">
          <cell r="A4363">
            <v>22</v>
          </cell>
          <cell r="B4363" t="str">
            <v>X76</v>
          </cell>
          <cell r="C4363" t="str">
            <v>DEPARTAMENTO PINTURA</v>
          </cell>
          <cell r="D4363" t="str">
            <v>484</v>
          </cell>
          <cell r="E4363" t="str">
            <v>CAPOT AV.</v>
          </cell>
          <cell r="F4363" t="str">
            <v>DEPOSITO DE PARTICULAS</v>
          </cell>
          <cell r="G4363" t="str">
            <v>CAPOT AV.DEPOSITO DE PARTICULAS</v>
          </cell>
          <cell r="H4363" t="str">
            <v>X76</v>
          </cell>
          <cell r="I4363" t="str">
            <v>BDEF</v>
          </cell>
          <cell r="J4363">
            <v>8</v>
          </cell>
          <cell r="K4363" t="str">
            <v>ESTERIO SERGIO DAN</v>
          </cell>
          <cell r="L4363" t="str">
            <v>BOUT</v>
          </cell>
        </row>
        <row r="4364">
          <cell r="A4364">
            <v>22</v>
          </cell>
          <cell r="B4364" t="str">
            <v>X76</v>
          </cell>
          <cell r="C4364" t="str">
            <v>DEPARTAMENTO PINTURA</v>
          </cell>
          <cell r="D4364" t="str">
            <v>484</v>
          </cell>
          <cell r="E4364" t="str">
            <v>CUSTODIA  D.</v>
          </cell>
          <cell r="F4364" t="str">
            <v>HUELLAS</v>
          </cell>
          <cell r="G4364" t="str">
            <v>CUSTODIA  D.HUELLAS</v>
          </cell>
          <cell r="H4364" t="str">
            <v>X76</v>
          </cell>
          <cell r="I4364" t="str">
            <v>TCMU</v>
          </cell>
          <cell r="J4364">
            <v>8</v>
          </cell>
          <cell r="K4364" t="str">
            <v>GUTIERREZ VERONICA</v>
          </cell>
          <cell r="L4364" t="str">
            <v>GUNI</v>
          </cell>
        </row>
        <row r="4365">
          <cell r="A4365">
            <v>22</v>
          </cell>
          <cell r="B4365" t="str">
            <v>X76</v>
          </cell>
          <cell r="C4365" t="str">
            <v>DEPARTAMENTO PINTURA</v>
          </cell>
          <cell r="D4365" t="str">
            <v>484</v>
          </cell>
          <cell r="E4365" t="str">
            <v>CUSTODIA  I.</v>
          </cell>
          <cell r="F4365" t="str">
            <v>PICADURAS</v>
          </cell>
          <cell r="G4365" t="str">
            <v>CUSTODIA  I.PICADURAS</v>
          </cell>
          <cell r="H4365" t="str">
            <v>X76</v>
          </cell>
          <cell r="I4365" t="str">
            <v>SRE1</v>
          </cell>
          <cell r="J4365">
            <v>8</v>
          </cell>
          <cell r="K4365" t="str">
            <v>RAMIREZ RICAR DANIEL</v>
          </cell>
          <cell r="L4365" t="str">
            <v>GUNI</v>
          </cell>
        </row>
        <row r="4366">
          <cell r="A4366">
            <v>22</v>
          </cell>
          <cell r="B4366" t="str">
            <v>X76</v>
          </cell>
          <cell r="C4366" t="str">
            <v>DEPARTAMENTO PINTURA</v>
          </cell>
          <cell r="D4366" t="str">
            <v>484</v>
          </cell>
          <cell r="E4366" t="str">
            <v>CUSTODIA  I.</v>
          </cell>
          <cell r="F4366" t="str">
            <v>PICADURAS</v>
          </cell>
          <cell r="G4366" t="str">
            <v>CUSTODIA  I.PICADURAS</v>
          </cell>
          <cell r="H4366" t="str">
            <v>X76</v>
          </cell>
          <cell r="I4366" t="str">
            <v>SRE2</v>
          </cell>
          <cell r="J4366">
            <v>8</v>
          </cell>
          <cell r="K4366" t="str">
            <v>GUTIERREZ VERONICA</v>
          </cell>
          <cell r="L4366" t="str">
            <v>GUNI</v>
          </cell>
        </row>
        <row r="4367">
          <cell r="A4367">
            <v>22</v>
          </cell>
          <cell r="B4367" t="str">
            <v>X76</v>
          </cell>
          <cell r="C4367" t="str">
            <v>DEPARTAMENTO PINTURA</v>
          </cell>
          <cell r="D4367" t="str">
            <v>484</v>
          </cell>
          <cell r="E4367" t="str">
            <v>CUSTODIA  I.</v>
          </cell>
          <cell r="F4367" t="str">
            <v>PICADURAS</v>
          </cell>
          <cell r="G4367" t="str">
            <v>CUSTODIA  I.PICADURAS</v>
          </cell>
          <cell r="H4367" t="str">
            <v>X76</v>
          </cell>
          <cell r="I4367" t="str">
            <v>TCMU</v>
          </cell>
          <cell r="J4367">
            <v>8</v>
          </cell>
          <cell r="K4367" t="str">
            <v>VAZQUEZ RENE ALBERTO</v>
          </cell>
          <cell r="L4367" t="str">
            <v>GUNI</v>
          </cell>
        </row>
        <row r="4368">
          <cell r="A4368">
            <v>22</v>
          </cell>
          <cell r="B4368" t="str">
            <v>X76</v>
          </cell>
          <cell r="C4368" t="str">
            <v>DEPARTAMENTO PINTURA</v>
          </cell>
          <cell r="D4368" t="str">
            <v>484</v>
          </cell>
          <cell r="E4368" t="str">
            <v>GOTERON ENCUADRAMIENTO DE PORTON</v>
          </cell>
          <cell r="F4368" t="str">
            <v>DESCONCHADO</v>
          </cell>
          <cell r="G4368" t="str">
            <v>GOTERON ENCUADRAMIENTO DE PORTONDESCONCHADO</v>
          </cell>
          <cell r="H4368" t="str">
            <v>X76</v>
          </cell>
          <cell r="I4368" t="str">
            <v>SREE</v>
          </cell>
          <cell r="J4368">
            <v>8</v>
          </cell>
          <cell r="K4368" t="str">
            <v>GARZON LUIS CESAR</v>
          </cell>
          <cell r="L4368" t="str">
            <v>GUNI</v>
          </cell>
        </row>
        <row r="4369">
          <cell r="A4369">
            <v>22</v>
          </cell>
          <cell r="B4369" t="str">
            <v>X76</v>
          </cell>
          <cell r="C4369" t="str">
            <v>DEPARTAMENTO PINTURA</v>
          </cell>
          <cell r="D4369" t="str">
            <v>484</v>
          </cell>
          <cell r="E4369" t="str">
            <v>PAÑO DE PUERTA  AVD / ALETA  AVD</v>
          </cell>
          <cell r="F4369" t="str">
            <v>SOBRESALE</v>
          </cell>
          <cell r="G4369" t="str">
            <v>PAÑO DE PUERTA  AVD / ALETA  AVDSOBRESALE</v>
          </cell>
          <cell r="H4369" t="str">
            <v>X76</v>
          </cell>
          <cell r="I4369" t="str">
            <v>SRE2</v>
          </cell>
          <cell r="J4369">
            <v>8</v>
          </cell>
          <cell r="K4369" t="str">
            <v>GUTIERREZ VERONICA</v>
          </cell>
          <cell r="L4369" t="str">
            <v>GUNI</v>
          </cell>
        </row>
        <row r="4370">
          <cell r="A4370">
            <v>22</v>
          </cell>
          <cell r="B4370" t="str">
            <v>X76</v>
          </cell>
          <cell r="C4370" t="str">
            <v>DEPARTAMENTO PINTURA</v>
          </cell>
          <cell r="D4370" t="str">
            <v>484</v>
          </cell>
          <cell r="E4370" t="str">
            <v>PAÑO DE PUERTA  AVD / ALETA  AVD</v>
          </cell>
          <cell r="F4370" t="str">
            <v>SOBRESALE</v>
          </cell>
          <cell r="G4370" t="str">
            <v>PAÑO DE PUERTA  AVD / ALETA  AVDSOBRESALE</v>
          </cell>
          <cell r="H4370" t="str">
            <v>X76</v>
          </cell>
          <cell r="I4370" t="str">
            <v>SREE</v>
          </cell>
          <cell r="J4370">
            <v>8</v>
          </cell>
          <cell r="K4370" t="str">
            <v>ACEVEDO CLAUDIO CEFE</v>
          </cell>
          <cell r="L4370" t="str">
            <v>GUNI</v>
          </cell>
        </row>
        <row r="4371">
          <cell r="A4371">
            <v>22</v>
          </cell>
          <cell r="B4371" t="str">
            <v>X76</v>
          </cell>
          <cell r="C4371" t="str">
            <v>DEPARTAMENTO PINTURA</v>
          </cell>
          <cell r="D4371" t="str">
            <v>484</v>
          </cell>
          <cell r="E4371" t="str">
            <v>PAÑO DE PUERTA  AVD / ALETA  AVD</v>
          </cell>
          <cell r="F4371" t="str">
            <v>SOBRESALE</v>
          </cell>
          <cell r="G4371" t="str">
            <v>PAÑO DE PUERTA  AVD / ALETA  AVDSOBRESALE</v>
          </cell>
          <cell r="H4371" t="str">
            <v>X76</v>
          </cell>
          <cell r="I4371" t="str">
            <v>TCMU</v>
          </cell>
          <cell r="J4371">
            <v>8</v>
          </cell>
          <cell r="K4371" t="str">
            <v>FUENTE FEDER GREGOR</v>
          </cell>
          <cell r="L4371" t="str">
            <v>GUNI</v>
          </cell>
        </row>
        <row r="4372">
          <cell r="A4372">
            <v>22</v>
          </cell>
          <cell r="B4372" t="str">
            <v>X76</v>
          </cell>
          <cell r="C4372" t="str">
            <v>DEPARTAMENTO PINTURA</v>
          </cell>
          <cell r="D4372" t="str">
            <v>484</v>
          </cell>
          <cell r="E4372" t="str">
            <v>PAÑO DE PUERTA  AVD / ALETA  AVD</v>
          </cell>
          <cell r="F4372" t="str">
            <v>SOBRESALE</v>
          </cell>
          <cell r="G4372" t="str">
            <v>PAÑO DE PUERTA  AVD / ALETA  AVDSOBRESALE</v>
          </cell>
          <cell r="H4372" t="str">
            <v>X76</v>
          </cell>
          <cell r="I4372" t="str">
            <v>TCMU</v>
          </cell>
          <cell r="J4372">
            <v>8</v>
          </cell>
          <cell r="K4372" t="str">
            <v>RIZZI JESSICA</v>
          </cell>
          <cell r="L4372" t="str">
            <v>GUNI</v>
          </cell>
        </row>
        <row r="4373">
          <cell r="A4373">
            <v>22</v>
          </cell>
          <cell r="B4373" t="str">
            <v>X76</v>
          </cell>
          <cell r="C4373" t="str">
            <v>DEPARTAMENTO PINTURA</v>
          </cell>
          <cell r="D4373" t="str">
            <v>484</v>
          </cell>
          <cell r="E4373" t="str">
            <v>PISO AR DE COFRE - CAJA</v>
          </cell>
          <cell r="F4373" t="str">
            <v>FALTA DE MASTICO</v>
          </cell>
          <cell r="G4373" t="str">
            <v>PISO AR DE COFRE - CAJAFALTA DE MASTICO</v>
          </cell>
          <cell r="H4373" t="str">
            <v>X76</v>
          </cell>
          <cell r="I4373" t="str">
            <v>BDEF</v>
          </cell>
          <cell r="J4373">
            <v>8</v>
          </cell>
          <cell r="K4373" t="str">
            <v>ESTERIO SERGIO DAN</v>
          </cell>
          <cell r="L4373" t="str">
            <v>BOUT</v>
          </cell>
        </row>
        <row r="4374">
          <cell r="A4374">
            <v>22</v>
          </cell>
          <cell r="B4374" t="str">
            <v>X76</v>
          </cell>
          <cell r="C4374" t="str">
            <v>DEPARTAMENTO PINTURA</v>
          </cell>
          <cell r="D4374" t="str">
            <v>484</v>
          </cell>
          <cell r="E4374" t="str">
            <v>PUERTA AVD.</v>
          </cell>
          <cell r="F4374" t="str">
            <v>RETOQUE DE PINTURA APARENTE</v>
          </cell>
          <cell r="G4374" t="str">
            <v>PUERTA AVD.RETOQUE DE PINTURA APARENTE</v>
          </cell>
          <cell r="H4374" t="str">
            <v>X76</v>
          </cell>
          <cell r="I4374" t="str">
            <v>TCMU</v>
          </cell>
          <cell r="J4374">
            <v>8</v>
          </cell>
          <cell r="K4374" t="str">
            <v>FIGUEROA MIGUEL ANGE</v>
          </cell>
          <cell r="L4374" t="str">
            <v>GUNI</v>
          </cell>
        </row>
        <row r="4375">
          <cell r="A4375">
            <v>22</v>
          </cell>
          <cell r="B4375" t="str">
            <v>X76</v>
          </cell>
          <cell r="C4375" t="str">
            <v>DEPARTAMENTO PINTURA</v>
          </cell>
          <cell r="D4375" t="str">
            <v>484</v>
          </cell>
          <cell r="E4375" t="str">
            <v>PUERTA BATIENTE ARI.</v>
          </cell>
          <cell r="F4375" t="str">
            <v>AUREOLA DE LUSTRADO</v>
          </cell>
          <cell r="G4375" t="str">
            <v>PUERTA BATIENTE ARI.AUREOLA DE LUSTRADO</v>
          </cell>
          <cell r="H4375" t="str">
            <v>X76</v>
          </cell>
          <cell r="I4375" t="str">
            <v>TCMU</v>
          </cell>
          <cell r="J4375">
            <v>8</v>
          </cell>
          <cell r="K4375" t="str">
            <v>FUENTE FEDER GREGOR</v>
          </cell>
          <cell r="L4375" t="str">
            <v>GUNI</v>
          </cell>
        </row>
        <row r="4376">
          <cell r="A4376">
            <v>22</v>
          </cell>
          <cell r="B4376" t="str">
            <v>X76</v>
          </cell>
          <cell r="C4376" t="str">
            <v>DEPARTAMENTO PINTURA</v>
          </cell>
          <cell r="D4376" t="str">
            <v>484</v>
          </cell>
          <cell r="E4376" t="str">
            <v>PUERTA BATIENTE LATERAL I.</v>
          </cell>
          <cell r="F4376" t="str">
            <v>BOLLOS</v>
          </cell>
          <cell r="G4376" t="str">
            <v>PUERTA BATIENTE LATERAL I.BOLLOS</v>
          </cell>
          <cell r="H4376" t="str">
            <v>X76</v>
          </cell>
          <cell r="I4376" t="str">
            <v>SRET</v>
          </cell>
          <cell r="J4376">
            <v>8</v>
          </cell>
          <cell r="K4376" t="str">
            <v>CORREA, ALBERTO</v>
          </cell>
          <cell r="L4376" t="str">
            <v>STO1</v>
          </cell>
        </row>
        <row r="4377">
          <cell r="A4377">
            <v>22</v>
          </cell>
          <cell r="B4377" t="str">
            <v>X76</v>
          </cell>
          <cell r="C4377" t="str">
            <v>DEPARTAMENTO PINTURA</v>
          </cell>
          <cell r="D4377" t="str">
            <v>484</v>
          </cell>
          <cell r="E4377" t="str">
            <v>PUERTA DESLIZANTE LATERAL D.</v>
          </cell>
          <cell r="F4377" t="str">
            <v>BOLLOS</v>
          </cell>
          <cell r="G4377" t="str">
            <v>PUERTA DESLIZANTE LATERAL D.BOLLOS</v>
          </cell>
          <cell r="H4377" t="str">
            <v>X76</v>
          </cell>
          <cell r="I4377" t="str">
            <v>BOUT</v>
          </cell>
          <cell r="J4377">
            <v>8</v>
          </cell>
          <cell r="K4377" t="str">
            <v>GAUNA MARIA EUGENIA</v>
          </cell>
          <cell r="L4377" t="str">
            <v>GUNI</v>
          </cell>
        </row>
        <row r="4378">
          <cell r="A4378">
            <v>22</v>
          </cell>
          <cell r="B4378" t="str">
            <v>X76</v>
          </cell>
          <cell r="C4378" t="str">
            <v>DEPARTAMENTO PINTURA</v>
          </cell>
          <cell r="D4378" t="str">
            <v>484</v>
          </cell>
          <cell r="E4378" t="str">
            <v>PUERTA DESLIZANTE LATERAL D.</v>
          </cell>
          <cell r="F4378" t="str">
            <v>BOLLOS</v>
          </cell>
          <cell r="G4378" t="str">
            <v>PUERTA DESLIZANTE LATERAL D.BOLLOS</v>
          </cell>
          <cell r="H4378" t="str">
            <v>X76</v>
          </cell>
          <cell r="I4378" t="str">
            <v>TCMU</v>
          </cell>
          <cell r="J4378">
            <v>8</v>
          </cell>
          <cell r="K4378" t="str">
            <v>IBARRA CARLOS NICOLA</v>
          </cell>
          <cell r="L4378" t="str">
            <v>GUNI</v>
          </cell>
        </row>
        <row r="4379">
          <cell r="A4379">
            <v>22</v>
          </cell>
          <cell r="B4379" t="str">
            <v>X76</v>
          </cell>
          <cell r="C4379" t="str">
            <v>DEPARTAMENTO PINTURA</v>
          </cell>
          <cell r="D4379" t="str">
            <v>484</v>
          </cell>
          <cell r="E4379" t="str">
            <v>PUERTA DESLIZANTE LATERAL D.</v>
          </cell>
          <cell r="F4379" t="str">
            <v>BOLLOS</v>
          </cell>
          <cell r="G4379" t="str">
            <v>PUERTA DESLIZANTE LATERAL D.BOLLOS</v>
          </cell>
          <cell r="H4379" t="str">
            <v>X76</v>
          </cell>
          <cell r="I4379" t="str">
            <v>TCMU</v>
          </cell>
          <cell r="J4379">
            <v>8</v>
          </cell>
          <cell r="K4379" t="str">
            <v>MANZANELLI RICARDO O</v>
          </cell>
          <cell r="L4379" t="str">
            <v>GUNI</v>
          </cell>
        </row>
        <row r="4380">
          <cell r="A4380">
            <v>22</v>
          </cell>
          <cell r="B4380" t="str">
            <v>X76</v>
          </cell>
          <cell r="C4380" t="str">
            <v>DEPARTAMENTO PINTURA</v>
          </cell>
          <cell r="D4380" t="str">
            <v>484</v>
          </cell>
          <cell r="E4380" t="str">
            <v>PUERTA DESLIZANTE LATERAL I.</v>
          </cell>
          <cell r="F4380" t="str">
            <v>BOLLOS</v>
          </cell>
          <cell r="G4380" t="str">
            <v>PUERTA DESLIZANTE LATERAL I.BOLLOS</v>
          </cell>
          <cell r="H4380" t="str">
            <v>X76</v>
          </cell>
          <cell r="I4380" t="str">
            <v>SRE2</v>
          </cell>
          <cell r="J4380">
            <v>8</v>
          </cell>
          <cell r="K4380" t="str">
            <v>FIGUEROA MIGUEL ANGE</v>
          </cell>
          <cell r="L4380" t="str">
            <v>GUNI</v>
          </cell>
        </row>
        <row r="4381">
          <cell r="A4381">
            <v>22</v>
          </cell>
          <cell r="B4381" t="str">
            <v>X76</v>
          </cell>
          <cell r="C4381" t="str">
            <v>DEPARTAMENTO PINTURA</v>
          </cell>
          <cell r="D4381" t="str">
            <v>484</v>
          </cell>
          <cell r="E4381" t="str">
            <v>PUERTA DESLIZANTE LATERAL I.</v>
          </cell>
          <cell r="F4381" t="str">
            <v>BOLLOS</v>
          </cell>
          <cell r="G4381" t="str">
            <v>PUERTA DESLIZANTE LATERAL I.BOLLOS</v>
          </cell>
          <cell r="H4381" t="str">
            <v>X76</v>
          </cell>
          <cell r="I4381" t="str">
            <v>SREE</v>
          </cell>
          <cell r="J4381">
            <v>8</v>
          </cell>
          <cell r="K4381" t="str">
            <v>GARZON LUIS CESAR</v>
          </cell>
          <cell r="L4381" t="str">
            <v>GUNI</v>
          </cell>
        </row>
        <row r="4382">
          <cell r="A4382">
            <v>22</v>
          </cell>
          <cell r="B4382" t="str">
            <v>X76</v>
          </cell>
          <cell r="C4382" t="str">
            <v>DEPARTAMENTO PINTURA</v>
          </cell>
          <cell r="D4382" t="str">
            <v>484</v>
          </cell>
          <cell r="E4382" t="str">
            <v>PUERTA DESLIZANTE LATERAL I.</v>
          </cell>
          <cell r="F4382" t="str">
            <v>BOLLOS</v>
          </cell>
          <cell r="G4382" t="str">
            <v>PUERTA DESLIZANTE LATERAL I.BOLLOS</v>
          </cell>
          <cell r="H4382" t="str">
            <v>X76</v>
          </cell>
          <cell r="I4382" t="str">
            <v>SREE</v>
          </cell>
          <cell r="J4382">
            <v>8</v>
          </cell>
          <cell r="K4382" t="str">
            <v>RAMIREZ RICAR DANIEL</v>
          </cell>
          <cell r="L4382" t="str">
            <v>GUNI</v>
          </cell>
        </row>
        <row r="4383">
          <cell r="A4383">
            <v>22</v>
          </cell>
          <cell r="B4383" t="str">
            <v>X76</v>
          </cell>
          <cell r="C4383" t="str">
            <v>DEPARTAMENTO PINTURA</v>
          </cell>
          <cell r="D4383" t="str">
            <v>484</v>
          </cell>
          <cell r="E4383" t="str">
            <v>PUERTA DESLIZANTE LATERAL I.</v>
          </cell>
          <cell r="F4383" t="str">
            <v>BOLLOS</v>
          </cell>
          <cell r="G4383" t="str">
            <v>PUERTA DESLIZANTE LATERAL I.BOLLOS</v>
          </cell>
          <cell r="H4383" t="str">
            <v>X76</v>
          </cell>
          <cell r="I4383" t="str">
            <v>TCMU</v>
          </cell>
          <cell r="J4383">
            <v>8</v>
          </cell>
          <cell r="K4383" t="str">
            <v>IBARRA CARLOS NICOLA</v>
          </cell>
          <cell r="L4383" t="str">
            <v>GUNI</v>
          </cell>
        </row>
        <row r="4384">
          <cell r="A4384">
            <v>22</v>
          </cell>
          <cell r="B4384" t="str">
            <v>X76</v>
          </cell>
          <cell r="C4384" t="str">
            <v>DEPARTAMENTO PINTURA</v>
          </cell>
          <cell r="D4384" t="str">
            <v>484</v>
          </cell>
          <cell r="E4384" t="str">
            <v>PUERTA DESLIZANTE LATERAL I.</v>
          </cell>
          <cell r="F4384" t="str">
            <v>BOLLOS</v>
          </cell>
          <cell r="G4384" t="str">
            <v>PUERTA DESLIZANTE LATERAL I.BOLLOS</v>
          </cell>
          <cell r="H4384" t="str">
            <v>X76</v>
          </cell>
          <cell r="I4384" t="str">
            <v>TCMU</v>
          </cell>
          <cell r="J4384">
            <v>8</v>
          </cell>
          <cell r="K4384" t="str">
            <v>REYNOSO DAVID WALTER</v>
          </cell>
          <cell r="L4384" t="str">
            <v>GUNI</v>
          </cell>
        </row>
        <row r="4385">
          <cell r="A4385">
            <v>22</v>
          </cell>
          <cell r="B4385" t="str">
            <v>X76</v>
          </cell>
          <cell r="C4385" t="str">
            <v>DEPARTAMENTO PINTURA</v>
          </cell>
          <cell r="D4385" t="str">
            <v>484</v>
          </cell>
          <cell r="E4385" t="str">
            <v>TECHO</v>
          </cell>
          <cell r="F4385" t="str">
            <v>BOLLOS</v>
          </cell>
          <cell r="G4385" t="str">
            <v>TECHOBOLLOS</v>
          </cell>
          <cell r="H4385" t="str">
            <v>X76</v>
          </cell>
          <cell r="I4385" t="str">
            <v>SRE2</v>
          </cell>
          <cell r="J4385">
            <v>8</v>
          </cell>
          <cell r="K4385" t="str">
            <v>FIGUEROA MIGUEL ANGE</v>
          </cell>
          <cell r="L4385" t="str">
            <v>GUNI</v>
          </cell>
        </row>
        <row r="4386">
          <cell r="A4386">
            <v>22</v>
          </cell>
          <cell r="B4386" t="str">
            <v>X76</v>
          </cell>
          <cell r="C4386" t="str">
            <v>DEPARTAMENTO PINTURA</v>
          </cell>
          <cell r="D4386" t="str">
            <v>484</v>
          </cell>
          <cell r="E4386" t="str">
            <v>TECHO</v>
          </cell>
          <cell r="F4386" t="str">
            <v>BOLLOS</v>
          </cell>
          <cell r="G4386" t="str">
            <v>TECHOBOLLOS</v>
          </cell>
          <cell r="H4386" t="str">
            <v>X76</v>
          </cell>
          <cell r="I4386" t="str">
            <v>SRET</v>
          </cell>
          <cell r="J4386">
            <v>8</v>
          </cell>
          <cell r="K4386" t="str">
            <v>CORREA, ALBERTO</v>
          </cell>
          <cell r="L4386" t="str">
            <v>STO1</v>
          </cell>
        </row>
        <row r="4387">
          <cell r="A4387">
            <v>22</v>
          </cell>
          <cell r="B4387" t="str">
            <v>X76</v>
          </cell>
          <cell r="C4387" t="str">
            <v>DEPARTAMENTO PINTURA</v>
          </cell>
          <cell r="D4387" t="str">
            <v>484</v>
          </cell>
          <cell r="E4387" t="str">
            <v>TECHO</v>
          </cell>
          <cell r="F4387" t="str">
            <v>BOLLOS</v>
          </cell>
          <cell r="G4387" t="str">
            <v>TECHOBOLLOS</v>
          </cell>
          <cell r="H4387" t="str">
            <v>X76</v>
          </cell>
          <cell r="I4387" t="str">
            <v>TCMU</v>
          </cell>
          <cell r="J4387">
            <v>8</v>
          </cell>
          <cell r="K4387" t="str">
            <v>GUTIERREZ VERONICA</v>
          </cell>
          <cell r="L4387" t="str">
            <v>GUNI</v>
          </cell>
        </row>
        <row r="4388">
          <cell r="A4388">
            <v>22</v>
          </cell>
          <cell r="B4388" t="str">
            <v>X76</v>
          </cell>
          <cell r="C4388" t="str">
            <v>DEPARTAMENTO PINTURA</v>
          </cell>
          <cell r="D4388" t="str">
            <v>484</v>
          </cell>
          <cell r="E4388" t="str">
            <v>TECHO</v>
          </cell>
          <cell r="F4388" t="str">
            <v>RETOQUE DE PINTURA APARENTE</v>
          </cell>
          <cell r="G4388" t="str">
            <v>TECHORETOQUE DE PINTURA APARENTE</v>
          </cell>
          <cell r="H4388" t="str">
            <v>X76</v>
          </cell>
          <cell r="I4388" t="str">
            <v>SRE1</v>
          </cell>
          <cell r="J4388">
            <v>8</v>
          </cell>
          <cell r="K4388" t="str">
            <v>MANZANELLI RICARDO O</v>
          </cell>
          <cell r="L4388" t="str">
            <v>GUNI</v>
          </cell>
        </row>
        <row r="4389">
          <cell r="A4389">
            <v>22</v>
          </cell>
          <cell r="B4389" t="str">
            <v>X76</v>
          </cell>
          <cell r="C4389" t="str">
            <v>DEPARTAMENTO PINTURA</v>
          </cell>
          <cell r="D4389" t="str">
            <v>484</v>
          </cell>
          <cell r="E4389" t="str">
            <v>TRAVIESA SUPERIOR AV. DE TECHO</v>
          </cell>
          <cell r="F4389" t="str">
            <v>FALTA ESPESOR DE PINTURA</v>
          </cell>
          <cell r="G4389" t="str">
            <v>TRAVIESA SUPERIOR AV. DE TECHOFALTA ESPESOR DE PINTURA</v>
          </cell>
          <cell r="H4389" t="str">
            <v>X76</v>
          </cell>
          <cell r="I4389" t="str">
            <v>BOUT</v>
          </cell>
          <cell r="J4389">
            <v>8</v>
          </cell>
          <cell r="K4389" t="str">
            <v>AUTELLI JORGE A</v>
          </cell>
          <cell r="L4389" t="str">
            <v>TCMU</v>
          </cell>
        </row>
        <row r="4390">
          <cell r="A4390">
            <v>22</v>
          </cell>
          <cell r="B4390" t="str">
            <v>X76</v>
          </cell>
          <cell r="C4390" t="str">
            <v>DEPARTAMENTO PINTURA</v>
          </cell>
          <cell r="D4390" t="str">
            <v>486</v>
          </cell>
          <cell r="E4390" t="str">
            <v>ALETA  ARI.</v>
          </cell>
          <cell r="F4390" t="str">
            <v>CRATER</v>
          </cell>
          <cell r="G4390" t="str">
            <v>ALETA  ARI.CRATER</v>
          </cell>
          <cell r="H4390" t="str">
            <v>X76</v>
          </cell>
          <cell r="I4390" t="str">
            <v>TCMU</v>
          </cell>
          <cell r="J4390">
            <v>8</v>
          </cell>
          <cell r="K4390" t="str">
            <v>FIGUEROA MIGUEL ANGE</v>
          </cell>
          <cell r="L4390" t="str">
            <v>GUNI</v>
          </cell>
        </row>
        <row r="4391">
          <cell r="A4391">
            <v>22</v>
          </cell>
          <cell r="B4391" t="str">
            <v>X76</v>
          </cell>
          <cell r="C4391" t="str">
            <v>DEPARTAMENTO PINTURA</v>
          </cell>
          <cell r="D4391" t="str">
            <v>486</v>
          </cell>
          <cell r="E4391" t="str">
            <v>ALETA  ARI.</v>
          </cell>
          <cell r="F4391" t="str">
            <v>DEPOSITO DE PARTICULAS</v>
          </cell>
          <cell r="G4391" t="str">
            <v>ALETA  ARI.DEPOSITO DE PARTICULAS</v>
          </cell>
          <cell r="H4391" t="str">
            <v>X76</v>
          </cell>
          <cell r="I4391" t="str">
            <v>SRE1</v>
          </cell>
          <cell r="J4391">
            <v>8</v>
          </cell>
          <cell r="K4391" t="str">
            <v>GAUNA MARIA EUGENIA</v>
          </cell>
          <cell r="L4391" t="str">
            <v>GUNI</v>
          </cell>
        </row>
        <row r="4392">
          <cell r="A4392">
            <v>22</v>
          </cell>
          <cell r="B4392" t="str">
            <v>X76</v>
          </cell>
          <cell r="C4392" t="str">
            <v>DEPARTAMENTO PINTURA</v>
          </cell>
          <cell r="D4392" t="str">
            <v>486</v>
          </cell>
          <cell r="E4392" t="str">
            <v>ALETA  ARI.</v>
          </cell>
          <cell r="F4392" t="str">
            <v>DEPOSITO DE PARTICULAS</v>
          </cell>
          <cell r="G4392" t="str">
            <v>ALETA  ARI.DEPOSITO DE PARTICULAS</v>
          </cell>
          <cell r="H4392" t="str">
            <v>X76</v>
          </cell>
          <cell r="I4392" t="str">
            <v>SRE2</v>
          </cell>
          <cell r="J4392">
            <v>8</v>
          </cell>
          <cell r="K4392" t="str">
            <v>FIGUEROA MIGUEL ANGE</v>
          </cell>
          <cell r="L4392" t="str">
            <v>GUNI</v>
          </cell>
        </row>
        <row r="4393">
          <cell r="A4393">
            <v>22</v>
          </cell>
          <cell r="B4393" t="str">
            <v>X76</v>
          </cell>
          <cell r="C4393" t="str">
            <v>DEPARTAMENTO PINTURA</v>
          </cell>
          <cell r="D4393" t="str">
            <v>486</v>
          </cell>
          <cell r="E4393" t="str">
            <v>ALETA  ARI.</v>
          </cell>
          <cell r="F4393" t="str">
            <v>DEPOSITO DE PARTICULAS</v>
          </cell>
          <cell r="G4393" t="str">
            <v>ALETA  ARI.DEPOSITO DE PARTICULAS</v>
          </cell>
          <cell r="H4393" t="str">
            <v>X76</v>
          </cell>
          <cell r="I4393" t="str">
            <v>SREE</v>
          </cell>
          <cell r="J4393">
            <v>8</v>
          </cell>
          <cell r="K4393" t="str">
            <v>ACEVEDO CLAUDIO CEFE</v>
          </cell>
          <cell r="L4393" t="str">
            <v>GUNI</v>
          </cell>
        </row>
        <row r="4394">
          <cell r="A4394">
            <v>22</v>
          </cell>
          <cell r="B4394" t="str">
            <v>X76</v>
          </cell>
          <cell r="C4394" t="str">
            <v>DEPARTAMENTO PINTURA</v>
          </cell>
          <cell r="D4394" t="str">
            <v>486</v>
          </cell>
          <cell r="E4394" t="str">
            <v>ALETA  ARI.</v>
          </cell>
          <cell r="F4394" t="str">
            <v>GRANO</v>
          </cell>
          <cell r="G4394" t="str">
            <v>ALETA  ARI.GRANO</v>
          </cell>
          <cell r="H4394" t="str">
            <v>X76</v>
          </cell>
          <cell r="I4394" t="str">
            <v>TCMU</v>
          </cell>
          <cell r="J4394">
            <v>8</v>
          </cell>
          <cell r="K4394" t="str">
            <v>GAUNA MARIA EUGENIA</v>
          </cell>
          <cell r="L4394" t="str">
            <v>GUNI</v>
          </cell>
        </row>
        <row r="4395">
          <cell r="A4395">
            <v>22</v>
          </cell>
          <cell r="B4395" t="str">
            <v>X76</v>
          </cell>
          <cell r="C4395" t="str">
            <v>DEPARTAMENTO PINTURA</v>
          </cell>
          <cell r="D4395" t="str">
            <v>486</v>
          </cell>
          <cell r="E4395" t="str">
            <v>ALETA  ARI.</v>
          </cell>
          <cell r="F4395" t="str">
            <v>HUELLAS</v>
          </cell>
          <cell r="G4395" t="str">
            <v>ALETA  ARI.HUELLAS</v>
          </cell>
          <cell r="H4395" t="str">
            <v>X76</v>
          </cell>
          <cell r="I4395" t="str">
            <v>SREE</v>
          </cell>
          <cell r="J4395">
            <v>8</v>
          </cell>
          <cell r="K4395" t="str">
            <v>GARZON LUIS CESAR</v>
          </cell>
          <cell r="L4395" t="str">
            <v>GUNI</v>
          </cell>
        </row>
        <row r="4396">
          <cell r="A4396">
            <v>22</v>
          </cell>
          <cell r="B4396" t="str">
            <v>X76</v>
          </cell>
          <cell r="C4396" t="str">
            <v>DEPARTAMENTO PINTURA</v>
          </cell>
          <cell r="D4396" t="str">
            <v>486</v>
          </cell>
          <cell r="E4396" t="str">
            <v>ALETA  ARI.</v>
          </cell>
          <cell r="F4396" t="str">
            <v>PICADURAS</v>
          </cell>
          <cell r="G4396" t="str">
            <v>ALETA  ARI.PICADURAS</v>
          </cell>
          <cell r="H4396" t="str">
            <v>X76</v>
          </cell>
          <cell r="I4396" t="str">
            <v>SRE2</v>
          </cell>
          <cell r="J4396">
            <v>8</v>
          </cell>
          <cell r="K4396" t="str">
            <v>AUTELLI JORGE A</v>
          </cell>
          <cell r="L4396" t="str">
            <v>TCMU</v>
          </cell>
        </row>
        <row r="4397">
          <cell r="A4397">
            <v>22</v>
          </cell>
          <cell r="B4397" t="str">
            <v>X76</v>
          </cell>
          <cell r="C4397" t="str">
            <v>DEPARTAMENTO PINTURA</v>
          </cell>
          <cell r="D4397" t="str">
            <v>486</v>
          </cell>
          <cell r="E4397" t="str">
            <v>ALETA  AVD.</v>
          </cell>
          <cell r="F4397" t="str">
            <v>GRANO</v>
          </cell>
          <cell r="G4397" t="str">
            <v>ALETA  AVD.GRANO</v>
          </cell>
          <cell r="H4397" t="str">
            <v>X76</v>
          </cell>
          <cell r="I4397" t="str">
            <v>TCMU</v>
          </cell>
          <cell r="J4397">
            <v>8</v>
          </cell>
          <cell r="K4397" t="str">
            <v>ZELAYA GONZA MA CRUZ</v>
          </cell>
          <cell r="L4397" t="str">
            <v>GUNI</v>
          </cell>
        </row>
        <row r="4398">
          <cell r="A4398">
            <v>22</v>
          </cell>
          <cell r="B4398" t="str">
            <v>X76</v>
          </cell>
          <cell r="C4398" t="str">
            <v>DEPARTAMENTO PINTURA</v>
          </cell>
          <cell r="D4398" t="str">
            <v>486</v>
          </cell>
          <cell r="E4398" t="str">
            <v>ALETA  AVD.</v>
          </cell>
          <cell r="F4398" t="str">
            <v>MANCHA</v>
          </cell>
          <cell r="G4398" t="str">
            <v>ALETA  AVD.MANCHA</v>
          </cell>
          <cell r="H4398" t="str">
            <v>X76</v>
          </cell>
          <cell r="I4398" t="str">
            <v>TCMU</v>
          </cell>
          <cell r="J4398">
            <v>8</v>
          </cell>
          <cell r="K4398" t="str">
            <v>GUTIERREZ VERONICA</v>
          </cell>
          <cell r="L4398" t="str">
            <v>GUNI</v>
          </cell>
        </row>
        <row r="4399">
          <cell r="A4399">
            <v>22</v>
          </cell>
          <cell r="B4399" t="str">
            <v>X76</v>
          </cell>
          <cell r="C4399" t="str">
            <v>DEPARTAMENTO PINTURA</v>
          </cell>
          <cell r="D4399" t="str">
            <v>486</v>
          </cell>
          <cell r="E4399" t="str">
            <v>ALETA  AVI.</v>
          </cell>
          <cell r="F4399" t="str">
            <v>GRANO</v>
          </cell>
          <cell r="G4399" t="str">
            <v>ALETA  AVI.GRANO</v>
          </cell>
          <cell r="H4399" t="str">
            <v>X76</v>
          </cell>
          <cell r="I4399" t="str">
            <v>TCMU</v>
          </cell>
          <cell r="J4399">
            <v>8</v>
          </cell>
          <cell r="K4399" t="str">
            <v>FIGUEROA MIGUEL ANGE</v>
          </cell>
          <cell r="L4399" t="str">
            <v>GUNI</v>
          </cell>
        </row>
        <row r="4400">
          <cell r="A4400">
            <v>22</v>
          </cell>
          <cell r="B4400" t="str">
            <v>X76</v>
          </cell>
          <cell r="C4400" t="str">
            <v>DEPARTAMENTO PINTURA</v>
          </cell>
          <cell r="D4400" t="str">
            <v>486</v>
          </cell>
          <cell r="E4400" t="str">
            <v>ALETA  AVI.</v>
          </cell>
          <cell r="F4400" t="str">
            <v>GRANO</v>
          </cell>
          <cell r="G4400" t="str">
            <v>ALETA  AVI.GRANO</v>
          </cell>
          <cell r="H4400" t="str">
            <v>X76</v>
          </cell>
          <cell r="I4400" t="str">
            <v>TCMU</v>
          </cell>
          <cell r="J4400">
            <v>8</v>
          </cell>
          <cell r="K4400" t="str">
            <v>GUTIERREZ VERONICA</v>
          </cell>
          <cell r="L4400" t="str">
            <v>GUNI</v>
          </cell>
        </row>
        <row r="4401">
          <cell r="A4401">
            <v>22</v>
          </cell>
          <cell r="B4401" t="str">
            <v>X76</v>
          </cell>
          <cell r="C4401" t="str">
            <v>DEPARTAMENTO PINTURA</v>
          </cell>
          <cell r="D4401" t="str">
            <v>486</v>
          </cell>
          <cell r="E4401" t="str">
            <v>ALETA  AVI.</v>
          </cell>
          <cell r="F4401" t="str">
            <v>GRANO</v>
          </cell>
          <cell r="G4401" t="str">
            <v>ALETA  AVI.GRANO</v>
          </cell>
          <cell r="H4401" t="str">
            <v>X76</v>
          </cell>
          <cell r="I4401" t="str">
            <v>TCMU</v>
          </cell>
          <cell r="J4401">
            <v>8</v>
          </cell>
          <cell r="K4401" t="str">
            <v>RUSEK CHRISTIAN ADRI</v>
          </cell>
          <cell r="L4401" t="str">
            <v>GUNI</v>
          </cell>
        </row>
        <row r="4402">
          <cell r="A4402">
            <v>22</v>
          </cell>
          <cell r="B4402" t="str">
            <v>X76</v>
          </cell>
          <cell r="C4402" t="str">
            <v>DEPARTAMENTO PINTURA</v>
          </cell>
          <cell r="D4402" t="str">
            <v>486</v>
          </cell>
          <cell r="E4402" t="str">
            <v>ALETA  AVI.</v>
          </cell>
          <cell r="F4402" t="str">
            <v>GRANO</v>
          </cell>
          <cell r="G4402" t="str">
            <v>ALETA  AVI.GRANO</v>
          </cell>
          <cell r="H4402" t="str">
            <v>X76</v>
          </cell>
          <cell r="I4402" t="str">
            <v>TCMU</v>
          </cell>
          <cell r="J4402">
            <v>8</v>
          </cell>
          <cell r="K4402" t="str">
            <v>VAZQUEZ RENE ALBERTO</v>
          </cell>
          <cell r="L4402" t="str">
            <v>GUNI</v>
          </cell>
        </row>
        <row r="4403">
          <cell r="A4403">
            <v>22</v>
          </cell>
          <cell r="B4403" t="str">
            <v>X76</v>
          </cell>
          <cell r="C4403" t="str">
            <v>DEPARTAMENTO PINTURA</v>
          </cell>
          <cell r="D4403" t="str">
            <v>486</v>
          </cell>
          <cell r="E4403" t="str">
            <v>ALETA  AVI.</v>
          </cell>
          <cell r="F4403" t="str">
            <v>MANCHA</v>
          </cell>
          <cell r="G4403" t="str">
            <v>ALETA  AVI.MANCHA</v>
          </cell>
          <cell r="H4403" t="str">
            <v>X76</v>
          </cell>
          <cell r="I4403" t="str">
            <v>BOUT</v>
          </cell>
          <cell r="J4403">
            <v>8</v>
          </cell>
          <cell r="K4403" t="str">
            <v>FUENTE FEDER GREGOR</v>
          </cell>
          <cell r="L4403" t="str">
            <v>GUNI</v>
          </cell>
        </row>
        <row r="4404">
          <cell r="A4404">
            <v>22</v>
          </cell>
          <cell r="B4404" t="str">
            <v>X76</v>
          </cell>
          <cell r="C4404" t="str">
            <v>DEPARTAMENTO PINTURA</v>
          </cell>
          <cell r="D4404" t="str">
            <v>486</v>
          </cell>
          <cell r="E4404" t="str">
            <v>ALETA  AVI.</v>
          </cell>
          <cell r="F4404" t="str">
            <v>MANCHA</v>
          </cell>
          <cell r="G4404" t="str">
            <v>ALETA  AVI.MANCHA</v>
          </cell>
          <cell r="H4404" t="str">
            <v>X76</v>
          </cell>
          <cell r="I4404" t="str">
            <v>TCMU</v>
          </cell>
          <cell r="J4404">
            <v>8</v>
          </cell>
          <cell r="K4404" t="str">
            <v>GUTIERREZ VERONICA</v>
          </cell>
          <cell r="L4404" t="str">
            <v>GUNI</v>
          </cell>
        </row>
        <row r="4405">
          <cell r="A4405">
            <v>22</v>
          </cell>
          <cell r="B4405" t="str">
            <v>X76</v>
          </cell>
          <cell r="C4405" t="str">
            <v>DEPARTAMENTO PINTURA</v>
          </cell>
          <cell r="D4405" t="str">
            <v>486</v>
          </cell>
          <cell r="E4405" t="str">
            <v>BRANCARD DE TECHO DCHO.</v>
          </cell>
          <cell r="F4405" t="str">
            <v>DEPOSITO DE PARTICULAS</v>
          </cell>
          <cell r="G4405" t="str">
            <v>BRANCARD DE TECHO DCHO.DEPOSITO DE PARTICULAS</v>
          </cell>
          <cell r="H4405" t="str">
            <v>X76</v>
          </cell>
          <cell r="I4405" t="str">
            <v>SRE2</v>
          </cell>
          <cell r="J4405">
            <v>8</v>
          </cell>
          <cell r="K4405" t="str">
            <v>AUTELLI JORGE A</v>
          </cell>
          <cell r="L4405" t="str">
            <v>TCMU</v>
          </cell>
        </row>
        <row r="4406">
          <cell r="A4406">
            <v>22</v>
          </cell>
          <cell r="B4406" t="str">
            <v>X76</v>
          </cell>
          <cell r="C4406" t="str">
            <v>DEPARTAMENTO PINTURA</v>
          </cell>
          <cell r="D4406" t="str">
            <v>486</v>
          </cell>
          <cell r="E4406" t="str">
            <v>BRANCARD DE TECHO IZ.</v>
          </cell>
          <cell r="F4406" t="str">
            <v>DEPOSITO DE PARTICULAS</v>
          </cell>
          <cell r="G4406" t="str">
            <v>BRANCARD DE TECHO IZ.DEPOSITO DE PARTICULAS</v>
          </cell>
          <cell r="H4406" t="str">
            <v>X76</v>
          </cell>
          <cell r="I4406" t="str">
            <v>SRE1</v>
          </cell>
          <cell r="J4406">
            <v>8</v>
          </cell>
          <cell r="K4406" t="str">
            <v>AUTELLI JORGE A</v>
          </cell>
          <cell r="L4406" t="str">
            <v>TCMU</v>
          </cell>
        </row>
        <row r="4407">
          <cell r="A4407">
            <v>22</v>
          </cell>
          <cell r="B4407" t="str">
            <v>X76</v>
          </cell>
          <cell r="C4407" t="str">
            <v>DEPARTAMENTO PINTURA</v>
          </cell>
          <cell r="D4407" t="str">
            <v>486</v>
          </cell>
          <cell r="E4407" t="str">
            <v>CAPOT AV.</v>
          </cell>
          <cell r="F4407" t="str">
            <v>DEPOSITO DE PARTICULAS</v>
          </cell>
          <cell r="G4407" t="str">
            <v>CAPOT AV.DEPOSITO DE PARTICULAS</v>
          </cell>
          <cell r="H4407" t="str">
            <v>X76</v>
          </cell>
          <cell r="I4407" t="str">
            <v>SPIN</v>
          </cell>
          <cell r="J4407">
            <v>8</v>
          </cell>
          <cell r="K4407" t="str">
            <v>ALBORNOZ CARLOS</v>
          </cell>
          <cell r="L4407" t="str">
            <v>SPIN</v>
          </cell>
        </row>
        <row r="4408">
          <cell r="A4408">
            <v>22</v>
          </cell>
          <cell r="B4408" t="str">
            <v>X76</v>
          </cell>
          <cell r="C4408" t="str">
            <v>DEPARTAMENTO PINTURA</v>
          </cell>
          <cell r="D4408" t="str">
            <v>486</v>
          </cell>
          <cell r="E4408" t="str">
            <v>CAPOT AV.</v>
          </cell>
          <cell r="F4408" t="str">
            <v>DEPOSITO DE PARTICULAS</v>
          </cell>
          <cell r="G4408" t="str">
            <v>CAPOT AV.DEPOSITO DE PARTICULAS</v>
          </cell>
          <cell r="H4408" t="str">
            <v>X76</v>
          </cell>
          <cell r="I4408" t="str">
            <v>SRE2</v>
          </cell>
          <cell r="J4408">
            <v>8</v>
          </cell>
          <cell r="K4408" t="str">
            <v>VERA FEDERICO</v>
          </cell>
          <cell r="L4408" t="str">
            <v>GUNI</v>
          </cell>
        </row>
        <row r="4409">
          <cell r="A4409">
            <v>22</v>
          </cell>
          <cell r="B4409" t="str">
            <v>X76</v>
          </cell>
          <cell r="C4409" t="str">
            <v>DEPARTAMENTO PINTURA</v>
          </cell>
          <cell r="D4409" t="str">
            <v>486</v>
          </cell>
          <cell r="E4409" t="str">
            <v>CAPOT AV.</v>
          </cell>
          <cell r="F4409" t="str">
            <v>DEPOSITO DE PARTICULAS</v>
          </cell>
          <cell r="G4409" t="str">
            <v>CAPOT AV.DEPOSITO DE PARTICULAS</v>
          </cell>
          <cell r="H4409" t="str">
            <v>X76</v>
          </cell>
          <cell r="I4409" t="str">
            <v>TCMU</v>
          </cell>
          <cell r="J4409">
            <v>8</v>
          </cell>
          <cell r="K4409" t="str">
            <v>VERA FEDERICO</v>
          </cell>
          <cell r="L4409" t="str">
            <v>GUNI</v>
          </cell>
        </row>
        <row r="4410">
          <cell r="A4410">
            <v>22</v>
          </cell>
          <cell r="B4410" t="str">
            <v>X76</v>
          </cell>
          <cell r="C4410" t="str">
            <v>DEPARTAMENTO PINTURA</v>
          </cell>
          <cell r="D4410" t="str">
            <v>486</v>
          </cell>
          <cell r="E4410" t="str">
            <v>CAPOT AV.</v>
          </cell>
          <cell r="F4410" t="str">
            <v>GRANO</v>
          </cell>
          <cell r="G4410" t="str">
            <v>CAPOT AV.GRANO</v>
          </cell>
          <cell r="H4410" t="str">
            <v>X76</v>
          </cell>
          <cell r="I4410" t="str">
            <v>SRE1</v>
          </cell>
          <cell r="J4410">
            <v>8</v>
          </cell>
          <cell r="K4410" t="str">
            <v>GAUNA MARIA EUGENIA</v>
          </cell>
          <cell r="L4410" t="str">
            <v>GUNI</v>
          </cell>
        </row>
        <row r="4411">
          <cell r="A4411">
            <v>22</v>
          </cell>
          <cell r="B4411" t="str">
            <v>X76</v>
          </cell>
          <cell r="C4411" t="str">
            <v>DEPARTAMENTO PINTURA</v>
          </cell>
          <cell r="D4411" t="str">
            <v>486</v>
          </cell>
          <cell r="E4411" t="str">
            <v>CAPOT AV.</v>
          </cell>
          <cell r="F4411" t="str">
            <v>GRANO</v>
          </cell>
          <cell r="G4411" t="str">
            <v>CAPOT AV.GRANO</v>
          </cell>
          <cell r="H4411" t="str">
            <v>X76</v>
          </cell>
          <cell r="I4411" t="str">
            <v>SRE2</v>
          </cell>
          <cell r="J4411">
            <v>8</v>
          </cell>
          <cell r="K4411" t="str">
            <v>FIGUEROA MIGUEL ANGE</v>
          </cell>
          <cell r="L4411" t="str">
            <v>GUNI</v>
          </cell>
        </row>
        <row r="4412">
          <cell r="A4412">
            <v>22</v>
          </cell>
          <cell r="B4412" t="str">
            <v>X76</v>
          </cell>
          <cell r="C4412" t="str">
            <v>DEPARTAMENTO PINTURA</v>
          </cell>
          <cell r="D4412" t="str">
            <v>486</v>
          </cell>
          <cell r="E4412" t="str">
            <v>CUSTODIA  D.</v>
          </cell>
          <cell r="F4412" t="str">
            <v>DEPOSITO DE PARTICULAS</v>
          </cell>
          <cell r="G4412" t="str">
            <v>CUSTODIA  D.DEPOSITO DE PARTICULAS</v>
          </cell>
          <cell r="H4412" t="str">
            <v>X76</v>
          </cell>
          <cell r="I4412" t="str">
            <v>TCMU</v>
          </cell>
          <cell r="J4412">
            <v>8</v>
          </cell>
          <cell r="K4412" t="str">
            <v>RAMIREZ RICAR DANIEL</v>
          </cell>
          <cell r="L4412" t="str">
            <v>GUNI</v>
          </cell>
        </row>
        <row r="4413">
          <cell r="A4413">
            <v>22</v>
          </cell>
          <cell r="B4413" t="str">
            <v>X76</v>
          </cell>
          <cell r="C4413" t="str">
            <v>DEPARTAMENTO PINTURA</v>
          </cell>
          <cell r="D4413" t="str">
            <v>486</v>
          </cell>
          <cell r="E4413" t="str">
            <v>CUSTODIA  I.</v>
          </cell>
          <cell r="F4413" t="str">
            <v>DEPOSITO DE PARTICULAS</v>
          </cell>
          <cell r="G4413" t="str">
            <v>CUSTODIA  I.DEPOSITO DE PARTICULAS</v>
          </cell>
          <cell r="H4413" t="str">
            <v>X76</v>
          </cell>
          <cell r="I4413" t="str">
            <v>SRE1</v>
          </cell>
          <cell r="J4413">
            <v>8</v>
          </cell>
          <cell r="K4413" t="str">
            <v>RAMIREZ RICAR DANIEL</v>
          </cell>
          <cell r="L4413" t="str">
            <v>GUNI</v>
          </cell>
        </row>
        <row r="4414">
          <cell r="A4414">
            <v>22</v>
          </cell>
          <cell r="B4414" t="str">
            <v>X76</v>
          </cell>
          <cell r="C4414" t="str">
            <v>DEPARTAMENTO PINTURA</v>
          </cell>
          <cell r="D4414" t="str">
            <v>486</v>
          </cell>
          <cell r="E4414" t="str">
            <v>CUSTODIA  I.</v>
          </cell>
          <cell r="F4414" t="str">
            <v>GRANO</v>
          </cell>
          <cell r="G4414" t="str">
            <v>CUSTODIA  I.GRANO</v>
          </cell>
          <cell r="H4414" t="str">
            <v>X76</v>
          </cell>
          <cell r="I4414" t="str">
            <v>TCMU</v>
          </cell>
          <cell r="J4414">
            <v>8</v>
          </cell>
          <cell r="K4414" t="str">
            <v>GUTIERREZ VERONICA</v>
          </cell>
          <cell r="L4414" t="str">
            <v>GUNI</v>
          </cell>
        </row>
        <row r="4415">
          <cell r="A4415">
            <v>22</v>
          </cell>
          <cell r="B4415" t="str">
            <v>X76</v>
          </cell>
          <cell r="C4415" t="str">
            <v>DEPARTAMENTO PINTURA</v>
          </cell>
          <cell r="D4415" t="str">
            <v>486</v>
          </cell>
          <cell r="E4415" t="str">
            <v>ENCUADRAMIENTO DE PUERTA AVI.</v>
          </cell>
          <cell r="F4415" t="str">
            <v>GRANO</v>
          </cell>
          <cell r="G4415" t="str">
            <v>ENCUADRAMIENTO DE PUERTA AVI.GRANO</v>
          </cell>
          <cell r="H4415" t="str">
            <v>X76</v>
          </cell>
          <cell r="I4415" t="str">
            <v>SRE2</v>
          </cell>
          <cell r="J4415">
            <v>8</v>
          </cell>
          <cell r="K4415" t="str">
            <v>RIZZI JESSICA</v>
          </cell>
          <cell r="L4415" t="str">
            <v>GUNI</v>
          </cell>
        </row>
        <row r="4416">
          <cell r="A4416">
            <v>22</v>
          </cell>
          <cell r="B4416" t="str">
            <v>X76</v>
          </cell>
          <cell r="C4416" t="str">
            <v>DEPARTAMENTO PINTURA</v>
          </cell>
          <cell r="D4416" t="str">
            <v>486</v>
          </cell>
          <cell r="E4416" t="str">
            <v>MARCO DE PUERTA  AVD</v>
          </cell>
          <cell r="F4416" t="str">
            <v>DEPOSITO DE PARTICULAS</v>
          </cell>
          <cell r="G4416" t="str">
            <v>MARCO DE PUERTA  AVDDEPOSITO DE PARTICULAS</v>
          </cell>
          <cell r="H4416" t="str">
            <v>X76</v>
          </cell>
          <cell r="I4416" t="str">
            <v>TCMU</v>
          </cell>
          <cell r="J4416">
            <v>8</v>
          </cell>
          <cell r="K4416" t="str">
            <v>FIGUEROA MIGUEL ANGE</v>
          </cell>
          <cell r="L4416" t="str">
            <v>GUNI</v>
          </cell>
        </row>
        <row r="4417">
          <cell r="A4417">
            <v>22</v>
          </cell>
          <cell r="B4417" t="str">
            <v>X76</v>
          </cell>
          <cell r="C4417" t="str">
            <v>DEPARTAMENTO PINTURA</v>
          </cell>
          <cell r="D4417" t="str">
            <v>486</v>
          </cell>
          <cell r="E4417" t="str">
            <v>MARCO DE PUERTA  AVD</v>
          </cell>
          <cell r="F4417" t="str">
            <v>GRANO</v>
          </cell>
          <cell r="G4417" t="str">
            <v>MARCO DE PUERTA  AVDGRANO</v>
          </cell>
          <cell r="H4417" t="str">
            <v>X76</v>
          </cell>
          <cell r="I4417" t="str">
            <v>TCMU</v>
          </cell>
          <cell r="J4417">
            <v>8</v>
          </cell>
          <cell r="K4417" t="str">
            <v>VAZQUEZ RENE ALBERTO</v>
          </cell>
          <cell r="L4417" t="str">
            <v>GUNI</v>
          </cell>
        </row>
        <row r="4418">
          <cell r="A4418">
            <v>22</v>
          </cell>
          <cell r="B4418" t="str">
            <v>X76</v>
          </cell>
          <cell r="C4418" t="str">
            <v>DEPARTAMENTO PINTURA</v>
          </cell>
          <cell r="D4418" t="str">
            <v>486</v>
          </cell>
          <cell r="E4418" t="str">
            <v>MARCO DE PUERTA  AVI</v>
          </cell>
          <cell r="F4418" t="str">
            <v>HUELLAS</v>
          </cell>
          <cell r="G4418" t="str">
            <v>MARCO DE PUERTA  AVIHUELLAS</v>
          </cell>
          <cell r="H4418" t="str">
            <v>X76</v>
          </cell>
          <cell r="I4418" t="str">
            <v>SRE2</v>
          </cell>
          <cell r="J4418">
            <v>8</v>
          </cell>
          <cell r="K4418" t="str">
            <v>AUTELLI JORGE A</v>
          </cell>
          <cell r="L4418" t="str">
            <v>TCMU</v>
          </cell>
        </row>
        <row r="4419">
          <cell r="A4419">
            <v>22</v>
          </cell>
          <cell r="B4419" t="str">
            <v>X76</v>
          </cell>
          <cell r="C4419" t="str">
            <v>DEPARTAMENTO PINTURA</v>
          </cell>
          <cell r="D4419" t="str">
            <v>486</v>
          </cell>
          <cell r="E4419" t="str">
            <v>PAÑO LATERAL ARI</v>
          </cell>
          <cell r="F4419" t="str">
            <v>HUELLAS</v>
          </cell>
          <cell r="G4419" t="str">
            <v>PAÑO LATERAL ARIHUELLAS</v>
          </cell>
          <cell r="H4419" t="str">
            <v>X76</v>
          </cell>
          <cell r="I4419" t="str">
            <v>SRE2</v>
          </cell>
          <cell r="J4419">
            <v>8</v>
          </cell>
          <cell r="K4419" t="str">
            <v>AUTELLI JORGE A</v>
          </cell>
          <cell r="L4419" t="str">
            <v>TCMU</v>
          </cell>
        </row>
        <row r="4420">
          <cell r="A4420">
            <v>22</v>
          </cell>
          <cell r="B4420" t="str">
            <v>X76</v>
          </cell>
          <cell r="C4420" t="str">
            <v>DEPARTAMENTO PINTURA</v>
          </cell>
          <cell r="D4420" t="str">
            <v>486</v>
          </cell>
          <cell r="E4420" t="str">
            <v>PIE  AVI.</v>
          </cell>
          <cell r="F4420" t="str">
            <v>GRANO</v>
          </cell>
          <cell r="G4420" t="str">
            <v>PIE  AVI.GRANO</v>
          </cell>
          <cell r="H4420" t="str">
            <v>X76</v>
          </cell>
          <cell r="I4420" t="str">
            <v>SRE2</v>
          </cell>
          <cell r="J4420">
            <v>8</v>
          </cell>
          <cell r="K4420" t="str">
            <v>DAGHERO CLAUDIO JUAN</v>
          </cell>
          <cell r="L4420" t="str">
            <v>TCMU</v>
          </cell>
        </row>
        <row r="4421">
          <cell r="A4421">
            <v>22</v>
          </cell>
          <cell r="B4421" t="str">
            <v>X76</v>
          </cell>
          <cell r="C4421" t="str">
            <v>DEPARTAMENTO PINTURA</v>
          </cell>
          <cell r="D4421" t="str">
            <v>486</v>
          </cell>
          <cell r="E4421" t="str">
            <v>PIE MEDIO  D.</v>
          </cell>
          <cell r="F4421" t="str">
            <v>DEPOSITO DE PARTICULAS</v>
          </cell>
          <cell r="G4421" t="str">
            <v>PIE MEDIO  D.DEPOSITO DE PARTICULAS</v>
          </cell>
          <cell r="H4421" t="str">
            <v>X76</v>
          </cell>
          <cell r="I4421" t="str">
            <v>SRE2</v>
          </cell>
          <cell r="J4421">
            <v>8</v>
          </cell>
          <cell r="K4421" t="str">
            <v>FIGUEROA MIGUEL ANGE</v>
          </cell>
          <cell r="L4421" t="str">
            <v>GUNI</v>
          </cell>
        </row>
        <row r="4422">
          <cell r="A4422">
            <v>22</v>
          </cell>
          <cell r="B4422" t="str">
            <v>X76</v>
          </cell>
          <cell r="C4422" t="str">
            <v>DEPARTAMENTO PINTURA</v>
          </cell>
          <cell r="D4422" t="str">
            <v>486</v>
          </cell>
          <cell r="E4422" t="str">
            <v>PIE MEDIO  D.</v>
          </cell>
          <cell r="F4422" t="str">
            <v>GRANO</v>
          </cell>
          <cell r="G4422" t="str">
            <v>PIE MEDIO  D.GRANO</v>
          </cell>
          <cell r="H4422" t="str">
            <v>X76</v>
          </cell>
          <cell r="I4422" t="str">
            <v>SRE2</v>
          </cell>
          <cell r="J4422">
            <v>8</v>
          </cell>
          <cell r="K4422" t="str">
            <v>GAUNA MARIA EUGENIA</v>
          </cell>
          <cell r="L4422" t="str">
            <v>GUNI</v>
          </cell>
        </row>
        <row r="4423">
          <cell r="A4423">
            <v>22</v>
          </cell>
          <cell r="B4423" t="str">
            <v>X76</v>
          </cell>
          <cell r="C4423" t="str">
            <v>DEPARTAMENTO PINTURA</v>
          </cell>
          <cell r="D4423" t="str">
            <v>486</v>
          </cell>
          <cell r="E4423" t="str">
            <v>PIE MEDIO  D.</v>
          </cell>
          <cell r="F4423" t="str">
            <v>GRANO</v>
          </cell>
          <cell r="G4423" t="str">
            <v>PIE MEDIO  D.GRANO</v>
          </cell>
          <cell r="H4423" t="str">
            <v>X76</v>
          </cell>
          <cell r="I4423" t="str">
            <v>SREE</v>
          </cell>
          <cell r="J4423">
            <v>8</v>
          </cell>
          <cell r="K4423" t="str">
            <v>GARZON LUIS CESAR</v>
          </cell>
          <cell r="L4423" t="str">
            <v>GUNI</v>
          </cell>
        </row>
        <row r="4424">
          <cell r="A4424">
            <v>22</v>
          </cell>
          <cell r="B4424" t="str">
            <v>X76</v>
          </cell>
          <cell r="C4424" t="str">
            <v>DEPARTAMENTO PINTURA</v>
          </cell>
          <cell r="D4424" t="str">
            <v>486</v>
          </cell>
          <cell r="E4424" t="str">
            <v>PIE MEDIO  D.</v>
          </cell>
          <cell r="F4424" t="str">
            <v>GRANO</v>
          </cell>
          <cell r="G4424" t="str">
            <v>PIE MEDIO  D.GRANO</v>
          </cell>
          <cell r="H4424" t="str">
            <v>X76</v>
          </cell>
          <cell r="I4424" t="str">
            <v>TCMU</v>
          </cell>
          <cell r="J4424">
            <v>8</v>
          </cell>
          <cell r="K4424" t="str">
            <v>GUTIERREZ VERONICA</v>
          </cell>
          <cell r="L4424" t="str">
            <v>GUNI</v>
          </cell>
        </row>
        <row r="4425">
          <cell r="A4425">
            <v>22</v>
          </cell>
          <cell r="B4425" t="str">
            <v>X76</v>
          </cell>
          <cell r="C4425" t="str">
            <v>DEPARTAMENTO PINTURA</v>
          </cell>
          <cell r="D4425" t="str">
            <v>486</v>
          </cell>
          <cell r="E4425" t="str">
            <v>PIE MEDIO  I.</v>
          </cell>
          <cell r="F4425" t="str">
            <v>GRANO</v>
          </cell>
          <cell r="G4425" t="str">
            <v>PIE MEDIO  I.GRANO</v>
          </cell>
          <cell r="H4425" t="str">
            <v>X76</v>
          </cell>
          <cell r="I4425" t="str">
            <v>TCMU</v>
          </cell>
          <cell r="J4425">
            <v>8</v>
          </cell>
          <cell r="K4425" t="str">
            <v>GUTIERREZ VERONICA</v>
          </cell>
          <cell r="L4425" t="str">
            <v>GUNI</v>
          </cell>
        </row>
        <row r="4426">
          <cell r="A4426">
            <v>22</v>
          </cell>
          <cell r="B4426" t="str">
            <v>X76</v>
          </cell>
          <cell r="C4426" t="str">
            <v>DEPARTAMENTO PINTURA</v>
          </cell>
          <cell r="D4426" t="str">
            <v>486</v>
          </cell>
          <cell r="E4426" t="str">
            <v>PIE MEDIO I./ LARGUERO DE TECHO SUP. I.</v>
          </cell>
          <cell r="F4426" t="str">
            <v>GRANO</v>
          </cell>
          <cell r="G4426" t="str">
            <v>PIE MEDIO I./ LARGUERO DE TECHO SUP. I.GRANO</v>
          </cell>
          <cell r="H4426" t="str">
            <v>X76</v>
          </cell>
          <cell r="I4426" t="str">
            <v>SBOX</v>
          </cell>
          <cell r="J4426">
            <v>8</v>
          </cell>
          <cell r="K4426" t="str">
            <v>ALBORNOZ CARLOS</v>
          </cell>
          <cell r="L4426" t="str">
            <v>SPIN</v>
          </cell>
        </row>
        <row r="4427">
          <cell r="A4427">
            <v>22</v>
          </cell>
          <cell r="B4427" t="str">
            <v>X76</v>
          </cell>
          <cell r="C4427" t="str">
            <v>DEPARTAMENTO PINTURA</v>
          </cell>
          <cell r="D4427" t="str">
            <v>486</v>
          </cell>
          <cell r="E4427" t="str">
            <v>PISO AV. O CABINA</v>
          </cell>
          <cell r="F4427" t="str">
            <v>DEPOSITO DE PARTICULAS</v>
          </cell>
          <cell r="G4427" t="str">
            <v>PISO AV. O CABINADEPOSITO DE PARTICULAS</v>
          </cell>
          <cell r="H4427" t="str">
            <v>X76</v>
          </cell>
          <cell r="I4427" t="str">
            <v>SRE2</v>
          </cell>
          <cell r="J4427">
            <v>8</v>
          </cell>
          <cell r="K4427" t="str">
            <v>DAGHERO CLAUDIO JUAN</v>
          </cell>
          <cell r="L4427" t="str">
            <v>TCMU</v>
          </cell>
        </row>
        <row r="4428">
          <cell r="A4428">
            <v>22</v>
          </cell>
          <cell r="B4428" t="str">
            <v>X76</v>
          </cell>
          <cell r="C4428" t="str">
            <v>DEPARTAMENTO PINTURA</v>
          </cell>
          <cell r="D4428" t="str">
            <v>486</v>
          </cell>
          <cell r="E4428" t="str">
            <v>PORTON (CONJUNTO)</v>
          </cell>
          <cell r="F4428" t="str">
            <v>MANCHA</v>
          </cell>
          <cell r="G4428" t="str">
            <v>PORTON (CONJUNTO)MANCHA</v>
          </cell>
          <cell r="H4428" t="str">
            <v>X76</v>
          </cell>
          <cell r="I4428" t="str">
            <v>SBOX</v>
          </cell>
          <cell r="J4428">
            <v>8</v>
          </cell>
          <cell r="K4428" t="str">
            <v>ALBORNOZ CARLOS</v>
          </cell>
          <cell r="L4428" t="str">
            <v>SPIN</v>
          </cell>
        </row>
        <row r="4429">
          <cell r="A4429">
            <v>22</v>
          </cell>
          <cell r="B4429" t="str">
            <v>X76</v>
          </cell>
          <cell r="C4429" t="str">
            <v>DEPARTAMENTO PINTURA</v>
          </cell>
          <cell r="D4429" t="str">
            <v>486</v>
          </cell>
          <cell r="E4429" t="str">
            <v>PUERTA AVD.</v>
          </cell>
          <cell r="F4429" t="str">
            <v>DEPOSITO DE PARTICULAS</v>
          </cell>
          <cell r="G4429" t="str">
            <v>PUERTA AVD.DEPOSITO DE PARTICULAS</v>
          </cell>
          <cell r="H4429" t="str">
            <v>X76</v>
          </cell>
          <cell r="I4429" t="str">
            <v>SRE2</v>
          </cell>
          <cell r="J4429">
            <v>8</v>
          </cell>
          <cell r="K4429" t="str">
            <v>FIGUEROA MIGUEL ANGE</v>
          </cell>
          <cell r="L4429" t="str">
            <v>GUNI</v>
          </cell>
        </row>
        <row r="4430">
          <cell r="A4430">
            <v>22</v>
          </cell>
          <cell r="B4430" t="str">
            <v>X76</v>
          </cell>
          <cell r="C4430" t="str">
            <v>DEPARTAMENTO PINTURA</v>
          </cell>
          <cell r="D4430" t="str">
            <v>486</v>
          </cell>
          <cell r="E4430" t="str">
            <v>PUERTA AVD.</v>
          </cell>
          <cell r="F4430" t="str">
            <v>DEPOSITO DE PARTICULAS</v>
          </cell>
          <cell r="G4430" t="str">
            <v>PUERTA AVD.DEPOSITO DE PARTICULAS</v>
          </cell>
          <cell r="H4430" t="str">
            <v>X76</v>
          </cell>
          <cell r="I4430" t="str">
            <v>TCMU</v>
          </cell>
          <cell r="J4430">
            <v>8</v>
          </cell>
          <cell r="K4430" t="str">
            <v>GUTIERREZ VERONICA</v>
          </cell>
          <cell r="L4430" t="str">
            <v>GUNI</v>
          </cell>
        </row>
        <row r="4431">
          <cell r="A4431">
            <v>22</v>
          </cell>
          <cell r="B4431" t="str">
            <v>X76</v>
          </cell>
          <cell r="C4431" t="str">
            <v>DEPARTAMENTO PINTURA</v>
          </cell>
          <cell r="D4431" t="str">
            <v>486</v>
          </cell>
          <cell r="E4431" t="str">
            <v>PUERTA AVD.</v>
          </cell>
          <cell r="F4431" t="str">
            <v>GRANO</v>
          </cell>
          <cell r="G4431" t="str">
            <v>PUERTA AVD.GRANO</v>
          </cell>
          <cell r="H4431" t="str">
            <v>X76</v>
          </cell>
          <cell r="I4431" t="str">
            <v>SREE</v>
          </cell>
          <cell r="J4431">
            <v>8</v>
          </cell>
          <cell r="K4431" t="str">
            <v>GARZON LUIS CESAR</v>
          </cell>
          <cell r="L4431" t="str">
            <v>GUNI</v>
          </cell>
        </row>
        <row r="4432">
          <cell r="A4432">
            <v>22</v>
          </cell>
          <cell r="B4432" t="str">
            <v>X76</v>
          </cell>
          <cell r="C4432" t="str">
            <v>DEPARTAMENTO PINTURA</v>
          </cell>
          <cell r="D4432" t="str">
            <v>486</v>
          </cell>
          <cell r="E4432" t="str">
            <v>PUERTA AVD.</v>
          </cell>
          <cell r="F4432" t="str">
            <v>MANCHA</v>
          </cell>
          <cell r="G4432" t="str">
            <v>PUERTA AVD.MANCHA</v>
          </cell>
          <cell r="H4432" t="str">
            <v>X76</v>
          </cell>
          <cell r="I4432" t="str">
            <v>TCMU</v>
          </cell>
          <cell r="J4432">
            <v>8</v>
          </cell>
          <cell r="K4432" t="str">
            <v>GAUNA MARIA EUGENIA</v>
          </cell>
          <cell r="L4432" t="str">
            <v>GUNI</v>
          </cell>
        </row>
        <row r="4433">
          <cell r="A4433">
            <v>22</v>
          </cell>
          <cell r="B4433" t="str">
            <v>X76</v>
          </cell>
          <cell r="C4433" t="str">
            <v>DEPARTAMENTO PINTURA</v>
          </cell>
          <cell r="D4433" t="str">
            <v>486</v>
          </cell>
          <cell r="E4433" t="str">
            <v>PUERTA AVI.</v>
          </cell>
          <cell r="F4433" t="str">
            <v>DEPOSITO DE PARTICULAS</v>
          </cell>
          <cell r="G4433" t="str">
            <v>PUERTA AVI.DEPOSITO DE PARTICULAS</v>
          </cell>
          <cell r="H4433" t="str">
            <v>X76</v>
          </cell>
          <cell r="I4433" t="str">
            <v>BOUT</v>
          </cell>
          <cell r="J4433">
            <v>8</v>
          </cell>
          <cell r="K4433" t="str">
            <v>DAGHERO CLAUDIO JUAN</v>
          </cell>
          <cell r="L4433" t="str">
            <v>TCMU</v>
          </cell>
        </row>
        <row r="4434">
          <cell r="A4434">
            <v>22</v>
          </cell>
          <cell r="B4434" t="str">
            <v>X76</v>
          </cell>
          <cell r="C4434" t="str">
            <v>DEPARTAMENTO PINTURA</v>
          </cell>
          <cell r="D4434" t="str">
            <v>486</v>
          </cell>
          <cell r="E4434" t="str">
            <v>PUERTA AVI.</v>
          </cell>
          <cell r="F4434" t="str">
            <v>DEPOSITO DE PARTICULAS</v>
          </cell>
          <cell r="G4434" t="str">
            <v>PUERTA AVI.DEPOSITO DE PARTICULAS</v>
          </cell>
          <cell r="H4434" t="str">
            <v>X76</v>
          </cell>
          <cell r="I4434" t="str">
            <v>TCMU</v>
          </cell>
          <cell r="J4434">
            <v>8</v>
          </cell>
          <cell r="K4434" t="str">
            <v>VERA FEDERICO</v>
          </cell>
          <cell r="L4434" t="str">
            <v>GUNI</v>
          </cell>
        </row>
        <row r="4435">
          <cell r="A4435">
            <v>22</v>
          </cell>
          <cell r="B4435" t="str">
            <v>X76</v>
          </cell>
          <cell r="C4435" t="str">
            <v>DEPARTAMENTO PINTURA</v>
          </cell>
          <cell r="D4435" t="str">
            <v>486</v>
          </cell>
          <cell r="E4435" t="str">
            <v>PUERTA AVI.</v>
          </cell>
          <cell r="F4435" t="str">
            <v>GRANO</v>
          </cell>
          <cell r="G4435" t="str">
            <v>PUERTA AVI.GRANO</v>
          </cell>
          <cell r="H4435" t="str">
            <v>X76</v>
          </cell>
          <cell r="I4435" t="str">
            <v>BOUT</v>
          </cell>
          <cell r="J4435">
            <v>8</v>
          </cell>
          <cell r="K4435" t="str">
            <v>GAUNA MARIA EUGENIA</v>
          </cell>
          <cell r="L4435" t="str">
            <v>GUNI</v>
          </cell>
        </row>
        <row r="4436">
          <cell r="A4436">
            <v>22</v>
          </cell>
          <cell r="B4436" t="str">
            <v>X76</v>
          </cell>
          <cell r="C4436" t="str">
            <v>DEPARTAMENTO PINTURA</v>
          </cell>
          <cell r="D4436" t="str">
            <v>486</v>
          </cell>
          <cell r="E4436" t="str">
            <v>PUERTA AVI.</v>
          </cell>
          <cell r="F4436" t="str">
            <v>GRANO</v>
          </cell>
          <cell r="G4436" t="str">
            <v>PUERTA AVI.GRANO</v>
          </cell>
          <cell r="H4436" t="str">
            <v>X76</v>
          </cell>
          <cell r="I4436" t="str">
            <v>BOUT</v>
          </cell>
          <cell r="J4436">
            <v>8</v>
          </cell>
          <cell r="K4436" t="str">
            <v>GUTIERREZ VERONICA</v>
          </cell>
          <cell r="L4436" t="str">
            <v>GUNI</v>
          </cell>
        </row>
        <row r="4437">
          <cell r="A4437">
            <v>22</v>
          </cell>
          <cell r="B4437" t="str">
            <v>X76</v>
          </cell>
          <cell r="C4437" t="str">
            <v>DEPARTAMENTO PINTURA</v>
          </cell>
          <cell r="D4437" t="str">
            <v>486</v>
          </cell>
          <cell r="E4437" t="str">
            <v>PUERTA AVI.</v>
          </cell>
          <cell r="F4437" t="str">
            <v>GRANO</v>
          </cell>
          <cell r="G4437" t="str">
            <v>PUERTA AVI.GRANO</v>
          </cell>
          <cell r="H4437" t="str">
            <v>X76</v>
          </cell>
          <cell r="I4437" t="str">
            <v>SRE1</v>
          </cell>
          <cell r="J4437">
            <v>8</v>
          </cell>
          <cell r="K4437" t="str">
            <v>VAZQUEZ RENE ALBERTO</v>
          </cell>
          <cell r="L4437" t="str">
            <v>GUNI</v>
          </cell>
        </row>
        <row r="4438">
          <cell r="A4438">
            <v>22</v>
          </cell>
          <cell r="B4438" t="str">
            <v>X76</v>
          </cell>
          <cell r="C4438" t="str">
            <v>DEPARTAMENTO PINTURA</v>
          </cell>
          <cell r="D4438" t="str">
            <v>486</v>
          </cell>
          <cell r="E4438" t="str">
            <v>PUERTA AVI.</v>
          </cell>
          <cell r="F4438" t="str">
            <v>GRANO</v>
          </cell>
          <cell r="G4438" t="str">
            <v>PUERTA AVI.GRANO</v>
          </cell>
          <cell r="H4438" t="str">
            <v>X76</v>
          </cell>
          <cell r="I4438" t="str">
            <v>SRE2</v>
          </cell>
          <cell r="J4438">
            <v>8</v>
          </cell>
          <cell r="K4438" t="str">
            <v>MANZANELLI RICARDO O</v>
          </cell>
          <cell r="L4438" t="str">
            <v>GUNI</v>
          </cell>
        </row>
        <row r="4439">
          <cell r="A4439">
            <v>22</v>
          </cell>
          <cell r="B4439" t="str">
            <v>X76</v>
          </cell>
          <cell r="C4439" t="str">
            <v>DEPARTAMENTO PINTURA</v>
          </cell>
          <cell r="D4439" t="str">
            <v>486</v>
          </cell>
          <cell r="E4439" t="str">
            <v>PUERTA AVI.</v>
          </cell>
          <cell r="F4439" t="str">
            <v>HUELLAS</v>
          </cell>
          <cell r="G4439" t="str">
            <v>PUERTA AVI.HUELLAS</v>
          </cell>
          <cell r="H4439" t="str">
            <v>X76</v>
          </cell>
          <cell r="I4439" t="str">
            <v>BOUT</v>
          </cell>
          <cell r="J4439">
            <v>8</v>
          </cell>
          <cell r="K4439" t="str">
            <v>AUTELLI JORGE A</v>
          </cell>
          <cell r="L4439" t="str">
            <v>TCMU</v>
          </cell>
        </row>
        <row r="4440">
          <cell r="A4440">
            <v>22</v>
          </cell>
          <cell r="B4440" t="str">
            <v>X76</v>
          </cell>
          <cell r="C4440" t="str">
            <v>DEPARTAMENTO PINTURA</v>
          </cell>
          <cell r="D4440" t="str">
            <v>486</v>
          </cell>
          <cell r="E4440" t="str">
            <v>PUERTA AVI.</v>
          </cell>
          <cell r="F4440" t="str">
            <v>HUELLAS</v>
          </cell>
          <cell r="G4440" t="str">
            <v>PUERTA AVI.HUELLAS</v>
          </cell>
          <cell r="H4440" t="str">
            <v>X76</v>
          </cell>
          <cell r="I4440" t="str">
            <v>TCMU</v>
          </cell>
          <cell r="J4440">
            <v>8</v>
          </cell>
          <cell r="K4440" t="str">
            <v>RUSEK CHRISTIAN ADRI</v>
          </cell>
          <cell r="L4440" t="str">
            <v>GUNI</v>
          </cell>
        </row>
        <row r="4441">
          <cell r="A4441">
            <v>22</v>
          </cell>
          <cell r="B4441" t="str">
            <v>X76</v>
          </cell>
          <cell r="C4441" t="str">
            <v>DEPARTAMENTO PINTURA</v>
          </cell>
          <cell r="D4441" t="str">
            <v>486</v>
          </cell>
          <cell r="E4441" t="str">
            <v>PUERTA AVI.</v>
          </cell>
          <cell r="F4441" t="str">
            <v>MANCHA</v>
          </cell>
          <cell r="G4441" t="str">
            <v>PUERTA AVI.MANCHA</v>
          </cell>
          <cell r="H4441" t="str">
            <v>X76</v>
          </cell>
          <cell r="I4441" t="str">
            <v>TCMU</v>
          </cell>
          <cell r="J4441">
            <v>8</v>
          </cell>
          <cell r="K4441" t="str">
            <v>VAZQUEZ RENE ALBERTO</v>
          </cell>
          <cell r="L4441" t="str">
            <v>GUNI</v>
          </cell>
        </row>
        <row r="4442">
          <cell r="A4442">
            <v>22</v>
          </cell>
          <cell r="B4442" t="str">
            <v>X76</v>
          </cell>
          <cell r="C4442" t="str">
            <v>DEPARTAMENTO PINTURA</v>
          </cell>
          <cell r="D4442" t="str">
            <v>486</v>
          </cell>
          <cell r="E4442" t="str">
            <v>PUERTA BATIENTE ARD.</v>
          </cell>
          <cell r="F4442" t="str">
            <v>DEPOSITO DE PARTICULAS</v>
          </cell>
          <cell r="G4442" t="str">
            <v>PUERTA BATIENTE ARD.DEPOSITO DE PARTICULAS</v>
          </cell>
          <cell r="H4442" t="str">
            <v>X76</v>
          </cell>
          <cell r="I4442" t="str">
            <v>SBOX</v>
          </cell>
          <cell r="J4442">
            <v>8</v>
          </cell>
          <cell r="K4442" t="str">
            <v>ALBORNOZ CARLOS</v>
          </cell>
          <cell r="L4442" t="str">
            <v>SPIN</v>
          </cell>
        </row>
        <row r="4443">
          <cell r="A4443">
            <v>22</v>
          </cell>
          <cell r="B4443" t="str">
            <v>X76</v>
          </cell>
          <cell r="C4443" t="str">
            <v>DEPARTAMENTO PINTURA</v>
          </cell>
          <cell r="D4443" t="str">
            <v>486</v>
          </cell>
          <cell r="E4443" t="str">
            <v>PUERTA BATIENTE ARD.</v>
          </cell>
          <cell r="F4443" t="str">
            <v>DEPOSITO DE PARTICULAS</v>
          </cell>
          <cell r="G4443" t="str">
            <v>PUERTA BATIENTE ARD.DEPOSITO DE PARTICULAS</v>
          </cell>
          <cell r="H4443" t="str">
            <v>X76</v>
          </cell>
          <cell r="I4443" t="str">
            <v>SRE2</v>
          </cell>
          <cell r="J4443">
            <v>8</v>
          </cell>
          <cell r="K4443" t="str">
            <v>VERA FEDERICO</v>
          </cell>
          <cell r="L4443" t="str">
            <v>GUNI</v>
          </cell>
        </row>
        <row r="4444">
          <cell r="A4444">
            <v>22</v>
          </cell>
          <cell r="B4444" t="str">
            <v>X76</v>
          </cell>
          <cell r="C4444" t="str">
            <v>DEPARTAMENTO PINTURA</v>
          </cell>
          <cell r="D4444" t="str">
            <v>486</v>
          </cell>
          <cell r="E4444" t="str">
            <v>PUERTA BATIENTE ARD.</v>
          </cell>
          <cell r="F4444" t="str">
            <v>HUELLAS</v>
          </cell>
          <cell r="G4444" t="str">
            <v>PUERTA BATIENTE ARD.HUELLAS</v>
          </cell>
          <cell r="H4444" t="str">
            <v>X76</v>
          </cell>
          <cell r="I4444" t="str">
            <v>TCMU</v>
          </cell>
          <cell r="J4444">
            <v>8</v>
          </cell>
          <cell r="K4444" t="str">
            <v>GAUNA MARIA EUGENIA</v>
          </cell>
          <cell r="L4444" t="str">
            <v>GUNI</v>
          </cell>
        </row>
        <row r="4445">
          <cell r="A4445">
            <v>22</v>
          </cell>
          <cell r="B4445" t="str">
            <v>X76</v>
          </cell>
          <cell r="C4445" t="str">
            <v>DEPARTAMENTO PINTURA</v>
          </cell>
          <cell r="D4445" t="str">
            <v>486</v>
          </cell>
          <cell r="E4445" t="str">
            <v>PUERTA BATIENTE ARD.</v>
          </cell>
          <cell r="F4445" t="str">
            <v>PICADURAS</v>
          </cell>
          <cell r="G4445" t="str">
            <v>PUERTA BATIENTE ARD.PICADURAS</v>
          </cell>
          <cell r="H4445" t="str">
            <v>X76</v>
          </cell>
          <cell r="I4445" t="str">
            <v>TCMU</v>
          </cell>
          <cell r="J4445">
            <v>8</v>
          </cell>
          <cell r="K4445" t="str">
            <v>FUENTE FEDER GREGOR</v>
          </cell>
          <cell r="L4445" t="str">
            <v>GUNI</v>
          </cell>
        </row>
        <row r="4446">
          <cell r="A4446">
            <v>22</v>
          </cell>
          <cell r="B4446" t="str">
            <v>X76</v>
          </cell>
          <cell r="C4446" t="str">
            <v>DEPARTAMENTO PINTURA</v>
          </cell>
          <cell r="D4446" t="str">
            <v>486</v>
          </cell>
          <cell r="E4446" t="str">
            <v>PUERTA BATIENTE ARI.</v>
          </cell>
          <cell r="F4446" t="str">
            <v>DEPOSITO DE PARTICULAS</v>
          </cell>
          <cell r="G4446" t="str">
            <v>PUERTA BATIENTE ARI.DEPOSITO DE PARTICULAS</v>
          </cell>
          <cell r="H4446" t="str">
            <v>X76</v>
          </cell>
          <cell r="I4446" t="str">
            <v>SBOX</v>
          </cell>
          <cell r="J4446">
            <v>8</v>
          </cell>
          <cell r="K4446" t="str">
            <v>ALBORNOZ CARLOS</v>
          </cell>
          <cell r="L4446" t="str">
            <v>SPIN</v>
          </cell>
        </row>
        <row r="4447">
          <cell r="A4447">
            <v>22</v>
          </cell>
          <cell r="B4447" t="str">
            <v>X76</v>
          </cell>
          <cell r="C4447" t="str">
            <v>DEPARTAMENTO PINTURA</v>
          </cell>
          <cell r="D4447" t="str">
            <v>486</v>
          </cell>
          <cell r="E4447" t="str">
            <v>PUERTA BATIENTE ARI.</v>
          </cell>
          <cell r="F4447" t="str">
            <v>DEPOSITO DE PARTICULAS</v>
          </cell>
          <cell r="G4447" t="str">
            <v>PUERTA BATIENTE ARI.DEPOSITO DE PARTICULAS</v>
          </cell>
          <cell r="H4447" t="str">
            <v>X76</v>
          </cell>
          <cell r="I4447" t="str">
            <v>SREE</v>
          </cell>
          <cell r="J4447">
            <v>8</v>
          </cell>
          <cell r="K4447" t="str">
            <v>ACEVEDO CLAUDIO CEFE</v>
          </cell>
          <cell r="L4447" t="str">
            <v>GUNI</v>
          </cell>
        </row>
        <row r="4448">
          <cell r="A4448">
            <v>22</v>
          </cell>
          <cell r="B4448" t="str">
            <v>X76</v>
          </cell>
          <cell r="C4448" t="str">
            <v>DEPARTAMENTO PINTURA</v>
          </cell>
          <cell r="D4448" t="str">
            <v>486</v>
          </cell>
          <cell r="E4448" t="str">
            <v>PUERTA BATIENTE ARI.</v>
          </cell>
          <cell r="F4448" t="str">
            <v>GRANO</v>
          </cell>
          <cell r="G4448" t="str">
            <v>PUERTA BATIENTE ARI.GRANO</v>
          </cell>
          <cell r="H4448" t="str">
            <v>X76</v>
          </cell>
          <cell r="I4448" t="str">
            <v>SRE2</v>
          </cell>
          <cell r="J4448">
            <v>8</v>
          </cell>
          <cell r="K4448" t="str">
            <v>RIZZI JESSICA</v>
          </cell>
          <cell r="L4448" t="str">
            <v>GUNI</v>
          </cell>
        </row>
        <row r="4449">
          <cell r="A4449">
            <v>22</v>
          </cell>
          <cell r="B4449" t="str">
            <v>X76</v>
          </cell>
          <cell r="C4449" t="str">
            <v>DEPARTAMENTO PINTURA</v>
          </cell>
          <cell r="D4449" t="str">
            <v>486</v>
          </cell>
          <cell r="E4449" t="str">
            <v>PUERTA BATIENTE ARI.</v>
          </cell>
          <cell r="F4449" t="str">
            <v>HUELLAS</v>
          </cell>
          <cell r="G4449" t="str">
            <v>PUERTA BATIENTE ARI.HUELLAS</v>
          </cell>
          <cell r="H4449" t="str">
            <v>X76</v>
          </cell>
          <cell r="I4449" t="str">
            <v>SBOX</v>
          </cell>
          <cell r="J4449">
            <v>8</v>
          </cell>
          <cell r="K4449" t="str">
            <v>ALBORNOZ CARLOS</v>
          </cell>
          <cell r="L4449" t="str">
            <v>SPIN</v>
          </cell>
        </row>
        <row r="4450">
          <cell r="A4450">
            <v>22</v>
          </cell>
          <cell r="B4450" t="str">
            <v>X76</v>
          </cell>
          <cell r="C4450" t="str">
            <v>DEPARTAMENTO PINTURA</v>
          </cell>
          <cell r="D4450" t="str">
            <v>486</v>
          </cell>
          <cell r="E4450" t="str">
            <v>PUERTA BATIENTE ARI.</v>
          </cell>
          <cell r="F4450" t="str">
            <v>HUELLAS</v>
          </cell>
          <cell r="G4450" t="str">
            <v>PUERTA BATIENTE ARI.HUELLAS</v>
          </cell>
          <cell r="H4450" t="str">
            <v>X76</v>
          </cell>
          <cell r="I4450" t="str">
            <v>TCMU</v>
          </cell>
          <cell r="J4450">
            <v>8</v>
          </cell>
          <cell r="K4450" t="str">
            <v>ZELAYA GONZA MA CRUZ</v>
          </cell>
          <cell r="L4450" t="str">
            <v>GUNI</v>
          </cell>
        </row>
        <row r="4451">
          <cell r="A4451">
            <v>22</v>
          </cell>
          <cell r="B4451" t="str">
            <v>X76</v>
          </cell>
          <cell r="C4451" t="str">
            <v>DEPARTAMENTO PINTURA</v>
          </cell>
          <cell r="D4451" t="str">
            <v>486</v>
          </cell>
          <cell r="E4451" t="str">
            <v>PUERTA BATIENTE ARI.</v>
          </cell>
          <cell r="F4451" t="str">
            <v>MANCHA</v>
          </cell>
          <cell r="G4451" t="str">
            <v>PUERTA BATIENTE ARI.MANCHA</v>
          </cell>
          <cell r="H4451" t="str">
            <v>X76</v>
          </cell>
          <cell r="I4451" t="str">
            <v>TCMU</v>
          </cell>
          <cell r="J4451">
            <v>8</v>
          </cell>
          <cell r="K4451" t="str">
            <v>ZELAYA GONZA MA CRUZ</v>
          </cell>
          <cell r="L4451" t="str">
            <v>GUNI</v>
          </cell>
        </row>
        <row r="4452">
          <cell r="A4452">
            <v>22</v>
          </cell>
          <cell r="B4452" t="str">
            <v>X76</v>
          </cell>
          <cell r="C4452" t="str">
            <v>DEPARTAMENTO PINTURA</v>
          </cell>
          <cell r="D4452" t="str">
            <v>486</v>
          </cell>
          <cell r="E4452" t="str">
            <v>PUERTA BATIENTE LATERAL D.</v>
          </cell>
          <cell r="F4452" t="str">
            <v>HUELLAS</v>
          </cell>
          <cell r="G4452" t="str">
            <v>PUERTA BATIENTE LATERAL D.HUELLAS</v>
          </cell>
          <cell r="H4452" t="str">
            <v>X76</v>
          </cell>
          <cell r="I4452" t="str">
            <v>SBOX</v>
          </cell>
          <cell r="J4452">
            <v>8</v>
          </cell>
          <cell r="K4452" t="str">
            <v>ALBORNOZ CARLOS</v>
          </cell>
          <cell r="L4452" t="str">
            <v>SPIN</v>
          </cell>
        </row>
        <row r="4453">
          <cell r="A4453">
            <v>22</v>
          </cell>
          <cell r="B4453" t="str">
            <v>X76</v>
          </cell>
          <cell r="C4453" t="str">
            <v>DEPARTAMENTO PINTURA</v>
          </cell>
          <cell r="D4453" t="str">
            <v>486</v>
          </cell>
          <cell r="E4453" t="str">
            <v>PUERTA BATIENTE LATERAL I.</v>
          </cell>
          <cell r="F4453" t="str">
            <v>CRATER</v>
          </cell>
          <cell r="G4453" t="str">
            <v>PUERTA BATIENTE LATERAL I.CRATER</v>
          </cell>
          <cell r="H4453" t="str">
            <v>X76</v>
          </cell>
          <cell r="I4453" t="str">
            <v>SBOX</v>
          </cell>
          <cell r="J4453">
            <v>8</v>
          </cell>
          <cell r="K4453" t="str">
            <v>ALBORNOZ CARLOS</v>
          </cell>
          <cell r="L4453" t="str">
            <v>SPIN</v>
          </cell>
        </row>
        <row r="4454">
          <cell r="A4454">
            <v>22</v>
          </cell>
          <cell r="B4454" t="str">
            <v>X76</v>
          </cell>
          <cell r="C4454" t="str">
            <v>DEPARTAMENTO PINTURA</v>
          </cell>
          <cell r="D4454" t="str">
            <v>486</v>
          </cell>
          <cell r="E4454" t="str">
            <v>PUERTA DESLIZANTE LATERAL D.</v>
          </cell>
          <cell r="F4454" t="str">
            <v>CRATER</v>
          </cell>
          <cell r="G4454" t="str">
            <v>PUERTA DESLIZANTE LATERAL D.CRATER</v>
          </cell>
          <cell r="H4454" t="str">
            <v>X76</v>
          </cell>
          <cell r="I4454" t="str">
            <v>SRE2</v>
          </cell>
          <cell r="J4454">
            <v>8</v>
          </cell>
          <cell r="K4454" t="str">
            <v>VAZQUEZ RENE ALBERTO</v>
          </cell>
          <cell r="L4454" t="str">
            <v>GUNI</v>
          </cell>
        </row>
        <row r="4455">
          <cell r="A4455">
            <v>22</v>
          </cell>
          <cell r="B4455" t="str">
            <v>X76</v>
          </cell>
          <cell r="C4455" t="str">
            <v>DEPARTAMENTO PINTURA</v>
          </cell>
          <cell r="D4455" t="str">
            <v>486</v>
          </cell>
          <cell r="E4455" t="str">
            <v>PUERTA DESLIZANTE LATERAL D.</v>
          </cell>
          <cell r="F4455" t="str">
            <v>DEPOSITO DE PARTICULAS</v>
          </cell>
          <cell r="G4455" t="str">
            <v>PUERTA DESLIZANTE LATERAL D.DEPOSITO DE PARTICULAS</v>
          </cell>
          <cell r="H4455" t="str">
            <v>X76</v>
          </cell>
          <cell r="I4455" t="str">
            <v>SREE</v>
          </cell>
          <cell r="J4455">
            <v>8</v>
          </cell>
          <cell r="K4455" t="str">
            <v>ACEVEDO CLAUDIO CEFE</v>
          </cell>
          <cell r="L4455" t="str">
            <v>GUNI</v>
          </cell>
        </row>
        <row r="4456">
          <cell r="A4456">
            <v>22</v>
          </cell>
          <cell r="B4456" t="str">
            <v>X76</v>
          </cell>
          <cell r="C4456" t="str">
            <v>DEPARTAMENTO PINTURA</v>
          </cell>
          <cell r="D4456" t="str">
            <v>486</v>
          </cell>
          <cell r="E4456" t="str">
            <v>PUERTA DESLIZANTE LATERAL D.</v>
          </cell>
          <cell r="F4456" t="str">
            <v>GRANO</v>
          </cell>
          <cell r="G4456" t="str">
            <v>PUERTA DESLIZANTE LATERAL D.GRANO</v>
          </cell>
          <cell r="H4456" t="str">
            <v>X76</v>
          </cell>
          <cell r="I4456" t="str">
            <v>SRE2</v>
          </cell>
          <cell r="J4456">
            <v>8</v>
          </cell>
          <cell r="K4456" t="str">
            <v>GAUNA MARIA EUGENIA</v>
          </cell>
          <cell r="L4456" t="str">
            <v>GUNI</v>
          </cell>
        </row>
        <row r="4457">
          <cell r="A4457">
            <v>22</v>
          </cell>
          <cell r="B4457" t="str">
            <v>X76</v>
          </cell>
          <cell r="C4457" t="str">
            <v>DEPARTAMENTO PINTURA</v>
          </cell>
          <cell r="D4457" t="str">
            <v>486</v>
          </cell>
          <cell r="E4457" t="str">
            <v>PUERTA DESLIZANTE LATERAL D.</v>
          </cell>
          <cell r="F4457" t="str">
            <v>GRANO</v>
          </cell>
          <cell r="G4457" t="str">
            <v>PUERTA DESLIZANTE LATERAL D.GRANO</v>
          </cell>
          <cell r="H4457" t="str">
            <v>X76</v>
          </cell>
          <cell r="I4457" t="str">
            <v>SRE2</v>
          </cell>
          <cell r="J4457">
            <v>8</v>
          </cell>
          <cell r="K4457" t="str">
            <v>MANZANELLI RICARDO O</v>
          </cell>
          <cell r="L4457" t="str">
            <v>GUNI</v>
          </cell>
        </row>
        <row r="4458">
          <cell r="A4458">
            <v>22</v>
          </cell>
          <cell r="B4458" t="str">
            <v>X76</v>
          </cell>
          <cell r="C4458" t="str">
            <v>DEPARTAMENTO PINTURA</v>
          </cell>
          <cell r="D4458" t="str">
            <v>486</v>
          </cell>
          <cell r="E4458" t="str">
            <v>PUERTA DESLIZANTE LATERAL D.</v>
          </cell>
          <cell r="F4458" t="str">
            <v>GRANO</v>
          </cell>
          <cell r="G4458" t="str">
            <v>PUERTA DESLIZANTE LATERAL D.GRANO</v>
          </cell>
          <cell r="H4458" t="str">
            <v>X76</v>
          </cell>
          <cell r="I4458" t="str">
            <v>SRE2</v>
          </cell>
          <cell r="J4458">
            <v>8</v>
          </cell>
          <cell r="K4458" t="str">
            <v>VAZQUEZ RENE ALBERTO</v>
          </cell>
          <cell r="L4458" t="str">
            <v>GUNI</v>
          </cell>
        </row>
        <row r="4459">
          <cell r="A4459">
            <v>22</v>
          </cell>
          <cell r="B4459" t="str">
            <v>X76</v>
          </cell>
          <cell r="C4459" t="str">
            <v>DEPARTAMENTO PINTURA</v>
          </cell>
          <cell r="D4459" t="str">
            <v>486</v>
          </cell>
          <cell r="E4459" t="str">
            <v>PUERTA DESLIZANTE LATERAL D.</v>
          </cell>
          <cell r="F4459" t="str">
            <v>GRANO</v>
          </cell>
          <cell r="G4459" t="str">
            <v>PUERTA DESLIZANTE LATERAL D.GRANO</v>
          </cell>
          <cell r="H4459" t="str">
            <v>X76</v>
          </cell>
          <cell r="I4459" t="str">
            <v>SREE</v>
          </cell>
          <cell r="J4459">
            <v>8</v>
          </cell>
          <cell r="K4459" t="str">
            <v>MANZANELLI RICARDO O</v>
          </cell>
          <cell r="L4459" t="str">
            <v>GUNI</v>
          </cell>
        </row>
        <row r="4460">
          <cell r="A4460">
            <v>22</v>
          </cell>
          <cell r="B4460" t="str">
            <v>X76</v>
          </cell>
          <cell r="C4460" t="str">
            <v>DEPARTAMENTO PINTURA</v>
          </cell>
          <cell r="D4460" t="str">
            <v>486</v>
          </cell>
          <cell r="E4460" t="str">
            <v>PUERTA DESLIZANTE LATERAL D.</v>
          </cell>
          <cell r="F4460" t="str">
            <v>GRANO</v>
          </cell>
          <cell r="G4460" t="str">
            <v>PUERTA DESLIZANTE LATERAL D.GRANO</v>
          </cell>
          <cell r="H4460" t="str">
            <v>X76</v>
          </cell>
          <cell r="I4460" t="str">
            <v>TCMU</v>
          </cell>
          <cell r="J4460">
            <v>8</v>
          </cell>
          <cell r="K4460" t="str">
            <v>FUENTE FEDER GREGOR</v>
          </cell>
          <cell r="L4460" t="str">
            <v>GUNI</v>
          </cell>
        </row>
        <row r="4461">
          <cell r="A4461">
            <v>22</v>
          </cell>
          <cell r="B4461" t="str">
            <v>X76</v>
          </cell>
          <cell r="C4461" t="str">
            <v>DEPARTAMENTO PINTURA</v>
          </cell>
          <cell r="D4461" t="str">
            <v>486</v>
          </cell>
          <cell r="E4461" t="str">
            <v>PUERTA DESLIZANTE LATERAL D.</v>
          </cell>
          <cell r="F4461" t="str">
            <v>GRANO</v>
          </cell>
          <cell r="G4461" t="str">
            <v>PUERTA DESLIZANTE LATERAL D.GRANO</v>
          </cell>
          <cell r="H4461" t="str">
            <v>X76</v>
          </cell>
          <cell r="I4461" t="str">
            <v>TCMU</v>
          </cell>
          <cell r="J4461">
            <v>8</v>
          </cell>
          <cell r="K4461" t="str">
            <v>GUTIERREZ VERONICA</v>
          </cell>
          <cell r="L4461" t="str">
            <v>GUNI</v>
          </cell>
        </row>
        <row r="4462">
          <cell r="A4462">
            <v>22</v>
          </cell>
          <cell r="B4462" t="str">
            <v>X76</v>
          </cell>
          <cell r="C4462" t="str">
            <v>DEPARTAMENTO PINTURA</v>
          </cell>
          <cell r="D4462" t="str">
            <v>486</v>
          </cell>
          <cell r="E4462" t="str">
            <v>PUERTA DESLIZANTE LATERAL D.</v>
          </cell>
          <cell r="F4462" t="str">
            <v>PICADURAS</v>
          </cell>
          <cell r="G4462" t="str">
            <v>PUERTA DESLIZANTE LATERAL D.PICADURAS</v>
          </cell>
          <cell r="H4462" t="str">
            <v>X76</v>
          </cell>
          <cell r="I4462" t="str">
            <v>SRE2</v>
          </cell>
          <cell r="J4462">
            <v>8</v>
          </cell>
          <cell r="K4462" t="str">
            <v>VAZQUEZ RENE ALBERTO</v>
          </cell>
          <cell r="L4462" t="str">
            <v>GUNI</v>
          </cell>
        </row>
        <row r="4463">
          <cell r="A4463">
            <v>22</v>
          </cell>
          <cell r="B4463" t="str">
            <v>X76</v>
          </cell>
          <cell r="C4463" t="str">
            <v>DEPARTAMENTO PINTURA</v>
          </cell>
          <cell r="D4463" t="str">
            <v>486</v>
          </cell>
          <cell r="E4463" t="str">
            <v>PUERTA DESLIZANTE LATERAL I.</v>
          </cell>
          <cell r="F4463" t="str">
            <v>DEPOSITO DE PARTICULAS</v>
          </cell>
          <cell r="G4463" t="str">
            <v>PUERTA DESLIZANTE LATERAL I.DEPOSITO DE PARTICULAS</v>
          </cell>
          <cell r="H4463" t="str">
            <v>X76</v>
          </cell>
          <cell r="I4463" t="str">
            <v>TCMU</v>
          </cell>
          <cell r="J4463">
            <v>8</v>
          </cell>
          <cell r="K4463" t="str">
            <v>RAMIREZ RICAR DANIEL</v>
          </cell>
          <cell r="L4463" t="str">
            <v>GUNI</v>
          </cell>
        </row>
        <row r="4464">
          <cell r="A4464">
            <v>22</v>
          </cell>
          <cell r="B4464" t="str">
            <v>X76</v>
          </cell>
          <cell r="C4464" t="str">
            <v>DEPARTAMENTO PINTURA</v>
          </cell>
          <cell r="D4464" t="str">
            <v>486</v>
          </cell>
          <cell r="E4464" t="str">
            <v>PUERTA DESLIZANTE LATERAL I.</v>
          </cell>
          <cell r="F4464" t="str">
            <v>GRANO</v>
          </cell>
          <cell r="G4464" t="str">
            <v>PUERTA DESLIZANTE LATERAL I.GRANO</v>
          </cell>
          <cell r="H4464" t="str">
            <v>X76</v>
          </cell>
          <cell r="I4464" t="str">
            <v>SRE2</v>
          </cell>
          <cell r="J4464">
            <v>8</v>
          </cell>
          <cell r="K4464" t="str">
            <v>FIGUEROA MIGUEL ANGE</v>
          </cell>
          <cell r="L4464" t="str">
            <v>GUNI</v>
          </cell>
        </row>
        <row r="4465">
          <cell r="A4465">
            <v>22</v>
          </cell>
          <cell r="B4465" t="str">
            <v>X76</v>
          </cell>
          <cell r="C4465" t="str">
            <v>DEPARTAMENTO PINTURA</v>
          </cell>
          <cell r="D4465" t="str">
            <v>486</v>
          </cell>
          <cell r="E4465" t="str">
            <v>PUERTA DESLIZANTE LATERAL I.</v>
          </cell>
          <cell r="F4465" t="str">
            <v>GRANO</v>
          </cell>
          <cell r="G4465" t="str">
            <v>PUERTA DESLIZANTE LATERAL I.GRANO</v>
          </cell>
          <cell r="H4465" t="str">
            <v>X76</v>
          </cell>
          <cell r="I4465" t="str">
            <v>TCMU</v>
          </cell>
          <cell r="J4465">
            <v>8</v>
          </cell>
          <cell r="K4465" t="str">
            <v>FIGUEROA MIGUEL ANGE</v>
          </cell>
          <cell r="L4465" t="str">
            <v>GUNI</v>
          </cell>
        </row>
        <row r="4466">
          <cell r="A4466">
            <v>22</v>
          </cell>
          <cell r="B4466" t="str">
            <v>X76</v>
          </cell>
          <cell r="C4466" t="str">
            <v>DEPARTAMENTO PINTURA</v>
          </cell>
          <cell r="D4466" t="str">
            <v>486</v>
          </cell>
          <cell r="E4466" t="str">
            <v>PUERTA DESLIZANTE LATERAL I.</v>
          </cell>
          <cell r="F4466" t="str">
            <v>GRANO</v>
          </cell>
          <cell r="G4466" t="str">
            <v>PUERTA DESLIZANTE LATERAL I.GRANO</v>
          </cell>
          <cell r="H4466" t="str">
            <v>X76</v>
          </cell>
          <cell r="I4466" t="str">
            <v>TCMU</v>
          </cell>
          <cell r="J4466">
            <v>8</v>
          </cell>
          <cell r="K4466" t="str">
            <v>MANZANELLI RICARDO O</v>
          </cell>
          <cell r="L4466" t="str">
            <v>GUNI</v>
          </cell>
        </row>
        <row r="4467">
          <cell r="A4467">
            <v>22</v>
          </cell>
          <cell r="B4467" t="str">
            <v>X76</v>
          </cell>
          <cell r="C4467" t="str">
            <v>DEPARTAMENTO PINTURA</v>
          </cell>
          <cell r="D4467" t="str">
            <v>486</v>
          </cell>
          <cell r="E4467" t="str">
            <v>TECHO</v>
          </cell>
          <cell r="F4467" t="str">
            <v>DEPOSITO DE PARTICULAS</v>
          </cell>
          <cell r="G4467" t="str">
            <v>TECHODEPOSITO DE PARTICULAS</v>
          </cell>
          <cell r="H4467" t="str">
            <v>X76</v>
          </cell>
          <cell r="I4467" t="str">
            <v>SRE2</v>
          </cell>
          <cell r="J4467">
            <v>8</v>
          </cell>
          <cell r="K4467" t="str">
            <v>FIGUEROA MIGUEL ANGE</v>
          </cell>
          <cell r="L4467" t="str">
            <v>GUNI</v>
          </cell>
        </row>
        <row r="4468">
          <cell r="A4468">
            <v>22</v>
          </cell>
          <cell r="B4468" t="str">
            <v>X76</v>
          </cell>
          <cell r="C4468" t="str">
            <v>DEPARTAMENTO PINTURA</v>
          </cell>
          <cell r="D4468" t="str">
            <v>486</v>
          </cell>
          <cell r="E4468" t="str">
            <v>TECHO</v>
          </cell>
          <cell r="F4468" t="str">
            <v>DEPOSITO DE PARTICULAS</v>
          </cell>
          <cell r="G4468" t="str">
            <v>TECHODEPOSITO DE PARTICULAS</v>
          </cell>
          <cell r="H4468" t="str">
            <v>X76</v>
          </cell>
          <cell r="I4468" t="str">
            <v>SRE2</v>
          </cell>
          <cell r="J4468">
            <v>8</v>
          </cell>
          <cell r="K4468" t="str">
            <v>REYNOSO DAVID WALTER</v>
          </cell>
          <cell r="L4468" t="str">
            <v>GUNI</v>
          </cell>
        </row>
        <row r="4469">
          <cell r="A4469">
            <v>22</v>
          </cell>
          <cell r="B4469" t="str">
            <v>X76</v>
          </cell>
          <cell r="C4469" t="str">
            <v>DEPARTAMENTO PINTURA</v>
          </cell>
          <cell r="D4469" t="str">
            <v>486</v>
          </cell>
          <cell r="E4469" t="str">
            <v>TECHO</v>
          </cell>
          <cell r="F4469" t="str">
            <v>GRANO</v>
          </cell>
          <cell r="G4469" t="str">
            <v>TECHOGRANO</v>
          </cell>
          <cell r="H4469" t="str">
            <v>X76</v>
          </cell>
          <cell r="I4469" t="str">
            <v>BOUT</v>
          </cell>
          <cell r="J4469">
            <v>8</v>
          </cell>
          <cell r="K4469" t="str">
            <v>FUENTE FEDER GREGOR</v>
          </cell>
          <cell r="L4469" t="str">
            <v>GUNI</v>
          </cell>
        </row>
        <row r="4470">
          <cell r="A4470">
            <v>22</v>
          </cell>
          <cell r="B4470" t="str">
            <v>X76</v>
          </cell>
          <cell r="C4470" t="str">
            <v>DEPARTAMENTO PINTURA</v>
          </cell>
          <cell r="D4470" t="str">
            <v>486</v>
          </cell>
          <cell r="E4470" t="str">
            <v>TECHO</v>
          </cell>
          <cell r="F4470" t="str">
            <v>GRANO</v>
          </cell>
          <cell r="G4470" t="str">
            <v>TECHOGRANO</v>
          </cell>
          <cell r="H4470" t="str">
            <v>X76</v>
          </cell>
          <cell r="I4470" t="str">
            <v>TCMU</v>
          </cell>
          <cell r="J4470">
            <v>8</v>
          </cell>
          <cell r="K4470" t="str">
            <v>VAZQUEZ RENE ALBERTO</v>
          </cell>
          <cell r="L4470" t="str">
            <v>GUNI</v>
          </cell>
        </row>
        <row r="4471">
          <cell r="A4471">
            <v>22</v>
          </cell>
          <cell r="B4471" t="str">
            <v>X38</v>
          </cell>
          <cell r="C4471" t="str">
            <v>DEPARTAMENTO  CHAPA</v>
          </cell>
          <cell r="D4471" t="str">
            <v>421</v>
          </cell>
          <cell r="E4471" t="str">
            <v>CAPOT AV.</v>
          </cell>
          <cell r="F4471" t="str">
            <v>BOLLOS</v>
          </cell>
          <cell r="G4471" t="str">
            <v>CAPOT AV.BOLLOS</v>
          </cell>
          <cell r="H4471" t="str">
            <v>X38</v>
          </cell>
          <cell r="I4471" t="str">
            <v>TCMU</v>
          </cell>
          <cell r="J4471">
            <v>7</v>
          </cell>
          <cell r="K4471" t="str">
            <v>GUTIERREZ VERONICA</v>
          </cell>
          <cell r="L4471" t="str">
            <v>GUNI</v>
          </cell>
        </row>
        <row r="4472">
          <cell r="A4472">
            <v>22</v>
          </cell>
          <cell r="B4472" t="str">
            <v>X38</v>
          </cell>
          <cell r="C4472" t="str">
            <v>DEPARTAMENTO  CHAPA</v>
          </cell>
          <cell r="D4472" t="str">
            <v>431</v>
          </cell>
          <cell r="E4472" t="str">
            <v>CAPOT AV.</v>
          </cell>
          <cell r="F4472" t="str">
            <v>PICO</v>
          </cell>
          <cell r="G4472" t="str">
            <v>CAPOT AV.PICO</v>
          </cell>
          <cell r="H4472" t="str">
            <v>X38</v>
          </cell>
          <cell r="I4472" t="str">
            <v>BOUT</v>
          </cell>
          <cell r="J4472">
            <v>7</v>
          </cell>
          <cell r="K4472" t="str">
            <v>MANZANELLI RICARDO O</v>
          </cell>
          <cell r="L4472" t="str">
            <v>GUNI</v>
          </cell>
        </row>
        <row r="4473">
          <cell r="A4473">
            <v>22</v>
          </cell>
          <cell r="B4473" t="str">
            <v>X38</v>
          </cell>
          <cell r="C4473" t="str">
            <v>DEPARTAMENTO  CHAPA</v>
          </cell>
          <cell r="D4473" t="str">
            <v>431</v>
          </cell>
          <cell r="E4473" t="str">
            <v>PUERTA AVI.</v>
          </cell>
          <cell r="F4473" t="str">
            <v>BOLLOS</v>
          </cell>
          <cell r="G4473" t="str">
            <v>PUERTA AVI.BOLLOS</v>
          </cell>
          <cell r="H4473" t="str">
            <v>X38</v>
          </cell>
          <cell r="I4473" t="str">
            <v>BOUT</v>
          </cell>
          <cell r="J4473">
            <v>7</v>
          </cell>
          <cell r="K4473" t="str">
            <v>MANZANELLI RICARDO O</v>
          </cell>
          <cell r="L4473" t="str">
            <v>GUNI</v>
          </cell>
        </row>
        <row r="4474">
          <cell r="A4474">
            <v>22</v>
          </cell>
          <cell r="B4474" t="str">
            <v>X38</v>
          </cell>
          <cell r="C4474" t="str">
            <v>DEPARTAMENTO  CHAPA</v>
          </cell>
          <cell r="D4474" t="str">
            <v>431</v>
          </cell>
          <cell r="E4474" t="str">
            <v>PUERTA AVI.</v>
          </cell>
          <cell r="F4474" t="str">
            <v>PICO</v>
          </cell>
          <cell r="G4474" t="str">
            <v>PUERTA AVI.PICO</v>
          </cell>
          <cell r="H4474" t="str">
            <v>X38</v>
          </cell>
          <cell r="I4474" t="str">
            <v>STO1</v>
          </cell>
          <cell r="J4474">
            <v>7</v>
          </cell>
          <cell r="K4474" t="str">
            <v>CORREA, ALBERTO</v>
          </cell>
          <cell r="L4474" t="str">
            <v>STO1</v>
          </cell>
        </row>
        <row r="4475">
          <cell r="A4475">
            <v>22</v>
          </cell>
          <cell r="B4475" t="str">
            <v>X38</v>
          </cell>
          <cell r="C4475" t="str">
            <v>DEPARTAMENTO MONTAJE</v>
          </cell>
          <cell r="D4475" t="str">
            <v>???</v>
          </cell>
          <cell r="E4475" t="str">
            <v>ALETA  AVI.</v>
          </cell>
          <cell r="F4475" t="str">
            <v>DESCONCHADO</v>
          </cell>
          <cell r="G4475" t="str">
            <v>ALETA  AVI.DESCONCHADO</v>
          </cell>
          <cell r="H4475" t="str">
            <v>X38</v>
          </cell>
          <cell r="I4475" t="str">
            <v>BOUT</v>
          </cell>
          <cell r="J4475">
            <v>7</v>
          </cell>
          <cell r="K4475" t="str">
            <v>DAGHERO CLAUDIO JUAN</v>
          </cell>
          <cell r="L4475" t="str">
            <v>TCMU</v>
          </cell>
        </row>
        <row r="4476">
          <cell r="A4476">
            <v>22</v>
          </cell>
          <cell r="B4476" t="str">
            <v>X38</v>
          </cell>
          <cell r="C4476" t="str">
            <v>DEPARTAMENTO MONTAJE</v>
          </cell>
          <cell r="D4476" t="str">
            <v>???</v>
          </cell>
          <cell r="E4476" t="str">
            <v>PORTON (CONJUNTO)</v>
          </cell>
          <cell r="F4476" t="str">
            <v>MAL ALINEADO</v>
          </cell>
          <cell r="G4476" t="str">
            <v>PORTON (CONJUNTO)MAL ALINEADO</v>
          </cell>
          <cell r="H4476" t="str">
            <v>X38</v>
          </cell>
          <cell r="I4476" t="str">
            <v>TCMU</v>
          </cell>
          <cell r="J4476">
            <v>7</v>
          </cell>
          <cell r="K4476" t="str">
            <v>GUTIERREZ VERONICA</v>
          </cell>
          <cell r="L4476" t="str">
            <v>GUNI</v>
          </cell>
        </row>
        <row r="4477">
          <cell r="A4477">
            <v>22</v>
          </cell>
          <cell r="B4477" t="str">
            <v>X38</v>
          </cell>
          <cell r="C4477" t="str">
            <v>DEPARTAMENTO MONTAJE</v>
          </cell>
          <cell r="D4477" t="str">
            <v>137</v>
          </cell>
          <cell r="E4477" t="str">
            <v>LAMELUNAS EXT. DE PUERTA  AVI.</v>
          </cell>
          <cell r="F4477" t="str">
            <v>MAL POSICIONADO</v>
          </cell>
          <cell r="G4477" t="str">
            <v>LAMELUNAS EXT. DE PUERTA  AVI.MAL POSICIONADO</v>
          </cell>
          <cell r="H4477" t="str">
            <v>X38</v>
          </cell>
          <cell r="I4477" t="str">
            <v>TCMU</v>
          </cell>
          <cell r="J4477">
            <v>7</v>
          </cell>
          <cell r="K4477" t="str">
            <v>GUTIERREZ VERONICA</v>
          </cell>
          <cell r="L4477" t="str">
            <v>GUNI</v>
          </cell>
        </row>
        <row r="4478">
          <cell r="A4478">
            <v>22</v>
          </cell>
          <cell r="B4478" t="str">
            <v>X38</v>
          </cell>
          <cell r="C4478" t="str">
            <v>DEPARTAMENTO MONTAJE</v>
          </cell>
          <cell r="D4478" t="str">
            <v>145</v>
          </cell>
          <cell r="E4478" t="str">
            <v>FUNCION DE INYECCION</v>
          </cell>
          <cell r="F4478" t="str">
            <v>INSTALACION ESTATICA  2 RK01</v>
          </cell>
          <cell r="G4478" t="str">
            <v>FUNCION DE INYECCIONINSTALACION ESTATICA  2 RK01</v>
          </cell>
          <cell r="H4478" t="str">
            <v>X38</v>
          </cell>
          <cell r="I4478" t="str">
            <v>BOUT</v>
          </cell>
          <cell r="J4478">
            <v>7</v>
          </cell>
          <cell r="K4478" t="str">
            <v>CONTROL ELECTRICO</v>
          </cell>
          <cell r="L4478" t="str">
            <v>ST2A</v>
          </cell>
        </row>
        <row r="4479">
          <cell r="A4479">
            <v>22</v>
          </cell>
          <cell r="B4479" t="str">
            <v>X38</v>
          </cell>
          <cell r="C4479" t="str">
            <v>DEPARTAMENTO MONTAJE</v>
          </cell>
          <cell r="D4479" t="str">
            <v>147</v>
          </cell>
          <cell r="E4479" t="str">
            <v>PORTON (CONJUNTO)</v>
          </cell>
          <cell r="F4479" t="str">
            <v>DESCONCHADO</v>
          </cell>
          <cell r="G4479" t="str">
            <v>PORTON (CONJUNTO)DESCONCHADO</v>
          </cell>
          <cell r="H4479" t="str">
            <v>X38</v>
          </cell>
          <cell r="I4479" t="str">
            <v>BOUT</v>
          </cell>
          <cell r="J4479">
            <v>7</v>
          </cell>
          <cell r="K4479" t="str">
            <v>MANZANELLI RICARDO O</v>
          </cell>
          <cell r="L4479" t="str">
            <v>GUNI</v>
          </cell>
        </row>
        <row r="4480">
          <cell r="A4480">
            <v>22</v>
          </cell>
          <cell r="B4480" t="str">
            <v>X38</v>
          </cell>
          <cell r="C4480" t="str">
            <v>DEPARTAMENTO PINTURA</v>
          </cell>
          <cell r="D4480" t="str">
            <v>486</v>
          </cell>
          <cell r="E4480" t="str">
            <v>ALETA  ARI.</v>
          </cell>
          <cell r="F4480" t="str">
            <v>GRANO</v>
          </cell>
          <cell r="G4480" t="str">
            <v>ALETA  ARI.GRANO</v>
          </cell>
          <cell r="H4480" t="str">
            <v>X38</v>
          </cell>
          <cell r="I4480" t="str">
            <v>TCMU</v>
          </cell>
          <cell r="J4480">
            <v>7</v>
          </cell>
          <cell r="K4480" t="str">
            <v>GUTIERREZ VERONICA</v>
          </cell>
          <cell r="L4480" t="str">
            <v>GUNI</v>
          </cell>
        </row>
        <row r="4481">
          <cell r="A4481">
            <v>22</v>
          </cell>
          <cell r="B4481" t="str">
            <v>X65</v>
          </cell>
          <cell r="C4481" t="str">
            <v>CALIDAD DE PIEZAS</v>
          </cell>
          <cell r="D4481" t="str">
            <v>151</v>
          </cell>
          <cell r="E4481" t="str">
            <v>ALETA  AVD.</v>
          </cell>
          <cell r="F4481" t="str">
            <v>DEFORMACION</v>
          </cell>
          <cell r="G4481" t="str">
            <v>ALETA  AVD.DEFORMACION</v>
          </cell>
          <cell r="H4481" t="str">
            <v>X65</v>
          </cell>
          <cell r="I4481" t="str">
            <v>TCMU</v>
          </cell>
          <cell r="J4481">
            <v>7</v>
          </cell>
          <cell r="K4481" t="str">
            <v>VAZQUEZ RENE ALBERTO</v>
          </cell>
          <cell r="L4481" t="str">
            <v>GUNI</v>
          </cell>
        </row>
        <row r="4482">
          <cell r="A4482">
            <v>22</v>
          </cell>
          <cell r="B4482" t="str">
            <v>X65</v>
          </cell>
          <cell r="C4482" t="str">
            <v>CALIDAD DE PIEZAS</v>
          </cell>
          <cell r="D4482" t="str">
            <v>151</v>
          </cell>
          <cell r="E4482" t="str">
            <v>ALETA  AVD.</v>
          </cell>
          <cell r="F4482" t="str">
            <v>DEFORMADO</v>
          </cell>
          <cell r="G4482" t="str">
            <v>ALETA  AVD.DEFORMADO</v>
          </cell>
          <cell r="H4482" t="str">
            <v>X65</v>
          </cell>
          <cell r="I4482" t="str">
            <v>BOUT</v>
          </cell>
          <cell r="J4482">
            <v>7</v>
          </cell>
          <cell r="K4482" t="str">
            <v>GAUNA MARIA EUGENIA</v>
          </cell>
          <cell r="L4482" t="str">
            <v>GUNI</v>
          </cell>
        </row>
        <row r="4483">
          <cell r="A4483">
            <v>22</v>
          </cell>
          <cell r="B4483" t="str">
            <v>X65</v>
          </cell>
          <cell r="C4483" t="str">
            <v>CALIDAD DE PIEZAS</v>
          </cell>
          <cell r="D4483" t="str">
            <v>151</v>
          </cell>
          <cell r="E4483" t="str">
            <v>ALETA  AVI.</v>
          </cell>
          <cell r="F4483" t="str">
            <v>DEFORMACION</v>
          </cell>
          <cell r="G4483" t="str">
            <v>ALETA  AVI.DEFORMACION</v>
          </cell>
          <cell r="H4483" t="str">
            <v>X65</v>
          </cell>
          <cell r="I4483" t="str">
            <v>TCMU</v>
          </cell>
          <cell r="J4483">
            <v>7</v>
          </cell>
          <cell r="K4483" t="str">
            <v>RUSEK CHRISTIAN ADRI</v>
          </cell>
          <cell r="L4483" t="str">
            <v>GUNI</v>
          </cell>
        </row>
        <row r="4484">
          <cell r="A4484">
            <v>22</v>
          </cell>
          <cell r="B4484" t="str">
            <v>X65</v>
          </cell>
          <cell r="C4484" t="str">
            <v>CALIDAD DE PIEZAS</v>
          </cell>
          <cell r="D4484" t="str">
            <v>151</v>
          </cell>
          <cell r="E4484" t="str">
            <v>ALETA  AVI.</v>
          </cell>
          <cell r="F4484" t="str">
            <v>DEFORMADO</v>
          </cell>
          <cell r="G4484" t="str">
            <v>ALETA  AVI.DEFORMADO</v>
          </cell>
          <cell r="H4484" t="str">
            <v>X65</v>
          </cell>
          <cell r="I4484" t="str">
            <v>TCMU</v>
          </cell>
          <cell r="J4484">
            <v>7</v>
          </cell>
          <cell r="K4484" t="str">
            <v>VAZQUEZ RENE ALBERTO</v>
          </cell>
          <cell r="L4484" t="str">
            <v>GUNI</v>
          </cell>
        </row>
        <row r="4485">
          <cell r="A4485">
            <v>22</v>
          </cell>
          <cell r="B4485" t="str">
            <v>X65</v>
          </cell>
          <cell r="C4485" t="str">
            <v>CALIDAD DE PIEZAS</v>
          </cell>
          <cell r="D4485" t="str">
            <v>151</v>
          </cell>
          <cell r="E4485" t="str">
            <v>ALFOMBRA DE PISO ARD.</v>
          </cell>
          <cell r="F4485" t="str">
            <v>PRESENCIA DE AGUA (ORIGEN INDETERMINADO)</v>
          </cell>
          <cell r="G4485" t="str">
            <v>ALFOMBRA DE PISO ARD.PRESENCIA DE AGUA (ORIGEN INDETERMINADO)</v>
          </cell>
          <cell r="H4485" t="str">
            <v>X65</v>
          </cell>
          <cell r="I4485" t="str">
            <v>BOUT</v>
          </cell>
          <cell r="J4485">
            <v>7</v>
          </cell>
          <cell r="K4485" t="str">
            <v>DI GREGORIO RAUL</v>
          </cell>
          <cell r="L4485" t="str">
            <v>GKAN</v>
          </cell>
        </row>
        <row r="4486">
          <cell r="A4486">
            <v>22</v>
          </cell>
          <cell r="B4486" t="str">
            <v>X65</v>
          </cell>
          <cell r="C4486" t="str">
            <v>CALIDAD DE PIEZAS</v>
          </cell>
          <cell r="D4486" t="str">
            <v>151</v>
          </cell>
          <cell r="E4486" t="str">
            <v>CAJETIN EXT. LUNA DE PUERTA ARD.</v>
          </cell>
          <cell r="F4486" t="str">
            <v>DEFORMADO</v>
          </cell>
          <cell r="G4486" t="str">
            <v>CAJETIN EXT. LUNA DE PUERTA ARD.DEFORMADO</v>
          </cell>
          <cell r="H4486" t="str">
            <v>X65</v>
          </cell>
          <cell r="I4486" t="str">
            <v>SREE</v>
          </cell>
          <cell r="J4486">
            <v>7</v>
          </cell>
          <cell r="K4486" t="str">
            <v>GAUNA MARIA EUGENIA</v>
          </cell>
          <cell r="L4486" t="str">
            <v>GUNI</v>
          </cell>
        </row>
        <row r="4487">
          <cell r="A4487">
            <v>22</v>
          </cell>
          <cell r="B4487" t="str">
            <v>X65</v>
          </cell>
          <cell r="C4487" t="str">
            <v>CALIDAD DE PIEZAS</v>
          </cell>
          <cell r="D4487" t="str">
            <v>151</v>
          </cell>
          <cell r="E4487" t="str">
            <v>CAJETIN EXT. LUNA DE PUERTA ARD.</v>
          </cell>
          <cell r="F4487" t="str">
            <v>DEFORMADO</v>
          </cell>
          <cell r="G4487" t="str">
            <v>CAJETIN EXT. LUNA DE PUERTA ARD.DEFORMADO</v>
          </cell>
          <cell r="H4487" t="str">
            <v>X65</v>
          </cell>
          <cell r="I4487" t="str">
            <v>TCMU</v>
          </cell>
          <cell r="J4487">
            <v>7</v>
          </cell>
          <cell r="K4487" t="str">
            <v>FUENTE FEDER GREGOR</v>
          </cell>
          <cell r="L4487" t="str">
            <v>GUNI</v>
          </cell>
        </row>
        <row r="4488">
          <cell r="A4488">
            <v>22</v>
          </cell>
          <cell r="B4488" t="str">
            <v>X65</v>
          </cell>
          <cell r="C4488" t="str">
            <v>CALIDAD DE PIEZAS</v>
          </cell>
          <cell r="D4488" t="str">
            <v>151</v>
          </cell>
          <cell r="E4488" t="str">
            <v>CAJETIN EXT. LUNA DE PUERTA ARI.</v>
          </cell>
          <cell r="F4488" t="str">
            <v>DEFORMADO</v>
          </cell>
          <cell r="G4488" t="str">
            <v>CAJETIN EXT. LUNA DE PUERTA ARI.DEFORMADO</v>
          </cell>
          <cell r="H4488" t="str">
            <v>X65</v>
          </cell>
          <cell r="I4488" t="str">
            <v>TCMU</v>
          </cell>
          <cell r="J4488">
            <v>7</v>
          </cell>
          <cell r="K4488" t="str">
            <v>FIGUEROA MIGUEL ANGE</v>
          </cell>
          <cell r="L4488" t="str">
            <v>GUNI</v>
          </cell>
        </row>
        <row r="4489">
          <cell r="A4489">
            <v>22</v>
          </cell>
          <cell r="B4489" t="str">
            <v>X65</v>
          </cell>
          <cell r="C4489" t="str">
            <v>CALIDAD DE PIEZAS</v>
          </cell>
          <cell r="D4489" t="str">
            <v>151</v>
          </cell>
          <cell r="E4489" t="str">
            <v>CAJETIN EXT. LUNA DE PUERTA AVI.</v>
          </cell>
          <cell r="F4489" t="str">
            <v>DEFORMADO</v>
          </cell>
          <cell r="G4489" t="str">
            <v>CAJETIN EXT. LUNA DE PUERTA AVI.DEFORMADO</v>
          </cell>
          <cell r="H4489" t="str">
            <v>X65</v>
          </cell>
          <cell r="I4489" t="str">
            <v>TCMU</v>
          </cell>
          <cell r="J4489">
            <v>7</v>
          </cell>
          <cell r="K4489" t="str">
            <v>GUTIERREZ VERONICA</v>
          </cell>
          <cell r="L4489" t="str">
            <v>GUNI</v>
          </cell>
        </row>
        <row r="4490">
          <cell r="A4490">
            <v>22</v>
          </cell>
          <cell r="B4490" t="str">
            <v>X65</v>
          </cell>
          <cell r="C4490" t="str">
            <v>CALIDAD DE PIEZAS</v>
          </cell>
          <cell r="D4490" t="str">
            <v>151</v>
          </cell>
          <cell r="E4490" t="str">
            <v>CINTURON DE SEGURIDAD ARD.</v>
          </cell>
          <cell r="F4490" t="str">
            <v>NO CONFORME</v>
          </cell>
          <cell r="G4490" t="str">
            <v>CINTURON DE SEGURIDAD ARD.NO CONFORME</v>
          </cell>
          <cell r="H4490" t="str">
            <v>X65</v>
          </cell>
          <cell r="I4490" t="str">
            <v>TCMU</v>
          </cell>
          <cell r="J4490">
            <v>7</v>
          </cell>
          <cell r="K4490" t="str">
            <v>RUSEK CHRISTIAN ADRI</v>
          </cell>
          <cell r="L4490" t="str">
            <v>GUN2</v>
          </cell>
        </row>
        <row r="4491">
          <cell r="A4491">
            <v>22</v>
          </cell>
          <cell r="B4491" t="str">
            <v>X65</v>
          </cell>
          <cell r="C4491" t="str">
            <v>CALIDAD DE PIEZAS</v>
          </cell>
          <cell r="D4491" t="str">
            <v>151</v>
          </cell>
          <cell r="E4491" t="str">
            <v>FUNCION ABR / ABS</v>
          </cell>
          <cell r="F4491" t="str">
            <v>OPERACION MAL REALIZADA</v>
          </cell>
          <cell r="G4491" t="str">
            <v>FUNCION ABR / ABSOPERACION MAL REALIZADA</v>
          </cell>
          <cell r="H4491" t="str">
            <v>X65</v>
          </cell>
          <cell r="I4491" t="str">
            <v>SREE</v>
          </cell>
          <cell r="J4491">
            <v>7</v>
          </cell>
          <cell r="K4491" t="str">
            <v>CONTROL ELECTRICO</v>
          </cell>
          <cell r="L4491" t="str">
            <v>SEEA</v>
          </cell>
        </row>
        <row r="4492">
          <cell r="A4492">
            <v>22</v>
          </cell>
          <cell r="B4492" t="str">
            <v>X65</v>
          </cell>
          <cell r="C4492" t="str">
            <v>CALIDAD DE PIEZAS</v>
          </cell>
          <cell r="D4492" t="str">
            <v>151</v>
          </cell>
          <cell r="E4492" t="str">
            <v>FUNCION APERTURA-CIERRE DE PTAS.</v>
          </cell>
          <cell r="F4492" t="str">
            <v>NO CONFORME</v>
          </cell>
          <cell r="G4492" t="str">
            <v>FUNCION APERTURA-CIERRE DE PTAS.NO CONFORME</v>
          </cell>
          <cell r="H4492" t="str">
            <v>X65</v>
          </cell>
          <cell r="I4492" t="str">
            <v>SREE</v>
          </cell>
          <cell r="J4492">
            <v>7</v>
          </cell>
          <cell r="K4492" t="str">
            <v>CONTROL ELECTRICO</v>
          </cell>
          <cell r="L4492" t="str">
            <v>ST2A</v>
          </cell>
        </row>
        <row r="4493">
          <cell r="A4493">
            <v>22</v>
          </cell>
          <cell r="B4493" t="str">
            <v>X65</v>
          </cell>
          <cell r="C4493" t="str">
            <v>CALIDAD DE PIEZAS</v>
          </cell>
          <cell r="D4493" t="str">
            <v>151</v>
          </cell>
          <cell r="E4493" t="str">
            <v>FUNCION DE CLIMATIZACION</v>
          </cell>
          <cell r="F4493" t="str">
            <v>CLIP LENGUETA RETROCEDIDA</v>
          </cell>
          <cell r="G4493" t="str">
            <v>FUNCION DE CLIMATIZACIONCLIP LENGUETA RETROCEDIDA</v>
          </cell>
          <cell r="H4493" t="str">
            <v>X65</v>
          </cell>
          <cell r="I4493" t="str">
            <v>SREE</v>
          </cell>
          <cell r="J4493">
            <v>7</v>
          </cell>
          <cell r="K4493" t="str">
            <v>CONTROL ELECTRICO</v>
          </cell>
          <cell r="L4493" t="str">
            <v>ST2A</v>
          </cell>
        </row>
        <row r="4494">
          <cell r="A4494">
            <v>22</v>
          </cell>
          <cell r="B4494" t="str">
            <v>X65</v>
          </cell>
          <cell r="C4494" t="str">
            <v>CALIDAD DE PIEZAS</v>
          </cell>
          <cell r="D4494" t="str">
            <v>151</v>
          </cell>
          <cell r="E4494" t="str">
            <v>FUNCION DE INYECCION</v>
          </cell>
          <cell r="F4494" t="str">
            <v>CLIP LENGUETA RETROCEDIDA</v>
          </cell>
          <cell r="G4494" t="str">
            <v>FUNCION DE INYECCIONCLIP LENGUETA RETROCEDIDA</v>
          </cell>
          <cell r="H4494" t="str">
            <v>X65</v>
          </cell>
          <cell r="I4494" t="str">
            <v>SREE</v>
          </cell>
          <cell r="J4494">
            <v>7</v>
          </cell>
          <cell r="K4494" t="str">
            <v>CONTROL ELECTRICO</v>
          </cell>
          <cell r="L4494" t="str">
            <v>ST1A</v>
          </cell>
        </row>
        <row r="4495">
          <cell r="A4495">
            <v>22</v>
          </cell>
          <cell r="B4495" t="str">
            <v>X65</v>
          </cell>
          <cell r="C4495" t="str">
            <v>CALIDAD DE PIEZAS</v>
          </cell>
          <cell r="D4495" t="str">
            <v>151</v>
          </cell>
          <cell r="E4495" t="str">
            <v>FUNCION DE INYECCION</v>
          </cell>
          <cell r="F4495" t="str">
            <v>FALTA RELE</v>
          </cell>
          <cell r="G4495" t="str">
            <v>FUNCION DE INYECCIONFALTA RELE</v>
          </cell>
          <cell r="H4495" t="str">
            <v>X65</v>
          </cell>
          <cell r="I4495" t="str">
            <v>SREE</v>
          </cell>
          <cell r="J4495">
            <v>7</v>
          </cell>
          <cell r="K4495" t="str">
            <v>CONTROL ELECTRICO</v>
          </cell>
          <cell r="L4495" t="str">
            <v>ST2A</v>
          </cell>
        </row>
        <row r="4496">
          <cell r="A4496">
            <v>22</v>
          </cell>
          <cell r="B4496" t="str">
            <v>X65</v>
          </cell>
          <cell r="C4496" t="str">
            <v>CALIDAD DE PIEZAS</v>
          </cell>
          <cell r="D4496" t="str">
            <v>151</v>
          </cell>
          <cell r="E4496" t="str">
            <v>FUNCION DE INYECCION</v>
          </cell>
          <cell r="F4496" t="str">
            <v>NO CONFORME</v>
          </cell>
          <cell r="G4496" t="str">
            <v>FUNCION DE INYECCIONNO CONFORME</v>
          </cell>
          <cell r="H4496" t="str">
            <v>X65</v>
          </cell>
          <cell r="I4496" t="str">
            <v>SREE</v>
          </cell>
          <cell r="J4496">
            <v>7</v>
          </cell>
          <cell r="K4496" t="str">
            <v>CONTROL ELECTRICO</v>
          </cell>
          <cell r="L4496" t="str">
            <v>ST2A</v>
          </cell>
        </row>
        <row r="4497">
          <cell r="A4497">
            <v>22</v>
          </cell>
          <cell r="B4497" t="str">
            <v>X65</v>
          </cell>
          <cell r="C4497" t="str">
            <v>CALIDAD DE PIEZAS</v>
          </cell>
          <cell r="D4497" t="str">
            <v>151</v>
          </cell>
          <cell r="E4497" t="str">
            <v>FUNCION DE INYECCION</v>
          </cell>
          <cell r="F4497" t="str">
            <v>RELE NO CONFORME</v>
          </cell>
          <cell r="G4497" t="str">
            <v>FUNCION DE INYECCIONRELE NO CONFORME</v>
          </cell>
          <cell r="H4497" t="str">
            <v>X65</v>
          </cell>
          <cell r="I4497" t="str">
            <v>SREE</v>
          </cell>
          <cell r="J4497">
            <v>7</v>
          </cell>
          <cell r="K4497" t="str">
            <v>CONTROL ELECTRICO</v>
          </cell>
          <cell r="L4497" t="str">
            <v>SEEA</v>
          </cell>
        </row>
        <row r="4498">
          <cell r="A4498">
            <v>22</v>
          </cell>
          <cell r="B4498" t="str">
            <v>X65</v>
          </cell>
          <cell r="C4498" t="str">
            <v>CALIDAD DE PIEZAS</v>
          </cell>
          <cell r="D4498" t="str">
            <v>151</v>
          </cell>
          <cell r="E4498" t="str">
            <v>FUNCION DE INYECCION</v>
          </cell>
          <cell r="F4498" t="str">
            <v>TERMINAL DETERIORADO</v>
          </cell>
          <cell r="G4498" t="str">
            <v>FUNCION DE INYECCIONTERMINAL DETERIORADO</v>
          </cell>
          <cell r="H4498" t="str">
            <v>X65</v>
          </cell>
          <cell r="I4498" t="str">
            <v>SREE</v>
          </cell>
          <cell r="J4498">
            <v>7</v>
          </cell>
          <cell r="K4498" t="str">
            <v>CONTROL ELECTRICO</v>
          </cell>
          <cell r="L4498" t="str">
            <v>ST2A</v>
          </cell>
        </row>
        <row r="4499">
          <cell r="A4499">
            <v>22</v>
          </cell>
          <cell r="B4499" t="str">
            <v>X65</v>
          </cell>
          <cell r="C4499" t="str">
            <v>CALIDAD DE PIEZAS</v>
          </cell>
          <cell r="D4499" t="str">
            <v>151</v>
          </cell>
          <cell r="E4499" t="str">
            <v>FUNCION ILUMINACION DE MATRICULA</v>
          </cell>
          <cell r="F4499" t="str">
            <v>TERMINAL DETERIORADO</v>
          </cell>
          <cell r="G4499" t="str">
            <v>FUNCION ILUMINACION DE MATRICULATERMINAL DETERIORADO</v>
          </cell>
          <cell r="H4499" t="str">
            <v>X65</v>
          </cell>
          <cell r="I4499" t="str">
            <v>SREE</v>
          </cell>
          <cell r="J4499">
            <v>7</v>
          </cell>
          <cell r="K4499" t="str">
            <v>CONTROL ELECTRICO</v>
          </cell>
          <cell r="L4499" t="str">
            <v>ST2A</v>
          </cell>
        </row>
        <row r="4500">
          <cell r="A4500">
            <v>22</v>
          </cell>
          <cell r="B4500" t="str">
            <v>X65</v>
          </cell>
          <cell r="C4500" t="str">
            <v>CALIDAD DE PIEZAS</v>
          </cell>
          <cell r="D4500" t="str">
            <v>151</v>
          </cell>
          <cell r="E4500" t="str">
            <v>FUNCION LAVALUNETA  AR.</v>
          </cell>
          <cell r="F4500" t="str">
            <v>MAL GRAPADO</v>
          </cell>
          <cell r="G4500" t="str">
            <v>FUNCION LAVALUNETA  AR.MAL GRAPADO</v>
          </cell>
          <cell r="H4500" t="str">
            <v>X65</v>
          </cell>
          <cell r="I4500" t="str">
            <v>TCMU</v>
          </cell>
          <cell r="J4500">
            <v>7</v>
          </cell>
          <cell r="K4500" t="str">
            <v>FIGUEROA MIGUEL ANGE</v>
          </cell>
          <cell r="L4500" t="str">
            <v>GUN2</v>
          </cell>
        </row>
        <row r="4501">
          <cell r="A4501">
            <v>22</v>
          </cell>
          <cell r="B4501" t="str">
            <v>X65</v>
          </cell>
          <cell r="C4501" t="str">
            <v>CALIDAD DE PIEZAS</v>
          </cell>
          <cell r="D4501" t="str">
            <v>151</v>
          </cell>
          <cell r="E4501" t="str">
            <v>FUNCION LIMPIAPARABRISAS AV</v>
          </cell>
          <cell r="F4501" t="str">
            <v>FUSIBLE NO CONFORME</v>
          </cell>
          <cell r="G4501" t="str">
            <v>FUNCION LIMPIAPARABRISAS AVFUSIBLE NO CONFORME</v>
          </cell>
          <cell r="H4501" t="str">
            <v>X65</v>
          </cell>
          <cell r="I4501" t="str">
            <v>SREE</v>
          </cell>
          <cell r="J4501">
            <v>7</v>
          </cell>
          <cell r="K4501" t="str">
            <v>CONTROL ELECTRICO</v>
          </cell>
          <cell r="L4501" t="str">
            <v>ST2A</v>
          </cell>
        </row>
        <row r="4502">
          <cell r="A4502">
            <v>22</v>
          </cell>
          <cell r="B4502" t="str">
            <v>X65</v>
          </cell>
          <cell r="C4502" t="str">
            <v>CALIDAD DE PIEZAS</v>
          </cell>
          <cell r="D4502" t="str">
            <v>151</v>
          </cell>
          <cell r="E4502" t="str">
            <v>FUNCION PILOTOS DE MARCHA ATRAS</v>
          </cell>
          <cell r="F4502" t="str">
            <v>CLIP LENGUETA RETROCEDIDA</v>
          </cell>
          <cell r="G4502" t="str">
            <v>FUNCION PILOTOS DE MARCHA ATRASCLIP LENGUETA RETROCEDIDA</v>
          </cell>
          <cell r="H4502" t="str">
            <v>X65</v>
          </cell>
          <cell r="I4502" t="str">
            <v>SREE</v>
          </cell>
          <cell r="J4502">
            <v>7</v>
          </cell>
          <cell r="K4502" t="str">
            <v>CONTROL ELECTRICO</v>
          </cell>
          <cell r="L4502" t="str">
            <v>ST2A</v>
          </cell>
        </row>
        <row r="4503">
          <cell r="A4503">
            <v>22</v>
          </cell>
          <cell r="B4503" t="str">
            <v>X65</v>
          </cell>
          <cell r="C4503" t="str">
            <v>CALIDAD DE PIEZAS</v>
          </cell>
          <cell r="D4503" t="str">
            <v>151</v>
          </cell>
          <cell r="E4503" t="str">
            <v>LUNA MOVIL DE PUERTA  ARD.</v>
          </cell>
          <cell r="F4503" t="str">
            <v>NO CONFORME</v>
          </cell>
          <cell r="G4503" t="str">
            <v>LUNA MOVIL DE PUERTA  ARD.NO CONFORME</v>
          </cell>
          <cell r="H4503" t="str">
            <v>X65</v>
          </cell>
          <cell r="I4503" t="str">
            <v>TCMU</v>
          </cell>
          <cell r="J4503">
            <v>7</v>
          </cell>
          <cell r="K4503" t="str">
            <v>ZELAYA GONZA MA CRUZ</v>
          </cell>
          <cell r="L4503" t="str">
            <v>GUNI</v>
          </cell>
        </row>
        <row r="4504">
          <cell r="A4504">
            <v>22</v>
          </cell>
          <cell r="B4504" t="str">
            <v>X65</v>
          </cell>
          <cell r="C4504" t="str">
            <v>CALIDAD DE PIEZAS</v>
          </cell>
          <cell r="D4504" t="str">
            <v>151</v>
          </cell>
          <cell r="E4504" t="str">
            <v>PANEL INT DE PUERTA AVD</v>
          </cell>
          <cell r="F4504" t="str">
            <v>MANCHA</v>
          </cell>
          <cell r="G4504" t="str">
            <v>PANEL INT DE PUERTA AVDMANCHA</v>
          </cell>
          <cell r="H4504" t="str">
            <v>X65</v>
          </cell>
          <cell r="I4504" t="str">
            <v>TCMU</v>
          </cell>
          <cell r="J4504">
            <v>7</v>
          </cell>
          <cell r="K4504" t="str">
            <v>FUENTE FEDER GREGOR</v>
          </cell>
          <cell r="L4504" t="str">
            <v>GUNI</v>
          </cell>
        </row>
        <row r="4505">
          <cell r="A4505">
            <v>22</v>
          </cell>
          <cell r="B4505" t="str">
            <v>X65</v>
          </cell>
          <cell r="C4505" t="str">
            <v>CALIDAD DE PIEZAS</v>
          </cell>
          <cell r="D4505" t="str">
            <v>151</v>
          </cell>
          <cell r="E4505" t="str">
            <v>PANEL INT DE PUERTA AVD</v>
          </cell>
          <cell r="F4505" t="str">
            <v>MANCHA</v>
          </cell>
          <cell r="G4505" t="str">
            <v>PANEL INT DE PUERTA AVDMANCHA</v>
          </cell>
          <cell r="H4505" t="str">
            <v>X65</v>
          </cell>
          <cell r="I4505" t="str">
            <v>TCMU</v>
          </cell>
          <cell r="J4505">
            <v>7</v>
          </cell>
          <cell r="K4505" t="str">
            <v>VAZQUEZ RENE ALBERTO</v>
          </cell>
          <cell r="L4505" t="str">
            <v>GUNI</v>
          </cell>
        </row>
        <row r="4506">
          <cell r="A4506">
            <v>22</v>
          </cell>
          <cell r="B4506" t="str">
            <v>X65</v>
          </cell>
          <cell r="C4506" t="str">
            <v>CALIDAD DE PIEZAS</v>
          </cell>
          <cell r="D4506" t="str">
            <v>151</v>
          </cell>
          <cell r="E4506" t="str">
            <v>PANEL INT DE PUERTA AVI</v>
          </cell>
          <cell r="F4506" t="str">
            <v>DEFORMADO</v>
          </cell>
          <cell r="G4506" t="str">
            <v>PANEL INT DE PUERTA AVIDEFORMADO</v>
          </cell>
          <cell r="H4506" t="str">
            <v>X65</v>
          </cell>
          <cell r="I4506" t="str">
            <v>TCMU</v>
          </cell>
          <cell r="J4506">
            <v>7</v>
          </cell>
          <cell r="K4506" t="str">
            <v>MANZANELLI RICARDO O</v>
          </cell>
          <cell r="L4506" t="str">
            <v>GUNI</v>
          </cell>
        </row>
        <row r="4507">
          <cell r="A4507">
            <v>22</v>
          </cell>
          <cell r="B4507" t="str">
            <v>X65</v>
          </cell>
          <cell r="C4507" t="str">
            <v>CALIDAD DE PIEZAS</v>
          </cell>
          <cell r="D4507" t="str">
            <v>151</v>
          </cell>
          <cell r="E4507" t="str">
            <v>RETROVISOR EXT. D. REGULABLE DE INTERIOR</v>
          </cell>
          <cell r="F4507" t="str">
            <v>NO CONFORME</v>
          </cell>
          <cell r="G4507" t="str">
            <v>RETROVISOR EXT. D. REGULABLE DE INTERIORNO CONFORME</v>
          </cell>
          <cell r="H4507" t="str">
            <v>X65</v>
          </cell>
          <cell r="I4507" t="str">
            <v>TCMU</v>
          </cell>
          <cell r="J4507">
            <v>7</v>
          </cell>
          <cell r="K4507" t="str">
            <v>VAZQUEZ RENE ALBERTO</v>
          </cell>
          <cell r="L4507" t="str">
            <v>GUNI</v>
          </cell>
        </row>
        <row r="4508">
          <cell r="A4508">
            <v>22</v>
          </cell>
          <cell r="B4508" t="str">
            <v>X65</v>
          </cell>
          <cell r="C4508" t="str">
            <v>CALIDAD DE PIEZAS</v>
          </cell>
          <cell r="D4508" t="str">
            <v>151</v>
          </cell>
          <cell r="E4508" t="str">
            <v>TABLERO DE BORDO</v>
          </cell>
          <cell r="F4508" t="str">
            <v>MAL ASPECTO</v>
          </cell>
          <cell r="G4508" t="str">
            <v>TABLERO DE BORDOMAL ASPECTO</v>
          </cell>
          <cell r="H4508" t="str">
            <v>X65</v>
          </cell>
          <cell r="I4508" t="str">
            <v>TCMU</v>
          </cell>
          <cell r="J4508">
            <v>7</v>
          </cell>
          <cell r="K4508" t="str">
            <v>ZELAYA GONZA MA CRUZ</v>
          </cell>
          <cell r="L4508" t="str">
            <v>GUN2</v>
          </cell>
        </row>
        <row r="4509">
          <cell r="A4509">
            <v>22</v>
          </cell>
          <cell r="B4509" t="str">
            <v>X65</v>
          </cell>
          <cell r="C4509" t="str">
            <v>CALIDAD DE PIEZAS</v>
          </cell>
          <cell r="D4509" t="str">
            <v>151</v>
          </cell>
          <cell r="E4509" t="str">
            <v>TAPA DE CARBURANTE</v>
          </cell>
          <cell r="F4509" t="str">
            <v>DEFORMADO</v>
          </cell>
          <cell r="G4509" t="str">
            <v>TAPA DE CARBURANTEDEFORMADO</v>
          </cell>
          <cell r="H4509" t="str">
            <v>X65</v>
          </cell>
          <cell r="I4509" t="str">
            <v>TCMU</v>
          </cell>
          <cell r="J4509">
            <v>7</v>
          </cell>
          <cell r="K4509" t="str">
            <v>VERA FEDERICO</v>
          </cell>
          <cell r="L4509" t="str">
            <v>GUNI</v>
          </cell>
        </row>
        <row r="4510">
          <cell r="A4510">
            <v>22</v>
          </cell>
          <cell r="B4510" t="str">
            <v>X65</v>
          </cell>
          <cell r="C4510" t="str">
            <v>CALIDAD DE PIEZAS</v>
          </cell>
          <cell r="D4510" t="str">
            <v>151</v>
          </cell>
          <cell r="E4510" t="str">
            <v>TECHO</v>
          </cell>
          <cell r="F4510" t="str">
            <v>DETERIORADO</v>
          </cell>
          <cell r="G4510" t="str">
            <v>TECHODETERIORADO</v>
          </cell>
          <cell r="H4510" t="str">
            <v>X65</v>
          </cell>
          <cell r="I4510" t="str">
            <v>BOUT</v>
          </cell>
          <cell r="J4510">
            <v>7</v>
          </cell>
          <cell r="K4510" t="str">
            <v>FIGUEROA MIGUEL ANGE</v>
          </cell>
          <cell r="L4510" t="str">
            <v>GUNI</v>
          </cell>
        </row>
        <row r="4511">
          <cell r="A4511">
            <v>22</v>
          </cell>
          <cell r="B4511" t="str">
            <v>X65</v>
          </cell>
          <cell r="C4511" t="str">
            <v>CALIDAD DE PIEZAS</v>
          </cell>
          <cell r="D4511" t="str">
            <v>151</v>
          </cell>
          <cell r="E4511" t="str">
            <v>TECHO</v>
          </cell>
          <cell r="F4511" t="str">
            <v>DETERIORADO</v>
          </cell>
          <cell r="G4511" t="str">
            <v>TECHODETERIORADO</v>
          </cell>
          <cell r="H4511" t="str">
            <v>X65</v>
          </cell>
          <cell r="I4511" t="str">
            <v>TCMU</v>
          </cell>
          <cell r="J4511">
            <v>7</v>
          </cell>
          <cell r="K4511" t="str">
            <v>FIGUEROA MIGUEL ANGE</v>
          </cell>
          <cell r="L4511" t="str">
            <v>GUNI</v>
          </cell>
        </row>
        <row r="4512">
          <cell r="A4512">
            <v>22</v>
          </cell>
          <cell r="B4512" t="str">
            <v>X65</v>
          </cell>
          <cell r="C4512" t="str">
            <v>CALIDAD DE PIEZAS</v>
          </cell>
          <cell r="D4512" t="str">
            <v>151</v>
          </cell>
          <cell r="E4512" t="str">
            <v>TECHO</v>
          </cell>
          <cell r="F4512" t="str">
            <v>DETERIORADO</v>
          </cell>
          <cell r="G4512" t="str">
            <v>TECHODETERIORADO</v>
          </cell>
          <cell r="H4512" t="str">
            <v>X65</v>
          </cell>
          <cell r="I4512" t="str">
            <v>TCMU</v>
          </cell>
          <cell r="J4512">
            <v>7</v>
          </cell>
          <cell r="K4512" t="str">
            <v>GAUNA MARIA EUGENIA</v>
          </cell>
          <cell r="L4512" t="str">
            <v>GUNI</v>
          </cell>
        </row>
        <row r="4513">
          <cell r="A4513">
            <v>22</v>
          </cell>
          <cell r="B4513" t="str">
            <v>X65</v>
          </cell>
          <cell r="C4513" t="str">
            <v>DEPARTAMENTO  CHAPA</v>
          </cell>
          <cell r="D4513" t="str">
            <v>421</v>
          </cell>
          <cell r="E4513" t="str">
            <v>ALETA ARD.</v>
          </cell>
          <cell r="F4513" t="str">
            <v>DEFORMACION</v>
          </cell>
          <cell r="G4513" t="str">
            <v>ALETA ARD.DEFORMACION</v>
          </cell>
          <cell r="H4513" t="str">
            <v>X65</v>
          </cell>
          <cell r="I4513" t="str">
            <v>TCMU</v>
          </cell>
          <cell r="J4513">
            <v>7</v>
          </cell>
          <cell r="K4513" t="str">
            <v>VAZQUEZ RENE ALBERTO</v>
          </cell>
          <cell r="L4513" t="str">
            <v>GUNI</v>
          </cell>
        </row>
        <row r="4514">
          <cell r="A4514">
            <v>22</v>
          </cell>
          <cell r="B4514" t="str">
            <v>X65</v>
          </cell>
          <cell r="C4514" t="str">
            <v>DEPARTAMENTO  CHAPA</v>
          </cell>
          <cell r="D4514" t="str">
            <v>421</v>
          </cell>
          <cell r="E4514" t="str">
            <v>ALETA ARD.</v>
          </cell>
          <cell r="F4514" t="str">
            <v>DEFORMACION</v>
          </cell>
          <cell r="G4514" t="str">
            <v>ALETA ARD.DEFORMACION</v>
          </cell>
          <cell r="H4514" t="str">
            <v>X65</v>
          </cell>
          <cell r="I4514" t="str">
            <v>TCMU</v>
          </cell>
          <cell r="J4514">
            <v>7</v>
          </cell>
          <cell r="K4514" t="str">
            <v>ZELAYA GONZA MA CRUZ</v>
          </cell>
          <cell r="L4514" t="str">
            <v>GUNI</v>
          </cell>
        </row>
        <row r="4515">
          <cell r="A4515">
            <v>22</v>
          </cell>
          <cell r="B4515" t="str">
            <v>X65</v>
          </cell>
          <cell r="C4515" t="str">
            <v>DEPARTAMENTO  CHAPA</v>
          </cell>
          <cell r="D4515" t="str">
            <v>421</v>
          </cell>
          <cell r="E4515" t="str">
            <v>ALETA ARD.</v>
          </cell>
          <cell r="F4515" t="str">
            <v>DEFORMADO</v>
          </cell>
          <cell r="G4515" t="str">
            <v>ALETA ARD.DEFORMADO</v>
          </cell>
          <cell r="H4515" t="str">
            <v>X65</v>
          </cell>
          <cell r="I4515" t="str">
            <v>TCMU</v>
          </cell>
          <cell r="J4515">
            <v>7</v>
          </cell>
          <cell r="K4515" t="str">
            <v>GAUNA MARIA EUGENIA</v>
          </cell>
          <cell r="L4515" t="str">
            <v>GUNI</v>
          </cell>
        </row>
        <row r="4516">
          <cell r="A4516">
            <v>22</v>
          </cell>
          <cell r="B4516" t="str">
            <v>X65</v>
          </cell>
          <cell r="C4516" t="str">
            <v>DEPARTAMENTO  CHAPA</v>
          </cell>
          <cell r="D4516" t="str">
            <v>421</v>
          </cell>
          <cell r="E4516" t="str">
            <v>ALETA ARD.</v>
          </cell>
          <cell r="F4516" t="str">
            <v>PICO</v>
          </cell>
          <cell r="G4516" t="str">
            <v>ALETA ARD.PICO</v>
          </cell>
          <cell r="H4516" t="str">
            <v>X65</v>
          </cell>
          <cell r="I4516" t="str">
            <v>TCMU</v>
          </cell>
          <cell r="J4516">
            <v>7</v>
          </cell>
          <cell r="K4516" t="str">
            <v>GUTIERREZ VERONICA</v>
          </cell>
          <cell r="L4516" t="str">
            <v>GUNI</v>
          </cell>
        </row>
        <row r="4517">
          <cell r="A4517">
            <v>22</v>
          </cell>
          <cell r="B4517" t="str">
            <v>X65</v>
          </cell>
          <cell r="C4517" t="str">
            <v>DEPARTAMENTO  CHAPA</v>
          </cell>
          <cell r="D4517" t="str">
            <v>421</v>
          </cell>
          <cell r="E4517" t="str">
            <v>ALETA ARD.</v>
          </cell>
          <cell r="F4517" t="str">
            <v>PICO</v>
          </cell>
          <cell r="G4517" t="str">
            <v>ALETA ARD.PICO</v>
          </cell>
          <cell r="H4517" t="str">
            <v>X65</v>
          </cell>
          <cell r="I4517" t="str">
            <v>TCMU</v>
          </cell>
          <cell r="J4517">
            <v>7</v>
          </cell>
          <cell r="K4517" t="str">
            <v>RAMIREZ RICAR DANIEL</v>
          </cell>
          <cell r="L4517" t="str">
            <v>GUNI</v>
          </cell>
        </row>
        <row r="4518">
          <cell r="A4518">
            <v>22</v>
          </cell>
          <cell r="B4518" t="str">
            <v>X65</v>
          </cell>
          <cell r="C4518" t="str">
            <v>DEPARTAMENTO  CHAPA</v>
          </cell>
          <cell r="D4518" t="str">
            <v>421</v>
          </cell>
          <cell r="E4518" t="str">
            <v>ALETA  ARI.</v>
          </cell>
          <cell r="F4518" t="str">
            <v>BOLLOS</v>
          </cell>
          <cell r="G4518" t="str">
            <v>ALETA  ARI.BOLLOS</v>
          </cell>
          <cell r="H4518" t="str">
            <v>X65</v>
          </cell>
          <cell r="I4518" t="str">
            <v>TCMU</v>
          </cell>
          <cell r="J4518">
            <v>7</v>
          </cell>
          <cell r="K4518" t="str">
            <v>ZELAYA GONZA MA CRUZ</v>
          </cell>
          <cell r="L4518" t="str">
            <v>GUNI</v>
          </cell>
        </row>
        <row r="4519">
          <cell r="A4519">
            <v>22</v>
          </cell>
          <cell r="B4519" t="str">
            <v>X65</v>
          </cell>
          <cell r="C4519" t="str">
            <v>DEPARTAMENTO  CHAPA</v>
          </cell>
          <cell r="D4519" t="str">
            <v>421</v>
          </cell>
          <cell r="E4519" t="str">
            <v>ALETA  ARI.</v>
          </cell>
          <cell r="F4519" t="str">
            <v>DEFORMACION</v>
          </cell>
          <cell r="G4519" t="str">
            <v>ALETA  ARI.DEFORMACION</v>
          </cell>
          <cell r="H4519" t="str">
            <v>X65</v>
          </cell>
          <cell r="I4519" t="str">
            <v>STO1</v>
          </cell>
          <cell r="J4519">
            <v>7</v>
          </cell>
          <cell r="K4519" t="str">
            <v>DIAZ, VALENTIN</v>
          </cell>
          <cell r="L4519" t="str">
            <v>STO1</v>
          </cell>
        </row>
        <row r="4520">
          <cell r="A4520">
            <v>22</v>
          </cell>
          <cell r="B4520" t="str">
            <v>X65</v>
          </cell>
          <cell r="C4520" t="str">
            <v>DEPARTAMENTO  CHAPA</v>
          </cell>
          <cell r="D4520" t="str">
            <v>421</v>
          </cell>
          <cell r="E4520" t="str">
            <v>ALETA  ARI.</v>
          </cell>
          <cell r="F4520" t="str">
            <v>DEFORMACION</v>
          </cell>
          <cell r="G4520" t="str">
            <v>ALETA  ARI.DEFORMACION</v>
          </cell>
          <cell r="H4520" t="str">
            <v>X65</v>
          </cell>
          <cell r="I4520" t="str">
            <v>STO1</v>
          </cell>
          <cell r="J4520">
            <v>7</v>
          </cell>
          <cell r="K4520" t="str">
            <v>QUINTEROS, EDUARDO</v>
          </cell>
          <cell r="L4520" t="str">
            <v>STO1</v>
          </cell>
        </row>
        <row r="4521">
          <cell r="A4521">
            <v>22</v>
          </cell>
          <cell r="B4521" t="str">
            <v>X65</v>
          </cell>
          <cell r="C4521" t="str">
            <v>DEPARTAMENTO  CHAPA</v>
          </cell>
          <cell r="D4521" t="str">
            <v>421</v>
          </cell>
          <cell r="E4521" t="str">
            <v>ALETA  AVD.</v>
          </cell>
          <cell r="F4521" t="str">
            <v>PICO</v>
          </cell>
          <cell r="G4521" t="str">
            <v>ALETA  AVD.PICO</v>
          </cell>
          <cell r="H4521" t="str">
            <v>X65</v>
          </cell>
          <cell r="I4521" t="str">
            <v>TCMU</v>
          </cell>
          <cell r="J4521">
            <v>7</v>
          </cell>
          <cell r="K4521" t="str">
            <v>ZELAYA GONZA MA CRUZ</v>
          </cell>
          <cell r="L4521" t="str">
            <v>GUNI</v>
          </cell>
        </row>
        <row r="4522">
          <cell r="A4522">
            <v>22</v>
          </cell>
          <cell r="B4522" t="str">
            <v>X65</v>
          </cell>
          <cell r="C4522" t="str">
            <v>DEPARTAMENTO  CHAPA</v>
          </cell>
          <cell r="D4522" t="str">
            <v>421</v>
          </cell>
          <cell r="E4522" t="str">
            <v>BAJO DE CAJA D.</v>
          </cell>
          <cell r="F4522" t="str">
            <v>PICO</v>
          </cell>
          <cell r="G4522" t="str">
            <v>BAJO DE CAJA D.PICO</v>
          </cell>
          <cell r="H4522" t="str">
            <v>X65</v>
          </cell>
          <cell r="I4522" t="str">
            <v>STO1</v>
          </cell>
          <cell r="J4522">
            <v>7</v>
          </cell>
          <cell r="K4522" t="str">
            <v>QUINTEROS, EDUARDO</v>
          </cell>
          <cell r="L4522" t="str">
            <v>STO1</v>
          </cell>
        </row>
        <row r="4523">
          <cell r="A4523">
            <v>22</v>
          </cell>
          <cell r="B4523" t="str">
            <v>X65</v>
          </cell>
          <cell r="C4523" t="str">
            <v>DEPARTAMENTO  CHAPA</v>
          </cell>
          <cell r="D4523" t="str">
            <v>421</v>
          </cell>
          <cell r="E4523" t="str">
            <v>CAPOT AV.</v>
          </cell>
          <cell r="F4523" t="str">
            <v>BOLLOS</v>
          </cell>
          <cell r="G4523" t="str">
            <v>CAPOT AV.BOLLOS</v>
          </cell>
          <cell r="H4523" t="str">
            <v>X65</v>
          </cell>
          <cell r="I4523" t="str">
            <v>BOUT</v>
          </cell>
          <cell r="J4523">
            <v>7</v>
          </cell>
          <cell r="K4523" t="str">
            <v>AUTELLI JORGE A</v>
          </cell>
          <cell r="L4523" t="str">
            <v>TCMU</v>
          </cell>
        </row>
        <row r="4524">
          <cell r="A4524">
            <v>22</v>
          </cell>
          <cell r="B4524" t="str">
            <v>X65</v>
          </cell>
          <cell r="C4524" t="str">
            <v>DEPARTAMENTO  CHAPA</v>
          </cell>
          <cell r="D4524" t="str">
            <v>421</v>
          </cell>
          <cell r="E4524" t="str">
            <v>CAPOT AV.</v>
          </cell>
          <cell r="F4524" t="str">
            <v>BOLLOS</v>
          </cell>
          <cell r="G4524" t="str">
            <v>CAPOT AV.BOLLOS</v>
          </cell>
          <cell r="H4524" t="str">
            <v>X65</v>
          </cell>
          <cell r="I4524" t="str">
            <v>TCMU</v>
          </cell>
          <cell r="J4524">
            <v>7</v>
          </cell>
          <cell r="K4524" t="str">
            <v>IBARRA CARLOS NICOLA</v>
          </cell>
          <cell r="L4524" t="str">
            <v>GUNI</v>
          </cell>
        </row>
        <row r="4525">
          <cell r="A4525">
            <v>22</v>
          </cell>
          <cell r="B4525" t="str">
            <v>X65</v>
          </cell>
          <cell r="C4525" t="str">
            <v>DEPARTAMENTO  CHAPA</v>
          </cell>
          <cell r="D4525" t="str">
            <v>421</v>
          </cell>
          <cell r="E4525" t="str">
            <v>CAPOT AV.</v>
          </cell>
          <cell r="F4525" t="str">
            <v>BOLLOS</v>
          </cell>
          <cell r="G4525" t="str">
            <v>CAPOT AV.BOLLOS</v>
          </cell>
          <cell r="H4525" t="str">
            <v>X65</v>
          </cell>
          <cell r="I4525" t="str">
            <v>TCMU</v>
          </cell>
          <cell r="J4525">
            <v>7</v>
          </cell>
          <cell r="K4525" t="str">
            <v>RAMIREZ RICAR DANIEL</v>
          </cell>
          <cell r="L4525" t="str">
            <v>GUNI</v>
          </cell>
        </row>
        <row r="4526">
          <cell r="A4526">
            <v>22</v>
          </cell>
          <cell r="B4526" t="str">
            <v>X65</v>
          </cell>
          <cell r="C4526" t="str">
            <v>DEPARTAMENTO  CHAPA</v>
          </cell>
          <cell r="D4526" t="str">
            <v>421</v>
          </cell>
          <cell r="E4526" t="str">
            <v>CAPOT AV.</v>
          </cell>
          <cell r="F4526" t="str">
            <v>BOLLOS</v>
          </cell>
          <cell r="G4526" t="str">
            <v>CAPOT AV.BOLLOS</v>
          </cell>
          <cell r="H4526" t="str">
            <v>X65</v>
          </cell>
          <cell r="I4526" t="str">
            <v>TCMU</v>
          </cell>
          <cell r="J4526">
            <v>7</v>
          </cell>
          <cell r="K4526" t="str">
            <v>RUSEK CHRISTIAN ADRI</v>
          </cell>
          <cell r="L4526" t="str">
            <v>GUNI</v>
          </cell>
        </row>
        <row r="4527">
          <cell r="A4527">
            <v>22</v>
          </cell>
          <cell r="B4527" t="str">
            <v>X65</v>
          </cell>
          <cell r="C4527" t="str">
            <v>DEPARTAMENTO  CHAPA</v>
          </cell>
          <cell r="D4527" t="str">
            <v>421</v>
          </cell>
          <cell r="E4527" t="str">
            <v>CAPOT AV.</v>
          </cell>
          <cell r="F4527" t="str">
            <v>BOLLOS</v>
          </cell>
          <cell r="G4527" t="str">
            <v>CAPOT AV.BOLLOS</v>
          </cell>
          <cell r="H4527" t="str">
            <v>X65</v>
          </cell>
          <cell r="I4527" t="str">
            <v>TCMU</v>
          </cell>
          <cell r="J4527">
            <v>7</v>
          </cell>
          <cell r="K4527" t="str">
            <v>VERA FEDERICO</v>
          </cell>
          <cell r="L4527" t="str">
            <v>GUNI</v>
          </cell>
        </row>
        <row r="4528">
          <cell r="A4528">
            <v>22</v>
          </cell>
          <cell r="B4528" t="str">
            <v>X65</v>
          </cell>
          <cell r="C4528" t="str">
            <v>DEPARTAMENTO  CHAPA</v>
          </cell>
          <cell r="D4528" t="str">
            <v>421</v>
          </cell>
          <cell r="E4528" t="str">
            <v>CAPOT AV.</v>
          </cell>
          <cell r="F4528" t="str">
            <v>JUEGO IRREGULAR</v>
          </cell>
          <cell r="G4528" t="str">
            <v>CAPOT AV.JUEGO IRREGULAR</v>
          </cell>
          <cell r="H4528" t="str">
            <v>X65</v>
          </cell>
          <cell r="I4528" t="str">
            <v>SREE</v>
          </cell>
          <cell r="J4528">
            <v>7</v>
          </cell>
          <cell r="K4528" t="str">
            <v>GUTIERREZ VERONICA</v>
          </cell>
          <cell r="L4528" t="str">
            <v>GUNI</v>
          </cell>
        </row>
        <row r="4529">
          <cell r="A4529">
            <v>22</v>
          </cell>
          <cell r="B4529" t="str">
            <v>X65</v>
          </cell>
          <cell r="C4529" t="str">
            <v>DEPARTAMENTO  CHAPA</v>
          </cell>
          <cell r="D4529" t="str">
            <v>421</v>
          </cell>
          <cell r="E4529" t="str">
            <v>CAPOT AV.</v>
          </cell>
          <cell r="F4529" t="str">
            <v>JUEGO IRREGULAR</v>
          </cell>
          <cell r="G4529" t="str">
            <v>CAPOT AV.JUEGO IRREGULAR</v>
          </cell>
          <cell r="H4529" t="str">
            <v>X65</v>
          </cell>
          <cell r="I4529" t="str">
            <v>TCMU</v>
          </cell>
          <cell r="J4529">
            <v>7</v>
          </cell>
          <cell r="K4529" t="str">
            <v>RUSEK CHRISTIAN ADRI</v>
          </cell>
          <cell r="L4529" t="str">
            <v>GUNI</v>
          </cell>
        </row>
        <row r="4530">
          <cell r="A4530">
            <v>22</v>
          </cell>
          <cell r="B4530" t="str">
            <v>X65</v>
          </cell>
          <cell r="C4530" t="str">
            <v>DEPARTAMENTO  CHAPA</v>
          </cell>
          <cell r="D4530" t="str">
            <v>421</v>
          </cell>
          <cell r="E4530" t="str">
            <v>CUSTODIA  D.</v>
          </cell>
          <cell r="F4530" t="str">
            <v>DEFORMADO</v>
          </cell>
          <cell r="G4530" t="str">
            <v>CUSTODIA  D.DEFORMADO</v>
          </cell>
          <cell r="H4530" t="str">
            <v>X65</v>
          </cell>
          <cell r="I4530" t="str">
            <v>BOUT</v>
          </cell>
          <cell r="J4530">
            <v>7</v>
          </cell>
          <cell r="K4530" t="str">
            <v>FIGUEROA MIGUEL ANGE</v>
          </cell>
          <cell r="L4530" t="str">
            <v>GUNI</v>
          </cell>
        </row>
        <row r="4531">
          <cell r="A4531">
            <v>22</v>
          </cell>
          <cell r="B4531" t="str">
            <v>X65</v>
          </cell>
          <cell r="C4531" t="str">
            <v>DEPARTAMENTO  CHAPA</v>
          </cell>
          <cell r="D4531" t="str">
            <v>421</v>
          </cell>
          <cell r="E4531" t="str">
            <v>CUSTODIA  D.</v>
          </cell>
          <cell r="F4531" t="str">
            <v>PICO</v>
          </cell>
          <cell r="G4531" t="str">
            <v>CUSTODIA  D.PICO</v>
          </cell>
          <cell r="H4531" t="str">
            <v>X65</v>
          </cell>
          <cell r="I4531" t="str">
            <v>BOUT</v>
          </cell>
          <cell r="J4531">
            <v>7</v>
          </cell>
          <cell r="K4531" t="str">
            <v>GUTIERREZ VERONICA</v>
          </cell>
          <cell r="L4531" t="str">
            <v>GUNI</v>
          </cell>
        </row>
        <row r="4532">
          <cell r="A4532">
            <v>22</v>
          </cell>
          <cell r="B4532" t="str">
            <v>X65</v>
          </cell>
          <cell r="C4532" t="str">
            <v>DEPARTAMENTO  CHAPA</v>
          </cell>
          <cell r="D4532" t="str">
            <v>421</v>
          </cell>
          <cell r="E4532" t="str">
            <v>CUSTODIA  D.</v>
          </cell>
          <cell r="F4532" t="str">
            <v>PICO</v>
          </cell>
          <cell r="G4532" t="str">
            <v>CUSTODIA  D.PICO</v>
          </cell>
          <cell r="H4532" t="str">
            <v>X65</v>
          </cell>
          <cell r="I4532" t="str">
            <v>SREE</v>
          </cell>
          <cell r="J4532">
            <v>7</v>
          </cell>
          <cell r="K4532" t="str">
            <v>VAZQUEZ RENE ALBERTO</v>
          </cell>
          <cell r="L4532" t="str">
            <v>GUNI</v>
          </cell>
        </row>
        <row r="4533">
          <cell r="A4533">
            <v>22</v>
          </cell>
          <cell r="B4533" t="str">
            <v>X65</v>
          </cell>
          <cell r="C4533" t="str">
            <v>DEPARTAMENTO  CHAPA</v>
          </cell>
          <cell r="D4533" t="str">
            <v>421</v>
          </cell>
          <cell r="E4533" t="str">
            <v>CUSTODIA  D.</v>
          </cell>
          <cell r="F4533" t="str">
            <v>PICO</v>
          </cell>
          <cell r="G4533" t="str">
            <v>CUSTODIA  D.PICO</v>
          </cell>
          <cell r="H4533" t="str">
            <v>X65</v>
          </cell>
          <cell r="I4533" t="str">
            <v>TCMU</v>
          </cell>
          <cell r="J4533">
            <v>7</v>
          </cell>
          <cell r="K4533" t="str">
            <v>VAZQUEZ RENE ALBERTO</v>
          </cell>
          <cell r="L4533" t="str">
            <v>GUNI</v>
          </cell>
        </row>
        <row r="4534">
          <cell r="A4534">
            <v>22</v>
          </cell>
          <cell r="B4534" t="str">
            <v>X65</v>
          </cell>
          <cell r="C4534" t="str">
            <v>DEPARTAMENTO  CHAPA</v>
          </cell>
          <cell r="D4534" t="str">
            <v>421</v>
          </cell>
          <cell r="E4534" t="str">
            <v>CUSTODIA  D.</v>
          </cell>
          <cell r="F4534" t="str">
            <v>SOLDADURA ESTALLADA</v>
          </cell>
          <cell r="G4534" t="str">
            <v>CUSTODIA  D.SOLDADURA ESTALLADA</v>
          </cell>
          <cell r="H4534" t="str">
            <v>X65</v>
          </cell>
          <cell r="I4534" t="str">
            <v>TCMU</v>
          </cell>
          <cell r="J4534">
            <v>7</v>
          </cell>
          <cell r="K4534" t="str">
            <v>FUENTE FEDER GREGOR</v>
          </cell>
          <cell r="L4534" t="str">
            <v>GUNI</v>
          </cell>
        </row>
        <row r="4535">
          <cell r="A4535">
            <v>22</v>
          </cell>
          <cell r="B4535" t="str">
            <v>X65</v>
          </cell>
          <cell r="C4535" t="str">
            <v>DEPARTAMENTO  CHAPA</v>
          </cell>
          <cell r="D4535" t="str">
            <v>421</v>
          </cell>
          <cell r="E4535" t="str">
            <v>CUSTODIA  I.</v>
          </cell>
          <cell r="F4535" t="str">
            <v>BOLLOS</v>
          </cell>
          <cell r="G4535" t="str">
            <v>CUSTODIA  I.BOLLOS</v>
          </cell>
          <cell r="H4535" t="str">
            <v>X65</v>
          </cell>
          <cell r="I4535" t="str">
            <v>TCMU</v>
          </cell>
          <cell r="J4535">
            <v>7</v>
          </cell>
          <cell r="K4535" t="str">
            <v>FIGUEROA MIGUEL ANGE</v>
          </cell>
          <cell r="L4535" t="str">
            <v>GUNI</v>
          </cell>
        </row>
        <row r="4536">
          <cell r="A4536">
            <v>22</v>
          </cell>
          <cell r="B4536" t="str">
            <v>X65</v>
          </cell>
          <cell r="C4536" t="str">
            <v>DEPARTAMENTO  CHAPA</v>
          </cell>
          <cell r="D4536" t="str">
            <v>421</v>
          </cell>
          <cell r="E4536" t="str">
            <v>CUSTODIA  I.</v>
          </cell>
          <cell r="F4536" t="str">
            <v>BOLLOS</v>
          </cell>
          <cell r="G4536" t="str">
            <v>CUSTODIA  I.BOLLOS</v>
          </cell>
          <cell r="H4536" t="str">
            <v>X65</v>
          </cell>
          <cell r="I4536" t="str">
            <v>TCMU</v>
          </cell>
          <cell r="J4536">
            <v>7</v>
          </cell>
          <cell r="K4536" t="str">
            <v>GUTIERREZ VERONICA</v>
          </cell>
          <cell r="L4536" t="str">
            <v>GUNI</v>
          </cell>
        </row>
        <row r="4537">
          <cell r="A4537">
            <v>22</v>
          </cell>
          <cell r="B4537" t="str">
            <v>X65</v>
          </cell>
          <cell r="C4537" t="str">
            <v>DEPARTAMENTO  CHAPA</v>
          </cell>
          <cell r="D4537" t="str">
            <v>421</v>
          </cell>
          <cell r="E4537" t="str">
            <v>CUSTODIA  I.</v>
          </cell>
          <cell r="F4537" t="str">
            <v>PICO</v>
          </cell>
          <cell r="G4537" t="str">
            <v>CUSTODIA  I.PICO</v>
          </cell>
          <cell r="H4537" t="str">
            <v>X65</v>
          </cell>
          <cell r="I4537" t="str">
            <v>TCMU</v>
          </cell>
          <cell r="J4537">
            <v>7</v>
          </cell>
          <cell r="K4537" t="str">
            <v>FUENTE FEDER GREGOR</v>
          </cell>
          <cell r="L4537" t="str">
            <v>GUNI</v>
          </cell>
        </row>
        <row r="4538">
          <cell r="A4538">
            <v>22</v>
          </cell>
          <cell r="B4538" t="str">
            <v>X65</v>
          </cell>
          <cell r="C4538" t="str">
            <v>DEPARTAMENTO  CHAPA</v>
          </cell>
          <cell r="D4538" t="str">
            <v>421</v>
          </cell>
          <cell r="E4538" t="str">
            <v>CUSTODIA  I.</v>
          </cell>
          <cell r="F4538" t="str">
            <v>PICO</v>
          </cell>
          <cell r="G4538" t="str">
            <v>CUSTODIA  I.PICO</v>
          </cell>
          <cell r="H4538" t="str">
            <v>X65</v>
          </cell>
          <cell r="I4538" t="str">
            <v>TCMU</v>
          </cell>
          <cell r="J4538">
            <v>7</v>
          </cell>
          <cell r="K4538" t="str">
            <v>GUTIERREZ VERONICA</v>
          </cell>
          <cell r="L4538" t="str">
            <v>GUNI</v>
          </cell>
        </row>
        <row r="4539">
          <cell r="A4539">
            <v>22</v>
          </cell>
          <cell r="B4539" t="str">
            <v>X65</v>
          </cell>
          <cell r="C4539" t="str">
            <v>DEPARTAMENTO  CHAPA</v>
          </cell>
          <cell r="D4539" t="str">
            <v>421</v>
          </cell>
          <cell r="E4539" t="str">
            <v>ENCUADRAMIENTO DE PUERTA ARD.</v>
          </cell>
          <cell r="F4539" t="str">
            <v>BOLLOS</v>
          </cell>
          <cell r="G4539" t="str">
            <v>ENCUADRAMIENTO DE PUERTA ARD.BOLLOS</v>
          </cell>
          <cell r="H4539" t="str">
            <v>X65</v>
          </cell>
          <cell r="I4539" t="str">
            <v>SPIN</v>
          </cell>
          <cell r="J4539">
            <v>7</v>
          </cell>
          <cell r="K4539" t="str">
            <v>CORREA, ALBERTO</v>
          </cell>
          <cell r="L4539" t="str">
            <v>STO1</v>
          </cell>
        </row>
        <row r="4540">
          <cell r="A4540">
            <v>22</v>
          </cell>
          <cell r="B4540" t="str">
            <v>X65</v>
          </cell>
          <cell r="C4540" t="str">
            <v>DEPARTAMENTO  CHAPA</v>
          </cell>
          <cell r="D4540" t="str">
            <v>421</v>
          </cell>
          <cell r="E4540" t="str">
            <v>ENCUADRAMIENTO DE PUERTA AVD.</v>
          </cell>
          <cell r="F4540" t="str">
            <v>SOLDADURA ESTALLADA</v>
          </cell>
          <cell r="G4540" t="str">
            <v>ENCUADRAMIENTO DE PUERTA AVD.SOLDADURA ESTALLADA</v>
          </cell>
          <cell r="H4540" t="str">
            <v>X65</v>
          </cell>
          <cell r="I4540" t="str">
            <v>TCMU</v>
          </cell>
          <cell r="J4540">
            <v>7</v>
          </cell>
          <cell r="K4540" t="str">
            <v>FIGUEROA MIGUEL ANGE</v>
          </cell>
          <cell r="L4540" t="str">
            <v>GUNI</v>
          </cell>
        </row>
        <row r="4541">
          <cell r="A4541">
            <v>22</v>
          </cell>
          <cell r="B4541" t="str">
            <v>X65</v>
          </cell>
          <cell r="C4541" t="str">
            <v>DEPARTAMENTO  CHAPA</v>
          </cell>
          <cell r="D4541" t="str">
            <v>421</v>
          </cell>
          <cell r="E4541" t="str">
            <v>EXT. FALDA</v>
          </cell>
          <cell r="F4541" t="str">
            <v>DEFORMACION</v>
          </cell>
          <cell r="G4541" t="str">
            <v>EXT. FALDADEFORMACION</v>
          </cell>
          <cell r="H4541" t="str">
            <v>X65</v>
          </cell>
          <cell r="I4541" t="str">
            <v>STO1</v>
          </cell>
          <cell r="J4541">
            <v>7</v>
          </cell>
          <cell r="K4541" t="str">
            <v>QUINTEROS, EDUARDO</v>
          </cell>
          <cell r="L4541" t="str">
            <v>STO1</v>
          </cell>
        </row>
        <row r="4542">
          <cell r="A4542">
            <v>22</v>
          </cell>
          <cell r="B4542" t="str">
            <v>X65</v>
          </cell>
          <cell r="C4542" t="str">
            <v>DEPARTAMENTO  CHAPA</v>
          </cell>
          <cell r="D4542" t="str">
            <v>421</v>
          </cell>
          <cell r="E4542" t="str">
            <v>EXT. FALDA</v>
          </cell>
          <cell r="F4542" t="str">
            <v>SOLDADURA ESTALLADA</v>
          </cell>
          <cell r="G4542" t="str">
            <v>EXT. FALDASOLDADURA ESTALLADA</v>
          </cell>
          <cell r="H4542" t="str">
            <v>X65</v>
          </cell>
          <cell r="I4542" t="str">
            <v>STO1</v>
          </cell>
          <cell r="J4542">
            <v>7</v>
          </cell>
          <cell r="K4542" t="str">
            <v>QUINTEROS, EDUARDO</v>
          </cell>
          <cell r="L4542" t="str">
            <v>STO1</v>
          </cell>
        </row>
        <row r="4543">
          <cell r="A4543">
            <v>22</v>
          </cell>
          <cell r="B4543" t="str">
            <v>X65</v>
          </cell>
          <cell r="C4543" t="str">
            <v>DEPARTAMENTO  CHAPA</v>
          </cell>
          <cell r="D4543" t="str">
            <v>421</v>
          </cell>
          <cell r="E4543" t="str">
            <v>PAÑO DE PUERTA  AVD / ALETA  AVD</v>
          </cell>
          <cell r="F4543" t="str">
            <v>JUEGO EXCESIVO</v>
          </cell>
          <cell r="G4543" t="str">
            <v>PAÑO DE PUERTA  AVD / ALETA  AVDJUEGO EXCESIVO</v>
          </cell>
          <cell r="H4543" t="str">
            <v>X65</v>
          </cell>
          <cell r="I4543" t="str">
            <v>SREE</v>
          </cell>
          <cell r="J4543">
            <v>7</v>
          </cell>
          <cell r="K4543" t="str">
            <v>GAUNA MARIA EUGENIA</v>
          </cell>
          <cell r="L4543" t="str">
            <v>GUNI</v>
          </cell>
        </row>
        <row r="4544">
          <cell r="A4544">
            <v>22</v>
          </cell>
          <cell r="B4544" t="str">
            <v>X65</v>
          </cell>
          <cell r="C4544" t="str">
            <v>DEPARTAMENTO  CHAPA</v>
          </cell>
          <cell r="D4544" t="str">
            <v>421</v>
          </cell>
          <cell r="E4544" t="str">
            <v>PAÑO DE PUERTA  AVD / ALETA  AVD</v>
          </cell>
          <cell r="F4544" t="str">
            <v>JUEGO EXCESIVO</v>
          </cell>
          <cell r="G4544" t="str">
            <v>PAÑO DE PUERTA  AVD / ALETA  AVDJUEGO EXCESIVO</v>
          </cell>
          <cell r="H4544" t="str">
            <v>X65</v>
          </cell>
          <cell r="I4544" t="str">
            <v>TCMU</v>
          </cell>
          <cell r="J4544">
            <v>7</v>
          </cell>
          <cell r="K4544" t="str">
            <v>RUSEK CHRISTIAN ADRI</v>
          </cell>
          <cell r="L4544" t="str">
            <v>GUNI</v>
          </cell>
        </row>
        <row r="4545">
          <cell r="A4545">
            <v>22</v>
          </cell>
          <cell r="B4545" t="str">
            <v>X65</v>
          </cell>
          <cell r="C4545" t="str">
            <v>DEPARTAMENTO  CHAPA</v>
          </cell>
          <cell r="D4545" t="str">
            <v>421</v>
          </cell>
          <cell r="E4545" t="str">
            <v>PAÑO DE PUERTA  AVD / ALETA  AVD</v>
          </cell>
          <cell r="F4545" t="str">
            <v>JUEGO EXCESIVO</v>
          </cell>
          <cell r="G4545" t="str">
            <v>PAÑO DE PUERTA  AVD / ALETA  AVDJUEGO EXCESIVO</v>
          </cell>
          <cell r="H4545" t="str">
            <v>X65</v>
          </cell>
          <cell r="I4545" t="str">
            <v>TCMU</v>
          </cell>
          <cell r="J4545">
            <v>7</v>
          </cell>
          <cell r="K4545" t="str">
            <v>VERA FEDERICO</v>
          </cell>
          <cell r="L4545" t="str">
            <v>GUNI</v>
          </cell>
        </row>
        <row r="4546">
          <cell r="A4546">
            <v>22</v>
          </cell>
          <cell r="B4546" t="str">
            <v>X65</v>
          </cell>
          <cell r="C4546" t="str">
            <v>DEPARTAMENTO  CHAPA</v>
          </cell>
          <cell r="D4546" t="str">
            <v>421</v>
          </cell>
          <cell r="E4546" t="str">
            <v>PARACHOQUES AV.</v>
          </cell>
          <cell r="F4546" t="str">
            <v>MAL POSICIONADO</v>
          </cell>
          <cell r="G4546" t="str">
            <v>PARACHOQUES AV.MAL POSICIONADO</v>
          </cell>
          <cell r="H4546" t="str">
            <v>X65</v>
          </cell>
          <cell r="I4546" t="str">
            <v>BOUT</v>
          </cell>
          <cell r="J4546">
            <v>7</v>
          </cell>
          <cell r="K4546" t="str">
            <v>GUTIERREZ VERONICA</v>
          </cell>
          <cell r="L4546" t="str">
            <v>GUNI</v>
          </cell>
        </row>
        <row r="4547">
          <cell r="A4547">
            <v>22</v>
          </cell>
          <cell r="B4547" t="str">
            <v>X65</v>
          </cell>
          <cell r="C4547" t="str">
            <v>DEPARTAMENTO  CHAPA</v>
          </cell>
          <cell r="D4547" t="str">
            <v>421</v>
          </cell>
          <cell r="E4547" t="str">
            <v>PARACHOQUES AV.</v>
          </cell>
          <cell r="F4547" t="str">
            <v>MAL POSICIONADO</v>
          </cell>
          <cell r="G4547" t="str">
            <v>PARACHOQUES AV.MAL POSICIONADO</v>
          </cell>
          <cell r="H4547" t="str">
            <v>X65</v>
          </cell>
          <cell r="I4547" t="str">
            <v>BOUT</v>
          </cell>
          <cell r="J4547">
            <v>7</v>
          </cell>
          <cell r="K4547" t="str">
            <v>VAZQUEZ RENE ALBERTO</v>
          </cell>
          <cell r="L4547" t="str">
            <v>GUNI</v>
          </cell>
        </row>
        <row r="4548">
          <cell r="A4548">
            <v>22</v>
          </cell>
          <cell r="B4548" t="str">
            <v>X65</v>
          </cell>
          <cell r="C4548" t="str">
            <v>DEPARTAMENTO  CHAPA</v>
          </cell>
          <cell r="D4548" t="str">
            <v>421</v>
          </cell>
          <cell r="E4548" t="str">
            <v>PARACHOQUES AV.</v>
          </cell>
          <cell r="F4548" t="str">
            <v>MAL POSICIONADO</v>
          </cell>
          <cell r="G4548" t="str">
            <v>PARACHOQUES AV.MAL POSICIONADO</v>
          </cell>
          <cell r="H4548" t="str">
            <v>X65</v>
          </cell>
          <cell r="I4548" t="str">
            <v>SREE</v>
          </cell>
          <cell r="J4548">
            <v>7</v>
          </cell>
          <cell r="K4548" t="str">
            <v>RAMIREZ RICAR DANIEL</v>
          </cell>
          <cell r="L4548" t="str">
            <v>GUNI</v>
          </cell>
        </row>
        <row r="4549">
          <cell r="A4549">
            <v>22</v>
          </cell>
          <cell r="B4549" t="str">
            <v>X65</v>
          </cell>
          <cell r="C4549" t="str">
            <v>DEPARTAMENTO  CHAPA</v>
          </cell>
          <cell r="D4549" t="str">
            <v>421</v>
          </cell>
          <cell r="E4549" t="str">
            <v>PARACHOQUES AV.</v>
          </cell>
          <cell r="F4549" t="str">
            <v>MAL POSICIONADO</v>
          </cell>
          <cell r="G4549" t="str">
            <v>PARACHOQUES AV.MAL POSICIONADO</v>
          </cell>
          <cell r="H4549" t="str">
            <v>X65</v>
          </cell>
          <cell r="I4549" t="str">
            <v>SREE</v>
          </cell>
          <cell r="J4549">
            <v>7</v>
          </cell>
          <cell r="K4549" t="str">
            <v>RUSEK CHRISTIAN ADRI</v>
          </cell>
          <cell r="L4549" t="str">
            <v>GUNI</v>
          </cell>
        </row>
        <row r="4550">
          <cell r="A4550">
            <v>22</v>
          </cell>
          <cell r="B4550" t="str">
            <v>X65</v>
          </cell>
          <cell r="C4550" t="str">
            <v>DEPARTAMENTO  CHAPA</v>
          </cell>
          <cell r="D4550" t="str">
            <v>421</v>
          </cell>
          <cell r="E4550" t="str">
            <v>PARACHOQUES AV.</v>
          </cell>
          <cell r="F4550" t="str">
            <v>MAL POSICIONADO</v>
          </cell>
          <cell r="G4550" t="str">
            <v>PARACHOQUES AV.MAL POSICIONADO</v>
          </cell>
          <cell r="H4550" t="str">
            <v>X65</v>
          </cell>
          <cell r="I4550" t="str">
            <v>SREE</v>
          </cell>
          <cell r="J4550">
            <v>7</v>
          </cell>
          <cell r="K4550" t="str">
            <v>VAZQUEZ RENE ALBERTO</v>
          </cell>
          <cell r="L4550" t="str">
            <v>GUNI</v>
          </cell>
        </row>
        <row r="4551">
          <cell r="A4551">
            <v>22</v>
          </cell>
          <cell r="B4551" t="str">
            <v>X65</v>
          </cell>
          <cell r="C4551" t="str">
            <v>DEPARTAMENTO  CHAPA</v>
          </cell>
          <cell r="D4551" t="str">
            <v>421</v>
          </cell>
          <cell r="E4551" t="str">
            <v>PARACHOQUES AV.</v>
          </cell>
          <cell r="F4551" t="str">
            <v>MAL POSICIONADO</v>
          </cell>
          <cell r="G4551" t="str">
            <v>PARACHOQUES AV.MAL POSICIONADO</v>
          </cell>
          <cell r="H4551" t="str">
            <v>X65</v>
          </cell>
          <cell r="I4551" t="str">
            <v>SREE</v>
          </cell>
          <cell r="J4551">
            <v>7</v>
          </cell>
          <cell r="K4551" t="str">
            <v>VERA FEDERICO</v>
          </cell>
          <cell r="L4551" t="str">
            <v>GUNI</v>
          </cell>
        </row>
        <row r="4552">
          <cell r="A4552">
            <v>22</v>
          </cell>
          <cell r="B4552" t="str">
            <v>X65</v>
          </cell>
          <cell r="C4552" t="str">
            <v>DEPARTAMENTO  CHAPA</v>
          </cell>
          <cell r="D4552" t="str">
            <v>421</v>
          </cell>
          <cell r="E4552" t="str">
            <v>PARACHOQUES AV.</v>
          </cell>
          <cell r="F4552" t="str">
            <v>MAL POSICIONADO</v>
          </cell>
          <cell r="G4552" t="str">
            <v>PARACHOQUES AV.MAL POSICIONADO</v>
          </cell>
          <cell r="H4552" t="str">
            <v>X65</v>
          </cell>
          <cell r="J4552">
            <v>7</v>
          </cell>
          <cell r="K4552" t="str">
            <v>MANZANELLI RICARDO O</v>
          </cell>
          <cell r="L4552" t="str">
            <v>GUNI</v>
          </cell>
        </row>
        <row r="4553">
          <cell r="A4553">
            <v>22</v>
          </cell>
          <cell r="B4553" t="str">
            <v>X65</v>
          </cell>
          <cell r="C4553" t="str">
            <v>DEPARTAMENTO  CHAPA</v>
          </cell>
          <cell r="D4553" t="str">
            <v>421</v>
          </cell>
          <cell r="E4553" t="str">
            <v>PARACHOQUES AV.</v>
          </cell>
          <cell r="F4553" t="str">
            <v>MAL POSICIONADO</v>
          </cell>
          <cell r="G4553" t="str">
            <v>PARACHOQUES AV.MAL POSICIONADO</v>
          </cell>
          <cell r="H4553" t="str">
            <v>X65</v>
          </cell>
          <cell r="J4553">
            <v>7</v>
          </cell>
          <cell r="K4553" t="str">
            <v>VAZQUEZ RENE ALBERTO</v>
          </cell>
          <cell r="L4553" t="str">
            <v>GUNI</v>
          </cell>
        </row>
        <row r="4554">
          <cell r="A4554">
            <v>22</v>
          </cell>
          <cell r="B4554" t="str">
            <v>X65</v>
          </cell>
          <cell r="C4554" t="str">
            <v>DEPARTAMENTO  CHAPA</v>
          </cell>
          <cell r="D4554" t="str">
            <v>421</v>
          </cell>
          <cell r="E4554" t="str">
            <v>PARACHOQUES AV.</v>
          </cell>
          <cell r="F4554" t="str">
            <v>SOBRESALE</v>
          </cell>
          <cell r="G4554" t="str">
            <v>PARACHOQUES AV.SOBRESALE</v>
          </cell>
          <cell r="H4554" t="str">
            <v>X65</v>
          </cell>
          <cell r="I4554" t="str">
            <v>TCMU</v>
          </cell>
          <cell r="J4554">
            <v>7</v>
          </cell>
          <cell r="K4554" t="str">
            <v>ZALAZAR GUSTAVO DEL</v>
          </cell>
          <cell r="L4554" t="str">
            <v>GUNI</v>
          </cell>
        </row>
        <row r="4555">
          <cell r="A4555">
            <v>22</v>
          </cell>
          <cell r="B4555" t="str">
            <v>X65</v>
          </cell>
          <cell r="C4555" t="str">
            <v>DEPARTAMENTO  CHAPA</v>
          </cell>
          <cell r="D4555" t="str">
            <v>421</v>
          </cell>
          <cell r="E4555" t="str">
            <v>PASO DE RUEDA  AVI. (AUVENT)</v>
          </cell>
          <cell r="F4555" t="str">
            <v>CLINCH O REMACHE DEFECTUOSO</v>
          </cell>
          <cell r="G4555" t="str">
            <v>PASO DE RUEDA  AVI. (AUVENT)CLINCH O REMACHE DEFECTUOSO</v>
          </cell>
          <cell r="H4555" t="str">
            <v>X65</v>
          </cell>
          <cell r="I4555" t="str">
            <v>STO1</v>
          </cell>
          <cell r="J4555">
            <v>7</v>
          </cell>
          <cell r="K4555" t="str">
            <v>CORREA, ALBERTO</v>
          </cell>
          <cell r="L4555" t="str">
            <v>STO1</v>
          </cell>
        </row>
        <row r="4556">
          <cell r="A4556">
            <v>22</v>
          </cell>
          <cell r="B4556" t="str">
            <v>X65</v>
          </cell>
          <cell r="C4556" t="str">
            <v>DEPARTAMENTO  CHAPA</v>
          </cell>
          <cell r="D4556" t="str">
            <v>421</v>
          </cell>
          <cell r="E4556" t="str">
            <v>PIE  AVD.</v>
          </cell>
          <cell r="F4556" t="str">
            <v>SOLDADURA ESTALLADA</v>
          </cell>
          <cell r="G4556" t="str">
            <v>PIE  AVD.SOLDADURA ESTALLADA</v>
          </cell>
          <cell r="H4556" t="str">
            <v>X65</v>
          </cell>
          <cell r="I4556" t="str">
            <v>STO1</v>
          </cell>
          <cell r="J4556">
            <v>7</v>
          </cell>
          <cell r="K4556" t="str">
            <v>QUINTEROS, EDUARDO</v>
          </cell>
          <cell r="L4556" t="str">
            <v>STO1</v>
          </cell>
        </row>
        <row r="4557">
          <cell r="A4557">
            <v>22</v>
          </cell>
          <cell r="B4557" t="str">
            <v>X65</v>
          </cell>
          <cell r="C4557" t="str">
            <v>DEPARTAMENTO  CHAPA</v>
          </cell>
          <cell r="D4557" t="str">
            <v>421</v>
          </cell>
          <cell r="E4557" t="str">
            <v>PIE MEDIO  D.</v>
          </cell>
          <cell r="F4557" t="str">
            <v>BOLLOS</v>
          </cell>
          <cell r="G4557" t="str">
            <v>PIE MEDIO  D.BOLLOS</v>
          </cell>
          <cell r="H4557" t="str">
            <v>X65</v>
          </cell>
          <cell r="I4557" t="str">
            <v>TCMU</v>
          </cell>
          <cell r="J4557">
            <v>7</v>
          </cell>
          <cell r="K4557" t="str">
            <v>RIZZI JESSICA</v>
          </cell>
          <cell r="L4557" t="str">
            <v>GUNI</v>
          </cell>
        </row>
        <row r="4558">
          <cell r="A4558">
            <v>22</v>
          </cell>
          <cell r="B4558" t="str">
            <v>X65</v>
          </cell>
          <cell r="C4558" t="str">
            <v>DEPARTAMENTO  CHAPA</v>
          </cell>
          <cell r="D4558" t="str">
            <v>421</v>
          </cell>
          <cell r="E4558" t="str">
            <v>PIE MEDIO  D.</v>
          </cell>
          <cell r="F4558" t="str">
            <v>BOLLOS</v>
          </cell>
          <cell r="G4558" t="str">
            <v>PIE MEDIO  D.BOLLOS</v>
          </cell>
          <cell r="H4558" t="str">
            <v>X65</v>
          </cell>
          <cell r="I4558" t="str">
            <v>TCMU</v>
          </cell>
          <cell r="J4558">
            <v>7</v>
          </cell>
          <cell r="K4558" t="str">
            <v>ZELAYA GONZA MA CRUZ</v>
          </cell>
          <cell r="L4558" t="str">
            <v>GUNI</v>
          </cell>
        </row>
        <row r="4559">
          <cell r="A4559">
            <v>22</v>
          </cell>
          <cell r="B4559" t="str">
            <v>X65</v>
          </cell>
          <cell r="C4559" t="str">
            <v>DEPARTAMENTO  CHAPA</v>
          </cell>
          <cell r="D4559" t="str">
            <v>421</v>
          </cell>
          <cell r="E4559" t="str">
            <v>PIE MEDIO D./ LARGUERO DE TECHO SUP.D.</v>
          </cell>
          <cell r="F4559" t="str">
            <v>BOLLOS</v>
          </cell>
          <cell r="G4559" t="str">
            <v>PIE MEDIO D./ LARGUERO DE TECHO SUP.D.BOLLOS</v>
          </cell>
          <cell r="H4559" t="str">
            <v>X65</v>
          </cell>
          <cell r="I4559" t="str">
            <v>STO1</v>
          </cell>
          <cell r="J4559">
            <v>7</v>
          </cell>
          <cell r="K4559" t="str">
            <v>DIAZ, VALENTIN</v>
          </cell>
          <cell r="L4559" t="str">
            <v>STO1</v>
          </cell>
        </row>
        <row r="4560">
          <cell r="A4560">
            <v>22</v>
          </cell>
          <cell r="B4560" t="str">
            <v>X65</v>
          </cell>
          <cell r="C4560" t="str">
            <v>DEPARTAMENTO  CHAPA</v>
          </cell>
          <cell r="D4560" t="str">
            <v>421</v>
          </cell>
          <cell r="E4560" t="str">
            <v>PIE MEDIO  I.</v>
          </cell>
          <cell r="F4560" t="str">
            <v>BOLLOS</v>
          </cell>
          <cell r="G4560" t="str">
            <v>PIE MEDIO  I.BOLLOS</v>
          </cell>
          <cell r="H4560" t="str">
            <v>X65</v>
          </cell>
          <cell r="I4560" t="str">
            <v>TCMU</v>
          </cell>
          <cell r="J4560">
            <v>7</v>
          </cell>
          <cell r="K4560" t="str">
            <v>FIGUEROA MIGUEL ANGE</v>
          </cell>
          <cell r="L4560" t="str">
            <v>GUNI</v>
          </cell>
        </row>
        <row r="4561">
          <cell r="A4561">
            <v>22</v>
          </cell>
          <cell r="B4561" t="str">
            <v>X65</v>
          </cell>
          <cell r="C4561" t="str">
            <v>DEPARTAMENTO  CHAPA</v>
          </cell>
          <cell r="D4561" t="str">
            <v>421</v>
          </cell>
          <cell r="E4561" t="str">
            <v>PIE MEDIO  I.</v>
          </cell>
          <cell r="F4561" t="str">
            <v>BOLLOS</v>
          </cell>
          <cell r="G4561" t="str">
            <v>PIE MEDIO  I.BOLLOS</v>
          </cell>
          <cell r="H4561" t="str">
            <v>X65</v>
          </cell>
          <cell r="I4561" t="str">
            <v>TCMU</v>
          </cell>
          <cell r="J4561">
            <v>7</v>
          </cell>
          <cell r="K4561" t="str">
            <v>GUTIERREZ VERONICA</v>
          </cell>
          <cell r="L4561" t="str">
            <v>GUNI</v>
          </cell>
        </row>
        <row r="4562">
          <cell r="A4562">
            <v>22</v>
          </cell>
          <cell r="B4562" t="str">
            <v>X65</v>
          </cell>
          <cell r="C4562" t="str">
            <v>DEPARTAMENTO  CHAPA</v>
          </cell>
          <cell r="D4562" t="str">
            <v>421</v>
          </cell>
          <cell r="E4562" t="str">
            <v>PIE MEDIO  I.</v>
          </cell>
          <cell r="F4562" t="str">
            <v>BOLLOS</v>
          </cell>
          <cell r="G4562" t="str">
            <v>PIE MEDIO  I.BOLLOS</v>
          </cell>
          <cell r="H4562" t="str">
            <v>X65</v>
          </cell>
          <cell r="I4562" t="str">
            <v>TCMU</v>
          </cell>
          <cell r="J4562">
            <v>7</v>
          </cell>
          <cell r="K4562" t="str">
            <v>VAZQUEZ RENE ALBERTO</v>
          </cell>
          <cell r="L4562" t="str">
            <v>GUNI</v>
          </cell>
        </row>
        <row r="4563">
          <cell r="A4563">
            <v>22</v>
          </cell>
          <cell r="B4563" t="str">
            <v>X65</v>
          </cell>
          <cell r="C4563" t="str">
            <v>DEPARTAMENTO  CHAPA</v>
          </cell>
          <cell r="D4563" t="str">
            <v>421</v>
          </cell>
          <cell r="E4563" t="str">
            <v>PIE MEDIO  I.</v>
          </cell>
          <cell r="F4563" t="str">
            <v>SOLDADURA ESTALLADA</v>
          </cell>
          <cell r="G4563" t="str">
            <v>PIE MEDIO  I.SOLDADURA ESTALLADA</v>
          </cell>
          <cell r="H4563" t="str">
            <v>X65</v>
          </cell>
          <cell r="I4563" t="str">
            <v>TCMU</v>
          </cell>
          <cell r="J4563">
            <v>7</v>
          </cell>
          <cell r="K4563" t="str">
            <v>FIGUEROA MIGUEL ANGE</v>
          </cell>
          <cell r="L4563" t="str">
            <v>GUNI</v>
          </cell>
        </row>
        <row r="4564">
          <cell r="A4564">
            <v>22</v>
          </cell>
          <cell r="B4564" t="str">
            <v>X65</v>
          </cell>
          <cell r="C4564" t="str">
            <v>DEPARTAMENTO  CHAPA</v>
          </cell>
          <cell r="D4564" t="str">
            <v>421</v>
          </cell>
          <cell r="E4564" t="str">
            <v>PIE MEDIO I./ LARGUERO DE TECHO SUP. I.</v>
          </cell>
          <cell r="F4564" t="str">
            <v>BOLLOS</v>
          </cell>
          <cell r="G4564" t="str">
            <v>PIE MEDIO I./ LARGUERO DE TECHO SUP. I.BOLLOS</v>
          </cell>
          <cell r="H4564" t="str">
            <v>X65</v>
          </cell>
          <cell r="I4564" t="str">
            <v>STO1</v>
          </cell>
          <cell r="J4564">
            <v>7</v>
          </cell>
          <cell r="K4564" t="str">
            <v>DIAZ, VALENTIN</v>
          </cell>
          <cell r="L4564" t="str">
            <v>STO1</v>
          </cell>
        </row>
        <row r="4565">
          <cell r="A4565">
            <v>22</v>
          </cell>
          <cell r="B4565" t="str">
            <v>X65</v>
          </cell>
          <cell r="C4565" t="str">
            <v>DEPARTAMENTO  CHAPA</v>
          </cell>
          <cell r="D4565" t="str">
            <v>421</v>
          </cell>
          <cell r="E4565" t="str">
            <v>PISO CENTRAL</v>
          </cell>
          <cell r="F4565" t="str">
            <v>CLINCH O REMACHE DEFECTUOSO</v>
          </cell>
          <cell r="G4565" t="str">
            <v>PISO CENTRALCLINCH O REMACHE DEFECTUOSO</v>
          </cell>
          <cell r="H4565" t="str">
            <v>X65</v>
          </cell>
          <cell r="I4565" t="str">
            <v>STO1</v>
          </cell>
          <cell r="J4565">
            <v>7</v>
          </cell>
          <cell r="K4565" t="str">
            <v>QUINTEROS, EDUARDO</v>
          </cell>
          <cell r="L4565" t="str">
            <v>STO1</v>
          </cell>
        </row>
        <row r="4566">
          <cell r="A4566">
            <v>22</v>
          </cell>
          <cell r="B4566" t="str">
            <v>X65</v>
          </cell>
          <cell r="C4566" t="str">
            <v>DEPARTAMENTO  CHAPA</v>
          </cell>
          <cell r="D4566" t="str">
            <v>421</v>
          </cell>
          <cell r="E4566" t="str">
            <v>PUERTA ARD.</v>
          </cell>
          <cell r="F4566" t="str">
            <v>PICO</v>
          </cell>
          <cell r="G4566" t="str">
            <v>PUERTA ARD.PICO</v>
          </cell>
          <cell r="H4566" t="str">
            <v>X65</v>
          </cell>
          <cell r="I4566" t="str">
            <v>BOUT</v>
          </cell>
          <cell r="J4566">
            <v>7</v>
          </cell>
          <cell r="K4566" t="str">
            <v>ZELAYA GONZA MA CRUZ</v>
          </cell>
          <cell r="L4566" t="str">
            <v>GUNI</v>
          </cell>
        </row>
        <row r="4567">
          <cell r="A4567">
            <v>22</v>
          </cell>
          <cell r="B4567" t="str">
            <v>X65</v>
          </cell>
          <cell r="C4567" t="str">
            <v>DEPARTAMENTO  CHAPA</v>
          </cell>
          <cell r="D4567" t="str">
            <v>422</v>
          </cell>
          <cell r="E4567" t="str">
            <v>FARO I./ PARACHOQUES AV.</v>
          </cell>
          <cell r="F4567" t="str">
            <v>JUEGO EXCESIVO</v>
          </cell>
          <cell r="G4567" t="str">
            <v>FARO I./ PARACHOQUES AV.JUEGO EXCESIVO</v>
          </cell>
          <cell r="H4567" t="str">
            <v>X65</v>
          </cell>
          <cell r="I4567" t="str">
            <v>TCMU</v>
          </cell>
          <cell r="J4567">
            <v>7</v>
          </cell>
          <cell r="K4567" t="str">
            <v>GUTIERREZ VERONICA</v>
          </cell>
          <cell r="L4567" t="str">
            <v>GUNI</v>
          </cell>
        </row>
        <row r="4568">
          <cell r="A4568">
            <v>22</v>
          </cell>
          <cell r="B4568" t="str">
            <v>X65</v>
          </cell>
          <cell r="C4568" t="str">
            <v>DEPARTAMENTO  CHAPA</v>
          </cell>
          <cell r="D4568" t="str">
            <v>422</v>
          </cell>
          <cell r="E4568" t="str">
            <v>FARO I./ PARACHOQUES AV.</v>
          </cell>
          <cell r="F4568" t="str">
            <v>JUEGO IRREGULAR</v>
          </cell>
          <cell r="G4568" t="str">
            <v>FARO I./ PARACHOQUES AV.JUEGO IRREGULAR</v>
          </cell>
          <cell r="H4568" t="str">
            <v>X65</v>
          </cell>
          <cell r="I4568" t="str">
            <v>TCMU</v>
          </cell>
          <cell r="J4568">
            <v>7</v>
          </cell>
          <cell r="K4568" t="str">
            <v>VEGA KARINA ANGELINA</v>
          </cell>
          <cell r="L4568" t="str">
            <v>GUNI</v>
          </cell>
        </row>
        <row r="4569">
          <cell r="A4569">
            <v>22</v>
          </cell>
          <cell r="B4569" t="str">
            <v>X65</v>
          </cell>
          <cell r="C4569" t="str">
            <v>DEPARTAMENTO  CHAPA</v>
          </cell>
          <cell r="D4569" t="str">
            <v>422</v>
          </cell>
          <cell r="E4569" t="str">
            <v>LUNETA AR FIJA</v>
          </cell>
          <cell r="F4569" t="str">
            <v>MAL POSICIONADO</v>
          </cell>
          <cell r="G4569" t="str">
            <v>LUNETA AR FIJAMAL POSICIONADO</v>
          </cell>
          <cell r="H4569" t="str">
            <v>X65</v>
          </cell>
          <cell r="I4569" t="str">
            <v>TCMU</v>
          </cell>
          <cell r="J4569">
            <v>7</v>
          </cell>
          <cell r="K4569" t="str">
            <v>FUENTE FEDER GREGOR</v>
          </cell>
          <cell r="L4569" t="str">
            <v>GUNI</v>
          </cell>
        </row>
        <row r="4570">
          <cell r="A4570">
            <v>22</v>
          </cell>
          <cell r="B4570" t="str">
            <v>X65</v>
          </cell>
          <cell r="C4570" t="str">
            <v>DEPARTAMENTO  CHAPA</v>
          </cell>
          <cell r="D4570" t="str">
            <v>422</v>
          </cell>
          <cell r="E4570" t="str">
            <v>LUNETA AR FIJA</v>
          </cell>
          <cell r="F4570" t="str">
            <v>MAL POSICIONADO</v>
          </cell>
          <cell r="G4570" t="str">
            <v>LUNETA AR FIJAMAL POSICIONADO</v>
          </cell>
          <cell r="H4570" t="str">
            <v>X65</v>
          </cell>
          <cell r="I4570" t="str">
            <v>TCMU</v>
          </cell>
          <cell r="J4570">
            <v>7</v>
          </cell>
          <cell r="K4570" t="str">
            <v>MANZANELLI RICARDO O</v>
          </cell>
          <cell r="L4570" t="str">
            <v>GUNI</v>
          </cell>
        </row>
        <row r="4571">
          <cell r="A4571">
            <v>22</v>
          </cell>
          <cell r="B4571" t="str">
            <v>X65</v>
          </cell>
          <cell r="C4571" t="str">
            <v>DEPARTAMENTO  CHAPA</v>
          </cell>
          <cell r="D4571" t="str">
            <v>422</v>
          </cell>
          <cell r="E4571" t="str">
            <v>TAPA DE CARBURANTE</v>
          </cell>
          <cell r="F4571" t="str">
            <v>MAL POSICIONADO</v>
          </cell>
          <cell r="G4571" t="str">
            <v>TAPA DE CARBURANTEMAL POSICIONADO</v>
          </cell>
          <cell r="H4571" t="str">
            <v>X65</v>
          </cell>
          <cell r="I4571" t="str">
            <v>TCMU</v>
          </cell>
          <cell r="J4571">
            <v>7</v>
          </cell>
          <cell r="K4571" t="str">
            <v>RIZZI JESSICA</v>
          </cell>
          <cell r="L4571" t="str">
            <v>GUNI</v>
          </cell>
        </row>
        <row r="4572">
          <cell r="A4572">
            <v>22</v>
          </cell>
          <cell r="B4572" t="str">
            <v>X65</v>
          </cell>
          <cell r="C4572" t="str">
            <v>DEPARTAMENTO  CHAPA</v>
          </cell>
          <cell r="D4572" t="str">
            <v>426</v>
          </cell>
          <cell r="E4572" t="str">
            <v>MARCO DE PUERTA  ARI</v>
          </cell>
          <cell r="F4572" t="str">
            <v>DEFORMADO</v>
          </cell>
          <cell r="G4572" t="str">
            <v>MARCO DE PUERTA  ARIDEFORMADO</v>
          </cell>
          <cell r="H4572" t="str">
            <v>X65</v>
          </cell>
          <cell r="I4572" t="str">
            <v>TCMU</v>
          </cell>
          <cell r="J4572">
            <v>7</v>
          </cell>
          <cell r="K4572" t="str">
            <v>FIGUEROA MIGUEL ANGE</v>
          </cell>
          <cell r="L4572" t="str">
            <v>GUNI</v>
          </cell>
        </row>
        <row r="4573">
          <cell r="A4573">
            <v>22</v>
          </cell>
          <cell r="B4573" t="str">
            <v>X65</v>
          </cell>
          <cell r="C4573" t="str">
            <v>DEPARTAMENTO  CHAPA</v>
          </cell>
          <cell r="D4573" t="str">
            <v>427</v>
          </cell>
          <cell r="E4573" t="str">
            <v>VASO DE EXPANSION</v>
          </cell>
          <cell r="F4573" t="str">
            <v>FIJA.,REMACH.O GRUPILLA FALTA (CH)</v>
          </cell>
          <cell r="G4573" t="str">
            <v>VASO DE EXPANSIONFIJA.,REMACH.O GRUPILLA FALTA (CH)</v>
          </cell>
          <cell r="H4573" t="str">
            <v>X65</v>
          </cell>
          <cell r="I4573" t="str">
            <v>BOUT</v>
          </cell>
          <cell r="J4573">
            <v>7</v>
          </cell>
          <cell r="K4573" t="str">
            <v>AUTELLI JORGE A</v>
          </cell>
          <cell r="L4573" t="str">
            <v>TCMU</v>
          </cell>
        </row>
        <row r="4574">
          <cell r="A4574">
            <v>22</v>
          </cell>
          <cell r="B4574" t="str">
            <v>X65</v>
          </cell>
          <cell r="C4574" t="str">
            <v>DEPARTAMENTO  CHAPA</v>
          </cell>
          <cell r="D4574" t="str">
            <v>430</v>
          </cell>
          <cell r="E4574" t="str">
            <v>PUERTA AVI.</v>
          </cell>
          <cell r="F4574" t="str">
            <v>DEFORMACION</v>
          </cell>
          <cell r="G4574" t="str">
            <v>PUERTA AVI.DEFORMACION</v>
          </cell>
          <cell r="H4574" t="str">
            <v>X65</v>
          </cell>
          <cell r="I4574" t="str">
            <v>STO1</v>
          </cell>
          <cell r="J4574">
            <v>7</v>
          </cell>
          <cell r="K4574" t="str">
            <v>DIAZ, VALENTIN</v>
          </cell>
          <cell r="L4574" t="str">
            <v>STO1</v>
          </cell>
        </row>
        <row r="4575">
          <cell r="A4575">
            <v>22</v>
          </cell>
          <cell r="B4575" t="str">
            <v>X65</v>
          </cell>
          <cell r="C4575" t="str">
            <v>DEPARTAMENTO  CHAPA</v>
          </cell>
          <cell r="D4575" t="str">
            <v>430</v>
          </cell>
          <cell r="E4575" t="str">
            <v>PUERTA AVI.</v>
          </cell>
          <cell r="F4575" t="str">
            <v>DEFORMACION</v>
          </cell>
          <cell r="G4575" t="str">
            <v>PUERTA AVI.DEFORMACION</v>
          </cell>
          <cell r="H4575" t="str">
            <v>X65</v>
          </cell>
          <cell r="I4575" t="str">
            <v>TCMU</v>
          </cell>
          <cell r="J4575">
            <v>7</v>
          </cell>
          <cell r="K4575" t="str">
            <v>IBARRA CARLOS NICOLA</v>
          </cell>
          <cell r="L4575" t="str">
            <v>GUNI</v>
          </cell>
        </row>
        <row r="4576">
          <cell r="A4576">
            <v>22</v>
          </cell>
          <cell r="B4576" t="str">
            <v>X65</v>
          </cell>
          <cell r="C4576" t="str">
            <v>DEPARTAMENTO  CHAPA</v>
          </cell>
          <cell r="D4576" t="str">
            <v>431</v>
          </cell>
          <cell r="E4576" t="str">
            <v>ALETA ARD.</v>
          </cell>
          <cell r="F4576" t="str">
            <v>MASTICO DE CHAPA SUPERABUNDANTE</v>
          </cell>
          <cell r="G4576" t="str">
            <v>ALETA ARD.MASTICO DE CHAPA SUPERABUNDANTE</v>
          </cell>
          <cell r="H4576" t="str">
            <v>X65</v>
          </cell>
          <cell r="I4576" t="str">
            <v>STO1</v>
          </cell>
          <cell r="J4576">
            <v>7</v>
          </cell>
          <cell r="K4576" t="str">
            <v>CORREA, ALBERTO</v>
          </cell>
          <cell r="L4576" t="str">
            <v>STO1</v>
          </cell>
        </row>
        <row r="4577">
          <cell r="A4577">
            <v>22</v>
          </cell>
          <cell r="B4577" t="str">
            <v>X65</v>
          </cell>
          <cell r="C4577" t="str">
            <v>DEPARTAMENTO  CHAPA</v>
          </cell>
          <cell r="D4577" t="str">
            <v>431</v>
          </cell>
          <cell r="E4577" t="str">
            <v>ALETA ARD.</v>
          </cell>
          <cell r="F4577" t="str">
            <v>SOLDADURA ESTALLADA</v>
          </cell>
          <cell r="G4577" t="str">
            <v>ALETA ARD.SOLDADURA ESTALLADA</v>
          </cell>
          <cell r="H4577" t="str">
            <v>X65</v>
          </cell>
          <cell r="I4577" t="str">
            <v>STO1</v>
          </cell>
          <cell r="J4577">
            <v>7</v>
          </cell>
          <cell r="K4577" t="str">
            <v>CORREA, ALBERTO</v>
          </cell>
          <cell r="L4577" t="str">
            <v>STO1</v>
          </cell>
        </row>
        <row r="4578">
          <cell r="A4578">
            <v>22</v>
          </cell>
          <cell r="B4578" t="str">
            <v>X65</v>
          </cell>
          <cell r="C4578" t="str">
            <v>DEPARTAMENTO  CHAPA</v>
          </cell>
          <cell r="D4578" t="str">
            <v>431</v>
          </cell>
          <cell r="E4578" t="str">
            <v>ALETA ARD.</v>
          </cell>
          <cell r="F4578" t="str">
            <v>SOLDADURA ESTALLADA</v>
          </cell>
          <cell r="G4578" t="str">
            <v>ALETA ARD.SOLDADURA ESTALLADA</v>
          </cell>
          <cell r="H4578" t="str">
            <v>X65</v>
          </cell>
          <cell r="I4578" t="str">
            <v>TCMU</v>
          </cell>
          <cell r="J4578">
            <v>7</v>
          </cell>
          <cell r="K4578" t="str">
            <v>MANZANELLI RICARDO O</v>
          </cell>
          <cell r="L4578" t="str">
            <v>GUNI</v>
          </cell>
        </row>
        <row r="4579">
          <cell r="A4579">
            <v>22</v>
          </cell>
          <cell r="B4579" t="str">
            <v>X65</v>
          </cell>
          <cell r="C4579" t="str">
            <v>DEPARTAMENTO  CHAPA</v>
          </cell>
          <cell r="D4579" t="str">
            <v>431</v>
          </cell>
          <cell r="E4579" t="str">
            <v>ALETA  ARI.</v>
          </cell>
          <cell r="F4579" t="str">
            <v>PICO</v>
          </cell>
          <cell r="G4579" t="str">
            <v>ALETA  ARI.PICO</v>
          </cell>
          <cell r="H4579" t="str">
            <v>X65</v>
          </cell>
          <cell r="I4579" t="str">
            <v>SREE</v>
          </cell>
          <cell r="J4579">
            <v>7</v>
          </cell>
          <cell r="K4579" t="str">
            <v>VAZQUEZ RENE ALBERTO</v>
          </cell>
          <cell r="L4579" t="str">
            <v>GUNI</v>
          </cell>
        </row>
        <row r="4580">
          <cell r="A4580">
            <v>22</v>
          </cell>
          <cell r="B4580" t="str">
            <v>X65</v>
          </cell>
          <cell r="C4580" t="str">
            <v>DEPARTAMENTO  CHAPA</v>
          </cell>
          <cell r="D4580" t="str">
            <v>431</v>
          </cell>
          <cell r="E4580" t="str">
            <v>ALETA  AVI.</v>
          </cell>
          <cell r="F4580" t="str">
            <v>PICO</v>
          </cell>
          <cell r="G4580" t="str">
            <v>ALETA  AVI.PICO</v>
          </cell>
          <cell r="H4580" t="str">
            <v>X65</v>
          </cell>
          <cell r="I4580" t="str">
            <v>TCMU</v>
          </cell>
          <cell r="J4580">
            <v>7</v>
          </cell>
          <cell r="K4580" t="str">
            <v>ZELAYA GONZA MA CRUZ</v>
          </cell>
          <cell r="L4580" t="str">
            <v>GUNI</v>
          </cell>
        </row>
        <row r="4581">
          <cell r="A4581">
            <v>22</v>
          </cell>
          <cell r="B4581" t="str">
            <v>X65</v>
          </cell>
          <cell r="C4581" t="str">
            <v>DEPARTAMENTO  CHAPA</v>
          </cell>
          <cell r="D4581" t="str">
            <v>431</v>
          </cell>
          <cell r="E4581" t="str">
            <v>CAJA FUSIBLES EN COFRE DE MOTOR (BFRM)</v>
          </cell>
          <cell r="F4581" t="str">
            <v>FIJA.,REMACH.O GRUPILLA FALTA (CH)</v>
          </cell>
          <cell r="G4581" t="str">
            <v>CAJA FUSIBLES EN COFRE DE MOTOR (BFRM)FIJA.,REMACH.O GRUPILLA FALTA (CH)</v>
          </cell>
          <cell r="H4581" t="str">
            <v>X65</v>
          </cell>
          <cell r="I4581" t="str">
            <v>BOUT</v>
          </cell>
          <cell r="J4581">
            <v>7</v>
          </cell>
          <cell r="K4581" t="str">
            <v>AUTELLI JORGE A</v>
          </cell>
          <cell r="L4581" t="str">
            <v>TCMU</v>
          </cell>
        </row>
        <row r="4582">
          <cell r="A4582">
            <v>22</v>
          </cell>
          <cell r="B4582" t="str">
            <v>X65</v>
          </cell>
          <cell r="C4582" t="str">
            <v>DEPARTAMENTO  CHAPA</v>
          </cell>
          <cell r="D4582" t="str">
            <v>431</v>
          </cell>
          <cell r="E4582" t="str">
            <v>CAJON DE PUERTA ARD.</v>
          </cell>
          <cell r="F4582" t="str">
            <v>SOLDADURA ESTALLADA</v>
          </cell>
          <cell r="G4582" t="str">
            <v>CAJON DE PUERTA ARD.SOLDADURA ESTALLADA</v>
          </cell>
          <cell r="H4582" t="str">
            <v>X65</v>
          </cell>
          <cell r="I4582" t="str">
            <v>TCMU</v>
          </cell>
          <cell r="J4582">
            <v>7</v>
          </cell>
          <cell r="K4582" t="str">
            <v>FIGUEROA MIGUEL ANGE</v>
          </cell>
          <cell r="L4582" t="str">
            <v>GUNI</v>
          </cell>
        </row>
        <row r="4583">
          <cell r="A4583">
            <v>22</v>
          </cell>
          <cell r="B4583" t="str">
            <v>X65</v>
          </cell>
          <cell r="C4583" t="str">
            <v>DEPARTAMENTO  CHAPA</v>
          </cell>
          <cell r="D4583" t="str">
            <v>431</v>
          </cell>
          <cell r="E4583" t="str">
            <v>CAJON DE PUERTA AVD.</v>
          </cell>
          <cell r="F4583" t="str">
            <v>DEFORMACION</v>
          </cell>
          <cell r="G4583" t="str">
            <v>CAJON DE PUERTA AVD.DEFORMACION</v>
          </cell>
          <cell r="H4583" t="str">
            <v>X65</v>
          </cell>
          <cell r="I4583" t="str">
            <v>TCMU</v>
          </cell>
          <cell r="J4583">
            <v>7</v>
          </cell>
          <cell r="K4583" t="str">
            <v>FUENTE FEDER GREGOR</v>
          </cell>
          <cell r="L4583" t="str">
            <v>GUNI</v>
          </cell>
        </row>
        <row r="4584">
          <cell r="A4584">
            <v>22</v>
          </cell>
          <cell r="B4584" t="str">
            <v>X65</v>
          </cell>
          <cell r="C4584" t="str">
            <v>DEPARTAMENTO  CHAPA</v>
          </cell>
          <cell r="D4584" t="str">
            <v>431</v>
          </cell>
          <cell r="E4584" t="str">
            <v>CAJON DE PUERTA AVI.</v>
          </cell>
          <cell r="F4584" t="str">
            <v>PROYECCION DE SOLDADURA</v>
          </cell>
          <cell r="G4584" t="str">
            <v>CAJON DE PUERTA AVI.PROYECCION DE SOLDADURA</v>
          </cell>
          <cell r="H4584" t="str">
            <v>X65</v>
          </cell>
          <cell r="I4584" t="str">
            <v>TCMU</v>
          </cell>
          <cell r="J4584">
            <v>7</v>
          </cell>
          <cell r="K4584" t="str">
            <v>FUENTE FEDER GREGOR</v>
          </cell>
          <cell r="L4584" t="str">
            <v>GUNI</v>
          </cell>
        </row>
        <row r="4585">
          <cell r="A4585">
            <v>22</v>
          </cell>
          <cell r="B4585" t="str">
            <v>X65</v>
          </cell>
          <cell r="C4585" t="str">
            <v>DEPARTAMENTO  CHAPA</v>
          </cell>
          <cell r="D4585" t="str">
            <v>431</v>
          </cell>
          <cell r="E4585" t="str">
            <v>CAPOT AV.</v>
          </cell>
          <cell r="F4585" t="str">
            <v>ELEMENTO DE CHAPA IMPIDE EL MONTAJE</v>
          </cell>
          <cell r="G4585" t="str">
            <v>CAPOT AV.ELEMENTO DE CHAPA IMPIDE EL MONTAJE</v>
          </cell>
          <cell r="H4585" t="str">
            <v>X65</v>
          </cell>
          <cell r="I4585" t="str">
            <v>TCMU</v>
          </cell>
          <cell r="J4585">
            <v>7</v>
          </cell>
          <cell r="K4585" t="str">
            <v>IBARRA CARLOS NICOLA</v>
          </cell>
          <cell r="L4585" t="str">
            <v>GUNI</v>
          </cell>
        </row>
        <row r="4586">
          <cell r="A4586">
            <v>22</v>
          </cell>
          <cell r="B4586" t="str">
            <v>X65</v>
          </cell>
          <cell r="C4586" t="str">
            <v>DEPARTAMENTO  CHAPA</v>
          </cell>
          <cell r="D4586" t="str">
            <v>431</v>
          </cell>
          <cell r="E4586" t="str">
            <v>CAPOT AV./ ALETA  AVD.</v>
          </cell>
          <cell r="F4586" t="str">
            <v>JUEGO EXCESIVO</v>
          </cell>
          <cell r="G4586" t="str">
            <v>CAPOT AV./ ALETA  AVD.JUEGO EXCESIVO</v>
          </cell>
          <cell r="H4586" t="str">
            <v>X65</v>
          </cell>
          <cell r="I4586" t="str">
            <v>TCMU</v>
          </cell>
          <cell r="J4586">
            <v>7</v>
          </cell>
          <cell r="K4586" t="str">
            <v>RUSEK CHRISTIAN ADRI</v>
          </cell>
          <cell r="L4586" t="str">
            <v>GUNI</v>
          </cell>
        </row>
        <row r="4587">
          <cell r="A4587">
            <v>22</v>
          </cell>
          <cell r="B4587" t="str">
            <v>X65</v>
          </cell>
          <cell r="C4587" t="str">
            <v>DEPARTAMENTO  CHAPA</v>
          </cell>
          <cell r="D4587" t="str">
            <v>431</v>
          </cell>
          <cell r="E4587" t="str">
            <v>CAPOT AV./ ALETA  AVD.</v>
          </cell>
          <cell r="F4587" t="str">
            <v>JUEGO IRREGULAR</v>
          </cell>
          <cell r="G4587" t="str">
            <v>CAPOT AV./ ALETA  AVD.JUEGO IRREGULAR</v>
          </cell>
          <cell r="H4587" t="str">
            <v>X65</v>
          </cell>
          <cell r="I4587" t="str">
            <v>TCMU</v>
          </cell>
          <cell r="J4587">
            <v>7</v>
          </cell>
          <cell r="K4587" t="str">
            <v>GAUNA MARIA EUGENIA</v>
          </cell>
          <cell r="L4587" t="str">
            <v>GUNI</v>
          </cell>
        </row>
        <row r="4588">
          <cell r="A4588">
            <v>22</v>
          </cell>
          <cell r="B4588" t="str">
            <v>X65</v>
          </cell>
          <cell r="C4588" t="str">
            <v>DEPARTAMENTO  CHAPA</v>
          </cell>
          <cell r="D4588" t="str">
            <v>431</v>
          </cell>
          <cell r="E4588" t="str">
            <v>CAPOT AV./ ALETA  AVD.</v>
          </cell>
          <cell r="F4588" t="str">
            <v>JUEGO IRREGULAR</v>
          </cell>
          <cell r="G4588" t="str">
            <v>CAPOT AV./ ALETA  AVD.JUEGO IRREGULAR</v>
          </cell>
          <cell r="H4588" t="str">
            <v>X65</v>
          </cell>
          <cell r="I4588" t="str">
            <v>TCMU</v>
          </cell>
          <cell r="J4588">
            <v>7</v>
          </cell>
          <cell r="K4588" t="str">
            <v>GUTIERREZ VERONICA</v>
          </cell>
          <cell r="L4588" t="str">
            <v>GUNI</v>
          </cell>
        </row>
        <row r="4589">
          <cell r="A4589">
            <v>22</v>
          </cell>
          <cell r="B4589" t="str">
            <v>X65</v>
          </cell>
          <cell r="C4589" t="str">
            <v>DEPARTAMENTO  CHAPA</v>
          </cell>
          <cell r="D4589" t="str">
            <v>431</v>
          </cell>
          <cell r="E4589" t="str">
            <v>CAPOT AV./ ALETA  AVD.</v>
          </cell>
          <cell r="F4589" t="str">
            <v>JUEGO IRREGULAR</v>
          </cell>
          <cell r="G4589" t="str">
            <v>CAPOT AV./ ALETA  AVD.JUEGO IRREGULAR</v>
          </cell>
          <cell r="H4589" t="str">
            <v>X65</v>
          </cell>
          <cell r="I4589" t="str">
            <v>TCMU</v>
          </cell>
          <cell r="J4589">
            <v>7</v>
          </cell>
          <cell r="K4589" t="str">
            <v>RUSEK CHRISTIAN ADRI</v>
          </cell>
          <cell r="L4589" t="str">
            <v>GUNI</v>
          </cell>
        </row>
        <row r="4590">
          <cell r="A4590">
            <v>22</v>
          </cell>
          <cell r="B4590" t="str">
            <v>X65</v>
          </cell>
          <cell r="C4590" t="str">
            <v>DEPARTAMENTO  CHAPA</v>
          </cell>
          <cell r="D4590" t="str">
            <v>431</v>
          </cell>
          <cell r="E4590" t="str">
            <v>CAPOT AV./ ALETA  AVD.</v>
          </cell>
          <cell r="F4590" t="str">
            <v>JUEGO MAL REPARTIDO</v>
          </cell>
          <cell r="G4590" t="str">
            <v>CAPOT AV./ ALETA  AVD.JUEGO MAL REPARTIDO</v>
          </cell>
          <cell r="H4590" t="str">
            <v>X65</v>
          </cell>
          <cell r="I4590" t="str">
            <v>TCMU</v>
          </cell>
          <cell r="J4590">
            <v>7</v>
          </cell>
          <cell r="K4590" t="str">
            <v>RUSEK CHRISTIAN ADRI</v>
          </cell>
          <cell r="L4590" t="str">
            <v>GUNI</v>
          </cell>
        </row>
        <row r="4591">
          <cell r="A4591">
            <v>22</v>
          </cell>
          <cell r="B4591" t="str">
            <v>X65</v>
          </cell>
          <cell r="C4591" t="str">
            <v>DEPARTAMENTO  CHAPA</v>
          </cell>
          <cell r="D4591" t="str">
            <v>431</v>
          </cell>
          <cell r="E4591" t="str">
            <v>CAPOT AV./ ALETA  AVI.</v>
          </cell>
          <cell r="F4591" t="str">
            <v>JUEGO IRREGULAR</v>
          </cell>
          <cell r="G4591" t="str">
            <v>CAPOT AV./ ALETA  AVI.JUEGO IRREGULAR</v>
          </cell>
          <cell r="H4591" t="str">
            <v>X65</v>
          </cell>
          <cell r="I4591" t="str">
            <v>BOUT</v>
          </cell>
          <cell r="J4591">
            <v>7</v>
          </cell>
          <cell r="K4591" t="str">
            <v>VAZQUEZ RENE ALBERTO</v>
          </cell>
          <cell r="L4591" t="str">
            <v>GUNI</v>
          </cell>
        </row>
        <row r="4592">
          <cell r="A4592">
            <v>22</v>
          </cell>
          <cell r="B4592" t="str">
            <v>X65</v>
          </cell>
          <cell r="C4592" t="str">
            <v>DEPARTAMENTO  CHAPA</v>
          </cell>
          <cell r="D4592" t="str">
            <v>431</v>
          </cell>
          <cell r="E4592" t="str">
            <v>CAPOT AV./ ALETA  AVI.</v>
          </cell>
          <cell r="F4592" t="str">
            <v>JUEGO IRREGULAR</v>
          </cell>
          <cell r="G4592" t="str">
            <v>CAPOT AV./ ALETA  AVI.JUEGO IRREGULAR</v>
          </cell>
          <cell r="H4592" t="str">
            <v>X65</v>
          </cell>
          <cell r="I4592" t="str">
            <v>SREE</v>
          </cell>
          <cell r="J4592">
            <v>7</v>
          </cell>
          <cell r="K4592" t="str">
            <v>RAMIREZ RICAR DANIEL</v>
          </cell>
          <cell r="L4592" t="str">
            <v>GUNI</v>
          </cell>
        </row>
        <row r="4593">
          <cell r="A4593">
            <v>22</v>
          </cell>
          <cell r="B4593" t="str">
            <v>X65</v>
          </cell>
          <cell r="C4593" t="str">
            <v>DEPARTAMENTO  CHAPA</v>
          </cell>
          <cell r="D4593" t="str">
            <v>431</v>
          </cell>
          <cell r="E4593" t="str">
            <v>CAPOT AV./ ALETA  AVI.</v>
          </cell>
          <cell r="F4593" t="str">
            <v>JUEGO IRREGULAR</v>
          </cell>
          <cell r="G4593" t="str">
            <v>CAPOT AV./ ALETA  AVI.JUEGO IRREGULAR</v>
          </cell>
          <cell r="H4593" t="str">
            <v>X65</v>
          </cell>
          <cell r="I4593" t="str">
            <v>TCMU</v>
          </cell>
          <cell r="J4593">
            <v>7</v>
          </cell>
          <cell r="K4593" t="str">
            <v>FIGUEROA MIGUEL ANGE</v>
          </cell>
          <cell r="L4593" t="str">
            <v>GUNI</v>
          </cell>
        </row>
        <row r="4594">
          <cell r="A4594">
            <v>22</v>
          </cell>
          <cell r="B4594" t="str">
            <v>X65</v>
          </cell>
          <cell r="C4594" t="str">
            <v>DEPARTAMENTO  CHAPA</v>
          </cell>
          <cell r="D4594" t="str">
            <v>431</v>
          </cell>
          <cell r="E4594" t="str">
            <v>CAPOT AV./ ALETA  AVI.</v>
          </cell>
          <cell r="F4594" t="str">
            <v>JUEGO IRREGULAR</v>
          </cell>
          <cell r="G4594" t="str">
            <v>CAPOT AV./ ALETA  AVI.JUEGO IRREGULAR</v>
          </cell>
          <cell r="H4594" t="str">
            <v>X65</v>
          </cell>
          <cell r="I4594" t="str">
            <v>TCMU</v>
          </cell>
          <cell r="J4594">
            <v>7</v>
          </cell>
          <cell r="K4594" t="str">
            <v>FUENTE FEDER GREGOR</v>
          </cell>
          <cell r="L4594" t="str">
            <v>GUNI</v>
          </cell>
        </row>
        <row r="4595">
          <cell r="A4595">
            <v>22</v>
          </cell>
          <cell r="B4595" t="str">
            <v>X65</v>
          </cell>
          <cell r="C4595" t="str">
            <v>DEPARTAMENTO  CHAPA</v>
          </cell>
          <cell r="D4595" t="str">
            <v>431</v>
          </cell>
          <cell r="E4595" t="str">
            <v>CAPOT AV./ ALETA  AVI.</v>
          </cell>
          <cell r="F4595" t="str">
            <v>SOBRESALE</v>
          </cell>
          <cell r="G4595" t="str">
            <v>CAPOT AV./ ALETA  AVI.SOBRESALE</v>
          </cell>
          <cell r="H4595" t="str">
            <v>X65</v>
          </cell>
          <cell r="I4595" t="str">
            <v>TCMU</v>
          </cell>
          <cell r="J4595">
            <v>7</v>
          </cell>
          <cell r="K4595" t="str">
            <v>GUTIERREZ VERONICA</v>
          </cell>
          <cell r="L4595" t="str">
            <v>GUNI</v>
          </cell>
        </row>
        <row r="4596">
          <cell r="A4596">
            <v>22</v>
          </cell>
          <cell r="B4596" t="str">
            <v>X65</v>
          </cell>
          <cell r="C4596" t="str">
            <v>DEPARTAMENTO  CHAPA</v>
          </cell>
          <cell r="D4596" t="str">
            <v>431</v>
          </cell>
          <cell r="E4596" t="str">
            <v>CAPOT AV./ ALETA  AVI.</v>
          </cell>
          <cell r="F4596" t="str">
            <v>SOBRESALE</v>
          </cell>
          <cell r="G4596" t="str">
            <v>CAPOT AV./ ALETA  AVI.SOBRESALE</v>
          </cell>
          <cell r="H4596" t="str">
            <v>X65</v>
          </cell>
          <cell r="I4596" t="str">
            <v>TCMU</v>
          </cell>
          <cell r="J4596">
            <v>7</v>
          </cell>
          <cell r="K4596" t="str">
            <v>VAZQUEZ RENE ALBERTO</v>
          </cell>
          <cell r="L4596" t="str">
            <v>GUNI</v>
          </cell>
        </row>
        <row r="4597">
          <cell r="A4597">
            <v>22</v>
          </cell>
          <cell r="B4597" t="str">
            <v>X65</v>
          </cell>
          <cell r="C4597" t="str">
            <v>DEPARTAMENTO  CHAPA</v>
          </cell>
          <cell r="D4597" t="str">
            <v>431</v>
          </cell>
          <cell r="E4597" t="str">
            <v>CAPOT AV./ ALETA  AVI.</v>
          </cell>
          <cell r="F4597" t="str">
            <v>SOBRESALE</v>
          </cell>
          <cell r="G4597" t="str">
            <v>CAPOT AV./ ALETA  AVI.SOBRESALE</v>
          </cell>
          <cell r="H4597" t="str">
            <v>X65</v>
          </cell>
          <cell r="I4597" t="str">
            <v>TCMU</v>
          </cell>
          <cell r="J4597">
            <v>7</v>
          </cell>
          <cell r="K4597" t="str">
            <v>VERA FEDERICO</v>
          </cell>
          <cell r="L4597" t="str">
            <v>GUNI</v>
          </cell>
        </row>
        <row r="4598">
          <cell r="A4598">
            <v>22</v>
          </cell>
          <cell r="B4598" t="str">
            <v>X65</v>
          </cell>
          <cell r="C4598" t="str">
            <v>DEPARTAMENTO  CHAPA</v>
          </cell>
          <cell r="D4598" t="str">
            <v>431</v>
          </cell>
          <cell r="E4598" t="str">
            <v>CAPOT / FARO D.</v>
          </cell>
          <cell r="F4598" t="str">
            <v>JUEGO EXCESIVO</v>
          </cell>
          <cell r="G4598" t="str">
            <v>CAPOT / FARO D.JUEGO EXCESIVO</v>
          </cell>
          <cell r="H4598" t="str">
            <v>X65</v>
          </cell>
          <cell r="I4598" t="str">
            <v>TCMU</v>
          </cell>
          <cell r="J4598">
            <v>7</v>
          </cell>
          <cell r="K4598" t="str">
            <v>RUSEK CHRISTIAN ADRI</v>
          </cell>
          <cell r="L4598" t="str">
            <v>GUNI</v>
          </cell>
        </row>
        <row r="4599">
          <cell r="A4599">
            <v>22</v>
          </cell>
          <cell r="B4599" t="str">
            <v>X65</v>
          </cell>
          <cell r="C4599" t="str">
            <v>DEPARTAMENTO  CHAPA</v>
          </cell>
          <cell r="D4599" t="str">
            <v>431</v>
          </cell>
          <cell r="E4599" t="str">
            <v>CAPOT / FARO D.</v>
          </cell>
          <cell r="F4599" t="str">
            <v>JUEGO IRREGULAR</v>
          </cell>
          <cell r="G4599" t="str">
            <v>CAPOT / FARO D.JUEGO IRREGULAR</v>
          </cell>
          <cell r="H4599" t="str">
            <v>X65</v>
          </cell>
          <cell r="I4599" t="str">
            <v>TCMU</v>
          </cell>
          <cell r="J4599">
            <v>7</v>
          </cell>
          <cell r="K4599" t="str">
            <v>ACEVEDO CLAUDIO CEFE</v>
          </cell>
          <cell r="L4599" t="str">
            <v>GUNI</v>
          </cell>
        </row>
        <row r="4600">
          <cell r="A4600">
            <v>22</v>
          </cell>
          <cell r="B4600" t="str">
            <v>X65</v>
          </cell>
          <cell r="C4600" t="str">
            <v>DEPARTAMENTO  CHAPA</v>
          </cell>
          <cell r="D4600" t="str">
            <v>431</v>
          </cell>
          <cell r="E4600" t="str">
            <v>CAPOT / FARO D.</v>
          </cell>
          <cell r="F4600" t="str">
            <v>JUEGO IRREGULAR</v>
          </cell>
          <cell r="G4600" t="str">
            <v>CAPOT / FARO D.JUEGO IRREGULAR</v>
          </cell>
          <cell r="H4600" t="str">
            <v>X65</v>
          </cell>
          <cell r="I4600" t="str">
            <v>TCMU</v>
          </cell>
          <cell r="J4600">
            <v>7</v>
          </cell>
          <cell r="K4600" t="str">
            <v>FIGUEROA MIGUEL ANGE</v>
          </cell>
          <cell r="L4600" t="str">
            <v>GUNI</v>
          </cell>
        </row>
        <row r="4601">
          <cell r="A4601">
            <v>22</v>
          </cell>
          <cell r="B4601" t="str">
            <v>X65</v>
          </cell>
          <cell r="C4601" t="str">
            <v>DEPARTAMENTO  CHAPA</v>
          </cell>
          <cell r="D4601" t="str">
            <v>431</v>
          </cell>
          <cell r="E4601" t="str">
            <v>CAPOT / FARO D.</v>
          </cell>
          <cell r="F4601" t="str">
            <v>JUEGO IRREGULAR</v>
          </cell>
          <cell r="G4601" t="str">
            <v>CAPOT / FARO D.JUEGO IRREGULAR</v>
          </cell>
          <cell r="H4601" t="str">
            <v>X65</v>
          </cell>
          <cell r="I4601" t="str">
            <v>TCMU</v>
          </cell>
          <cell r="J4601">
            <v>7</v>
          </cell>
          <cell r="K4601" t="str">
            <v>FUENTE FEDER GREGOR</v>
          </cell>
          <cell r="L4601" t="str">
            <v>GUNI</v>
          </cell>
        </row>
        <row r="4602">
          <cell r="A4602">
            <v>22</v>
          </cell>
          <cell r="B4602" t="str">
            <v>X65</v>
          </cell>
          <cell r="C4602" t="str">
            <v>DEPARTAMENTO  CHAPA</v>
          </cell>
          <cell r="D4602" t="str">
            <v>431</v>
          </cell>
          <cell r="E4602" t="str">
            <v>CAPOT / FARO D.</v>
          </cell>
          <cell r="F4602" t="str">
            <v>JUEGO MAL REPARTIDO</v>
          </cell>
          <cell r="G4602" t="str">
            <v>CAPOT / FARO D.JUEGO MAL REPARTIDO</v>
          </cell>
          <cell r="H4602" t="str">
            <v>X65</v>
          </cell>
          <cell r="I4602" t="str">
            <v>BOUT</v>
          </cell>
          <cell r="J4602">
            <v>7</v>
          </cell>
          <cell r="K4602" t="str">
            <v>VAZQUEZ RENE ALBERTO</v>
          </cell>
          <cell r="L4602" t="str">
            <v>GUNI</v>
          </cell>
        </row>
        <row r="4603">
          <cell r="A4603">
            <v>22</v>
          </cell>
          <cell r="B4603" t="str">
            <v>X65</v>
          </cell>
          <cell r="C4603" t="str">
            <v>DEPARTAMENTO  CHAPA</v>
          </cell>
          <cell r="D4603" t="str">
            <v>431</v>
          </cell>
          <cell r="E4603" t="str">
            <v>CAPOT / FARO D.</v>
          </cell>
          <cell r="F4603" t="str">
            <v>JUEGO MAL REPARTIDO</v>
          </cell>
          <cell r="G4603" t="str">
            <v>CAPOT / FARO D.JUEGO MAL REPARTIDO</v>
          </cell>
          <cell r="H4603" t="str">
            <v>X65</v>
          </cell>
          <cell r="I4603" t="str">
            <v>TCMU</v>
          </cell>
          <cell r="J4603">
            <v>7</v>
          </cell>
          <cell r="K4603" t="str">
            <v>FUENTE FEDER GREGOR</v>
          </cell>
          <cell r="L4603" t="str">
            <v>GUNI</v>
          </cell>
        </row>
        <row r="4604">
          <cell r="A4604">
            <v>22</v>
          </cell>
          <cell r="B4604" t="str">
            <v>X65</v>
          </cell>
          <cell r="C4604" t="str">
            <v>DEPARTAMENTO  CHAPA</v>
          </cell>
          <cell r="D4604" t="str">
            <v>431</v>
          </cell>
          <cell r="E4604" t="str">
            <v>CAPOT / FARO D.</v>
          </cell>
          <cell r="F4604" t="str">
            <v>SOBRESALE</v>
          </cell>
          <cell r="G4604" t="str">
            <v>CAPOT / FARO D.SOBRESALE</v>
          </cell>
          <cell r="H4604" t="str">
            <v>X65</v>
          </cell>
          <cell r="I4604" t="str">
            <v>TCMU</v>
          </cell>
          <cell r="J4604">
            <v>7</v>
          </cell>
          <cell r="K4604" t="str">
            <v>RUSEK CHRISTIAN ADRI</v>
          </cell>
          <cell r="L4604" t="str">
            <v>GUNI</v>
          </cell>
        </row>
        <row r="4605">
          <cell r="A4605">
            <v>22</v>
          </cell>
          <cell r="B4605" t="str">
            <v>X65</v>
          </cell>
          <cell r="C4605" t="str">
            <v>DEPARTAMENTO  CHAPA</v>
          </cell>
          <cell r="D4605" t="str">
            <v>431</v>
          </cell>
          <cell r="E4605" t="str">
            <v>CAPOT / FARO D.</v>
          </cell>
          <cell r="F4605" t="str">
            <v>SOBRESALE</v>
          </cell>
          <cell r="G4605" t="str">
            <v>CAPOT / FARO D.SOBRESALE</v>
          </cell>
          <cell r="H4605" t="str">
            <v>X65</v>
          </cell>
          <cell r="I4605" t="str">
            <v>TCMU</v>
          </cell>
          <cell r="J4605">
            <v>7</v>
          </cell>
          <cell r="K4605" t="str">
            <v>VAZQUEZ RENE ALBERTO</v>
          </cell>
          <cell r="L4605" t="str">
            <v>GUNI</v>
          </cell>
        </row>
        <row r="4606">
          <cell r="A4606">
            <v>22</v>
          </cell>
          <cell r="B4606" t="str">
            <v>X65</v>
          </cell>
          <cell r="C4606" t="str">
            <v>DEPARTAMENTO  CHAPA</v>
          </cell>
          <cell r="D4606" t="str">
            <v>431</v>
          </cell>
          <cell r="E4606" t="str">
            <v>CAPOT / FARO I.</v>
          </cell>
          <cell r="F4606" t="str">
            <v>JUEGO EXCESIVO</v>
          </cell>
          <cell r="G4606" t="str">
            <v>CAPOT / FARO I.JUEGO EXCESIVO</v>
          </cell>
          <cell r="H4606" t="str">
            <v>X65</v>
          </cell>
          <cell r="I4606" t="str">
            <v>BOUT</v>
          </cell>
          <cell r="J4606">
            <v>7</v>
          </cell>
          <cell r="K4606" t="str">
            <v>FIGUEROA MIGUEL ANGE</v>
          </cell>
          <cell r="L4606" t="str">
            <v>GUNI</v>
          </cell>
        </row>
        <row r="4607">
          <cell r="A4607">
            <v>22</v>
          </cell>
          <cell r="B4607" t="str">
            <v>X65</v>
          </cell>
          <cell r="C4607" t="str">
            <v>DEPARTAMENTO  CHAPA</v>
          </cell>
          <cell r="D4607" t="str">
            <v>431</v>
          </cell>
          <cell r="E4607" t="str">
            <v>CAPOT / FARO I.</v>
          </cell>
          <cell r="F4607" t="str">
            <v>JUEGO INSUFICIENTE</v>
          </cell>
          <cell r="G4607" t="str">
            <v>CAPOT / FARO I.JUEGO INSUFICIENTE</v>
          </cell>
          <cell r="H4607" t="str">
            <v>X65</v>
          </cell>
          <cell r="I4607" t="str">
            <v>TCMU</v>
          </cell>
          <cell r="J4607">
            <v>7</v>
          </cell>
          <cell r="K4607" t="str">
            <v>FIGUEROA MIGUEL ANGE</v>
          </cell>
          <cell r="L4607" t="str">
            <v>GUNI</v>
          </cell>
        </row>
        <row r="4608">
          <cell r="A4608">
            <v>22</v>
          </cell>
          <cell r="B4608" t="str">
            <v>X65</v>
          </cell>
          <cell r="C4608" t="str">
            <v>DEPARTAMENTO  CHAPA</v>
          </cell>
          <cell r="D4608" t="str">
            <v>431</v>
          </cell>
          <cell r="E4608" t="str">
            <v>CAPOT / FARO I.</v>
          </cell>
          <cell r="F4608" t="str">
            <v>JUEGO IRREGULAR</v>
          </cell>
          <cell r="G4608" t="str">
            <v>CAPOT / FARO I.JUEGO IRREGULAR</v>
          </cell>
          <cell r="H4608" t="str">
            <v>X65</v>
          </cell>
          <cell r="I4608" t="str">
            <v>SREE</v>
          </cell>
          <cell r="J4608">
            <v>7</v>
          </cell>
          <cell r="K4608" t="str">
            <v>GAUNA MARIA EUGENIA</v>
          </cell>
          <cell r="L4608" t="str">
            <v>GUNI</v>
          </cell>
        </row>
        <row r="4609">
          <cell r="A4609">
            <v>22</v>
          </cell>
          <cell r="B4609" t="str">
            <v>X65</v>
          </cell>
          <cell r="C4609" t="str">
            <v>DEPARTAMENTO  CHAPA</v>
          </cell>
          <cell r="D4609" t="str">
            <v>431</v>
          </cell>
          <cell r="E4609" t="str">
            <v>CAPOT / FARO I.</v>
          </cell>
          <cell r="F4609" t="str">
            <v>JUEGO IRREGULAR</v>
          </cell>
          <cell r="G4609" t="str">
            <v>CAPOT / FARO I.JUEGO IRREGULAR</v>
          </cell>
          <cell r="H4609" t="str">
            <v>X65</v>
          </cell>
          <cell r="I4609" t="str">
            <v>SREE</v>
          </cell>
          <cell r="J4609">
            <v>7</v>
          </cell>
          <cell r="K4609" t="str">
            <v>RAMIREZ RICAR DANIEL</v>
          </cell>
          <cell r="L4609" t="str">
            <v>GUNI</v>
          </cell>
        </row>
        <row r="4610">
          <cell r="A4610">
            <v>22</v>
          </cell>
          <cell r="B4610" t="str">
            <v>X65</v>
          </cell>
          <cell r="C4610" t="str">
            <v>DEPARTAMENTO  CHAPA</v>
          </cell>
          <cell r="D4610" t="str">
            <v>431</v>
          </cell>
          <cell r="E4610" t="str">
            <v>CAPOT / FARO I.</v>
          </cell>
          <cell r="F4610" t="str">
            <v>JUEGO MAL REPARTIDO</v>
          </cell>
          <cell r="G4610" t="str">
            <v>CAPOT / FARO I.JUEGO MAL REPARTIDO</v>
          </cell>
          <cell r="H4610" t="str">
            <v>X65</v>
          </cell>
          <cell r="I4610" t="str">
            <v>BOUT</v>
          </cell>
          <cell r="J4610">
            <v>7</v>
          </cell>
          <cell r="K4610" t="str">
            <v>VAZQUEZ RENE ALBERTO</v>
          </cell>
          <cell r="L4610" t="str">
            <v>GUNI</v>
          </cell>
        </row>
        <row r="4611">
          <cell r="A4611">
            <v>22</v>
          </cell>
          <cell r="B4611" t="str">
            <v>X65</v>
          </cell>
          <cell r="C4611" t="str">
            <v>DEPARTAMENTO  CHAPA</v>
          </cell>
          <cell r="D4611" t="str">
            <v>431</v>
          </cell>
          <cell r="E4611" t="str">
            <v>CAPOT / REJILLA  DE CALANDRA</v>
          </cell>
          <cell r="F4611" t="str">
            <v>JUEGO MAL REPARTIDO</v>
          </cell>
          <cell r="G4611" t="str">
            <v>CAPOT / REJILLA  DE CALANDRAJUEGO MAL REPARTIDO</v>
          </cell>
          <cell r="H4611" t="str">
            <v>X65</v>
          </cell>
          <cell r="I4611" t="str">
            <v>TCMU</v>
          </cell>
          <cell r="J4611">
            <v>7</v>
          </cell>
          <cell r="K4611" t="str">
            <v>RAMIREZ RICAR DANIEL</v>
          </cell>
          <cell r="L4611" t="str">
            <v>GUNI</v>
          </cell>
        </row>
        <row r="4612">
          <cell r="A4612">
            <v>22</v>
          </cell>
          <cell r="B4612" t="str">
            <v>X65</v>
          </cell>
          <cell r="C4612" t="str">
            <v>DEPARTAMENTO  CHAPA</v>
          </cell>
          <cell r="D4612" t="str">
            <v>431</v>
          </cell>
          <cell r="E4612" t="str">
            <v>ENCUADRAMIENTO DE PUERTA ARD.</v>
          </cell>
          <cell r="F4612" t="str">
            <v>DESGARRO - EXTRUSION - PERFORACION</v>
          </cell>
          <cell r="G4612" t="str">
            <v>ENCUADRAMIENTO DE PUERTA ARD.DESGARRO - EXTRUSION - PERFORACION</v>
          </cell>
          <cell r="H4612" t="str">
            <v>X65</v>
          </cell>
          <cell r="I4612" t="str">
            <v>STO1</v>
          </cell>
          <cell r="J4612">
            <v>7</v>
          </cell>
          <cell r="K4612" t="str">
            <v>QUINTEROS, EDUARDO</v>
          </cell>
          <cell r="L4612" t="str">
            <v>STO1</v>
          </cell>
        </row>
        <row r="4613">
          <cell r="A4613">
            <v>22</v>
          </cell>
          <cell r="B4613" t="str">
            <v>X65</v>
          </cell>
          <cell r="C4613" t="str">
            <v>DEPARTAMENTO  CHAPA</v>
          </cell>
          <cell r="D4613" t="str">
            <v>431</v>
          </cell>
          <cell r="E4613" t="str">
            <v>ENCUADRAMIENTO DE PUERTA ARD.</v>
          </cell>
          <cell r="F4613" t="str">
            <v>PICO</v>
          </cell>
          <cell r="G4613" t="str">
            <v>ENCUADRAMIENTO DE PUERTA ARD.PICO</v>
          </cell>
          <cell r="H4613" t="str">
            <v>X65</v>
          </cell>
          <cell r="I4613" t="str">
            <v>STO1</v>
          </cell>
          <cell r="J4613">
            <v>7</v>
          </cell>
          <cell r="K4613" t="str">
            <v>QUINTEROS, EDUARDO</v>
          </cell>
          <cell r="L4613" t="str">
            <v>STO1</v>
          </cell>
        </row>
        <row r="4614">
          <cell r="A4614">
            <v>22</v>
          </cell>
          <cell r="B4614" t="str">
            <v>X65</v>
          </cell>
          <cell r="C4614" t="str">
            <v>DEPARTAMENTO  CHAPA</v>
          </cell>
          <cell r="D4614" t="str">
            <v>431</v>
          </cell>
          <cell r="E4614" t="str">
            <v>ENCUADRAMIENTO DE PUERTA ARI.</v>
          </cell>
          <cell r="F4614" t="str">
            <v>DESGARRO - EXTRUSION - PERFORACION</v>
          </cell>
          <cell r="G4614" t="str">
            <v>ENCUADRAMIENTO DE PUERTA ARI.DESGARRO - EXTRUSION - PERFORACION</v>
          </cell>
          <cell r="H4614" t="str">
            <v>X65</v>
          </cell>
          <cell r="I4614" t="str">
            <v>STO1</v>
          </cell>
          <cell r="J4614">
            <v>7</v>
          </cell>
          <cell r="K4614" t="str">
            <v>DIAZ, VALENTIN</v>
          </cell>
          <cell r="L4614" t="str">
            <v>STO1</v>
          </cell>
        </row>
        <row r="4615">
          <cell r="A4615">
            <v>22</v>
          </cell>
          <cell r="B4615" t="str">
            <v>X65</v>
          </cell>
          <cell r="C4615" t="str">
            <v>DEPARTAMENTO  CHAPA</v>
          </cell>
          <cell r="D4615" t="str">
            <v>431</v>
          </cell>
          <cell r="E4615" t="str">
            <v>ENCUADRAMIENTO DE PUERTA ARI.</v>
          </cell>
          <cell r="F4615" t="str">
            <v>PICO</v>
          </cell>
          <cell r="G4615" t="str">
            <v>ENCUADRAMIENTO DE PUERTA ARI.PICO</v>
          </cell>
          <cell r="H4615" t="str">
            <v>X65</v>
          </cell>
          <cell r="I4615" t="str">
            <v>STO1</v>
          </cell>
          <cell r="J4615">
            <v>7</v>
          </cell>
          <cell r="K4615" t="str">
            <v>QUINTEROS, EDUARDO</v>
          </cell>
          <cell r="L4615" t="str">
            <v>STO1</v>
          </cell>
        </row>
        <row r="4616">
          <cell r="A4616">
            <v>22</v>
          </cell>
          <cell r="B4616" t="str">
            <v>X65</v>
          </cell>
          <cell r="C4616" t="str">
            <v>DEPARTAMENTO  CHAPA</v>
          </cell>
          <cell r="D4616" t="str">
            <v>431</v>
          </cell>
          <cell r="E4616" t="str">
            <v>ENCUADRAMIENTO DE PUERTA ARI.</v>
          </cell>
          <cell r="F4616" t="str">
            <v>SOLDADURA ESTALLADA</v>
          </cell>
          <cell r="G4616" t="str">
            <v>ENCUADRAMIENTO DE PUERTA ARI.SOLDADURA ESTALLADA</v>
          </cell>
          <cell r="H4616" t="str">
            <v>X65</v>
          </cell>
          <cell r="I4616" t="str">
            <v>TCMU</v>
          </cell>
          <cell r="J4616">
            <v>7</v>
          </cell>
          <cell r="K4616" t="str">
            <v>MANZANELLI RICARDO O</v>
          </cell>
          <cell r="L4616" t="str">
            <v>GUNI</v>
          </cell>
        </row>
        <row r="4617">
          <cell r="A4617">
            <v>22</v>
          </cell>
          <cell r="B4617" t="str">
            <v>X65</v>
          </cell>
          <cell r="C4617" t="str">
            <v>DEPARTAMENTO  CHAPA</v>
          </cell>
          <cell r="D4617" t="str">
            <v>431</v>
          </cell>
          <cell r="E4617" t="str">
            <v>ENCUADRAMIENTO DE PUERTA ARI.</v>
          </cell>
          <cell r="F4617" t="str">
            <v>SOLDADURA ESTALLADA</v>
          </cell>
          <cell r="G4617" t="str">
            <v>ENCUADRAMIENTO DE PUERTA ARI.SOLDADURA ESTALLADA</v>
          </cell>
          <cell r="H4617" t="str">
            <v>X65</v>
          </cell>
          <cell r="I4617" t="str">
            <v>TCMU</v>
          </cell>
          <cell r="J4617">
            <v>7</v>
          </cell>
          <cell r="K4617" t="str">
            <v>VAZQUEZ RENE ALBERTO</v>
          </cell>
          <cell r="L4617" t="str">
            <v>GUNI</v>
          </cell>
        </row>
        <row r="4618">
          <cell r="A4618">
            <v>22</v>
          </cell>
          <cell r="B4618" t="str">
            <v>X65</v>
          </cell>
          <cell r="C4618" t="str">
            <v>DEPARTAMENTO  CHAPA</v>
          </cell>
          <cell r="D4618" t="str">
            <v>431</v>
          </cell>
          <cell r="E4618" t="str">
            <v>ENCUADRAMIENTO DE PUERTA AVD.</v>
          </cell>
          <cell r="F4618" t="str">
            <v>PICO</v>
          </cell>
          <cell r="G4618" t="str">
            <v>ENCUADRAMIENTO DE PUERTA AVD.PICO</v>
          </cell>
          <cell r="H4618" t="str">
            <v>X65</v>
          </cell>
          <cell r="I4618" t="str">
            <v>STO1</v>
          </cell>
          <cell r="J4618">
            <v>7</v>
          </cell>
          <cell r="K4618" t="str">
            <v>CORREA, ALBERTO</v>
          </cell>
          <cell r="L4618" t="str">
            <v>STO1</v>
          </cell>
        </row>
        <row r="4619">
          <cell r="A4619">
            <v>22</v>
          </cell>
          <cell r="B4619" t="str">
            <v>X65</v>
          </cell>
          <cell r="C4619" t="str">
            <v>DEPARTAMENTO  CHAPA</v>
          </cell>
          <cell r="D4619" t="str">
            <v>431</v>
          </cell>
          <cell r="E4619" t="str">
            <v>ENCUADRAMIENTO DE PUERTA AVD.</v>
          </cell>
          <cell r="F4619" t="str">
            <v>PICO</v>
          </cell>
          <cell r="G4619" t="str">
            <v>ENCUADRAMIENTO DE PUERTA AVD.PICO</v>
          </cell>
          <cell r="H4619" t="str">
            <v>X65</v>
          </cell>
          <cell r="I4619" t="str">
            <v>STO1</v>
          </cell>
          <cell r="J4619">
            <v>7</v>
          </cell>
          <cell r="K4619" t="str">
            <v>DIAZ, VALENTIN</v>
          </cell>
          <cell r="L4619" t="str">
            <v>STO1</v>
          </cell>
        </row>
        <row r="4620">
          <cell r="A4620">
            <v>22</v>
          </cell>
          <cell r="B4620" t="str">
            <v>X65</v>
          </cell>
          <cell r="C4620" t="str">
            <v>DEPARTAMENTO  CHAPA</v>
          </cell>
          <cell r="D4620" t="str">
            <v>431</v>
          </cell>
          <cell r="E4620" t="str">
            <v>MARCO DE PUERTA  ARD</v>
          </cell>
          <cell r="F4620" t="str">
            <v>DEFORMACION</v>
          </cell>
          <cell r="G4620" t="str">
            <v>MARCO DE PUERTA  ARDDEFORMACION</v>
          </cell>
          <cell r="H4620" t="str">
            <v>X65</v>
          </cell>
          <cell r="I4620" t="str">
            <v>SREE</v>
          </cell>
          <cell r="J4620">
            <v>7</v>
          </cell>
          <cell r="K4620" t="str">
            <v>VERA FEDERICO</v>
          </cell>
          <cell r="L4620" t="str">
            <v>GUNI</v>
          </cell>
        </row>
        <row r="4621">
          <cell r="A4621">
            <v>22</v>
          </cell>
          <cell r="B4621" t="str">
            <v>X65</v>
          </cell>
          <cell r="C4621" t="str">
            <v>DEPARTAMENTO  CHAPA</v>
          </cell>
          <cell r="D4621" t="str">
            <v>431</v>
          </cell>
          <cell r="E4621" t="str">
            <v>MARCO DE PUERTA  ARD</v>
          </cell>
          <cell r="F4621" t="str">
            <v>PICO</v>
          </cell>
          <cell r="G4621" t="str">
            <v>MARCO DE PUERTA  ARDPICO</v>
          </cell>
          <cell r="H4621" t="str">
            <v>X65</v>
          </cell>
          <cell r="I4621" t="str">
            <v>STO1</v>
          </cell>
          <cell r="J4621">
            <v>7</v>
          </cell>
          <cell r="K4621" t="str">
            <v>DIAZ, VALENTIN</v>
          </cell>
          <cell r="L4621" t="str">
            <v>STO1</v>
          </cell>
        </row>
        <row r="4622">
          <cell r="A4622">
            <v>22</v>
          </cell>
          <cell r="B4622" t="str">
            <v>X65</v>
          </cell>
          <cell r="C4622" t="str">
            <v>DEPARTAMENTO  CHAPA</v>
          </cell>
          <cell r="D4622" t="str">
            <v>431</v>
          </cell>
          <cell r="E4622" t="str">
            <v>MARCO DE PUERTA  ARI</v>
          </cell>
          <cell r="F4622" t="str">
            <v>DEFORMACION</v>
          </cell>
          <cell r="G4622" t="str">
            <v>MARCO DE PUERTA  ARIDEFORMACION</v>
          </cell>
          <cell r="H4622" t="str">
            <v>X65</v>
          </cell>
          <cell r="I4622" t="str">
            <v>STO1</v>
          </cell>
          <cell r="J4622">
            <v>7</v>
          </cell>
          <cell r="K4622" t="str">
            <v>QUINTEROS, EDUARDO</v>
          </cell>
          <cell r="L4622" t="str">
            <v>STO1</v>
          </cell>
        </row>
        <row r="4623">
          <cell r="A4623">
            <v>22</v>
          </cell>
          <cell r="B4623" t="str">
            <v>X65</v>
          </cell>
          <cell r="C4623" t="str">
            <v>DEPARTAMENTO  CHAPA</v>
          </cell>
          <cell r="D4623" t="str">
            <v>431</v>
          </cell>
          <cell r="E4623" t="str">
            <v>MARCO DE PUERTA  ARI</v>
          </cell>
          <cell r="F4623" t="str">
            <v>SOLDADURA ESTALLADA</v>
          </cell>
          <cell r="G4623" t="str">
            <v>MARCO DE PUERTA  ARISOLDADURA ESTALLADA</v>
          </cell>
          <cell r="H4623" t="str">
            <v>X65</v>
          </cell>
          <cell r="I4623" t="str">
            <v>STO1</v>
          </cell>
          <cell r="J4623">
            <v>7</v>
          </cell>
          <cell r="K4623" t="str">
            <v>QUINTEROS, EDUARDO</v>
          </cell>
          <cell r="L4623" t="str">
            <v>STO1</v>
          </cell>
        </row>
        <row r="4624">
          <cell r="A4624">
            <v>22</v>
          </cell>
          <cell r="B4624" t="str">
            <v>X65</v>
          </cell>
          <cell r="C4624" t="str">
            <v>DEPARTAMENTO  CHAPA</v>
          </cell>
          <cell r="D4624" t="str">
            <v>431</v>
          </cell>
          <cell r="E4624" t="str">
            <v>MARCO DE PUERTA  AVD</v>
          </cell>
          <cell r="F4624" t="str">
            <v>BOLLOS</v>
          </cell>
          <cell r="G4624" t="str">
            <v>MARCO DE PUERTA  AVDBOLLOS</v>
          </cell>
          <cell r="H4624" t="str">
            <v>X65</v>
          </cell>
          <cell r="I4624" t="str">
            <v>STO1</v>
          </cell>
          <cell r="J4624">
            <v>7</v>
          </cell>
          <cell r="K4624" t="str">
            <v>DIAZ, VALENTIN</v>
          </cell>
          <cell r="L4624" t="str">
            <v>STO1</v>
          </cell>
        </row>
        <row r="4625">
          <cell r="A4625">
            <v>22</v>
          </cell>
          <cell r="B4625" t="str">
            <v>X65</v>
          </cell>
          <cell r="C4625" t="str">
            <v>DEPARTAMENTO  CHAPA</v>
          </cell>
          <cell r="D4625" t="str">
            <v>431</v>
          </cell>
          <cell r="E4625" t="str">
            <v>MARCO DE PUERTA  AVD</v>
          </cell>
          <cell r="F4625" t="str">
            <v>BOLLOS</v>
          </cell>
          <cell r="G4625" t="str">
            <v>MARCO DE PUERTA  AVDBOLLOS</v>
          </cell>
          <cell r="H4625" t="str">
            <v>X65</v>
          </cell>
          <cell r="I4625" t="str">
            <v>TCMU</v>
          </cell>
          <cell r="J4625">
            <v>7</v>
          </cell>
          <cell r="K4625" t="str">
            <v>VAZQUEZ RENE ALBERTO</v>
          </cell>
          <cell r="L4625" t="str">
            <v>GUNI</v>
          </cell>
        </row>
        <row r="4626">
          <cell r="A4626">
            <v>22</v>
          </cell>
          <cell r="B4626" t="str">
            <v>X65</v>
          </cell>
          <cell r="C4626" t="str">
            <v>DEPARTAMENTO  CHAPA</v>
          </cell>
          <cell r="D4626" t="str">
            <v>431</v>
          </cell>
          <cell r="E4626" t="str">
            <v>MARCO DE PUERTA  AVD</v>
          </cell>
          <cell r="F4626" t="str">
            <v>DEFORMACION</v>
          </cell>
          <cell r="G4626" t="str">
            <v>MARCO DE PUERTA  AVDDEFORMACION</v>
          </cell>
          <cell r="H4626" t="str">
            <v>X65</v>
          </cell>
          <cell r="I4626" t="str">
            <v>STO1</v>
          </cell>
          <cell r="J4626">
            <v>7</v>
          </cell>
          <cell r="K4626" t="str">
            <v>CORREA, ALBERTO</v>
          </cell>
          <cell r="L4626" t="str">
            <v>STO1</v>
          </cell>
        </row>
        <row r="4627">
          <cell r="A4627">
            <v>22</v>
          </cell>
          <cell r="B4627" t="str">
            <v>X65</v>
          </cell>
          <cell r="C4627" t="str">
            <v>DEPARTAMENTO  CHAPA</v>
          </cell>
          <cell r="D4627" t="str">
            <v>431</v>
          </cell>
          <cell r="E4627" t="str">
            <v>MARCO DE PUERTA  AVD</v>
          </cell>
          <cell r="F4627" t="str">
            <v>PICO</v>
          </cell>
          <cell r="G4627" t="str">
            <v>MARCO DE PUERTA  AVDPICO</v>
          </cell>
          <cell r="H4627" t="str">
            <v>X65</v>
          </cell>
          <cell r="I4627" t="str">
            <v>TCMU</v>
          </cell>
          <cell r="J4627">
            <v>7</v>
          </cell>
          <cell r="K4627" t="str">
            <v>VAZQUEZ RENE ALBERTO</v>
          </cell>
          <cell r="L4627" t="str">
            <v>GUNI</v>
          </cell>
        </row>
        <row r="4628">
          <cell r="A4628">
            <v>22</v>
          </cell>
          <cell r="B4628" t="str">
            <v>X65</v>
          </cell>
          <cell r="C4628" t="str">
            <v>DEPARTAMENTO  CHAPA</v>
          </cell>
          <cell r="D4628" t="str">
            <v>431</v>
          </cell>
          <cell r="E4628" t="str">
            <v>MARCO DE PUERTA  AVI</v>
          </cell>
          <cell r="F4628" t="str">
            <v>BOLLOS</v>
          </cell>
          <cell r="G4628" t="str">
            <v>MARCO DE PUERTA  AVIBOLLOS</v>
          </cell>
          <cell r="H4628" t="str">
            <v>X65</v>
          </cell>
          <cell r="I4628" t="str">
            <v>TCMU</v>
          </cell>
          <cell r="J4628">
            <v>7</v>
          </cell>
          <cell r="K4628" t="str">
            <v>VAZQUEZ RENE ALBERTO</v>
          </cell>
          <cell r="L4628" t="str">
            <v>GUNI</v>
          </cell>
        </row>
        <row r="4629">
          <cell r="A4629">
            <v>22</v>
          </cell>
          <cell r="B4629" t="str">
            <v>X65</v>
          </cell>
          <cell r="C4629" t="str">
            <v>DEPARTAMENTO  CHAPA</v>
          </cell>
          <cell r="D4629" t="str">
            <v>431</v>
          </cell>
          <cell r="E4629" t="str">
            <v>MARCO DE PUERTA  AVI</v>
          </cell>
          <cell r="F4629" t="str">
            <v>SOLDADURA ESTALLADA</v>
          </cell>
          <cell r="G4629" t="str">
            <v>MARCO DE PUERTA  AVISOLDADURA ESTALLADA</v>
          </cell>
          <cell r="H4629" t="str">
            <v>X65</v>
          </cell>
          <cell r="I4629" t="str">
            <v>STO1</v>
          </cell>
          <cell r="J4629">
            <v>7</v>
          </cell>
          <cell r="K4629" t="str">
            <v>CORREA, ALBERTO</v>
          </cell>
          <cell r="L4629" t="str">
            <v>STO1</v>
          </cell>
        </row>
        <row r="4630">
          <cell r="A4630">
            <v>22</v>
          </cell>
          <cell r="B4630" t="str">
            <v>X65</v>
          </cell>
          <cell r="C4630" t="str">
            <v>DEPARTAMENTO  CHAPA</v>
          </cell>
          <cell r="D4630" t="str">
            <v>431</v>
          </cell>
          <cell r="E4630" t="str">
            <v>PANEL INT DE PUERTA AVD</v>
          </cell>
          <cell r="F4630" t="str">
            <v>FALTA</v>
          </cell>
          <cell r="G4630" t="str">
            <v>PANEL INT DE PUERTA AVDFALTA</v>
          </cell>
          <cell r="H4630" t="str">
            <v>X65</v>
          </cell>
          <cell r="I4630" t="str">
            <v>BOUT</v>
          </cell>
          <cell r="J4630">
            <v>7</v>
          </cell>
          <cell r="K4630" t="str">
            <v>AUTELLI JORGE A</v>
          </cell>
          <cell r="L4630" t="str">
            <v>TCMU</v>
          </cell>
        </row>
        <row r="4631">
          <cell r="A4631">
            <v>22</v>
          </cell>
          <cell r="B4631" t="str">
            <v>X65</v>
          </cell>
          <cell r="C4631" t="str">
            <v>DEPARTAMENTO  CHAPA</v>
          </cell>
          <cell r="D4631" t="str">
            <v>431</v>
          </cell>
          <cell r="E4631" t="str">
            <v>PAÑO DE PUERTA  AVD / ALETA  AVD</v>
          </cell>
          <cell r="F4631" t="str">
            <v>INTRODUCE</v>
          </cell>
          <cell r="G4631" t="str">
            <v>PAÑO DE PUERTA  AVD / ALETA  AVDINTRODUCE</v>
          </cell>
          <cell r="H4631" t="str">
            <v>X65</v>
          </cell>
          <cell r="I4631" t="str">
            <v>TCMU</v>
          </cell>
          <cell r="J4631">
            <v>7</v>
          </cell>
          <cell r="K4631" t="str">
            <v>GUTIERREZ VERONICA</v>
          </cell>
          <cell r="L4631" t="str">
            <v>GUNI</v>
          </cell>
        </row>
        <row r="4632">
          <cell r="A4632">
            <v>22</v>
          </cell>
          <cell r="B4632" t="str">
            <v>X65</v>
          </cell>
          <cell r="C4632" t="str">
            <v>DEPARTAMENTO  CHAPA</v>
          </cell>
          <cell r="D4632" t="str">
            <v>431</v>
          </cell>
          <cell r="E4632" t="str">
            <v>PAÑO DE PUERTA  AVD / ALETA  AVD</v>
          </cell>
          <cell r="F4632" t="str">
            <v>JUEGO IRREGULAR</v>
          </cell>
          <cell r="G4632" t="str">
            <v>PAÑO DE PUERTA  AVD / ALETA  AVDJUEGO IRREGULAR</v>
          </cell>
          <cell r="H4632" t="str">
            <v>X65</v>
          </cell>
          <cell r="I4632" t="str">
            <v>BOUT</v>
          </cell>
          <cell r="J4632">
            <v>7</v>
          </cell>
          <cell r="K4632" t="str">
            <v>FIGUEROA MIGUEL ANGE</v>
          </cell>
          <cell r="L4632" t="str">
            <v>GUNI</v>
          </cell>
        </row>
        <row r="4633">
          <cell r="A4633">
            <v>22</v>
          </cell>
          <cell r="B4633" t="str">
            <v>X65</v>
          </cell>
          <cell r="C4633" t="str">
            <v>DEPARTAMENTO  CHAPA</v>
          </cell>
          <cell r="D4633" t="str">
            <v>431</v>
          </cell>
          <cell r="E4633" t="str">
            <v>PAÑO DE PUERTA  AVD / ALETA  AVD</v>
          </cell>
          <cell r="F4633" t="str">
            <v>JUEGO IRREGULAR</v>
          </cell>
          <cell r="G4633" t="str">
            <v>PAÑO DE PUERTA  AVD / ALETA  AVDJUEGO IRREGULAR</v>
          </cell>
          <cell r="H4633" t="str">
            <v>X65</v>
          </cell>
          <cell r="I4633" t="str">
            <v>SREE</v>
          </cell>
          <cell r="J4633">
            <v>7</v>
          </cell>
          <cell r="K4633" t="str">
            <v>RAMIREZ RICAR DANIEL</v>
          </cell>
          <cell r="L4633" t="str">
            <v>GUNI</v>
          </cell>
        </row>
        <row r="4634">
          <cell r="A4634">
            <v>22</v>
          </cell>
          <cell r="B4634" t="str">
            <v>X65</v>
          </cell>
          <cell r="C4634" t="str">
            <v>DEPARTAMENTO  CHAPA</v>
          </cell>
          <cell r="D4634" t="str">
            <v>431</v>
          </cell>
          <cell r="E4634" t="str">
            <v>PAÑO DE PUERTA  AVD / ALETA  AVD</v>
          </cell>
          <cell r="F4634" t="str">
            <v>JUEGO IRREGULAR</v>
          </cell>
          <cell r="G4634" t="str">
            <v>PAÑO DE PUERTA  AVD / ALETA  AVDJUEGO IRREGULAR</v>
          </cell>
          <cell r="H4634" t="str">
            <v>X65</v>
          </cell>
          <cell r="I4634" t="str">
            <v>TCMU</v>
          </cell>
          <cell r="J4634">
            <v>7</v>
          </cell>
          <cell r="K4634" t="str">
            <v>GAUNA MARIA EUGENIA</v>
          </cell>
          <cell r="L4634" t="str">
            <v>GUNI</v>
          </cell>
        </row>
        <row r="4635">
          <cell r="A4635">
            <v>22</v>
          </cell>
          <cell r="B4635" t="str">
            <v>X65</v>
          </cell>
          <cell r="C4635" t="str">
            <v>DEPARTAMENTO  CHAPA</v>
          </cell>
          <cell r="D4635" t="str">
            <v>431</v>
          </cell>
          <cell r="E4635" t="str">
            <v>PAÑO DE PUERTA  AVI / ALETA  AVI</v>
          </cell>
          <cell r="F4635" t="str">
            <v>JUEGO IRREGULAR</v>
          </cell>
          <cell r="G4635" t="str">
            <v>PAÑO DE PUERTA  AVI / ALETA  AVIJUEGO IRREGULAR</v>
          </cell>
          <cell r="H4635" t="str">
            <v>X65</v>
          </cell>
          <cell r="I4635" t="str">
            <v>SREE</v>
          </cell>
          <cell r="J4635">
            <v>7</v>
          </cell>
          <cell r="K4635" t="str">
            <v>GAUNA MARIA EUGENIA</v>
          </cell>
          <cell r="L4635" t="str">
            <v>GUNI</v>
          </cell>
        </row>
        <row r="4636">
          <cell r="A4636">
            <v>22</v>
          </cell>
          <cell r="B4636" t="str">
            <v>X65</v>
          </cell>
          <cell r="C4636" t="str">
            <v>DEPARTAMENTO  CHAPA</v>
          </cell>
          <cell r="D4636" t="str">
            <v>431</v>
          </cell>
          <cell r="E4636" t="str">
            <v>PAÑO DE PUERTA  AVI / ALETA  AVI</v>
          </cell>
          <cell r="F4636" t="str">
            <v>JUEGO IRREGULAR</v>
          </cell>
          <cell r="G4636" t="str">
            <v>PAÑO DE PUERTA  AVI / ALETA  AVIJUEGO IRREGULAR</v>
          </cell>
          <cell r="H4636" t="str">
            <v>X65</v>
          </cell>
          <cell r="I4636" t="str">
            <v>TCMU</v>
          </cell>
          <cell r="J4636">
            <v>7</v>
          </cell>
          <cell r="K4636" t="str">
            <v>VERA FEDERICO</v>
          </cell>
          <cell r="L4636" t="str">
            <v>GUNI</v>
          </cell>
        </row>
        <row r="4637">
          <cell r="A4637">
            <v>22</v>
          </cell>
          <cell r="B4637" t="str">
            <v>X65</v>
          </cell>
          <cell r="C4637" t="str">
            <v>DEPARTAMENTO  CHAPA</v>
          </cell>
          <cell r="D4637" t="str">
            <v>431</v>
          </cell>
          <cell r="E4637" t="str">
            <v>PAÑO LATERAL ARD</v>
          </cell>
          <cell r="F4637" t="str">
            <v>SOLDADURA ESTALLADA</v>
          </cell>
          <cell r="G4637" t="str">
            <v>PAÑO LATERAL ARDSOLDADURA ESTALLADA</v>
          </cell>
          <cell r="H4637" t="str">
            <v>X65</v>
          </cell>
          <cell r="I4637" t="str">
            <v>STO1</v>
          </cell>
          <cell r="J4637">
            <v>7</v>
          </cell>
          <cell r="K4637" t="str">
            <v>DIAZ, VALENTIN</v>
          </cell>
          <cell r="L4637" t="str">
            <v>STO1</v>
          </cell>
        </row>
        <row r="4638">
          <cell r="A4638">
            <v>22</v>
          </cell>
          <cell r="B4638" t="str">
            <v>X65</v>
          </cell>
          <cell r="C4638" t="str">
            <v>DEPARTAMENTO  CHAPA</v>
          </cell>
          <cell r="D4638" t="str">
            <v>431</v>
          </cell>
          <cell r="E4638" t="str">
            <v>PAÑO LATERAL ARI</v>
          </cell>
          <cell r="F4638" t="str">
            <v>ELEMENTO DE CHAPA IMPIDE EL MONTAJE</v>
          </cell>
          <cell r="G4638" t="str">
            <v>PAÑO LATERAL ARIELEMENTO DE CHAPA IMPIDE EL MONTAJE</v>
          </cell>
          <cell r="H4638" t="str">
            <v>X65</v>
          </cell>
          <cell r="I4638" t="str">
            <v>STO1</v>
          </cell>
          <cell r="J4638">
            <v>7</v>
          </cell>
          <cell r="K4638" t="str">
            <v>QUINTEROS, EDUARDO</v>
          </cell>
          <cell r="L4638" t="str">
            <v>STO1</v>
          </cell>
        </row>
        <row r="4639">
          <cell r="A4639">
            <v>22</v>
          </cell>
          <cell r="B4639" t="str">
            <v>X65</v>
          </cell>
          <cell r="C4639" t="str">
            <v>DEPARTAMENTO  CHAPA</v>
          </cell>
          <cell r="D4639" t="str">
            <v>431</v>
          </cell>
          <cell r="E4639" t="str">
            <v>PIE  AVD.</v>
          </cell>
          <cell r="F4639" t="str">
            <v>BOLLOS</v>
          </cell>
          <cell r="G4639" t="str">
            <v>PIE  AVD.BOLLOS</v>
          </cell>
          <cell r="H4639" t="str">
            <v>X65</v>
          </cell>
          <cell r="I4639" t="str">
            <v>STO1</v>
          </cell>
          <cell r="J4639">
            <v>7</v>
          </cell>
          <cell r="K4639" t="str">
            <v>CORREA, ALBERTO</v>
          </cell>
          <cell r="L4639" t="str">
            <v>STO1</v>
          </cell>
        </row>
        <row r="4640">
          <cell r="A4640">
            <v>22</v>
          </cell>
          <cell r="B4640" t="str">
            <v>X65</v>
          </cell>
          <cell r="C4640" t="str">
            <v>DEPARTAMENTO  CHAPA</v>
          </cell>
          <cell r="D4640" t="str">
            <v>431</v>
          </cell>
          <cell r="E4640" t="str">
            <v>PIE MEDIO I./ LARGUERO DE TECHO SUP. I.</v>
          </cell>
          <cell r="F4640" t="str">
            <v>DESGARRO - EXTRUSION - PERFORACION</v>
          </cell>
          <cell r="G4640" t="str">
            <v>PIE MEDIO I./ LARGUERO DE TECHO SUP. I.DESGARRO - EXTRUSION - PERFORACION</v>
          </cell>
          <cell r="H4640" t="str">
            <v>X65</v>
          </cell>
          <cell r="I4640" t="str">
            <v>STO1</v>
          </cell>
          <cell r="J4640">
            <v>7</v>
          </cell>
          <cell r="K4640" t="str">
            <v>QUINTEROS, EDUARDO</v>
          </cell>
          <cell r="L4640" t="str">
            <v>STO1</v>
          </cell>
        </row>
        <row r="4641">
          <cell r="A4641">
            <v>22</v>
          </cell>
          <cell r="B4641" t="str">
            <v>X65</v>
          </cell>
          <cell r="C4641" t="str">
            <v>DEPARTAMENTO  CHAPA</v>
          </cell>
          <cell r="D4641" t="str">
            <v>431</v>
          </cell>
          <cell r="E4641" t="str">
            <v>PORTON (CONJUNTO)</v>
          </cell>
          <cell r="F4641" t="str">
            <v>DURO DE CERRAR</v>
          </cell>
          <cell r="G4641" t="str">
            <v>PORTON (CONJUNTO)DURO DE CERRAR</v>
          </cell>
          <cell r="H4641" t="str">
            <v>X65</v>
          </cell>
          <cell r="I4641" t="str">
            <v>TCMU</v>
          </cell>
          <cell r="J4641">
            <v>7</v>
          </cell>
          <cell r="K4641" t="str">
            <v>MANZANELLI RICARDO O</v>
          </cell>
          <cell r="L4641" t="str">
            <v>GUNI</v>
          </cell>
        </row>
        <row r="4642">
          <cell r="A4642">
            <v>22</v>
          </cell>
          <cell r="B4642" t="str">
            <v>X65</v>
          </cell>
          <cell r="C4642" t="str">
            <v>DEPARTAMENTO  CHAPA</v>
          </cell>
          <cell r="D4642" t="str">
            <v>431</v>
          </cell>
          <cell r="E4642" t="str">
            <v>PORTON (CONJUNTO)</v>
          </cell>
          <cell r="F4642" t="str">
            <v>NO CONFORME</v>
          </cell>
          <cell r="G4642" t="str">
            <v>PORTON (CONJUNTO)NO CONFORME</v>
          </cell>
          <cell r="H4642" t="str">
            <v>X65</v>
          </cell>
          <cell r="I4642" t="str">
            <v>TCMU</v>
          </cell>
          <cell r="J4642">
            <v>7</v>
          </cell>
          <cell r="K4642" t="str">
            <v>GUTIERREZ VERONICA</v>
          </cell>
          <cell r="L4642" t="str">
            <v>GUNI</v>
          </cell>
        </row>
        <row r="4643">
          <cell r="A4643">
            <v>22</v>
          </cell>
          <cell r="B4643" t="str">
            <v>X65</v>
          </cell>
          <cell r="C4643" t="str">
            <v>DEPARTAMENTO  CHAPA</v>
          </cell>
          <cell r="D4643" t="str">
            <v>431</v>
          </cell>
          <cell r="E4643" t="str">
            <v>PORTON (CONJUNTO)</v>
          </cell>
          <cell r="F4643" t="str">
            <v>NO CONFORME</v>
          </cell>
          <cell r="G4643" t="str">
            <v>PORTON (CONJUNTO)NO CONFORME</v>
          </cell>
          <cell r="H4643" t="str">
            <v>X65</v>
          </cell>
          <cell r="I4643" t="str">
            <v>TCMU</v>
          </cell>
          <cell r="J4643">
            <v>7</v>
          </cell>
          <cell r="K4643" t="str">
            <v>RUSEK CHRISTIAN ADRI</v>
          </cell>
          <cell r="L4643" t="str">
            <v>GUNI</v>
          </cell>
        </row>
        <row r="4644">
          <cell r="A4644">
            <v>22</v>
          </cell>
          <cell r="B4644" t="str">
            <v>X65</v>
          </cell>
          <cell r="C4644" t="str">
            <v>DEPARTAMENTO  CHAPA</v>
          </cell>
          <cell r="D4644" t="str">
            <v>431</v>
          </cell>
          <cell r="E4644" t="str">
            <v>PORTON (CONJUNTO)</v>
          </cell>
          <cell r="F4644" t="str">
            <v>SOLDADURA ESTALLADA</v>
          </cell>
          <cell r="G4644" t="str">
            <v>PORTON (CONJUNTO)SOLDADURA ESTALLADA</v>
          </cell>
          <cell r="H4644" t="str">
            <v>X65</v>
          </cell>
          <cell r="I4644" t="str">
            <v>STO1</v>
          </cell>
          <cell r="J4644">
            <v>7</v>
          </cell>
          <cell r="K4644" t="str">
            <v>DIAZ, VALENTIN</v>
          </cell>
          <cell r="L4644" t="str">
            <v>STO1</v>
          </cell>
        </row>
        <row r="4645">
          <cell r="A4645">
            <v>22</v>
          </cell>
          <cell r="B4645" t="str">
            <v>X65</v>
          </cell>
          <cell r="C4645" t="str">
            <v>DEPARTAMENTO  CHAPA</v>
          </cell>
          <cell r="D4645" t="str">
            <v>431</v>
          </cell>
          <cell r="E4645" t="str">
            <v>PORTON / PILOTO ARD.</v>
          </cell>
          <cell r="F4645" t="str">
            <v>JUEGO EXCESIVO</v>
          </cell>
          <cell r="G4645" t="str">
            <v>PORTON / PILOTO ARD.JUEGO EXCESIVO</v>
          </cell>
          <cell r="H4645" t="str">
            <v>X65</v>
          </cell>
          <cell r="I4645" t="str">
            <v>TCMU</v>
          </cell>
          <cell r="J4645">
            <v>7</v>
          </cell>
          <cell r="K4645" t="str">
            <v>GUTIERREZ VERONICA</v>
          </cell>
          <cell r="L4645" t="str">
            <v>GUNI</v>
          </cell>
        </row>
        <row r="4646">
          <cell r="A4646">
            <v>22</v>
          </cell>
          <cell r="B4646" t="str">
            <v>X65</v>
          </cell>
          <cell r="C4646" t="str">
            <v>DEPARTAMENTO  CHAPA</v>
          </cell>
          <cell r="D4646" t="str">
            <v>431</v>
          </cell>
          <cell r="E4646" t="str">
            <v>PORTON / PILOTO ARD.</v>
          </cell>
          <cell r="F4646" t="str">
            <v>JUEGO MAL REPARTIDO</v>
          </cell>
          <cell r="G4646" t="str">
            <v>PORTON / PILOTO ARD.JUEGO MAL REPARTIDO</v>
          </cell>
          <cell r="H4646" t="str">
            <v>X65</v>
          </cell>
          <cell r="I4646" t="str">
            <v>TCMU</v>
          </cell>
          <cell r="J4646">
            <v>7</v>
          </cell>
          <cell r="K4646" t="str">
            <v>FIGUEROA MIGUEL ANGE</v>
          </cell>
          <cell r="L4646" t="str">
            <v>GUNI</v>
          </cell>
        </row>
        <row r="4647">
          <cell r="A4647">
            <v>22</v>
          </cell>
          <cell r="B4647" t="str">
            <v>X65</v>
          </cell>
          <cell r="C4647" t="str">
            <v>DEPARTAMENTO  CHAPA</v>
          </cell>
          <cell r="D4647" t="str">
            <v>431</v>
          </cell>
          <cell r="E4647" t="str">
            <v>PORTON / PILOTO ARI.</v>
          </cell>
          <cell r="F4647" t="str">
            <v>SOBRESALE</v>
          </cell>
          <cell r="G4647" t="str">
            <v>PORTON / PILOTO ARI.SOBRESALE</v>
          </cell>
          <cell r="H4647" t="str">
            <v>X65</v>
          </cell>
          <cell r="I4647" t="str">
            <v>BOUT</v>
          </cell>
          <cell r="J4647">
            <v>7</v>
          </cell>
          <cell r="K4647" t="str">
            <v>FIGUEROA MIGUEL ANGE</v>
          </cell>
          <cell r="L4647" t="str">
            <v>GUNI</v>
          </cell>
        </row>
        <row r="4648">
          <cell r="A4648">
            <v>22</v>
          </cell>
          <cell r="B4648" t="str">
            <v>X65</v>
          </cell>
          <cell r="C4648" t="str">
            <v>DEPARTAMENTO  CHAPA</v>
          </cell>
          <cell r="D4648" t="str">
            <v>431</v>
          </cell>
          <cell r="E4648" t="str">
            <v>PORTON / PILOTO ARI.</v>
          </cell>
          <cell r="F4648" t="str">
            <v>SOBRESALE</v>
          </cell>
          <cell r="G4648" t="str">
            <v>PORTON / PILOTO ARI.SOBRESALE</v>
          </cell>
          <cell r="H4648" t="str">
            <v>X65</v>
          </cell>
          <cell r="I4648" t="str">
            <v>TCMU</v>
          </cell>
          <cell r="J4648">
            <v>7</v>
          </cell>
          <cell r="K4648" t="str">
            <v>FIGUEROA MIGUEL ANGE</v>
          </cell>
          <cell r="L4648" t="str">
            <v>GUNI</v>
          </cell>
        </row>
        <row r="4649">
          <cell r="A4649">
            <v>22</v>
          </cell>
          <cell r="B4649" t="str">
            <v>X65</v>
          </cell>
          <cell r="C4649" t="str">
            <v>DEPARTAMENTO  CHAPA</v>
          </cell>
          <cell r="D4649" t="str">
            <v>431</v>
          </cell>
          <cell r="E4649" t="str">
            <v>PORTON / PILOTO ARI.</v>
          </cell>
          <cell r="F4649" t="str">
            <v>SOBRESALE</v>
          </cell>
          <cell r="G4649" t="str">
            <v>PORTON / PILOTO ARI.SOBRESALE</v>
          </cell>
          <cell r="H4649" t="str">
            <v>X65</v>
          </cell>
          <cell r="I4649" t="str">
            <v>TCMU</v>
          </cell>
          <cell r="J4649">
            <v>7</v>
          </cell>
          <cell r="K4649" t="str">
            <v>GUTIERREZ VERONICA</v>
          </cell>
          <cell r="L4649" t="str">
            <v>GUNI</v>
          </cell>
        </row>
        <row r="4650">
          <cell r="A4650">
            <v>22</v>
          </cell>
          <cell r="B4650" t="str">
            <v>X65</v>
          </cell>
          <cell r="C4650" t="str">
            <v>DEPARTAMENTO  CHAPA</v>
          </cell>
          <cell r="D4650" t="str">
            <v>431</v>
          </cell>
          <cell r="E4650" t="str">
            <v>PUERTA ARD.</v>
          </cell>
          <cell r="F4650" t="str">
            <v>BOLLOS</v>
          </cell>
          <cell r="G4650" t="str">
            <v>PUERTA ARD.BOLLOS</v>
          </cell>
          <cell r="H4650" t="str">
            <v>X65</v>
          </cell>
          <cell r="I4650" t="str">
            <v>BOUT</v>
          </cell>
          <cell r="J4650">
            <v>7</v>
          </cell>
          <cell r="K4650" t="str">
            <v>VAZQUEZ RENE ALBERTO</v>
          </cell>
          <cell r="L4650" t="str">
            <v>GUNI</v>
          </cell>
        </row>
        <row r="4651">
          <cell r="A4651">
            <v>22</v>
          </cell>
          <cell r="B4651" t="str">
            <v>X65</v>
          </cell>
          <cell r="C4651" t="str">
            <v>DEPARTAMENTO  CHAPA</v>
          </cell>
          <cell r="D4651" t="str">
            <v>431</v>
          </cell>
          <cell r="E4651" t="str">
            <v>PUERTA ARD.</v>
          </cell>
          <cell r="F4651" t="str">
            <v>BOLLOS</v>
          </cell>
          <cell r="G4651" t="str">
            <v>PUERTA ARD.BOLLOS</v>
          </cell>
          <cell r="H4651" t="str">
            <v>X65</v>
          </cell>
          <cell r="I4651" t="str">
            <v>SREE</v>
          </cell>
          <cell r="J4651">
            <v>7</v>
          </cell>
          <cell r="K4651" t="str">
            <v>RAMIREZ RICAR DANIEL</v>
          </cell>
          <cell r="L4651" t="str">
            <v>GUNI</v>
          </cell>
        </row>
        <row r="4652">
          <cell r="A4652">
            <v>22</v>
          </cell>
          <cell r="B4652" t="str">
            <v>X65</v>
          </cell>
          <cell r="C4652" t="str">
            <v>DEPARTAMENTO  CHAPA</v>
          </cell>
          <cell r="D4652" t="str">
            <v>431</v>
          </cell>
          <cell r="E4652" t="str">
            <v>PUERTA ARD.</v>
          </cell>
          <cell r="F4652" t="str">
            <v>BOLLOS</v>
          </cell>
          <cell r="G4652" t="str">
            <v>PUERTA ARD.BOLLOS</v>
          </cell>
          <cell r="H4652" t="str">
            <v>X65</v>
          </cell>
          <cell r="I4652" t="str">
            <v>STO1</v>
          </cell>
          <cell r="J4652">
            <v>7</v>
          </cell>
          <cell r="K4652" t="str">
            <v>CORREA, ALBERTO</v>
          </cell>
          <cell r="L4652" t="str">
            <v>STO1</v>
          </cell>
        </row>
        <row r="4653">
          <cell r="A4653">
            <v>22</v>
          </cell>
          <cell r="B4653" t="str">
            <v>X65</v>
          </cell>
          <cell r="C4653" t="str">
            <v>DEPARTAMENTO  CHAPA</v>
          </cell>
          <cell r="D4653" t="str">
            <v>431</v>
          </cell>
          <cell r="E4653" t="str">
            <v>PUERTA ARD.</v>
          </cell>
          <cell r="F4653" t="str">
            <v>DEFORMACION</v>
          </cell>
          <cell r="G4653" t="str">
            <v>PUERTA ARD.DEFORMACION</v>
          </cell>
          <cell r="H4653" t="str">
            <v>X65</v>
          </cell>
          <cell r="I4653" t="str">
            <v>TCMU</v>
          </cell>
          <cell r="J4653">
            <v>7</v>
          </cell>
          <cell r="K4653" t="str">
            <v>RUSEK CHRISTIAN ADRI</v>
          </cell>
          <cell r="L4653" t="str">
            <v>GUNI</v>
          </cell>
        </row>
        <row r="4654">
          <cell r="A4654">
            <v>22</v>
          </cell>
          <cell r="B4654" t="str">
            <v>X65</v>
          </cell>
          <cell r="C4654" t="str">
            <v>DEPARTAMENTO  CHAPA</v>
          </cell>
          <cell r="D4654" t="str">
            <v>431</v>
          </cell>
          <cell r="E4654" t="str">
            <v>PUERTA ARD.</v>
          </cell>
          <cell r="F4654" t="str">
            <v>DEFORMADO</v>
          </cell>
          <cell r="G4654" t="str">
            <v>PUERTA ARD.DEFORMADO</v>
          </cell>
          <cell r="H4654" t="str">
            <v>X65</v>
          </cell>
          <cell r="I4654" t="str">
            <v>TCMU</v>
          </cell>
          <cell r="J4654">
            <v>7</v>
          </cell>
          <cell r="K4654" t="str">
            <v>RAMIREZ RICAR DANIEL</v>
          </cell>
          <cell r="L4654" t="str">
            <v>GUNI</v>
          </cell>
        </row>
        <row r="4655">
          <cell r="A4655">
            <v>22</v>
          </cell>
          <cell r="B4655" t="str">
            <v>X65</v>
          </cell>
          <cell r="C4655" t="str">
            <v>DEPARTAMENTO  CHAPA</v>
          </cell>
          <cell r="D4655" t="str">
            <v>431</v>
          </cell>
          <cell r="E4655" t="str">
            <v>PUERTA ARD.</v>
          </cell>
          <cell r="F4655" t="str">
            <v>DEFORMADO</v>
          </cell>
          <cell r="G4655" t="str">
            <v>PUERTA ARD.DEFORMADO</v>
          </cell>
          <cell r="H4655" t="str">
            <v>X65</v>
          </cell>
          <cell r="I4655" t="str">
            <v>TCMU</v>
          </cell>
          <cell r="J4655">
            <v>7</v>
          </cell>
          <cell r="K4655" t="str">
            <v>VERA FEDERICO</v>
          </cell>
          <cell r="L4655" t="str">
            <v>GUNI</v>
          </cell>
        </row>
        <row r="4656">
          <cell r="A4656">
            <v>22</v>
          </cell>
          <cell r="B4656" t="str">
            <v>X65</v>
          </cell>
          <cell r="C4656" t="str">
            <v>DEPARTAMENTO  CHAPA</v>
          </cell>
          <cell r="D4656" t="str">
            <v>431</v>
          </cell>
          <cell r="E4656" t="str">
            <v>PUERTA ARD.</v>
          </cell>
          <cell r="F4656" t="str">
            <v>SOLDADURA ESTALLADA</v>
          </cell>
          <cell r="G4656" t="str">
            <v>PUERTA ARD.SOLDADURA ESTALLADA</v>
          </cell>
          <cell r="H4656" t="str">
            <v>X65</v>
          </cell>
          <cell r="I4656" t="str">
            <v>STO1</v>
          </cell>
          <cell r="J4656">
            <v>7</v>
          </cell>
          <cell r="K4656" t="str">
            <v>CORREA, ALBERTO</v>
          </cell>
          <cell r="L4656" t="str">
            <v>STO1</v>
          </cell>
        </row>
        <row r="4657">
          <cell r="A4657">
            <v>22</v>
          </cell>
          <cell r="B4657" t="str">
            <v>X65</v>
          </cell>
          <cell r="C4657" t="str">
            <v>DEPARTAMENTO  CHAPA</v>
          </cell>
          <cell r="D4657" t="str">
            <v>431</v>
          </cell>
          <cell r="E4657" t="str">
            <v>PUERTA ARD.</v>
          </cell>
          <cell r="F4657" t="str">
            <v>TALONA A LA MANIOBRA</v>
          </cell>
          <cell r="G4657" t="str">
            <v>PUERTA ARD.TALONA A LA MANIOBRA</v>
          </cell>
          <cell r="H4657" t="str">
            <v>X65</v>
          </cell>
          <cell r="I4657" t="str">
            <v>TCMU</v>
          </cell>
          <cell r="J4657">
            <v>7</v>
          </cell>
          <cell r="K4657" t="str">
            <v>FIGUEROA MIGUEL ANGE</v>
          </cell>
          <cell r="L4657" t="str">
            <v>GUNI</v>
          </cell>
        </row>
        <row r="4658">
          <cell r="A4658">
            <v>22</v>
          </cell>
          <cell r="B4658" t="str">
            <v>X65</v>
          </cell>
          <cell r="C4658" t="str">
            <v>DEPARTAMENTO  CHAPA</v>
          </cell>
          <cell r="D4658" t="str">
            <v>431</v>
          </cell>
          <cell r="E4658" t="str">
            <v>PUERTA ARD.</v>
          </cell>
          <cell r="F4658" t="str">
            <v>TALONA A LA MANIOBRA</v>
          </cell>
          <cell r="G4658" t="str">
            <v>PUERTA ARD.TALONA A LA MANIOBRA</v>
          </cell>
          <cell r="H4658" t="str">
            <v>X65</v>
          </cell>
          <cell r="I4658" t="str">
            <v>TCMU</v>
          </cell>
          <cell r="J4658">
            <v>7</v>
          </cell>
          <cell r="K4658" t="str">
            <v>GAUNA MARIA EUGENIA</v>
          </cell>
          <cell r="L4658" t="str">
            <v>GUNI</v>
          </cell>
        </row>
        <row r="4659">
          <cell r="A4659">
            <v>22</v>
          </cell>
          <cell r="B4659" t="str">
            <v>X65</v>
          </cell>
          <cell r="C4659" t="str">
            <v>DEPARTAMENTO  CHAPA</v>
          </cell>
          <cell r="D4659" t="str">
            <v>431</v>
          </cell>
          <cell r="E4659" t="str">
            <v>PUERTA ARD.</v>
          </cell>
          <cell r="F4659" t="str">
            <v>TALONA A LA MANIOBRA</v>
          </cell>
          <cell r="G4659" t="str">
            <v>PUERTA ARD.TALONA A LA MANIOBRA</v>
          </cell>
          <cell r="H4659" t="str">
            <v>X65</v>
          </cell>
          <cell r="I4659" t="str">
            <v>TCMU</v>
          </cell>
          <cell r="J4659">
            <v>7</v>
          </cell>
          <cell r="K4659" t="str">
            <v>RUSEK CHRISTIAN ADRI</v>
          </cell>
          <cell r="L4659" t="str">
            <v>GUNI</v>
          </cell>
        </row>
        <row r="4660">
          <cell r="A4660">
            <v>22</v>
          </cell>
          <cell r="B4660" t="str">
            <v>X65</v>
          </cell>
          <cell r="C4660" t="str">
            <v>DEPARTAMENTO  CHAPA</v>
          </cell>
          <cell r="D4660" t="str">
            <v>431</v>
          </cell>
          <cell r="E4660" t="str">
            <v>PUERTA ARD.</v>
          </cell>
          <cell r="F4660" t="str">
            <v>TALONA A LA MANIOBRA</v>
          </cell>
          <cell r="G4660" t="str">
            <v>PUERTA ARD.TALONA A LA MANIOBRA</v>
          </cell>
          <cell r="H4660" t="str">
            <v>X65</v>
          </cell>
          <cell r="I4660" t="str">
            <v>TCMU</v>
          </cell>
          <cell r="J4660">
            <v>7</v>
          </cell>
          <cell r="K4660" t="str">
            <v>VAZQUEZ RENE ALBERTO</v>
          </cell>
          <cell r="L4660" t="str">
            <v>GUNI</v>
          </cell>
        </row>
        <row r="4661">
          <cell r="A4661">
            <v>22</v>
          </cell>
          <cell r="B4661" t="str">
            <v>X65</v>
          </cell>
          <cell r="C4661" t="str">
            <v>DEPARTAMENTO  CHAPA</v>
          </cell>
          <cell r="D4661" t="str">
            <v>431</v>
          </cell>
          <cell r="E4661" t="str">
            <v>PUERTA ARI.</v>
          </cell>
          <cell r="F4661" t="str">
            <v>BOLLOS</v>
          </cell>
          <cell r="G4661" t="str">
            <v>PUERTA ARI.BOLLOS</v>
          </cell>
          <cell r="H4661" t="str">
            <v>X65</v>
          </cell>
          <cell r="I4661" t="str">
            <v>BOUT</v>
          </cell>
          <cell r="J4661">
            <v>7</v>
          </cell>
          <cell r="K4661" t="str">
            <v>VERA FEDERICO</v>
          </cell>
          <cell r="L4661" t="str">
            <v>GUNI</v>
          </cell>
        </row>
        <row r="4662">
          <cell r="A4662">
            <v>22</v>
          </cell>
          <cell r="B4662" t="str">
            <v>X65</v>
          </cell>
          <cell r="C4662" t="str">
            <v>DEPARTAMENTO  CHAPA</v>
          </cell>
          <cell r="D4662" t="str">
            <v>431</v>
          </cell>
          <cell r="E4662" t="str">
            <v>PUERTA ARI.</v>
          </cell>
          <cell r="F4662" t="str">
            <v>BOLLOS</v>
          </cell>
          <cell r="G4662" t="str">
            <v>PUERTA ARI.BOLLOS</v>
          </cell>
          <cell r="H4662" t="str">
            <v>X65</v>
          </cell>
          <cell r="I4662" t="str">
            <v>BOUT</v>
          </cell>
          <cell r="J4662">
            <v>7</v>
          </cell>
          <cell r="K4662" t="str">
            <v>ZELAYA GONZA MA CRUZ</v>
          </cell>
          <cell r="L4662" t="str">
            <v>GUNI</v>
          </cell>
        </row>
        <row r="4663">
          <cell r="A4663">
            <v>22</v>
          </cell>
          <cell r="B4663" t="str">
            <v>X65</v>
          </cell>
          <cell r="C4663" t="str">
            <v>DEPARTAMENTO  CHAPA</v>
          </cell>
          <cell r="D4663" t="str">
            <v>431</v>
          </cell>
          <cell r="E4663" t="str">
            <v>PUERTA ARI.</v>
          </cell>
          <cell r="F4663" t="str">
            <v>DEFORMACION</v>
          </cell>
          <cell r="G4663" t="str">
            <v>PUERTA ARI.DEFORMACION</v>
          </cell>
          <cell r="H4663" t="str">
            <v>X65</v>
          </cell>
          <cell r="I4663" t="str">
            <v>BOUT</v>
          </cell>
          <cell r="J4663">
            <v>7</v>
          </cell>
          <cell r="K4663" t="str">
            <v>ZELAYA GONZA MA CRUZ</v>
          </cell>
          <cell r="L4663" t="str">
            <v>GUNI</v>
          </cell>
        </row>
        <row r="4664">
          <cell r="A4664">
            <v>22</v>
          </cell>
          <cell r="B4664" t="str">
            <v>X65</v>
          </cell>
          <cell r="C4664" t="str">
            <v>DEPARTAMENTO  CHAPA</v>
          </cell>
          <cell r="D4664" t="str">
            <v>431</v>
          </cell>
          <cell r="E4664" t="str">
            <v>PUERTA ARI.</v>
          </cell>
          <cell r="F4664" t="str">
            <v>DEFORMACION</v>
          </cell>
          <cell r="G4664" t="str">
            <v>PUERTA ARI.DEFORMACION</v>
          </cell>
          <cell r="H4664" t="str">
            <v>X65</v>
          </cell>
          <cell r="I4664" t="str">
            <v>TCMU</v>
          </cell>
          <cell r="J4664">
            <v>7</v>
          </cell>
          <cell r="K4664" t="str">
            <v>FUENTE FEDER GREGOR</v>
          </cell>
          <cell r="L4664" t="str">
            <v>GUNI</v>
          </cell>
        </row>
        <row r="4665">
          <cell r="A4665">
            <v>22</v>
          </cell>
          <cell r="B4665" t="str">
            <v>X65</v>
          </cell>
          <cell r="C4665" t="str">
            <v>DEPARTAMENTO  CHAPA</v>
          </cell>
          <cell r="D4665" t="str">
            <v>431</v>
          </cell>
          <cell r="E4665" t="str">
            <v>PUERTA ARI.</v>
          </cell>
          <cell r="F4665" t="str">
            <v>PICO</v>
          </cell>
          <cell r="G4665" t="str">
            <v>PUERTA ARI.PICO</v>
          </cell>
          <cell r="H4665" t="str">
            <v>X65</v>
          </cell>
          <cell r="I4665" t="str">
            <v>SREE</v>
          </cell>
          <cell r="J4665">
            <v>7</v>
          </cell>
          <cell r="K4665" t="str">
            <v>GAUNA MARIA EUGENIA</v>
          </cell>
          <cell r="L4665" t="str">
            <v>GUNI</v>
          </cell>
        </row>
        <row r="4666">
          <cell r="A4666">
            <v>22</v>
          </cell>
          <cell r="B4666" t="str">
            <v>X65</v>
          </cell>
          <cell r="C4666" t="str">
            <v>DEPARTAMENTO  CHAPA</v>
          </cell>
          <cell r="D4666" t="str">
            <v>431</v>
          </cell>
          <cell r="E4666" t="str">
            <v>PUERTA ARI.</v>
          </cell>
          <cell r="F4666" t="str">
            <v>SOLDADURA ESTALLADA</v>
          </cell>
          <cell r="G4666" t="str">
            <v>PUERTA ARI.SOLDADURA ESTALLADA</v>
          </cell>
          <cell r="H4666" t="str">
            <v>X65</v>
          </cell>
          <cell r="I4666" t="str">
            <v>STO1</v>
          </cell>
          <cell r="J4666">
            <v>7</v>
          </cell>
          <cell r="K4666" t="str">
            <v>DIAZ, VALENTIN</v>
          </cell>
          <cell r="L4666" t="str">
            <v>STO1</v>
          </cell>
        </row>
        <row r="4667">
          <cell r="A4667">
            <v>22</v>
          </cell>
          <cell r="B4667" t="str">
            <v>X65</v>
          </cell>
          <cell r="C4667" t="str">
            <v>DEPARTAMENTO  CHAPA</v>
          </cell>
          <cell r="D4667" t="str">
            <v>431</v>
          </cell>
          <cell r="E4667" t="str">
            <v>PUERTA ARI.</v>
          </cell>
          <cell r="F4667" t="str">
            <v>SOLDADURA ESTALLADA</v>
          </cell>
          <cell r="G4667" t="str">
            <v>PUERTA ARI.SOLDADURA ESTALLADA</v>
          </cell>
          <cell r="H4667" t="str">
            <v>X65</v>
          </cell>
          <cell r="I4667" t="str">
            <v>TCMU</v>
          </cell>
          <cell r="J4667">
            <v>7</v>
          </cell>
          <cell r="K4667" t="str">
            <v>MANZANELLI RICARDO O</v>
          </cell>
          <cell r="L4667" t="str">
            <v>GUNI</v>
          </cell>
        </row>
        <row r="4668">
          <cell r="A4668">
            <v>22</v>
          </cell>
          <cell r="B4668" t="str">
            <v>X65</v>
          </cell>
          <cell r="C4668" t="str">
            <v>DEPARTAMENTO  CHAPA</v>
          </cell>
          <cell r="D4668" t="str">
            <v>431</v>
          </cell>
          <cell r="E4668" t="str">
            <v>PUERTA ARI.</v>
          </cell>
          <cell r="F4668" t="str">
            <v>TALONA A LA MANIOBRA</v>
          </cell>
          <cell r="G4668" t="str">
            <v>PUERTA ARI.TALONA A LA MANIOBRA</v>
          </cell>
          <cell r="H4668" t="str">
            <v>X65</v>
          </cell>
          <cell r="I4668" t="str">
            <v>SREE</v>
          </cell>
          <cell r="J4668">
            <v>7</v>
          </cell>
          <cell r="K4668" t="str">
            <v>VAZQUEZ RENE ALBERTO</v>
          </cell>
          <cell r="L4668" t="str">
            <v>GUNI</v>
          </cell>
        </row>
        <row r="4669">
          <cell r="A4669">
            <v>22</v>
          </cell>
          <cell r="B4669" t="str">
            <v>X65</v>
          </cell>
          <cell r="C4669" t="str">
            <v>DEPARTAMENTO  CHAPA</v>
          </cell>
          <cell r="D4669" t="str">
            <v>431</v>
          </cell>
          <cell r="E4669" t="str">
            <v>PUERTA ARI.</v>
          </cell>
          <cell r="F4669" t="str">
            <v>TALONA A LA MANIOBRA</v>
          </cell>
          <cell r="G4669" t="str">
            <v>PUERTA ARI.TALONA A LA MANIOBRA</v>
          </cell>
          <cell r="H4669" t="str">
            <v>X65</v>
          </cell>
          <cell r="I4669" t="str">
            <v>TCMU</v>
          </cell>
          <cell r="J4669">
            <v>7</v>
          </cell>
          <cell r="K4669" t="str">
            <v>VERA FEDERICO</v>
          </cell>
          <cell r="L4669" t="str">
            <v>GUNI</v>
          </cell>
        </row>
        <row r="4670">
          <cell r="A4670">
            <v>22</v>
          </cell>
          <cell r="B4670" t="str">
            <v>X65</v>
          </cell>
          <cell r="C4670" t="str">
            <v>DEPARTAMENTO  CHAPA</v>
          </cell>
          <cell r="D4670" t="str">
            <v>431</v>
          </cell>
          <cell r="E4670" t="str">
            <v>PUERTA AVD.</v>
          </cell>
          <cell r="F4670" t="str">
            <v>BOLLOS</v>
          </cell>
          <cell r="G4670" t="str">
            <v>PUERTA AVD.BOLLOS</v>
          </cell>
          <cell r="H4670" t="str">
            <v>X65</v>
          </cell>
          <cell r="I4670" t="str">
            <v>BOUT</v>
          </cell>
          <cell r="J4670">
            <v>7</v>
          </cell>
          <cell r="K4670" t="str">
            <v>AUTELLI JORGE A</v>
          </cell>
          <cell r="L4670" t="str">
            <v>TCMU</v>
          </cell>
        </row>
        <row r="4671">
          <cell r="A4671">
            <v>22</v>
          </cell>
          <cell r="B4671" t="str">
            <v>X65</v>
          </cell>
          <cell r="C4671" t="str">
            <v>DEPARTAMENTO  CHAPA</v>
          </cell>
          <cell r="D4671" t="str">
            <v>431</v>
          </cell>
          <cell r="E4671" t="str">
            <v>PUERTA AVD.</v>
          </cell>
          <cell r="F4671" t="str">
            <v>BOLLOS</v>
          </cell>
          <cell r="G4671" t="str">
            <v>PUERTA AVD.BOLLOS</v>
          </cell>
          <cell r="H4671" t="str">
            <v>X65</v>
          </cell>
          <cell r="I4671" t="str">
            <v>BOUT</v>
          </cell>
          <cell r="J4671">
            <v>7</v>
          </cell>
          <cell r="K4671" t="str">
            <v>GAUNA MARIA EUGENIA</v>
          </cell>
          <cell r="L4671" t="str">
            <v>GUNI</v>
          </cell>
        </row>
        <row r="4672">
          <cell r="A4672">
            <v>22</v>
          </cell>
          <cell r="B4672" t="str">
            <v>X65</v>
          </cell>
          <cell r="C4672" t="str">
            <v>DEPARTAMENTO  CHAPA</v>
          </cell>
          <cell r="D4672" t="str">
            <v>431</v>
          </cell>
          <cell r="E4672" t="str">
            <v>PUERTA AVD.</v>
          </cell>
          <cell r="F4672" t="str">
            <v>BOLLOS</v>
          </cell>
          <cell r="G4672" t="str">
            <v>PUERTA AVD.BOLLOS</v>
          </cell>
          <cell r="H4672" t="str">
            <v>X65</v>
          </cell>
          <cell r="I4672" t="str">
            <v>SREE</v>
          </cell>
          <cell r="J4672">
            <v>7</v>
          </cell>
          <cell r="K4672" t="str">
            <v>RAMIREZ RICAR DANIEL</v>
          </cell>
          <cell r="L4672" t="str">
            <v>GUNI</v>
          </cell>
        </row>
        <row r="4673">
          <cell r="A4673">
            <v>22</v>
          </cell>
          <cell r="B4673" t="str">
            <v>X65</v>
          </cell>
          <cell r="C4673" t="str">
            <v>DEPARTAMENTO  CHAPA</v>
          </cell>
          <cell r="D4673" t="str">
            <v>431</v>
          </cell>
          <cell r="E4673" t="str">
            <v>PUERTA AVD.</v>
          </cell>
          <cell r="F4673" t="str">
            <v>BOLLOS</v>
          </cell>
          <cell r="G4673" t="str">
            <v>PUERTA AVD.BOLLOS</v>
          </cell>
          <cell r="H4673" t="str">
            <v>X65</v>
          </cell>
          <cell r="I4673" t="str">
            <v>STO1</v>
          </cell>
          <cell r="J4673">
            <v>7</v>
          </cell>
          <cell r="K4673" t="str">
            <v>DIAZ, VALENTIN</v>
          </cell>
          <cell r="L4673" t="str">
            <v>STO1</v>
          </cell>
        </row>
        <row r="4674">
          <cell r="A4674">
            <v>22</v>
          </cell>
          <cell r="B4674" t="str">
            <v>X65</v>
          </cell>
          <cell r="C4674" t="str">
            <v>DEPARTAMENTO  CHAPA</v>
          </cell>
          <cell r="D4674" t="str">
            <v>431</v>
          </cell>
          <cell r="E4674" t="str">
            <v>PUERTA AVD.</v>
          </cell>
          <cell r="F4674" t="str">
            <v>BOLLOS</v>
          </cell>
          <cell r="G4674" t="str">
            <v>PUERTA AVD.BOLLOS</v>
          </cell>
          <cell r="H4674" t="str">
            <v>X65</v>
          </cell>
          <cell r="I4674" t="str">
            <v>TCMU</v>
          </cell>
          <cell r="J4674">
            <v>7</v>
          </cell>
          <cell r="K4674" t="str">
            <v>IBARRA CARLOS NICOLA</v>
          </cell>
          <cell r="L4674" t="str">
            <v>GUNI</v>
          </cell>
        </row>
        <row r="4675">
          <cell r="A4675">
            <v>22</v>
          </cell>
          <cell r="B4675" t="str">
            <v>X65</v>
          </cell>
          <cell r="C4675" t="str">
            <v>DEPARTAMENTO  CHAPA</v>
          </cell>
          <cell r="D4675" t="str">
            <v>431</v>
          </cell>
          <cell r="E4675" t="str">
            <v>PUERTA AVD.</v>
          </cell>
          <cell r="F4675" t="str">
            <v>DEFORMACION</v>
          </cell>
          <cell r="G4675" t="str">
            <v>PUERTA AVD.DEFORMACION</v>
          </cell>
          <cell r="H4675" t="str">
            <v>X65</v>
          </cell>
          <cell r="I4675" t="str">
            <v>BOUT</v>
          </cell>
          <cell r="J4675">
            <v>7</v>
          </cell>
          <cell r="K4675" t="str">
            <v>RUSEK CHRISTIAN ADRI</v>
          </cell>
          <cell r="L4675" t="str">
            <v>GUNI</v>
          </cell>
        </row>
        <row r="4676">
          <cell r="A4676">
            <v>22</v>
          </cell>
          <cell r="B4676" t="str">
            <v>X65</v>
          </cell>
          <cell r="C4676" t="str">
            <v>DEPARTAMENTO  CHAPA</v>
          </cell>
          <cell r="D4676" t="str">
            <v>431</v>
          </cell>
          <cell r="E4676" t="str">
            <v>PUERTA AVD.</v>
          </cell>
          <cell r="F4676" t="str">
            <v>DEFORMACION</v>
          </cell>
          <cell r="G4676" t="str">
            <v>PUERTA AVD.DEFORMACION</v>
          </cell>
          <cell r="H4676" t="str">
            <v>X65</v>
          </cell>
          <cell r="I4676" t="str">
            <v>TCMU</v>
          </cell>
          <cell r="J4676">
            <v>7</v>
          </cell>
          <cell r="K4676" t="str">
            <v>FIGUEROA MIGUEL ANGE</v>
          </cell>
          <cell r="L4676" t="str">
            <v>GUNI</v>
          </cell>
        </row>
        <row r="4677">
          <cell r="A4677">
            <v>22</v>
          </cell>
          <cell r="B4677" t="str">
            <v>X65</v>
          </cell>
          <cell r="C4677" t="str">
            <v>DEPARTAMENTO  CHAPA</v>
          </cell>
          <cell r="D4677" t="str">
            <v>431</v>
          </cell>
          <cell r="E4677" t="str">
            <v>PUERTA AVD.</v>
          </cell>
          <cell r="F4677" t="str">
            <v>DEFORMACION</v>
          </cell>
          <cell r="G4677" t="str">
            <v>PUERTA AVD.DEFORMACION</v>
          </cell>
          <cell r="H4677" t="str">
            <v>X65</v>
          </cell>
          <cell r="I4677" t="str">
            <v>TCMU</v>
          </cell>
          <cell r="J4677">
            <v>7</v>
          </cell>
          <cell r="K4677" t="str">
            <v>RUSEK CHRISTIAN ADRI</v>
          </cell>
          <cell r="L4677" t="str">
            <v>GUNI</v>
          </cell>
        </row>
        <row r="4678">
          <cell r="A4678">
            <v>22</v>
          </cell>
          <cell r="B4678" t="str">
            <v>X65</v>
          </cell>
          <cell r="C4678" t="str">
            <v>DEPARTAMENTO  CHAPA</v>
          </cell>
          <cell r="D4678" t="str">
            <v>431</v>
          </cell>
          <cell r="E4678" t="str">
            <v>PUERTA AVD.</v>
          </cell>
          <cell r="F4678" t="str">
            <v>DEFORMACION</v>
          </cell>
          <cell r="G4678" t="str">
            <v>PUERTA AVD.DEFORMACION</v>
          </cell>
          <cell r="H4678" t="str">
            <v>X65</v>
          </cell>
          <cell r="I4678" t="str">
            <v>TCMU</v>
          </cell>
          <cell r="J4678">
            <v>7</v>
          </cell>
          <cell r="K4678" t="str">
            <v>ZELAYA GONZA MA CRUZ</v>
          </cell>
          <cell r="L4678" t="str">
            <v>GUNI</v>
          </cell>
        </row>
        <row r="4679">
          <cell r="A4679">
            <v>22</v>
          </cell>
          <cell r="B4679" t="str">
            <v>X65</v>
          </cell>
          <cell r="C4679" t="str">
            <v>DEPARTAMENTO  CHAPA</v>
          </cell>
          <cell r="D4679" t="str">
            <v>431</v>
          </cell>
          <cell r="E4679" t="str">
            <v>PUERTA AVD.</v>
          </cell>
          <cell r="F4679" t="str">
            <v>DEFORMADO</v>
          </cell>
          <cell r="G4679" t="str">
            <v>PUERTA AVD.DEFORMADO</v>
          </cell>
          <cell r="H4679" t="str">
            <v>X65</v>
          </cell>
          <cell r="I4679" t="str">
            <v>TCMU</v>
          </cell>
          <cell r="J4679">
            <v>7</v>
          </cell>
          <cell r="K4679" t="str">
            <v>VERA FEDERICO</v>
          </cell>
          <cell r="L4679" t="str">
            <v>GUNI</v>
          </cell>
        </row>
        <row r="4680">
          <cell r="A4680">
            <v>22</v>
          </cell>
          <cell r="B4680" t="str">
            <v>X65</v>
          </cell>
          <cell r="C4680" t="str">
            <v>DEPARTAMENTO  CHAPA</v>
          </cell>
          <cell r="D4680" t="str">
            <v>431</v>
          </cell>
          <cell r="E4680" t="str">
            <v>PUERTA AVD.</v>
          </cell>
          <cell r="F4680" t="str">
            <v>DURO DE MANIOBRAR</v>
          </cell>
          <cell r="G4680" t="str">
            <v>PUERTA AVD.DURO DE MANIOBRAR</v>
          </cell>
          <cell r="H4680" t="str">
            <v>X65</v>
          </cell>
          <cell r="I4680" t="str">
            <v>TCMU</v>
          </cell>
          <cell r="J4680">
            <v>7</v>
          </cell>
          <cell r="K4680" t="str">
            <v>MANZANELLI RICARDO O</v>
          </cell>
          <cell r="L4680" t="str">
            <v>GUNI</v>
          </cell>
        </row>
        <row r="4681">
          <cell r="A4681">
            <v>22</v>
          </cell>
          <cell r="B4681" t="str">
            <v>X65</v>
          </cell>
          <cell r="C4681" t="str">
            <v>DEPARTAMENTO  CHAPA</v>
          </cell>
          <cell r="D4681" t="str">
            <v>431</v>
          </cell>
          <cell r="E4681" t="str">
            <v>PUERTA AVD.</v>
          </cell>
          <cell r="F4681" t="str">
            <v>MASTICO DE CHAPA SUPERABUNDANTE</v>
          </cell>
          <cell r="G4681" t="str">
            <v>PUERTA AVD.MASTICO DE CHAPA SUPERABUNDANTE</v>
          </cell>
          <cell r="H4681" t="str">
            <v>X65</v>
          </cell>
          <cell r="I4681" t="str">
            <v>STO1</v>
          </cell>
          <cell r="J4681">
            <v>7</v>
          </cell>
          <cell r="K4681" t="str">
            <v>CORREA, ALBERTO</v>
          </cell>
          <cell r="L4681" t="str">
            <v>STO1</v>
          </cell>
        </row>
        <row r="4682">
          <cell r="A4682">
            <v>22</v>
          </cell>
          <cell r="B4682" t="str">
            <v>X65</v>
          </cell>
          <cell r="C4682" t="str">
            <v>DEPARTAMENTO  CHAPA</v>
          </cell>
          <cell r="D4682" t="str">
            <v>431</v>
          </cell>
          <cell r="E4682" t="str">
            <v>PUERTA AVD.</v>
          </cell>
          <cell r="F4682" t="str">
            <v>PICO</v>
          </cell>
          <cell r="G4682" t="str">
            <v>PUERTA AVD.PICO</v>
          </cell>
          <cell r="H4682" t="str">
            <v>X65</v>
          </cell>
          <cell r="I4682" t="str">
            <v>BOUT</v>
          </cell>
          <cell r="J4682">
            <v>7</v>
          </cell>
          <cell r="K4682" t="str">
            <v>VAZQUEZ RENE ALBERTO</v>
          </cell>
          <cell r="L4682" t="str">
            <v>GUNI</v>
          </cell>
        </row>
        <row r="4683">
          <cell r="A4683">
            <v>22</v>
          </cell>
          <cell r="B4683" t="str">
            <v>X65</v>
          </cell>
          <cell r="C4683" t="str">
            <v>DEPARTAMENTO  CHAPA</v>
          </cell>
          <cell r="D4683" t="str">
            <v>431</v>
          </cell>
          <cell r="E4683" t="str">
            <v>PUERTA AVD.</v>
          </cell>
          <cell r="F4683" t="str">
            <v>PICO</v>
          </cell>
          <cell r="G4683" t="str">
            <v>PUERTA AVD.PICO</v>
          </cell>
          <cell r="H4683" t="str">
            <v>X65</v>
          </cell>
          <cell r="I4683" t="str">
            <v>SREE</v>
          </cell>
          <cell r="J4683">
            <v>7</v>
          </cell>
          <cell r="K4683" t="str">
            <v>RUSEK CHRISTIAN ADRI</v>
          </cell>
          <cell r="L4683" t="str">
            <v>GUNI</v>
          </cell>
        </row>
        <row r="4684">
          <cell r="A4684">
            <v>22</v>
          </cell>
          <cell r="B4684" t="str">
            <v>X65</v>
          </cell>
          <cell r="C4684" t="str">
            <v>DEPARTAMENTO  CHAPA</v>
          </cell>
          <cell r="D4684" t="str">
            <v>431</v>
          </cell>
          <cell r="E4684" t="str">
            <v>PUERTA AVD.</v>
          </cell>
          <cell r="F4684" t="str">
            <v>PICO</v>
          </cell>
          <cell r="G4684" t="str">
            <v>PUERTA AVD.PICO</v>
          </cell>
          <cell r="H4684" t="str">
            <v>X65</v>
          </cell>
          <cell r="I4684" t="str">
            <v>TCMU</v>
          </cell>
          <cell r="J4684">
            <v>7</v>
          </cell>
          <cell r="K4684" t="str">
            <v>VERA FEDERICO</v>
          </cell>
          <cell r="L4684" t="str">
            <v>GUNI</v>
          </cell>
        </row>
        <row r="4685">
          <cell r="A4685">
            <v>22</v>
          </cell>
          <cell r="B4685" t="str">
            <v>X65</v>
          </cell>
          <cell r="C4685" t="str">
            <v>DEPARTAMENTO  CHAPA</v>
          </cell>
          <cell r="D4685" t="str">
            <v>431</v>
          </cell>
          <cell r="E4685" t="str">
            <v>PUERTA AVD.</v>
          </cell>
          <cell r="F4685" t="str">
            <v>PICO</v>
          </cell>
          <cell r="G4685" t="str">
            <v>PUERTA AVD.PICO</v>
          </cell>
          <cell r="H4685" t="str">
            <v>X65</v>
          </cell>
          <cell r="I4685" t="str">
            <v>TCMU</v>
          </cell>
          <cell r="J4685">
            <v>7</v>
          </cell>
          <cell r="K4685" t="str">
            <v>ZELAYA GONZA MA CRUZ</v>
          </cell>
          <cell r="L4685" t="str">
            <v>GUNI</v>
          </cell>
        </row>
        <row r="4686">
          <cell r="A4686">
            <v>22</v>
          </cell>
          <cell r="B4686" t="str">
            <v>X65</v>
          </cell>
          <cell r="C4686" t="str">
            <v>DEPARTAMENTO  CHAPA</v>
          </cell>
          <cell r="D4686" t="str">
            <v>431</v>
          </cell>
          <cell r="E4686" t="str">
            <v>PUERTA AVD.</v>
          </cell>
          <cell r="F4686" t="str">
            <v>TALONA A LA MANIOBRA</v>
          </cell>
          <cell r="G4686" t="str">
            <v>PUERTA AVD.TALONA A LA MANIOBRA</v>
          </cell>
          <cell r="H4686" t="str">
            <v>X65</v>
          </cell>
          <cell r="I4686" t="str">
            <v>TCMU</v>
          </cell>
          <cell r="J4686">
            <v>7</v>
          </cell>
          <cell r="K4686" t="str">
            <v>VAZQUEZ RENE ALBERTO</v>
          </cell>
          <cell r="L4686" t="str">
            <v>GUNI</v>
          </cell>
        </row>
        <row r="4687">
          <cell r="A4687">
            <v>22</v>
          </cell>
          <cell r="B4687" t="str">
            <v>X65</v>
          </cell>
          <cell r="C4687" t="str">
            <v>DEPARTAMENTO  CHAPA</v>
          </cell>
          <cell r="D4687" t="str">
            <v>431</v>
          </cell>
          <cell r="E4687" t="str">
            <v>PUERTA AVI.</v>
          </cell>
          <cell r="F4687" t="str">
            <v>BOLLOS</v>
          </cell>
          <cell r="G4687" t="str">
            <v>PUERTA AVI.BOLLOS</v>
          </cell>
          <cell r="H4687" t="str">
            <v>X65</v>
          </cell>
          <cell r="I4687" t="str">
            <v>BOUT</v>
          </cell>
          <cell r="J4687">
            <v>7</v>
          </cell>
          <cell r="K4687" t="str">
            <v>ZELAYA GONZA MA CRUZ</v>
          </cell>
          <cell r="L4687" t="str">
            <v>GUNI</v>
          </cell>
        </row>
        <row r="4688">
          <cell r="A4688">
            <v>22</v>
          </cell>
          <cell r="B4688" t="str">
            <v>X65</v>
          </cell>
          <cell r="C4688" t="str">
            <v>DEPARTAMENTO  CHAPA</v>
          </cell>
          <cell r="D4688" t="str">
            <v>431</v>
          </cell>
          <cell r="E4688" t="str">
            <v>PUERTA AVI.</v>
          </cell>
          <cell r="F4688" t="str">
            <v>BOLLOS</v>
          </cell>
          <cell r="G4688" t="str">
            <v>PUERTA AVI.BOLLOS</v>
          </cell>
          <cell r="H4688" t="str">
            <v>X65</v>
          </cell>
          <cell r="I4688" t="str">
            <v>SREE</v>
          </cell>
          <cell r="J4688">
            <v>7</v>
          </cell>
          <cell r="K4688" t="str">
            <v>GAUNA MARIA EUGENIA</v>
          </cell>
          <cell r="L4688" t="str">
            <v>GUNI</v>
          </cell>
        </row>
        <row r="4689">
          <cell r="A4689">
            <v>22</v>
          </cell>
          <cell r="B4689" t="str">
            <v>X65</v>
          </cell>
          <cell r="C4689" t="str">
            <v>DEPARTAMENTO  CHAPA</v>
          </cell>
          <cell r="D4689" t="str">
            <v>431</v>
          </cell>
          <cell r="E4689" t="str">
            <v>PUERTA AVI.</v>
          </cell>
          <cell r="F4689" t="str">
            <v>BOLLOS</v>
          </cell>
          <cell r="G4689" t="str">
            <v>PUERTA AVI.BOLLOS</v>
          </cell>
          <cell r="H4689" t="str">
            <v>X65</v>
          </cell>
          <cell r="I4689" t="str">
            <v>SREE</v>
          </cell>
          <cell r="J4689">
            <v>7</v>
          </cell>
          <cell r="K4689" t="str">
            <v>IBARRA CARLOS NICOLA</v>
          </cell>
          <cell r="L4689" t="str">
            <v>GUNI</v>
          </cell>
        </row>
        <row r="4690">
          <cell r="A4690">
            <v>22</v>
          </cell>
          <cell r="B4690" t="str">
            <v>X65</v>
          </cell>
          <cell r="C4690" t="str">
            <v>DEPARTAMENTO  CHAPA</v>
          </cell>
          <cell r="D4690" t="str">
            <v>431</v>
          </cell>
          <cell r="E4690" t="str">
            <v>PUERTA AVI.</v>
          </cell>
          <cell r="F4690" t="str">
            <v>BOLLOS</v>
          </cell>
          <cell r="G4690" t="str">
            <v>PUERTA AVI.BOLLOS</v>
          </cell>
          <cell r="H4690" t="str">
            <v>X65</v>
          </cell>
          <cell r="I4690" t="str">
            <v>SREE</v>
          </cell>
          <cell r="J4690">
            <v>7</v>
          </cell>
          <cell r="K4690" t="str">
            <v>RAMIREZ RICAR DANIEL</v>
          </cell>
          <cell r="L4690" t="str">
            <v>GUNI</v>
          </cell>
        </row>
        <row r="4691">
          <cell r="A4691">
            <v>22</v>
          </cell>
          <cell r="B4691" t="str">
            <v>X65</v>
          </cell>
          <cell r="C4691" t="str">
            <v>DEPARTAMENTO  CHAPA</v>
          </cell>
          <cell r="D4691" t="str">
            <v>431</v>
          </cell>
          <cell r="E4691" t="str">
            <v>PUERTA AVI.</v>
          </cell>
          <cell r="F4691" t="str">
            <v>BOLLOS</v>
          </cell>
          <cell r="G4691" t="str">
            <v>PUERTA AVI.BOLLOS</v>
          </cell>
          <cell r="H4691" t="str">
            <v>X65</v>
          </cell>
          <cell r="I4691" t="str">
            <v>SREE</v>
          </cell>
          <cell r="J4691">
            <v>7</v>
          </cell>
          <cell r="K4691" t="str">
            <v>VAZQUEZ RENE ALBERTO</v>
          </cell>
          <cell r="L4691" t="str">
            <v>GUNI</v>
          </cell>
        </row>
        <row r="4692">
          <cell r="A4692">
            <v>22</v>
          </cell>
          <cell r="B4692" t="str">
            <v>X65</v>
          </cell>
          <cell r="C4692" t="str">
            <v>DEPARTAMENTO  CHAPA</v>
          </cell>
          <cell r="D4692" t="str">
            <v>431</v>
          </cell>
          <cell r="E4692" t="str">
            <v>PUERTA AVI.</v>
          </cell>
          <cell r="F4692" t="str">
            <v>BOLLOS</v>
          </cell>
          <cell r="G4692" t="str">
            <v>PUERTA AVI.BOLLOS</v>
          </cell>
          <cell r="H4692" t="str">
            <v>X65</v>
          </cell>
          <cell r="I4692" t="str">
            <v>TCMU</v>
          </cell>
          <cell r="J4692">
            <v>7</v>
          </cell>
          <cell r="K4692" t="str">
            <v>VERA FEDERICO</v>
          </cell>
          <cell r="L4692" t="str">
            <v>GUNI</v>
          </cell>
        </row>
        <row r="4693">
          <cell r="A4693">
            <v>22</v>
          </cell>
          <cell r="B4693" t="str">
            <v>X65</v>
          </cell>
          <cell r="C4693" t="str">
            <v>DEPARTAMENTO  CHAPA</v>
          </cell>
          <cell r="D4693" t="str">
            <v>431</v>
          </cell>
          <cell r="E4693" t="str">
            <v>PUERTA AVI.</v>
          </cell>
          <cell r="F4693" t="str">
            <v>DEFORMADO</v>
          </cell>
          <cell r="G4693" t="str">
            <v>PUERTA AVI.DEFORMADO</v>
          </cell>
          <cell r="H4693" t="str">
            <v>X65</v>
          </cell>
          <cell r="I4693" t="str">
            <v>SREE</v>
          </cell>
          <cell r="J4693">
            <v>7</v>
          </cell>
          <cell r="K4693" t="str">
            <v>GAUNA MARIA EUGENIA</v>
          </cell>
          <cell r="L4693" t="str">
            <v>GUNI</v>
          </cell>
        </row>
        <row r="4694">
          <cell r="A4694">
            <v>22</v>
          </cell>
          <cell r="B4694" t="str">
            <v>X65</v>
          </cell>
          <cell r="C4694" t="str">
            <v>DEPARTAMENTO  CHAPA</v>
          </cell>
          <cell r="D4694" t="str">
            <v>431</v>
          </cell>
          <cell r="E4694" t="str">
            <v>PUERTA AVI.</v>
          </cell>
          <cell r="F4694" t="str">
            <v>DEFORMADO</v>
          </cell>
          <cell r="G4694" t="str">
            <v>PUERTA AVI.DEFORMADO</v>
          </cell>
          <cell r="H4694" t="str">
            <v>X65</v>
          </cell>
          <cell r="I4694" t="str">
            <v>TCMU</v>
          </cell>
          <cell r="J4694">
            <v>7</v>
          </cell>
          <cell r="K4694" t="str">
            <v>GAUNA MARIA EUGENIA</v>
          </cell>
          <cell r="L4694" t="str">
            <v>GUNI</v>
          </cell>
        </row>
        <row r="4695">
          <cell r="A4695">
            <v>22</v>
          </cell>
          <cell r="B4695" t="str">
            <v>X65</v>
          </cell>
          <cell r="C4695" t="str">
            <v>DEPARTAMENTO  CHAPA</v>
          </cell>
          <cell r="D4695" t="str">
            <v>431</v>
          </cell>
          <cell r="E4695" t="str">
            <v>PUERTA AVI.</v>
          </cell>
          <cell r="F4695" t="str">
            <v>DEFORMADO</v>
          </cell>
          <cell r="G4695" t="str">
            <v>PUERTA AVI.DEFORMADO</v>
          </cell>
          <cell r="H4695" t="str">
            <v>X65</v>
          </cell>
          <cell r="I4695" t="str">
            <v>TCMU</v>
          </cell>
          <cell r="J4695">
            <v>7</v>
          </cell>
          <cell r="K4695" t="str">
            <v>VERA FEDERICO</v>
          </cell>
          <cell r="L4695" t="str">
            <v>GUNI</v>
          </cell>
        </row>
        <row r="4696">
          <cell r="A4696">
            <v>22</v>
          </cell>
          <cell r="B4696" t="str">
            <v>X65</v>
          </cell>
          <cell r="C4696" t="str">
            <v>DEPARTAMENTO  CHAPA</v>
          </cell>
          <cell r="D4696" t="str">
            <v>431</v>
          </cell>
          <cell r="E4696" t="str">
            <v>PUERTA AVI.</v>
          </cell>
          <cell r="F4696" t="str">
            <v>DURO DE MANIOBRAR</v>
          </cell>
          <cell r="G4696" t="str">
            <v>PUERTA AVI.DURO DE MANIOBRAR</v>
          </cell>
          <cell r="H4696" t="str">
            <v>X65</v>
          </cell>
          <cell r="I4696" t="str">
            <v>TCMU</v>
          </cell>
          <cell r="J4696">
            <v>7</v>
          </cell>
          <cell r="K4696" t="str">
            <v>MANZANELLI RICARDO O</v>
          </cell>
          <cell r="L4696" t="str">
            <v>GUNI</v>
          </cell>
        </row>
        <row r="4697">
          <cell r="A4697">
            <v>22</v>
          </cell>
          <cell r="B4697" t="str">
            <v>X65</v>
          </cell>
          <cell r="C4697" t="str">
            <v>DEPARTAMENTO  CHAPA</v>
          </cell>
          <cell r="D4697" t="str">
            <v>431</v>
          </cell>
          <cell r="E4697" t="str">
            <v>PUERTA AVI.</v>
          </cell>
          <cell r="F4697" t="str">
            <v>PICO</v>
          </cell>
          <cell r="G4697" t="str">
            <v>PUERTA AVI.PICO</v>
          </cell>
          <cell r="H4697" t="str">
            <v>X65</v>
          </cell>
          <cell r="I4697" t="str">
            <v>BOUT</v>
          </cell>
          <cell r="J4697">
            <v>7</v>
          </cell>
          <cell r="K4697" t="str">
            <v>GUTIERREZ VERONICA</v>
          </cell>
          <cell r="L4697" t="str">
            <v>GUNI</v>
          </cell>
        </row>
        <row r="4698">
          <cell r="A4698">
            <v>22</v>
          </cell>
          <cell r="B4698" t="str">
            <v>X65</v>
          </cell>
          <cell r="C4698" t="str">
            <v>DEPARTAMENTO  CHAPA</v>
          </cell>
          <cell r="D4698" t="str">
            <v>431</v>
          </cell>
          <cell r="E4698" t="str">
            <v>PUERTA AVI.</v>
          </cell>
          <cell r="F4698" t="str">
            <v>PICO</v>
          </cell>
          <cell r="G4698" t="str">
            <v>PUERTA AVI.PICO</v>
          </cell>
          <cell r="H4698" t="str">
            <v>X65</v>
          </cell>
          <cell r="I4698" t="str">
            <v>SPIN</v>
          </cell>
          <cell r="J4698">
            <v>7</v>
          </cell>
          <cell r="K4698" t="str">
            <v>ALBORNOZ CARLOS</v>
          </cell>
          <cell r="L4698" t="str">
            <v>SPIN</v>
          </cell>
        </row>
        <row r="4699">
          <cell r="A4699">
            <v>22</v>
          </cell>
          <cell r="B4699" t="str">
            <v>X65</v>
          </cell>
          <cell r="C4699" t="str">
            <v>DEPARTAMENTO  CHAPA</v>
          </cell>
          <cell r="D4699" t="str">
            <v>431</v>
          </cell>
          <cell r="E4699" t="str">
            <v>PUERTA AVI.</v>
          </cell>
          <cell r="F4699" t="str">
            <v>PICO</v>
          </cell>
          <cell r="G4699" t="str">
            <v>PUERTA AVI.PICO</v>
          </cell>
          <cell r="H4699" t="str">
            <v>X65</v>
          </cell>
          <cell r="I4699" t="str">
            <v>TCMU</v>
          </cell>
          <cell r="J4699">
            <v>7</v>
          </cell>
          <cell r="K4699" t="str">
            <v>FIGUEROA MIGUEL ANGE</v>
          </cell>
          <cell r="L4699" t="str">
            <v>GUNI</v>
          </cell>
        </row>
        <row r="4700">
          <cell r="A4700">
            <v>22</v>
          </cell>
          <cell r="B4700" t="str">
            <v>X65</v>
          </cell>
          <cell r="C4700" t="str">
            <v>DEPARTAMENTO  CHAPA</v>
          </cell>
          <cell r="D4700" t="str">
            <v>431</v>
          </cell>
          <cell r="E4700" t="str">
            <v>PUERTA AVI.</v>
          </cell>
          <cell r="F4700" t="str">
            <v>PICO</v>
          </cell>
          <cell r="G4700" t="str">
            <v>PUERTA AVI.PICO</v>
          </cell>
          <cell r="H4700" t="str">
            <v>X65</v>
          </cell>
          <cell r="I4700" t="str">
            <v>TCMU</v>
          </cell>
          <cell r="J4700">
            <v>7</v>
          </cell>
          <cell r="K4700" t="str">
            <v>GAUNA MARIA EUGENIA</v>
          </cell>
          <cell r="L4700" t="str">
            <v>GUNI</v>
          </cell>
        </row>
        <row r="4701">
          <cell r="A4701">
            <v>22</v>
          </cell>
          <cell r="B4701" t="str">
            <v>X65</v>
          </cell>
          <cell r="C4701" t="str">
            <v>DEPARTAMENTO  CHAPA</v>
          </cell>
          <cell r="D4701" t="str">
            <v>431</v>
          </cell>
          <cell r="E4701" t="str">
            <v>PUERTA AVI.</v>
          </cell>
          <cell r="F4701" t="str">
            <v>PICO</v>
          </cell>
          <cell r="G4701" t="str">
            <v>PUERTA AVI.PICO</v>
          </cell>
          <cell r="H4701" t="str">
            <v>X65</v>
          </cell>
          <cell r="I4701" t="str">
            <v>TCMU</v>
          </cell>
          <cell r="J4701">
            <v>7</v>
          </cell>
          <cell r="K4701" t="str">
            <v>RAMIREZ RICAR DANIEL</v>
          </cell>
          <cell r="L4701" t="str">
            <v>GUNI</v>
          </cell>
        </row>
        <row r="4702">
          <cell r="A4702">
            <v>22</v>
          </cell>
          <cell r="B4702" t="str">
            <v>X65</v>
          </cell>
          <cell r="C4702" t="str">
            <v>DEPARTAMENTO  CHAPA</v>
          </cell>
          <cell r="D4702" t="str">
            <v>431</v>
          </cell>
          <cell r="E4702" t="str">
            <v>PUERTA AVI.</v>
          </cell>
          <cell r="F4702" t="str">
            <v>PICO</v>
          </cell>
          <cell r="G4702" t="str">
            <v>PUERTA AVI.PICO</v>
          </cell>
          <cell r="H4702" t="str">
            <v>X65</v>
          </cell>
          <cell r="I4702" t="str">
            <v>TCMU</v>
          </cell>
          <cell r="J4702">
            <v>7</v>
          </cell>
          <cell r="K4702" t="str">
            <v>VERA FEDERICO</v>
          </cell>
          <cell r="L4702" t="str">
            <v>GUNI</v>
          </cell>
        </row>
        <row r="4703">
          <cell r="A4703">
            <v>22</v>
          </cell>
          <cell r="B4703" t="str">
            <v>X65</v>
          </cell>
          <cell r="C4703" t="str">
            <v>DEPARTAMENTO  CHAPA</v>
          </cell>
          <cell r="D4703" t="str">
            <v>431</v>
          </cell>
          <cell r="E4703" t="str">
            <v>PUERTA AVI.</v>
          </cell>
          <cell r="F4703" t="str">
            <v>PICO</v>
          </cell>
          <cell r="G4703" t="str">
            <v>PUERTA AVI.PICO</v>
          </cell>
          <cell r="H4703" t="str">
            <v>X65</v>
          </cell>
          <cell r="I4703" t="str">
            <v>TCMU</v>
          </cell>
          <cell r="J4703">
            <v>7</v>
          </cell>
          <cell r="K4703" t="str">
            <v>ZELAYA GONZA MA CRUZ</v>
          </cell>
          <cell r="L4703" t="str">
            <v>GUNI</v>
          </cell>
        </row>
        <row r="4704">
          <cell r="A4704">
            <v>22</v>
          </cell>
          <cell r="B4704" t="str">
            <v>X65</v>
          </cell>
          <cell r="C4704" t="str">
            <v>DEPARTAMENTO  CHAPA</v>
          </cell>
          <cell r="D4704" t="str">
            <v>431</v>
          </cell>
          <cell r="E4704" t="str">
            <v>PUERTA AVI.</v>
          </cell>
          <cell r="F4704" t="str">
            <v>SOLDADURA ESTALLADA</v>
          </cell>
          <cell r="G4704" t="str">
            <v>PUERTA AVI.SOLDADURA ESTALLADA</v>
          </cell>
          <cell r="H4704" t="str">
            <v>X65</v>
          </cell>
          <cell r="I4704" t="str">
            <v>TCMU</v>
          </cell>
          <cell r="J4704">
            <v>7</v>
          </cell>
          <cell r="K4704" t="str">
            <v>VAZQUEZ RENE ALBERTO</v>
          </cell>
          <cell r="L4704" t="str">
            <v>GUNI</v>
          </cell>
        </row>
        <row r="4705">
          <cell r="A4705">
            <v>22</v>
          </cell>
          <cell r="B4705" t="str">
            <v>X65</v>
          </cell>
          <cell r="C4705" t="str">
            <v>DEPARTAMENTO  CHAPA</v>
          </cell>
          <cell r="D4705" t="str">
            <v>431</v>
          </cell>
          <cell r="E4705" t="str">
            <v>PUERTA AVI.</v>
          </cell>
          <cell r="F4705" t="str">
            <v>TALONA A LA MANIOBRA</v>
          </cell>
          <cell r="G4705" t="str">
            <v>PUERTA AVI.TALONA A LA MANIOBRA</v>
          </cell>
          <cell r="H4705" t="str">
            <v>X65</v>
          </cell>
          <cell r="I4705" t="str">
            <v>TCMU</v>
          </cell>
          <cell r="J4705">
            <v>7</v>
          </cell>
          <cell r="K4705" t="str">
            <v>FIGUEROA MIGUEL ANGE</v>
          </cell>
          <cell r="L4705" t="str">
            <v>GUNI</v>
          </cell>
        </row>
        <row r="4706">
          <cell r="A4706">
            <v>22</v>
          </cell>
          <cell r="B4706" t="str">
            <v>X65</v>
          </cell>
          <cell r="C4706" t="str">
            <v>DEPARTAMENTO  CHAPA</v>
          </cell>
          <cell r="D4706" t="str">
            <v>431</v>
          </cell>
          <cell r="E4706" t="str">
            <v>PUERTA AVI.</v>
          </cell>
          <cell r="F4706" t="str">
            <v>TALONA A LA MANIOBRA</v>
          </cell>
          <cell r="G4706" t="str">
            <v>PUERTA AVI.TALONA A LA MANIOBRA</v>
          </cell>
          <cell r="H4706" t="str">
            <v>X65</v>
          </cell>
          <cell r="I4706" t="str">
            <v>TCMU</v>
          </cell>
          <cell r="J4706">
            <v>7</v>
          </cell>
          <cell r="K4706" t="str">
            <v>VAZQUEZ RENE ALBERTO</v>
          </cell>
          <cell r="L4706" t="str">
            <v>GUNI</v>
          </cell>
        </row>
        <row r="4707">
          <cell r="A4707">
            <v>22</v>
          </cell>
          <cell r="B4707" t="str">
            <v>X65</v>
          </cell>
          <cell r="C4707" t="str">
            <v>DEPARTAMENTO  CHAPA</v>
          </cell>
          <cell r="D4707" t="str">
            <v>431</v>
          </cell>
          <cell r="E4707" t="str">
            <v>PUERTA DE COFRE / ALETA  ARD.</v>
          </cell>
          <cell r="F4707" t="str">
            <v>JUEGO EXCESIVO</v>
          </cell>
          <cell r="G4707" t="str">
            <v>PUERTA DE COFRE / ALETA  ARD.JUEGO EXCESIVO</v>
          </cell>
          <cell r="H4707" t="str">
            <v>X65</v>
          </cell>
          <cell r="I4707" t="str">
            <v>TCMU</v>
          </cell>
          <cell r="J4707">
            <v>7</v>
          </cell>
          <cell r="K4707" t="str">
            <v>VAZQUEZ RENE ALBERTO</v>
          </cell>
          <cell r="L4707" t="str">
            <v>GUNI</v>
          </cell>
        </row>
        <row r="4708">
          <cell r="A4708">
            <v>22</v>
          </cell>
          <cell r="B4708" t="str">
            <v>X65</v>
          </cell>
          <cell r="C4708" t="str">
            <v>DEPARTAMENTO  CHAPA</v>
          </cell>
          <cell r="D4708" t="str">
            <v>431</v>
          </cell>
          <cell r="E4708" t="str">
            <v>PUERTA DE COFRE / ALETA  ARD.</v>
          </cell>
          <cell r="F4708" t="str">
            <v>JUEGO IRREGULAR</v>
          </cell>
          <cell r="G4708" t="str">
            <v>PUERTA DE COFRE / ALETA  ARD.JUEGO IRREGULAR</v>
          </cell>
          <cell r="H4708" t="str">
            <v>X65</v>
          </cell>
          <cell r="I4708" t="str">
            <v>TCMU</v>
          </cell>
          <cell r="J4708">
            <v>7</v>
          </cell>
          <cell r="K4708" t="str">
            <v>ACEVEDO CLAUDIO CEFE</v>
          </cell>
          <cell r="L4708" t="str">
            <v>GUNI</v>
          </cell>
        </row>
        <row r="4709">
          <cell r="A4709">
            <v>22</v>
          </cell>
          <cell r="B4709" t="str">
            <v>X65</v>
          </cell>
          <cell r="C4709" t="str">
            <v>DEPARTAMENTO  CHAPA</v>
          </cell>
          <cell r="D4709" t="str">
            <v>431</v>
          </cell>
          <cell r="E4709" t="str">
            <v>PUERTA DE COFRE / ALETA  ARD.</v>
          </cell>
          <cell r="F4709" t="str">
            <v>JUEGO IRREGULAR</v>
          </cell>
          <cell r="G4709" t="str">
            <v>PUERTA DE COFRE / ALETA  ARD.JUEGO IRREGULAR</v>
          </cell>
          <cell r="H4709" t="str">
            <v>X65</v>
          </cell>
          <cell r="I4709" t="str">
            <v>TCMU</v>
          </cell>
          <cell r="J4709">
            <v>7</v>
          </cell>
          <cell r="K4709" t="str">
            <v>RAMIREZ RICAR DANIEL</v>
          </cell>
          <cell r="L4709" t="str">
            <v>GUNI</v>
          </cell>
        </row>
        <row r="4710">
          <cell r="A4710">
            <v>22</v>
          </cell>
          <cell r="B4710" t="str">
            <v>X65</v>
          </cell>
          <cell r="C4710" t="str">
            <v>DEPARTAMENTO  CHAPA</v>
          </cell>
          <cell r="D4710" t="str">
            <v>431</v>
          </cell>
          <cell r="E4710" t="str">
            <v>PUERTA DE COFRE / ALETA  ARD.</v>
          </cell>
          <cell r="F4710" t="str">
            <v>JUEGO MAL REPARTIDO</v>
          </cell>
          <cell r="G4710" t="str">
            <v>PUERTA DE COFRE / ALETA  ARD.JUEGO MAL REPARTIDO</v>
          </cell>
          <cell r="H4710" t="str">
            <v>X65</v>
          </cell>
          <cell r="I4710" t="str">
            <v>TCMU</v>
          </cell>
          <cell r="J4710">
            <v>7</v>
          </cell>
          <cell r="K4710" t="str">
            <v>RUSEK CHRISTIAN ADRI</v>
          </cell>
          <cell r="L4710" t="str">
            <v>GUNI</v>
          </cell>
        </row>
        <row r="4711">
          <cell r="A4711">
            <v>22</v>
          </cell>
          <cell r="B4711" t="str">
            <v>X65</v>
          </cell>
          <cell r="C4711" t="str">
            <v>DEPARTAMENTO  CHAPA</v>
          </cell>
          <cell r="D4711" t="str">
            <v>431</v>
          </cell>
          <cell r="E4711" t="str">
            <v>PUERTA DE COFRE / ALETA  ARI.</v>
          </cell>
          <cell r="F4711" t="str">
            <v>SOBRESALE</v>
          </cell>
          <cell r="G4711" t="str">
            <v>PUERTA DE COFRE / ALETA  ARI.SOBRESALE</v>
          </cell>
          <cell r="H4711" t="str">
            <v>X65</v>
          </cell>
          <cell r="I4711" t="str">
            <v>SREE</v>
          </cell>
          <cell r="J4711">
            <v>7</v>
          </cell>
          <cell r="K4711" t="str">
            <v>RAMIREZ RICAR DANIEL</v>
          </cell>
          <cell r="L4711" t="str">
            <v>GUNI</v>
          </cell>
        </row>
        <row r="4712">
          <cell r="A4712">
            <v>22</v>
          </cell>
          <cell r="B4712" t="str">
            <v>X65</v>
          </cell>
          <cell r="C4712" t="str">
            <v>DEPARTAMENTO  CHAPA</v>
          </cell>
          <cell r="D4712" t="str">
            <v>431</v>
          </cell>
          <cell r="E4712" t="str">
            <v>PUERTA DE COFRE / ALETA  ARI.</v>
          </cell>
          <cell r="F4712" t="str">
            <v>SOBRESALE</v>
          </cell>
          <cell r="G4712" t="str">
            <v>PUERTA DE COFRE / ALETA  ARI.SOBRESALE</v>
          </cell>
          <cell r="H4712" t="str">
            <v>X65</v>
          </cell>
          <cell r="I4712" t="str">
            <v>TCMU</v>
          </cell>
          <cell r="J4712">
            <v>7</v>
          </cell>
          <cell r="K4712" t="str">
            <v>GUTIERREZ VERONICA</v>
          </cell>
          <cell r="L4712" t="str">
            <v>GUNI</v>
          </cell>
        </row>
        <row r="4713">
          <cell r="A4713">
            <v>22</v>
          </cell>
          <cell r="B4713" t="str">
            <v>X65</v>
          </cell>
          <cell r="C4713" t="str">
            <v>DEPARTAMENTO  CHAPA</v>
          </cell>
          <cell r="D4713" t="str">
            <v>431</v>
          </cell>
          <cell r="E4713" t="str">
            <v>PUERTA DE COFRE / ALETA  ARI.</v>
          </cell>
          <cell r="F4713" t="str">
            <v>SOBRESALE</v>
          </cell>
          <cell r="G4713" t="str">
            <v>PUERTA DE COFRE / ALETA  ARI.SOBRESALE</v>
          </cell>
          <cell r="H4713" t="str">
            <v>X65</v>
          </cell>
          <cell r="I4713" t="str">
            <v>TCMU</v>
          </cell>
          <cell r="J4713">
            <v>7</v>
          </cell>
          <cell r="K4713" t="str">
            <v>VAZQUEZ RENE ALBERTO</v>
          </cell>
          <cell r="L4713" t="str">
            <v>GUNI</v>
          </cell>
        </row>
        <row r="4714">
          <cell r="A4714">
            <v>22</v>
          </cell>
          <cell r="B4714" t="str">
            <v>X65</v>
          </cell>
          <cell r="C4714" t="str">
            <v>DEPARTAMENTO  CHAPA</v>
          </cell>
          <cell r="D4714" t="str">
            <v>431</v>
          </cell>
          <cell r="E4714" t="str">
            <v>PUERTA DE COFRE / ALETA  ARI.</v>
          </cell>
          <cell r="F4714" t="str">
            <v>SOBRESALE</v>
          </cell>
          <cell r="G4714" t="str">
            <v>PUERTA DE COFRE / ALETA  ARI.SOBRESALE</v>
          </cell>
          <cell r="H4714" t="str">
            <v>X65</v>
          </cell>
          <cell r="I4714" t="str">
            <v>TCMU</v>
          </cell>
          <cell r="J4714">
            <v>7</v>
          </cell>
          <cell r="K4714" t="str">
            <v>ZELAYA GONZA MA CRUZ</v>
          </cell>
          <cell r="L4714" t="str">
            <v>GUNI</v>
          </cell>
        </row>
        <row r="4715">
          <cell r="A4715">
            <v>22</v>
          </cell>
          <cell r="B4715" t="str">
            <v>X65</v>
          </cell>
          <cell r="C4715" t="str">
            <v>DEPARTAMENTO  CHAPA</v>
          </cell>
          <cell r="D4715" t="str">
            <v>431</v>
          </cell>
          <cell r="E4715" t="str">
            <v>TECHO</v>
          </cell>
          <cell r="F4715" t="str">
            <v>DEFORMACION</v>
          </cell>
          <cell r="G4715" t="str">
            <v>TECHODEFORMACION</v>
          </cell>
          <cell r="H4715" t="str">
            <v>X65</v>
          </cell>
          <cell r="I4715" t="str">
            <v>TCMU</v>
          </cell>
          <cell r="J4715">
            <v>7</v>
          </cell>
          <cell r="K4715" t="str">
            <v>GAUNA MARIA EUGENIA</v>
          </cell>
          <cell r="L4715" t="str">
            <v>GUNI</v>
          </cell>
        </row>
        <row r="4716">
          <cell r="A4716">
            <v>22</v>
          </cell>
          <cell r="B4716" t="str">
            <v>X65</v>
          </cell>
          <cell r="C4716" t="str">
            <v>DEPARTAMENTO  CHAPA</v>
          </cell>
          <cell r="D4716" t="str">
            <v>431</v>
          </cell>
          <cell r="E4716" t="str">
            <v>TECHO</v>
          </cell>
          <cell r="F4716" t="str">
            <v>PICO</v>
          </cell>
          <cell r="G4716" t="str">
            <v>TECHOPICO</v>
          </cell>
          <cell r="H4716" t="str">
            <v>X65</v>
          </cell>
          <cell r="I4716" t="str">
            <v>BOUT</v>
          </cell>
          <cell r="J4716">
            <v>7</v>
          </cell>
          <cell r="K4716" t="str">
            <v>FIGUEROA MIGUEL ANGE</v>
          </cell>
          <cell r="L4716" t="str">
            <v>GUNI</v>
          </cell>
        </row>
        <row r="4717">
          <cell r="A4717">
            <v>22</v>
          </cell>
          <cell r="B4717" t="str">
            <v>X65</v>
          </cell>
          <cell r="C4717" t="str">
            <v>DEPARTAMENTO  CHAPA</v>
          </cell>
          <cell r="D4717" t="str">
            <v>431</v>
          </cell>
          <cell r="E4717" t="str">
            <v>TECHO</v>
          </cell>
          <cell r="F4717" t="str">
            <v>PICO</v>
          </cell>
          <cell r="G4717" t="str">
            <v>TECHOPICO</v>
          </cell>
          <cell r="H4717" t="str">
            <v>X65</v>
          </cell>
          <cell r="I4717" t="str">
            <v>BOUT</v>
          </cell>
          <cell r="J4717">
            <v>7</v>
          </cell>
          <cell r="K4717" t="str">
            <v>MANZANELLI RICARDO O</v>
          </cell>
          <cell r="L4717" t="str">
            <v>GUNI</v>
          </cell>
        </row>
        <row r="4718">
          <cell r="A4718">
            <v>22</v>
          </cell>
          <cell r="B4718" t="str">
            <v>X65</v>
          </cell>
          <cell r="C4718" t="str">
            <v>DEPARTAMENTO  CHAPA</v>
          </cell>
          <cell r="D4718" t="str">
            <v>431</v>
          </cell>
          <cell r="E4718" t="str">
            <v>TECHO</v>
          </cell>
          <cell r="F4718" t="str">
            <v>PICO</v>
          </cell>
          <cell r="G4718" t="str">
            <v>TECHOPICO</v>
          </cell>
          <cell r="H4718" t="str">
            <v>X65</v>
          </cell>
          <cell r="I4718" t="str">
            <v>BOUT</v>
          </cell>
          <cell r="J4718">
            <v>7</v>
          </cell>
          <cell r="K4718" t="str">
            <v>VAZQUEZ RENE ALBERTO</v>
          </cell>
          <cell r="L4718" t="str">
            <v>GUNI</v>
          </cell>
        </row>
        <row r="4719">
          <cell r="A4719">
            <v>22</v>
          </cell>
          <cell r="B4719" t="str">
            <v>X65</v>
          </cell>
          <cell r="C4719" t="str">
            <v>DEPARTAMENTO  CHAPA</v>
          </cell>
          <cell r="D4719" t="str">
            <v>431</v>
          </cell>
          <cell r="E4719" t="str">
            <v>TECHO</v>
          </cell>
          <cell r="F4719" t="str">
            <v>PICO</v>
          </cell>
          <cell r="G4719" t="str">
            <v>TECHOPICO</v>
          </cell>
          <cell r="H4719" t="str">
            <v>X65</v>
          </cell>
          <cell r="I4719" t="str">
            <v>BOUT</v>
          </cell>
          <cell r="J4719">
            <v>7</v>
          </cell>
          <cell r="K4719" t="str">
            <v>VERA FEDERICO</v>
          </cell>
          <cell r="L4719" t="str">
            <v>GUNI</v>
          </cell>
        </row>
        <row r="4720">
          <cell r="A4720">
            <v>22</v>
          </cell>
          <cell r="B4720" t="str">
            <v>X65</v>
          </cell>
          <cell r="C4720" t="str">
            <v>DEPARTAMENTO  CHAPA</v>
          </cell>
          <cell r="D4720" t="str">
            <v>431</v>
          </cell>
          <cell r="E4720" t="str">
            <v>TECHO</v>
          </cell>
          <cell r="F4720" t="str">
            <v>PICO</v>
          </cell>
          <cell r="G4720" t="str">
            <v>TECHOPICO</v>
          </cell>
          <cell r="H4720" t="str">
            <v>X65</v>
          </cell>
          <cell r="I4720" t="str">
            <v>TCMU</v>
          </cell>
          <cell r="J4720">
            <v>7</v>
          </cell>
          <cell r="K4720" t="str">
            <v>RIZZI JESSICA</v>
          </cell>
          <cell r="L4720" t="str">
            <v>GUNI</v>
          </cell>
        </row>
        <row r="4721">
          <cell r="A4721">
            <v>22</v>
          </cell>
          <cell r="B4721" t="str">
            <v>X65</v>
          </cell>
          <cell r="C4721" t="str">
            <v>DEPARTAMENTO  CHAPA</v>
          </cell>
          <cell r="D4721" t="str">
            <v>432</v>
          </cell>
          <cell r="E4721" t="str">
            <v>ALETA ARD.</v>
          </cell>
          <cell r="F4721" t="str">
            <v>DEFECTO DE CHAPA</v>
          </cell>
          <cell r="G4721" t="str">
            <v>ALETA ARD.DEFECTO DE CHAPA</v>
          </cell>
          <cell r="H4721" t="str">
            <v>X65</v>
          </cell>
          <cell r="I4721" t="str">
            <v>TCMU</v>
          </cell>
          <cell r="J4721">
            <v>7</v>
          </cell>
          <cell r="K4721" t="str">
            <v>ZELAYA GONZA MA CRUZ</v>
          </cell>
          <cell r="L4721" t="str">
            <v>GUNI</v>
          </cell>
        </row>
        <row r="4722">
          <cell r="A4722">
            <v>22</v>
          </cell>
          <cell r="B4722" t="str">
            <v>X65</v>
          </cell>
          <cell r="C4722" t="str">
            <v>DEPARTAMENTO  CHAPA</v>
          </cell>
          <cell r="D4722" t="str">
            <v>432</v>
          </cell>
          <cell r="E4722" t="str">
            <v>ALETA  AVD.</v>
          </cell>
          <cell r="F4722" t="str">
            <v>FALTA</v>
          </cell>
          <cell r="G4722" t="str">
            <v>ALETA  AVD.FALTA</v>
          </cell>
          <cell r="H4722" t="str">
            <v>X65</v>
          </cell>
          <cell r="I4722" t="str">
            <v>BOUT</v>
          </cell>
          <cell r="J4722">
            <v>7</v>
          </cell>
          <cell r="K4722" t="str">
            <v>FIGUEROA MIGUEL ANGE</v>
          </cell>
          <cell r="L4722" t="str">
            <v>GUNI</v>
          </cell>
        </row>
        <row r="4723">
          <cell r="A4723">
            <v>22</v>
          </cell>
          <cell r="B4723" t="str">
            <v>X65</v>
          </cell>
          <cell r="C4723" t="str">
            <v>DEPARTAMENTO  CHAPA</v>
          </cell>
          <cell r="D4723" t="str">
            <v>432</v>
          </cell>
          <cell r="E4723" t="str">
            <v>ALETA  AVD.</v>
          </cell>
          <cell r="F4723" t="str">
            <v>FIJACION ROSCADA FLOJA</v>
          </cell>
          <cell r="G4723" t="str">
            <v>ALETA  AVD.FIJACION ROSCADA FLOJA</v>
          </cell>
          <cell r="H4723" t="str">
            <v>X65</v>
          </cell>
          <cell r="I4723" t="str">
            <v>STO1</v>
          </cell>
          <cell r="J4723">
            <v>7</v>
          </cell>
          <cell r="K4723" t="str">
            <v>QUINTEROS, EDUARDO</v>
          </cell>
          <cell r="L4723" t="str">
            <v>STO1</v>
          </cell>
        </row>
        <row r="4724">
          <cell r="A4724">
            <v>22</v>
          </cell>
          <cell r="B4724" t="str">
            <v>X65</v>
          </cell>
          <cell r="C4724" t="str">
            <v>DEPARTAMENTO  CHAPA</v>
          </cell>
          <cell r="D4724" t="str">
            <v>432</v>
          </cell>
          <cell r="E4724" t="str">
            <v>ALETA  AVI.</v>
          </cell>
          <cell r="F4724" t="str">
            <v>FALTA</v>
          </cell>
          <cell r="G4724" t="str">
            <v>ALETA  AVI.FALTA</v>
          </cell>
          <cell r="H4724" t="str">
            <v>X65</v>
          </cell>
          <cell r="I4724" t="str">
            <v>TCMU</v>
          </cell>
          <cell r="J4724">
            <v>7</v>
          </cell>
          <cell r="K4724" t="str">
            <v>FIGUEROA MIGUEL ANGE</v>
          </cell>
          <cell r="L4724" t="str">
            <v>GUNI</v>
          </cell>
        </row>
        <row r="4725">
          <cell r="A4725">
            <v>22</v>
          </cell>
          <cell r="B4725" t="str">
            <v>X65</v>
          </cell>
          <cell r="C4725" t="str">
            <v>DEPARTAMENTO  CHAPA</v>
          </cell>
          <cell r="D4725" t="str">
            <v>432</v>
          </cell>
          <cell r="E4725" t="str">
            <v>CAJON PORTON</v>
          </cell>
          <cell r="F4725" t="str">
            <v>PROYECCION DE SOLDADURA</v>
          </cell>
          <cell r="G4725" t="str">
            <v>CAJON PORTONPROYECCION DE SOLDADURA</v>
          </cell>
          <cell r="H4725" t="str">
            <v>X65</v>
          </cell>
          <cell r="I4725" t="str">
            <v>TCMU</v>
          </cell>
          <cell r="J4725">
            <v>7</v>
          </cell>
          <cell r="K4725" t="str">
            <v>FUENTE FEDER GREGOR</v>
          </cell>
          <cell r="L4725" t="str">
            <v>GUNI</v>
          </cell>
        </row>
        <row r="4726">
          <cell r="A4726">
            <v>22</v>
          </cell>
          <cell r="B4726" t="str">
            <v>X65</v>
          </cell>
          <cell r="C4726" t="str">
            <v>DEPARTAMENTO  CHAPA</v>
          </cell>
          <cell r="D4726" t="str">
            <v>432</v>
          </cell>
          <cell r="E4726" t="str">
            <v>CAPOT AV.</v>
          </cell>
          <cell r="F4726" t="str">
            <v>DEFORMACION</v>
          </cell>
          <cell r="G4726" t="str">
            <v>CAPOT AV.DEFORMACION</v>
          </cell>
          <cell r="H4726" t="str">
            <v>X65</v>
          </cell>
          <cell r="I4726" t="str">
            <v>TCMU</v>
          </cell>
          <cell r="J4726">
            <v>7</v>
          </cell>
          <cell r="K4726" t="str">
            <v>FIGUEROA MIGUEL ANGE</v>
          </cell>
          <cell r="L4726" t="str">
            <v>GUNI</v>
          </cell>
        </row>
        <row r="4727">
          <cell r="A4727">
            <v>22</v>
          </cell>
          <cell r="B4727" t="str">
            <v>X65</v>
          </cell>
          <cell r="C4727" t="str">
            <v>DEPARTAMENTO  CHAPA</v>
          </cell>
          <cell r="D4727" t="str">
            <v>432</v>
          </cell>
          <cell r="E4727" t="str">
            <v>CAPOT AV.</v>
          </cell>
          <cell r="F4727" t="str">
            <v>DEFORMACION</v>
          </cell>
          <cell r="G4727" t="str">
            <v>CAPOT AV.DEFORMACION</v>
          </cell>
          <cell r="H4727" t="str">
            <v>X65</v>
          </cell>
          <cell r="I4727" t="str">
            <v>TCMU</v>
          </cell>
          <cell r="J4727">
            <v>7</v>
          </cell>
          <cell r="K4727" t="str">
            <v>GAUNA MARIA EUGENIA</v>
          </cell>
          <cell r="L4727" t="str">
            <v>GUNI</v>
          </cell>
        </row>
        <row r="4728">
          <cell r="A4728">
            <v>22</v>
          </cell>
          <cell r="B4728" t="str">
            <v>X65</v>
          </cell>
          <cell r="C4728" t="str">
            <v>DEPARTAMENTO  CHAPA</v>
          </cell>
          <cell r="D4728" t="str">
            <v>432</v>
          </cell>
          <cell r="E4728" t="str">
            <v>CAPOT AV.</v>
          </cell>
          <cell r="F4728" t="str">
            <v>FALTA</v>
          </cell>
          <cell r="G4728" t="str">
            <v>CAPOT AV.FALTA</v>
          </cell>
          <cell r="H4728" t="str">
            <v>X65</v>
          </cell>
          <cell r="I4728" t="str">
            <v>STO1</v>
          </cell>
          <cell r="J4728">
            <v>7</v>
          </cell>
          <cell r="K4728" t="str">
            <v>QUINTEROS, EDUARDO</v>
          </cell>
          <cell r="L4728" t="str">
            <v>STO1</v>
          </cell>
        </row>
        <row r="4729">
          <cell r="A4729">
            <v>22</v>
          </cell>
          <cell r="B4729" t="str">
            <v>X65</v>
          </cell>
          <cell r="C4729" t="str">
            <v>DEPARTAMENTO  CHAPA</v>
          </cell>
          <cell r="D4729" t="str">
            <v>432</v>
          </cell>
          <cell r="E4729" t="str">
            <v>CAPOT AV.</v>
          </cell>
          <cell r="F4729" t="str">
            <v>FALTA</v>
          </cell>
          <cell r="G4729" t="str">
            <v>CAPOT AV.FALTA</v>
          </cell>
          <cell r="H4729" t="str">
            <v>X65</v>
          </cell>
          <cell r="I4729" t="str">
            <v>TCMU</v>
          </cell>
          <cell r="J4729">
            <v>7</v>
          </cell>
          <cell r="K4729" t="str">
            <v>GUTIERREZ VERONICA</v>
          </cell>
          <cell r="L4729" t="str">
            <v>GUNI</v>
          </cell>
        </row>
        <row r="4730">
          <cell r="A4730">
            <v>22</v>
          </cell>
          <cell r="B4730" t="str">
            <v>X65</v>
          </cell>
          <cell r="C4730" t="str">
            <v>DEPARTAMENTO  CHAPA</v>
          </cell>
          <cell r="D4730" t="str">
            <v>432</v>
          </cell>
          <cell r="E4730" t="str">
            <v>CAPOT AV.</v>
          </cell>
          <cell r="F4730" t="str">
            <v>FALTA</v>
          </cell>
          <cell r="G4730" t="str">
            <v>CAPOT AV.FALTA</v>
          </cell>
          <cell r="H4730" t="str">
            <v>X65</v>
          </cell>
          <cell r="I4730" t="str">
            <v>TCMU</v>
          </cell>
          <cell r="J4730">
            <v>7</v>
          </cell>
          <cell r="K4730" t="str">
            <v>ZELAYA GONZA MA CRUZ</v>
          </cell>
          <cell r="L4730" t="str">
            <v>GUNI</v>
          </cell>
        </row>
        <row r="4731">
          <cell r="A4731">
            <v>22</v>
          </cell>
          <cell r="B4731" t="str">
            <v>X65</v>
          </cell>
          <cell r="C4731" t="str">
            <v>DEPARTAMENTO  CHAPA</v>
          </cell>
          <cell r="D4731" t="str">
            <v>432</v>
          </cell>
          <cell r="E4731" t="str">
            <v>CAPOT AV.</v>
          </cell>
          <cell r="F4731" t="str">
            <v>JUEGO MAL REPARTIDO</v>
          </cell>
          <cell r="G4731" t="str">
            <v>CAPOT AV.JUEGO MAL REPARTIDO</v>
          </cell>
          <cell r="H4731" t="str">
            <v>X65</v>
          </cell>
          <cell r="I4731" t="str">
            <v>BOUT</v>
          </cell>
          <cell r="J4731">
            <v>7</v>
          </cell>
          <cell r="K4731" t="str">
            <v>GUTIERREZ VERONICA</v>
          </cell>
          <cell r="L4731" t="str">
            <v>GUNI</v>
          </cell>
        </row>
        <row r="4732">
          <cell r="A4732">
            <v>22</v>
          </cell>
          <cell r="B4732" t="str">
            <v>X65</v>
          </cell>
          <cell r="C4732" t="str">
            <v>DEPARTAMENTO  CHAPA</v>
          </cell>
          <cell r="D4732" t="str">
            <v>432</v>
          </cell>
          <cell r="E4732" t="str">
            <v>CAPOT AV.</v>
          </cell>
          <cell r="F4732" t="str">
            <v>MAL CENTRADO</v>
          </cell>
          <cell r="G4732" t="str">
            <v>CAPOT AV.MAL CENTRADO</v>
          </cell>
          <cell r="H4732" t="str">
            <v>X65</v>
          </cell>
          <cell r="I4732" t="str">
            <v>TCMU</v>
          </cell>
          <cell r="J4732">
            <v>7</v>
          </cell>
          <cell r="K4732" t="str">
            <v>MANZANELLI RICARDO O</v>
          </cell>
          <cell r="L4732" t="str">
            <v>GUNI</v>
          </cell>
        </row>
        <row r="4733">
          <cell r="A4733">
            <v>22</v>
          </cell>
          <cell r="B4733" t="str">
            <v>X65</v>
          </cell>
          <cell r="C4733" t="str">
            <v>DEPARTAMENTO  CHAPA</v>
          </cell>
          <cell r="D4733" t="str">
            <v>432</v>
          </cell>
          <cell r="E4733" t="str">
            <v>CAPOT AV.</v>
          </cell>
          <cell r="F4733" t="str">
            <v>MAL CENTRADO</v>
          </cell>
          <cell r="G4733" t="str">
            <v>CAPOT AV.MAL CENTRADO</v>
          </cell>
          <cell r="H4733" t="str">
            <v>X65</v>
          </cell>
          <cell r="I4733" t="str">
            <v>TCMU</v>
          </cell>
          <cell r="J4733">
            <v>7</v>
          </cell>
          <cell r="K4733" t="str">
            <v>VERA FEDERICO</v>
          </cell>
          <cell r="L4733" t="str">
            <v>GUNI</v>
          </cell>
        </row>
        <row r="4734">
          <cell r="A4734">
            <v>22</v>
          </cell>
          <cell r="B4734" t="str">
            <v>X65</v>
          </cell>
          <cell r="C4734" t="str">
            <v>DEPARTAMENTO  CHAPA</v>
          </cell>
          <cell r="D4734" t="str">
            <v>432</v>
          </cell>
          <cell r="E4734" t="str">
            <v>CAPOT AV.</v>
          </cell>
          <cell r="F4734" t="str">
            <v>OXIDACION</v>
          </cell>
          <cell r="G4734" t="str">
            <v>CAPOT AV.OXIDACION</v>
          </cell>
          <cell r="H4734" t="str">
            <v>X65</v>
          </cell>
          <cell r="I4734" t="str">
            <v>STO1</v>
          </cell>
          <cell r="J4734">
            <v>7</v>
          </cell>
          <cell r="K4734" t="str">
            <v>DIAZ, VALENTIN</v>
          </cell>
          <cell r="L4734" t="str">
            <v>STO1</v>
          </cell>
        </row>
        <row r="4735">
          <cell r="A4735">
            <v>22</v>
          </cell>
          <cell r="B4735" t="str">
            <v>X65</v>
          </cell>
          <cell r="C4735" t="str">
            <v>DEPARTAMENTO  CHAPA</v>
          </cell>
          <cell r="D4735" t="str">
            <v>432</v>
          </cell>
          <cell r="E4735" t="str">
            <v>CAPOT AV.</v>
          </cell>
          <cell r="F4735" t="str">
            <v>PICO</v>
          </cell>
          <cell r="G4735" t="str">
            <v>CAPOT AV.PICO</v>
          </cell>
          <cell r="H4735" t="str">
            <v>X65</v>
          </cell>
          <cell r="I4735" t="str">
            <v>TCMU</v>
          </cell>
          <cell r="J4735">
            <v>7</v>
          </cell>
          <cell r="K4735" t="str">
            <v>ZALAZAR GUSTAVO DEL</v>
          </cell>
          <cell r="L4735" t="str">
            <v>GUNI</v>
          </cell>
        </row>
        <row r="4736">
          <cell r="A4736">
            <v>22</v>
          </cell>
          <cell r="B4736" t="str">
            <v>X65</v>
          </cell>
          <cell r="C4736" t="str">
            <v>DEPARTAMENTO  CHAPA</v>
          </cell>
          <cell r="D4736" t="str">
            <v>432</v>
          </cell>
          <cell r="E4736" t="str">
            <v>CAPOT / FARO D.</v>
          </cell>
          <cell r="F4736" t="str">
            <v>MAL ALINEADO</v>
          </cell>
          <cell r="G4736" t="str">
            <v>CAPOT / FARO D.MAL ALINEADO</v>
          </cell>
          <cell r="H4736" t="str">
            <v>X65</v>
          </cell>
          <cell r="I4736" t="str">
            <v>TCMU</v>
          </cell>
          <cell r="J4736">
            <v>7</v>
          </cell>
          <cell r="K4736" t="str">
            <v>GAUNA MARIA EUGENIA</v>
          </cell>
          <cell r="L4736" t="str">
            <v>GUNI</v>
          </cell>
        </row>
        <row r="4737">
          <cell r="A4737">
            <v>22</v>
          </cell>
          <cell r="B4737" t="str">
            <v>X65</v>
          </cell>
          <cell r="C4737" t="str">
            <v>DEPARTAMENTO  CHAPA</v>
          </cell>
          <cell r="D4737" t="str">
            <v>432</v>
          </cell>
          <cell r="E4737" t="str">
            <v>CAPOT / FARO D.</v>
          </cell>
          <cell r="F4737" t="str">
            <v>MAL CENTRADO</v>
          </cell>
          <cell r="G4737" t="str">
            <v>CAPOT / FARO D.MAL CENTRADO</v>
          </cell>
          <cell r="H4737" t="str">
            <v>X65</v>
          </cell>
          <cell r="I4737" t="str">
            <v>TCMU</v>
          </cell>
          <cell r="J4737">
            <v>7</v>
          </cell>
          <cell r="K4737" t="str">
            <v>ZELAYA GONZA MA CRUZ</v>
          </cell>
          <cell r="L4737" t="str">
            <v>GUNI</v>
          </cell>
        </row>
        <row r="4738">
          <cell r="A4738">
            <v>22</v>
          </cell>
          <cell r="B4738" t="str">
            <v>X65</v>
          </cell>
          <cell r="C4738" t="str">
            <v>DEPARTAMENTO  CHAPA</v>
          </cell>
          <cell r="D4738" t="str">
            <v>432</v>
          </cell>
          <cell r="E4738" t="str">
            <v>ENCUADRAMIENTO DE PUERTA ARD.</v>
          </cell>
          <cell r="F4738" t="str">
            <v>DEFORMACION</v>
          </cell>
          <cell r="G4738" t="str">
            <v>ENCUADRAMIENTO DE PUERTA ARD.DEFORMACION</v>
          </cell>
          <cell r="H4738" t="str">
            <v>X65</v>
          </cell>
          <cell r="I4738" t="str">
            <v>STO1</v>
          </cell>
          <cell r="J4738">
            <v>7</v>
          </cell>
          <cell r="K4738" t="str">
            <v>QUINTEROS, EDUARDO</v>
          </cell>
          <cell r="L4738" t="str">
            <v>STO1</v>
          </cell>
        </row>
        <row r="4739">
          <cell r="A4739">
            <v>22</v>
          </cell>
          <cell r="B4739" t="str">
            <v>X65</v>
          </cell>
          <cell r="C4739" t="str">
            <v>DEPARTAMENTO  CHAPA</v>
          </cell>
          <cell r="D4739" t="str">
            <v>432</v>
          </cell>
          <cell r="E4739" t="str">
            <v>ENCUADRAMIENTO DE PUERTA ARD.</v>
          </cell>
          <cell r="F4739" t="str">
            <v>PROYECCION DE SOLDADURA</v>
          </cell>
          <cell r="G4739" t="str">
            <v>ENCUADRAMIENTO DE PUERTA ARD.PROYECCION DE SOLDADURA</v>
          </cell>
          <cell r="H4739" t="str">
            <v>X65</v>
          </cell>
          <cell r="I4739" t="str">
            <v>STO1</v>
          </cell>
          <cell r="J4739">
            <v>7</v>
          </cell>
          <cell r="K4739" t="str">
            <v>DIAZ, VALENTIN</v>
          </cell>
          <cell r="L4739" t="str">
            <v>STO1</v>
          </cell>
        </row>
        <row r="4740">
          <cell r="A4740">
            <v>22</v>
          </cell>
          <cell r="B4740" t="str">
            <v>X65</v>
          </cell>
          <cell r="C4740" t="str">
            <v>DEPARTAMENTO  CHAPA</v>
          </cell>
          <cell r="D4740" t="str">
            <v>432</v>
          </cell>
          <cell r="E4740" t="str">
            <v>ENCUADRAMIENTO DE PUERTA AVD.</v>
          </cell>
          <cell r="F4740" t="str">
            <v>PESTAÑA DEFORMADA</v>
          </cell>
          <cell r="G4740" t="str">
            <v>ENCUADRAMIENTO DE PUERTA AVD.PESTAÑA DEFORMADA</v>
          </cell>
          <cell r="H4740" t="str">
            <v>X65</v>
          </cell>
          <cell r="I4740" t="str">
            <v>BOUT</v>
          </cell>
          <cell r="J4740">
            <v>7</v>
          </cell>
          <cell r="K4740" t="str">
            <v>DAGHERO CLAUDIO JUAN</v>
          </cell>
          <cell r="L4740" t="str">
            <v>TCMU</v>
          </cell>
        </row>
        <row r="4741">
          <cell r="A4741">
            <v>22</v>
          </cell>
          <cell r="B4741" t="str">
            <v>X65</v>
          </cell>
          <cell r="C4741" t="str">
            <v>DEPARTAMENTO  CHAPA</v>
          </cell>
          <cell r="D4741" t="str">
            <v>432</v>
          </cell>
          <cell r="E4741" t="str">
            <v>ENCUADRAMIENTO DE PUERTA AVI.</v>
          </cell>
          <cell r="F4741" t="str">
            <v>DEFECTO DE CHAPA</v>
          </cell>
          <cell r="G4741" t="str">
            <v>ENCUADRAMIENTO DE PUERTA AVI.DEFECTO DE CHAPA</v>
          </cell>
          <cell r="H4741" t="str">
            <v>X65</v>
          </cell>
          <cell r="I4741" t="str">
            <v>STO1</v>
          </cell>
          <cell r="J4741">
            <v>7</v>
          </cell>
          <cell r="K4741" t="str">
            <v>QUINTEROS, EDUARDO</v>
          </cell>
          <cell r="L4741" t="str">
            <v>STO1</v>
          </cell>
        </row>
        <row r="4742">
          <cell r="A4742">
            <v>22</v>
          </cell>
          <cell r="B4742" t="str">
            <v>X65</v>
          </cell>
          <cell r="C4742" t="str">
            <v>DEPARTAMENTO  CHAPA</v>
          </cell>
          <cell r="D4742" t="str">
            <v>432</v>
          </cell>
          <cell r="E4742" t="str">
            <v>ENCUADRAMIENTO DE PUERTA AVI.</v>
          </cell>
          <cell r="F4742" t="str">
            <v>DESGARRO - EXTRUSION - PERFORACION</v>
          </cell>
          <cell r="G4742" t="str">
            <v>ENCUADRAMIENTO DE PUERTA AVI.DESGARRO - EXTRUSION - PERFORACION</v>
          </cell>
          <cell r="H4742" t="str">
            <v>X65</v>
          </cell>
          <cell r="I4742" t="str">
            <v>STO1</v>
          </cell>
          <cell r="J4742">
            <v>7</v>
          </cell>
          <cell r="K4742" t="str">
            <v>CORREA, ALBERTO</v>
          </cell>
          <cell r="L4742" t="str">
            <v>STO1</v>
          </cell>
        </row>
        <row r="4743">
          <cell r="A4743">
            <v>22</v>
          </cell>
          <cell r="B4743" t="str">
            <v>X65</v>
          </cell>
          <cell r="C4743" t="str">
            <v>DEPARTAMENTO  CHAPA</v>
          </cell>
          <cell r="D4743" t="str">
            <v>432</v>
          </cell>
          <cell r="E4743" t="str">
            <v>ENCUADRAMIENTO DE PUERTA AVI.</v>
          </cell>
          <cell r="F4743" t="str">
            <v>FALTA</v>
          </cell>
          <cell r="G4743" t="str">
            <v>ENCUADRAMIENTO DE PUERTA AVI.FALTA</v>
          </cell>
          <cell r="H4743" t="str">
            <v>X65</v>
          </cell>
          <cell r="I4743" t="str">
            <v>TCMU</v>
          </cell>
          <cell r="J4743">
            <v>7</v>
          </cell>
          <cell r="K4743" t="str">
            <v>FIGUEROA MIGUEL ANGE</v>
          </cell>
          <cell r="L4743" t="str">
            <v>GUNI</v>
          </cell>
        </row>
        <row r="4744">
          <cell r="A4744">
            <v>22</v>
          </cell>
          <cell r="B4744" t="str">
            <v>X65</v>
          </cell>
          <cell r="C4744" t="str">
            <v>DEPARTAMENTO  CHAPA</v>
          </cell>
          <cell r="D4744" t="str">
            <v>432</v>
          </cell>
          <cell r="E4744" t="str">
            <v>ENCUADRAMIENTO DE PUERTA AVI.</v>
          </cell>
          <cell r="F4744" t="str">
            <v>PROYECCION DE SOLDADURA</v>
          </cell>
          <cell r="G4744" t="str">
            <v>ENCUADRAMIENTO DE PUERTA AVI.PROYECCION DE SOLDADURA</v>
          </cell>
          <cell r="H4744" t="str">
            <v>X65</v>
          </cell>
          <cell r="I4744" t="str">
            <v>BOUT</v>
          </cell>
          <cell r="J4744">
            <v>7</v>
          </cell>
          <cell r="K4744" t="str">
            <v>FUENTE FEDER GREGOR</v>
          </cell>
          <cell r="L4744" t="str">
            <v>GUNI</v>
          </cell>
        </row>
        <row r="4745">
          <cell r="A4745">
            <v>22</v>
          </cell>
          <cell r="B4745" t="str">
            <v>X65</v>
          </cell>
          <cell r="C4745" t="str">
            <v>DEPARTAMENTO  CHAPA</v>
          </cell>
          <cell r="D4745" t="str">
            <v>432</v>
          </cell>
          <cell r="E4745" t="str">
            <v>MARCO DE PUERTA  AVD</v>
          </cell>
          <cell r="F4745" t="str">
            <v>JUEGO EXCESIVO</v>
          </cell>
          <cell r="G4745" t="str">
            <v>MARCO DE PUERTA  AVDJUEGO EXCESIVO</v>
          </cell>
          <cell r="H4745" t="str">
            <v>X65</v>
          </cell>
          <cell r="I4745" t="str">
            <v>TCMU</v>
          </cell>
          <cell r="J4745">
            <v>7</v>
          </cell>
          <cell r="K4745" t="str">
            <v>RIZZI JESSICA</v>
          </cell>
          <cell r="L4745" t="str">
            <v>GUNI</v>
          </cell>
        </row>
        <row r="4746">
          <cell r="A4746">
            <v>22</v>
          </cell>
          <cell r="B4746" t="str">
            <v>X65</v>
          </cell>
          <cell r="C4746" t="str">
            <v>DEPARTAMENTO  CHAPA</v>
          </cell>
          <cell r="D4746" t="str">
            <v>432</v>
          </cell>
          <cell r="E4746" t="str">
            <v>MARCO DE PUERTA  AVD</v>
          </cell>
          <cell r="F4746" t="str">
            <v>SOBRESALE</v>
          </cell>
          <cell r="G4746" t="str">
            <v>MARCO DE PUERTA  AVDSOBRESALE</v>
          </cell>
          <cell r="H4746" t="str">
            <v>X65</v>
          </cell>
          <cell r="I4746" t="str">
            <v>BOUT</v>
          </cell>
          <cell r="J4746">
            <v>7</v>
          </cell>
          <cell r="K4746" t="str">
            <v>FIGUEROA MIGUEL ANGE</v>
          </cell>
          <cell r="L4746" t="str">
            <v>GUNI</v>
          </cell>
        </row>
        <row r="4747">
          <cell r="A4747">
            <v>22</v>
          </cell>
          <cell r="B4747" t="str">
            <v>X65</v>
          </cell>
          <cell r="C4747" t="str">
            <v>DEPARTAMENTO  CHAPA</v>
          </cell>
          <cell r="D4747" t="str">
            <v>432</v>
          </cell>
          <cell r="E4747" t="str">
            <v>MARCO DE PUERTA  AVD</v>
          </cell>
          <cell r="F4747" t="str">
            <v>SOBRESALE</v>
          </cell>
          <cell r="G4747" t="str">
            <v>MARCO DE PUERTA  AVDSOBRESALE</v>
          </cell>
          <cell r="H4747" t="str">
            <v>X65</v>
          </cell>
          <cell r="I4747" t="str">
            <v>BOUT</v>
          </cell>
          <cell r="J4747">
            <v>7</v>
          </cell>
          <cell r="K4747" t="str">
            <v>VAZQUEZ RENE ALBERTO</v>
          </cell>
          <cell r="L4747" t="str">
            <v>GUNI</v>
          </cell>
        </row>
        <row r="4748">
          <cell r="A4748">
            <v>22</v>
          </cell>
          <cell r="B4748" t="str">
            <v>X65</v>
          </cell>
          <cell r="C4748" t="str">
            <v>DEPARTAMENTO  CHAPA</v>
          </cell>
          <cell r="D4748" t="str">
            <v>432</v>
          </cell>
          <cell r="E4748" t="str">
            <v>MARCO DE PUERTA  AVI</v>
          </cell>
          <cell r="F4748" t="str">
            <v>JUEGO IRREGULAR</v>
          </cell>
          <cell r="G4748" t="str">
            <v>MARCO DE PUERTA  AVIJUEGO IRREGULAR</v>
          </cell>
          <cell r="H4748" t="str">
            <v>X65</v>
          </cell>
          <cell r="I4748" t="str">
            <v>SREE</v>
          </cell>
          <cell r="J4748">
            <v>7</v>
          </cell>
          <cell r="K4748" t="str">
            <v>RUSEK CHRISTIAN ADRI</v>
          </cell>
          <cell r="L4748" t="str">
            <v>GUNI</v>
          </cell>
        </row>
        <row r="4749">
          <cell r="A4749">
            <v>22</v>
          </cell>
          <cell r="B4749" t="str">
            <v>X65</v>
          </cell>
          <cell r="C4749" t="str">
            <v>DEPARTAMENTO  CHAPA</v>
          </cell>
          <cell r="D4749" t="str">
            <v>432</v>
          </cell>
          <cell r="E4749" t="str">
            <v>PAÑO DE PUERTA  AVI / ALETA  AVI</v>
          </cell>
          <cell r="F4749" t="str">
            <v>MAL ALINEADO</v>
          </cell>
          <cell r="G4749" t="str">
            <v>PAÑO DE PUERTA  AVI / ALETA  AVIMAL ALINEADO</v>
          </cell>
          <cell r="H4749" t="str">
            <v>X65</v>
          </cell>
          <cell r="I4749" t="str">
            <v>TCMU</v>
          </cell>
          <cell r="J4749">
            <v>7</v>
          </cell>
          <cell r="K4749" t="str">
            <v>FUENTE FEDER GREGOR</v>
          </cell>
          <cell r="L4749" t="str">
            <v>GUNI</v>
          </cell>
        </row>
        <row r="4750">
          <cell r="A4750">
            <v>22</v>
          </cell>
          <cell r="B4750" t="str">
            <v>X65</v>
          </cell>
          <cell r="C4750" t="str">
            <v>DEPARTAMENTO  CHAPA</v>
          </cell>
          <cell r="D4750" t="str">
            <v>432</v>
          </cell>
          <cell r="E4750" t="str">
            <v>PIE MEDIO D./ LARGUERO DE TECHO SUP.D.</v>
          </cell>
          <cell r="F4750" t="str">
            <v>FALTA</v>
          </cell>
          <cell r="G4750" t="str">
            <v>PIE MEDIO D./ LARGUERO DE TECHO SUP.D.FALTA</v>
          </cell>
          <cell r="H4750" t="str">
            <v>X65</v>
          </cell>
          <cell r="I4750" t="str">
            <v>STO1</v>
          </cell>
          <cell r="J4750">
            <v>7</v>
          </cell>
          <cell r="K4750" t="str">
            <v>CORREA, ALBERTO</v>
          </cell>
          <cell r="L4750" t="str">
            <v>STO1</v>
          </cell>
        </row>
        <row r="4751">
          <cell r="A4751">
            <v>22</v>
          </cell>
          <cell r="B4751" t="str">
            <v>X65</v>
          </cell>
          <cell r="C4751" t="str">
            <v>DEPARTAMENTO  CHAPA</v>
          </cell>
          <cell r="D4751" t="str">
            <v>432</v>
          </cell>
          <cell r="E4751" t="str">
            <v>PIE MEDIO D./ LARGUERO DE TECHO SUP.D.</v>
          </cell>
          <cell r="F4751" t="str">
            <v>PICO</v>
          </cell>
          <cell r="G4751" t="str">
            <v>PIE MEDIO D./ LARGUERO DE TECHO SUP.D.PICO</v>
          </cell>
          <cell r="H4751" t="str">
            <v>X65</v>
          </cell>
          <cell r="I4751" t="str">
            <v>STO1</v>
          </cell>
          <cell r="J4751">
            <v>7</v>
          </cell>
          <cell r="K4751" t="str">
            <v>DIAZ, VALENTIN</v>
          </cell>
          <cell r="L4751" t="str">
            <v>STO1</v>
          </cell>
        </row>
        <row r="4752">
          <cell r="A4752">
            <v>22</v>
          </cell>
          <cell r="B4752" t="str">
            <v>X65</v>
          </cell>
          <cell r="C4752" t="str">
            <v>DEPARTAMENTO  CHAPA</v>
          </cell>
          <cell r="D4752" t="str">
            <v>432</v>
          </cell>
          <cell r="E4752" t="str">
            <v>PORTON (CONJUNTO)</v>
          </cell>
          <cell r="F4752" t="str">
            <v>DEFECTO DE CHAPA</v>
          </cell>
          <cell r="G4752" t="str">
            <v>PORTON (CONJUNTO)DEFECTO DE CHAPA</v>
          </cell>
          <cell r="H4752" t="str">
            <v>X65</v>
          </cell>
          <cell r="I4752" t="str">
            <v>TCMU</v>
          </cell>
          <cell r="J4752">
            <v>7</v>
          </cell>
          <cell r="K4752" t="str">
            <v>GAUNA MARIA EUGENIA</v>
          </cell>
          <cell r="L4752" t="str">
            <v>GUNI</v>
          </cell>
        </row>
        <row r="4753">
          <cell r="A4753">
            <v>22</v>
          </cell>
          <cell r="B4753" t="str">
            <v>X65</v>
          </cell>
          <cell r="C4753" t="str">
            <v>DEPARTAMENTO  CHAPA</v>
          </cell>
          <cell r="D4753" t="str">
            <v>432</v>
          </cell>
          <cell r="E4753" t="str">
            <v>PORTON (CONJUNTO)</v>
          </cell>
          <cell r="F4753" t="str">
            <v>DEFORMACION</v>
          </cell>
          <cell r="G4753" t="str">
            <v>PORTON (CONJUNTO)DEFORMACION</v>
          </cell>
          <cell r="H4753" t="str">
            <v>X65</v>
          </cell>
          <cell r="I4753" t="str">
            <v>STO1</v>
          </cell>
          <cell r="J4753">
            <v>7</v>
          </cell>
          <cell r="K4753" t="str">
            <v>CORREA, ALBERTO</v>
          </cell>
          <cell r="L4753" t="str">
            <v>STO1</v>
          </cell>
        </row>
        <row r="4754">
          <cell r="A4754">
            <v>22</v>
          </cell>
          <cell r="B4754" t="str">
            <v>X65</v>
          </cell>
          <cell r="C4754" t="str">
            <v>DEPARTAMENTO  CHAPA</v>
          </cell>
          <cell r="D4754" t="str">
            <v>432</v>
          </cell>
          <cell r="E4754" t="str">
            <v>PORTON (CONJUNTO)</v>
          </cell>
          <cell r="F4754" t="str">
            <v>FALTA</v>
          </cell>
          <cell r="G4754" t="str">
            <v>PORTON (CONJUNTO)FALTA</v>
          </cell>
          <cell r="H4754" t="str">
            <v>X65</v>
          </cell>
          <cell r="I4754" t="str">
            <v>BOUT</v>
          </cell>
          <cell r="J4754">
            <v>7</v>
          </cell>
          <cell r="K4754" t="str">
            <v>FIGUEROA MIGUEL ANGE</v>
          </cell>
          <cell r="L4754" t="str">
            <v>GUNI</v>
          </cell>
        </row>
        <row r="4755">
          <cell r="A4755">
            <v>22</v>
          </cell>
          <cell r="B4755" t="str">
            <v>X65</v>
          </cell>
          <cell r="C4755" t="str">
            <v>DEPARTAMENTO  CHAPA</v>
          </cell>
          <cell r="D4755" t="str">
            <v>432</v>
          </cell>
          <cell r="E4755" t="str">
            <v>PORTON (CONJUNTO)</v>
          </cell>
          <cell r="F4755" t="str">
            <v>FALTA</v>
          </cell>
          <cell r="G4755" t="str">
            <v>PORTON (CONJUNTO)FALTA</v>
          </cell>
          <cell r="H4755" t="str">
            <v>X65</v>
          </cell>
          <cell r="I4755" t="str">
            <v>SREE</v>
          </cell>
          <cell r="J4755">
            <v>7</v>
          </cell>
          <cell r="K4755" t="str">
            <v>GUTIERREZ VERONICA</v>
          </cell>
          <cell r="L4755" t="str">
            <v>GUNI</v>
          </cell>
        </row>
        <row r="4756">
          <cell r="A4756">
            <v>22</v>
          </cell>
          <cell r="B4756" t="str">
            <v>X65</v>
          </cell>
          <cell r="C4756" t="str">
            <v>DEPARTAMENTO  CHAPA</v>
          </cell>
          <cell r="D4756" t="str">
            <v>432</v>
          </cell>
          <cell r="E4756" t="str">
            <v>PORTON (CONJUNTO)</v>
          </cell>
          <cell r="F4756" t="str">
            <v>FALTA</v>
          </cell>
          <cell r="G4756" t="str">
            <v>PORTON (CONJUNTO)FALTA</v>
          </cell>
          <cell r="H4756" t="str">
            <v>X65</v>
          </cell>
          <cell r="I4756" t="str">
            <v>TCMU</v>
          </cell>
          <cell r="J4756">
            <v>7</v>
          </cell>
          <cell r="K4756" t="str">
            <v>ZALAZAR GUSTAVO DEL</v>
          </cell>
          <cell r="L4756" t="str">
            <v>GUNI</v>
          </cell>
        </row>
        <row r="4757">
          <cell r="A4757">
            <v>22</v>
          </cell>
          <cell r="B4757" t="str">
            <v>X65</v>
          </cell>
          <cell r="C4757" t="str">
            <v>DEPARTAMENTO  CHAPA</v>
          </cell>
          <cell r="D4757" t="str">
            <v>432</v>
          </cell>
          <cell r="E4757" t="str">
            <v>PORTON (CONJUNTO)</v>
          </cell>
          <cell r="F4757" t="str">
            <v>FALTA DE FIJACION ROSCADA</v>
          </cell>
          <cell r="G4757" t="str">
            <v>PORTON (CONJUNTO)FALTA DE FIJACION ROSCADA</v>
          </cell>
          <cell r="H4757" t="str">
            <v>X65</v>
          </cell>
          <cell r="I4757" t="str">
            <v>TCMU</v>
          </cell>
          <cell r="J4757">
            <v>7</v>
          </cell>
          <cell r="K4757" t="str">
            <v>MANZANELLI RICARDO O</v>
          </cell>
          <cell r="L4757" t="str">
            <v>GUNI</v>
          </cell>
        </row>
        <row r="4758">
          <cell r="A4758">
            <v>22</v>
          </cell>
          <cell r="B4758" t="str">
            <v>X65</v>
          </cell>
          <cell r="C4758" t="str">
            <v>DEPARTAMENTO  CHAPA</v>
          </cell>
          <cell r="D4758" t="str">
            <v>432</v>
          </cell>
          <cell r="E4758" t="str">
            <v>PORTON (CONJUNTO)</v>
          </cell>
          <cell r="F4758" t="str">
            <v>JUEGO MAL REPARTIDO</v>
          </cell>
          <cell r="G4758" t="str">
            <v>PORTON (CONJUNTO)JUEGO MAL REPARTIDO</v>
          </cell>
          <cell r="H4758" t="str">
            <v>X65</v>
          </cell>
          <cell r="I4758" t="str">
            <v>BOUT</v>
          </cell>
          <cell r="J4758">
            <v>7</v>
          </cell>
          <cell r="K4758" t="str">
            <v>VAZQUEZ RENE ALBERTO</v>
          </cell>
          <cell r="L4758" t="str">
            <v>GUNI</v>
          </cell>
        </row>
        <row r="4759">
          <cell r="A4759">
            <v>22</v>
          </cell>
          <cell r="B4759" t="str">
            <v>X65</v>
          </cell>
          <cell r="C4759" t="str">
            <v>DEPARTAMENTO  CHAPA</v>
          </cell>
          <cell r="D4759" t="str">
            <v>432</v>
          </cell>
          <cell r="E4759" t="str">
            <v>PORTON (CONJUNTO)</v>
          </cell>
          <cell r="F4759" t="str">
            <v>JUEGO MAL REPARTIDO</v>
          </cell>
          <cell r="G4759" t="str">
            <v>PORTON (CONJUNTO)JUEGO MAL REPARTIDO</v>
          </cell>
          <cell r="H4759" t="str">
            <v>X65</v>
          </cell>
          <cell r="I4759" t="str">
            <v>SREE</v>
          </cell>
          <cell r="J4759">
            <v>7</v>
          </cell>
          <cell r="K4759" t="str">
            <v>RAMIREZ RICAR DANIEL</v>
          </cell>
          <cell r="L4759" t="str">
            <v>GUNI</v>
          </cell>
        </row>
        <row r="4760">
          <cell r="A4760">
            <v>22</v>
          </cell>
          <cell r="B4760" t="str">
            <v>X65</v>
          </cell>
          <cell r="C4760" t="str">
            <v>DEPARTAMENTO  CHAPA</v>
          </cell>
          <cell r="D4760" t="str">
            <v>432</v>
          </cell>
          <cell r="E4760" t="str">
            <v>PORTON (CONJUNTO)</v>
          </cell>
          <cell r="F4760" t="str">
            <v>PICO</v>
          </cell>
          <cell r="G4760" t="str">
            <v>PORTON (CONJUNTO)PICO</v>
          </cell>
          <cell r="H4760" t="str">
            <v>X65</v>
          </cell>
          <cell r="I4760" t="str">
            <v>TCMU</v>
          </cell>
          <cell r="J4760">
            <v>7</v>
          </cell>
          <cell r="K4760" t="str">
            <v>GUTIERREZ VERONICA</v>
          </cell>
          <cell r="L4760" t="str">
            <v>GUNI</v>
          </cell>
        </row>
        <row r="4761">
          <cell r="A4761">
            <v>22</v>
          </cell>
          <cell r="B4761" t="str">
            <v>X65</v>
          </cell>
          <cell r="C4761" t="str">
            <v>DEPARTAMENTO  CHAPA</v>
          </cell>
          <cell r="D4761" t="str">
            <v>432</v>
          </cell>
          <cell r="E4761" t="str">
            <v>PORTON (CONJUNTO)</v>
          </cell>
          <cell r="F4761" t="str">
            <v>PICO</v>
          </cell>
          <cell r="G4761" t="str">
            <v>PORTON (CONJUNTO)PICO</v>
          </cell>
          <cell r="H4761" t="str">
            <v>X65</v>
          </cell>
          <cell r="I4761" t="str">
            <v>TCMU</v>
          </cell>
          <cell r="J4761">
            <v>7</v>
          </cell>
          <cell r="K4761" t="str">
            <v>VERA FEDERICO</v>
          </cell>
          <cell r="L4761" t="str">
            <v>GUNI</v>
          </cell>
        </row>
        <row r="4762">
          <cell r="A4762">
            <v>22</v>
          </cell>
          <cell r="B4762" t="str">
            <v>X65</v>
          </cell>
          <cell r="C4762" t="str">
            <v>DEPARTAMENTO  CHAPA</v>
          </cell>
          <cell r="D4762" t="str">
            <v>432</v>
          </cell>
          <cell r="E4762" t="str">
            <v>PORTON (CONJUNTO)</v>
          </cell>
          <cell r="F4762" t="str">
            <v>PICO</v>
          </cell>
          <cell r="G4762" t="str">
            <v>PORTON (CONJUNTO)PICO</v>
          </cell>
          <cell r="H4762" t="str">
            <v>X65</v>
          </cell>
          <cell r="I4762" t="str">
            <v>TCMU</v>
          </cell>
          <cell r="J4762">
            <v>7</v>
          </cell>
          <cell r="K4762" t="str">
            <v>ZELAYA GONZA MA CRUZ</v>
          </cell>
          <cell r="L4762" t="str">
            <v>GUNI</v>
          </cell>
        </row>
        <row r="4763">
          <cell r="A4763">
            <v>22</v>
          </cell>
          <cell r="B4763" t="str">
            <v>X65</v>
          </cell>
          <cell r="C4763" t="str">
            <v>DEPARTAMENTO  CHAPA</v>
          </cell>
          <cell r="D4763" t="str">
            <v>432</v>
          </cell>
          <cell r="E4763" t="str">
            <v>PUERTA ARD.</v>
          </cell>
          <cell r="F4763" t="str">
            <v>DEMASIADO ALTO</v>
          </cell>
          <cell r="G4763" t="str">
            <v>PUERTA ARD.DEMASIADO ALTO</v>
          </cell>
          <cell r="H4763" t="str">
            <v>X65</v>
          </cell>
          <cell r="I4763" t="str">
            <v>STO1</v>
          </cell>
          <cell r="J4763">
            <v>7</v>
          </cell>
          <cell r="K4763" t="str">
            <v>CORREA, ALBERTO</v>
          </cell>
          <cell r="L4763" t="str">
            <v>STO1</v>
          </cell>
        </row>
        <row r="4764">
          <cell r="A4764">
            <v>22</v>
          </cell>
          <cell r="B4764" t="str">
            <v>X65</v>
          </cell>
          <cell r="C4764" t="str">
            <v>DEPARTAMENTO  CHAPA</v>
          </cell>
          <cell r="D4764" t="str">
            <v>432</v>
          </cell>
          <cell r="E4764" t="str">
            <v>PUERTA ARD.</v>
          </cell>
          <cell r="F4764" t="str">
            <v>JUEGO MAL REPARTIDO</v>
          </cell>
          <cell r="G4764" t="str">
            <v>PUERTA ARD.JUEGO MAL REPARTIDO</v>
          </cell>
          <cell r="H4764" t="str">
            <v>X65</v>
          </cell>
          <cell r="I4764" t="str">
            <v>STO1</v>
          </cell>
          <cell r="J4764">
            <v>7</v>
          </cell>
          <cell r="K4764" t="str">
            <v>QUINTEROS, EDUARDO</v>
          </cell>
          <cell r="L4764" t="str">
            <v>STO1</v>
          </cell>
        </row>
        <row r="4765">
          <cell r="A4765">
            <v>22</v>
          </cell>
          <cell r="B4765" t="str">
            <v>X65</v>
          </cell>
          <cell r="C4765" t="str">
            <v>DEPARTAMENTO  CHAPA</v>
          </cell>
          <cell r="D4765" t="str">
            <v>432</v>
          </cell>
          <cell r="E4765" t="str">
            <v>PUERTA ARD.</v>
          </cell>
          <cell r="F4765" t="str">
            <v>MAL POSICIONADO</v>
          </cell>
          <cell r="G4765" t="str">
            <v>PUERTA ARD.MAL POSICIONADO</v>
          </cell>
          <cell r="H4765" t="str">
            <v>X65</v>
          </cell>
          <cell r="I4765" t="str">
            <v>TCMU</v>
          </cell>
          <cell r="J4765">
            <v>7</v>
          </cell>
          <cell r="K4765" t="str">
            <v>ZELAYA GONZA MA CRUZ</v>
          </cell>
          <cell r="L4765" t="str">
            <v>GUNI</v>
          </cell>
        </row>
        <row r="4766">
          <cell r="A4766">
            <v>22</v>
          </cell>
          <cell r="B4766" t="str">
            <v>X65</v>
          </cell>
          <cell r="C4766" t="str">
            <v>DEPARTAMENTO  CHAPA</v>
          </cell>
          <cell r="D4766" t="str">
            <v>432</v>
          </cell>
          <cell r="E4766" t="str">
            <v>PUERTA ARD.</v>
          </cell>
          <cell r="F4766" t="str">
            <v>PROYECCION DE SOLDADURA</v>
          </cell>
          <cell r="G4766" t="str">
            <v>PUERTA ARD.PROYECCION DE SOLDADURA</v>
          </cell>
          <cell r="H4766" t="str">
            <v>X65</v>
          </cell>
          <cell r="I4766" t="str">
            <v>STO1</v>
          </cell>
          <cell r="J4766">
            <v>7</v>
          </cell>
          <cell r="K4766" t="str">
            <v>QUINTEROS, EDUARDO</v>
          </cell>
          <cell r="L4766" t="str">
            <v>STO1</v>
          </cell>
        </row>
        <row r="4767">
          <cell r="A4767">
            <v>22</v>
          </cell>
          <cell r="B4767" t="str">
            <v>X65</v>
          </cell>
          <cell r="C4767" t="str">
            <v>DEPARTAMENTO  CHAPA</v>
          </cell>
          <cell r="D4767" t="str">
            <v>432</v>
          </cell>
          <cell r="E4767" t="str">
            <v>PUERTA ARI.</v>
          </cell>
          <cell r="F4767" t="str">
            <v>JUEGO MAL REPARTIDO</v>
          </cell>
          <cell r="G4767" t="str">
            <v>PUERTA ARI.JUEGO MAL REPARTIDO</v>
          </cell>
          <cell r="H4767" t="str">
            <v>X65</v>
          </cell>
          <cell r="I4767" t="str">
            <v>STO1</v>
          </cell>
          <cell r="J4767">
            <v>7</v>
          </cell>
          <cell r="K4767" t="str">
            <v>QUINTEROS, EDUARDO</v>
          </cell>
          <cell r="L4767" t="str">
            <v>STO1</v>
          </cell>
        </row>
        <row r="4768">
          <cell r="A4768">
            <v>22</v>
          </cell>
          <cell r="B4768" t="str">
            <v>X65</v>
          </cell>
          <cell r="C4768" t="str">
            <v>DEPARTAMENTO  CHAPA</v>
          </cell>
          <cell r="D4768" t="str">
            <v>432</v>
          </cell>
          <cell r="E4768" t="str">
            <v>PUERTA ARI.</v>
          </cell>
          <cell r="F4768" t="str">
            <v>MAL ALINEADO</v>
          </cell>
          <cell r="G4768" t="str">
            <v>PUERTA ARI.MAL ALINEADO</v>
          </cell>
          <cell r="H4768" t="str">
            <v>X65</v>
          </cell>
          <cell r="I4768" t="str">
            <v>BOUT</v>
          </cell>
          <cell r="J4768">
            <v>7</v>
          </cell>
          <cell r="K4768" t="str">
            <v>GUTIERREZ VERONICA</v>
          </cell>
          <cell r="L4768" t="str">
            <v>GUNI</v>
          </cell>
        </row>
        <row r="4769">
          <cell r="A4769">
            <v>22</v>
          </cell>
          <cell r="B4769" t="str">
            <v>X65</v>
          </cell>
          <cell r="C4769" t="str">
            <v>DEPARTAMENTO  CHAPA</v>
          </cell>
          <cell r="D4769" t="str">
            <v>432</v>
          </cell>
          <cell r="E4769" t="str">
            <v>PUERTA ARI.</v>
          </cell>
          <cell r="F4769" t="str">
            <v>MAL CENTRADO</v>
          </cell>
          <cell r="G4769" t="str">
            <v>PUERTA ARI.MAL CENTRADO</v>
          </cell>
          <cell r="H4769" t="str">
            <v>X65</v>
          </cell>
          <cell r="I4769" t="str">
            <v>TCMU</v>
          </cell>
          <cell r="J4769">
            <v>7</v>
          </cell>
          <cell r="K4769" t="str">
            <v>FUENTE FEDER GREGOR</v>
          </cell>
          <cell r="L4769" t="str">
            <v>GUNI</v>
          </cell>
        </row>
        <row r="4770">
          <cell r="A4770">
            <v>22</v>
          </cell>
          <cell r="B4770" t="str">
            <v>X65</v>
          </cell>
          <cell r="C4770" t="str">
            <v>DEPARTAMENTO  CHAPA</v>
          </cell>
          <cell r="D4770" t="str">
            <v>432</v>
          </cell>
          <cell r="E4770" t="str">
            <v>PUERTA ARI.</v>
          </cell>
          <cell r="F4770" t="str">
            <v>MAL POSICIONADO</v>
          </cell>
          <cell r="G4770" t="str">
            <v>PUERTA ARI.MAL POSICIONADO</v>
          </cell>
          <cell r="H4770" t="str">
            <v>X65</v>
          </cell>
          <cell r="I4770" t="str">
            <v>TCMU</v>
          </cell>
          <cell r="J4770">
            <v>7</v>
          </cell>
          <cell r="K4770" t="str">
            <v>ZELAYA GONZA MA CRUZ</v>
          </cell>
          <cell r="L4770" t="str">
            <v>GUNI</v>
          </cell>
        </row>
        <row r="4771">
          <cell r="A4771">
            <v>22</v>
          </cell>
          <cell r="B4771" t="str">
            <v>X65</v>
          </cell>
          <cell r="C4771" t="str">
            <v>DEPARTAMENTO  CHAPA</v>
          </cell>
          <cell r="D4771" t="str">
            <v>432</v>
          </cell>
          <cell r="E4771" t="str">
            <v>PUERTA ARI.</v>
          </cell>
          <cell r="F4771" t="str">
            <v>PROYECCION DE SOLDADURA</v>
          </cell>
          <cell r="G4771" t="str">
            <v>PUERTA ARI.PROYECCION DE SOLDADURA</v>
          </cell>
          <cell r="H4771" t="str">
            <v>X65</v>
          </cell>
          <cell r="I4771" t="str">
            <v>STO1</v>
          </cell>
          <cell r="J4771">
            <v>7</v>
          </cell>
          <cell r="K4771" t="str">
            <v>QUINTEROS, EDUARDO</v>
          </cell>
          <cell r="L4771" t="str">
            <v>STO1</v>
          </cell>
        </row>
        <row r="4772">
          <cell r="A4772">
            <v>22</v>
          </cell>
          <cell r="B4772" t="str">
            <v>X65</v>
          </cell>
          <cell r="C4772" t="str">
            <v>DEPARTAMENTO  CHAPA</v>
          </cell>
          <cell r="D4772" t="str">
            <v>432</v>
          </cell>
          <cell r="E4772" t="str">
            <v>PUERTA ARI.</v>
          </cell>
          <cell r="F4772" t="str">
            <v>PROYECCION DE SOLDADURA</v>
          </cell>
          <cell r="G4772" t="str">
            <v>PUERTA ARI.PROYECCION DE SOLDADURA</v>
          </cell>
          <cell r="H4772" t="str">
            <v>X65</v>
          </cell>
          <cell r="I4772" t="str">
            <v>TCMU</v>
          </cell>
          <cell r="J4772">
            <v>7</v>
          </cell>
          <cell r="K4772" t="str">
            <v>MANZANELLI RICARDO O</v>
          </cell>
          <cell r="L4772" t="str">
            <v>GUNI</v>
          </cell>
        </row>
        <row r="4773">
          <cell r="A4773">
            <v>22</v>
          </cell>
          <cell r="B4773" t="str">
            <v>X65</v>
          </cell>
          <cell r="C4773" t="str">
            <v>DEPARTAMENTO  CHAPA</v>
          </cell>
          <cell r="D4773" t="str">
            <v>432</v>
          </cell>
          <cell r="E4773" t="str">
            <v>PUERTA AVD.</v>
          </cell>
          <cell r="F4773" t="str">
            <v>DEMASIADO ALTO</v>
          </cell>
          <cell r="G4773" t="str">
            <v>PUERTA AVD.DEMASIADO ALTO</v>
          </cell>
          <cell r="H4773" t="str">
            <v>X65</v>
          </cell>
          <cell r="I4773" t="str">
            <v>STO1</v>
          </cell>
          <cell r="J4773">
            <v>7</v>
          </cell>
          <cell r="K4773" t="str">
            <v>CORREA, ALBERTO</v>
          </cell>
          <cell r="L4773" t="str">
            <v>STO1</v>
          </cell>
        </row>
        <row r="4774">
          <cell r="A4774">
            <v>22</v>
          </cell>
          <cell r="B4774" t="str">
            <v>X65</v>
          </cell>
          <cell r="C4774" t="str">
            <v>DEPARTAMENTO  CHAPA</v>
          </cell>
          <cell r="D4774" t="str">
            <v>432</v>
          </cell>
          <cell r="E4774" t="str">
            <v>PUERTA AVD.</v>
          </cell>
          <cell r="F4774" t="str">
            <v>FALTA</v>
          </cell>
          <cell r="G4774" t="str">
            <v>PUERTA AVD.FALTA</v>
          </cell>
          <cell r="H4774" t="str">
            <v>X65</v>
          </cell>
          <cell r="I4774" t="str">
            <v>SREE</v>
          </cell>
          <cell r="J4774">
            <v>7</v>
          </cell>
          <cell r="K4774" t="str">
            <v>GUTIERREZ VERONICA</v>
          </cell>
          <cell r="L4774" t="str">
            <v>GUNI</v>
          </cell>
        </row>
        <row r="4775">
          <cell r="A4775">
            <v>22</v>
          </cell>
          <cell r="B4775" t="str">
            <v>X65</v>
          </cell>
          <cell r="C4775" t="str">
            <v>DEPARTAMENTO  CHAPA</v>
          </cell>
          <cell r="D4775" t="str">
            <v>432</v>
          </cell>
          <cell r="E4775" t="str">
            <v>PUERTA AVD.</v>
          </cell>
          <cell r="F4775" t="str">
            <v>FALTA</v>
          </cell>
          <cell r="G4775" t="str">
            <v>PUERTA AVD.FALTA</v>
          </cell>
          <cell r="H4775" t="str">
            <v>X65</v>
          </cell>
          <cell r="I4775" t="str">
            <v>TCMU</v>
          </cell>
          <cell r="J4775">
            <v>7</v>
          </cell>
          <cell r="K4775" t="str">
            <v>MANZANELLI RICARDO O</v>
          </cell>
          <cell r="L4775" t="str">
            <v>GUNI</v>
          </cell>
        </row>
        <row r="4776">
          <cell r="A4776">
            <v>22</v>
          </cell>
          <cell r="B4776" t="str">
            <v>X65</v>
          </cell>
          <cell r="C4776" t="str">
            <v>DEPARTAMENTO  CHAPA</v>
          </cell>
          <cell r="D4776" t="str">
            <v>432</v>
          </cell>
          <cell r="E4776" t="str">
            <v>PUERTA AVD.</v>
          </cell>
          <cell r="F4776" t="str">
            <v>JUEGO MAL REPARTIDO</v>
          </cell>
          <cell r="G4776" t="str">
            <v>PUERTA AVD.JUEGO MAL REPARTIDO</v>
          </cell>
          <cell r="H4776" t="str">
            <v>X65</v>
          </cell>
          <cell r="I4776" t="str">
            <v>SREE</v>
          </cell>
          <cell r="J4776">
            <v>7</v>
          </cell>
          <cell r="K4776" t="str">
            <v>IBARRA CARLOS NICOLA</v>
          </cell>
          <cell r="L4776" t="str">
            <v>GUNI</v>
          </cell>
        </row>
        <row r="4777">
          <cell r="A4777">
            <v>22</v>
          </cell>
          <cell r="B4777" t="str">
            <v>X65</v>
          </cell>
          <cell r="C4777" t="str">
            <v>DEPARTAMENTO  CHAPA</v>
          </cell>
          <cell r="D4777" t="str">
            <v>432</v>
          </cell>
          <cell r="E4777" t="str">
            <v>PUERTA AVD.</v>
          </cell>
          <cell r="F4777" t="str">
            <v>JUEGO MAL REPARTIDO</v>
          </cell>
          <cell r="G4777" t="str">
            <v>PUERTA AVD.JUEGO MAL REPARTIDO</v>
          </cell>
          <cell r="H4777" t="str">
            <v>X65</v>
          </cell>
          <cell r="I4777" t="str">
            <v>TCMU</v>
          </cell>
          <cell r="J4777">
            <v>7</v>
          </cell>
          <cell r="K4777" t="str">
            <v>RAMIREZ RICAR DANIEL</v>
          </cell>
          <cell r="L4777" t="str">
            <v>GUNI</v>
          </cell>
        </row>
        <row r="4778">
          <cell r="A4778">
            <v>22</v>
          </cell>
          <cell r="B4778" t="str">
            <v>X65</v>
          </cell>
          <cell r="C4778" t="str">
            <v>DEPARTAMENTO  CHAPA</v>
          </cell>
          <cell r="D4778" t="str">
            <v>432</v>
          </cell>
          <cell r="E4778" t="str">
            <v>PUERTA AVD.</v>
          </cell>
          <cell r="F4778" t="str">
            <v>JUEGO MAL REPARTIDO</v>
          </cell>
          <cell r="G4778" t="str">
            <v>PUERTA AVD.JUEGO MAL REPARTIDO</v>
          </cell>
          <cell r="H4778" t="str">
            <v>X65</v>
          </cell>
          <cell r="I4778" t="str">
            <v>TCMU</v>
          </cell>
          <cell r="J4778">
            <v>7</v>
          </cell>
          <cell r="K4778" t="str">
            <v>RUSEK CHRISTIAN ADRI</v>
          </cell>
          <cell r="L4778" t="str">
            <v>GUNI</v>
          </cell>
        </row>
        <row r="4779">
          <cell r="A4779">
            <v>22</v>
          </cell>
          <cell r="B4779" t="str">
            <v>X65</v>
          </cell>
          <cell r="C4779" t="str">
            <v>DEPARTAMENTO  CHAPA</v>
          </cell>
          <cell r="D4779" t="str">
            <v>432</v>
          </cell>
          <cell r="E4779" t="str">
            <v>PUERTA AVD.</v>
          </cell>
          <cell r="F4779" t="str">
            <v>MAL ALINEADO</v>
          </cell>
          <cell r="G4779" t="str">
            <v>PUERTA AVD.MAL ALINEADO</v>
          </cell>
          <cell r="H4779" t="str">
            <v>X65</v>
          </cell>
          <cell r="I4779" t="str">
            <v>TCMU</v>
          </cell>
          <cell r="J4779">
            <v>7</v>
          </cell>
          <cell r="K4779" t="str">
            <v>RAMIREZ RICAR DANIEL</v>
          </cell>
          <cell r="L4779" t="str">
            <v>GUNI</v>
          </cell>
        </row>
        <row r="4780">
          <cell r="A4780">
            <v>22</v>
          </cell>
          <cell r="B4780" t="str">
            <v>X65</v>
          </cell>
          <cell r="C4780" t="str">
            <v>DEPARTAMENTO  CHAPA</v>
          </cell>
          <cell r="D4780" t="str">
            <v>432</v>
          </cell>
          <cell r="E4780" t="str">
            <v>PUERTA AVD.</v>
          </cell>
          <cell r="F4780" t="str">
            <v>MAL CENTRADO</v>
          </cell>
          <cell r="G4780" t="str">
            <v>PUERTA AVD.MAL CENTRADO</v>
          </cell>
          <cell r="H4780" t="str">
            <v>X65</v>
          </cell>
          <cell r="I4780" t="str">
            <v>TCMU</v>
          </cell>
          <cell r="J4780">
            <v>7</v>
          </cell>
          <cell r="K4780" t="str">
            <v>MANZANELLI RICARDO O</v>
          </cell>
          <cell r="L4780" t="str">
            <v>GUNI</v>
          </cell>
        </row>
        <row r="4781">
          <cell r="A4781">
            <v>22</v>
          </cell>
          <cell r="B4781" t="str">
            <v>X65</v>
          </cell>
          <cell r="C4781" t="str">
            <v>DEPARTAMENTO  CHAPA</v>
          </cell>
          <cell r="D4781" t="str">
            <v>432</v>
          </cell>
          <cell r="E4781" t="str">
            <v>PUERTA AVD.</v>
          </cell>
          <cell r="F4781" t="str">
            <v>MAL CENTRADO</v>
          </cell>
          <cell r="G4781" t="str">
            <v>PUERTA AVD.MAL CENTRADO</v>
          </cell>
          <cell r="H4781" t="str">
            <v>X65</v>
          </cell>
          <cell r="I4781" t="str">
            <v>TCMU</v>
          </cell>
          <cell r="J4781">
            <v>7</v>
          </cell>
          <cell r="K4781" t="str">
            <v>VAZQUEZ RENE ALBERTO</v>
          </cell>
          <cell r="L4781" t="str">
            <v>GUNI</v>
          </cell>
        </row>
        <row r="4782">
          <cell r="A4782">
            <v>22</v>
          </cell>
          <cell r="B4782" t="str">
            <v>X65</v>
          </cell>
          <cell r="C4782" t="str">
            <v>DEPARTAMENTO  CHAPA</v>
          </cell>
          <cell r="D4782" t="str">
            <v>432</v>
          </cell>
          <cell r="E4782" t="str">
            <v>PUERTA AVD.</v>
          </cell>
          <cell r="F4782" t="str">
            <v>MAL POSICIONADO</v>
          </cell>
          <cell r="G4782" t="str">
            <v>PUERTA AVD.MAL POSICIONADO</v>
          </cell>
          <cell r="H4782" t="str">
            <v>X65</v>
          </cell>
          <cell r="I4782" t="str">
            <v>TCMU</v>
          </cell>
          <cell r="J4782">
            <v>7</v>
          </cell>
          <cell r="K4782" t="str">
            <v>FUENTE FEDER GREGOR</v>
          </cell>
          <cell r="L4782" t="str">
            <v>GUNI</v>
          </cell>
        </row>
        <row r="4783">
          <cell r="A4783">
            <v>22</v>
          </cell>
          <cell r="B4783" t="str">
            <v>X65</v>
          </cell>
          <cell r="C4783" t="str">
            <v>DEPARTAMENTO  CHAPA</v>
          </cell>
          <cell r="D4783" t="str">
            <v>432</v>
          </cell>
          <cell r="E4783" t="str">
            <v>PUERTA AVI.</v>
          </cell>
          <cell r="F4783" t="str">
            <v>FALTA</v>
          </cell>
          <cell r="G4783" t="str">
            <v>PUERTA AVI.FALTA</v>
          </cell>
          <cell r="H4783" t="str">
            <v>X65</v>
          </cell>
          <cell r="I4783" t="str">
            <v>TCMU</v>
          </cell>
          <cell r="J4783">
            <v>7</v>
          </cell>
          <cell r="K4783" t="str">
            <v>ZELAYA GONZA MA CRUZ</v>
          </cell>
          <cell r="L4783" t="str">
            <v>GUNI</v>
          </cell>
        </row>
        <row r="4784">
          <cell r="A4784">
            <v>22</v>
          </cell>
          <cell r="B4784" t="str">
            <v>X65</v>
          </cell>
          <cell r="C4784" t="str">
            <v>DEPARTAMENTO  CHAPA</v>
          </cell>
          <cell r="D4784" t="str">
            <v>432</v>
          </cell>
          <cell r="E4784" t="str">
            <v>PUERTA AVI.</v>
          </cell>
          <cell r="F4784" t="str">
            <v>JUEGO MAL REPARTIDO</v>
          </cell>
          <cell r="G4784" t="str">
            <v>PUERTA AVI.JUEGO MAL REPARTIDO</v>
          </cell>
          <cell r="H4784" t="str">
            <v>X65</v>
          </cell>
          <cell r="I4784" t="str">
            <v>SREE</v>
          </cell>
          <cell r="J4784">
            <v>7</v>
          </cell>
          <cell r="K4784" t="str">
            <v>IBARRA CARLOS NICOLA</v>
          </cell>
          <cell r="L4784" t="str">
            <v>GUNI</v>
          </cell>
        </row>
        <row r="4785">
          <cell r="A4785">
            <v>22</v>
          </cell>
          <cell r="B4785" t="str">
            <v>X65</v>
          </cell>
          <cell r="C4785" t="str">
            <v>DEPARTAMENTO  CHAPA</v>
          </cell>
          <cell r="D4785" t="str">
            <v>432</v>
          </cell>
          <cell r="E4785" t="str">
            <v>PUERTA AVI.</v>
          </cell>
          <cell r="F4785" t="str">
            <v>JUEGO MAL REPARTIDO</v>
          </cell>
          <cell r="G4785" t="str">
            <v>PUERTA AVI.JUEGO MAL REPARTIDO</v>
          </cell>
          <cell r="H4785" t="str">
            <v>X65</v>
          </cell>
          <cell r="I4785" t="str">
            <v>STO1</v>
          </cell>
          <cell r="J4785">
            <v>7</v>
          </cell>
          <cell r="K4785" t="str">
            <v>QUINTEROS, EDUARDO</v>
          </cell>
          <cell r="L4785" t="str">
            <v>STO1</v>
          </cell>
        </row>
        <row r="4786">
          <cell r="A4786">
            <v>22</v>
          </cell>
          <cell r="B4786" t="str">
            <v>X65</v>
          </cell>
          <cell r="C4786" t="str">
            <v>DEPARTAMENTO  CHAPA</v>
          </cell>
          <cell r="D4786" t="str">
            <v>432</v>
          </cell>
          <cell r="E4786" t="str">
            <v>PUERTA AVI.</v>
          </cell>
          <cell r="F4786" t="str">
            <v>JUEGO MAL REPARTIDO</v>
          </cell>
          <cell r="G4786" t="str">
            <v>PUERTA AVI.JUEGO MAL REPARTIDO</v>
          </cell>
          <cell r="H4786" t="str">
            <v>X65</v>
          </cell>
          <cell r="I4786" t="str">
            <v>TCMU</v>
          </cell>
          <cell r="J4786">
            <v>7</v>
          </cell>
          <cell r="K4786" t="str">
            <v>GUTIERREZ VERONICA</v>
          </cell>
          <cell r="L4786" t="str">
            <v>GUNI</v>
          </cell>
        </row>
        <row r="4787">
          <cell r="A4787">
            <v>22</v>
          </cell>
          <cell r="B4787" t="str">
            <v>X65</v>
          </cell>
          <cell r="C4787" t="str">
            <v>DEPARTAMENTO  CHAPA</v>
          </cell>
          <cell r="D4787" t="str">
            <v>432</v>
          </cell>
          <cell r="E4787" t="str">
            <v>PUERTA AVI.</v>
          </cell>
          <cell r="F4787" t="str">
            <v>MAL ALINEADO</v>
          </cell>
          <cell r="G4787" t="str">
            <v>PUERTA AVI.MAL ALINEADO</v>
          </cell>
          <cell r="H4787" t="str">
            <v>X65</v>
          </cell>
          <cell r="I4787" t="str">
            <v>BOUT</v>
          </cell>
          <cell r="J4787">
            <v>7</v>
          </cell>
          <cell r="K4787" t="str">
            <v>FIGUEROA MIGUEL ANGE</v>
          </cell>
          <cell r="L4787" t="str">
            <v>GUNI</v>
          </cell>
        </row>
        <row r="4788">
          <cell r="A4788">
            <v>22</v>
          </cell>
          <cell r="B4788" t="str">
            <v>X65</v>
          </cell>
          <cell r="C4788" t="str">
            <v>DEPARTAMENTO  CHAPA</v>
          </cell>
          <cell r="D4788" t="str">
            <v>432</v>
          </cell>
          <cell r="E4788" t="str">
            <v>PUERTA AVI.</v>
          </cell>
          <cell r="F4788" t="str">
            <v>MAL ALINEADO</v>
          </cell>
          <cell r="G4788" t="str">
            <v>PUERTA AVI.MAL ALINEADO</v>
          </cell>
          <cell r="H4788" t="str">
            <v>X65</v>
          </cell>
          <cell r="I4788" t="str">
            <v>TCMU</v>
          </cell>
          <cell r="J4788">
            <v>7</v>
          </cell>
          <cell r="K4788" t="str">
            <v>FUENTE FEDER GREGOR</v>
          </cell>
          <cell r="L4788" t="str">
            <v>GUNI</v>
          </cell>
        </row>
        <row r="4789">
          <cell r="A4789">
            <v>22</v>
          </cell>
          <cell r="B4789" t="str">
            <v>X65</v>
          </cell>
          <cell r="C4789" t="str">
            <v>DEPARTAMENTO  CHAPA</v>
          </cell>
          <cell r="D4789" t="str">
            <v>432</v>
          </cell>
          <cell r="E4789" t="str">
            <v>PUERTA AVI.</v>
          </cell>
          <cell r="F4789" t="str">
            <v>MAL CENTRADO</v>
          </cell>
          <cell r="G4789" t="str">
            <v>PUERTA AVI.MAL CENTRADO</v>
          </cell>
          <cell r="H4789" t="str">
            <v>X65</v>
          </cell>
          <cell r="I4789" t="str">
            <v>TCMU</v>
          </cell>
          <cell r="J4789">
            <v>7</v>
          </cell>
          <cell r="K4789" t="str">
            <v>MANZANELLI RICARDO O</v>
          </cell>
          <cell r="L4789" t="str">
            <v>GUNI</v>
          </cell>
        </row>
        <row r="4790">
          <cell r="A4790">
            <v>22</v>
          </cell>
          <cell r="B4790" t="str">
            <v>X65</v>
          </cell>
          <cell r="C4790" t="str">
            <v>DEPARTAMENTO  CHAPA</v>
          </cell>
          <cell r="D4790" t="str">
            <v>432</v>
          </cell>
          <cell r="E4790" t="str">
            <v>PUERTA AVI.</v>
          </cell>
          <cell r="F4790" t="str">
            <v>MAL CENTRADO</v>
          </cell>
          <cell r="G4790" t="str">
            <v>PUERTA AVI.MAL CENTRADO</v>
          </cell>
          <cell r="H4790" t="str">
            <v>X65</v>
          </cell>
          <cell r="I4790" t="str">
            <v>TCMU</v>
          </cell>
          <cell r="J4790">
            <v>7</v>
          </cell>
          <cell r="K4790" t="str">
            <v>ZELAYA GONZA MA CRUZ</v>
          </cell>
          <cell r="L4790" t="str">
            <v>GUNI</v>
          </cell>
        </row>
        <row r="4791">
          <cell r="A4791">
            <v>22</v>
          </cell>
          <cell r="B4791" t="str">
            <v>X65</v>
          </cell>
          <cell r="C4791" t="str">
            <v>DEPARTAMENTO  CHAPA</v>
          </cell>
          <cell r="D4791" t="str">
            <v>432</v>
          </cell>
          <cell r="E4791" t="str">
            <v>PUERTA AVI.</v>
          </cell>
          <cell r="F4791" t="str">
            <v>PROYECCION DE SOLDADURA</v>
          </cell>
          <cell r="G4791" t="str">
            <v>PUERTA AVI.PROYECCION DE SOLDADURA</v>
          </cell>
          <cell r="H4791" t="str">
            <v>X65</v>
          </cell>
          <cell r="I4791" t="str">
            <v>STO1</v>
          </cell>
          <cell r="J4791">
            <v>7</v>
          </cell>
          <cell r="K4791" t="str">
            <v>QUINTEROS, EDUARDO</v>
          </cell>
          <cell r="L4791" t="str">
            <v>STO1</v>
          </cell>
        </row>
        <row r="4792">
          <cell r="A4792">
            <v>22</v>
          </cell>
          <cell r="B4792" t="str">
            <v>X65</v>
          </cell>
          <cell r="C4792" t="str">
            <v>DEPARTAMENTO  CHAPA</v>
          </cell>
          <cell r="D4792" t="str">
            <v>432</v>
          </cell>
          <cell r="E4792" t="str">
            <v>PUERTA AVI.</v>
          </cell>
          <cell r="F4792" t="str">
            <v>PROYECCION DE SOLDADURA</v>
          </cell>
          <cell r="G4792" t="str">
            <v>PUERTA AVI.PROYECCION DE SOLDADURA</v>
          </cell>
          <cell r="H4792" t="str">
            <v>X65</v>
          </cell>
          <cell r="I4792" t="str">
            <v>TCMU</v>
          </cell>
          <cell r="J4792">
            <v>7</v>
          </cell>
          <cell r="K4792" t="str">
            <v>GAUNA MARIA EUGENIA</v>
          </cell>
          <cell r="L4792" t="str">
            <v>GUNI</v>
          </cell>
        </row>
        <row r="4793">
          <cell r="A4793">
            <v>22</v>
          </cell>
          <cell r="B4793" t="str">
            <v>X65</v>
          </cell>
          <cell r="C4793" t="str">
            <v>DEPARTAMENTO  CHAPA</v>
          </cell>
          <cell r="D4793" t="str">
            <v>432</v>
          </cell>
          <cell r="E4793" t="str">
            <v>TAPA DE CARBURANTE</v>
          </cell>
          <cell r="F4793" t="str">
            <v>DEFORMACION</v>
          </cell>
          <cell r="G4793" t="str">
            <v>TAPA DE CARBURANTEDEFORMACION</v>
          </cell>
          <cell r="H4793" t="str">
            <v>X65</v>
          </cell>
          <cell r="I4793" t="str">
            <v>TCMU</v>
          </cell>
          <cell r="J4793">
            <v>7</v>
          </cell>
          <cell r="K4793" t="str">
            <v>FIGUEROA MIGUEL ANGE</v>
          </cell>
          <cell r="L4793" t="str">
            <v>GUNI</v>
          </cell>
        </row>
        <row r="4794">
          <cell r="A4794">
            <v>22</v>
          </cell>
          <cell r="B4794" t="str">
            <v>X65</v>
          </cell>
          <cell r="C4794" t="str">
            <v>DEPARTAMENTO  CHAPA</v>
          </cell>
          <cell r="D4794" t="str">
            <v>432</v>
          </cell>
          <cell r="E4794" t="str">
            <v>TECHO</v>
          </cell>
          <cell r="F4794" t="str">
            <v>CHAPA MANCHADA</v>
          </cell>
          <cell r="G4794" t="str">
            <v>TECHOCHAPA MANCHADA</v>
          </cell>
          <cell r="H4794" t="str">
            <v>X65</v>
          </cell>
          <cell r="I4794" t="str">
            <v>STO1</v>
          </cell>
          <cell r="J4794">
            <v>7</v>
          </cell>
          <cell r="K4794" t="str">
            <v>QUINTEROS, EDUARDO</v>
          </cell>
          <cell r="L4794" t="str">
            <v>STO1</v>
          </cell>
        </row>
        <row r="4795">
          <cell r="A4795">
            <v>22</v>
          </cell>
          <cell r="B4795" t="str">
            <v>X65</v>
          </cell>
          <cell r="C4795" t="str">
            <v>DEPARTAMENTO  CHAPA</v>
          </cell>
          <cell r="D4795" t="str">
            <v>432</v>
          </cell>
          <cell r="E4795" t="str">
            <v>TECHO</v>
          </cell>
          <cell r="F4795" t="str">
            <v>DEMASIADO BAJO</v>
          </cell>
          <cell r="G4795" t="str">
            <v>TECHODEMASIADO BAJO</v>
          </cell>
          <cell r="H4795" t="str">
            <v>X65</v>
          </cell>
          <cell r="I4795" t="str">
            <v>STO1</v>
          </cell>
          <cell r="J4795">
            <v>7</v>
          </cell>
          <cell r="K4795" t="str">
            <v>CORREA, ALBERTO</v>
          </cell>
          <cell r="L4795" t="str">
            <v>STO1</v>
          </cell>
        </row>
        <row r="4796">
          <cell r="A4796">
            <v>22</v>
          </cell>
          <cell r="B4796" t="str">
            <v>X65</v>
          </cell>
          <cell r="C4796" t="str">
            <v>DEPARTAMENTO  CHAPA</v>
          </cell>
          <cell r="D4796" t="str">
            <v>434</v>
          </cell>
          <cell r="E4796" t="str">
            <v>PORTON / TECHO</v>
          </cell>
          <cell r="F4796" t="str">
            <v>JUEGO IRREGULAR</v>
          </cell>
          <cell r="G4796" t="str">
            <v>PORTON / TECHOJUEGO IRREGULAR</v>
          </cell>
          <cell r="H4796" t="str">
            <v>X65</v>
          </cell>
          <cell r="I4796" t="str">
            <v>TCMU</v>
          </cell>
          <cell r="J4796">
            <v>7</v>
          </cell>
          <cell r="K4796" t="str">
            <v>FUENTE FEDER GREGOR</v>
          </cell>
          <cell r="L4796" t="str">
            <v>GUNI</v>
          </cell>
        </row>
        <row r="4797">
          <cell r="A4797">
            <v>22</v>
          </cell>
          <cell r="B4797" t="str">
            <v>X65</v>
          </cell>
          <cell r="C4797" t="str">
            <v>DEPARTAMENTO  CHAPA</v>
          </cell>
          <cell r="D4797" t="str">
            <v>436</v>
          </cell>
          <cell r="E4797" t="str">
            <v>PORTON / TECHO</v>
          </cell>
          <cell r="F4797" t="str">
            <v>SOBRESALE</v>
          </cell>
          <cell r="G4797" t="str">
            <v>PORTON / TECHOSOBRESALE</v>
          </cell>
          <cell r="H4797" t="str">
            <v>X65</v>
          </cell>
          <cell r="I4797" t="str">
            <v>BOUT</v>
          </cell>
          <cell r="J4797">
            <v>7</v>
          </cell>
          <cell r="K4797" t="str">
            <v>FUENTE FEDER GREGOR</v>
          </cell>
          <cell r="L4797" t="str">
            <v>GUNI</v>
          </cell>
        </row>
        <row r="4798">
          <cell r="A4798">
            <v>22</v>
          </cell>
          <cell r="B4798" t="str">
            <v>X65</v>
          </cell>
          <cell r="C4798" t="str">
            <v>DEPARTAMENTO MONTAJE</v>
          </cell>
          <cell r="D4798" t="str">
            <v>???</v>
          </cell>
          <cell r="E4798" t="str">
            <v>ALETA  AVD.</v>
          </cell>
          <cell r="F4798" t="str">
            <v>MAL ALINEADO</v>
          </cell>
          <cell r="G4798" t="str">
            <v>ALETA  AVD.MAL ALINEADO</v>
          </cell>
          <cell r="H4798" t="str">
            <v>X65</v>
          </cell>
          <cell r="I4798" t="str">
            <v>TCMU</v>
          </cell>
          <cell r="J4798">
            <v>7</v>
          </cell>
          <cell r="K4798" t="str">
            <v>FUENTE FEDER GREGOR</v>
          </cell>
          <cell r="L4798" t="str">
            <v>GUNI</v>
          </cell>
        </row>
        <row r="4799">
          <cell r="A4799">
            <v>22</v>
          </cell>
          <cell r="B4799" t="str">
            <v>X65</v>
          </cell>
          <cell r="C4799" t="str">
            <v>DEPARTAMENTO MONTAJE</v>
          </cell>
          <cell r="D4799" t="str">
            <v>???</v>
          </cell>
          <cell r="E4799" t="str">
            <v>ALETA  AVD.</v>
          </cell>
          <cell r="F4799" t="str">
            <v>SOBRESALE</v>
          </cell>
          <cell r="G4799" t="str">
            <v>ALETA  AVD.SOBRESALE</v>
          </cell>
          <cell r="H4799" t="str">
            <v>X65</v>
          </cell>
          <cell r="I4799" t="str">
            <v>STO1</v>
          </cell>
          <cell r="J4799">
            <v>7</v>
          </cell>
          <cell r="K4799" t="str">
            <v>QUINTEROS, EDUARDO</v>
          </cell>
          <cell r="L4799" t="str">
            <v>STO1</v>
          </cell>
        </row>
        <row r="4800">
          <cell r="A4800">
            <v>22</v>
          </cell>
          <cell r="B4800" t="str">
            <v>X65</v>
          </cell>
          <cell r="C4800" t="str">
            <v>DEPARTAMENTO MONTAJE</v>
          </cell>
          <cell r="D4800" t="str">
            <v>???</v>
          </cell>
          <cell r="E4800" t="str">
            <v>ALETA  AVI.</v>
          </cell>
          <cell r="F4800" t="str">
            <v>BOLLOS</v>
          </cell>
          <cell r="G4800" t="str">
            <v>ALETA  AVI.BOLLOS</v>
          </cell>
          <cell r="H4800" t="str">
            <v>X65</v>
          </cell>
          <cell r="I4800" t="str">
            <v>TCMU</v>
          </cell>
          <cell r="J4800">
            <v>7</v>
          </cell>
          <cell r="K4800" t="str">
            <v>MANZANELLI RICARDO O</v>
          </cell>
          <cell r="L4800" t="str">
            <v>GUNI</v>
          </cell>
        </row>
        <row r="4801">
          <cell r="A4801">
            <v>22</v>
          </cell>
          <cell r="B4801" t="str">
            <v>X65</v>
          </cell>
          <cell r="C4801" t="str">
            <v>DEPARTAMENTO MONTAJE</v>
          </cell>
          <cell r="D4801" t="str">
            <v>???</v>
          </cell>
          <cell r="E4801" t="str">
            <v>ALETA  AVI.</v>
          </cell>
          <cell r="F4801" t="str">
            <v>BOLLOS</v>
          </cell>
          <cell r="G4801" t="str">
            <v>ALETA  AVI.BOLLOS</v>
          </cell>
          <cell r="H4801" t="str">
            <v>X65</v>
          </cell>
          <cell r="I4801" t="str">
            <v>TCMU</v>
          </cell>
          <cell r="J4801">
            <v>7</v>
          </cell>
          <cell r="K4801" t="str">
            <v>RAMIREZ RICAR DANIEL</v>
          </cell>
          <cell r="L4801" t="str">
            <v>GUNI</v>
          </cell>
        </row>
        <row r="4802">
          <cell r="A4802">
            <v>22</v>
          </cell>
          <cell r="B4802" t="str">
            <v>X65</v>
          </cell>
          <cell r="C4802" t="str">
            <v>DEPARTAMENTO MONTAJE</v>
          </cell>
          <cell r="D4802" t="str">
            <v>???</v>
          </cell>
          <cell r="E4802" t="str">
            <v>ALETA  AVI.</v>
          </cell>
          <cell r="F4802" t="str">
            <v>INTRODUCE</v>
          </cell>
          <cell r="G4802" t="str">
            <v>ALETA  AVI.INTRODUCE</v>
          </cell>
          <cell r="H4802" t="str">
            <v>X65</v>
          </cell>
          <cell r="I4802" t="str">
            <v>TCMU</v>
          </cell>
          <cell r="J4802">
            <v>7</v>
          </cell>
          <cell r="K4802" t="str">
            <v>VAZQUEZ RENE ALBERTO</v>
          </cell>
          <cell r="L4802" t="str">
            <v>GUNI</v>
          </cell>
        </row>
        <row r="4803">
          <cell r="A4803">
            <v>22</v>
          </cell>
          <cell r="B4803" t="str">
            <v>X65</v>
          </cell>
          <cell r="C4803" t="str">
            <v>DEPARTAMENTO MONTAJE</v>
          </cell>
          <cell r="D4803" t="str">
            <v>???</v>
          </cell>
          <cell r="E4803" t="str">
            <v>ALETA  AVI.</v>
          </cell>
          <cell r="F4803" t="str">
            <v>MAL ALINEADO</v>
          </cell>
          <cell r="G4803" t="str">
            <v>ALETA  AVI.MAL ALINEADO</v>
          </cell>
          <cell r="H4803" t="str">
            <v>X65</v>
          </cell>
          <cell r="I4803" t="str">
            <v>TCMU</v>
          </cell>
          <cell r="J4803">
            <v>7</v>
          </cell>
          <cell r="K4803" t="str">
            <v>FUENTE FEDER GREGOR</v>
          </cell>
          <cell r="L4803" t="str">
            <v>GUNI</v>
          </cell>
        </row>
        <row r="4804">
          <cell r="A4804">
            <v>22</v>
          </cell>
          <cell r="B4804" t="str">
            <v>X65</v>
          </cell>
          <cell r="C4804" t="str">
            <v>DEPARTAMENTO MONTAJE</v>
          </cell>
          <cell r="D4804" t="str">
            <v>???</v>
          </cell>
          <cell r="E4804" t="str">
            <v>BISAGRA INF.DE PUERTA ARD.</v>
          </cell>
          <cell r="F4804" t="str">
            <v>SOLDADURA AGRESIVA</v>
          </cell>
          <cell r="G4804" t="str">
            <v>BISAGRA INF.DE PUERTA ARD.SOLDADURA AGRESIVA</v>
          </cell>
          <cell r="H4804" t="str">
            <v>X65</v>
          </cell>
          <cell r="I4804" t="str">
            <v>STO1</v>
          </cell>
          <cell r="J4804">
            <v>7</v>
          </cell>
          <cell r="K4804" t="str">
            <v>DIAZ, VALENTIN</v>
          </cell>
          <cell r="L4804" t="str">
            <v>STO1</v>
          </cell>
        </row>
        <row r="4805">
          <cell r="A4805">
            <v>22</v>
          </cell>
          <cell r="B4805" t="str">
            <v>X65</v>
          </cell>
          <cell r="C4805" t="str">
            <v>DEPARTAMENTO MONTAJE</v>
          </cell>
          <cell r="D4805" t="str">
            <v>???</v>
          </cell>
          <cell r="E4805" t="str">
            <v>BISAGRA INF.DE PUERTA ARI.</v>
          </cell>
          <cell r="F4805" t="str">
            <v>SOLDADURA AGRESIVA</v>
          </cell>
          <cell r="G4805" t="str">
            <v>BISAGRA INF.DE PUERTA ARI.SOLDADURA AGRESIVA</v>
          </cell>
          <cell r="H4805" t="str">
            <v>X65</v>
          </cell>
          <cell r="I4805" t="str">
            <v>STO1</v>
          </cell>
          <cell r="J4805">
            <v>7</v>
          </cell>
          <cell r="K4805" t="str">
            <v>QUINTEROS, EDUARDO</v>
          </cell>
          <cell r="L4805" t="str">
            <v>STO1</v>
          </cell>
        </row>
        <row r="4806">
          <cell r="A4806">
            <v>22</v>
          </cell>
          <cell r="B4806" t="str">
            <v>X65</v>
          </cell>
          <cell r="C4806" t="str">
            <v>DEPARTAMENTO MONTAJE</v>
          </cell>
          <cell r="D4806" t="str">
            <v>???</v>
          </cell>
          <cell r="E4806" t="str">
            <v>BISAGRA SUP.DE PUERTA ARD.</v>
          </cell>
          <cell r="F4806" t="str">
            <v>SOLDADURA AGRESIVA</v>
          </cell>
          <cell r="G4806" t="str">
            <v>BISAGRA SUP.DE PUERTA ARD.SOLDADURA AGRESIVA</v>
          </cell>
          <cell r="H4806" t="str">
            <v>X65</v>
          </cell>
          <cell r="I4806" t="str">
            <v>STO1</v>
          </cell>
          <cell r="J4806">
            <v>7</v>
          </cell>
          <cell r="K4806" t="str">
            <v>DIAZ, VALENTIN</v>
          </cell>
          <cell r="L4806" t="str">
            <v>STO1</v>
          </cell>
        </row>
        <row r="4807">
          <cell r="A4807">
            <v>22</v>
          </cell>
          <cell r="B4807" t="str">
            <v>X65</v>
          </cell>
          <cell r="C4807" t="str">
            <v>DEPARTAMENTO MONTAJE</v>
          </cell>
          <cell r="D4807" t="str">
            <v>???</v>
          </cell>
          <cell r="E4807" t="str">
            <v>CAPOT AV.</v>
          </cell>
          <cell r="F4807" t="str">
            <v>DEFORMADO</v>
          </cell>
          <cell r="G4807" t="str">
            <v>CAPOT AV.DEFORMADO</v>
          </cell>
          <cell r="H4807" t="str">
            <v>X65</v>
          </cell>
          <cell r="I4807" t="str">
            <v>TCMU</v>
          </cell>
          <cell r="J4807">
            <v>7</v>
          </cell>
          <cell r="K4807" t="str">
            <v>FIGUEROA MIGUEL ANGE</v>
          </cell>
          <cell r="L4807" t="str">
            <v>GUNI</v>
          </cell>
        </row>
        <row r="4808">
          <cell r="A4808">
            <v>22</v>
          </cell>
          <cell r="B4808" t="str">
            <v>X65</v>
          </cell>
          <cell r="C4808" t="str">
            <v>DEPARTAMENTO MONTAJE</v>
          </cell>
          <cell r="D4808" t="str">
            <v>???</v>
          </cell>
          <cell r="E4808" t="str">
            <v>CAPOT AV.</v>
          </cell>
          <cell r="F4808" t="str">
            <v>DEFORMADO</v>
          </cell>
          <cell r="G4808" t="str">
            <v>CAPOT AV.DEFORMADO</v>
          </cell>
          <cell r="H4808" t="str">
            <v>X65</v>
          </cell>
          <cell r="I4808" t="str">
            <v>TCMU</v>
          </cell>
          <cell r="J4808">
            <v>7</v>
          </cell>
          <cell r="K4808" t="str">
            <v>GAUNA MARIA EUGENIA</v>
          </cell>
          <cell r="L4808" t="str">
            <v>GUNI</v>
          </cell>
        </row>
        <row r="4809">
          <cell r="A4809">
            <v>22</v>
          </cell>
          <cell r="B4809" t="str">
            <v>X65</v>
          </cell>
          <cell r="C4809" t="str">
            <v>DEPARTAMENTO MONTAJE</v>
          </cell>
          <cell r="D4809" t="str">
            <v>???</v>
          </cell>
          <cell r="E4809" t="str">
            <v>CAPOT AV.</v>
          </cell>
          <cell r="F4809" t="str">
            <v>DEFORMADO</v>
          </cell>
          <cell r="G4809" t="str">
            <v>CAPOT AV.DEFORMADO</v>
          </cell>
          <cell r="H4809" t="str">
            <v>X65</v>
          </cell>
          <cell r="I4809" t="str">
            <v>TCMU</v>
          </cell>
          <cell r="J4809">
            <v>7</v>
          </cell>
          <cell r="K4809" t="str">
            <v>ZELAYA GONZA MA CRUZ</v>
          </cell>
          <cell r="L4809" t="str">
            <v>GUNI</v>
          </cell>
        </row>
        <row r="4810">
          <cell r="A4810">
            <v>22</v>
          </cell>
          <cell r="B4810" t="str">
            <v>X65</v>
          </cell>
          <cell r="C4810" t="str">
            <v>DEPARTAMENTO MONTAJE</v>
          </cell>
          <cell r="D4810" t="str">
            <v>???</v>
          </cell>
          <cell r="E4810" t="str">
            <v>CAPOT AV.</v>
          </cell>
          <cell r="F4810" t="str">
            <v>MAL ALINEADO</v>
          </cell>
          <cell r="G4810" t="str">
            <v>CAPOT AV.MAL ALINEADO</v>
          </cell>
          <cell r="H4810" t="str">
            <v>X65</v>
          </cell>
          <cell r="I4810" t="str">
            <v>BOUT</v>
          </cell>
          <cell r="J4810">
            <v>7</v>
          </cell>
          <cell r="K4810" t="str">
            <v>MANZANELLI RICARDO O</v>
          </cell>
          <cell r="L4810" t="str">
            <v>GUNI</v>
          </cell>
        </row>
        <row r="4811">
          <cell r="A4811">
            <v>22</v>
          </cell>
          <cell r="B4811" t="str">
            <v>X65</v>
          </cell>
          <cell r="C4811" t="str">
            <v>DEPARTAMENTO MONTAJE</v>
          </cell>
          <cell r="D4811" t="str">
            <v>???</v>
          </cell>
          <cell r="E4811" t="str">
            <v>CAPOT AV.</v>
          </cell>
          <cell r="F4811" t="str">
            <v>MAL ALINEADO</v>
          </cell>
          <cell r="G4811" t="str">
            <v>CAPOT AV.MAL ALINEADO</v>
          </cell>
          <cell r="H4811" t="str">
            <v>X65</v>
          </cell>
          <cell r="I4811" t="str">
            <v>TCMU</v>
          </cell>
          <cell r="J4811">
            <v>7</v>
          </cell>
          <cell r="K4811" t="str">
            <v>GUTIERREZ VERONICA</v>
          </cell>
          <cell r="L4811" t="str">
            <v>GUNI</v>
          </cell>
        </row>
        <row r="4812">
          <cell r="A4812">
            <v>22</v>
          </cell>
          <cell r="B4812" t="str">
            <v>X65</v>
          </cell>
          <cell r="C4812" t="str">
            <v>DEPARTAMENTO MONTAJE</v>
          </cell>
          <cell r="D4812" t="str">
            <v>???</v>
          </cell>
          <cell r="E4812" t="str">
            <v>CAPOT AV.</v>
          </cell>
          <cell r="F4812" t="str">
            <v>MAL ALINEADO</v>
          </cell>
          <cell r="G4812" t="str">
            <v>CAPOT AV.MAL ALINEADO</v>
          </cell>
          <cell r="H4812" t="str">
            <v>X65</v>
          </cell>
          <cell r="I4812" t="str">
            <v>TCMU</v>
          </cell>
          <cell r="J4812">
            <v>7</v>
          </cell>
          <cell r="K4812" t="str">
            <v>MANZANELLI RICARDO O</v>
          </cell>
          <cell r="L4812" t="str">
            <v>GUNI</v>
          </cell>
        </row>
        <row r="4813">
          <cell r="A4813">
            <v>22</v>
          </cell>
          <cell r="B4813" t="str">
            <v>X65</v>
          </cell>
          <cell r="C4813" t="str">
            <v>DEPARTAMENTO MONTAJE</v>
          </cell>
          <cell r="D4813" t="str">
            <v>???</v>
          </cell>
          <cell r="E4813" t="str">
            <v>CAPOT AV.</v>
          </cell>
          <cell r="F4813" t="str">
            <v>MAL ALINEADO</v>
          </cell>
          <cell r="G4813" t="str">
            <v>CAPOT AV.MAL ALINEADO</v>
          </cell>
          <cell r="H4813" t="str">
            <v>X65</v>
          </cell>
          <cell r="I4813" t="str">
            <v>TCMU</v>
          </cell>
          <cell r="J4813">
            <v>7</v>
          </cell>
          <cell r="K4813" t="str">
            <v>VERA FEDERICO</v>
          </cell>
          <cell r="L4813" t="str">
            <v>GUNI</v>
          </cell>
        </row>
        <row r="4814">
          <cell r="A4814">
            <v>22</v>
          </cell>
          <cell r="B4814" t="str">
            <v>X65</v>
          </cell>
          <cell r="C4814" t="str">
            <v>DEPARTAMENTO MONTAJE</v>
          </cell>
          <cell r="D4814" t="str">
            <v>???</v>
          </cell>
          <cell r="E4814" t="str">
            <v>CUSTODIA  I.</v>
          </cell>
          <cell r="F4814" t="str">
            <v>MAL ASPECTO</v>
          </cell>
          <cell r="G4814" t="str">
            <v>CUSTODIA  I.MAL ASPECTO</v>
          </cell>
          <cell r="H4814" t="str">
            <v>X65</v>
          </cell>
          <cell r="I4814" t="str">
            <v>BOUT</v>
          </cell>
          <cell r="J4814">
            <v>7</v>
          </cell>
          <cell r="K4814" t="str">
            <v>FIGUEROA MIGUEL ANGE</v>
          </cell>
          <cell r="L4814" t="str">
            <v>GUNI</v>
          </cell>
        </row>
        <row r="4815">
          <cell r="A4815">
            <v>22</v>
          </cell>
          <cell r="B4815" t="str">
            <v>X65</v>
          </cell>
          <cell r="C4815" t="str">
            <v>DEPARTAMENTO MONTAJE</v>
          </cell>
          <cell r="D4815" t="str">
            <v>???</v>
          </cell>
          <cell r="E4815" t="str">
            <v>DESLIZADERAS DE ASIENTO  AVI.</v>
          </cell>
          <cell r="F4815" t="str">
            <v>FUNCIONAMIENTO INCOMPLETO</v>
          </cell>
          <cell r="G4815" t="str">
            <v>DESLIZADERAS DE ASIENTO  AVI.FUNCIONAMIENTO INCOMPLETO</v>
          </cell>
          <cell r="H4815" t="str">
            <v>X65</v>
          </cell>
          <cell r="I4815" t="str">
            <v>TCMU</v>
          </cell>
          <cell r="J4815">
            <v>7</v>
          </cell>
          <cell r="K4815" t="str">
            <v>VAZQUEZ RENE ALBERTO</v>
          </cell>
          <cell r="L4815" t="str">
            <v>GUN2</v>
          </cell>
        </row>
        <row r="4816">
          <cell r="A4816">
            <v>22</v>
          </cell>
          <cell r="B4816" t="str">
            <v>X65</v>
          </cell>
          <cell r="C4816" t="str">
            <v>DEPARTAMENTO MONTAJE</v>
          </cell>
          <cell r="D4816" t="str">
            <v>???</v>
          </cell>
          <cell r="E4816" t="str">
            <v>EMBELLECEDOR MARCO DE PTA AVI</v>
          </cell>
          <cell r="F4816" t="str">
            <v>RAYADO</v>
          </cell>
          <cell r="G4816" t="str">
            <v>EMBELLECEDOR MARCO DE PTA AVIRAYADO</v>
          </cell>
          <cell r="H4816" t="str">
            <v>X65</v>
          </cell>
          <cell r="I4816" t="str">
            <v>BOUT</v>
          </cell>
          <cell r="J4816">
            <v>7</v>
          </cell>
          <cell r="K4816" t="str">
            <v>DAGHERO CLAUDIO JUAN</v>
          </cell>
          <cell r="L4816" t="str">
            <v>TCMU</v>
          </cell>
        </row>
        <row r="4817">
          <cell r="A4817">
            <v>22</v>
          </cell>
          <cell r="B4817" t="str">
            <v>X65</v>
          </cell>
          <cell r="C4817" t="str">
            <v>DEPARTAMENTO MONTAJE</v>
          </cell>
          <cell r="D4817" t="str">
            <v>???</v>
          </cell>
          <cell r="E4817" t="str">
            <v>PAÑO DE PUERTA  AVI / ALETA  AVI</v>
          </cell>
          <cell r="F4817" t="str">
            <v>ROTO</v>
          </cell>
          <cell r="G4817" t="str">
            <v>PAÑO DE PUERTA  AVI / ALETA  AVIROTO</v>
          </cell>
          <cell r="H4817" t="str">
            <v>X65</v>
          </cell>
          <cell r="I4817" t="str">
            <v>TCMU</v>
          </cell>
          <cell r="J4817">
            <v>7</v>
          </cell>
          <cell r="K4817" t="str">
            <v>GAUNA MARIA EUGENIA</v>
          </cell>
          <cell r="L4817" t="str">
            <v>GUNI</v>
          </cell>
        </row>
        <row r="4818">
          <cell r="A4818">
            <v>22</v>
          </cell>
          <cell r="B4818" t="str">
            <v>X65</v>
          </cell>
          <cell r="C4818" t="str">
            <v>DEPARTAMENTO MONTAJE</v>
          </cell>
          <cell r="D4818" t="str">
            <v>???</v>
          </cell>
          <cell r="E4818" t="str">
            <v>PAÑO LATERAL ARD</v>
          </cell>
          <cell r="F4818" t="str">
            <v>BOLLOS</v>
          </cell>
          <cell r="G4818" t="str">
            <v>PAÑO LATERAL ARDBOLLOS</v>
          </cell>
          <cell r="H4818" t="str">
            <v>X65</v>
          </cell>
          <cell r="I4818" t="str">
            <v>STO1</v>
          </cell>
          <cell r="J4818">
            <v>7</v>
          </cell>
          <cell r="K4818" t="str">
            <v>DIAZ, VALENTIN</v>
          </cell>
          <cell r="L4818" t="str">
            <v>STO1</v>
          </cell>
        </row>
        <row r="4819">
          <cell r="A4819">
            <v>22</v>
          </cell>
          <cell r="B4819" t="str">
            <v>X65</v>
          </cell>
          <cell r="C4819" t="str">
            <v>DEPARTAMENTO MONTAJE</v>
          </cell>
          <cell r="D4819" t="str">
            <v>???</v>
          </cell>
          <cell r="E4819" t="str">
            <v>PAÑO LATERAL ARD</v>
          </cell>
          <cell r="F4819" t="str">
            <v>MASTICO DE CHAPA SUPERABUNDANTE</v>
          </cell>
          <cell r="G4819" t="str">
            <v>PAÑO LATERAL ARDMASTICO DE CHAPA SUPERABUNDANTE</v>
          </cell>
          <cell r="H4819" t="str">
            <v>X65</v>
          </cell>
          <cell r="I4819" t="str">
            <v>STO1</v>
          </cell>
          <cell r="J4819">
            <v>7</v>
          </cell>
          <cell r="K4819" t="str">
            <v>DIAZ, VALENTIN</v>
          </cell>
          <cell r="L4819" t="str">
            <v>STO1</v>
          </cell>
        </row>
        <row r="4820">
          <cell r="A4820">
            <v>22</v>
          </cell>
          <cell r="B4820" t="str">
            <v>X65</v>
          </cell>
          <cell r="C4820" t="str">
            <v>DEPARTAMENTO MONTAJE</v>
          </cell>
          <cell r="D4820" t="str">
            <v>???</v>
          </cell>
          <cell r="E4820" t="str">
            <v>PAÑO LATERAL ARI</v>
          </cell>
          <cell r="F4820" t="str">
            <v>BOLLOS</v>
          </cell>
          <cell r="G4820" t="str">
            <v>PAÑO LATERAL ARIBOLLOS</v>
          </cell>
          <cell r="H4820" t="str">
            <v>X65</v>
          </cell>
          <cell r="I4820" t="str">
            <v>STO1</v>
          </cell>
          <cell r="J4820">
            <v>7</v>
          </cell>
          <cell r="K4820" t="str">
            <v>DIAZ, VALENTIN</v>
          </cell>
          <cell r="L4820" t="str">
            <v>STO1</v>
          </cell>
        </row>
        <row r="4821">
          <cell r="A4821">
            <v>22</v>
          </cell>
          <cell r="B4821" t="str">
            <v>X65</v>
          </cell>
          <cell r="C4821" t="str">
            <v>DEPARTAMENTO MONTAJE</v>
          </cell>
          <cell r="D4821" t="str">
            <v>???</v>
          </cell>
          <cell r="E4821" t="str">
            <v>PAÑO LATERAL ARI</v>
          </cell>
          <cell r="F4821" t="str">
            <v>MASTICO DE CHAPA SUPERABUNDANTE</v>
          </cell>
          <cell r="G4821" t="str">
            <v>PAÑO LATERAL ARIMASTICO DE CHAPA SUPERABUNDANTE</v>
          </cell>
          <cell r="H4821" t="str">
            <v>X65</v>
          </cell>
          <cell r="I4821" t="str">
            <v>STO1</v>
          </cell>
          <cell r="J4821">
            <v>7</v>
          </cell>
          <cell r="K4821" t="str">
            <v>QUINTEROS, EDUARDO</v>
          </cell>
          <cell r="L4821" t="str">
            <v>STO1</v>
          </cell>
        </row>
        <row r="4822">
          <cell r="A4822">
            <v>22</v>
          </cell>
          <cell r="B4822" t="str">
            <v>X65</v>
          </cell>
          <cell r="C4822" t="str">
            <v>DEPARTAMENTO MONTAJE</v>
          </cell>
          <cell r="D4822" t="str">
            <v>???</v>
          </cell>
          <cell r="E4822" t="str">
            <v>PARACHOQUES AR</v>
          </cell>
          <cell r="F4822" t="str">
            <v>MANCHA</v>
          </cell>
          <cell r="G4822" t="str">
            <v>PARACHOQUES ARMANCHA</v>
          </cell>
          <cell r="H4822" t="str">
            <v>X65</v>
          </cell>
          <cell r="I4822" t="str">
            <v>TCMU</v>
          </cell>
          <cell r="J4822">
            <v>7</v>
          </cell>
          <cell r="K4822" t="str">
            <v>RUSEK CHRISTIAN ADRI</v>
          </cell>
          <cell r="L4822" t="str">
            <v>GUNI</v>
          </cell>
        </row>
        <row r="4823">
          <cell r="A4823">
            <v>22</v>
          </cell>
          <cell r="B4823" t="str">
            <v>X65</v>
          </cell>
          <cell r="C4823" t="str">
            <v>DEPARTAMENTO MONTAJE</v>
          </cell>
          <cell r="D4823" t="str">
            <v>???</v>
          </cell>
          <cell r="E4823" t="str">
            <v>PARACHOQUES AV.</v>
          </cell>
          <cell r="F4823" t="str">
            <v>MANCHA</v>
          </cell>
          <cell r="G4823" t="str">
            <v>PARACHOQUES AV.MANCHA</v>
          </cell>
          <cell r="H4823" t="str">
            <v>X65</v>
          </cell>
          <cell r="I4823" t="str">
            <v>TCMU</v>
          </cell>
          <cell r="J4823">
            <v>7</v>
          </cell>
          <cell r="K4823" t="str">
            <v>GUTIERREZ VERONICA</v>
          </cell>
          <cell r="L4823" t="str">
            <v>GUNI</v>
          </cell>
        </row>
        <row r="4824">
          <cell r="A4824">
            <v>22</v>
          </cell>
          <cell r="B4824" t="str">
            <v>X65</v>
          </cell>
          <cell r="C4824" t="str">
            <v>DEPARTAMENTO MONTAJE</v>
          </cell>
          <cell r="D4824" t="str">
            <v>???</v>
          </cell>
          <cell r="E4824" t="str">
            <v>PIE MEDIO  I.</v>
          </cell>
          <cell r="F4824" t="str">
            <v>MANCHA</v>
          </cell>
          <cell r="G4824" t="str">
            <v>PIE MEDIO  I.MANCHA</v>
          </cell>
          <cell r="H4824" t="str">
            <v>X65</v>
          </cell>
          <cell r="I4824" t="str">
            <v>TCMU</v>
          </cell>
          <cell r="J4824">
            <v>7</v>
          </cell>
          <cell r="K4824" t="str">
            <v>FUENTE FEDER GREGOR</v>
          </cell>
          <cell r="L4824" t="str">
            <v>GUNI</v>
          </cell>
        </row>
        <row r="4825">
          <cell r="A4825">
            <v>22</v>
          </cell>
          <cell r="B4825" t="str">
            <v>X65</v>
          </cell>
          <cell r="C4825" t="str">
            <v>DEPARTAMENTO MONTAJE</v>
          </cell>
          <cell r="D4825" t="str">
            <v>???</v>
          </cell>
          <cell r="E4825" t="str">
            <v>PILOTO FIJO ARD. (CONJUNTO)</v>
          </cell>
          <cell r="F4825" t="str">
            <v>MAL POSICIONADO</v>
          </cell>
          <cell r="G4825" t="str">
            <v>PILOTO FIJO ARD. (CONJUNTO)MAL POSICIONADO</v>
          </cell>
          <cell r="H4825" t="str">
            <v>X65</v>
          </cell>
          <cell r="I4825" t="str">
            <v>TCMU</v>
          </cell>
          <cell r="J4825">
            <v>7</v>
          </cell>
          <cell r="K4825" t="str">
            <v>RUSEK CHRISTIAN ADRI</v>
          </cell>
          <cell r="L4825" t="str">
            <v>GUNI</v>
          </cell>
        </row>
        <row r="4826">
          <cell r="A4826">
            <v>22</v>
          </cell>
          <cell r="B4826" t="str">
            <v>X65</v>
          </cell>
          <cell r="C4826" t="str">
            <v>DEPARTAMENTO MONTAJE</v>
          </cell>
          <cell r="D4826" t="str">
            <v>???</v>
          </cell>
          <cell r="E4826" t="str">
            <v>PORTON (CONJUNTO)</v>
          </cell>
          <cell r="F4826" t="str">
            <v>MAL ALINEADO</v>
          </cell>
          <cell r="G4826" t="str">
            <v>PORTON (CONJUNTO)MAL ALINEADO</v>
          </cell>
          <cell r="H4826" t="str">
            <v>X65</v>
          </cell>
          <cell r="I4826" t="str">
            <v>SREE</v>
          </cell>
          <cell r="J4826">
            <v>7</v>
          </cell>
          <cell r="K4826" t="str">
            <v>RAMIREZ RICAR DANIEL</v>
          </cell>
          <cell r="L4826" t="str">
            <v>GUNI</v>
          </cell>
        </row>
        <row r="4827">
          <cell r="A4827">
            <v>22</v>
          </cell>
          <cell r="B4827" t="str">
            <v>X65</v>
          </cell>
          <cell r="C4827" t="str">
            <v>DEPARTAMENTO MONTAJE</v>
          </cell>
          <cell r="D4827" t="str">
            <v>???</v>
          </cell>
          <cell r="E4827" t="str">
            <v>PORTON (CONJUNTO)</v>
          </cell>
          <cell r="F4827" t="str">
            <v>MAL ALINEADO</v>
          </cell>
          <cell r="G4827" t="str">
            <v>PORTON (CONJUNTO)MAL ALINEADO</v>
          </cell>
          <cell r="H4827" t="str">
            <v>X65</v>
          </cell>
          <cell r="I4827" t="str">
            <v>TCMU</v>
          </cell>
          <cell r="J4827">
            <v>7</v>
          </cell>
          <cell r="K4827" t="str">
            <v>VERA FEDERICO</v>
          </cell>
          <cell r="L4827" t="str">
            <v>GUNI</v>
          </cell>
        </row>
        <row r="4828">
          <cell r="A4828">
            <v>22</v>
          </cell>
          <cell r="B4828" t="str">
            <v>X65</v>
          </cell>
          <cell r="C4828" t="str">
            <v>DEPARTAMENTO MONTAJE</v>
          </cell>
          <cell r="D4828" t="str">
            <v>???</v>
          </cell>
          <cell r="E4828" t="str">
            <v>PUERTA AVI.</v>
          </cell>
          <cell r="F4828" t="str">
            <v>RAYA LLEGA A LA CHAPA</v>
          </cell>
          <cell r="G4828" t="str">
            <v>PUERTA AVI.RAYA LLEGA A LA CHAPA</v>
          </cell>
          <cell r="H4828" t="str">
            <v>X65</v>
          </cell>
          <cell r="I4828" t="str">
            <v>BOUT</v>
          </cell>
          <cell r="J4828">
            <v>7</v>
          </cell>
          <cell r="K4828" t="str">
            <v>DAGHERO CLAUDIO JUAN</v>
          </cell>
          <cell r="L4828" t="str">
            <v>TCMU</v>
          </cell>
        </row>
        <row r="4829">
          <cell r="A4829">
            <v>22</v>
          </cell>
          <cell r="B4829" t="str">
            <v>X65</v>
          </cell>
          <cell r="C4829" t="str">
            <v>DEPARTAMENTO MONTAJE</v>
          </cell>
          <cell r="D4829" t="str">
            <v>???</v>
          </cell>
          <cell r="E4829" t="str">
            <v>TAPA DE CARBURANTE</v>
          </cell>
          <cell r="F4829" t="str">
            <v>FALTA TOPE</v>
          </cell>
          <cell r="G4829" t="str">
            <v>TAPA DE CARBURANTEFALTA TOPE</v>
          </cell>
          <cell r="H4829" t="str">
            <v>X65</v>
          </cell>
          <cell r="I4829" t="str">
            <v>TCMU</v>
          </cell>
          <cell r="J4829">
            <v>7</v>
          </cell>
          <cell r="K4829" t="str">
            <v>GUTIERREZ VERONICA</v>
          </cell>
          <cell r="L4829" t="str">
            <v>GUNI</v>
          </cell>
        </row>
        <row r="4830">
          <cell r="A4830">
            <v>22</v>
          </cell>
          <cell r="B4830" t="str">
            <v>X65</v>
          </cell>
          <cell r="C4830" t="str">
            <v>DEPARTAMENTO MONTAJE</v>
          </cell>
          <cell r="D4830" t="str">
            <v>133</v>
          </cell>
          <cell r="E4830" t="str">
            <v>TABLERO DE BORDO</v>
          </cell>
          <cell r="F4830" t="str">
            <v>DEFORMADO</v>
          </cell>
          <cell r="G4830" t="str">
            <v>TABLERO DE BORDODEFORMADO</v>
          </cell>
          <cell r="H4830" t="str">
            <v>X65</v>
          </cell>
          <cell r="I4830" t="str">
            <v>TCMU</v>
          </cell>
          <cell r="J4830">
            <v>7</v>
          </cell>
          <cell r="K4830" t="str">
            <v>FIGUEROA MIGUEL ANGE</v>
          </cell>
          <cell r="L4830" t="str">
            <v>GUN2</v>
          </cell>
        </row>
        <row r="4831">
          <cell r="A4831">
            <v>22</v>
          </cell>
          <cell r="B4831" t="str">
            <v>X65</v>
          </cell>
          <cell r="C4831" t="str">
            <v>DEPARTAMENTO MONTAJE</v>
          </cell>
          <cell r="D4831" t="str">
            <v>133</v>
          </cell>
          <cell r="E4831" t="str">
            <v>TABLERO DE BORDO</v>
          </cell>
          <cell r="F4831" t="str">
            <v>RAYADO</v>
          </cell>
          <cell r="G4831" t="str">
            <v>TABLERO DE BORDORAYADO</v>
          </cell>
          <cell r="H4831" t="str">
            <v>X65</v>
          </cell>
          <cell r="I4831" t="str">
            <v>TCMU</v>
          </cell>
          <cell r="J4831">
            <v>7</v>
          </cell>
          <cell r="K4831" t="str">
            <v>RUSEK CHRISTIAN ADRI</v>
          </cell>
          <cell r="L4831" t="str">
            <v>GUN2</v>
          </cell>
        </row>
        <row r="4832">
          <cell r="A4832">
            <v>22</v>
          </cell>
          <cell r="B4832" t="str">
            <v>X65</v>
          </cell>
          <cell r="C4832" t="str">
            <v>DEPARTAMENTO MONTAJE</v>
          </cell>
          <cell r="D4832" t="str">
            <v>137</v>
          </cell>
          <cell r="E4832" t="str">
            <v>CAJETIN EXT. LUNA DE PUERTA ARD.</v>
          </cell>
          <cell r="F4832" t="str">
            <v>MAL POSICIONADO</v>
          </cell>
          <cell r="G4832" t="str">
            <v>CAJETIN EXT. LUNA DE PUERTA ARD.MAL POSICIONADO</v>
          </cell>
          <cell r="H4832" t="str">
            <v>X65</v>
          </cell>
          <cell r="I4832" t="str">
            <v>BOUT</v>
          </cell>
          <cell r="J4832">
            <v>7</v>
          </cell>
          <cell r="K4832" t="str">
            <v>GUTIERREZ VERONICA</v>
          </cell>
          <cell r="L4832" t="str">
            <v>GUNI</v>
          </cell>
        </row>
        <row r="4833">
          <cell r="A4833">
            <v>22</v>
          </cell>
          <cell r="B4833" t="str">
            <v>X65</v>
          </cell>
          <cell r="C4833" t="str">
            <v>DEPARTAMENTO MONTAJE</v>
          </cell>
          <cell r="D4833" t="str">
            <v>137</v>
          </cell>
          <cell r="E4833" t="str">
            <v>CAJETIN EXT. LUNA DE PUERTA ARD.</v>
          </cell>
          <cell r="F4833" t="str">
            <v>MAL POSICIONADO</v>
          </cell>
          <cell r="G4833" t="str">
            <v>CAJETIN EXT. LUNA DE PUERTA ARD.MAL POSICIONADO</v>
          </cell>
          <cell r="H4833" t="str">
            <v>X65</v>
          </cell>
          <cell r="I4833" t="str">
            <v>SREE</v>
          </cell>
          <cell r="J4833">
            <v>7</v>
          </cell>
          <cell r="K4833" t="str">
            <v>VAZQUEZ RENE ALBERTO</v>
          </cell>
          <cell r="L4833" t="str">
            <v>GUNI</v>
          </cell>
        </row>
        <row r="4834">
          <cell r="A4834">
            <v>22</v>
          </cell>
          <cell r="B4834" t="str">
            <v>X65</v>
          </cell>
          <cell r="C4834" t="str">
            <v>DEPARTAMENTO MONTAJE</v>
          </cell>
          <cell r="D4834" t="str">
            <v>137</v>
          </cell>
          <cell r="E4834" t="str">
            <v>CAJETIN EXT. LUNA DE PUERTA ARD.</v>
          </cell>
          <cell r="F4834" t="str">
            <v>MAL POSICIONADO</v>
          </cell>
          <cell r="G4834" t="str">
            <v>CAJETIN EXT. LUNA DE PUERTA ARD.MAL POSICIONADO</v>
          </cell>
          <cell r="H4834" t="str">
            <v>X65</v>
          </cell>
          <cell r="I4834" t="str">
            <v>TCMU</v>
          </cell>
          <cell r="J4834">
            <v>7</v>
          </cell>
          <cell r="K4834" t="str">
            <v>FIGUEROA MIGUEL ANGE</v>
          </cell>
          <cell r="L4834" t="str">
            <v>GUNI</v>
          </cell>
        </row>
        <row r="4835">
          <cell r="A4835">
            <v>22</v>
          </cell>
          <cell r="B4835" t="str">
            <v>X65</v>
          </cell>
          <cell r="C4835" t="str">
            <v>DEPARTAMENTO MONTAJE</v>
          </cell>
          <cell r="D4835" t="str">
            <v>137</v>
          </cell>
          <cell r="E4835" t="str">
            <v>CAJETIN EXT. LUNA DE PUERTA ARD.</v>
          </cell>
          <cell r="F4835" t="str">
            <v>MAL POSICIONADO</v>
          </cell>
          <cell r="G4835" t="str">
            <v>CAJETIN EXT. LUNA DE PUERTA ARD.MAL POSICIONADO</v>
          </cell>
          <cell r="H4835" t="str">
            <v>X65</v>
          </cell>
          <cell r="I4835" t="str">
            <v>TCMU</v>
          </cell>
          <cell r="J4835">
            <v>7</v>
          </cell>
          <cell r="K4835" t="str">
            <v>GAUNA MARIA EUGENIA</v>
          </cell>
          <cell r="L4835" t="str">
            <v>GUNI</v>
          </cell>
        </row>
        <row r="4836">
          <cell r="A4836">
            <v>22</v>
          </cell>
          <cell r="B4836" t="str">
            <v>X65</v>
          </cell>
          <cell r="C4836" t="str">
            <v>DEPARTAMENTO MONTAJE</v>
          </cell>
          <cell r="D4836" t="str">
            <v>137</v>
          </cell>
          <cell r="E4836" t="str">
            <v>CAJETIN EXT. LUNA DE PUERTA ARD.</v>
          </cell>
          <cell r="F4836" t="str">
            <v>MAL POSICIONADO</v>
          </cell>
          <cell r="G4836" t="str">
            <v>CAJETIN EXT. LUNA DE PUERTA ARD.MAL POSICIONADO</v>
          </cell>
          <cell r="H4836" t="str">
            <v>X65</v>
          </cell>
          <cell r="I4836" t="str">
            <v>TCMU</v>
          </cell>
          <cell r="J4836">
            <v>7</v>
          </cell>
          <cell r="K4836" t="str">
            <v>RIZZI JESSICA</v>
          </cell>
          <cell r="L4836" t="str">
            <v>GUNI</v>
          </cell>
        </row>
        <row r="4837">
          <cell r="A4837">
            <v>22</v>
          </cell>
          <cell r="B4837" t="str">
            <v>X65</v>
          </cell>
          <cell r="C4837" t="str">
            <v>DEPARTAMENTO MONTAJE</v>
          </cell>
          <cell r="D4837" t="str">
            <v>137</v>
          </cell>
          <cell r="E4837" t="str">
            <v>CAJETIN EXT. LUNA DE PUERTA ARD.</v>
          </cell>
          <cell r="F4837" t="str">
            <v>MAL POSICIONADO</v>
          </cell>
          <cell r="G4837" t="str">
            <v>CAJETIN EXT. LUNA DE PUERTA ARD.MAL POSICIONADO</v>
          </cell>
          <cell r="H4837" t="str">
            <v>X65</v>
          </cell>
          <cell r="J4837">
            <v>7</v>
          </cell>
          <cell r="K4837" t="str">
            <v>VAZQUEZ RENE ALBERTO</v>
          </cell>
          <cell r="L4837" t="str">
            <v>GUNI</v>
          </cell>
        </row>
        <row r="4838">
          <cell r="A4838">
            <v>22</v>
          </cell>
          <cell r="B4838" t="str">
            <v>X65</v>
          </cell>
          <cell r="C4838" t="str">
            <v>DEPARTAMENTO MONTAJE</v>
          </cell>
          <cell r="D4838" t="str">
            <v>137</v>
          </cell>
          <cell r="E4838" t="str">
            <v>CAJETIN EXT. LUNA DE PUERTA ARD.</v>
          </cell>
          <cell r="F4838" t="str">
            <v>NO PLACA</v>
          </cell>
          <cell r="G4838" t="str">
            <v>CAJETIN EXT. LUNA DE PUERTA ARD.NO PLACA</v>
          </cell>
          <cell r="H4838" t="str">
            <v>X65</v>
          </cell>
          <cell r="I4838" t="str">
            <v>TCMU</v>
          </cell>
          <cell r="J4838">
            <v>7</v>
          </cell>
          <cell r="K4838" t="str">
            <v>FUENTE FEDER GREGOR</v>
          </cell>
          <cell r="L4838" t="str">
            <v>GUNI</v>
          </cell>
        </row>
        <row r="4839">
          <cell r="A4839">
            <v>22</v>
          </cell>
          <cell r="B4839" t="str">
            <v>X65</v>
          </cell>
          <cell r="C4839" t="str">
            <v>DEPARTAMENTO MONTAJE</v>
          </cell>
          <cell r="D4839" t="str">
            <v>137</v>
          </cell>
          <cell r="E4839" t="str">
            <v>CAJETIN EXT. LUNA DE PUERTA ARI.</v>
          </cell>
          <cell r="F4839" t="str">
            <v>MAL POSICIONADO</v>
          </cell>
          <cell r="G4839" t="str">
            <v>CAJETIN EXT. LUNA DE PUERTA ARI.MAL POSICIONADO</v>
          </cell>
          <cell r="H4839" t="str">
            <v>X65</v>
          </cell>
          <cell r="I4839" t="str">
            <v>TCMU</v>
          </cell>
          <cell r="J4839">
            <v>7</v>
          </cell>
          <cell r="K4839" t="str">
            <v>FIGUEROA MIGUEL ANGE</v>
          </cell>
          <cell r="L4839" t="str">
            <v>GUNI</v>
          </cell>
        </row>
        <row r="4840">
          <cell r="A4840">
            <v>22</v>
          </cell>
          <cell r="B4840" t="str">
            <v>X65</v>
          </cell>
          <cell r="C4840" t="str">
            <v>DEPARTAMENTO MONTAJE</v>
          </cell>
          <cell r="D4840" t="str">
            <v>137</v>
          </cell>
          <cell r="E4840" t="str">
            <v>CAJETIN EXT. LUNA DE PUERTA ARI.</v>
          </cell>
          <cell r="F4840" t="str">
            <v>MAL POSICIONADO</v>
          </cell>
          <cell r="G4840" t="str">
            <v>CAJETIN EXT. LUNA DE PUERTA ARI.MAL POSICIONADO</v>
          </cell>
          <cell r="H4840" t="str">
            <v>X65</v>
          </cell>
          <cell r="I4840" t="str">
            <v>TCMU</v>
          </cell>
          <cell r="J4840">
            <v>7</v>
          </cell>
          <cell r="K4840" t="str">
            <v>RIZZI JESSICA</v>
          </cell>
          <cell r="L4840" t="str">
            <v>GUNI</v>
          </cell>
        </row>
        <row r="4841">
          <cell r="A4841">
            <v>22</v>
          </cell>
          <cell r="B4841" t="str">
            <v>X65</v>
          </cell>
          <cell r="C4841" t="str">
            <v>DEPARTAMENTO MONTAJE</v>
          </cell>
          <cell r="D4841" t="str">
            <v>137</v>
          </cell>
          <cell r="E4841" t="str">
            <v>CAJETIN EXT. LUNA DE PUERTA ARI.</v>
          </cell>
          <cell r="F4841" t="str">
            <v>NO PLACA</v>
          </cell>
          <cell r="G4841" t="str">
            <v>CAJETIN EXT. LUNA DE PUERTA ARI.NO PLACA</v>
          </cell>
          <cell r="H4841" t="str">
            <v>X65</v>
          </cell>
          <cell r="I4841" t="str">
            <v>BOUT</v>
          </cell>
          <cell r="J4841">
            <v>7</v>
          </cell>
          <cell r="K4841" t="str">
            <v>FIGUEROA MIGUEL ANGE</v>
          </cell>
          <cell r="L4841" t="str">
            <v>GUNI</v>
          </cell>
        </row>
        <row r="4842">
          <cell r="A4842">
            <v>22</v>
          </cell>
          <cell r="B4842" t="str">
            <v>X65</v>
          </cell>
          <cell r="C4842" t="str">
            <v>DEPARTAMENTO MONTAJE</v>
          </cell>
          <cell r="D4842" t="str">
            <v>137</v>
          </cell>
          <cell r="E4842" t="str">
            <v>CAJETIN EXT. LUNA DE PUERTA AVD.</v>
          </cell>
          <cell r="F4842" t="str">
            <v>MAL POSICIONADO</v>
          </cell>
          <cell r="G4842" t="str">
            <v>CAJETIN EXT. LUNA DE PUERTA AVD.MAL POSICIONADO</v>
          </cell>
          <cell r="H4842" t="str">
            <v>X65</v>
          </cell>
          <cell r="I4842" t="str">
            <v>TCMU</v>
          </cell>
          <cell r="J4842">
            <v>7</v>
          </cell>
          <cell r="K4842" t="str">
            <v>FUENTE FEDER GREGOR</v>
          </cell>
          <cell r="L4842" t="str">
            <v>GUNI</v>
          </cell>
        </row>
        <row r="4843">
          <cell r="A4843">
            <v>22</v>
          </cell>
          <cell r="B4843" t="str">
            <v>X65</v>
          </cell>
          <cell r="C4843" t="str">
            <v>DEPARTAMENTO MONTAJE</v>
          </cell>
          <cell r="D4843" t="str">
            <v>137</v>
          </cell>
          <cell r="E4843" t="str">
            <v>CAJETIN EXT. LUNA DE PUERTA AVD.</v>
          </cell>
          <cell r="F4843" t="str">
            <v>MAL POSICIONADO</v>
          </cell>
          <cell r="G4843" t="str">
            <v>CAJETIN EXT. LUNA DE PUERTA AVD.MAL POSICIONADO</v>
          </cell>
          <cell r="H4843" t="str">
            <v>X65</v>
          </cell>
          <cell r="I4843" t="str">
            <v>TCMU</v>
          </cell>
          <cell r="J4843">
            <v>7</v>
          </cell>
          <cell r="K4843" t="str">
            <v>VAZQUEZ RENE ALBERTO</v>
          </cell>
          <cell r="L4843" t="str">
            <v>GUNI</v>
          </cell>
        </row>
        <row r="4844">
          <cell r="A4844">
            <v>22</v>
          </cell>
          <cell r="B4844" t="str">
            <v>X65</v>
          </cell>
          <cell r="C4844" t="str">
            <v>DEPARTAMENTO MONTAJE</v>
          </cell>
          <cell r="D4844" t="str">
            <v>137</v>
          </cell>
          <cell r="E4844" t="str">
            <v>CAJETIN EXT. LUNA DE PUERTA AVD.</v>
          </cell>
          <cell r="F4844" t="str">
            <v>NO PLACA</v>
          </cell>
          <cell r="G4844" t="str">
            <v>CAJETIN EXT. LUNA DE PUERTA AVD.NO PLACA</v>
          </cell>
          <cell r="H4844" t="str">
            <v>X65</v>
          </cell>
          <cell r="I4844" t="str">
            <v>TCMU</v>
          </cell>
          <cell r="J4844">
            <v>7</v>
          </cell>
          <cell r="K4844" t="str">
            <v>MANZANELLI RICARDO O</v>
          </cell>
          <cell r="L4844" t="str">
            <v>GUNI</v>
          </cell>
        </row>
        <row r="4845">
          <cell r="A4845">
            <v>22</v>
          </cell>
          <cell r="B4845" t="str">
            <v>X65</v>
          </cell>
          <cell r="C4845" t="str">
            <v>DEPARTAMENTO MONTAJE</v>
          </cell>
          <cell r="D4845" t="str">
            <v>137</v>
          </cell>
          <cell r="E4845" t="str">
            <v>CAJETIN EXT. LUNA DE PUERTA AVI.</v>
          </cell>
          <cell r="F4845" t="str">
            <v>NO PLACA</v>
          </cell>
          <cell r="G4845" t="str">
            <v>CAJETIN EXT. LUNA DE PUERTA AVI.NO PLACA</v>
          </cell>
          <cell r="H4845" t="str">
            <v>X65</v>
          </cell>
          <cell r="I4845" t="str">
            <v>TCMU</v>
          </cell>
          <cell r="J4845">
            <v>7</v>
          </cell>
          <cell r="K4845" t="str">
            <v>FIGUEROA MIGUEL ANGE</v>
          </cell>
          <cell r="L4845" t="str">
            <v>GUNI</v>
          </cell>
        </row>
        <row r="4846">
          <cell r="A4846">
            <v>22</v>
          </cell>
          <cell r="B4846" t="str">
            <v>X65</v>
          </cell>
          <cell r="C4846" t="str">
            <v>DEPARTAMENTO MONTAJE</v>
          </cell>
          <cell r="D4846" t="str">
            <v>137</v>
          </cell>
          <cell r="E4846" t="str">
            <v>CAJON DE PUERTA AVI.</v>
          </cell>
          <cell r="F4846" t="str">
            <v>MANCHA</v>
          </cell>
          <cell r="G4846" t="str">
            <v>CAJON DE PUERTA AVI.MANCHA</v>
          </cell>
          <cell r="H4846" t="str">
            <v>X65</v>
          </cell>
          <cell r="I4846" t="str">
            <v>TCMU</v>
          </cell>
          <cell r="J4846">
            <v>7</v>
          </cell>
          <cell r="K4846" t="str">
            <v>FUENTE FEDER GREGOR</v>
          </cell>
          <cell r="L4846" t="str">
            <v>GUNI</v>
          </cell>
        </row>
        <row r="4847">
          <cell r="A4847">
            <v>22</v>
          </cell>
          <cell r="B4847" t="str">
            <v>X65</v>
          </cell>
          <cell r="C4847" t="str">
            <v>DEPARTAMENTO MONTAJE</v>
          </cell>
          <cell r="D4847" t="str">
            <v>137</v>
          </cell>
          <cell r="E4847" t="str">
            <v>CUERPO BARRILITO DE PUERTA  AVI.</v>
          </cell>
          <cell r="F4847" t="str">
            <v>JUNTA MAL POSICIONADA</v>
          </cell>
          <cell r="G4847" t="str">
            <v>CUERPO BARRILITO DE PUERTA  AVI.JUNTA MAL POSICIONADA</v>
          </cell>
          <cell r="H4847" t="str">
            <v>X65</v>
          </cell>
          <cell r="I4847" t="str">
            <v>BOUT</v>
          </cell>
          <cell r="J4847">
            <v>7</v>
          </cell>
          <cell r="K4847" t="str">
            <v>CUELLO CRISTIAN GABR</v>
          </cell>
          <cell r="L4847" t="str">
            <v>TCMU</v>
          </cell>
        </row>
        <row r="4848">
          <cell r="A4848">
            <v>22</v>
          </cell>
          <cell r="B4848" t="str">
            <v>X65</v>
          </cell>
          <cell r="C4848" t="str">
            <v>DEPARTAMENTO MONTAJE</v>
          </cell>
          <cell r="D4848" t="str">
            <v>137</v>
          </cell>
          <cell r="E4848" t="str">
            <v>EMBELLECEDOR DE TECHO D.</v>
          </cell>
          <cell r="F4848" t="str">
            <v>MAL POSICIONADO</v>
          </cell>
          <cell r="G4848" t="str">
            <v>EMBELLECEDOR DE TECHO D.MAL POSICIONADO</v>
          </cell>
          <cell r="H4848" t="str">
            <v>X65</v>
          </cell>
          <cell r="I4848" t="str">
            <v>TCMU</v>
          </cell>
          <cell r="J4848">
            <v>7</v>
          </cell>
          <cell r="K4848" t="str">
            <v>ZELAYA GONZA MA CRUZ</v>
          </cell>
          <cell r="L4848" t="str">
            <v>GUNI</v>
          </cell>
        </row>
        <row r="4849">
          <cell r="A4849">
            <v>22</v>
          </cell>
          <cell r="B4849" t="str">
            <v>X65</v>
          </cell>
          <cell r="C4849" t="str">
            <v>DEPARTAMENTO MONTAJE</v>
          </cell>
          <cell r="D4849" t="str">
            <v>137</v>
          </cell>
          <cell r="E4849" t="str">
            <v>FUNCION ELEVALUNAS AV.</v>
          </cell>
          <cell r="F4849" t="str">
            <v>INSTALACION ESTATICA  2 RK01</v>
          </cell>
          <cell r="G4849" t="str">
            <v>FUNCION ELEVALUNAS AV.INSTALACION ESTATICA  2 RK01</v>
          </cell>
          <cell r="H4849" t="str">
            <v>X65</v>
          </cell>
          <cell r="I4849" t="str">
            <v>BOUT</v>
          </cell>
          <cell r="J4849">
            <v>7</v>
          </cell>
          <cell r="K4849" t="str">
            <v>CONTROL ELECTRICO</v>
          </cell>
          <cell r="L4849" t="str">
            <v>ST2A</v>
          </cell>
        </row>
        <row r="4850">
          <cell r="A4850">
            <v>22</v>
          </cell>
          <cell r="B4850" t="str">
            <v>X65</v>
          </cell>
          <cell r="C4850" t="str">
            <v>DEPARTAMENTO MONTAJE</v>
          </cell>
          <cell r="D4850" t="str">
            <v>137</v>
          </cell>
          <cell r="E4850" t="str">
            <v>JUNTA DE PUERTA  AVD. (BURLETE)</v>
          </cell>
          <cell r="F4850" t="str">
            <v>MANCHA</v>
          </cell>
          <cell r="G4850" t="str">
            <v>JUNTA DE PUERTA  AVD. (BURLETE)MANCHA</v>
          </cell>
          <cell r="H4850" t="str">
            <v>X65</v>
          </cell>
          <cell r="I4850" t="str">
            <v>TCMU</v>
          </cell>
          <cell r="J4850">
            <v>7</v>
          </cell>
          <cell r="K4850" t="str">
            <v>VAZQUEZ RENE ALBERTO</v>
          </cell>
          <cell r="L4850" t="str">
            <v>GUNI</v>
          </cell>
        </row>
        <row r="4851">
          <cell r="A4851">
            <v>22</v>
          </cell>
          <cell r="B4851" t="str">
            <v>X65</v>
          </cell>
          <cell r="C4851" t="str">
            <v>DEPARTAMENTO MONTAJE</v>
          </cell>
          <cell r="D4851" t="str">
            <v>137</v>
          </cell>
          <cell r="E4851" t="str">
            <v>LAMELUNAS EXT. DE PUERTA  ARD.</v>
          </cell>
          <cell r="F4851" t="str">
            <v>MAL POSICIONADO</v>
          </cell>
          <cell r="G4851" t="str">
            <v>LAMELUNAS EXT. DE PUERTA  ARD.MAL POSICIONADO</v>
          </cell>
          <cell r="H4851" t="str">
            <v>X65</v>
          </cell>
          <cell r="I4851" t="str">
            <v>TCMU</v>
          </cell>
          <cell r="J4851">
            <v>7</v>
          </cell>
          <cell r="K4851" t="str">
            <v>GUTIERREZ VERONICA</v>
          </cell>
          <cell r="L4851" t="str">
            <v>GUNI</v>
          </cell>
        </row>
        <row r="4852">
          <cell r="A4852">
            <v>22</v>
          </cell>
          <cell r="B4852" t="str">
            <v>X65</v>
          </cell>
          <cell r="C4852" t="str">
            <v>DEPARTAMENTO MONTAJE</v>
          </cell>
          <cell r="D4852" t="str">
            <v>137</v>
          </cell>
          <cell r="E4852" t="str">
            <v>LAMELUNAS EXT. DE PUERTA  ARD.</v>
          </cell>
          <cell r="F4852" t="str">
            <v>MAL POSICIONADO</v>
          </cell>
          <cell r="G4852" t="str">
            <v>LAMELUNAS EXT. DE PUERTA  ARD.MAL POSICIONADO</v>
          </cell>
          <cell r="H4852" t="str">
            <v>X65</v>
          </cell>
          <cell r="I4852" t="str">
            <v>TCMU</v>
          </cell>
          <cell r="J4852">
            <v>7</v>
          </cell>
          <cell r="K4852" t="str">
            <v>ZELAYA GONZA MA CRUZ</v>
          </cell>
          <cell r="L4852" t="str">
            <v>GUNI</v>
          </cell>
        </row>
        <row r="4853">
          <cell r="A4853">
            <v>22</v>
          </cell>
          <cell r="B4853" t="str">
            <v>X65</v>
          </cell>
          <cell r="C4853" t="str">
            <v>DEPARTAMENTO MONTAJE</v>
          </cell>
          <cell r="D4853" t="str">
            <v>137</v>
          </cell>
          <cell r="E4853" t="str">
            <v>LAMELUNAS EXT. DE PUERTA  ARI.</v>
          </cell>
          <cell r="F4853" t="str">
            <v>NO PLACA</v>
          </cell>
          <cell r="G4853" t="str">
            <v>LAMELUNAS EXT. DE PUERTA  ARI.NO PLACA</v>
          </cell>
          <cell r="H4853" t="str">
            <v>X65</v>
          </cell>
          <cell r="I4853" t="str">
            <v>TCMU</v>
          </cell>
          <cell r="J4853">
            <v>7</v>
          </cell>
          <cell r="K4853" t="str">
            <v>GAUNA MARIA EUGENIA</v>
          </cell>
          <cell r="L4853" t="str">
            <v>GUNI</v>
          </cell>
        </row>
        <row r="4854">
          <cell r="A4854">
            <v>22</v>
          </cell>
          <cell r="B4854" t="str">
            <v>X65</v>
          </cell>
          <cell r="C4854" t="str">
            <v>DEPARTAMENTO MONTAJE</v>
          </cell>
          <cell r="D4854" t="str">
            <v>137</v>
          </cell>
          <cell r="E4854" t="str">
            <v>LAMELUNAS EXT. DE PUERTA  AVD.</v>
          </cell>
          <cell r="F4854" t="str">
            <v>DEFORMADO</v>
          </cell>
          <cell r="G4854" t="str">
            <v>LAMELUNAS EXT. DE PUERTA  AVD.DEFORMADO</v>
          </cell>
          <cell r="H4854" t="str">
            <v>X65</v>
          </cell>
          <cell r="I4854" t="str">
            <v>TCMU</v>
          </cell>
          <cell r="J4854">
            <v>7</v>
          </cell>
          <cell r="K4854" t="str">
            <v>FUENTE FEDER GREGOR</v>
          </cell>
          <cell r="L4854" t="str">
            <v>GUNI</v>
          </cell>
        </row>
        <row r="4855">
          <cell r="A4855">
            <v>22</v>
          </cell>
          <cell r="B4855" t="str">
            <v>X65</v>
          </cell>
          <cell r="C4855" t="str">
            <v>DEPARTAMENTO MONTAJE</v>
          </cell>
          <cell r="D4855" t="str">
            <v>137</v>
          </cell>
          <cell r="E4855" t="str">
            <v>LAMELUNAS EXT. DE PUERTA  AVI.</v>
          </cell>
          <cell r="F4855" t="str">
            <v>MAL POSICIONADO</v>
          </cell>
          <cell r="G4855" t="str">
            <v>LAMELUNAS EXT. DE PUERTA  AVI.MAL POSICIONADO</v>
          </cell>
          <cell r="H4855" t="str">
            <v>X65</v>
          </cell>
          <cell r="I4855" t="str">
            <v>TCMU</v>
          </cell>
          <cell r="J4855">
            <v>7</v>
          </cell>
          <cell r="K4855" t="str">
            <v>RIZZI JESSICA</v>
          </cell>
          <cell r="L4855" t="str">
            <v>GUNI</v>
          </cell>
        </row>
        <row r="4856">
          <cell r="A4856">
            <v>22</v>
          </cell>
          <cell r="B4856" t="str">
            <v>X65</v>
          </cell>
          <cell r="C4856" t="str">
            <v>DEPARTAMENTO MONTAJE</v>
          </cell>
          <cell r="D4856" t="str">
            <v>137</v>
          </cell>
          <cell r="E4856" t="str">
            <v>LAMELUNAS EXT. DE PUERTA  AVI.</v>
          </cell>
          <cell r="F4856" t="str">
            <v>NO PLACA</v>
          </cell>
          <cell r="G4856" t="str">
            <v>LAMELUNAS EXT. DE PUERTA  AVI.NO PLACA</v>
          </cell>
          <cell r="H4856" t="str">
            <v>X65</v>
          </cell>
          <cell r="I4856" t="str">
            <v>TCMU</v>
          </cell>
          <cell r="J4856">
            <v>7</v>
          </cell>
          <cell r="K4856" t="str">
            <v>GAUNA MARIA EUGENIA</v>
          </cell>
          <cell r="L4856" t="str">
            <v>GUNI</v>
          </cell>
        </row>
        <row r="4857">
          <cell r="A4857">
            <v>22</v>
          </cell>
          <cell r="B4857" t="str">
            <v>X65</v>
          </cell>
          <cell r="C4857" t="str">
            <v>DEPARTAMENTO MONTAJE</v>
          </cell>
          <cell r="D4857" t="str">
            <v>137</v>
          </cell>
          <cell r="E4857" t="str">
            <v>LAMELUNAS EXT. DE PUERTA  AVI.</v>
          </cell>
          <cell r="F4857" t="str">
            <v>NO PLACA</v>
          </cell>
          <cell r="G4857" t="str">
            <v>LAMELUNAS EXT. DE PUERTA  AVI.NO PLACA</v>
          </cell>
          <cell r="H4857" t="str">
            <v>X65</v>
          </cell>
          <cell r="I4857" t="str">
            <v>TCMU</v>
          </cell>
          <cell r="J4857">
            <v>7</v>
          </cell>
          <cell r="K4857" t="str">
            <v>VERA FEDERICO</v>
          </cell>
          <cell r="L4857" t="str">
            <v>GUNI</v>
          </cell>
        </row>
        <row r="4858">
          <cell r="A4858">
            <v>22</v>
          </cell>
          <cell r="B4858" t="str">
            <v>X65</v>
          </cell>
          <cell r="C4858" t="str">
            <v>DEPARTAMENTO MONTAJE</v>
          </cell>
          <cell r="D4858" t="str">
            <v>137</v>
          </cell>
          <cell r="E4858" t="str">
            <v>LUNA MOVIL DE PUERTA  ARD.</v>
          </cell>
          <cell r="F4858" t="str">
            <v>MAL ASPECTO</v>
          </cell>
          <cell r="G4858" t="str">
            <v>LUNA MOVIL DE PUERTA  ARD.MAL ASPECTO</v>
          </cell>
          <cell r="H4858" t="str">
            <v>X65</v>
          </cell>
          <cell r="I4858" t="str">
            <v>TCMU</v>
          </cell>
          <cell r="J4858">
            <v>7</v>
          </cell>
          <cell r="K4858" t="str">
            <v>FIGUEROA MIGUEL ANGE</v>
          </cell>
          <cell r="L4858" t="str">
            <v>GUNI</v>
          </cell>
        </row>
        <row r="4859">
          <cell r="A4859">
            <v>22</v>
          </cell>
          <cell r="B4859" t="str">
            <v>X65</v>
          </cell>
          <cell r="C4859" t="str">
            <v>DEPARTAMENTO MONTAJE</v>
          </cell>
          <cell r="D4859" t="str">
            <v>137</v>
          </cell>
          <cell r="E4859" t="str">
            <v>LUNA MOVIL DE PUERTA  ARD.</v>
          </cell>
          <cell r="F4859" t="str">
            <v>MANCHA</v>
          </cell>
          <cell r="G4859" t="str">
            <v>LUNA MOVIL DE PUERTA  ARD.MANCHA</v>
          </cell>
          <cell r="H4859" t="str">
            <v>X65</v>
          </cell>
          <cell r="I4859" t="str">
            <v>TCMU</v>
          </cell>
          <cell r="J4859">
            <v>7</v>
          </cell>
          <cell r="K4859" t="str">
            <v>ZELAYA GONZA MA CRUZ</v>
          </cell>
          <cell r="L4859" t="str">
            <v>GUNI</v>
          </cell>
        </row>
        <row r="4860">
          <cell r="A4860">
            <v>22</v>
          </cell>
          <cell r="B4860" t="str">
            <v>X65</v>
          </cell>
          <cell r="C4860" t="str">
            <v>DEPARTAMENTO MONTAJE</v>
          </cell>
          <cell r="D4860" t="str">
            <v>137</v>
          </cell>
          <cell r="E4860" t="str">
            <v>LUNA MOVIL DE PUERTA  ARD.</v>
          </cell>
          <cell r="F4860" t="str">
            <v>TALONA A LA MANIOBRA</v>
          </cell>
          <cell r="G4860" t="str">
            <v>LUNA MOVIL DE PUERTA  ARD.TALONA A LA MANIOBRA</v>
          </cell>
          <cell r="H4860" t="str">
            <v>X65</v>
          </cell>
          <cell r="I4860" t="str">
            <v>TCMU</v>
          </cell>
          <cell r="J4860">
            <v>7</v>
          </cell>
          <cell r="K4860" t="str">
            <v>ZELAYA GONZA MA CRUZ</v>
          </cell>
          <cell r="L4860" t="str">
            <v>GUNI</v>
          </cell>
        </row>
        <row r="4861">
          <cell r="A4861">
            <v>22</v>
          </cell>
          <cell r="B4861" t="str">
            <v>X65</v>
          </cell>
          <cell r="C4861" t="str">
            <v>DEPARTAMENTO MONTAJE</v>
          </cell>
          <cell r="D4861" t="str">
            <v>137</v>
          </cell>
          <cell r="E4861" t="str">
            <v>MARCO DE PUERTA  AVI</v>
          </cell>
          <cell r="F4861" t="str">
            <v>MAL ASPECTO</v>
          </cell>
          <cell r="G4861" t="str">
            <v>MARCO DE PUERTA  AVIMAL ASPECTO</v>
          </cell>
          <cell r="H4861" t="str">
            <v>X65</v>
          </cell>
          <cell r="I4861" t="str">
            <v>BOUT</v>
          </cell>
          <cell r="J4861">
            <v>7</v>
          </cell>
          <cell r="K4861" t="str">
            <v>GUTIERREZ VERONICA</v>
          </cell>
          <cell r="L4861" t="str">
            <v>GUNI</v>
          </cell>
        </row>
        <row r="4862">
          <cell r="A4862">
            <v>22</v>
          </cell>
          <cell r="B4862" t="str">
            <v>X65</v>
          </cell>
          <cell r="C4862" t="str">
            <v>DEPARTAMENTO MONTAJE</v>
          </cell>
          <cell r="D4862" t="str">
            <v>137</v>
          </cell>
          <cell r="E4862" t="str">
            <v>PANEL INT DE PUERTA ARI</v>
          </cell>
          <cell r="F4862" t="str">
            <v>MANCHA</v>
          </cell>
          <cell r="G4862" t="str">
            <v>PANEL INT DE PUERTA ARIMANCHA</v>
          </cell>
          <cell r="H4862" t="str">
            <v>X65</v>
          </cell>
          <cell r="I4862" t="str">
            <v>TCMU</v>
          </cell>
          <cell r="J4862">
            <v>7</v>
          </cell>
          <cell r="K4862" t="str">
            <v>MANZANELLI RICARDO O</v>
          </cell>
          <cell r="L4862" t="str">
            <v>GUNI</v>
          </cell>
        </row>
        <row r="4863">
          <cell r="A4863">
            <v>22</v>
          </cell>
          <cell r="B4863" t="str">
            <v>X65</v>
          </cell>
          <cell r="C4863" t="str">
            <v>DEPARTAMENTO MONTAJE</v>
          </cell>
          <cell r="D4863" t="str">
            <v>137</v>
          </cell>
          <cell r="E4863" t="str">
            <v>PANEL INT DE PUERTA ARI</v>
          </cell>
          <cell r="F4863" t="str">
            <v>MANCHA</v>
          </cell>
          <cell r="G4863" t="str">
            <v>PANEL INT DE PUERTA ARIMANCHA</v>
          </cell>
          <cell r="H4863" t="str">
            <v>X65</v>
          </cell>
          <cell r="I4863" t="str">
            <v>TCMU</v>
          </cell>
          <cell r="J4863">
            <v>7</v>
          </cell>
          <cell r="K4863" t="str">
            <v>VAZQUEZ RENE ALBERTO</v>
          </cell>
          <cell r="L4863" t="str">
            <v>GUNI</v>
          </cell>
        </row>
        <row r="4864">
          <cell r="A4864">
            <v>22</v>
          </cell>
          <cell r="B4864" t="str">
            <v>X65</v>
          </cell>
          <cell r="C4864" t="str">
            <v>DEPARTAMENTO MONTAJE</v>
          </cell>
          <cell r="D4864" t="str">
            <v>137</v>
          </cell>
          <cell r="E4864" t="str">
            <v>PANEL INT DE PUERTA ARI</v>
          </cell>
          <cell r="F4864" t="str">
            <v>NO PLACA</v>
          </cell>
          <cell r="G4864" t="str">
            <v>PANEL INT DE PUERTA ARINO PLACA</v>
          </cell>
          <cell r="H4864" t="str">
            <v>X65</v>
          </cell>
          <cell r="I4864" t="str">
            <v>TCMU</v>
          </cell>
          <cell r="J4864">
            <v>7</v>
          </cell>
          <cell r="K4864" t="str">
            <v>FIGUEROA MIGUEL ANGE</v>
          </cell>
          <cell r="L4864" t="str">
            <v>GUNI</v>
          </cell>
        </row>
        <row r="4865">
          <cell r="A4865">
            <v>22</v>
          </cell>
          <cell r="B4865" t="str">
            <v>X65</v>
          </cell>
          <cell r="C4865" t="str">
            <v>DEPARTAMENTO MONTAJE</v>
          </cell>
          <cell r="D4865" t="str">
            <v>137</v>
          </cell>
          <cell r="E4865" t="str">
            <v>PANEL INT DE PUERTA ARI</v>
          </cell>
          <cell r="F4865" t="str">
            <v>TALONA A LA MANIOBRA</v>
          </cell>
          <cell r="G4865" t="str">
            <v>PANEL INT DE PUERTA ARITALONA A LA MANIOBRA</v>
          </cell>
          <cell r="H4865" t="str">
            <v>X65</v>
          </cell>
          <cell r="I4865" t="str">
            <v>TCMU</v>
          </cell>
          <cell r="J4865">
            <v>7</v>
          </cell>
          <cell r="K4865" t="str">
            <v>RUSEK CHRISTIAN ADRI</v>
          </cell>
          <cell r="L4865" t="str">
            <v>GUNI</v>
          </cell>
        </row>
        <row r="4866">
          <cell r="A4866">
            <v>22</v>
          </cell>
          <cell r="B4866" t="str">
            <v>X65</v>
          </cell>
          <cell r="C4866" t="str">
            <v>DEPARTAMENTO MONTAJE</v>
          </cell>
          <cell r="D4866" t="str">
            <v>137</v>
          </cell>
          <cell r="E4866" t="str">
            <v>PANEL INT DE PUERTA AVD</v>
          </cell>
          <cell r="F4866" t="str">
            <v>FALTA</v>
          </cell>
          <cell r="G4866" t="str">
            <v>PANEL INT DE PUERTA AVDFALTA</v>
          </cell>
          <cell r="H4866" t="str">
            <v>X65</v>
          </cell>
          <cell r="I4866" t="str">
            <v>TCMU</v>
          </cell>
          <cell r="J4866">
            <v>7</v>
          </cell>
          <cell r="K4866" t="str">
            <v>RAMIREZ RICAR DANIEL</v>
          </cell>
          <cell r="L4866" t="str">
            <v>GUNI</v>
          </cell>
        </row>
        <row r="4867">
          <cell r="A4867">
            <v>22</v>
          </cell>
          <cell r="B4867" t="str">
            <v>X65</v>
          </cell>
          <cell r="C4867" t="str">
            <v>DEPARTAMENTO MONTAJE</v>
          </cell>
          <cell r="D4867" t="str">
            <v>137</v>
          </cell>
          <cell r="E4867" t="str">
            <v>PANEL INT DE PUERTA AVD</v>
          </cell>
          <cell r="F4867" t="str">
            <v>MAL POSICIONADO</v>
          </cell>
          <cell r="G4867" t="str">
            <v>PANEL INT DE PUERTA AVDMAL POSICIONADO</v>
          </cell>
          <cell r="H4867" t="str">
            <v>X65</v>
          </cell>
          <cell r="I4867" t="str">
            <v>TCMU</v>
          </cell>
          <cell r="J4867">
            <v>7</v>
          </cell>
          <cell r="K4867" t="str">
            <v>MANZANELLI RICARDO O</v>
          </cell>
          <cell r="L4867" t="str">
            <v>GUNI</v>
          </cell>
        </row>
        <row r="4868">
          <cell r="A4868">
            <v>22</v>
          </cell>
          <cell r="B4868" t="str">
            <v>X65</v>
          </cell>
          <cell r="C4868" t="str">
            <v>DEPARTAMENTO MONTAJE</v>
          </cell>
          <cell r="D4868" t="str">
            <v>137</v>
          </cell>
          <cell r="E4868" t="str">
            <v>PANEL INT DE PUERTA AVD</v>
          </cell>
          <cell r="F4868" t="str">
            <v>NO PLACA</v>
          </cell>
          <cell r="G4868" t="str">
            <v>PANEL INT DE PUERTA AVDNO PLACA</v>
          </cell>
          <cell r="H4868" t="str">
            <v>X65</v>
          </cell>
          <cell r="I4868" t="str">
            <v>SREE</v>
          </cell>
          <cell r="J4868">
            <v>7</v>
          </cell>
          <cell r="K4868" t="str">
            <v>VAZQUEZ RENE ALBERTO</v>
          </cell>
          <cell r="L4868" t="str">
            <v>GUNI</v>
          </cell>
        </row>
        <row r="4869">
          <cell r="A4869">
            <v>22</v>
          </cell>
          <cell r="B4869" t="str">
            <v>X65</v>
          </cell>
          <cell r="C4869" t="str">
            <v>DEPARTAMENTO MONTAJE</v>
          </cell>
          <cell r="D4869" t="str">
            <v>137</v>
          </cell>
          <cell r="E4869" t="str">
            <v>PANEL INT DE PUERTA AVD</v>
          </cell>
          <cell r="F4869" t="str">
            <v>NO PLACA</v>
          </cell>
          <cell r="G4869" t="str">
            <v>PANEL INT DE PUERTA AVDNO PLACA</v>
          </cell>
          <cell r="H4869" t="str">
            <v>X65</v>
          </cell>
          <cell r="I4869" t="str">
            <v>TCMU</v>
          </cell>
          <cell r="J4869">
            <v>7</v>
          </cell>
          <cell r="K4869" t="str">
            <v>FIGUEROA MIGUEL ANGE</v>
          </cell>
          <cell r="L4869" t="str">
            <v>GUNI</v>
          </cell>
        </row>
        <row r="4870">
          <cell r="A4870">
            <v>22</v>
          </cell>
          <cell r="B4870" t="str">
            <v>X65</v>
          </cell>
          <cell r="C4870" t="str">
            <v>DEPARTAMENTO MONTAJE</v>
          </cell>
          <cell r="D4870" t="str">
            <v>137</v>
          </cell>
          <cell r="E4870" t="str">
            <v>PANEL INT DE PUERTA AVD</v>
          </cell>
          <cell r="F4870" t="str">
            <v>NO PLACA</v>
          </cell>
          <cell r="G4870" t="str">
            <v>PANEL INT DE PUERTA AVDNO PLACA</v>
          </cell>
          <cell r="H4870" t="str">
            <v>X65</v>
          </cell>
          <cell r="I4870" t="str">
            <v>TCMU</v>
          </cell>
          <cell r="J4870">
            <v>7</v>
          </cell>
          <cell r="K4870" t="str">
            <v>VAZQUEZ RENE ALBERTO</v>
          </cell>
          <cell r="L4870" t="str">
            <v>GUNI</v>
          </cell>
        </row>
        <row r="4871">
          <cell r="A4871">
            <v>22</v>
          </cell>
          <cell r="B4871" t="str">
            <v>X65</v>
          </cell>
          <cell r="C4871" t="str">
            <v>DEPARTAMENTO MONTAJE</v>
          </cell>
          <cell r="D4871" t="str">
            <v>137</v>
          </cell>
          <cell r="E4871" t="str">
            <v>PAÑO DE PUERTA  AVD / ALETA  AVD</v>
          </cell>
          <cell r="F4871" t="str">
            <v>MAL POSICIONADO</v>
          </cell>
          <cell r="G4871" t="str">
            <v>PAÑO DE PUERTA  AVD / ALETA  AVDMAL POSICIONADO</v>
          </cell>
          <cell r="H4871" t="str">
            <v>X65</v>
          </cell>
          <cell r="I4871" t="str">
            <v>TCMU</v>
          </cell>
          <cell r="J4871">
            <v>7</v>
          </cell>
          <cell r="K4871" t="str">
            <v>FUENTE FEDER GREGOR</v>
          </cell>
          <cell r="L4871" t="str">
            <v>GUNI</v>
          </cell>
        </row>
        <row r="4872">
          <cell r="A4872">
            <v>22</v>
          </cell>
          <cell r="B4872" t="str">
            <v>X65</v>
          </cell>
          <cell r="C4872" t="str">
            <v>DEPARTAMENTO MONTAJE</v>
          </cell>
          <cell r="D4872" t="str">
            <v>137</v>
          </cell>
          <cell r="E4872" t="str">
            <v>PUERTA AVI.</v>
          </cell>
          <cell r="F4872" t="str">
            <v>FALTA OBTURADOR</v>
          </cell>
          <cell r="G4872" t="str">
            <v>PUERTA AVI.FALTA OBTURADOR</v>
          </cell>
          <cell r="H4872" t="str">
            <v>X65</v>
          </cell>
          <cell r="I4872" t="str">
            <v>TCMU</v>
          </cell>
          <cell r="J4872">
            <v>7</v>
          </cell>
          <cell r="K4872" t="str">
            <v>VAZQUEZ RENE ALBERTO</v>
          </cell>
          <cell r="L4872" t="str">
            <v>GUNI</v>
          </cell>
        </row>
        <row r="4873">
          <cell r="A4873">
            <v>22</v>
          </cell>
          <cell r="B4873" t="str">
            <v>X65</v>
          </cell>
          <cell r="C4873" t="str">
            <v>DEPARTAMENTO MONTAJE</v>
          </cell>
          <cell r="D4873" t="str">
            <v>137</v>
          </cell>
          <cell r="E4873" t="str">
            <v>RETROVISOR EXT. I. REGULABLE DE INTERIOR</v>
          </cell>
          <cell r="F4873" t="str">
            <v>RAYADO</v>
          </cell>
          <cell r="G4873" t="str">
            <v>RETROVISOR EXT. I. REGULABLE DE INTERIORRAYADO</v>
          </cell>
          <cell r="H4873" t="str">
            <v>X65</v>
          </cell>
          <cell r="I4873" t="str">
            <v>TCMU</v>
          </cell>
          <cell r="J4873">
            <v>7</v>
          </cell>
          <cell r="K4873" t="str">
            <v>RUSEK CHRISTIAN ADRI</v>
          </cell>
          <cell r="L4873" t="str">
            <v>GUNI</v>
          </cell>
        </row>
        <row r="4874">
          <cell r="A4874">
            <v>22</v>
          </cell>
          <cell r="B4874" t="str">
            <v>X65</v>
          </cell>
          <cell r="C4874" t="str">
            <v>DEPARTAMENTO MONTAJE</v>
          </cell>
          <cell r="D4874" t="str">
            <v>139</v>
          </cell>
          <cell r="E4874" t="str">
            <v>FLEXIBLE FREIN ARG / PORTE FUSEE G</v>
          </cell>
          <cell r="F4874" t="str">
            <v>NO APRETADO</v>
          </cell>
          <cell r="G4874" t="str">
            <v>FLEXIBLE FREIN ARG / PORTE FUSEE GNO APRETADO</v>
          </cell>
          <cell r="H4874" t="str">
            <v>X65</v>
          </cell>
          <cell r="J4874">
            <v>7</v>
          </cell>
          <cell r="K4874" t="str">
            <v>PONCE SAON</v>
          </cell>
          <cell r="L4874" t="str">
            <v>GSM1</v>
          </cell>
        </row>
        <row r="4875">
          <cell r="A4875">
            <v>22</v>
          </cell>
          <cell r="B4875" t="str">
            <v>X65</v>
          </cell>
          <cell r="C4875" t="str">
            <v>DEPARTAMENTO MONTAJE</v>
          </cell>
          <cell r="D4875" t="str">
            <v>140</v>
          </cell>
          <cell r="E4875" t="str">
            <v>AMORTIGUADOR ARI</v>
          </cell>
          <cell r="F4875" t="str">
            <v>OPERACION MAL REALIZADA</v>
          </cell>
          <cell r="G4875" t="str">
            <v>AMORTIGUADOR ARIOPERACION MAL REALIZADA</v>
          </cell>
          <cell r="H4875" t="str">
            <v>X65</v>
          </cell>
          <cell r="I4875" t="str">
            <v>SREE</v>
          </cell>
          <cell r="J4875">
            <v>7</v>
          </cell>
          <cell r="K4875" t="str">
            <v>DAGHERO CLAUDIO JUAN</v>
          </cell>
          <cell r="L4875" t="str">
            <v>TCMU</v>
          </cell>
        </row>
        <row r="4876">
          <cell r="A4876">
            <v>22</v>
          </cell>
          <cell r="B4876" t="str">
            <v>X65</v>
          </cell>
          <cell r="C4876" t="str">
            <v>DEPARTAMENTO MONTAJE</v>
          </cell>
          <cell r="D4876" t="str">
            <v>140</v>
          </cell>
          <cell r="E4876" t="str">
            <v>CIERRE DE PUERTA ARI.</v>
          </cell>
          <cell r="F4876" t="str">
            <v>NO FUNCIONA</v>
          </cell>
          <cell r="G4876" t="str">
            <v>CIERRE DE PUERTA ARI.NO FUNCIONA</v>
          </cell>
          <cell r="H4876" t="str">
            <v>X65</v>
          </cell>
          <cell r="I4876" t="str">
            <v>SREE</v>
          </cell>
          <cell r="J4876">
            <v>7</v>
          </cell>
          <cell r="K4876" t="str">
            <v>ALFONSO LOPEZ</v>
          </cell>
          <cell r="L4876" t="str">
            <v>SREE</v>
          </cell>
        </row>
        <row r="4877">
          <cell r="A4877">
            <v>22</v>
          </cell>
          <cell r="B4877" t="str">
            <v>X65</v>
          </cell>
          <cell r="C4877" t="str">
            <v>DEPARTAMENTO MONTAJE</v>
          </cell>
          <cell r="D4877" t="str">
            <v>140</v>
          </cell>
          <cell r="E4877" t="str">
            <v>GUIA DESLIZ. REGLAJE DE CINTURON AVD.</v>
          </cell>
          <cell r="F4877" t="str">
            <v>FUNCIONAMIENTO INCOMPLETO</v>
          </cell>
          <cell r="G4877" t="str">
            <v>GUIA DESLIZ. REGLAJE DE CINTURON AVD.FUNCIONAMIENTO INCOMPLETO</v>
          </cell>
          <cell r="H4877" t="str">
            <v>X65</v>
          </cell>
          <cell r="I4877" t="str">
            <v>BOUT</v>
          </cell>
          <cell r="J4877">
            <v>7</v>
          </cell>
          <cell r="K4877" t="str">
            <v>AUTELLI JORGE A</v>
          </cell>
          <cell r="L4877" t="str">
            <v>TCMU</v>
          </cell>
        </row>
        <row r="4878">
          <cell r="A4878">
            <v>22</v>
          </cell>
          <cell r="B4878" t="str">
            <v>X65</v>
          </cell>
          <cell r="C4878" t="str">
            <v>DEPARTAMENTO MONTAJE</v>
          </cell>
          <cell r="D4878" t="str">
            <v>140</v>
          </cell>
          <cell r="E4878" t="str">
            <v>PILOTO DE INTERMITENCIA AVI.</v>
          </cell>
          <cell r="F4878" t="str">
            <v>MAL POSICIONADO</v>
          </cell>
          <cell r="G4878" t="str">
            <v>PILOTO DE INTERMITENCIA AVI.MAL POSICIONADO</v>
          </cell>
          <cell r="H4878" t="str">
            <v>X65</v>
          </cell>
          <cell r="I4878" t="str">
            <v>TCMU</v>
          </cell>
          <cell r="J4878">
            <v>7</v>
          </cell>
          <cell r="K4878" t="str">
            <v>GUTIERREZ VERONICA</v>
          </cell>
          <cell r="L4878" t="str">
            <v>GUNI</v>
          </cell>
        </row>
        <row r="4879">
          <cell r="A4879">
            <v>22</v>
          </cell>
          <cell r="B4879" t="str">
            <v>X65</v>
          </cell>
          <cell r="C4879" t="str">
            <v>DEPARTAMENTO MONTAJE</v>
          </cell>
          <cell r="D4879" t="str">
            <v>141</v>
          </cell>
          <cell r="E4879" t="str">
            <v>EBANISTERIA MONTANTE DE VANO D.</v>
          </cell>
          <cell r="F4879" t="str">
            <v>MAL POSICIONADO</v>
          </cell>
          <cell r="G4879" t="str">
            <v>EBANISTERIA MONTANTE DE VANO D.MAL POSICIONADO</v>
          </cell>
          <cell r="H4879" t="str">
            <v>X65</v>
          </cell>
          <cell r="I4879" t="str">
            <v>TCMU</v>
          </cell>
          <cell r="J4879">
            <v>7</v>
          </cell>
          <cell r="K4879" t="str">
            <v>FIGUEROA MIGUEL ANGE</v>
          </cell>
          <cell r="L4879" t="str">
            <v>GUNI</v>
          </cell>
        </row>
        <row r="4880">
          <cell r="A4880">
            <v>22</v>
          </cell>
          <cell r="B4880" t="str">
            <v>X65</v>
          </cell>
          <cell r="C4880" t="str">
            <v>DEPARTAMENTO MONTAJE</v>
          </cell>
          <cell r="D4880" t="str">
            <v>141</v>
          </cell>
          <cell r="E4880" t="str">
            <v>EBANISTERIA MONTANTE DE VANO D.</v>
          </cell>
          <cell r="F4880" t="str">
            <v>NO PLACA</v>
          </cell>
          <cell r="G4880" t="str">
            <v>EBANISTERIA MONTANTE DE VANO D.NO PLACA</v>
          </cell>
          <cell r="H4880" t="str">
            <v>X65</v>
          </cell>
          <cell r="I4880" t="str">
            <v>SREE</v>
          </cell>
          <cell r="J4880">
            <v>7</v>
          </cell>
          <cell r="K4880" t="str">
            <v>VERA FEDERICO</v>
          </cell>
          <cell r="L4880" t="str">
            <v>GUNI</v>
          </cell>
        </row>
        <row r="4881">
          <cell r="A4881">
            <v>22</v>
          </cell>
          <cell r="B4881" t="str">
            <v>X65</v>
          </cell>
          <cell r="C4881" t="str">
            <v>DEPARTAMENTO MONTAJE</v>
          </cell>
          <cell r="D4881" t="str">
            <v>141</v>
          </cell>
          <cell r="E4881" t="str">
            <v>EBANISTERIA MONTANTE DE VANO I.</v>
          </cell>
          <cell r="F4881" t="str">
            <v>MAL POSICIONADO</v>
          </cell>
          <cell r="G4881" t="str">
            <v>EBANISTERIA MONTANTE DE VANO I.MAL POSICIONADO</v>
          </cell>
          <cell r="H4881" t="str">
            <v>X65</v>
          </cell>
          <cell r="I4881" t="str">
            <v>TCMU</v>
          </cell>
          <cell r="J4881">
            <v>7</v>
          </cell>
          <cell r="K4881" t="str">
            <v>VAZQUEZ RENE ALBERTO</v>
          </cell>
          <cell r="L4881" t="str">
            <v>GUNI</v>
          </cell>
        </row>
        <row r="4882">
          <cell r="A4882">
            <v>22</v>
          </cell>
          <cell r="B4882" t="str">
            <v>X65</v>
          </cell>
          <cell r="C4882" t="str">
            <v>DEPARTAMENTO MONTAJE</v>
          </cell>
          <cell r="D4882" t="str">
            <v>141</v>
          </cell>
          <cell r="E4882" t="str">
            <v>EBANISTERIA MONTANTE DE VANO I.</v>
          </cell>
          <cell r="F4882" t="str">
            <v>MAL POSICIONADO</v>
          </cell>
          <cell r="G4882" t="str">
            <v>EBANISTERIA MONTANTE DE VANO I.MAL POSICIONADO</v>
          </cell>
          <cell r="H4882" t="str">
            <v>X65</v>
          </cell>
          <cell r="I4882" t="str">
            <v>TCMU</v>
          </cell>
          <cell r="J4882">
            <v>7</v>
          </cell>
          <cell r="K4882" t="str">
            <v>ZELAYA GONZA MA CRUZ</v>
          </cell>
          <cell r="L4882" t="str">
            <v>GUN2</v>
          </cell>
        </row>
        <row r="4883">
          <cell r="A4883">
            <v>22</v>
          </cell>
          <cell r="B4883" t="str">
            <v>X65</v>
          </cell>
          <cell r="C4883" t="str">
            <v>DEPARTAMENTO MONTAJE</v>
          </cell>
          <cell r="D4883" t="str">
            <v>141</v>
          </cell>
          <cell r="E4883" t="str">
            <v>EBANISTERIA MONTANTE DE VANO I.</v>
          </cell>
          <cell r="F4883" t="str">
            <v>NO PLACA</v>
          </cell>
          <cell r="G4883" t="str">
            <v>EBANISTERIA MONTANTE DE VANO I.NO PLACA</v>
          </cell>
          <cell r="H4883" t="str">
            <v>X65</v>
          </cell>
          <cell r="I4883" t="str">
            <v>TCMU</v>
          </cell>
          <cell r="J4883">
            <v>7</v>
          </cell>
          <cell r="K4883" t="str">
            <v>VAZQUEZ RENE ALBERTO</v>
          </cell>
          <cell r="L4883" t="str">
            <v>GUNI</v>
          </cell>
        </row>
        <row r="4884">
          <cell r="A4884">
            <v>22</v>
          </cell>
          <cell r="B4884" t="str">
            <v>X65</v>
          </cell>
          <cell r="C4884" t="str">
            <v>DEPARTAMENTO MONTAJE</v>
          </cell>
          <cell r="D4884" t="str">
            <v>141</v>
          </cell>
          <cell r="E4884" t="str">
            <v>GUARNITURA-EBANISTERIA CUSTODIA  D</v>
          </cell>
          <cell r="F4884" t="str">
            <v>MAL POSICIONADO</v>
          </cell>
          <cell r="G4884" t="str">
            <v>GUARNITURA-EBANISTERIA CUSTODIA  DMAL POSICIONADO</v>
          </cell>
          <cell r="H4884" t="str">
            <v>X65</v>
          </cell>
          <cell r="I4884" t="str">
            <v>TCMU</v>
          </cell>
          <cell r="J4884">
            <v>7</v>
          </cell>
          <cell r="K4884" t="str">
            <v>RAMIREZ RICAR DANIEL</v>
          </cell>
          <cell r="L4884" t="str">
            <v>GUNI</v>
          </cell>
        </row>
        <row r="4885">
          <cell r="A4885">
            <v>22</v>
          </cell>
          <cell r="B4885" t="str">
            <v>X65</v>
          </cell>
          <cell r="C4885" t="str">
            <v>DEPARTAMENTO MONTAJE</v>
          </cell>
          <cell r="D4885" t="str">
            <v>141</v>
          </cell>
          <cell r="E4885" t="str">
            <v>GUARNITURA-EBANISTERIA CUSTODIA  D</v>
          </cell>
          <cell r="F4885" t="str">
            <v>MAL POSICIONADO</v>
          </cell>
          <cell r="G4885" t="str">
            <v>GUARNITURA-EBANISTERIA CUSTODIA  DMAL POSICIONADO</v>
          </cell>
          <cell r="H4885" t="str">
            <v>X65</v>
          </cell>
          <cell r="I4885" t="str">
            <v>TCMU</v>
          </cell>
          <cell r="J4885">
            <v>7</v>
          </cell>
          <cell r="K4885" t="str">
            <v>VAZQUEZ RENE ALBERTO</v>
          </cell>
          <cell r="L4885" t="str">
            <v>GUNI</v>
          </cell>
        </row>
        <row r="4886">
          <cell r="A4886">
            <v>22</v>
          </cell>
          <cell r="B4886" t="str">
            <v>X65</v>
          </cell>
          <cell r="C4886" t="str">
            <v>DEPARTAMENTO MONTAJE</v>
          </cell>
          <cell r="D4886" t="str">
            <v>141</v>
          </cell>
          <cell r="E4886" t="str">
            <v>GUARNITURA-EBANISTERIA CUSTODIA  D</v>
          </cell>
          <cell r="F4886" t="str">
            <v>NO PLACA</v>
          </cell>
          <cell r="G4886" t="str">
            <v>GUARNITURA-EBANISTERIA CUSTODIA  DNO PLACA</v>
          </cell>
          <cell r="H4886" t="str">
            <v>X65</v>
          </cell>
          <cell r="I4886" t="str">
            <v>TCMU</v>
          </cell>
          <cell r="J4886">
            <v>7</v>
          </cell>
          <cell r="K4886" t="str">
            <v>VERA FEDERICO</v>
          </cell>
          <cell r="L4886" t="str">
            <v>GUNI</v>
          </cell>
        </row>
        <row r="4887">
          <cell r="A4887">
            <v>22</v>
          </cell>
          <cell r="B4887" t="str">
            <v>X65</v>
          </cell>
          <cell r="C4887" t="str">
            <v>DEPARTAMENTO MONTAJE</v>
          </cell>
          <cell r="D4887" t="str">
            <v>141</v>
          </cell>
          <cell r="E4887" t="str">
            <v>GUARNITURA-EBANISTERIA CUSTODIA  I.</v>
          </cell>
          <cell r="F4887" t="str">
            <v>FALTA OBTURADOR</v>
          </cell>
          <cell r="G4887" t="str">
            <v>GUARNITURA-EBANISTERIA CUSTODIA  I.FALTA OBTURADOR</v>
          </cell>
          <cell r="H4887" t="str">
            <v>X65</v>
          </cell>
          <cell r="I4887" t="str">
            <v>TCMU</v>
          </cell>
          <cell r="J4887">
            <v>7</v>
          </cell>
          <cell r="K4887" t="str">
            <v>GUTIERREZ VERONICA</v>
          </cell>
          <cell r="L4887" t="str">
            <v>GUNI</v>
          </cell>
        </row>
        <row r="4888">
          <cell r="A4888">
            <v>22</v>
          </cell>
          <cell r="B4888" t="str">
            <v>X65</v>
          </cell>
          <cell r="C4888" t="str">
            <v>DEPARTAMENTO MONTAJE</v>
          </cell>
          <cell r="D4888" t="str">
            <v>141</v>
          </cell>
          <cell r="E4888" t="str">
            <v>GUARNITURA PASO DE RUEDA  ARD.</v>
          </cell>
          <cell r="F4888" t="str">
            <v>FALTA</v>
          </cell>
          <cell r="G4888" t="str">
            <v>GUARNITURA PASO DE RUEDA  ARD.FALTA</v>
          </cell>
          <cell r="H4888" t="str">
            <v>X65</v>
          </cell>
          <cell r="I4888" t="str">
            <v>BOUT</v>
          </cell>
          <cell r="J4888">
            <v>7</v>
          </cell>
          <cell r="K4888" t="str">
            <v>AUTELLI JORGE A</v>
          </cell>
          <cell r="L4888" t="str">
            <v>TCMU</v>
          </cell>
        </row>
        <row r="4889">
          <cell r="A4889">
            <v>22</v>
          </cell>
          <cell r="B4889" t="str">
            <v>X65</v>
          </cell>
          <cell r="C4889" t="str">
            <v>DEPARTAMENTO MONTAJE</v>
          </cell>
          <cell r="D4889" t="str">
            <v>141</v>
          </cell>
          <cell r="E4889" t="str">
            <v>LUNA CUSTODIA FIJA D O PAÑO LAT D</v>
          </cell>
          <cell r="F4889" t="str">
            <v>SOBRESALE</v>
          </cell>
          <cell r="G4889" t="str">
            <v>LUNA CUSTODIA FIJA D O PAÑO LAT DSOBRESALE</v>
          </cell>
          <cell r="H4889" t="str">
            <v>X65</v>
          </cell>
          <cell r="I4889" t="str">
            <v>TCMU</v>
          </cell>
          <cell r="J4889">
            <v>7</v>
          </cell>
          <cell r="K4889" t="str">
            <v>VAZQUEZ RENE ALBERTO</v>
          </cell>
          <cell r="L4889" t="str">
            <v>GUNI</v>
          </cell>
        </row>
        <row r="4890">
          <cell r="A4890">
            <v>22</v>
          </cell>
          <cell r="B4890" t="str">
            <v>X65</v>
          </cell>
          <cell r="C4890" t="str">
            <v>DEPARTAMENTO MONTAJE</v>
          </cell>
          <cell r="D4890" t="str">
            <v>141</v>
          </cell>
          <cell r="E4890" t="str">
            <v>LUNETA AR FIJA</v>
          </cell>
          <cell r="F4890" t="str">
            <v>DETERIORADO</v>
          </cell>
          <cell r="G4890" t="str">
            <v>LUNETA AR FIJADETERIORADO</v>
          </cell>
          <cell r="H4890" t="str">
            <v>X65</v>
          </cell>
          <cell r="I4890" t="str">
            <v>TCMU</v>
          </cell>
          <cell r="J4890">
            <v>7</v>
          </cell>
          <cell r="K4890" t="str">
            <v>VAZQUEZ RENE ALBERTO</v>
          </cell>
          <cell r="L4890" t="str">
            <v>GUNI</v>
          </cell>
        </row>
        <row r="4891">
          <cell r="A4891">
            <v>22</v>
          </cell>
          <cell r="B4891" t="str">
            <v>X65</v>
          </cell>
          <cell r="C4891" t="str">
            <v>DEPARTAMENTO MONTAJE</v>
          </cell>
          <cell r="D4891" t="str">
            <v>141</v>
          </cell>
          <cell r="E4891" t="str">
            <v>PARABRISAS</v>
          </cell>
          <cell r="F4891" t="str">
            <v>MANCHA</v>
          </cell>
          <cell r="G4891" t="str">
            <v>PARABRISASMANCHA</v>
          </cell>
          <cell r="H4891" t="str">
            <v>X65</v>
          </cell>
          <cell r="I4891" t="str">
            <v>TCMU</v>
          </cell>
          <cell r="J4891">
            <v>7</v>
          </cell>
          <cell r="K4891" t="str">
            <v>GUTIERREZ VERONICA</v>
          </cell>
          <cell r="L4891" t="str">
            <v>GUNI</v>
          </cell>
        </row>
        <row r="4892">
          <cell r="A4892">
            <v>22</v>
          </cell>
          <cell r="B4892" t="str">
            <v>X65</v>
          </cell>
          <cell r="C4892" t="str">
            <v>DEPARTAMENTO MONTAJE</v>
          </cell>
          <cell r="D4892" t="str">
            <v>141</v>
          </cell>
          <cell r="E4892" t="str">
            <v>PORTON (CONJUNTO)</v>
          </cell>
          <cell r="F4892" t="str">
            <v>FALTA OBTURADOR</v>
          </cell>
          <cell r="G4892" t="str">
            <v>PORTON (CONJUNTO)FALTA OBTURADOR</v>
          </cell>
          <cell r="H4892" t="str">
            <v>X65</v>
          </cell>
          <cell r="I4892" t="str">
            <v>BOUT</v>
          </cell>
          <cell r="J4892">
            <v>7</v>
          </cell>
          <cell r="K4892" t="str">
            <v>GUTIERREZ VERONICA</v>
          </cell>
          <cell r="L4892" t="str">
            <v>GUNI</v>
          </cell>
        </row>
        <row r="4893">
          <cell r="A4893">
            <v>22</v>
          </cell>
          <cell r="B4893" t="str">
            <v>X65</v>
          </cell>
          <cell r="C4893" t="str">
            <v>DEPARTAMENTO MONTAJE</v>
          </cell>
          <cell r="D4893" t="str">
            <v>141</v>
          </cell>
          <cell r="E4893" t="str">
            <v>QUITASOL D.</v>
          </cell>
          <cell r="F4893" t="str">
            <v>DETERIORADO</v>
          </cell>
          <cell r="G4893" t="str">
            <v>QUITASOL D.DETERIORADO</v>
          </cell>
          <cell r="H4893" t="str">
            <v>X65</v>
          </cell>
          <cell r="I4893" t="str">
            <v>TCMU</v>
          </cell>
          <cell r="J4893">
            <v>7</v>
          </cell>
          <cell r="K4893" t="str">
            <v>RUSEK CHRISTIAN ADRI</v>
          </cell>
          <cell r="L4893" t="str">
            <v>GUN2</v>
          </cell>
        </row>
        <row r="4894">
          <cell r="A4894">
            <v>22</v>
          </cell>
          <cell r="B4894" t="str">
            <v>X65</v>
          </cell>
          <cell r="C4894" t="str">
            <v>DEPARTAMENTO MONTAJE</v>
          </cell>
          <cell r="D4894" t="str">
            <v>141</v>
          </cell>
          <cell r="E4894" t="str">
            <v>QUITASOL D.</v>
          </cell>
          <cell r="F4894" t="str">
            <v>FALTA DE FIJACION ROSCADA</v>
          </cell>
          <cell r="G4894" t="str">
            <v>QUITASOL D.FALTA DE FIJACION ROSCADA</v>
          </cell>
          <cell r="H4894" t="str">
            <v>X65</v>
          </cell>
          <cell r="I4894" t="str">
            <v>TCMU</v>
          </cell>
          <cell r="J4894">
            <v>7</v>
          </cell>
          <cell r="K4894" t="str">
            <v>FIGUEROA MIGUEL ANGE</v>
          </cell>
          <cell r="L4894" t="str">
            <v>GUN2</v>
          </cell>
        </row>
        <row r="4895">
          <cell r="A4895">
            <v>22</v>
          </cell>
          <cell r="B4895" t="str">
            <v>X65</v>
          </cell>
          <cell r="C4895" t="str">
            <v>DEPARTAMENTO MONTAJE</v>
          </cell>
          <cell r="D4895" t="str">
            <v>141</v>
          </cell>
          <cell r="E4895" t="str">
            <v>QUITASOL D.</v>
          </cell>
          <cell r="F4895" t="str">
            <v>FALTA DE FIJACION ROSCADA</v>
          </cell>
          <cell r="G4895" t="str">
            <v>QUITASOL D.FALTA DE FIJACION ROSCADA</v>
          </cell>
          <cell r="H4895" t="str">
            <v>X65</v>
          </cell>
          <cell r="I4895" t="str">
            <v>TCMU</v>
          </cell>
          <cell r="J4895">
            <v>7</v>
          </cell>
          <cell r="K4895" t="str">
            <v>VAZQUEZ RENE ALBERTO</v>
          </cell>
          <cell r="L4895" t="str">
            <v>GUN2</v>
          </cell>
        </row>
        <row r="4896">
          <cell r="A4896">
            <v>22</v>
          </cell>
          <cell r="B4896" t="str">
            <v>X65</v>
          </cell>
          <cell r="C4896" t="str">
            <v>DEPARTAMENTO MONTAJE</v>
          </cell>
          <cell r="D4896" t="str">
            <v>141</v>
          </cell>
          <cell r="E4896" t="str">
            <v>QUITASOL D.</v>
          </cell>
          <cell r="F4896" t="str">
            <v>FIJACION ROSCADA FLOJA</v>
          </cell>
          <cell r="G4896" t="str">
            <v>QUITASOL D.FIJACION ROSCADA FLOJA</v>
          </cell>
          <cell r="H4896" t="str">
            <v>X65</v>
          </cell>
          <cell r="I4896" t="str">
            <v>TCMU</v>
          </cell>
          <cell r="J4896">
            <v>7</v>
          </cell>
          <cell r="K4896" t="str">
            <v>FIGUEROA MIGUEL ANGE</v>
          </cell>
          <cell r="L4896" t="str">
            <v>GUN2</v>
          </cell>
        </row>
        <row r="4897">
          <cell r="A4897">
            <v>22</v>
          </cell>
          <cell r="B4897" t="str">
            <v>X65</v>
          </cell>
          <cell r="C4897" t="str">
            <v>DEPARTAMENTO MONTAJE</v>
          </cell>
          <cell r="D4897" t="str">
            <v>141</v>
          </cell>
          <cell r="E4897" t="str">
            <v>QUITASOL I.</v>
          </cell>
          <cell r="F4897" t="str">
            <v>FIJACION ROSCADA FLOJA</v>
          </cell>
          <cell r="G4897" t="str">
            <v>QUITASOL I.FIJACION ROSCADA FLOJA</v>
          </cell>
          <cell r="H4897" t="str">
            <v>X65</v>
          </cell>
          <cell r="I4897" t="str">
            <v>TCMU</v>
          </cell>
          <cell r="J4897">
            <v>7</v>
          </cell>
          <cell r="K4897" t="str">
            <v>VAZQUEZ RENE ALBERTO</v>
          </cell>
          <cell r="L4897" t="str">
            <v>GUN2</v>
          </cell>
        </row>
        <row r="4898">
          <cell r="A4898">
            <v>22</v>
          </cell>
          <cell r="B4898" t="str">
            <v>X65</v>
          </cell>
          <cell r="C4898" t="str">
            <v>DEPARTAMENTO MONTAJE</v>
          </cell>
          <cell r="D4898" t="str">
            <v>142</v>
          </cell>
          <cell r="E4898" t="str">
            <v>ALFOMBRA DE PISO AVD.</v>
          </cell>
          <cell r="F4898" t="str">
            <v>DETERIORADO</v>
          </cell>
          <cell r="G4898" t="str">
            <v>ALFOMBRA DE PISO AVD.DETERIORADO</v>
          </cell>
          <cell r="H4898" t="str">
            <v>X65</v>
          </cell>
          <cell r="I4898" t="str">
            <v>TCMU</v>
          </cell>
          <cell r="J4898">
            <v>7</v>
          </cell>
          <cell r="K4898" t="str">
            <v>VAZQUEZ RENE ALBERTO</v>
          </cell>
          <cell r="L4898" t="str">
            <v>GUN2</v>
          </cell>
        </row>
        <row r="4899">
          <cell r="A4899">
            <v>22</v>
          </cell>
          <cell r="B4899" t="str">
            <v>X65</v>
          </cell>
          <cell r="C4899" t="str">
            <v>DEPARTAMENTO MONTAJE</v>
          </cell>
          <cell r="D4899" t="str">
            <v>142</v>
          </cell>
          <cell r="E4899" t="str">
            <v>CALCULADOR DE INYECCION</v>
          </cell>
          <cell r="F4899" t="str">
            <v>OPERACION MAL REALIZADA</v>
          </cell>
          <cell r="G4899" t="str">
            <v>CALCULADOR DE INYECCIONOPERACION MAL REALIZADA</v>
          </cell>
          <cell r="H4899" t="str">
            <v>X65</v>
          </cell>
          <cell r="I4899" t="str">
            <v>SREE</v>
          </cell>
          <cell r="J4899">
            <v>7</v>
          </cell>
          <cell r="K4899" t="str">
            <v>ALFONSO LOPEZ</v>
          </cell>
          <cell r="L4899" t="str">
            <v>SREE</v>
          </cell>
        </row>
        <row r="4900">
          <cell r="A4900">
            <v>22</v>
          </cell>
          <cell r="B4900" t="str">
            <v>X65</v>
          </cell>
          <cell r="C4900" t="str">
            <v>DEPARTAMENTO MONTAJE</v>
          </cell>
          <cell r="D4900" t="str">
            <v>142</v>
          </cell>
          <cell r="E4900" t="str">
            <v>DEPOSITO BOMBA DE DIREC .ASISTIDA</v>
          </cell>
          <cell r="F4900" t="str">
            <v>MAL CLIPSADO</v>
          </cell>
          <cell r="G4900" t="str">
            <v>DEPOSITO BOMBA DE DIREC .ASISTIDAMAL CLIPSADO</v>
          </cell>
          <cell r="H4900" t="str">
            <v>X65</v>
          </cell>
          <cell r="I4900" t="str">
            <v>RMOT</v>
          </cell>
          <cell r="J4900">
            <v>7</v>
          </cell>
          <cell r="K4900" t="str">
            <v>MORENO WALTER</v>
          </cell>
          <cell r="L4900" t="str">
            <v>RMOT</v>
          </cell>
        </row>
        <row r="4901">
          <cell r="A4901">
            <v>22</v>
          </cell>
          <cell r="B4901" t="str">
            <v>X65</v>
          </cell>
          <cell r="C4901" t="str">
            <v>DEPARTAMENTO MONTAJE</v>
          </cell>
          <cell r="D4901" t="str">
            <v>142</v>
          </cell>
          <cell r="E4901" t="str">
            <v>ENCUADRAMIENTO DE PUERTA ARI.</v>
          </cell>
          <cell r="F4901" t="str">
            <v>DESCONCHADO</v>
          </cell>
          <cell r="G4901" t="str">
            <v>ENCUADRAMIENTO DE PUERTA ARI.DESCONCHADO</v>
          </cell>
          <cell r="H4901" t="str">
            <v>X65</v>
          </cell>
          <cell r="I4901" t="str">
            <v>BOUT</v>
          </cell>
          <cell r="J4901">
            <v>7</v>
          </cell>
          <cell r="K4901" t="str">
            <v>DAGHERO CLAUDIO JUAN</v>
          </cell>
          <cell r="L4901" t="str">
            <v>TCMU</v>
          </cell>
        </row>
        <row r="4902">
          <cell r="A4902">
            <v>22</v>
          </cell>
          <cell r="B4902" t="str">
            <v>X65</v>
          </cell>
          <cell r="C4902" t="str">
            <v>DEPARTAMENTO MONTAJE</v>
          </cell>
          <cell r="D4902" t="str">
            <v>142</v>
          </cell>
          <cell r="E4902" t="str">
            <v>FUNCION ABR / ABS</v>
          </cell>
          <cell r="F4902" t="str">
            <v>CONECTOR DETERIORADO</v>
          </cell>
          <cell r="G4902" t="str">
            <v>FUNCION ABR / ABSCONECTOR DETERIORADO</v>
          </cell>
          <cell r="H4902" t="str">
            <v>X65</v>
          </cell>
          <cell r="I4902" t="str">
            <v>SREE</v>
          </cell>
          <cell r="J4902">
            <v>7</v>
          </cell>
          <cell r="K4902" t="str">
            <v>CONTROL ELECTRICO</v>
          </cell>
          <cell r="L4902" t="str">
            <v>ST1A</v>
          </cell>
        </row>
        <row r="4903">
          <cell r="A4903">
            <v>22</v>
          </cell>
          <cell r="B4903" t="str">
            <v>X65</v>
          </cell>
          <cell r="C4903" t="str">
            <v>DEPARTAMENTO MONTAJE</v>
          </cell>
          <cell r="D4903" t="str">
            <v>142</v>
          </cell>
          <cell r="E4903" t="str">
            <v>FUNCION DE CLIMATIZACION</v>
          </cell>
          <cell r="F4903" t="str">
            <v>INSTALACION ESTATICA  2 RK01</v>
          </cell>
          <cell r="G4903" t="str">
            <v>FUNCION DE CLIMATIZACIONINSTALACION ESTATICA  2 RK01</v>
          </cell>
          <cell r="H4903" t="str">
            <v>X65</v>
          </cell>
          <cell r="I4903" t="str">
            <v>BOUT</v>
          </cell>
          <cell r="J4903">
            <v>7</v>
          </cell>
          <cell r="K4903" t="str">
            <v>CONTROL ELECTRICO</v>
          </cell>
          <cell r="L4903" t="str">
            <v>ST2A</v>
          </cell>
        </row>
        <row r="4904">
          <cell r="A4904">
            <v>22</v>
          </cell>
          <cell r="B4904" t="str">
            <v>X65</v>
          </cell>
          <cell r="C4904" t="str">
            <v>DEPARTAMENTO MONTAJE</v>
          </cell>
          <cell r="D4904" t="str">
            <v>142</v>
          </cell>
          <cell r="E4904" t="str">
            <v>FUNCION DE INYECCION</v>
          </cell>
          <cell r="F4904" t="str">
            <v>CONECTOR MAL- NO CONECTADO</v>
          </cell>
          <cell r="G4904" t="str">
            <v>FUNCION DE INYECCIONCONECTOR MAL- NO CONECTADO</v>
          </cell>
          <cell r="H4904" t="str">
            <v>X65</v>
          </cell>
          <cell r="I4904" t="str">
            <v>SREE</v>
          </cell>
          <cell r="J4904">
            <v>7</v>
          </cell>
          <cell r="K4904" t="str">
            <v>CONTROL ELECTRICO</v>
          </cell>
          <cell r="L4904" t="str">
            <v>ST1A</v>
          </cell>
        </row>
        <row r="4905">
          <cell r="A4905">
            <v>22</v>
          </cell>
          <cell r="B4905" t="str">
            <v>X65</v>
          </cell>
          <cell r="C4905" t="str">
            <v>DEPARTAMENTO MONTAJE</v>
          </cell>
          <cell r="D4905" t="str">
            <v>142</v>
          </cell>
          <cell r="E4905" t="str">
            <v>JUNTA DE PORTON</v>
          </cell>
          <cell r="F4905" t="str">
            <v>MAL POSICIONADO</v>
          </cell>
          <cell r="G4905" t="str">
            <v>JUNTA DE PORTONMAL POSICIONADO</v>
          </cell>
          <cell r="H4905" t="str">
            <v>X65</v>
          </cell>
          <cell r="I4905" t="str">
            <v>TCMU</v>
          </cell>
          <cell r="J4905">
            <v>7</v>
          </cell>
          <cell r="K4905" t="str">
            <v>FUENTE FEDER GREGOR</v>
          </cell>
          <cell r="L4905" t="str">
            <v>GUNI</v>
          </cell>
        </row>
        <row r="4906">
          <cell r="A4906">
            <v>22</v>
          </cell>
          <cell r="B4906" t="str">
            <v>X65</v>
          </cell>
          <cell r="C4906" t="str">
            <v>DEPARTAMENTO MONTAJE</v>
          </cell>
          <cell r="D4906" t="str">
            <v>142</v>
          </cell>
          <cell r="E4906" t="str">
            <v>MOTOR DE LIMPIAPARABRISAS  AV.</v>
          </cell>
          <cell r="F4906" t="str">
            <v>FALTA</v>
          </cell>
          <cell r="G4906" t="str">
            <v>MOTOR DE LIMPIAPARABRISAS  AV.FALTA</v>
          </cell>
          <cell r="H4906" t="str">
            <v>X65</v>
          </cell>
          <cell r="I4906" t="str">
            <v>BOUT</v>
          </cell>
          <cell r="J4906">
            <v>7</v>
          </cell>
          <cell r="K4906" t="str">
            <v>DAGHERO CLAUDIO JUAN</v>
          </cell>
          <cell r="L4906" t="str">
            <v>TCMU</v>
          </cell>
        </row>
        <row r="4907">
          <cell r="A4907">
            <v>22</v>
          </cell>
          <cell r="B4907" t="str">
            <v>X65</v>
          </cell>
          <cell r="C4907" t="str">
            <v>DEPARTAMENTO MONTAJE</v>
          </cell>
          <cell r="D4907" t="str">
            <v>142</v>
          </cell>
          <cell r="E4907" t="str">
            <v>PARACHOQUES AV.</v>
          </cell>
          <cell r="F4907" t="str">
            <v>RAYADO</v>
          </cell>
          <cell r="G4907" t="str">
            <v>PARACHOQUES AV.RAYADO</v>
          </cell>
          <cell r="H4907" t="str">
            <v>X65</v>
          </cell>
          <cell r="I4907" t="str">
            <v>TCMU</v>
          </cell>
          <cell r="J4907">
            <v>7</v>
          </cell>
          <cell r="K4907" t="str">
            <v>FIGUEROA MIGUEL ANGE</v>
          </cell>
          <cell r="L4907" t="str">
            <v>GUNI</v>
          </cell>
        </row>
        <row r="4908">
          <cell r="A4908">
            <v>22</v>
          </cell>
          <cell r="B4908" t="str">
            <v>X65</v>
          </cell>
          <cell r="C4908" t="str">
            <v>DEPARTAMENTO MONTAJE</v>
          </cell>
          <cell r="D4908" t="str">
            <v>143</v>
          </cell>
          <cell r="E4908" t="str">
            <v>FARO I.</v>
          </cell>
          <cell r="F4908" t="str">
            <v>MAL POSICIONADO</v>
          </cell>
          <cell r="G4908" t="str">
            <v>FARO I.MAL POSICIONADO</v>
          </cell>
          <cell r="H4908" t="str">
            <v>X65</v>
          </cell>
          <cell r="I4908" t="str">
            <v>BOUT</v>
          </cell>
          <cell r="J4908">
            <v>7</v>
          </cell>
          <cell r="K4908" t="str">
            <v>GUTIERREZ VERONICA</v>
          </cell>
          <cell r="L4908" t="str">
            <v>GUNI</v>
          </cell>
        </row>
        <row r="4909">
          <cell r="A4909">
            <v>22</v>
          </cell>
          <cell r="B4909" t="str">
            <v>X65</v>
          </cell>
          <cell r="C4909" t="str">
            <v>DEPARTAMENTO MONTAJE</v>
          </cell>
          <cell r="D4909" t="str">
            <v>143</v>
          </cell>
          <cell r="E4909" t="str">
            <v>FARO I.</v>
          </cell>
          <cell r="F4909" t="str">
            <v>MAL POSICIONADO</v>
          </cell>
          <cell r="G4909" t="str">
            <v>FARO I.MAL POSICIONADO</v>
          </cell>
          <cell r="H4909" t="str">
            <v>X65</v>
          </cell>
          <cell r="I4909" t="str">
            <v>TCMU</v>
          </cell>
          <cell r="J4909">
            <v>7</v>
          </cell>
          <cell r="K4909" t="str">
            <v>MANZANELLI RICARDO O</v>
          </cell>
          <cell r="L4909" t="str">
            <v>GUNI</v>
          </cell>
        </row>
        <row r="4910">
          <cell r="A4910">
            <v>22</v>
          </cell>
          <cell r="B4910" t="str">
            <v>X65</v>
          </cell>
          <cell r="C4910" t="str">
            <v>DEPARTAMENTO MONTAJE</v>
          </cell>
          <cell r="D4910" t="str">
            <v>143</v>
          </cell>
          <cell r="E4910" t="str">
            <v>FUNCION DE DESEMPAÑADO LUNETA / CUSTODIA</v>
          </cell>
          <cell r="F4910" t="str">
            <v>CONECTOR MAL- NO CONECTADO</v>
          </cell>
          <cell r="G4910" t="str">
            <v>FUNCION DE DESEMPAÑADO LUNETA / CUSTODIACONECTOR MAL- NO CONECTADO</v>
          </cell>
          <cell r="H4910" t="str">
            <v>X65</v>
          </cell>
          <cell r="I4910" t="str">
            <v>SREE</v>
          </cell>
          <cell r="J4910">
            <v>7</v>
          </cell>
          <cell r="K4910" t="str">
            <v>CONTROL ELECTRICO</v>
          </cell>
          <cell r="L4910" t="str">
            <v>ST2A</v>
          </cell>
        </row>
        <row r="4911">
          <cell r="A4911">
            <v>22</v>
          </cell>
          <cell r="B4911" t="str">
            <v>X65</v>
          </cell>
          <cell r="C4911" t="str">
            <v>DEPARTAMENTO MONTAJE</v>
          </cell>
          <cell r="D4911" t="str">
            <v>143</v>
          </cell>
          <cell r="E4911" t="str">
            <v>JUNTA DE PUERTA  ARD. (BURLETE)</v>
          </cell>
          <cell r="F4911" t="str">
            <v>DEFORMADO</v>
          </cell>
          <cell r="G4911" t="str">
            <v>JUNTA DE PUERTA  ARD. (BURLETE)DEFORMADO</v>
          </cell>
          <cell r="H4911" t="str">
            <v>X65</v>
          </cell>
          <cell r="I4911" t="str">
            <v>TCMU</v>
          </cell>
          <cell r="J4911">
            <v>7</v>
          </cell>
          <cell r="K4911" t="str">
            <v>VAZQUEZ RENE ALBERTO</v>
          </cell>
          <cell r="L4911" t="str">
            <v>GUNI</v>
          </cell>
        </row>
        <row r="4912">
          <cell r="A4912">
            <v>22</v>
          </cell>
          <cell r="B4912" t="str">
            <v>X65</v>
          </cell>
          <cell r="C4912" t="str">
            <v>DEPARTAMENTO MONTAJE</v>
          </cell>
          <cell r="D4912" t="str">
            <v>143</v>
          </cell>
          <cell r="E4912" t="str">
            <v>JUNTA DE PUERTA  ARD. (BURLETE)</v>
          </cell>
          <cell r="F4912" t="str">
            <v>MAL POSICIONADO</v>
          </cell>
          <cell r="G4912" t="str">
            <v>JUNTA DE PUERTA  ARD. (BURLETE)MAL POSICIONADO</v>
          </cell>
          <cell r="H4912" t="str">
            <v>X65</v>
          </cell>
          <cell r="I4912" t="str">
            <v>TCMU</v>
          </cell>
          <cell r="J4912">
            <v>7</v>
          </cell>
          <cell r="K4912" t="str">
            <v>ZELAYA GONZA MA CRUZ</v>
          </cell>
          <cell r="L4912" t="str">
            <v>GUNI</v>
          </cell>
        </row>
        <row r="4913">
          <cell r="A4913">
            <v>22</v>
          </cell>
          <cell r="B4913" t="str">
            <v>X65</v>
          </cell>
          <cell r="C4913" t="str">
            <v>DEPARTAMENTO MONTAJE</v>
          </cell>
          <cell r="D4913" t="str">
            <v>143</v>
          </cell>
          <cell r="E4913" t="str">
            <v>JUNTA DE PUERTA  AVD. (BURLETE)</v>
          </cell>
          <cell r="F4913" t="str">
            <v>DEFORMADO</v>
          </cell>
          <cell r="G4913" t="str">
            <v>JUNTA DE PUERTA  AVD. (BURLETE)DEFORMADO</v>
          </cell>
          <cell r="H4913" t="str">
            <v>X65</v>
          </cell>
          <cell r="I4913" t="str">
            <v>TCMU</v>
          </cell>
          <cell r="J4913">
            <v>7</v>
          </cell>
          <cell r="K4913" t="str">
            <v>GAUNA MARIA EUGENIA</v>
          </cell>
          <cell r="L4913" t="str">
            <v>GUNI</v>
          </cell>
        </row>
        <row r="4914">
          <cell r="A4914">
            <v>22</v>
          </cell>
          <cell r="B4914" t="str">
            <v>X65</v>
          </cell>
          <cell r="C4914" t="str">
            <v>DEPARTAMENTO MONTAJE</v>
          </cell>
          <cell r="D4914" t="str">
            <v>143</v>
          </cell>
          <cell r="E4914" t="str">
            <v>JUNTA DE PUERTA  AVD. (BURLETE)</v>
          </cell>
          <cell r="F4914" t="str">
            <v>MAL POSICIONADO</v>
          </cell>
          <cell r="G4914" t="str">
            <v>JUNTA DE PUERTA  AVD. (BURLETE)MAL POSICIONADO</v>
          </cell>
          <cell r="H4914" t="str">
            <v>X65</v>
          </cell>
          <cell r="I4914" t="str">
            <v>TCMU</v>
          </cell>
          <cell r="J4914">
            <v>7</v>
          </cell>
          <cell r="K4914" t="str">
            <v>ZELAYA GONZA MA CRUZ</v>
          </cell>
          <cell r="L4914" t="str">
            <v>GUNI</v>
          </cell>
        </row>
        <row r="4915">
          <cell r="A4915">
            <v>22</v>
          </cell>
          <cell r="B4915" t="str">
            <v>X65</v>
          </cell>
          <cell r="C4915" t="str">
            <v>DEPARTAMENTO MONTAJE</v>
          </cell>
          <cell r="D4915" t="str">
            <v>143</v>
          </cell>
          <cell r="E4915" t="str">
            <v>JUNTA DE PUERTA  AVI. (BURLETE)</v>
          </cell>
          <cell r="F4915" t="str">
            <v>MAL POSICIONADO</v>
          </cell>
          <cell r="G4915" t="str">
            <v>JUNTA DE PUERTA  AVI. (BURLETE)MAL POSICIONADO</v>
          </cell>
          <cell r="H4915" t="str">
            <v>X65</v>
          </cell>
          <cell r="I4915" t="str">
            <v>TCMU</v>
          </cell>
          <cell r="J4915">
            <v>7</v>
          </cell>
          <cell r="K4915" t="str">
            <v>MANZANELLI RICARDO O</v>
          </cell>
          <cell r="L4915" t="str">
            <v>GUNI</v>
          </cell>
        </row>
        <row r="4916">
          <cell r="A4916">
            <v>22</v>
          </cell>
          <cell r="B4916" t="str">
            <v>X65</v>
          </cell>
          <cell r="C4916" t="str">
            <v>DEPARTAMENTO MONTAJE</v>
          </cell>
          <cell r="D4916" t="str">
            <v>143</v>
          </cell>
          <cell r="E4916" t="str">
            <v>LUNA CUSTODIA FIJA D O PAÑO LAT D</v>
          </cell>
          <cell r="F4916" t="str">
            <v>MAL POSICIONADO</v>
          </cell>
          <cell r="G4916" t="str">
            <v>LUNA CUSTODIA FIJA D O PAÑO LAT DMAL POSICIONADO</v>
          </cell>
          <cell r="H4916" t="str">
            <v>X65</v>
          </cell>
          <cell r="I4916" t="str">
            <v>TCMU</v>
          </cell>
          <cell r="J4916">
            <v>7</v>
          </cell>
          <cell r="K4916" t="str">
            <v>RIZZI JESSICA</v>
          </cell>
          <cell r="L4916" t="str">
            <v>GUNI</v>
          </cell>
        </row>
        <row r="4917">
          <cell r="A4917">
            <v>22</v>
          </cell>
          <cell r="B4917" t="str">
            <v>X65</v>
          </cell>
          <cell r="C4917" t="str">
            <v>DEPARTAMENTO MONTAJE</v>
          </cell>
          <cell r="D4917" t="str">
            <v>143</v>
          </cell>
          <cell r="E4917" t="str">
            <v>LUNA CUSTODIA FIJA I O PAÑO LAT I</v>
          </cell>
          <cell r="F4917" t="str">
            <v>MANCHA</v>
          </cell>
          <cell r="G4917" t="str">
            <v>LUNA CUSTODIA FIJA I O PAÑO LAT IMANCHA</v>
          </cell>
          <cell r="H4917" t="str">
            <v>X65</v>
          </cell>
          <cell r="I4917" t="str">
            <v>TCMU</v>
          </cell>
          <cell r="J4917">
            <v>7</v>
          </cell>
          <cell r="K4917" t="str">
            <v>MANZANELLI RICARDO O</v>
          </cell>
          <cell r="L4917" t="str">
            <v>GUNI</v>
          </cell>
        </row>
        <row r="4918">
          <cell r="A4918">
            <v>22</v>
          </cell>
          <cell r="B4918" t="str">
            <v>X65</v>
          </cell>
          <cell r="C4918" t="str">
            <v>DEPARTAMENTO MONTAJE</v>
          </cell>
          <cell r="D4918" t="str">
            <v>143</v>
          </cell>
          <cell r="E4918" t="str">
            <v>PARACHOQUES AR</v>
          </cell>
          <cell r="F4918" t="str">
            <v>MAL POSICIONADO</v>
          </cell>
          <cell r="G4918" t="str">
            <v>PARACHOQUES ARMAL POSICIONADO</v>
          </cell>
          <cell r="H4918" t="str">
            <v>X65</v>
          </cell>
          <cell r="I4918" t="str">
            <v>TCMU</v>
          </cell>
          <cell r="J4918">
            <v>7</v>
          </cell>
          <cell r="K4918" t="str">
            <v>ACEVEDO CLAUDIO CEFE</v>
          </cell>
          <cell r="L4918" t="str">
            <v>GUNI</v>
          </cell>
        </row>
        <row r="4919">
          <cell r="A4919">
            <v>22</v>
          </cell>
          <cell r="B4919" t="str">
            <v>X65</v>
          </cell>
          <cell r="C4919" t="str">
            <v>DEPARTAMENTO MONTAJE</v>
          </cell>
          <cell r="D4919" t="str">
            <v>143</v>
          </cell>
          <cell r="E4919" t="str">
            <v>PARACHOQUES AR</v>
          </cell>
          <cell r="F4919" t="str">
            <v>MAL POSICIONADO</v>
          </cell>
          <cell r="G4919" t="str">
            <v>PARACHOQUES ARMAL POSICIONADO</v>
          </cell>
          <cell r="H4919" t="str">
            <v>X65</v>
          </cell>
          <cell r="I4919" t="str">
            <v>TCMU</v>
          </cell>
          <cell r="J4919">
            <v>7</v>
          </cell>
          <cell r="K4919" t="str">
            <v>GAUNA MARIA EUGENIA</v>
          </cell>
          <cell r="L4919" t="str">
            <v>GUNI</v>
          </cell>
        </row>
        <row r="4920">
          <cell r="A4920">
            <v>22</v>
          </cell>
          <cell r="B4920" t="str">
            <v>X65</v>
          </cell>
          <cell r="C4920" t="str">
            <v>DEPARTAMENTO MONTAJE</v>
          </cell>
          <cell r="D4920" t="str">
            <v>143</v>
          </cell>
          <cell r="E4920" t="str">
            <v>PARACHOQUES AR</v>
          </cell>
          <cell r="F4920" t="str">
            <v>MAL POSICIONADO</v>
          </cell>
          <cell r="G4920" t="str">
            <v>PARACHOQUES ARMAL POSICIONADO</v>
          </cell>
          <cell r="H4920" t="str">
            <v>X65</v>
          </cell>
          <cell r="I4920" t="str">
            <v>TCMU</v>
          </cell>
          <cell r="J4920">
            <v>7</v>
          </cell>
          <cell r="K4920" t="str">
            <v>RUSEK CHRISTIAN ADRI</v>
          </cell>
          <cell r="L4920" t="str">
            <v>GUNI</v>
          </cell>
        </row>
        <row r="4921">
          <cell r="A4921">
            <v>22</v>
          </cell>
          <cell r="B4921" t="str">
            <v>X65</v>
          </cell>
          <cell r="C4921" t="str">
            <v>DEPARTAMENTO MONTAJE</v>
          </cell>
          <cell r="D4921" t="str">
            <v>143</v>
          </cell>
          <cell r="E4921" t="str">
            <v>PUERTA ARD.</v>
          </cell>
          <cell r="F4921" t="str">
            <v>JUNTA MAL POSICIONADA</v>
          </cell>
          <cell r="G4921" t="str">
            <v>PUERTA ARD.JUNTA MAL POSICIONADA</v>
          </cell>
          <cell r="H4921" t="str">
            <v>X65</v>
          </cell>
          <cell r="I4921" t="str">
            <v>TCMU</v>
          </cell>
          <cell r="J4921">
            <v>7</v>
          </cell>
          <cell r="K4921" t="str">
            <v>MANZANELLI RICARDO O</v>
          </cell>
          <cell r="L4921" t="str">
            <v>GUNI</v>
          </cell>
        </row>
        <row r="4922">
          <cell r="A4922">
            <v>22</v>
          </cell>
          <cell r="B4922" t="str">
            <v>X65</v>
          </cell>
          <cell r="C4922" t="str">
            <v>DEPARTAMENTO MONTAJE</v>
          </cell>
          <cell r="D4922" t="str">
            <v>144</v>
          </cell>
          <cell r="E4922" t="str">
            <v>FRENO DE MANO</v>
          </cell>
          <cell r="F4922" t="str">
            <v>DEMASIADO LARGO</v>
          </cell>
          <cell r="G4922" t="str">
            <v>FRENO DE MANODEMASIADO LARGO</v>
          </cell>
          <cell r="H4922" t="str">
            <v>X65</v>
          </cell>
          <cell r="I4922" t="str">
            <v>BOUT</v>
          </cell>
          <cell r="J4922">
            <v>7</v>
          </cell>
          <cell r="K4922" t="str">
            <v>AUTELLI JORGE A</v>
          </cell>
          <cell r="L4922" t="str">
            <v>TCMU</v>
          </cell>
        </row>
        <row r="4923">
          <cell r="A4923">
            <v>22</v>
          </cell>
          <cell r="B4923" t="str">
            <v>X65</v>
          </cell>
          <cell r="C4923" t="str">
            <v>DEPARTAMENTO MONTAJE</v>
          </cell>
          <cell r="D4923" t="str">
            <v>144</v>
          </cell>
          <cell r="E4923" t="str">
            <v>FRENO DE MANO</v>
          </cell>
          <cell r="F4923" t="str">
            <v>DEMASIADO LARGO</v>
          </cell>
          <cell r="G4923" t="str">
            <v>FRENO DE MANODEMASIADO LARGO</v>
          </cell>
          <cell r="H4923" t="str">
            <v>X65</v>
          </cell>
          <cell r="I4923" t="str">
            <v>SREE</v>
          </cell>
          <cell r="J4923">
            <v>7</v>
          </cell>
          <cell r="K4923" t="str">
            <v>AUTELLI JORGE A</v>
          </cell>
          <cell r="L4923" t="str">
            <v>TCMU</v>
          </cell>
        </row>
        <row r="4924">
          <cell r="A4924">
            <v>22</v>
          </cell>
          <cell r="B4924" t="str">
            <v>X65</v>
          </cell>
          <cell r="C4924" t="str">
            <v>DEPARTAMENTO MONTAJE</v>
          </cell>
          <cell r="D4924" t="str">
            <v>144</v>
          </cell>
          <cell r="E4924" t="str">
            <v>FUNCION DE CLAXON O BOCINAS</v>
          </cell>
          <cell r="F4924" t="str">
            <v>OPERACION MAL REALIZADA</v>
          </cell>
          <cell r="G4924" t="str">
            <v>FUNCION DE CLAXON O BOCINASOPERACION MAL REALIZADA</v>
          </cell>
          <cell r="H4924" t="str">
            <v>X65</v>
          </cell>
          <cell r="I4924" t="str">
            <v>SREE</v>
          </cell>
          <cell r="J4924">
            <v>7</v>
          </cell>
          <cell r="K4924" t="str">
            <v>CONTROL ELECTRICO</v>
          </cell>
          <cell r="L4924" t="str">
            <v>ST2A</v>
          </cell>
        </row>
        <row r="4925">
          <cell r="A4925">
            <v>22</v>
          </cell>
          <cell r="B4925" t="str">
            <v>X65</v>
          </cell>
          <cell r="C4925" t="str">
            <v>DEPARTAMENTO MONTAJE</v>
          </cell>
          <cell r="D4925" t="str">
            <v>144</v>
          </cell>
          <cell r="E4925" t="str">
            <v>FUNCION PILOTOS DE STOP (CONJUNTO)</v>
          </cell>
          <cell r="F4925" t="str">
            <v>OPERACION NO REALIZADA</v>
          </cell>
          <cell r="G4925" t="str">
            <v>FUNCION PILOTOS DE STOP (CONJUNTO)OPERACION NO REALIZADA</v>
          </cell>
          <cell r="H4925" t="str">
            <v>X65</v>
          </cell>
          <cell r="I4925" t="str">
            <v>SREE</v>
          </cell>
          <cell r="J4925">
            <v>7</v>
          </cell>
          <cell r="K4925" t="str">
            <v>CONTROL ELECTRICO</v>
          </cell>
          <cell r="L4925" t="str">
            <v>ST2A</v>
          </cell>
        </row>
        <row r="4926">
          <cell r="A4926">
            <v>22</v>
          </cell>
          <cell r="B4926" t="str">
            <v>X65</v>
          </cell>
          <cell r="C4926" t="str">
            <v>DEPARTAMENTO MONTAJE</v>
          </cell>
          <cell r="D4926" t="str">
            <v>144</v>
          </cell>
          <cell r="E4926" t="str">
            <v>REMPLISSAGE CONTROLE FREIN</v>
          </cell>
          <cell r="F4926" t="str">
            <v>FUGA</v>
          </cell>
          <cell r="G4926" t="str">
            <v>REMPLISSAGE CONTROLE FREINFUGA</v>
          </cell>
          <cell r="H4926" t="str">
            <v>X65</v>
          </cell>
          <cell r="I4926" t="str">
            <v>BOUT</v>
          </cell>
          <cell r="J4926">
            <v>7</v>
          </cell>
          <cell r="K4926" t="str">
            <v>JOSE PERESIN</v>
          </cell>
          <cell r="L4926" t="str">
            <v>TCMU</v>
          </cell>
        </row>
        <row r="4927">
          <cell r="A4927">
            <v>22</v>
          </cell>
          <cell r="B4927" t="str">
            <v>X65</v>
          </cell>
          <cell r="C4927" t="str">
            <v>DEPARTAMENTO MONTAJE</v>
          </cell>
          <cell r="D4927" t="str">
            <v>145</v>
          </cell>
          <cell r="E4927" t="str">
            <v>FLEXIBLE FREIN D / ELEMENT TOURNANT</v>
          </cell>
          <cell r="F4927" t="str">
            <v>NO APRETADO</v>
          </cell>
          <cell r="G4927" t="str">
            <v>FLEXIBLE FREIN D / ELEMENT TOURNANTNO APRETADO</v>
          </cell>
          <cell r="H4927" t="str">
            <v>X65</v>
          </cell>
          <cell r="I4927" t="str">
            <v>BOUT</v>
          </cell>
          <cell r="J4927">
            <v>7</v>
          </cell>
          <cell r="K4927" t="str">
            <v>PONCE SAON</v>
          </cell>
          <cell r="L4927" t="str">
            <v>GSM3</v>
          </cell>
        </row>
        <row r="4928">
          <cell r="A4928">
            <v>22</v>
          </cell>
          <cell r="B4928" t="str">
            <v>X65</v>
          </cell>
          <cell r="C4928" t="str">
            <v>DEPARTAMENTO MONTAJE</v>
          </cell>
          <cell r="D4928" t="str">
            <v>145</v>
          </cell>
          <cell r="E4928" t="str">
            <v>FUNCION AIR-BAG / PRETENSOR</v>
          </cell>
          <cell r="F4928" t="str">
            <v>INSTALACION DINAMICA MK01</v>
          </cell>
          <cell r="G4928" t="str">
            <v>FUNCION AIR-BAG / PRETENSORINSTALACION DINAMICA MK01</v>
          </cell>
          <cell r="H4928" t="str">
            <v>X65</v>
          </cell>
          <cell r="I4928" t="str">
            <v>BOUT</v>
          </cell>
          <cell r="J4928">
            <v>7</v>
          </cell>
          <cell r="K4928" t="str">
            <v>CONTROL ELECTRICO</v>
          </cell>
          <cell r="L4928" t="str">
            <v>DYRA</v>
          </cell>
        </row>
        <row r="4929">
          <cell r="A4929">
            <v>22</v>
          </cell>
          <cell r="B4929" t="str">
            <v>X65</v>
          </cell>
          <cell r="C4929" t="str">
            <v>DEPARTAMENTO MONTAJE</v>
          </cell>
          <cell r="D4929" t="str">
            <v>145</v>
          </cell>
          <cell r="E4929" t="str">
            <v>FUNCION ALERTA OLVIDO CINTO DE SEG.</v>
          </cell>
          <cell r="F4929" t="str">
            <v>INSTALACION DINAMICA MK01</v>
          </cell>
          <cell r="G4929" t="str">
            <v>FUNCION ALERTA OLVIDO CINTO DE SEG.INSTALACION DINAMICA MK01</v>
          </cell>
          <cell r="H4929" t="str">
            <v>X65</v>
          </cell>
          <cell r="I4929" t="str">
            <v>BOUT</v>
          </cell>
          <cell r="J4929">
            <v>7</v>
          </cell>
          <cell r="K4929" t="str">
            <v>CONTROL ELECTRICO</v>
          </cell>
          <cell r="L4929" t="str">
            <v>DYRA</v>
          </cell>
        </row>
        <row r="4930">
          <cell r="A4930">
            <v>22</v>
          </cell>
          <cell r="B4930" t="str">
            <v>X65</v>
          </cell>
          <cell r="C4930" t="str">
            <v>DEPARTAMENTO MONTAJE</v>
          </cell>
          <cell r="D4930" t="str">
            <v>145</v>
          </cell>
          <cell r="E4930" t="str">
            <v>FUNCION DE ANTIARRANQUE</v>
          </cell>
          <cell r="F4930" t="str">
            <v>INSTALACION ESTATICO 1 CK01</v>
          </cell>
          <cell r="G4930" t="str">
            <v>FUNCION DE ANTIARRANQUEINSTALACION ESTATICO 1 CK01</v>
          </cell>
          <cell r="H4930" t="str">
            <v>X65</v>
          </cell>
          <cell r="I4930" t="str">
            <v>SREE</v>
          </cell>
          <cell r="J4930">
            <v>7</v>
          </cell>
          <cell r="K4930" t="str">
            <v>CONTROL ELECTRICO</v>
          </cell>
          <cell r="L4930" t="str">
            <v>ST1A</v>
          </cell>
        </row>
        <row r="4931">
          <cell r="A4931">
            <v>22</v>
          </cell>
          <cell r="B4931" t="str">
            <v>X65</v>
          </cell>
          <cell r="C4931" t="str">
            <v>DEPARTAMENTO MONTAJE</v>
          </cell>
          <cell r="D4931" t="str">
            <v>145</v>
          </cell>
          <cell r="E4931" t="str">
            <v>FUNCION DE CLIMATIZACION</v>
          </cell>
          <cell r="F4931" t="str">
            <v>INSTALACION DINAMICA MK01</v>
          </cell>
          <cell r="G4931" t="str">
            <v>FUNCION DE CLIMATIZACIONINSTALACION DINAMICA MK01</v>
          </cell>
          <cell r="H4931" t="str">
            <v>X65</v>
          </cell>
          <cell r="I4931" t="str">
            <v>BOUT</v>
          </cell>
          <cell r="J4931">
            <v>7</v>
          </cell>
          <cell r="K4931" t="str">
            <v>CONTROL ELECTRICO</v>
          </cell>
          <cell r="L4931" t="str">
            <v>DYRA</v>
          </cell>
        </row>
        <row r="4932">
          <cell r="A4932">
            <v>22</v>
          </cell>
          <cell r="B4932" t="str">
            <v>X65</v>
          </cell>
          <cell r="C4932" t="str">
            <v>DEPARTAMENTO MONTAJE</v>
          </cell>
          <cell r="D4932" t="str">
            <v>145</v>
          </cell>
          <cell r="E4932" t="str">
            <v>FUNCION DE INYECCION</v>
          </cell>
          <cell r="F4932" t="str">
            <v>AVERIA INSTALACION PEV</v>
          </cell>
          <cell r="G4932" t="str">
            <v>FUNCION DE INYECCIONAVERIA INSTALACION PEV</v>
          </cell>
          <cell r="H4932" t="str">
            <v>X65</v>
          </cell>
          <cell r="I4932" t="str">
            <v>SREE</v>
          </cell>
          <cell r="J4932">
            <v>7</v>
          </cell>
          <cell r="K4932" t="str">
            <v>CONTROL ELECTRICO</v>
          </cell>
          <cell r="L4932" t="str">
            <v>DYRA</v>
          </cell>
        </row>
        <row r="4933">
          <cell r="A4933">
            <v>22</v>
          </cell>
          <cell r="B4933" t="str">
            <v>X65</v>
          </cell>
          <cell r="C4933" t="str">
            <v>DEPARTAMENTO MONTAJE</v>
          </cell>
          <cell r="D4933" t="str">
            <v>145</v>
          </cell>
          <cell r="E4933" t="str">
            <v>FUNCION DE INYECCION</v>
          </cell>
          <cell r="F4933" t="str">
            <v>AVERIA INSTALACION PEV</v>
          </cell>
          <cell r="G4933" t="str">
            <v>FUNCION DE INYECCIONAVERIA INSTALACION PEV</v>
          </cell>
          <cell r="H4933" t="str">
            <v>X65</v>
          </cell>
          <cell r="I4933" t="str">
            <v>SREE</v>
          </cell>
          <cell r="J4933">
            <v>7</v>
          </cell>
          <cell r="K4933" t="str">
            <v>CONTROL ELECTRICO</v>
          </cell>
          <cell r="L4933" t="str">
            <v>ST1A</v>
          </cell>
        </row>
        <row r="4934">
          <cell r="A4934">
            <v>22</v>
          </cell>
          <cell r="B4934" t="str">
            <v>X65</v>
          </cell>
          <cell r="C4934" t="str">
            <v>DEPARTAMENTO MONTAJE</v>
          </cell>
          <cell r="D4934" t="str">
            <v>145</v>
          </cell>
          <cell r="E4934" t="str">
            <v>FUNCION DE INYECCION</v>
          </cell>
          <cell r="F4934" t="str">
            <v>INSTALACION ESTATICA  2 RK01</v>
          </cell>
          <cell r="G4934" t="str">
            <v>FUNCION DE INYECCIONINSTALACION ESTATICA  2 RK01</v>
          </cell>
          <cell r="H4934" t="str">
            <v>X65</v>
          </cell>
          <cell r="I4934" t="str">
            <v>BOUT</v>
          </cell>
          <cell r="J4934">
            <v>7</v>
          </cell>
          <cell r="K4934" t="str">
            <v>CONTROL ELECTRICO</v>
          </cell>
          <cell r="L4934" t="str">
            <v>ST2A</v>
          </cell>
        </row>
        <row r="4935">
          <cell r="A4935">
            <v>22</v>
          </cell>
          <cell r="B4935" t="str">
            <v>X65</v>
          </cell>
          <cell r="C4935" t="str">
            <v>DEPARTAMENTO MONTAJE</v>
          </cell>
          <cell r="D4935" t="str">
            <v>145</v>
          </cell>
          <cell r="E4935" t="str">
            <v>FUNCION DE INYECCION</v>
          </cell>
          <cell r="F4935" t="str">
            <v>INSTALACION ESTATICA  2 RK01</v>
          </cell>
          <cell r="G4935" t="str">
            <v>FUNCION DE INYECCIONINSTALACION ESTATICA  2 RK01</v>
          </cell>
          <cell r="H4935" t="str">
            <v>X65</v>
          </cell>
          <cell r="I4935" t="str">
            <v>BOUT</v>
          </cell>
          <cell r="J4935">
            <v>7</v>
          </cell>
          <cell r="K4935" t="str">
            <v>DAGHERO CLAUDIO JUAN</v>
          </cell>
          <cell r="L4935" t="str">
            <v>TCMU</v>
          </cell>
        </row>
        <row r="4936">
          <cell r="A4936">
            <v>22</v>
          </cell>
          <cell r="B4936" t="str">
            <v>X65</v>
          </cell>
          <cell r="C4936" t="str">
            <v>DEPARTAMENTO MONTAJE</v>
          </cell>
          <cell r="D4936" t="str">
            <v>145</v>
          </cell>
          <cell r="E4936" t="str">
            <v>FUNCION DE INYECCION</v>
          </cell>
          <cell r="F4936" t="str">
            <v>INSTALACION ESTATICA  2 RK01</v>
          </cell>
          <cell r="G4936" t="str">
            <v>FUNCION DE INYECCIONINSTALACION ESTATICA  2 RK01</v>
          </cell>
          <cell r="H4936" t="str">
            <v>X65</v>
          </cell>
          <cell r="I4936" t="str">
            <v>SREE</v>
          </cell>
          <cell r="J4936">
            <v>7</v>
          </cell>
          <cell r="K4936" t="str">
            <v>CONTROL ELECTRICO</v>
          </cell>
          <cell r="L4936" t="str">
            <v>ST2A</v>
          </cell>
        </row>
        <row r="4937">
          <cell r="A4937">
            <v>22</v>
          </cell>
          <cell r="B4937" t="str">
            <v>X65</v>
          </cell>
          <cell r="C4937" t="str">
            <v>DEPARTAMENTO MONTAJE</v>
          </cell>
          <cell r="D4937" t="str">
            <v>145</v>
          </cell>
          <cell r="E4937" t="str">
            <v>FUNCION DE INYECCION</v>
          </cell>
          <cell r="F4937" t="str">
            <v>INSTALACION ESTATICA  2 RK01</v>
          </cell>
          <cell r="G4937" t="str">
            <v>FUNCION DE INYECCIONINSTALACION ESTATICA  2 RK01</v>
          </cell>
          <cell r="H4937" t="str">
            <v>X65</v>
          </cell>
          <cell r="I4937" t="str">
            <v>TCMU</v>
          </cell>
          <cell r="J4937">
            <v>7</v>
          </cell>
          <cell r="K4937" t="str">
            <v>CONTROL ELECTRICO</v>
          </cell>
          <cell r="L4937" t="str">
            <v>ST2A</v>
          </cell>
        </row>
        <row r="4938">
          <cell r="A4938">
            <v>22</v>
          </cell>
          <cell r="B4938" t="str">
            <v>X65</v>
          </cell>
          <cell r="C4938" t="str">
            <v>DEPARTAMENTO MONTAJE</v>
          </cell>
          <cell r="D4938" t="str">
            <v>145</v>
          </cell>
          <cell r="E4938" t="str">
            <v>FUNCION LIMPIAPARABRISAS AV</v>
          </cell>
          <cell r="F4938" t="str">
            <v>INSTALACION DINAMICA MK01</v>
          </cell>
          <cell r="G4938" t="str">
            <v>FUNCION LIMPIAPARABRISAS AVINSTALACION DINAMICA MK01</v>
          </cell>
          <cell r="H4938" t="str">
            <v>X65</v>
          </cell>
          <cell r="I4938" t="str">
            <v>BOUT</v>
          </cell>
          <cell r="J4938">
            <v>7</v>
          </cell>
          <cell r="K4938" t="str">
            <v>CONTROL ELECTRICO</v>
          </cell>
          <cell r="L4938" t="str">
            <v>DYRA</v>
          </cell>
        </row>
        <row r="4939">
          <cell r="A4939">
            <v>22</v>
          </cell>
          <cell r="B4939" t="str">
            <v>X65</v>
          </cell>
          <cell r="C4939" t="str">
            <v>DEPARTAMENTO MONTAJE</v>
          </cell>
          <cell r="D4939" t="str">
            <v>145</v>
          </cell>
          <cell r="E4939" t="str">
            <v>LAVAPARABRISAS - LUNAS</v>
          </cell>
          <cell r="F4939" t="str">
            <v>INSTALACION ESTATICA  2 RK01</v>
          </cell>
          <cell r="G4939" t="str">
            <v>LAVAPARABRISAS - LUNASINSTALACION ESTATICA  2 RK01</v>
          </cell>
          <cell r="H4939" t="str">
            <v>X65</v>
          </cell>
          <cell r="I4939" t="str">
            <v>BOUT</v>
          </cell>
          <cell r="J4939">
            <v>7</v>
          </cell>
          <cell r="K4939" t="str">
            <v>CONTROL ELECTRICO</v>
          </cell>
          <cell r="L4939" t="str">
            <v>ST2A</v>
          </cell>
        </row>
        <row r="4940">
          <cell r="A4940">
            <v>22</v>
          </cell>
          <cell r="B4940" t="str">
            <v>X65</v>
          </cell>
          <cell r="C4940" t="str">
            <v>DEPARTAMENTO MONTAJE</v>
          </cell>
          <cell r="D4940" t="str">
            <v>145</v>
          </cell>
          <cell r="E4940" t="str">
            <v>PARACHOQUES AV.</v>
          </cell>
          <cell r="F4940" t="str">
            <v>JUEGO EXCESIVO</v>
          </cell>
          <cell r="G4940" t="str">
            <v>PARACHOQUES AV.JUEGO EXCESIVO</v>
          </cell>
          <cell r="H4940" t="str">
            <v>X65</v>
          </cell>
          <cell r="I4940" t="str">
            <v>BOUT</v>
          </cell>
          <cell r="J4940">
            <v>7</v>
          </cell>
          <cell r="K4940" t="str">
            <v>FIGUEROA MIGUEL ANGE</v>
          </cell>
          <cell r="L4940" t="str">
            <v>GUNI</v>
          </cell>
        </row>
        <row r="4941">
          <cell r="A4941">
            <v>22</v>
          </cell>
          <cell r="B4941" t="str">
            <v>X65</v>
          </cell>
          <cell r="C4941" t="str">
            <v>DEPARTAMENTO MONTAJE</v>
          </cell>
          <cell r="D4941" t="str">
            <v>145</v>
          </cell>
          <cell r="E4941" t="str">
            <v>PARACHOQUES AV.</v>
          </cell>
          <cell r="F4941" t="str">
            <v>JUEGO IRREGULAR</v>
          </cell>
          <cell r="G4941" t="str">
            <v>PARACHOQUES AV.JUEGO IRREGULAR</v>
          </cell>
          <cell r="H4941" t="str">
            <v>X65</v>
          </cell>
          <cell r="I4941" t="str">
            <v>SREE</v>
          </cell>
          <cell r="J4941">
            <v>7</v>
          </cell>
          <cell r="K4941" t="str">
            <v>VAZQUEZ RENE ALBERTO</v>
          </cell>
          <cell r="L4941" t="str">
            <v>GUNI</v>
          </cell>
        </row>
        <row r="4942">
          <cell r="A4942">
            <v>22</v>
          </cell>
          <cell r="B4942" t="str">
            <v>X65</v>
          </cell>
          <cell r="C4942" t="str">
            <v>DEPARTAMENTO MONTAJE</v>
          </cell>
          <cell r="D4942" t="str">
            <v>145</v>
          </cell>
          <cell r="E4942" t="str">
            <v>PARACHOQUES AV.</v>
          </cell>
          <cell r="F4942" t="str">
            <v>JUEGO IRREGULAR</v>
          </cell>
          <cell r="G4942" t="str">
            <v>PARACHOQUES AV.JUEGO IRREGULAR</v>
          </cell>
          <cell r="H4942" t="str">
            <v>X65</v>
          </cell>
          <cell r="I4942" t="str">
            <v>TCMU</v>
          </cell>
          <cell r="J4942">
            <v>7</v>
          </cell>
          <cell r="K4942" t="str">
            <v>GAUNA MARIA EUGENIA</v>
          </cell>
          <cell r="L4942" t="str">
            <v>GUNI</v>
          </cell>
        </row>
        <row r="4943">
          <cell r="A4943">
            <v>22</v>
          </cell>
          <cell r="B4943" t="str">
            <v>X65</v>
          </cell>
          <cell r="C4943" t="str">
            <v>DEPARTAMENTO MONTAJE</v>
          </cell>
          <cell r="D4943" t="str">
            <v>145</v>
          </cell>
          <cell r="E4943" t="str">
            <v>PARACHOQUES AV.</v>
          </cell>
          <cell r="F4943" t="str">
            <v>JUEGO IRREGULAR</v>
          </cell>
          <cell r="G4943" t="str">
            <v>PARACHOQUES AV.JUEGO IRREGULAR</v>
          </cell>
          <cell r="H4943" t="str">
            <v>X65</v>
          </cell>
          <cell r="I4943" t="str">
            <v>TCMU</v>
          </cell>
          <cell r="J4943">
            <v>7</v>
          </cell>
          <cell r="K4943" t="str">
            <v>ZELAYA GONZA MA CRUZ</v>
          </cell>
          <cell r="L4943" t="str">
            <v>GUNI</v>
          </cell>
        </row>
        <row r="4944">
          <cell r="A4944">
            <v>22</v>
          </cell>
          <cell r="B4944" t="str">
            <v>X65</v>
          </cell>
          <cell r="C4944" t="str">
            <v>DEPARTAMENTO MONTAJE</v>
          </cell>
          <cell r="D4944" t="str">
            <v>145</v>
          </cell>
          <cell r="E4944" t="str">
            <v>PARACHOQUES AV.</v>
          </cell>
          <cell r="F4944" t="str">
            <v>JUEGO MAL REPARTIDO</v>
          </cell>
          <cell r="G4944" t="str">
            <v>PARACHOQUES AV.JUEGO MAL REPARTIDO</v>
          </cell>
          <cell r="H4944" t="str">
            <v>X65</v>
          </cell>
          <cell r="I4944" t="str">
            <v>TCMU</v>
          </cell>
          <cell r="J4944">
            <v>7</v>
          </cell>
          <cell r="K4944" t="str">
            <v>GAUNA MARIA EUGENIA</v>
          </cell>
          <cell r="L4944" t="str">
            <v>GUNI</v>
          </cell>
        </row>
        <row r="4945">
          <cell r="A4945">
            <v>22</v>
          </cell>
          <cell r="B4945" t="str">
            <v>X65</v>
          </cell>
          <cell r="C4945" t="str">
            <v>DEPARTAMENTO MONTAJE</v>
          </cell>
          <cell r="D4945" t="str">
            <v>145</v>
          </cell>
          <cell r="E4945" t="str">
            <v>PARACHOQUES AV.</v>
          </cell>
          <cell r="F4945" t="str">
            <v>JUEGO MAL REPARTIDO</v>
          </cell>
          <cell r="G4945" t="str">
            <v>PARACHOQUES AV.JUEGO MAL REPARTIDO</v>
          </cell>
          <cell r="H4945" t="str">
            <v>X65</v>
          </cell>
          <cell r="I4945" t="str">
            <v>TCMU</v>
          </cell>
          <cell r="J4945">
            <v>7</v>
          </cell>
          <cell r="K4945" t="str">
            <v>ZELAYA GONZA MA CRUZ</v>
          </cell>
          <cell r="L4945" t="str">
            <v>GUNI</v>
          </cell>
        </row>
        <row r="4946">
          <cell r="A4946">
            <v>22</v>
          </cell>
          <cell r="B4946" t="str">
            <v>X65</v>
          </cell>
          <cell r="C4946" t="str">
            <v>DEPARTAMENTO MONTAJE</v>
          </cell>
          <cell r="D4946" t="str">
            <v>145</v>
          </cell>
          <cell r="E4946" t="str">
            <v>PEV ESTATICO 1</v>
          </cell>
          <cell r="F4946" t="str">
            <v>OPERACION MAL REALIZADA</v>
          </cell>
          <cell r="G4946" t="str">
            <v>PEV ESTATICO 1OPERACION MAL REALIZADA</v>
          </cell>
          <cell r="H4946" t="str">
            <v>X65</v>
          </cell>
          <cell r="I4946" t="str">
            <v>SREE</v>
          </cell>
          <cell r="J4946">
            <v>7</v>
          </cell>
          <cell r="K4946" t="str">
            <v>ALFONSO LOPEZ</v>
          </cell>
          <cell r="L4946" t="str">
            <v>SREE</v>
          </cell>
        </row>
        <row r="4947">
          <cell r="A4947">
            <v>22</v>
          </cell>
          <cell r="B4947" t="str">
            <v>X65</v>
          </cell>
          <cell r="C4947" t="str">
            <v>DEPARTAMENTO MONTAJE</v>
          </cell>
          <cell r="D4947" t="str">
            <v>145</v>
          </cell>
          <cell r="E4947" t="str">
            <v>PROTECTOR INT PASO DE RUEDA AVD</v>
          </cell>
          <cell r="F4947" t="str">
            <v>FALTA DE FIJACION ROSCADA</v>
          </cell>
          <cell r="G4947" t="str">
            <v>PROTECTOR INT PASO DE RUEDA AVDFALTA DE FIJACION ROSCADA</v>
          </cell>
          <cell r="H4947" t="str">
            <v>X65</v>
          </cell>
          <cell r="I4947" t="str">
            <v>BOUT</v>
          </cell>
          <cell r="J4947">
            <v>7</v>
          </cell>
          <cell r="K4947" t="str">
            <v>AUTELLI JORGE A</v>
          </cell>
          <cell r="L4947" t="str">
            <v>TCMU</v>
          </cell>
        </row>
        <row r="4948">
          <cell r="A4948">
            <v>22</v>
          </cell>
          <cell r="B4948" t="str">
            <v>X65</v>
          </cell>
          <cell r="C4948" t="str">
            <v>DEPARTAMENTO MONTAJE</v>
          </cell>
          <cell r="D4948" t="str">
            <v>145</v>
          </cell>
          <cell r="E4948" t="str">
            <v>PROTECTOR INT PASO DE RUEDA AVI</v>
          </cell>
          <cell r="F4948" t="str">
            <v>NO PLACA</v>
          </cell>
          <cell r="G4948" t="str">
            <v>PROTECTOR INT PASO DE RUEDA AVINO PLACA</v>
          </cell>
          <cell r="H4948" t="str">
            <v>X65</v>
          </cell>
          <cell r="I4948" t="str">
            <v>BOUT</v>
          </cell>
          <cell r="J4948">
            <v>7</v>
          </cell>
          <cell r="K4948" t="str">
            <v>AUTELLI JORGE A</v>
          </cell>
          <cell r="L4948" t="str">
            <v>TCMU</v>
          </cell>
        </row>
        <row r="4949">
          <cell r="A4949">
            <v>22</v>
          </cell>
          <cell r="B4949" t="str">
            <v>X65</v>
          </cell>
          <cell r="C4949" t="str">
            <v>DEPARTAMENTO MONTAJE</v>
          </cell>
          <cell r="D4949" t="str">
            <v>146</v>
          </cell>
          <cell r="E4949" t="str">
            <v>FUNCION ELEVALUNAS AV.</v>
          </cell>
          <cell r="F4949" t="str">
            <v>CONECTOR MAL- NO CONECTADO</v>
          </cell>
          <cell r="G4949" t="str">
            <v>FUNCION ELEVALUNAS AV.CONECTOR MAL- NO CONECTADO</v>
          </cell>
          <cell r="H4949" t="str">
            <v>X65</v>
          </cell>
          <cell r="I4949" t="str">
            <v>SREE</v>
          </cell>
          <cell r="J4949">
            <v>7</v>
          </cell>
          <cell r="K4949" t="str">
            <v>CONTROL ELECTRICO</v>
          </cell>
          <cell r="L4949" t="str">
            <v>ST2A</v>
          </cell>
        </row>
        <row r="4950">
          <cell r="A4950">
            <v>22</v>
          </cell>
          <cell r="B4950" t="str">
            <v>X65</v>
          </cell>
          <cell r="C4950" t="str">
            <v>DEPARTAMENTO MONTAJE</v>
          </cell>
          <cell r="D4950" t="str">
            <v>146</v>
          </cell>
          <cell r="E4950" t="str">
            <v>LAVAPARABRISAS - LUNAS</v>
          </cell>
          <cell r="F4950" t="str">
            <v>MAL REGLADO</v>
          </cell>
          <cell r="G4950" t="str">
            <v>LAVAPARABRISAS - LUNASMAL REGLADO</v>
          </cell>
          <cell r="H4950" t="str">
            <v>X65</v>
          </cell>
          <cell r="I4950" t="str">
            <v>TCMU</v>
          </cell>
          <cell r="J4950">
            <v>7</v>
          </cell>
          <cell r="K4950" t="str">
            <v>ZELAYA GONZA MA CRUZ</v>
          </cell>
          <cell r="L4950" t="str">
            <v>GUN2</v>
          </cell>
        </row>
        <row r="4951">
          <cell r="A4951">
            <v>22</v>
          </cell>
          <cell r="B4951" t="str">
            <v>X65</v>
          </cell>
          <cell r="C4951" t="str">
            <v>DEPARTAMENTO MONTAJE</v>
          </cell>
          <cell r="D4951" t="str">
            <v>146</v>
          </cell>
          <cell r="E4951" t="str">
            <v>LLENADO LIQUIDO REFRIGERACION</v>
          </cell>
          <cell r="F4951" t="str">
            <v>ANOMALIA DE CARGA</v>
          </cell>
          <cell r="G4951" t="str">
            <v>LLENADO LIQUIDO REFRIGERACIONANOMALIA DE CARGA</v>
          </cell>
          <cell r="H4951" t="str">
            <v>X65</v>
          </cell>
          <cell r="I4951" t="str">
            <v>BOUT</v>
          </cell>
          <cell r="J4951">
            <v>7</v>
          </cell>
          <cell r="K4951" t="str">
            <v>DAGHERO CLAUDIO JUAN</v>
          </cell>
          <cell r="L4951" t="str">
            <v>TCMU</v>
          </cell>
        </row>
        <row r="4952">
          <cell r="A4952">
            <v>22</v>
          </cell>
          <cell r="B4952" t="str">
            <v>X65</v>
          </cell>
          <cell r="C4952" t="str">
            <v>DEPARTAMENTO MONTAJE</v>
          </cell>
          <cell r="D4952" t="str">
            <v>146</v>
          </cell>
          <cell r="E4952" t="str">
            <v>PARABRISAS</v>
          </cell>
          <cell r="F4952" t="str">
            <v>JUNTA MAL POSICIONADA</v>
          </cell>
          <cell r="G4952" t="str">
            <v>PARABRISASJUNTA MAL POSICIONADA</v>
          </cell>
          <cell r="H4952" t="str">
            <v>X65</v>
          </cell>
          <cell r="I4952" t="str">
            <v>BOUT</v>
          </cell>
          <cell r="J4952">
            <v>7</v>
          </cell>
          <cell r="K4952" t="str">
            <v>MANZANELLI RICARDO O</v>
          </cell>
          <cell r="L4952" t="str">
            <v>GUNI</v>
          </cell>
        </row>
        <row r="4953">
          <cell r="A4953">
            <v>22</v>
          </cell>
          <cell r="B4953" t="str">
            <v>X65</v>
          </cell>
          <cell r="C4953" t="str">
            <v>DEPARTAMENTO MONTAJE</v>
          </cell>
          <cell r="D4953" t="str">
            <v>146</v>
          </cell>
          <cell r="E4953" t="str">
            <v>PLAFON CENTRAL AV</v>
          </cell>
          <cell r="F4953" t="str">
            <v>NO PLACA</v>
          </cell>
          <cell r="G4953" t="str">
            <v>PLAFON CENTRAL AVNO PLACA</v>
          </cell>
          <cell r="H4953" t="str">
            <v>X65</v>
          </cell>
          <cell r="I4953" t="str">
            <v>TCMU</v>
          </cell>
          <cell r="J4953">
            <v>7</v>
          </cell>
          <cell r="K4953" t="str">
            <v>VAZQUEZ RENE ALBERTO</v>
          </cell>
          <cell r="L4953" t="str">
            <v>GUN2</v>
          </cell>
        </row>
        <row r="4954">
          <cell r="A4954">
            <v>22</v>
          </cell>
          <cell r="B4954" t="str">
            <v>X65</v>
          </cell>
          <cell r="C4954" t="str">
            <v>DEPARTAMENTO MONTAJE</v>
          </cell>
          <cell r="D4954" t="str">
            <v>146</v>
          </cell>
          <cell r="E4954" t="str">
            <v>PORTON (CONJUNTO)</v>
          </cell>
          <cell r="F4954" t="str">
            <v>JUNTA MAL ASPECTO</v>
          </cell>
          <cell r="G4954" t="str">
            <v>PORTON (CONJUNTO)JUNTA MAL ASPECTO</v>
          </cell>
          <cell r="H4954" t="str">
            <v>X65</v>
          </cell>
          <cell r="I4954" t="str">
            <v>BOUT</v>
          </cell>
          <cell r="J4954">
            <v>7</v>
          </cell>
          <cell r="K4954" t="str">
            <v>GUTIERREZ VERONICA</v>
          </cell>
          <cell r="L4954" t="str">
            <v>GUNI</v>
          </cell>
        </row>
        <row r="4955">
          <cell r="A4955">
            <v>22</v>
          </cell>
          <cell r="B4955" t="str">
            <v>X65</v>
          </cell>
          <cell r="C4955" t="str">
            <v>DEPARTAMENTO MONTAJE</v>
          </cell>
          <cell r="D4955" t="str">
            <v>146</v>
          </cell>
          <cell r="E4955" t="str">
            <v>PORTON (CONJUNTO)</v>
          </cell>
          <cell r="F4955" t="str">
            <v>JUNTA MAL ASPECTO</v>
          </cell>
          <cell r="G4955" t="str">
            <v>PORTON (CONJUNTO)JUNTA MAL ASPECTO</v>
          </cell>
          <cell r="H4955" t="str">
            <v>X65</v>
          </cell>
          <cell r="I4955" t="str">
            <v>TCMU</v>
          </cell>
          <cell r="J4955">
            <v>7</v>
          </cell>
          <cell r="K4955" t="str">
            <v>GUTIERREZ VERONICA</v>
          </cell>
          <cell r="L4955" t="str">
            <v>GUNI</v>
          </cell>
        </row>
        <row r="4956">
          <cell r="A4956">
            <v>22</v>
          </cell>
          <cell r="B4956" t="str">
            <v>X65</v>
          </cell>
          <cell r="C4956" t="str">
            <v>DEPARTAMENTO MONTAJE</v>
          </cell>
          <cell r="D4956" t="str">
            <v>146</v>
          </cell>
          <cell r="E4956" t="str">
            <v>PUERTA AVD.</v>
          </cell>
          <cell r="F4956" t="str">
            <v>JUNTA MAL POSICIONADA</v>
          </cell>
          <cell r="G4956" t="str">
            <v>PUERTA AVD.JUNTA MAL POSICIONADA</v>
          </cell>
          <cell r="H4956" t="str">
            <v>X65</v>
          </cell>
          <cell r="I4956" t="str">
            <v>TCMU</v>
          </cell>
          <cell r="J4956">
            <v>7</v>
          </cell>
          <cell r="K4956" t="str">
            <v>GAUNA MARIA EUGENIA</v>
          </cell>
          <cell r="L4956" t="str">
            <v>GUNI</v>
          </cell>
        </row>
        <row r="4957">
          <cell r="A4957">
            <v>22</v>
          </cell>
          <cell r="B4957" t="str">
            <v>X65</v>
          </cell>
          <cell r="C4957" t="str">
            <v>DEPARTAMENTO MONTAJE</v>
          </cell>
          <cell r="D4957" t="str">
            <v>146</v>
          </cell>
          <cell r="E4957" t="str">
            <v>PUERTA AVD.</v>
          </cell>
          <cell r="F4957" t="str">
            <v>JUNTA MAL POSICIONADA</v>
          </cell>
          <cell r="G4957" t="str">
            <v>PUERTA AVD.JUNTA MAL POSICIONADA</v>
          </cell>
          <cell r="H4957" t="str">
            <v>X65</v>
          </cell>
          <cell r="I4957" t="str">
            <v>TCMU</v>
          </cell>
          <cell r="J4957">
            <v>7</v>
          </cell>
          <cell r="K4957" t="str">
            <v>ZELAYA GONZA MA CRUZ</v>
          </cell>
          <cell r="L4957" t="str">
            <v>GUNI</v>
          </cell>
        </row>
        <row r="4958">
          <cell r="A4958">
            <v>22</v>
          </cell>
          <cell r="B4958" t="str">
            <v>X65</v>
          </cell>
          <cell r="C4958" t="str">
            <v>DEPARTAMENTO MONTAJE</v>
          </cell>
          <cell r="D4958" t="str">
            <v>147</v>
          </cell>
          <cell r="E4958" t="str">
            <v>ALETA ARD.</v>
          </cell>
          <cell r="F4958" t="str">
            <v>DESCONCHADO</v>
          </cell>
          <cell r="G4958" t="str">
            <v>ALETA ARD.DESCONCHADO</v>
          </cell>
          <cell r="H4958" t="str">
            <v>X65</v>
          </cell>
          <cell r="I4958" t="str">
            <v>TCMU</v>
          </cell>
          <cell r="J4958">
            <v>7</v>
          </cell>
          <cell r="K4958" t="str">
            <v>MANZANELLI RICARDO O</v>
          </cell>
          <cell r="L4958" t="str">
            <v>GUNI</v>
          </cell>
        </row>
        <row r="4959">
          <cell r="A4959">
            <v>22</v>
          </cell>
          <cell r="B4959" t="str">
            <v>X65</v>
          </cell>
          <cell r="C4959" t="str">
            <v>DEPARTAMENTO MONTAJE</v>
          </cell>
          <cell r="D4959" t="str">
            <v>147</v>
          </cell>
          <cell r="E4959" t="str">
            <v>ALETA  ARI.</v>
          </cell>
          <cell r="F4959" t="str">
            <v>DESCONCHADO</v>
          </cell>
          <cell r="G4959" t="str">
            <v>ALETA  ARI.DESCONCHADO</v>
          </cell>
          <cell r="H4959" t="str">
            <v>X65</v>
          </cell>
          <cell r="I4959" t="str">
            <v>TCMU</v>
          </cell>
          <cell r="J4959">
            <v>7</v>
          </cell>
          <cell r="K4959" t="str">
            <v>RIZZI JESSICA</v>
          </cell>
          <cell r="L4959" t="str">
            <v>GUNI</v>
          </cell>
        </row>
        <row r="4960">
          <cell r="A4960">
            <v>22</v>
          </cell>
          <cell r="B4960" t="str">
            <v>X65</v>
          </cell>
          <cell r="C4960" t="str">
            <v>DEPARTAMENTO MONTAJE</v>
          </cell>
          <cell r="D4960" t="str">
            <v>147</v>
          </cell>
          <cell r="E4960" t="str">
            <v>ALETA  AVD.</v>
          </cell>
          <cell r="F4960" t="str">
            <v>DESCONCHADO</v>
          </cell>
          <cell r="G4960" t="str">
            <v>ALETA  AVD.DESCONCHADO</v>
          </cell>
          <cell r="H4960" t="str">
            <v>X65</v>
          </cell>
          <cell r="I4960" t="str">
            <v>TCMU</v>
          </cell>
          <cell r="J4960">
            <v>7</v>
          </cell>
          <cell r="K4960" t="str">
            <v>GAUNA MARIA EUGENIA</v>
          </cell>
          <cell r="L4960" t="str">
            <v>GUNI</v>
          </cell>
        </row>
        <row r="4961">
          <cell r="A4961">
            <v>22</v>
          </cell>
          <cell r="B4961" t="str">
            <v>X65</v>
          </cell>
          <cell r="C4961" t="str">
            <v>DEPARTAMENTO MONTAJE</v>
          </cell>
          <cell r="D4961" t="str">
            <v>147</v>
          </cell>
          <cell r="E4961" t="str">
            <v>ALETA  AVD.</v>
          </cell>
          <cell r="F4961" t="str">
            <v xml:space="preserve">RAYAS </v>
          </cell>
          <cell r="G4961" t="str">
            <v xml:space="preserve">ALETA  AVD.RAYAS </v>
          </cell>
          <cell r="H4961" t="str">
            <v>X65</v>
          </cell>
          <cell r="I4961" t="str">
            <v>TCMU</v>
          </cell>
          <cell r="J4961">
            <v>7</v>
          </cell>
          <cell r="K4961" t="str">
            <v>RUSEK CHRISTIAN ADRI</v>
          </cell>
          <cell r="L4961" t="str">
            <v>GUNI</v>
          </cell>
        </row>
        <row r="4962">
          <cell r="A4962">
            <v>22</v>
          </cell>
          <cell r="B4962" t="str">
            <v>X65</v>
          </cell>
          <cell r="C4962" t="str">
            <v>DEPARTAMENTO MONTAJE</v>
          </cell>
          <cell r="D4962" t="str">
            <v>147</v>
          </cell>
          <cell r="E4962" t="str">
            <v>ALETA  AVI.</v>
          </cell>
          <cell r="F4962" t="str">
            <v>DESCONCHADO</v>
          </cell>
          <cell r="G4962" t="str">
            <v>ALETA  AVI.DESCONCHADO</v>
          </cell>
          <cell r="H4962" t="str">
            <v>X65</v>
          </cell>
          <cell r="I4962" t="str">
            <v>TCMU</v>
          </cell>
          <cell r="J4962">
            <v>7</v>
          </cell>
          <cell r="K4962" t="str">
            <v>FIGUEROA MIGUEL ANGE</v>
          </cell>
          <cell r="L4962" t="str">
            <v>GUNI</v>
          </cell>
        </row>
        <row r="4963">
          <cell r="A4963">
            <v>22</v>
          </cell>
          <cell r="B4963" t="str">
            <v>X65</v>
          </cell>
          <cell r="C4963" t="str">
            <v>DEPARTAMENTO MONTAJE</v>
          </cell>
          <cell r="D4963" t="str">
            <v>147</v>
          </cell>
          <cell r="E4963" t="str">
            <v>ALETA  AVI.</v>
          </cell>
          <cell r="F4963" t="str">
            <v>DESCONCHADO</v>
          </cell>
          <cell r="G4963" t="str">
            <v>ALETA  AVI.DESCONCHADO</v>
          </cell>
          <cell r="H4963" t="str">
            <v>X65</v>
          </cell>
          <cell r="I4963" t="str">
            <v>TCMU</v>
          </cell>
          <cell r="J4963">
            <v>7</v>
          </cell>
          <cell r="K4963" t="str">
            <v>ZELAYA GONZA MA CRUZ</v>
          </cell>
          <cell r="L4963" t="str">
            <v>GUNI</v>
          </cell>
        </row>
        <row r="4964">
          <cell r="A4964">
            <v>22</v>
          </cell>
          <cell r="B4964" t="str">
            <v>X65</v>
          </cell>
          <cell r="C4964" t="str">
            <v>DEPARTAMENTO MONTAJE</v>
          </cell>
          <cell r="D4964" t="str">
            <v>147</v>
          </cell>
          <cell r="E4964" t="str">
            <v>CAJON DE PUERTA ARI.</v>
          </cell>
          <cell r="F4964" t="str">
            <v>DESCONCHADO</v>
          </cell>
          <cell r="G4964" t="str">
            <v>CAJON DE PUERTA ARI.DESCONCHADO</v>
          </cell>
          <cell r="H4964" t="str">
            <v>X65</v>
          </cell>
          <cell r="I4964" t="str">
            <v>BOUT</v>
          </cell>
          <cell r="J4964">
            <v>7</v>
          </cell>
          <cell r="K4964" t="str">
            <v>GUTIERREZ VERONICA</v>
          </cell>
          <cell r="L4964" t="str">
            <v>GUNI</v>
          </cell>
        </row>
        <row r="4965">
          <cell r="A4965">
            <v>22</v>
          </cell>
          <cell r="B4965" t="str">
            <v>X65</v>
          </cell>
          <cell r="C4965" t="str">
            <v>DEPARTAMENTO MONTAJE</v>
          </cell>
          <cell r="D4965" t="str">
            <v>147</v>
          </cell>
          <cell r="E4965" t="str">
            <v>CAJON DE PUERTA ARI.</v>
          </cell>
          <cell r="F4965" t="str">
            <v>DESCONCHADO</v>
          </cell>
          <cell r="G4965" t="str">
            <v>CAJON DE PUERTA ARI.DESCONCHADO</v>
          </cell>
          <cell r="H4965" t="str">
            <v>X65</v>
          </cell>
          <cell r="I4965" t="str">
            <v>TCMU</v>
          </cell>
          <cell r="J4965">
            <v>7</v>
          </cell>
          <cell r="K4965" t="str">
            <v>FUENTE FEDER GREGOR</v>
          </cell>
          <cell r="L4965" t="str">
            <v>GUNI</v>
          </cell>
        </row>
        <row r="4966">
          <cell r="A4966">
            <v>22</v>
          </cell>
          <cell r="B4966" t="str">
            <v>X65</v>
          </cell>
          <cell r="C4966" t="str">
            <v>DEPARTAMENTO MONTAJE</v>
          </cell>
          <cell r="D4966" t="str">
            <v>147</v>
          </cell>
          <cell r="E4966" t="str">
            <v>CAJON DE PUERTA AVI.</v>
          </cell>
          <cell r="F4966" t="str">
            <v>RAYA LLEGA A LA CHAPA</v>
          </cell>
          <cell r="G4966" t="str">
            <v>CAJON DE PUERTA AVI.RAYA LLEGA A LA CHAPA</v>
          </cell>
          <cell r="H4966" t="str">
            <v>X65</v>
          </cell>
          <cell r="I4966" t="str">
            <v>TCMU</v>
          </cell>
          <cell r="J4966">
            <v>7</v>
          </cell>
          <cell r="K4966" t="str">
            <v>FUENTE FEDER GREGOR</v>
          </cell>
          <cell r="L4966" t="str">
            <v>GUNI</v>
          </cell>
        </row>
        <row r="4967">
          <cell r="A4967">
            <v>22</v>
          </cell>
          <cell r="B4967" t="str">
            <v>X65</v>
          </cell>
          <cell r="C4967" t="str">
            <v>DEPARTAMENTO MONTAJE</v>
          </cell>
          <cell r="D4967" t="str">
            <v>147</v>
          </cell>
          <cell r="E4967" t="str">
            <v>CAPOT AV.</v>
          </cell>
          <cell r="F4967" t="str">
            <v>DESCONCHADO</v>
          </cell>
          <cell r="G4967" t="str">
            <v>CAPOT AV.DESCONCHADO</v>
          </cell>
          <cell r="H4967" t="str">
            <v>X65</v>
          </cell>
          <cell r="I4967" t="str">
            <v>TCMU</v>
          </cell>
          <cell r="J4967">
            <v>7</v>
          </cell>
          <cell r="K4967" t="str">
            <v>FIGUEROA MIGUEL ANGE</v>
          </cell>
          <cell r="L4967" t="str">
            <v>GUNI</v>
          </cell>
        </row>
        <row r="4968">
          <cell r="A4968">
            <v>22</v>
          </cell>
          <cell r="B4968" t="str">
            <v>X65</v>
          </cell>
          <cell r="C4968" t="str">
            <v>DEPARTAMENTO MONTAJE</v>
          </cell>
          <cell r="D4968" t="str">
            <v>147</v>
          </cell>
          <cell r="E4968" t="str">
            <v>CAPOT AV.</v>
          </cell>
          <cell r="F4968" t="str">
            <v>DESCONCHADO</v>
          </cell>
          <cell r="G4968" t="str">
            <v>CAPOT AV.DESCONCHADO</v>
          </cell>
          <cell r="H4968" t="str">
            <v>X65</v>
          </cell>
          <cell r="I4968" t="str">
            <v>TCMU</v>
          </cell>
          <cell r="J4968">
            <v>7</v>
          </cell>
          <cell r="K4968" t="str">
            <v>RAMIREZ RICAR DANIEL</v>
          </cell>
          <cell r="L4968" t="str">
            <v>GUNI</v>
          </cell>
        </row>
        <row r="4969">
          <cell r="A4969">
            <v>22</v>
          </cell>
          <cell r="B4969" t="str">
            <v>X65</v>
          </cell>
          <cell r="C4969" t="str">
            <v>DEPARTAMENTO MONTAJE</v>
          </cell>
          <cell r="D4969" t="str">
            <v>147</v>
          </cell>
          <cell r="E4969" t="str">
            <v>CAPOT AV.</v>
          </cell>
          <cell r="F4969" t="str">
            <v>DESCONCHADO</v>
          </cell>
          <cell r="G4969" t="str">
            <v>CAPOT AV.DESCONCHADO</v>
          </cell>
          <cell r="H4969" t="str">
            <v>X65</v>
          </cell>
          <cell r="I4969" t="str">
            <v>TCMU</v>
          </cell>
          <cell r="J4969">
            <v>7</v>
          </cell>
          <cell r="K4969" t="str">
            <v>RUSEK CHRISTIAN ADRI</v>
          </cell>
          <cell r="L4969" t="str">
            <v>GUNI</v>
          </cell>
        </row>
        <row r="4970">
          <cell r="A4970">
            <v>22</v>
          </cell>
          <cell r="B4970" t="str">
            <v>X65</v>
          </cell>
          <cell r="C4970" t="str">
            <v>DEPARTAMENTO MONTAJE</v>
          </cell>
          <cell r="D4970" t="str">
            <v>147</v>
          </cell>
          <cell r="E4970" t="str">
            <v>CAPOT AV.</v>
          </cell>
          <cell r="F4970" t="str">
            <v>DESCONCHADO</v>
          </cell>
          <cell r="G4970" t="str">
            <v>CAPOT AV.DESCONCHADO</v>
          </cell>
          <cell r="H4970" t="str">
            <v>X65</v>
          </cell>
          <cell r="I4970" t="str">
            <v>TCMU</v>
          </cell>
          <cell r="J4970">
            <v>7</v>
          </cell>
          <cell r="K4970" t="str">
            <v>VERA FEDERICO</v>
          </cell>
          <cell r="L4970" t="str">
            <v>GUNI</v>
          </cell>
        </row>
        <row r="4971">
          <cell r="A4971">
            <v>22</v>
          </cell>
          <cell r="B4971" t="str">
            <v>X65</v>
          </cell>
          <cell r="C4971" t="str">
            <v>DEPARTAMENTO MONTAJE</v>
          </cell>
          <cell r="D4971" t="str">
            <v>147</v>
          </cell>
          <cell r="E4971" t="str">
            <v>CAPOT AV.</v>
          </cell>
          <cell r="F4971" t="str">
            <v xml:space="preserve">RAYAS </v>
          </cell>
          <cell r="G4971" t="str">
            <v xml:space="preserve">CAPOT AV.RAYAS </v>
          </cell>
          <cell r="H4971" t="str">
            <v>X65</v>
          </cell>
          <cell r="I4971" t="str">
            <v>SREE</v>
          </cell>
          <cell r="J4971">
            <v>7</v>
          </cell>
          <cell r="K4971" t="str">
            <v>RAMIREZ RICAR DANIEL</v>
          </cell>
          <cell r="L4971" t="str">
            <v>GUNI</v>
          </cell>
        </row>
        <row r="4972">
          <cell r="A4972">
            <v>22</v>
          </cell>
          <cell r="B4972" t="str">
            <v>X65</v>
          </cell>
          <cell r="C4972" t="str">
            <v>DEPARTAMENTO MONTAJE</v>
          </cell>
          <cell r="D4972" t="str">
            <v>147</v>
          </cell>
          <cell r="E4972" t="str">
            <v>ENCUADRAMIENTO DE PUERTA ARI.</v>
          </cell>
          <cell r="F4972" t="str">
            <v>DESCONCHADO</v>
          </cell>
          <cell r="G4972" t="str">
            <v>ENCUADRAMIENTO DE PUERTA ARI.DESCONCHADO</v>
          </cell>
          <cell r="H4972" t="str">
            <v>X65</v>
          </cell>
          <cell r="I4972" t="str">
            <v>TCMU</v>
          </cell>
          <cell r="J4972">
            <v>7</v>
          </cell>
          <cell r="K4972" t="str">
            <v>FUENTE FEDER GREGOR</v>
          </cell>
          <cell r="L4972" t="str">
            <v>GUNI</v>
          </cell>
        </row>
        <row r="4973">
          <cell r="A4973">
            <v>22</v>
          </cell>
          <cell r="B4973" t="str">
            <v>X65</v>
          </cell>
          <cell r="C4973" t="str">
            <v>DEPARTAMENTO MONTAJE</v>
          </cell>
          <cell r="D4973" t="str">
            <v>147</v>
          </cell>
          <cell r="E4973" t="str">
            <v>ENCUADRAMIENTO DE PUERTA ARI.</v>
          </cell>
          <cell r="F4973" t="str">
            <v>DESCONCHADO</v>
          </cell>
          <cell r="G4973" t="str">
            <v>ENCUADRAMIENTO DE PUERTA ARI.DESCONCHADO</v>
          </cell>
          <cell r="H4973" t="str">
            <v>X65</v>
          </cell>
          <cell r="I4973" t="str">
            <v>TCMU</v>
          </cell>
          <cell r="J4973">
            <v>7</v>
          </cell>
          <cell r="K4973" t="str">
            <v>GUTIERREZ VERONICA</v>
          </cell>
          <cell r="L4973" t="str">
            <v>GUNI</v>
          </cell>
        </row>
        <row r="4974">
          <cell r="A4974">
            <v>22</v>
          </cell>
          <cell r="B4974" t="str">
            <v>X65</v>
          </cell>
          <cell r="C4974" t="str">
            <v>DEPARTAMENTO MONTAJE</v>
          </cell>
          <cell r="D4974" t="str">
            <v>147</v>
          </cell>
          <cell r="E4974" t="str">
            <v>ENCUADRAMIENTO DE PUERTA AVD.</v>
          </cell>
          <cell r="F4974" t="str">
            <v>DESCONCHADO</v>
          </cell>
          <cell r="G4974" t="str">
            <v>ENCUADRAMIENTO DE PUERTA AVD.DESCONCHADO</v>
          </cell>
          <cell r="H4974" t="str">
            <v>X65</v>
          </cell>
          <cell r="I4974" t="str">
            <v>TCMU</v>
          </cell>
          <cell r="J4974">
            <v>7</v>
          </cell>
          <cell r="K4974" t="str">
            <v>FIGUEROA MIGUEL ANGE</v>
          </cell>
          <cell r="L4974" t="str">
            <v>GUNI</v>
          </cell>
        </row>
        <row r="4975">
          <cell r="A4975">
            <v>22</v>
          </cell>
          <cell r="B4975" t="str">
            <v>X65</v>
          </cell>
          <cell r="C4975" t="str">
            <v>DEPARTAMENTO MONTAJE</v>
          </cell>
          <cell r="D4975" t="str">
            <v>147</v>
          </cell>
          <cell r="E4975" t="str">
            <v>FUNCION AIR-BAG / PRETENSOR</v>
          </cell>
          <cell r="F4975" t="str">
            <v>OPERACION MAL REALIZADA</v>
          </cell>
          <cell r="G4975" t="str">
            <v>FUNCION AIR-BAG / PRETENSOROPERACION MAL REALIZADA</v>
          </cell>
          <cell r="H4975" t="str">
            <v>X65</v>
          </cell>
          <cell r="I4975" t="str">
            <v>SREE</v>
          </cell>
          <cell r="J4975">
            <v>7</v>
          </cell>
          <cell r="K4975" t="str">
            <v>CONTROL ELECTRICO</v>
          </cell>
          <cell r="L4975" t="str">
            <v>SEEA</v>
          </cell>
        </row>
        <row r="4976">
          <cell r="A4976">
            <v>22</v>
          </cell>
          <cell r="B4976" t="str">
            <v>X65</v>
          </cell>
          <cell r="C4976" t="str">
            <v>DEPARTAMENTO MONTAJE</v>
          </cell>
          <cell r="D4976" t="str">
            <v>147</v>
          </cell>
          <cell r="E4976" t="str">
            <v>FUNCION DE INYECCION</v>
          </cell>
          <cell r="F4976" t="str">
            <v>OPERACION MAL REALIZADA</v>
          </cell>
          <cell r="G4976" t="str">
            <v>FUNCION DE INYECCIONOPERACION MAL REALIZADA</v>
          </cell>
          <cell r="H4976" t="str">
            <v>X65</v>
          </cell>
          <cell r="I4976" t="str">
            <v>SREE</v>
          </cell>
          <cell r="J4976">
            <v>7</v>
          </cell>
          <cell r="K4976" t="str">
            <v>CONTROL ELECTRICO</v>
          </cell>
          <cell r="L4976" t="str">
            <v>SEEA</v>
          </cell>
        </row>
        <row r="4977">
          <cell r="A4977">
            <v>22</v>
          </cell>
          <cell r="B4977" t="str">
            <v>X65</v>
          </cell>
          <cell r="C4977" t="str">
            <v>DEPARTAMENTO MONTAJE</v>
          </cell>
          <cell r="D4977" t="str">
            <v>147</v>
          </cell>
          <cell r="E4977" t="str">
            <v>MARCO DE PUERTA  ARD</v>
          </cell>
          <cell r="F4977" t="str">
            <v>DESCONCHADO</v>
          </cell>
          <cell r="G4977" t="str">
            <v>MARCO DE PUERTA  ARDDESCONCHADO</v>
          </cell>
          <cell r="H4977" t="str">
            <v>X65</v>
          </cell>
          <cell r="I4977" t="str">
            <v>TCMU</v>
          </cell>
          <cell r="J4977">
            <v>7</v>
          </cell>
          <cell r="K4977" t="str">
            <v>FIGUEROA MIGUEL ANGE</v>
          </cell>
          <cell r="L4977" t="str">
            <v>GUNI</v>
          </cell>
        </row>
        <row r="4978">
          <cell r="A4978">
            <v>22</v>
          </cell>
          <cell r="B4978" t="str">
            <v>X65</v>
          </cell>
          <cell r="C4978" t="str">
            <v>DEPARTAMENTO MONTAJE</v>
          </cell>
          <cell r="D4978" t="str">
            <v>147</v>
          </cell>
          <cell r="E4978" t="str">
            <v>MARCO DE PUERTA  ARD</v>
          </cell>
          <cell r="F4978" t="str">
            <v>DESCONCHADO</v>
          </cell>
          <cell r="G4978" t="str">
            <v>MARCO DE PUERTA  ARDDESCONCHADO</v>
          </cell>
          <cell r="H4978" t="str">
            <v>X65</v>
          </cell>
          <cell r="I4978" t="str">
            <v>TCMU</v>
          </cell>
          <cell r="J4978">
            <v>7</v>
          </cell>
          <cell r="K4978" t="str">
            <v>GAUNA MARIA EUGENIA</v>
          </cell>
          <cell r="L4978" t="str">
            <v>GUNI</v>
          </cell>
        </row>
        <row r="4979">
          <cell r="A4979">
            <v>22</v>
          </cell>
          <cell r="B4979" t="str">
            <v>X65</v>
          </cell>
          <cell r="C4979" t="str">
            <v>DEPARTAMENTO MONTAJE</v>
          </cell>
          <cell r="D4979" t="str">
            <v>147</v>
          </cell>
          <cell r="E4979" t="str">
            <v>PARACHOQUES AR</v>
          </cell>
          <cell r="F4979" t="str">
            <v>DESCONCHADO</v>
          </cell>
          <cell r="G4979" t="str">
            <v>PARACHOQUES ARDESCONCHADO</v>
          </cell>
          <cell r="H4979" t="str">
            <v>X65</v>
          </cell>
          <cell r="I4979" t="str">
            <v>TCMU</v>
          </cell>
          <cell r="J4979">
            <v>7</v>
          </cell>
          <cell r="K4979" t="str">
            <v>GAUNA MARIA EUGENIA</v>
          </cell>
          <cell r="L4979" t="str">
            <v>GUNI</v>
          </cell>
        </row>
        <row r="4980">
          <cell r="A4980">
            <v>22</v>
          </cell>
          <cell r="B4980" t="str">
            <v>X65</v>
          </cell>
          <cell r="C4980" t="str">
            <v>DEPARTAMENTO MONTAJE</v>
          </cell>
          <cell r="D4980" t="str">
            <v>147</v>
          </cell>
          <cell r="E4980" t="str">
            <v>PARACHOQUES AR</v>
          </cell>
          <cell r="F4980" t="str">
            <v>DESCONCHADO</v>
          </cell>
          <cell r="G4980" t="str">
            <v>PARACHOQUES ARDESCONCHADO</v>
          </cell>
          <cell r="H4980" t="str">
            <v>X65</v>
          </cell>
          <cell r="I4980" t="str">
            <v>TCMU</v>
          </cell>
          <cell r="J4980">
            <v>7</v>
          </cell>
          <cell r="K4980" t="str">
            <v>GUTIERREZ VERONICA</v>
          </cell>
          <cell r="L4980" t="str">
            <v>GUNI</v>
          </cell>
        </row>
        <row r="4981">
          <cell r="A4981">
            <v>22</v>
          </cell>
          <cell r="B4981" t="str">
            <v>X65</v>
          </cell>
          <cell r="C4981" t="str">
            <v>DEPARTAMENTO MONTAJE</v>
          </cell>
          <cell r="D4981" t="str">
            <v>147</v>
          </cell>
          <cell r="E4981" t="str">
            <v>PARACHOQUES AR</v>
          </cell>
          <cell r="F4981" t="str">
            <v>DESCONCHADO</v>
          </cell>
          <cell r="G4981" t="str">
            <v>PARACHOQUES ARDESCONCHADO</v>
          </cell>
          <cell r="H4981" t="str">
            <v>X65</v>
          </cell>
          <cell r="I4981" t="str">
            <v>TCMU</v>
          </cell>
          <cell r="J4981">
            <v>7</v>
          </cell>
          <cell r="K4981" t="str">
            <v>RAMIREZ RICAR DANIEL</v>
          </cell>
          <cell r="L4981" t="str">
            <v>GUNI</v>
          </cell>
        </row>
        <row r="4982">
          <cell r="A4982">
            <v>22</v>
          </cell>
          <cell r="B4982" t="str">
            <v>X65</v>
          </cell>
          <cell r="C4982" t="str">
            <v>DEPARTAMENTO MONTAJE</v>
          </cell>
          <cell r="D4982" t="str">
            <v>147</v>
          </cell>
          <cell r="E4982" t="str">
            <v>PARACHOQUES AV.</v>
          </cell>
          <cell r="F4982" t="str">
            <v>DESCONCHADO</v>
          </cell>
          <cell r="G4982" t="str">
            <v>PARACHOQUES AV.DESCONCHADO</v>
          </cell>
          <cell r="H4982" t="str">
            <v>X65</v>
          </cell>
          <cell r="I4982" t="str">
            <v>TCMU</v>
          </cell>
          <cell r="J4982">
            <v>7</v>
          </cell>
          <cell r="K4982" t="str">
            <v>GUTIERREZ VERONICA</v>
          </cell>
          <cell r="L4982" t="str">
            <v>GUNI</v>
          </cell>
        </row>
        <row r="4983">
          <cell r="A4983">
            <v>22</v>
          </cell>
          <cell r="B4983" t="str">
            <v>X65</v>
          </cell>
          <cell r="C4983" t="str">
            <v>DEPARTAMENTO MONTAJE</v>
          </cell>
          <cell r="D4983" t="str">
            <v>147</v>
          </cell>
          <cell r="E4983" t="str">
            <v>PARACHOQUES AV.</v>
          </cell>
          <cell r="F4983" t="str">
            <v>DESCONCHADO</v>
          </cell>
          <cell r="G4983" t="str">
            <v>PARACHOQUES AV.DESCONCHADO</v>
          </cell>
          <cell r="H4983" t="str">
            <v>X65</v>
          </cell>
          <cell r="I4983" t="str">
            <v>TCMU</v>
          </cell>
          <cell r="J4983">
            <v>7</v>
          </cell>
          <cell r="K4983" t="str">
            <v>MANZANELLI RICARDO O</v>
          </cell>
          <cell r="L4983" t="str">
            <v>GUNI</v>
          </cell>
        </row>
        <row r="4984">
          <cell r="A4984">
            <v>22</v>
          </cell>
          <cell r="B4984" t="str">
            <v>X65</v>
          </cell>
          <cell r="C4984" t="str">
            <v>DEPARTAMENTO MONTAJE</v>
          </cell>
          <cell r="D4984" t="str">
            <v>147</v>
          </cell>
          <cell r="E4984" t="str">
            <v>PIE MEDIO  D.</v>
          </cell>
          <cell r="F4984" t="str">
            <v>DESCONCHADO</v>
          </cell>
          <cell r="G4984" t="str">
            <v>PIE MEDIO  D.DESCONCHADO</v>
          </cell>
          <cell r="H4984" t="str">
            <v>X65</v>
          </cell>
          <cell r="I4984" t="str">
            <v>TCMU</v>
          </cell>
          <cell r="J4984">
            <v>7</v>
          </cell>
          <cell r="K4984" t="str">
            <v>FUENTE FEDER GREGOR</v>
          </cell>
          <cell r="L4984" t="str">
            <v>GUNI</v>
          </cell>
        </row>
        <row r="4985">
          <cell r="A4985">
            <v>22</v>
          </cell>
          <cell r="B4985" t="str">
            <v>X65</v>
          </cell>
          <cell r="C4985" t="str">
            <v>DEPARTAMENTO MONTAJE</v>
          </cell>
          <cell r="D4985" t="str">
            <v>147</v>
          </cell>
          <cell r="E4985" t="str">
            <v>PIE MEDIO  D.</v>
          </cell>
          <cell r="F4985" t="str">
            <v>DESCONCHADO</v>
          </cell>
          <cell r="G4985" t="str">
            <v>PIE MEDIO  D.DESCONCHADO</v>
          </cell>
          <cell r="H4985" t="str">
            <v>X65</v>
          </cell>
          <cell r="I4985" t="str">
            <v>TCMU</v>
          </cell>
          <cell r="J4985">
            <v>7</v>
          </cell>
          <cell r="K4985" t="str">
            <v>VAZQUEZ RENE ALBERTO</v>
          </cell>
          <cell r="L4985" t="str">
            <v>GUNI</v>
          </cell>
        </row>
        <row r="4986">
          <cell r="A4986">
            <v>22</v>
          </cell>
          <cell r="B4986" t="str">
            <v>X65</v>
          </cell>
          <cell r="C4986" t="str">
            <v>DEPARTAMENTO MONTAJE</v>
          </cell>
          <cell r="D4986" t="str">
            <v>147</v>
          </cell>
          <cell r="E4986" t="str">
            <v>PIE MEDIO  I.</v>
          </cell>
          <cell r="F4986" t="str">
            <v>DESCONCHADO</v>
          </cell>
          <cell r="G4986" t="str">
            <v>PIE MEDIO  I.DESCONCHADO</v>
          </cell>
          <cell r="H4986" t="str">
            <v>X65</v>
          </cell>
          <cell r="I4986" t="str">
            <v>TCMU</v>
          </cell>
          <cell r="J4986">
            <v>7</v>
          </cell>
          <cell r="K4986" t="str">
            <v>VERA FEDERICO</v>
          </cell>
          <cell r="L4986" t="str">
            <v>GUNI</v>
          </cell>
        </row>
        <row r="4987">
          <cell r="A4987">
            <v>22</v>
          </cell>
          <cell r="B4987" t="str">
            <v>X65</v>
          </cell>
          <cell r="C4987" t="str">
            <v>DEPARTAMENTO MONTAJE</v>
          </cell>
          <cell r="D4987" t="str">
            <v>147</v>
          </cell>
          <cell r="E4987" t="str">
            <v>PORTON (CONJUNTO)</v>
          </cell>
          <cell r="F4987" t="str">
            <v>DESCONCHADO</v>
          </cell>
          <cell r="G4987" t="str">
            <v>PORTON (CONJUNTO)DESCONCHADO</v>
          </cell>
          <cell r="H4987" t="str">
            <v>X65</v>
          </cell>
          <cell r="I4987" t="str">
            <v>TCMU</v>
          </cell>
          <cell r="J4987">
            <v>7</v>
          </cell>
          <cell r="K4987" t="str">
            <v>RIZZI JESSICA</v>
          </cell>
          <cell r="L4987" t="str">
            <v>GUNI</v>
          </cell>
        </row>
        <row r="4988">
          <cell r="A4988">
            <v>22</v>
          </cell>
          <cell r="B4988" t="str">
            <v>X65</v>
          </cell>
          <cell r="C4988" t="str">
            <v>DEPARTAMENTO MONTAJE</v>
          </cell>
          <cell r="D4988" t="str">
            <v>147</v>
          </cell>
          <cell r="E4988" t="str">
            <v>PORTON (CONJUNTO)</v>
          </cell>
          <cell r="F4988" t="str">
            <v>DESCONCHADO</v>
          </cell>
          <cell r="G4988" t="str">
            <v>PORTON (CONJUNTO)DESCONCHADO</v>
          </cell>
          <cell r="H4988" t="str">
            <v>X65</v>
          </cell>
          <cell r="I4988" t="str">
            <v>TCMU</v>
          </cell>
          <cell r="J4988">
            <v>7</v>
          </cell>
          <cell r="K4988" t="str">
            <v>VAZQUEZ RENE ALBERTO</v>
          </cell>
          <cell r="L4988" t="str">
            <v>GUNI</v>
          </cell>
        </row>
        <row r="4989">
          <cell r="A4989">
            <v>22</v>
          </cell>
          <cell r="B4989" t="str">
            <v>X65</v>
          </cell>
          <cell r="C4989" t="str">
            <v>DEPARTAMENTO MONTAJE</v>
          </cell>
          <cell r="D4989" t="str">
            <v>147</v>
          </cell>
          <cell r="E4989" t="str">
            <v>PORTON (CONJUNTO)</v>
          </cell>
          <cell r="F4989" t="str">
            <v>DESCONCHADO</v>
          </cell>
          <cell r="G4989" t="str">
            <v>PORTON (CONJUNTO)DESCONCHADO</v>
          </cell>
          <cell r="H4989" t="str">
            <v>X65</v>
          </cell>
          <cell r="I4989" t="str">
            <v>TCMU</v>
          </cell>
          <cell r="J4989">
            <v>7</v>
          </cell>
          <cell r="K4989" t="str">
            <v>VEGA KARINA ANGELINA</v>
          </cell>
          <cell r="L4989" t="str">
            <v>GUNI</v>
          </cell>
        </row>
        <row r="4990">
          <cell r="A4990">
            <v>22</v>
          </cell>
          <cell r="B4990" t="str">
            <v>X65</v>
          </cell>
          <cell r="C4990" t="str">
            <v>DEPARTAMENTO MONTAJE</v>
          </cell>
          <cell r="D4990" t="str">
            <v>147</v>
          </cell>
          <cell r="E4990" t="str">
            <v>PORTON (CONJUNTO)</v>
          </cell>
          <cell r="F4990" t="str">
            <v xml:space="preserve">RAYAS </v>
          </cell>
          <cell r="G4990" t="str">
            <v xml:space="preserve">PORTON (CONJUNTO)RAYAS </v>
          </cell>
          <cell r="H4990" t="str">
            <v>X65</v>
          </cell>
          <cell r="I4990" t="str">
            <v>BOUT</v>
          </cell>
          <cell r="J4990">
            <v>7</v>
          </cell>
          <cell r="K4990" t="str">
            <v>FUENTE FEDER GREGOR</v>
          </cell>
          <cell r="L4990" t="str">
            <v>GUNI</v>
          </cell>
        </row>
        <row r="4991">
          <cell r="A4991">
            <v>22</v>
          </cell>
          <cell r="B4991" t="str">
            <v>X65</v>
          </cell>
          <cell r="C4991" t="str">
            <v>DEPARTAMENTO MONTAJE</v>
          </cell>
          <cell r="D4991" t="str">
            <v>147</v>
          </cell>
          <cell r="E4991" t="str">
            <v>PUERTA ARD.</v>
          </cell>
          <cell r="F4991" t="str">
            <v>DESCONCHADO</v>
          </cell>
          <cell r="G4991" t="str">
            <v>PUERTA ARD.DESCONCHADO</v>
          </cell>
          <cell r="H4991" t="str">
            <v>X65</v>
          </cell>
          <cell r="I4991" t="str">
            <v>TCMU</v>
          </cell>
          <cell r="J4991">
            <v>7</v>
          </cell>
          <cell r="K4991" t="str">
            <v>GAUNA MARIA EUGENIA</v>
          </cell>
          <cell r="L4991" t="str">
            <v>GUNI</v>
          </cell>
        </row>
        <row r="4992">
          <cell r="A4992">
            <v>22</v>
          </cell>
          <cell r="B4992" t="str">
            <v>X65</v>
          </cell>
          <cell r="C4992" t="str">
            <v>DEPARTAMENTO MONTAJE</v>
          </cell>
          <cell r="D4992" t="str">
            <v>147</v>
          </cell>
          <cell r="E4992" t="str">
            <v>PUERTA ARD.</v>
          </cell>
          <cell r="F4992" t="str">
            <v>DESCONCHADO</v>
          </cell>
          <cell r="G4992" t="str">
            <v>PUERTA ARD.DESCONCHADO</v>
          </cell>
          <cell r="H4992" t="str">
            <v>X65</v>
          </cell>
          <cell r="I4992" t="str">
            <v>TCMU</v>
          </cell>
          <cell r="J4992">
            <v>7</v>
          </cell>
          <cell r="K4992" t="str">
            <v>RAMIREZ RICAR DANIEL</v>
          </cell>
          <cell r="L4992" t="str">
            <v>GUNI</v>
          </cell>
        </row>
        <row r="4993">
          <cell r="A4993">
            <v>22</v>
          </cell>
          <cell r="B4993" t="str">
            <v>X65</v>
          </cell>
          <cell r="C4993" t="str">
            <v>DEPARTAMENTO MONTAJE</v>
          </cell>
          <cell r="D4993" t="str">
            <v>147</v>
          </cell>
          <cell r="E4993" t="str">
            <v>PUERTA ARI.</v>
          </cell>
          <cell r="F4993" t="str">
            <v>DESCONCHADO</v>
          </cell>
          <cell r="G4993" t="str">
            <v>PUERTA ARI.DESCONCHADO</v>
          </cell>
          <cell r="H4993" t="str">
            <v>X65</v>
          </cell>
          <cell r="I4993" t="str">
            <v>BOUT</v>
          </cell>
          <cell r="J4993">
            <v>7</v>
          </cell>
          <cell r="K4993" t="str">
            <v>GUTIERREZ VERONICA</v>
          </cell>
          <cell r="L4993" t="str">
            <v>GUNI</v>
          </cell>
        </row>
        <row r="4994">
          <cell r="A4994">
            <v>22</v>
          </cell>
          <cell r="B4994" t="str">
            <v>X65</v>
          </cell>
          <cell r="C4994" t="str">
            <v>DEPARTAMENTO MONTAJE</v>
          </cell>
          <cell r="D4994" t="str">
            <v>147</v>
          </cell>
          <cell r="E4994" t="str">
            <v>PUERTA ARI.</v>
          </cell>
          <cell r="F4994" t="str">
            <v>DESCONCHADO</v>
          </cell>
          <cell r="G4994" t="str">
            <v>PUERTA ARI.DESCONCHADO</v>
          </cell>
          <cell r="H4994" t="str">
            <v>X65</v>
          </cell>
          <cell r="I4994" t="str">
            <v>TCMU</v>
          </cell>
          <cell r="J4994">
            <v>7</v>
          </cell>
          <cell r="K4994" t="str">
            <v>FIGUEROA MIGUEL ANGE</v>
          </cell>
          <cell r="L4994" t="str">
            <v>GUNI</v>
          </cell>
        </row>
        <row r="4995">
          <cell r="A4995">
            <v>22</v>
          </cell>
          <cell r="B4995" t="str">
            <v>X65</v>
          </cell>
          <cell r="C4995" t="str">
            <v>DEPARTAMENTO MONTAJE</v>
          </cell>
          <cell r="D4995" t="str">
            <v>147</v>
          </cell>
          <cell r="E4995" t="str">
            <v>PUERTA ARI.</v>
          </cell>
          <cell r="F4995" t="str">
            <v>DESCONCHADO</v>
          </cell>
          <cell r="G4995" t="str">
            <v>PUERTA ARI.DESCONCHADO</v>
          </cell>
          <cell r="H4995" t="str">
            <v>X65</v>
          </cell>
          <cell r="I4995" t="str">
            <v>TCMU</v>
          </cell>
          <cell r="J4995">
            <v>7</v>
          </cell>
          <cell r="K4995" t="str">
            <v>GUTIERREZ VERONICA</v>
          </cell>
          <cell r="L4995" t="str">
            <v>GUNI</v>
          </cell>
        </row>
        <row r="4996">
          <cell r="A4996">
            <v>22</v>
          </cell>
          <cell r="B4996" t="str">
            <v>X65</v>
          </cell>
          <cell r="C4996" t="str">
            <v>DEPARTAMENTO MONTAJE</v>
          </cell>
          <cell r="D4996" t="str">
            <v>147</v>
          </cell>
          <cell r="E4996" t="str">
            <v>PUERTA ARI.</v>
          </cell>
          <cell r="F4996" t="str">
            <v>DESCONCHADO</v>
          </cell>
          <cell r="G4996" t="str">
            <v>PUERTA ARI.DESCONCHADO</v>
          </cell>
          <cell r="H4996" t="str">
            <v>X65</v>
          </cell>
          <cell r="I4996" t="str">
            <v>TCMU</v>
          </cell>
          <cell r="J4996">
            <v>7</v>
          </cell>
          <cell r="K4996" t="str">
            <v>VERA FEDERICO</v>
          </cell>
          <cell r="L4996" t="str">
            <v>GUNI</v>
          </cell>
        </row>
        <row r="4997">
          <cell r="A4997">
            <v>22</v>
          </cell>
          <cell r="B4997" t="str">
            <v>X65</v>
          </cell>
          <cell r="C4997" t="str">
            <v>DEPARTAMENTO MONTAJE</v>
          </cell>
          <cell r="D4997" t="str">
            <v>147</v>
          </cell>
          <cell r="E4997" t="str">
            <v>PUERTA ARI.</v>
          </cell>
          <cell r="F4997" t="str">
            <v xml:space="preserve">RAYAS </v>
          </cell>
          <cell r="G4997" t="str">
            <v xml:space="preserve">PUERTA ARI.RAYAS </v>
          </cell>
          <cell r="H4997" t="str">
            <v>X65</v>
          </cell>
          <cell r="I4997" t="str">
            <v>BOUT</v>
          </cell>
          <cell r="J4997">
            <v>7</v>
          </cell>
          <cell r="K4997" t="str">
            <v>VAZQUEZ RENE ALBERTO</v>
          </cell>
          <cell r="L4997" t="str">
            <v>GUNI</v>
          </cell>
        </row>
        <row r="4998">
          <cell r="A4998">
            <v>22</v>
          </cell>
          <cell r="B4998" t="str">
            <v>X65</v>
          </cell>
          <cell r="C4998" t="str">
            <v>DEPARTAMENTO MONTAJE</v>
          </cell>
          <cell r="D4998" t="str">
            <v>147</v>
          </cell>
          <cell r="E4998" t="str">
            <v>PUERTA ARI.</v>
          </cell>
          <cell r="F4998" t="str">
            <v xml:space="preserve">RAYAS </v>
          </cell>
          <cell r="G4998" t="str">
            <v xml:space="preserve">PUERTA ARI.RAYAS </v>
          </cell>
          <cell r="H4998" t="str">
            <v>X65</v>
          </cell>
          <cell r="I4998" t="str">
            <v>TCMU</v>
          </cell>
          <cell r="J4998">
            <v>7</v>
          </cell>
          <cell r="K4998" t="str">
            <v>VERA FEDERICO</v>
          </cell>
          <cell r="L4998" t="str">
            <v>GUNI</v>
          </cell>
        </row>
        <row r="4999">
          <cell r="A4999">
            <v>22</v>
          </cell>
          <cell r="B4999" t="str">
            <v>X65</v>
          </cell>
          <cell r="C4999" t="str">
            <v>DEPARTAMENTO MONTAJE</v>
          </cell>
          <cell r="D4999" t="str">
            <v>147</v>
          </cell>
          <cell r="E4999" t="str">
            <v>PUERTA AVD.</v>
          </cell>
          <cell r="F4999" t="str">
            <v>DESCONCHADO</v>
          </cell>
          <cell r="G4999" t="str">
            <v>PUERTA AVD.DESCONCHADO</v>
          </cell>
          <cell r="H4999" t="str">
            <v>X65</v>
          </cell>
          <cell r="I4999" t="str">
            <v>SREE</v>
          </cell>
          <cell r="J4999">
            <v>7</v>
          </cell>
          <cell r="K4999" t="str">
            <v>VERA FEDERICO</v>
          </cell>
          <cell r="L4999" t="str">
            <v>GUNI</v>
          </cell>
        </row>
        <row r="5000">
          <cell r="A5000">
            <v>22</v>
          </cell>
          <cell r="B5000" t="str">
            <v>X65</v>
          </cell>
          <cell r="C5000" t="str">
            <v>DEPARTAMENTO MONTAJE</v>
          </cell>
          <cell r="D5000" t="str">
            <v>147</v>
          </cell>
          <cell r="E5000" t="str">
            <v>PUERTA AVD.</v>
          </cell>
          <cell r="F5000" t="str">
            <v>DESCONCHADO</v>
          </cell>
          <cell r="G5000" t="str">
            <v>PUERTA AVD.DESCONCHADO</v>
          </cell>
          <cell r="H5000" t="str">
            <v>X65</v>
          </cell>
          <cell r="I5000" t="str">
            <v>TCMU</v>
          </cell>
          <cell r="J5000">
            <v>7</v>
          </cell>
          <cell r="K5000" t="str">
            <v>FIGUEROA MIGUEL ANGE</v>
          </cell>
          <cell r="L5000" t="str">
            <v>GUNI</v>
          </cell>
        </row>
        <row r="5001">
          <cell r="A5001">
            <v>22</v>
          </cell>
          <cell r="B5001" t="str">
            <v>X65</v>
          </cell>
          <cell r="C5001" t="str">
            <v>DEPARTAMENTO MONTAJE</v>
          </cell>
          <cell r="D5001" t="str">
            <v>147</v>
          </cell>
          <cell r="E5001" t="str">
            <v>PUERTA AVD.</v>
          </cell>
          <cell r="F5001" t="str">
            <v>DESCONCHADO</v>
          </cell>
          <cell r="G5001" t="str">
            <v>PUERTA AVD.DESCONCHADO</v>
          </cell>
          <cell r="H5001" t="str">
            <v>X65</v>
          </cell>
          <cell r="I5001" t="str">
            <v>TCMU</v>
          </cell>
          <cell r="J5001">
            <v>7</v>
          </cell>
          <cell r="K5001" t="str">
            <v>VERA FEDERICO</v>
          </cell>
          <cell r="L5001" t="str">
            <v>GUNI</v>
          </cell>
        </row>
        <row r="5002">
          <cell r="A5002">
            <v>22</v>
          </cell>
          <cell r="B5002" t="str">
            <v>X65</v>
          </cell>
          <cell r="C5002" t="str">
            <v>DEPARTAMENTO MONTAJE</v>
          </cell>
          <cell r="D5002" t="str">
            <v>147</v>
          </cell>
          <cell r="E5002" t="str">
            <v>PUERTA AVD.</v>
          </cell>
          <cell r="F5002" t="str">
            <v xml:space="preserve">RAYAS </v>
          </cell>
          <cell r="G5002" t="str">
            <v xml:space="preserve">PUERTA AVD.RAYAS </v>
          </cell>
          <cell r="H5002" t="str">
            <v>X65</v>
          </cell>
          <cell r="I5002" t="str">
            <v>TCMU</v>
          </cell>
          <cell r="J5002">
            <v>7</v>
          </cell>
          <cell r="K5002" t="str">
            <v>VERA FEDERICO</v>
          </cell>
          <cell r="L5002" t="str">
            <v>GUNI</v>
          </cell>
        </row>
        <row r="5003">
          <cell r="A5003">
            <v>22</v>
          </cell>
          <cell r="B5003" t="str">
            <v>X65</v>
          </cell>
          <cell r="C5003" t="str">
            <v>DEPARTAMENTO MONTAJE</v>
          </cell>
          <cell r="D5003" t="str">
            <v>147</v>
          </cell>
          <cell r="E5003" t="str">
            <v>PUERTA AVD.</v>
          </cell>
          <cell r="F5003" t="str">
            <v xml:space="preserve">RAYAS </v>
          </cell>
          <cell r="G5003" t="str">
            <v xml:space="preserve">PUERTA AVD.RAYAS </v>
          </cell>
          <cell r="H5003" t="str">
            <v>X65</v>
          </cell>
          <cell r="I5003" t="str">
            <v>TCMU</v>
          </cell>
          <cell r="J5003">
            <v>7</v>
          </cell>
          <cell r="K5003" t="str">
            <v>ZELAYA GONZA MA CRUZ</v>
          </cell>
          <cell r="L5003" t="str">
            <v>GUNI</v>
          </cell>
        </row>
        <row r="5004">
          <cell r="A5004">
            <v>22</v>
          </cell>
          <cell r="B5004" t="str">
            <v>X65</v>
          </cell>
          <cell r="C5004" t="str">
            <v>DEPARTAMENTO MONTAJE</v>
          </cell>
          <cell r="D5004" t="str">
            <v>147</v>
          </cell>
          <cell r="E5004" t="str">
            <v>PUERTA AVI.</v>
          </cell>
          <cell r="F5004" t="str">
            <v>DESCONCHADO</v>
          </cell>
          <cell r="G5004" t="str">
            <v>PUERTA AVI.DESCONCHADO</v>
          </cell>
          <cell r="H5004" t="str">
            <v>X65</v>
          </cell>
          <cell r="I5004" t="str">
            <v>TCMU</v>
          </cell>
          <cell r="J5004">
            <v>7</v>
          </cell>
          <cell r="K5004" t="str">
            <v>FUENTE FEDER GREGOR</v>
          </cell>
          <cell r="L5004" t="str">
            <v>GUNI</v>
          </cell>
        </row>
        <row r="5005">
          <cell r="A5005">
            <v>22</v>
          </cell>
          <cell r="B5005" t="str">
            <v>X65</v>
          </cell>
          <cell r="C5005" t="str">
            <v>DEPARTAMENTO MONTAJE</v>
          </cell>
          <cell r="D5005" t="str">
            <v>147</v>
          </cell>
          <cell r="E5005" t="str">
            <v>TAPA DE CARBURANTE</v>
          </cell>
          <cell r="F5005" t="str">
            <v>DESCONCHADO</v>
          </cell>
          <cell r="G5005" t="str">
            <v>TAPA DE CARBURANTEDESCONCHADO</v>
          </cell>
          <cell r="H5005" t="str">
            <v>X65</v>
          </cell>
          <cell r="I5005" t="str">
            <v>TCMU</v>
          </cell>
          <cell r="J5005">
            <v>7</v>
          </cell>
          <cell r="K5005" t="str">
            <v>MANZANELLI RICARDO O</v>
          </cell>
          <cell r="L5005" t="str">
            <v>GUNI</v>
          </cell>
        </row>
        <row r="5006">
          <cell r="A5006">
            <v>22</v>
          </cell>
          <cell r="B5006" t="str">
            <v>X65</v>
          </cell>
          <cell r="C5006" t="str">
            <v>DEPARTAMENTO MONTAJE</v>
          </cell>
          <cell r="D5006" t="str">
            <v>147</v>
          </cell>
          <cell r="E5006" t="str">
            <v>TAPA DE CARBURANTE</v>
          </cell>
          <cell r="F5006" t="str">
            <v>DESCONCHADO</v>
          </cell>
          <cell r="G5006" t="str">
            <v>TAPA DE CARBURANTEDESCONCHADO</v>
          </cell>
          <cell r="H5006" t="str">
            <v>X65</v>
          </cell>
          <cell r="I5006" t="str">
            <v>TCMU</v>
          </cell>
          <cell r="J5006">
            <v>7</v>
          </cell>
          <cell r="K5006" t="str">
            <v>RAMIREZ RICAR DANIEL</v>
          </cell>
          <cell r="L5006" t="str">
            <v>GUNI</v>
          </cell>
        </row>
        <row r="5007">
          <cell r="A5007">
            <v>22</v>
          </cell>
          <cell r="B5007" t="str">
            <v>X65</v>
          </cell>
          <cell r="C5007" t="str">
            <v>DEPARTAMENTO MONTAJE</v>
          </cell>
          <cell r="D5007" t="str">
            <v>147</v>
          </cell>
          <cell r="E5007" t="str">
            <v>TECHO</v>
          </cell>
          <cell r="F5007" t="str">
            <v>DESCONCHADO</v>
          </cell>
          <cell r="G5007" t="str">
            <v>TECHODESCONCHADO</v>
          </cell>
          <cell r="H5007" t="str">
            <v>X65</v>
          </cell>
          <cell r="I5007" t="str">
            <v>BOUT</v>
          </cell>
          <cell r="J5007">
            <v>7</v>
          </cell>
          <cell r="K5007" t="str">
            <v>GUTIERREZ VERONICA</v>
          </cell>
          <cell r="L5007" t="str">
            <v>GUNI</v>
          </cell>
        </row>
        <row r="5008">
          <cell r="A5008">
            <v>22</v>
          </cell>
          <cell r="B5008" t="str">
            <v>X65</v>
          </cell>
          <cell r="C5008" t="str">
            <v>DEPARTAMENTO MONTAJE</v>
          </cell>
          <cell r="D5008" t="str">
            <v>147</v>
          </cell>
          <cell r="E5008" t="str">
            <v>TECHO</v>
          </cell>
          <cell r="F5008" t="str">
            <v>DESCONCHADO</v>
          </cell>
          <cell r="G5008" t="str">
            <v>TECHODESCONCHADO</v>
          </cell>
          <cell r="H5008" t="str">
            <v>X65</v>
          </cell>
          <cell r="I5008" t="str">
            <v>TCMU</v>
          </cell>
          <cell r="J5008">
            <v>7</v>
          </cell>
          <cell r="K5008" t="str">
            <v>GAUNA MARIA EUGENIA</v>
          </cell>
          <cell r="L5008" t="str">
            <v>GUNI</v>
          </cell>
        </row>
        <row r="5009">
          <cell r="A5009">
            <v>22</v>
          </cell>
          <cell r="B5009" t="str">
            <v>X65</v>
          </cell>
          <cell r="C5009" t="str">
            <v>DEPARTAMENTO MONTAJE</v>
          </cell>
          <cell r="D5009" t="str">
            <v>147</v>
          </cell>
          <cell r="E5009" t="str">
            <v>TECHO</v>
          </cell>
          <cell r="F5009" t="str">
            <v xml:space="preserve">RAYAS </v>
          </cell>
          <cell r="G5009" t="str">
            <v xml:space="preserve">TECHORAYAS </v>
          </cell>
          <cell r="H5009" t="str">
            <v>X65</v>
          </cell>
          <cell r="I5009" t="str">
            <v>TCMU</v>
          </cell>
          <cell r="J5009">
            <v>7</v>
          </cell>
          <cell r="K5009" t="str">
            <v>GAUNA MARIA EUGENIA</v>
          </cell>
          <cell r="L5009" t="str">
            <v>GUNI</v>
          </cell>
        </row>
        <row r="5010">
          <cell r="A5010">
            <v>22</v>
          </cell>
          <cell r="B5010" t="str">
            <v>X65</v>
          </cell>
          <cell r="C5010" t="str">
            <v>DEPARTAMENTO MONTAJE</v>
          </cell>
          <cell r="D5010" t="str">
            <v>147</v>
          </cell>
          <cell r="E5010" t="str">
            <v>TECHO</v>
          </cell>
          <cell r="F5010" t="str">
            <v xml:space="preserve">RAYAS </v>
          </cell>
          <cell r="G5010" t="str">
            <v xml:space="preserve">TECHORAYAS </v>
          </cell>
          <cell r="H5010" t="str">
            <v>X65</v>
          </cell>
          <cell r="I5010" t="str">
            <v>TCMU</v>
          </cell>
          <cell r="J5010">
            <v>7</v>
          </cell>
          <cell r="K5010" t="str">
            <v>GUTIERREZ VERONICA</v>
          </cell>
          <cell r="L5010" t="str">
            <v>GUNI</v>
          </cell>
        </row>
        <row r="5011">
          <cell r="A5011">
            <v>22</v>
          </cell>
          <cell r="B5011" t="str">
            <v>X65</v>
          </cell>
          <cell r="C5011" t="str">
            <v>DEPARTAMENTO MONTAJE</v>
          </cell>
          <cell r="D5011" t="str">
            <v>148</v>
          </cell>
          <cell r="E5011" t="str">
            <v>ALFOMBRA DE MALETERO</v>
          </cell>
          <cell r="F5011" t="str">
            <v>PRESENCIA DE AGUA (ORIGEN INDETERMINADO)</v>
          </cell>
          <cell r="G5011" t="str">
            <v>ALFOMBRA DE MALETEROPRESENCIA DE AGUA (ORIGEN INDETERMINADO)</v>
          </cell>
          <cell r="H5011" t="str">
            <v>X65</v>
          </cell>
          <cell r="I5011" t="str">
            <v>TCMU</v>
          </cell>
          <cell r="J5011">
            <v>7</v>
          </cell>
          <cell r="K5011" t="str">
            <v>DI GREGORIO RAUL</v>
          </cell>
          <cell r="L5011" t="str">
            <v>GKAN</v>
          </cell>
        </row>
        <row r="5012">
          <cell r="A5012">
            <v>22</v>
          </cell>
          <cell r="B5012" t="str">
            <v>X65</v>
          </cell>
          <cell r="C5012" t="str">
            <v>DEPARTAMENTO MONTAJE</v>
          </cell>
          <cell r="D5012" t="str">
            <v>148</v>
          </cell>
          <cell r="E5012" t="str">
            <v>FUNCION LIMPIAPARABRISAS AV</v>
          </cell>
          <cell r="F5012" t="str">
            <v>INSTALACION FIRMA SK01</v>
          </cell>
          <cell r="G5012" t="str">
            <v>FUNCION LIMPIAPARABRISAS AVINSTALACION FIRMA SK01</v>
          </cell>
          <cell r="H5012" t="str">
            <v>X65</v>
          </cell>
          <cell r="I5012" t="str">
            <v>BOUT</v>
          </cell>
          <cell r="J5012">
            <v>7</v>
          </cell>
          <cell r="K5012" t="str">
            <v>CONTROL ELECTRICO</v>
          </cell>
          <cell r="L5012" t="str">
            <v>SEEA</v>
          </cell>
        </row>
        <row r="5013">
          <cell r="A5013">
            <v>22</v>
          </cell>
          <cell r="B5013" t="str">
            <v>X65</v>
          </cell>
          <cell r="C5013" t="str">
            <v>DEPARTAMENTO PINTURA</v>
          </cell>
          <cell r="D5013" t="str">
            <v>468</v>
          </cell>
          <cell r="E5013" t="str">
            <v>PARACHOQUES AR</v>
          </cell>
          <cell r="F5013" t="str">
            <v>COLOR NO CONJUNTADO</v>
          </cell>
          <cell r="G5013" t="str">
            <v>PARACHOQUES ARCOLOR NO CONJUNTADO</v>
          </cell>
          <cell r="H5013" t="str">
            <v>X65</v>
          </cell>
          <cell r="I5013" t="str">
            <v>TCMU</v>
          </cell>
          <cell r="J5013">
            <v>7</v>
          </cell>
          <cell r="K5013" t="str">
            <v>RUSEK CHRISTIAN ADRI</v>
          </cell>
          <cell r="L5013" t="str">
            <v>GUNI</v>
          </cell>
        </row>
        <row r="5014">
          <cell r="A5014">
            <v>22</v>
          </cell>
          <cell r="B5014" t="str">
            <v>X65</v>
          </cell>
          <cell r="C5014" t="str">
            <v>DEPARTAMENTO PINTURA</v>
          </cell>
          <cell r="D5014" t="str">
            <v>468</v>
          </cell>
          <cell r="E5014" t="str">
            <v>PARACHOQUES AR</v>
          </cell>
          <cell r="F5014" t="str">
            <v>GRANO</v>
          </cell>
          <cell r="G5014" t="str">
            <v>PARACHOQUES ARGRANO</v>
          </cell>
          <cell r="H5014" t="str">
            <v>X65</v>
          </cell>
          <cell r="I5014" t="str">
            <v>TCMU</v>
          </cell>
          <cell r="J5014">
            <v>7</v>
          </cell>
          <cell r="K5014" t="str">
            <v>FIGUEROA MIGUEL ANGE</v>
          </cell>
          <cell r="L5014" t="str">
            <v>GUNI</v>
          </cell>
        </row>
        <row r="5015">
          <cell r="A5015">
            <v>22</v>
          </cell>
          <cell r="B5015" t="str">
            <v>X65</v>
          </cell>
          <cell r="C5015" t="str">
            <v>DEPARTAMENTO PINTURA</v>
          </cell>
          <cell r="D5015" t="str">
            <v>468</v>
          </cell>
          <cell r="E5015" t="str">
            <v>PARACHOQUES AR</v>
          </cell>
          <cell r="F5015" t="str">
            <v>GRANO</v>
          </cell>
          <cell r="G5015" t="str">
            <v>PARACHOQUES ARGRANO</v>
          </cell>
          <cell r="H5015" t="str">
            <v>X65</v>
          </cell>
          <cell r="I5015" t="str">
            <v>TCMU</v>
          </cell>
          <cell r="J5015">
            <v>7</v>
          </cell>
          <cell r="K5015" t="str">
            <v>GAUNA MARIA EUGENIA</v>
          </cell>
          <cell r="L5015" t="str">
            <v>GUNI</v>
          </cell>
        </row>
        <row r="5016">
          <cell r="A5016">
            <v>22</v>
          </cell>
          <cell r="B5016" t="str">
            <v>X65</v>
          </cell>
          <cell r="C5016" t="str">
            <v>DEPARTAMENTO PINTURA</v>
          </cell>
          <cell r="D5016" t="str">
            <v>468</v>
          </cell>
          <cell r="E5016" t="str">
            <v>PARACHOQUES AR</v>
          </cell>
          <cell r="F5016" t="str">
            <v xml:space="preserve">RAYAS </v>
          </cell>
          <cell r="G5016" t="str">
            <v xml:space="preserve">PARACHOQUES ARRAYAS </v>
          </cell>
          <cell r="H5016" t="str">
            <v>X65</v>
          </cell>
          <cell r="I5016" t="str">
            <v>SREE</v>
          </cell>
          <cell r="J5016">
            <v>7</v>
          </cell>
          <cell r="K5016" t="str">
            <v>IBARRA CARLOS NICOLA</v>
          </cell>
          <cell r="L5016" t="str">
            <v>GUNI</v>
          </cell>
        </row>
        <row r="5017">
          <cell r="A5017">
            <v>22</v>
          </cell>
          <cell r="B5017" t="str">
            <v>X65</v>
          </cell>
          <cell r="C5017" t="str">
            <v>DEPARTAMENTO PINTURA</v>
          </cell>
          <cell r="D5017" t="str">
            <v>468</v>
          </cell>
          <cell r="E5017" t="str">
            <v>PARACHOQUES AR</v>
          </cell>
          <cell r="F5017" t="str">
            <v xml:space="preserve">RAYAS </v>
          </cell>
          <cell r="G5017" t="str">
            <v xml:space="preserve">PARACHOQUES ARRAYAS </v>
          </cell>
          <cell r="H5017" t="str">
            <v>X65</v>
          </cell>
          <cell r="I5017" t="str">
            <v>TCMU</v>
          </cell>
          <cell r="J5017">
            <v>7</v>
          </cell>
          <cell r="K5017" t="str">
            <v>FUENTE FEDER GREGOR</v>
          </cell>
          <cell r="L5017" t="str">
            <v>GUNI</v>
          </cell>
        </row>
        <row r="5018">
          <cell r="A5018">
            <v>22</v>
          </cell>
          <cell r="B5018" t="str">
            <v>X65</v>
          </cell>
          <cell r="C5018" t="str">
            <v>DEPARTAMENTO PINTURA</v>
          </cell>
          <cell r="D5018" t="str">
            <v>468</v>
          </cell>
          <cell r="E5018" t="str">
            <v>PARACHOQUES AV.</v>
          </cell>
          <cell r="F5018" t="str">
            <v>GRANO</v>
          </cell>
          <cell r="G5018" t="str">
            <v>PARACHOQUES AV.GRANO</v>
          </cell>
          <cell r="H5018" t="str">
            <v>X65</v>
          </cell>
          <cell r="I5018" t="str">
            <v>SREE</v>
          </cell>
          <cell r="J5018">
            <v>7</v>
          </cell>
          <cell r="K5018" t="str">
            <v>FUENTE FEDER GREGOR</v>
          </cell>
          <cell r="L5018" t="str">
            <v>GUNI</v>
          </cell>
        </row>
        <row r="5019">
          <cell r="A5019">
            <v>22</v>
          </cell>
          <cell r="B5019" t="str">
            <v>X65</v>
          </cell>
          <cell r="C5019" t="str">
            <v>DEPARTAMENTO PINTURA</v>
          </cell>
          <cell r="D5019" t="str">
            <v>468</v>
          </cell>
          <cell r="E5019" t="str">
            <v>PARACHOQUES AV.</v>
          </cell>
          <cell r="F5019" t="str">
            <v>GRANO</v>
          </cell>
          <cell r="G5019" t="str">
            <v>PARACHOQUES AV.GRANO</v>
          </cell>
          <cell r="H5019" t="str">
            <v>X65</v>
          </cell>
          <cell r="I5019" t="str">
            <v>TCMU</v>
          </cell>
          <cell r="J5019">
            <v>7</v>
          </cell>
          <cell r="K5019" t="str">
            <v>MANZANELLI RICARDO O</v>
          </cell>
          <cell r="L5019" t="str">
            <v>GUNI</v>
          </cell>
        </row>
        <row r="5020">
          <cell r="A5020">
            <v>22</v>
          </cell>
          <cell r="B5020" t="str">
            <v>X65</v>
          </cell>
          <cell r="C5020" t="str">
            <v>DEPARTAMENTO PINTURA</v>
          </cell>
          <cell r="D5020" t="str">
            <v>468</v>
          </cell>
          <cell r="E5020" t="str">
            <v>PARACHOQUES AV.</v>
          </cell>
          <cell r="F5020" t="str">
            <v>GRANO</v>
          </cell>
          <cell r="G5020" t="str">
            <v>PARACHOQUES AV.GRANO</v>
          </cell>
          <cell r="H5020" t="str">
            <v>X65</v>
          </cell>
          <cell r="I5020" t="str">
            <v>TCMU</v>
          </cell>
          <cell r="J5020">
            <v>7</v>
          </cell>
          <cell r="K5020" t="str">
            <v>VAZQUEZ RENE ALBERTO</v>
          </cell>
          <cell r="L5020" t="str">
            <v>GUNI</v>
          </cell>
        </row>
        <row r="5021">
          <cell r="A5021">
            <v>22</v>
          </cell>
          <cell r="B5021" t="str">
            <v>X65</v>
          </cell>
          <cell r="C5021" t="str">
            <v>DEPARTAMENTO PINTURA</v>
          </cell>
          <cell r="D5021" t="str">
            <v>468</v>
          </cell>
          <cell r="E5021" t="str">
            <v>PARACHOQUES AV.</v>
          </cell>
          <cell r="F5021" t="str">
            <v xml:space="preserve">RAYAS </v>
          </cell>
          <cell r="G5021" t="str">
            <v xml:space="preserve">PARACHOQUES AV.RAYAS </v>
          </cell>
          <cell r="H5021" t="str">
            <v>X65</v>
          </cell>
          <cell r="I5021" t="str">
            <v>BOUT</v>
          </cell>
          <cell r="J5021">
            <v>7</v>
          </cell>
          <cell r="K5021" t="str">
            <v>VAZQUEZ RENE ALBERTO</v>
          </cell>
          <cell r="L5021" t="str">
            <v>GUNI</v>
          </cell>
        </row>
        <row r="5022">
          <cell r="A5022">
            <v>22</v>
          </cell>
          <cell r="B5022" t="str">
            <v>X65</v>
          </cell>
          <cell r="C5022" t="str">
            <v>DEPARTAMENTO PINTURA</v>
          </cell>
          <cell r="D5022" t="str">
            <v>468</v>
          </cell>
          <cell r="E5022" t="str">
            <v>PARACHOQUES AV.</v>
          </cell>
          <cell r="F5022" t="str">
            <v xml:space="preserve">RAYAS </v>
          </cell>
          <cell r="G5022" t="str">
            <v xml:space="preserve">PARACHOQUES AV.RAYAS </v>
          </cell>
          <cell r="H5022" t="str">
            <v>X65</v>
          </cell>
          <cell r="I5022" t="str">
            <v>TCMU</v>
          </cell>
          <cell r="J5022">
            <v>7</v>
          </cell>
          <cell r="K5022" t="str">
            <v>FIGUEROA MIGUEL ANGE</v>
          </cell>
          <cell r="L5022" t="str">
            <v>GUNI</v>
          </cell>
        </row>
        <row r="5023">
          <cell r="A5023">
            <v>22</v>
          </cell>
          <cell r="B5023" t="str">
            <v>X65</v>
          </cell>
          <cell r="C5023" t="str">
            <v>DEPARTAMENTO PINTURA</v>
          </cell>
          <cell r="D5023" t="str">
            <v>468</v>
          </cell>
          <cell r="E5023" t="str">
            <v>PARACHOQUES AV.</v>
          </cell>
          <cell r="F5023" t="str">
            <v xml:space="preserve">RAYAS </v>
          </cell>
          <cell r="G5023" t="str">
            <v xml:space="preserve">PARACHOQUES AV.RAYAS </v>
          </cell>
          <cell r="H5023" t="str">
            <v>X65</v>
          </cell>
          <cell r="I5023" t="str">
            <v>TCMU</v>
          </cell>
          <cell r="J5023">
            <v>7</v>
          </cell>
          <cell r="K5023" t="str">
            <v>ZELAYA GONZA MA CRUZ</v>
          </cell>
          <cell r="L5023" t="str">
            <v>GUNI</v>
          </cell>
        </row>
        <row r="5024">
          <cell r="A5024">
            <v>22</v>
          </cell>
          <cell r="B5024" t="str">
            <v>X65</v>
          </cell>
          <cell r="C5024" t="str">
            <v>DEPARTAMENTO PINTURA</v>
          </cell>
          <cell r="D5024" t="str">
            <v>481</v>
          </cell>
          <cell r="E5024" t="str">
            <v>CUSTODIA  D.</v>
          </cell>
          <cell r="F5024" t="str">
            <v>BOLLOS</v>
          </cell>
          <cell r="G5024" t="str">
            <v>CUSTODIA  D.BOLLOS</v>
          </cell>
          <cell r="H5024" t="str">
            <v>X65</v>
          </cell>
          <cell r="I5024" t="str">
            <v>TCMU</v>
          </cell>
          <cell r="J5024">
            <v>7</v>
          </cell>
          <cell r="K5024" t="str">
            <v>VAZQUEZ RENE ALBERTO</v>
          </cell>
          <cell r="L5024" t="str">
            <v>GUNI</v>
          </cell>
        </row>
        <row r="5025">
          <cell r="A5025">
            <v>22</v>
          </cell>
          <cell r="B5025" t="str">
            <v>X65</v>
          </cell>
          <cell r="C5025" t="str">
            <v>DEPARTAMENTO PINTURA</v>
          </cell>
          <cell r="D5025" t="str">
            <v>481</v>
          </cell>
          <cell r="E5025" t="str">
            <v>PORTON (CONJUNTO)</v>
          </cell>
          <cell r="F5025" t="str">
            <v>RAYADO</v>
          </cell>
          <cell r="G5025" t="str">
            <v>PORTON (CONJUNTO)RAYADO</v>
          </cell>
          <cell r="H5025" t="str">
            <v>X65</v>
          </cell>
          <cell r="I5025" t="str">
            <v>TCMU</v>
          </cell>
          <cell r="J5025">
            <v>7</v>
          </cell>
          <cell r="K5025" t="str">
            <v>FIGUEROA MIGUEL ANGE</v>
          </cell>
          <cell r="L5025" t="str">
            <v>GUNI</v>
          </cell>
        </row>
        <row r="5026">
          <cell r="A5026">
            <v>22</v>
          </cell>
          <cell r="B5026" t="str">
            <v>X65</v>
          </cell>
          <cell r="C5026" t="str">
            <v>DEPARTAMENTO PINTURA</v>
          </cell>
          <cell r="D5026" t="str">
            <v>482</v>
          </cell>
          <cell r="E5026" t="str">
            <v>ALETA ARD.</v>
          </cell>
          <cell r="F5026" t="str">
            <v>MASTICO BAJO LACA</v>
          </cell>
          <cell r="G5026" t="str">
            <v>ALETA ARD.MASTICO BAJO LACA</v>
          </cell>
          <cell r="H5026" t="str">
            <v>X65</v>
          </cell>
          <cell r="I5026" t="str">
            <v>TCMU</v>
          </cell>
          <cell r="J5026">
            <v>7</v>
          </cell>
          <cell r="K5026" t="str">
            <v>FUENTE FEDER GREGOR</v>
          </cell>
          <cell r="L5026" t="str">
            <v>GUNI</v>
          </cell>
        </row>
        <row r="5027">
          <cell r="A5027">
            <v>22</v>
          </cell>
          <cell r="B5027" t="str">
            <v>X65</v>
          </cell>
          <cell r="C5027" t="str">
            <v>DEPARTAMENTO PINTURA</v>
          </cell>
          <cell r="D5027" t="str">
            <v>482</v>
          </cell>
          <cell r="E5027" t="str">
            <v>ALETA  AVD.</v>
          </cell>
          <cell r="F5027" t="str">
            <v>MASTICO MAL POSICIONADO</v>
          </cell>
          <cell r="G5027" t="str">
            <v>ALETA  AVD.MASTICO MAL POSICIONADO</v>
          </cell>
          <cell r="H5027" t="str">
            <v>X65</v>
          </cell>
          <cell r="I5027" t="str">
            <v>STO1</v>
          </cell>
          <cell r="J5027">
            <v>7</v>
          </cell>
          <cell r="K5027" t="str">
            <v>QUINTEROS, EDUARDO</v>
          </cell>
          <cell r="L5027" t="str">
            <v>STO1</v>
          </cell>
        </row>
        <row r="5028">
          <cell r="A5028">
            <v>22</v>
          </cell>
          <cell r="B5028" t="str">
            <v>X65</v>
          </cell>
          <cell r="C5028" t="str">
            <v>DEPARTAMENTO PINTURA</v>
          </cell>
          <cell r="D5028" t="str">
            <v>482</v>
          </cell>
          <cell r="E5028" t="str">
            <v>ENCUADRAMIENTO DE PUERTA AVD.</v>
          </cell>
          <cell r="F5028" t="str">
            <v>MASTICO MAL POSICIONADO</v>
          </cell>
          <cell r="G5028" t="str">
            <v>ENCUADRAMIENTO DE PUERTA AVD.MASTICO MAL POSICIONADO</v>
          </cell>
          <cell r="H5028" t="str">
            <v>X65</v>
          </cell>
          <cell r="I5028" t="str">
            <v>STO1</v>
          </cell>
          <cell r="J5028">
            <v>7</v>
          </cell>
          <cell r="K5028" t="str">
            <v>CORREA, ALBERTO</v>
          </cell>
          <cell r="L5028" t="str">
            <v>STO1</v>
          </cell>
        </row>
        <row r="5029">
          <cell r="A5029">
            <v>22</v>
          </cell>
          <cell r="B5029" t="str">
            <v>X65</v>
          </cell>
          <cell r="C5029" t="str">
            <v>DEPARTAMENTO PINTURA</v>
          </cell>
          <cell r="D5029" t="str">
            <v>483</v>
          </cell>
          <cell r="E5029" t="str">
            <v>ALETA  ARI.</v>
          </cell>
          <cell r="F5029" t="str">
            <v>DESCOLGON</v>
          </cell>
          <cell r="G5029" t="str">
            <v>ALETA  ARI.DESCOLGON</v>
          </cell>
          <cell r="H5029" t="str">
            <v>X65</v>
          </cell>
          <cell r="I5029" t="str">
            <v>TCMU</v>
          </cell>
          <cell r="J5029">
            <v>7</v>
          </cell>
          <cell r="K5029" t="str">
            <v>IBARRA CARLOS NICOLA</v>
          </cell>
          <cell r="L5029" t="str">
            <v>GUNI</v>
          </cell>
        </row>
        <row r="5030">
          <cell r="A5030">
            <v>22</v>
          </cell>
          <cell r="B5030" t="str">
            <v>X65</v>
          </cell>
          <cell r="C5030" t="str">
            <v>DEPARTAMENTO PINTURA</v>
          </cell>
          <cell r="D5030" t="str">
            <v>483</v>
          </cell>
          <cell r="E5030" t="str">
            <v>ALETA  AVD.</v>
          </cell>
          <cell r="F5030" t="str">
            <v>GOTA</v>
          </cell>
          <cell r="G5030" t="str">
            <v>ALETA  AVD.GOTA</v>
          </cell>
          <cell r="H5030" t="str">
            <v>X65</v>
          </cell>
          <cell r="I5030" t="str">
            <v>TCMU</v>
          </cell>
          <cell r="J5030">
            <v>7</v>
          </cell>
          <cell r="K5030" t="str">
            <v>RUSEK CHRISTIAN ADRI</v>
          </cell>
          <cell r="L5030" t="str">
            <v>GUNI</v>
          </cell>
        </row>
        <row r="5031">
          <cell r="A5031">
            <v>22</v>
          </cell>
          <cell r="B5031" t="str">
            <v>X65</v>
          </cell>
          <cell r="C5031" t="str">
            <v>DEPARTAMENTO PINTURA</v>
          </cell>
          <cell r="D5031" t="str">
            <v>483</v>
          </cell>
          <cell r="E5031" t="str">
            <v>ALETA  AVD.</v>
          </cell>
          <cell r="F5031" t="str">
            <v>GOTA</v>
          </cell>
          <cell r="G5031" t="str">
            <v>ALETA  AVD.GOTA</v>
          </cell>
          <cell r="H5031" t="str">
            <v>X65</v>
          </cell>
          <cell r="I5031" t="str">
            <v>TCMU</v>
          </cell>
          <cell r="J5031">
            <v>7</v>
          </cell>
          <cell r="K5031" t="str">
            <v>VERA FEDERICO</v>
          </cell>
          <cell r="L5031" t="str">
            <v>GUNI</v>
          </cell>
        </row>
        <row r="5032">
          <cell r="A5032">
            <v>22</v>
          </cell>
          <cell r="B5032" t="str">
            <v>X65</v>
          </cell>
          <cell r="C5032" t="str">
            <v>DEPARTAMENTO PINTURA</v>
          </cell>
          <cell r="D5032" t="str">
            <v>483</v>
          </cell>
          <cell r="E5032" t="str">
            <v>ALETA  AVI.</v>
          </cell>
          <cell r="F5032" t="str">
            <v>GOTA</v>
          </cell>
          <cell r="G5032" t="str">
            <v>ALETA  AVI.GOTA</v>
          </cell>
          <cell r="H5032" t="str">
            <v>X65</v>
          </cell>
          <cell r="I5032" t="str">
            <v>TCMU</v>
          </cell>
          <cell r="J5032">
            <v>7</v>
          </cell>
          <cell r="K5032" t="str">
            <v>GAUNA MARIA EUGENIA</v>
          </cell>
          <cell r="L5032" t="str">
            <v>GUNI</v>
          </cell>
        </row>
        <row r="5033">
          <cell r="A5033">
            <v>22</v>
          </cell>
          <cell r="B5033" t="str">
            <v>X65</v>
          </cell>
          <cell r="C5033" t="str">
            <v>DEPARTAMENTO PINTURA</v>
          </cell>
          <cell r="D5033" t="str">
            <v>483</v>
          </cell>
          <cell r="E5033" t="str">
            <v>ALETA  AVI.</v>
          </cell>
          <cell r="F5033" t="str">
            <v>GOTA</v>
          </cell>
          <cell r="G5033" t="str">
            <v>ALETA  AVI.GOTA</v>
          </cell>
          <cell r="H5033" t="str">
            <v>X65</v>
          </cell>
          <cell r="I5033" t="str">
            <v>TCMU</v>
          </cell>
          <cell r="J5033">
            <v>7</v>
          </cell>
          <cell r="K5033" t="str">
            <v>VAZQUEZ RENE ALBERTO</v>
          </cell>
          <cell r="L5033" t="str">
            <v>GUNI</v>
          </cell>
        </row>
        <row r="5034">
          <cell r="A5034">
            <v>22</v>
          </cell>
          <cell r="B5034" t="str">
            <v>X65</v>
          </cell>
          <cell r="C5034" t="str">
            <v>DEPARTAMENTO PINTURA</v>
          </cell>
          <cell r="D5034" t="str">
            <v>483</v>
          </cell>
          <cell r="E5034" t="str">
            <v>CAJON DE PUERTA ARI.</v>
          </cell>
          <cell r="F5034" t="str">
            <v>DESCOLGON</v>
          </cell>
          <cell r="G5034" t="str">
            <v>CAJON DE PUERTA ARI.DESCOLGON</v>
          </cell>
          <cell r="H5034" t="str">
            <v>X65</v>
          </cell>
          <cell r="I5034" t="str">
            <v>BOUT</v>
          </cell>
          <cell r="J5034">
            <v>7</v>
          </cell>
          <cell r="K5034" t="str">
            <v>FUENTE FEDER GREGOR</v>
          </cell>
          <cell r="L5034" t="str">
            <v>GUNI</v>
          </cell>
        </row>
        <row r="5035">
          <cell r="A5035">
            <v>22</v>
          </cell>
          <cell r="B5035" t="str">
            <v>X65</v>
          </cell>
          <cell r="C5035" t="str">
            <v>DEPARTAMENTO PINTURA</v>
          </cell>
          <cell r="D5035" t="str">
            <v>483</v>
          </cell>
          <cell r="E5035" t="str">
            <v>CUSTODIA  D.</v>
          </cell>
          <cell r="F5035" t="str">
            <v>DESCOLGON</v>
          </cell>
          <cell r="G5035" t="str">
            <v>CUSTODIA  D.DESCOLGON</v>
          </cell>
          <cell r="H5035" t="str">
            <v>X65</v>
          </cell>
          <cell r="I5035" t="str">
            <v>TCMU</v>
          </cell>
          <cell r="J5035">
            <v>7</v>
          </cell>
          <cell r="K5035" t="str">
            <v>FIGUEROA MIGUEL ANGE</v>
          </cell>
          <cell r="L5035" t="str">
            <v>GUNI</v>
          </cell>
        </row>
        <row r="5036">
          <cell r="A5036">
            <v>22</v>
          </cell>
          <cell r="B5036" t="str">
            <v>X65</v>
          </cell>
          <cell r="C5036" t="str">
            <v>DEPARTAMENTO PINTURA</v>
          </cell>
          <cell r="D5036" t="str">
            <v>483</v>
          </cell>
          <cell r="E5036" t="str">
            <v>CUSTODIA  D.</v>
          </cell>
          <cell r="F5036" t="str">
            <v>DESCOLGON</v>
          </cell>
          <cell r="G5036" t="str">
            <v>CUSTODIA  D.DESCOLGON</v>
          </cell>
          <cell r="H5036" t="str">
            <v>X65</v>
          </cell>
          <cell r="I5036" t="str">
            <v>TCMU</v>
          </cell>
          <cell r="J5036">
            <v>7</v>
          </cell>
          <cell r="K5036" t="str">
            <v>GUTIERREZ VERONICA</v>
          </cell>
          <cell r="L5036" t="str">
            <v>GUNI</v>
          </cell>
        </row>
        <row r="5037">
          <cell r="A5037">
            <v>22</v>
          </cell>
          <cell r="B5037" t="str">
            <v>X65</v>
          </cell>
          <cell r="C5037" t="str">
            <v>DEPARTAMENTO PINTURA</v>
          </cell>
          <cell r="D5037" t="str">
            <v>483</v>
          </cell>
          <cell r="E5037" t="str">
            <v>ENCUADRAMIENTO DE PUERTA AVI.</v>
          </cell>
          <cell r="F5037" t="str">
            <v>FALTA ESPESOR DE PINTURA</v>
          </cell>
          <cell r="G5037" t="str">
            <v>ENCUADRAMIENTO DE PUERTA AVI.FALTA ESPESOR DE PINTURA</v>
          </cell>
          <cell r="H5037" t="str">
            <v>X65</v>
          </cell>
          <cell r="I5037" t="str">
            <v>SREE</v>
          </cell>
          <cell r="J5037">
            <v>7</v>
          </cell>
          <cell r="K5037" t="str">
            <v>AUTELLI JORGE A</v>
          </cell>
          <cell r="L5037" t="str">
            <v>TCMU</v>
          </cell>
        </row>
        <row r="5038">
          <cell r="A5038">
            <v>22</v>
          </cell>
          <cell r="B5038" t="str">
            <v>X65</v>
          </cell>
          <cell r="C5038" t="str">
            <v>DEPARTAMENTO PINTURA</v>
          </cell>
          <cell r="D5038" t="str">
            <v>483</v>
          </cell>
          <cell r="E5038" t="str">
            <v>MARCO DE PUERTA  ARD</v>
          </cell>
          <cell r="F5038" t="str">
            <v>GOTA</v>
          </cell>
          <cell r="G5038" t="str">
            <v>MARCO DE PUERTA  ARDGOTA</v>
          </cell>
          <cell r="H5038" t="str">
            <v>X65</v>
          </cell>
          <cell r="I5038" t="str">
            <v>TCMU</v>
          </cell>
          <cell r="J5038">
            <v>7</v>
          </cell>
          <cell r="K5038" t="str">
            <v>FIGUEROA MIGUEL ANGE</v>
          </cell>
          <cell r="L5038" t="str">
            <v>GUNI</v>
          </cell>
        </row>
        <row r="5039">
          <cell r="A5039">
            <v>22</v>
          </cell>
          <cell r="B5039" t="str">
            <v>X65</v>
          </cell>
          <cell r="C5039" t="str">
            <v>DEPARTAMENTO PINTURA</v>
          </cell>
          <cell r="D5039" t="str">
            <v>483</v>
          </cell>
          <cell r="E5039" t="str">
            <v>MARCO DE PUERTA  ARI</v>
          </cell>
          <cell r="F5039" t="str">
            <v>DESCOLGON</v>
          </cell>
          <cell r="G5039" t="str">
            <v>MARCO DE PUERTA  ARIDESCOLGON</v>
          </cell>
          <cell r="H5039" t="str">
            <v>X65</v>
          </cell>
          <cell r="I5039" t="str">
            <v>TCMU</v>
          </cell>
          <cell r="J5039">
            <v>7</v>
          </cell>
          <cell r="K5039" t="str">
            <v>FIGUEROA MIGUEL ANGE</v>
          </cell>
          <cell r="L5039" t="str">
            <v>GUNI</v>
          </cell>
        </row>
        <row r="5040">
          <cell r="A5040">
            <v>22</v>
          </cell>
          <cell r="B5040" t="str">
            <v>X65</v>
          </cell>
          <cell r="C5040" t="str">
            <v>DEPARTAMENTO PINTURA</v>
          </cell>
          <cell r="D5040" t="str">
            <v>483</v>
          </cell>
          <cell r="E5040" t="str">
            <v>PIE MEDIO  I.</v>
          </cell>
          <cell r="F5040" t="str">
            <v>GOTA</v>
          </cell>
          <cell r="G5040" t="str">
            <v>PIE MEDIO  I.GOTA</v>
          </cell>
          <cell r="H5040" t="str">
            <v>X65</v>
          </cell>
          <cell r="I5040" t="str">
            <v>TCMU</v>
          </cell>
          <cell r="J5040">
            <v>7</v>
          </cell>
          <cell r="K5040" t="str">
            <v>MANZANELLI RICARDO O</v>
          </cell>
          <cell r="L5040" t="str">
            <v>GUNI</v>
          </cell>
        </row>
        <row r="5041">
          <cell r="A5041">
            <v>22</v>
          </cell>
          <cell r="B5041" t="str">
            <v>X65</v>
          </cell>
          <cell r="C5041" t="str">
            <v>DEPARTAMENTO PINTURA</v>
          </cell>
          <cell r="D5041" t="str">
            <v>483</v>
          </cell>
          <cell r="E5041" t="str">
            <v>PORTON (CONJUNTO)</v>
          </cell>
          <cell r="F5041" t="str">
            <v>PIEL DE NARANJA</v>
          </cell>
          <cell r="G5041" t="str">
            <v>PORTON (CONJUNTO)PIEL DE NARANJA</v>
          </cell>
          <cell r="H5041" t="str">
            <v>X65</v>
          </cell>
          <cell r="I5041" t="str">
            <v>TCMU</v>
          </cell>
          <cell r="J5041">
            <v>7</v>
          </cell>
          <cell r="K5041" t="str">
            <v>FIGUEROA MIGUEL ANGE</v>
          </cell>
          <cell r="L5041" t="str">
            <v>GUNI</v>
          </cell>
        </row>
        <row r="5042">
          <cell r="A5042">
            <v>22</v>
          </cell>
          <cell r="B5042" t="str">
            <v>X65</v>
          </cell>
          <cell r="C5042" t="str">
            <v>DEPARTAMENTO PINTURA</v>
          </cell>
          <cell r="D5042" t="str">
            <v>483</v>
          </cell>
          <cell r="E5042" t="str">
            <v>PUERTA ARD.</v>
          </cell>
          <cell r="F5042" t="str">
            <v>COLOR NO CONJUNTADO</v>
          </cell>
          <cell r="G5042" t="str">
            <v>PUERTA ARD.COLOR NO CONJUNTADO</v>
          </cell>
          <cell r="H5042" t="str">
            <v>X65</v>
          </cell>
          <cell r="I5042" t="str">
            <v>TCMU</v>
          </cell>
          <cell r="J5042">
            <v>7</v>
          </cell>
          <cell r="K5042" t="str">
            <v>RAMIREZ RICAR DANIEL</v>
          </cell>
          <cell r="L5042" t="str">
            <v>GUNI</v>
          </cell>
        </row>
        <row r="5043">
          <cell r="A5043">
            <v>22</v>
          </cell>
          <cell r="B5043" t="str">
            <v>X65</v>
          </cell>
          <cell r="C5043" t="str">
            <v>DEPARTAMENTO PINTURA</v>
          </cell>
          <cell r="D5043" t="str">
            <v>483</v>
          </cell>
          <cell r="E5043" t="str">
            <v>PUERTA ARD.</v>
          </cell>
          <cell r="F5043" t="str">
            <v>DESCOLGON</v>
          </cell>
          <cell r="G5043" t="str">
            <v>PUERTA ARD.DESCOLGON</v>
          </cell>
          <cell r="H5043" t="str">
            <v>X65</v>
          </cell>
          <cell r="I5043" t="str">
            <v>TCMU</v>
          </cell>
          <cell r="J5043">
            <v>7</v>
          </cell>
          <cell r="K5043" t="str">
            <v>FUENTE FEDER GREGOR</v>
          </cell>
          <cell r="L5043" t="str">
            <v>GUNI</v>
          </cell>
        </row>
        <row r="5044">
          <cell r="A5044">
            <v>22</v>
          </cell>
          <cell r="B5044" t="str">
            <v>X65</v>
          </cell>
          <cell r="C5044" t="str">
            <v>DEPARTAMENTO PINTURA</v>
          </cell>
          <cell r="D5044" t="str">
            <v>483</v>
          </cell>
          <cell r="E5044" t="str">
            <v>PUERTA ARD.</v>
          </cell>
          <cell r="F5044" t="str">
            <v>GOTA</v>
          </cell>
          <cell r="G5044" t="str">
            <v>PUERTA ARD.GOTA</v>
          </cell>
          <cell r="H5044" t="str">
            <v>X65</v>
          </cell>
          <cell r="I5044" t="str">
            <v>TCMU</v>
          </cell>
          <cell r="J5044">
            <v>7</v>
          </cell>
          <cell r="K5044" t="str">
            <v>VAZQUEZ RENE ALBERTO</v>
          </cell>
          <cell r="L5044" t="str">
            <v>GUNI</v>
          </cell>
        </row>
        <row r="5045">
          <cell r="A5045">
            <v>22</v>
          </cell>
          <cell r="B5045" t="str">
            <v>X65</v>
          </cell>
          <cell r="C5045" t="str">
            <v>DEPARTAMENTO PINTURA</v>
          </cell>
          <cell r="D5045" t="str">
            <v>483</v>
          </cell>
          <cell r="E5045" t="str">
            <v>PUERTA ARI.</v>
          </cell>
          <cell r="F5045" t="str">
            <v>COLOR NO CONJUNTADO</v>
          </cell>
          <cell r="G5045" t="str">
            <v>PUERTA ARI.COLOR NO CONJUNTADO</v>
          </cell>
          <cell r="H5045" t="str">
            <v>X65</v>
          </cell>
          <cell r="I5045" t="str">
            <v>TCMU</v>
          </cell>
          <cell r="J5045">
            <v>7</v>
          </cell>
          <cell r="K5045" t="str">
            <v>VAZQUEZ RENE ALBERTO</v>
          </cell>
          <cell r="L5045" t="str">
            <v>GUNI</v>
          </cell>
        </row>
        <row r="5046">
          <cell r="A5046">
            <v>22</v>
          </cell>
          <cell r="B5046" t="str">
            <v>X65</v>
          </cell>
          <cell r="C5046" t="str">
            <v>DEPARTAMENTO PINTURA</v>
          </cell>
          <cell r="D5046" t="str">
            <v>483</v>
          </cell>
          <cell r="E5046" t="str">
            <v>PUERTA ARI.</v>
          </cell>
          <cell r="F5046" t="str">
            <v>DESCOLGON</v>
          </cell>
          <cell r="G5046" t="str">
            <v>PUERTA ARI.DESCOLGON</v>
          </cell>
          <cell r="H5046" t="str">
            <v>X65</v>
          </cell>
          <cell r="I5046" t="str">
            <v>BOUT</v>
          </cell>
          <cell r="J5046">
            <v>7</v>
          </cell>
          <cell r="K5046" t="str">
            <v>VAZQUEZ RENE ALBERTO</v>
          </cell>
          <cell r="L5046" t="str">
            <v>GUNI</v>
          </cell>
        </row>
        <row r="5047">
          <cell r="A5047">
            <v>22</v>
          </cell>
          <cell r="B5047" t="str">
            <v>X65</v>
          </cell>
          <cell r="C5047" t="str">
            <v>DEPARTAMENTO PINTURA</v>
          </cell>
          <cell r="D5047" t="str">
            <v>483</v>
          </cell>
          <cell r="E5047" t="str">
            <v>PUERTA ARI.</v>
          </cell>
          <cell r="F5047" t="str">
            <v>DESCOLGON</v>
          </cell>
          <cell r="G5047" t="str">
            <v>PUERTA ARI.DESCOLGON</v>
          </cell>
          <cell r="H5047" t="str">
            <v>X65</v>
          </cell>
          <cell r="I5047" t="str">
            <v>TCMU</v>
          </cell>
          <cell r="J5047">
            <v>7</v>
          </cell>
          <cell r="K5047" t="str">
            <v>GUTIERREZ VERONICA</v>
          </cell>
          <cell r="L5047" t="str">
            <v>GUNI</v>
          </cell>
        </row>
        <row r="5048">
          <cell r="A5048">
            <v>22</v>
          </cell>
          <cell r="B5048" t="str">
            <v>X65</v>
          </cell>
          <cell r="C5048" t="str">
            <v>DEPARTAMENTO PINTURA</v>
          </cell>
          <cell r="D5048" t="str">
            <v>483</v>
          </cell>
          <cell r="E5048" t="str">
            <v>PUERTA ARI.</v>
          </cell>
          <cell r="F5048" t="str">
            <v>DESCOLGON</v>
          </cell>
          <cell r="G5048" t="str">
            <v>PUERTA ARI.DESCOLGON</v>
          </cell>
          <cell r="H5048" t="str">
            <v>X65</v>
          </cell>
          <cell r="I5048" t="str">
            <v>TCMU</v>
          </cell>
          <cell r="J5048">
            <v>7</v>
          </cell>
          <cell r="K5048" t="str">
            <v>RIZZI JESSICA</v>
          </cell>
          <cell r="L5048" t="str">
            <v>GUNI</v>
          </cell>
        </row>
        <row r="5049">
          <cell r="A5049">
            <v>22</v>
          </cell>
          <cell r="B5049" t="str">
            <v>X65</v>
          </cell>
          <cell r="C5049" t="str">
            <v>DEPARTAMENTO PINTURA</v>
          </cell>
          <cell r="D5049" t="str">
            <v>483</v>
          </cell>
          <cell r="E5049" t="str">
            <v>PUERTA ARI.</v>
          </cell>
          <cell r="F5049" t="str">
            <v>RAYA SOBRE LACA</v>
          </cell>
          <cell r="G5049" t="str">
            <v>PUERTA ARI.RAYA SOBRE LACA</v>
          </cell>
          <cell r="H5049" t="str">
            <v>X65</v>
          </cell>
          <cell r="I5049" t="str">
            <v>TCMU</v>
          </cell>
          <cell r="J5049">
            <v>7</v>
          </cell>
          <cell r="K5049" t="str">
            <v>GUTIERREZ VERONICA</v>
          </cell>
          <cell r="L5049" t="str">
            <v>GUNI</v>
          </cell>
        </row>
        <row r="5050">
          <cell r="A5050">
            <v>22</v>
          </cell>
          <cell r="B5050" t="str">
            <v>X65</v>
          </cell>
          <cell r="C5050" t="str">
            <v>DEPARTAMENTO PINTURA</v>
          </cell>
          <cell r="D5050" t="str">
            <v>483</v>
          </cell>
          <cell r="E5050" t="str">
            <v>PUERTA AVD.</v>
          </cell>
          <cell r="F5050" t="str">
            <v>GOTA</v>
          </cell>
          <cell r="G5050" t="str">
            <v>PUERTA AVD.GOTA</v>
          </cell>
          <cell r="H5050" t="str">
            <v>X65</v>
          </cell>
          <cell r="I5050" t="str">
            <v>TCMU</v>
          </cell>
          <cell r="J5050">
            <v>7</v>
          </cell>
          <cell r="K5050" t="str">
            <v>FIGUEROA MIGUEL ANGE</v>
          </cell>
          <cell r="L5050" t="str">
            <v>GUNI</v>
          </cell>
        </row>
        <row r="5051">
          <cell r="A5051">
            <v>22</v>
          </cell>
          <cell r="B5051" t="str">
            <v>X65</v>
          </cell>
          <cell r="C5051" t="str">
            <v>DEPARTAMENTO PINTURA</v>
          </cell>
          <cell r="D5051" t="str">
            <v>483</v>
          </cell>
          <cell r="E5051" t="str">
            <v>PUERTA AVD.</v>
          </cell>
          <cell r="F5051" t="str">
            <v>GOTA</v>
          </cell>
          <cell r="G5051" t="str">
            <v>PUERTA AVD.GOTA</v>
          </cell>
          <cell r="H5051" t="str">
            <v>X65</v>
          </cell>
          <cell r="I5051" t="str">
            <v>TCMU</v>
          </cell>
          <cell r="J5051">
            <v>7</v>
          </cell>
          <cell r="K5051" t="str">
            <v>FUENTE FEDER GREGOR</v>
          </cell>
          <cell r="L5051" t="str">
            <v>GUNI</v>
          </cell>
        </row>
        <row r="5052">
          <cell r="A5052">
            <v>22</v>
          </cell>
          <cell r="B5052" t="str">
            <v>X65</v>
          </cell>
          <cell r="C5052" t="str">
            <v>DEPARTAMENTO PINTURA</v>
          </cell>
          <cell r="D5052" t="str">
            <v>483</v>
          </cell>
          <cell r="E5052" t="str">
            <v>PUERTA AVD.</v>
          </cell>
          <cell r="F5052" t="str">
            <v>GOTA</v>
          </cell>
          <cell r="G5052" t="str">
            <v>PUERTA AVD.GOTA</v>
          </cell>
          <cell r="H5052" t="str">
            <v>X65</v>
          </cell>
          <cell r="I5052" t="str">
            <v>TCMU</v>
          </cell>
          <cell r="J5052">
            <v>7</v>
          </cell>
          <cell r="K5052" t="str">
            <v>GUTIERREZ VERONICA</v>
          </cell>
          <cell r="L5052" t="str">
            <v>GUNI</v>
          </cell>
        </row>
        <row r="5053">
          <cell r="A5053">
            <v>22</v>
          </cell>
          <cell r="B5053" t="str">
            <v>X65</v>
          </cell>
          <cell r="C5053" t="str">
            <v>DEPARTAMENTO PINTURA</v>
          </cell>
          <cell r="D5053" t="str">
            <v>483</v>
          </cell>
          <cell r="E5053" t="str">
            <v>PUERTA AVD.</v>
          </cell>
          <cell r="F5053" t="str">
            <v>GOTA</v>
          </cell>
          <cell r="G5053" t="str">
            <v>PUERTA AVD.GOTA</v>
          </cell>
          <cell r="H5053" t="str">
            <v>X65</v>
          </cell>
          <cell r="I5053" t="str">
            <v>TCMU</v>
          </cell>
          <cell r="J5053">
            <v>7</v>
          </cell>
          <cell r="K5053" t="str">
            <v>VERA FEDERICO</v>
          </cell>
          <cell r="L5053" t="str">
            <v>GUNI</v>
          </cell>
        </row>
        <row r="5054">
          <cell r="A5054">
            <v>22</v>
          </cell>
          <cell r="B5054" t="str">
            <v>X65</v>
          </cell>
          <cell r="C5054" t="str">
            <v>DEPARTAMENTO PINTURA</v>
          </cell>
          <cell r="D5054" t="str">
            <v>483</v>
          </cell>
          <cell r="E5054" t="str">
            <v>PUERTA AVD.</v>
          </cell>
          <cell r="F5054" t="str">
            <v>PIEL DE NARANJA</v>
          </cell>
          <cell r="G5054" t="str">
            <v>PUERTA AVD.PIEL DE NARANJA</v>
          </cell>
          <cell r="H5054" t="str">
            <v>X65</v>
          </cell>
          <cell r="I5054" t="str">
            <v>TCMU</v>
          </cell>
          <cell r="J5054">
            <v>7</v>
          </cell>
          <cell r="K5054" t="str">
            <v>ZELAYA GONZA MA CRUZ</v>
          </cell>
          <cell r="L5054" t="str">
            <v>GUNI</v>
          </cell>
        </row>
        <row r="5055">
          <cell r="A5055">
            <v>22</v>
          </cell>
          <cell r="B5055" t="str">
            <v>X65</v>
          </cell>
          <cell r="C5055" t="str">
            <v>DEPARTAMENTO PINTURA</v>
          </cell>
          <cell r="D5055" t="str">
            <v>483</v>
          </cell>
          <cell r="E5055" t="str">
            <v>PUERTA AVI.</v>
          </cell>
          <cell r="F5055" t="str">
            <v>COLOR NO CONJUNTADO</v>
          </cell>
          <cell r="G5055" t="str">
            <v>PUERTA AVI.COLOR NO CONJUNTADO</v>
          </cell>
          <cell r="H5055" t="str">
            <v>X65</v>
          </cell>
          <cell r="I5055" t="str">
            <v>BOUT</v>
          </cell>
          <cell r="J5055">
            <v>7</v>
          </cell>
          <cell r="K5055" t="str">
            <v>RUSEK CHRISTIAN ADRI</v>
          </cell>
          <cell r="L5055" t="str">
            <v>GUNI</v>
          </cell>
        </row>
        <row r="5056">
          <cell r="A5056">
            <v>22</v>
          </cell>
          <cell r="B5056" t="str">
            <v>X65</v>
          </cell>
          <cell r="C5056" t="str">
            <v>DEPARTAMENTO PINTURA</v>
          </cell>
          <cell r="D5056" t="str">
            <v>483</v>
          </cell>
          <cell r="E5056" t="str">
            <v>PUERTA AVI.</v>
          </cell>
          <cell r="F5056" t="str">
            <v>DESCOLGON</v>
          </cell>
          <cell r="G5056" t="str">
            <v>PUERTA AVI.DESCOLGON</v>
          </cell>
          <cell r="H5056" t="str">
            <v>X65</v>
          </cell>
          <cell r="I5056" t="str">
            <v>TCMU</v>
          </cell>
          <cell r="J5056">
            <v>7</v>
          </cell>
          <cell r="K5056" t="str">
            <v>RUSEK CHRISTIAN ADRI</v>
          </cell>
          <cell r="L5056" t="str">
            <v>GUNI</v>
          </cell>
        </row>
        <row r="5057">
          <cell r="A5057">
            <v>22</v>
          </cell>
          <cell r="B5057" t="str">
            <v>X65</v>
          </cell>
          <cell r="C5057" t="str">
            <v>DEPARTAMENTO PINTURA</v>
          </cell>
          <cell r="D5057" t="str">
            <v>483</v>
          </cell>
          <cell r="E5057" t="str">
            <v>PUERTA AVI.</v>
          </cell>
          <cell r="F5057" t="str">
            <v>GOTA</v>
          </cell>
          <cell r="G5057" t="str">
            <v>PUERTA AVI.GOTA</v>
          </cell>
          <cell r="H5057" t="str">
            <v>X65</v>
          </cell>
          <cell r="I5057" t="str">
            <v>BOUT</v>
          </cell>
          <cell r="J5057">
            <v>7</v>
          </cell>
          <cell r="K5057" t="str">
            <v>ZELAYA GONZA MA CRUZ</v>
          </cell>
          <cell r="L5057" t="str">
            <v>GUNI</v>
          </cell>
        </row>
        <row r="5058">
          <cell r="A5058">
            <v>22</v>
          </cell>
          <cell r="B5058" t="str">
            <v>X65</v>
          </cell>
          <cell r="C5058" t="str">
            <v>DEPARTAMENTO PINTURA</v>
          </cell>
          <cell r="D5058" t="str">
            <v>483</v>
          </cell>
          <cell r="E5058" t="str">
            <v>PUERTA AVI.</v>
          </cell>
          <cell r="F5058" t="str">
            <v>GOTA</v>
          </cell>
          <cell r="G5058" t="str">
            <v>PUERTA AVI.GOTA</v>
          </cell>
          <cell r="H5058" t="str">
            <v>X65</v>
          </cell>
          <cell r="I5058" t="str">
            <v>TCMU</v>
          </cell>
          <cell r="J5058">
            <v>7</v>
          </cell>
          <cell r="K5058" t="str">
            <v>FIGUEROA MIGUEL ANGE</v>
          </cell>
          <cell r="L5058" t="str">
            <v>GUNI</v>
          </cell>
        </row>
        <row r="5059">
          <cell r="A5059">
            <v>22</v>
          </cell>
          <cell r="B5059" t="str">
            <v>X65</v>
          </cell>
          <cell r="C5059" t="str">
            <v>DEPARTAMENTO PINTURA</v>
          </cell>
          <cell r="D5059" t="str">
            <v>483</v>
          </cell>
          <cell r="E5059" t="str">
            <v>TAPA DE CARBURANTE</v>
          </cell>
          <cell r="F5059" t="str">
            <v>AUREOLA DE LUSTRADO</v>
          </cell>
          <cell r="G5059" t="str">
            <v>TAPA DE CARBURANTEAUREOLA DE LUSTRADO</v>
          </cell>
          <cell r="H5059" t="str">
            <v>X65</v>
          </cell>
          <cell r="I5059" t="str">
            <v>TCMU</v>
          </cell>
          <cell r="J5059">
            <v>7</v>
          </cell>
          <cell r="K5059" t="str">
            <v>GAUNA MARIA EUGENIA</v>
          </cell>
          <cell r="L5059" t="str">
            <v>GUNI</v>
          </cell>
        </row>
        <row r="5060">
          <cell r="A5060">
            <v>22</v>
          </cell>
          <cell r="B5060" t="str">
            <v>X65</v>
          </cell>
          <cell r="C5060" t="str">
            <v>DEPARTAMENTO PINTURA</v>
          </cell>
          <cell r="D5060" t="str">
            <v>483</v>
          </cell>
          <cell r="E5060" t="str">
            <v>TAPA DE CARBURANTE</v>
          </cell>
          <cell r="F5060" t="str">
            <v>FALTA DE ADHERENCIA</v>
          </cell>
          <cell r="G5060" t="str">
            <v>TAPA DE CARBURANTEFALTA DE ADHERENCIA</v>
          </cell>
          <cell r="H5060" t="str">
            <v>X65</v>
          </cell>
          <cell r="I5060" t="str">
            <v>BOUT</v>
          </cell>
          <cell r="J5060">
            <v>7</v>
          </cell>
          <cell r="K5060" t="str">
            <v>IBARRA CARLOS NICOLA</v>
          </cell>
          <cell r="L5060" t="str">
            <v>GUNI</v>
          </cell>
        </row>
        <row r="5061">
          <cell r="A5061">
            <v>22</v>
          </cell>
          <cell r="B5061" t="str">
            <v>X65</v>
          </cell>
          <cell r="C5061" t="str">
            <v>DEPARTAMENTO PINTURA</v>
          </cell>
          <cell r="D5061" t="str">
            <v>483</v>
          </cell>
          <cell r="E5061" t="str">
            <v>TAPA DE CARBURANTE</v>
          </cell>
          <cell r="F5061" t="str">
            <v>JUEGO IRREGULAR</v>
          </cell>
          <cell r="G5061" t="str">
            <v>TAPA DE CARBURANTEJUEGO IRREGULAR</v>
          </cell>
          <cell r="H5061" t="str">
            <v>X65</v>
          </cell>
          <cell r="I5061" t="str">
            <v>TCMU</v>
          </cell>
          <cell r="J5061">
            <v>7</v>
          </cell>
          <cell r="K5061" t="str">
            <v>GAUNA MARIA EUGENIA</v>
          </cell>
          <cell r="L5061" t="str">
            <v>GUNI</v>
          </cell>
        </row>
        <row r="5062">
          <cell r="A5062">
            <v>22</v>
          </cell>
          <cell r="B5062" t="str">
            <v>X65</v>
          </cell>
          <cell r="C5062" t="str">
            <v>DEPARTAMENTO PINTURA</v>
          </cell>
          <cell r="D5062" t="str">
            <v>483</v>
          </cell>
          <cell r="E5062" t="str">
            <v>TAPA DE CARBURANTE</v>
          </cell>
          <cell r="F5062" t="str">
            <v>MAL CENTRADO</v>
          </cell>
          <cell r="G5062" t="str">
            <v>TAPA DE CARBURANTEMAL CENTRADO</v>
          </cell>
          <cell r="H5062" t="str">
            <v>X65</v>
          </cell>
          <cell r="I5062" t="str">
            <v>TCMU</v>
          </cell>
          <cell r="J5062">
            <v>7</v>
          </cell>
          <cell r="K5062" t="str">
            <v>RAMIREZ RICAR DANIEL</v>
          </cell>
          <cell r="L5062" t="str">
            <v>GUNI</v>
          </cell>
        </row>
        <row r="5063">
          <cell r="A5063">
            <v>22</v>
          </cell>
          <cell r="B5063" t="str">
            <v>X65</v>
          </cell>
          <cell r="C5063" t="str">
            <v>DEPARTAMENTO PINTURA</v>
          </cell>
          <cell r="D5063" t="str">
            <v>483</v>
          </cell>
          <cell r="E5063" t="str">
            <v>TAPA DE CARBURANTE</v>
          </cell>
          <cell r="F5063" t="str">
            <v>MAL CENTRADO</v>
          </cell>
          <cell r="G5063" t="str">
            <v>TAPA DE CARBURANTEMAL CENTRADO</v>
          </cell>
          <cell r="H5063" t="str">
            <v>X65</v>
          </cell>
          <cell r="I5063" t="str">
            <v>TCMU</v>
          </cell>
          <cell r="J5063">
            <v>7</v>
          </cell>
          <cell r="K5063" t="str">
            <v>ZELAYA GONZA MA CRUZ</v>
          </cell>
          <cell r="L5063" t="str">
            <v>GUNI</v>
          </cell>
        </row>
        <row r="5064">
          <cell r="A5064">
            <v>22</v>
          </cell>
          <cell r="B5064" t="str">
            <v>X65</v>
          </cell>
          <cell r="C5064" t="str">
            <v>DEPARTAMENTO PINTURA</v>
          </cell>
          <cell r="D5064" t="str">
            <v>483</v>
          </cell>
          <cell r="E5064" t="str">
            <v>TAPA DE CARBURANTE</v>
          </cell>
          <cell r="F5064" t="str">
            <v>SOBRESALE</v>
          </cell>
          <cell r="G5064" t="str">
            <v>TAPA DE CARBURANTESOBRESALE</v>
          </cell>
          <cell r="H5064" t="str">
            <v>X65</v>
          </cell>
          <cell r="I5064" t="str">
            <v>SREE</v>
          </cell>
          <cell r="J5064">
            <v>7</v>
          </cell>
          <cell r="K5064" t="str">
            <v>VERA FEDERICO</v>
          </cell>
          <cell r="L5064" t="str">
            <v>GUNI</v>
          </cell>
        </row>
        <row r="5065">
          <cell r="A5065">
            <v>22</v>
          </cell>
          <cell r="B5065" t="str">
            <v>X65</v>
          </cell>
          <cell r="C5065" t="str">
            <v>DEPARTAMENTO PINTURA</v>
          </cell>
          <cell r="D5065" t="str">
            <v>483</v>
          </cell>
          <cell r="E5065" t="str">
            <v>TECHO</v>
          </cell>
          <cell r="F5065" t="str">
            <v>DESLUCIDO</v>
          </cell>
          <cell r="G5065" t="str">
            <v>TECHODESLUCIDO</v>
          </cell>
          <cell r="H5065" t="str">
            <v>X65</v>
          </cell>
          <cell r="I5065" t="str">
            <v>BOUT</v>
          </cell>
          <cell r="J5065">
            <v>7</v>
          </cell>
          <cell r="K5065" t="str">
            <v>ALBORNOZ CARLOS</v>
          </cell>
          <cell r="L5065" t="str">
            <v>SPIN</v>
          </cell>
        </row>
        <row r="5066">
          <cell r="A5066">
            <v>22</v>
          </cell>
          <cell r="B5066" t="str">
            <v>X65</v>
          </cell>
          <cell r="C5066" t="str">
            <v>DEPARTAMENTO PINTURA</v>
          </cell>
          <cell r="D5066" t="str">
            <v>483</v>
          </cell>
          <cell r="E5066" t="str">
            <v>TECHO</v>
          </cell>
          <cell r="F5066" t="str">
            <v>GOTA</v>
          </cell>
          <cell r="G5066" t="str">
            <v>TECHOGOTA</v>
          </cell>
          <cell r="H5066" t="str">
            <v>X65</v>
          </cell>
          <cell r="I5066" t="str">
            <v>TCMU</v>
          </cell>
          <cell r="J5066">
            <v>7</v>
          </cell>
          <cell r="K5066" t="str">
            <v>FIGUEROA MIGUEL ANGE</v>
          </cell>
          <cell r="L5066" t="str">
            <v>GUNI</v>
          </cell>
        </row>
        <row r="5067">
          <cell r="A5067">
            <v>22</v>
          </cell>
          <cell r="B5067" t="str">
            <v>X65</v>
          </cell>
          <cell r="C5067" t="str">
            <v>DEPARTAMENTO PINTURA</v>
          </cell>
          <cell r="D5067" t="str">
            <v>483</v>
          </cell>
          <cell r="E5067" t="str">
            <v>TECHO</v>
          </cell>
          <cell r="F5067" t="str">
            <v>PIEL DE NARANJA</v>
          </cell>
          <cell r="G5067" t="str">
            <v>TECHOPIEL DE NARANJA</v>
          </cell>
          <cell r="H5067" t="str">
            <v>X65</v>
          </cell>
          <cell r="I5067" t="str">
            <v>TCMU</v>
          </cell>
          <cell r="J5067">
            <v>7</v>
          </cell>
          <cell r="K5067" t="str">
            <v>MANZANELLI RICARDO O</v>
          </cell>
          <cell r="L5067" t="str">
            <v>GUNI</v>
          </cell>
        </row>
        <row r="5068">
          <cell r="A5068">
            <v>22</v>
          </cell>
          <cell r="B5068" t="str">
            <v>X65</v>
          </cell>
          <cell r="C5068" t="str">
            <v>DEPARTAMENTO PINTURA</v>
          </cell>
          <cell r="D5068" t="str">
            <v>484</v>
          </cell>
          <cell r="E5068" t="str">
            <v>ALETA  AVD.</v>
          </cell>
          <cell r="F5068" t="str">
            <v>FALTA DE ADHERENCIA</v>
          </cell>
          <cell r="G5068" t="str">
            <v>ALETA  AVD.FALTA DE ADHERENCIA</v>
          </cell>
          <cell r="H5068" t="str">
            <v>X65</v>
          </cell>
          <cell r="I5068" t="str">
            <v>TCMU</v>
          </cell>
          <cell r="J5068">
            <v>7</v>
          </cell>
          <cell r="K5068" t="str">
            <v>VERA FEDERICO</v>
          </cell>
          <cell r="L5068" t="str">
            <v>GUNI</v>
          </cell>
        </row>
        <row r="5069">
          <cell r="A5069">
            <v>22</v>
          </cell>
          <cell r="B5069" t="str">
            <v>X65</v>
          </cell>
          <cell r="C5069" t="str">
            <v>DEPARTAMENTO PINTURA</v>
          </cell>
          <cell r="D5069" t="str">
            <v>484</v>
          </cell>
          <cell r="E5069" t="str">
            <v>ALETA  AVI.</v>
          </cell>
          <cell r="F5069" t="str">
            <v>AUREOLA DE LUSTRADO</v>
          </cell>
          <cell r="G5069" t="str">
            <v>ALETA  AVI.AUREOLA DE LUSTRADO</v>
          </cell>
          <cell r="H5069" t="str">
            <v>X65</v>
          </cell>
          <cell r="I5069" t="str">
            <v>TCMU</v>
          </cell>
          <cell r="J5069">
            <v>7</v>
          </cell>
          <cell r="K5069" t="str">
            <v>FUENTE FEDER GREGOR</v>
          </cell>
          <cell r="L5069" t="str">
            <v>GUNI</v>
          </cell>
        </row>
        <row r="5070">
          <cell r="A5070">
            <v>22</v>
          </cell>
          <cell r="B5070" t="str">
            <v>X65</v>
          </cell>
          <cell r="C5070" t="str">
            <v>DEPARTAMENTO PINTURA</v>
          </cell>
          <cell r="D5070" t="str">
            <v>484</v>
          </cell>
          <cell r="E5070" t="str">
            <v>ALETA  AVI.</v>
          </cell>
          <cell r="F5070" t="str">
            <v>RETOQUE DE PINTURA APARENTE</v>
          </cell>
          <cell r="G5070" t="str">
            <v>ALETA  AVI.RETOQUE DE PINTURA APARENTE</v>
          </cell>
          <cell r="H5070" t="str">
            <v>X65</v>
          </cell>
          <cell r="I5070" t="str">
            <v>TCMU</v>
          </cell>
          <cell r="J5070">
            <v>7</v>
          </cell>
          <cell r="K5070" t="str">
            <v>MANZANELLI RICARDO O</v>
          </cell>
          <cell r="L5070" t="str">
            <v>GUNI</v>
          </cell>
        </row>
        <row r="5071">
          <cell r="A5071">
            <v>22</v>
          </cell>
          <cell r="B5071" t="str">
            <v>X65</v>
          </cell>
          <cell r="C5071" t="str">
            <v>DEPARTAMENTO PINTURA</v>
          </cell>
          <cell r="D5071" t="str">
            <v>484</v>
          </cell>
          <cell r="E5071" t="str">
            <v>ALFOMBRA DE MALETERO</v>
          </cell>
          <cell r="F5071" t="str">
            <v>PRESENCIA DE AGUA (ORIGEN INDETERMINADO)</v>
          </cell>
          <cell r="G5071" t="str">
            <v>ALFOMBRA DE MALETEROPRESENCIA DE AGUA (ORIGEN INDETERMINADO)</v>
          </cell>
          <cell r="H5071" t="str">
            <v>X65</v>
          </cell>
          <cell r="I5071" t="str">
            <v>BOUT</v>
          </cell>
          <cell r="J5071">
            <v>7</v>
          </cell>
          <cell r="K5071" t="str">
            <v>DI GREGORIO RAUL</v>
          </cell>
          <cell r="L5071" t="str">
            <v>GKAN</v>
          </cell>
        </row>
        <row r="5072">
          <cell r="A5072">
            <v>22</v>
          </cell>
          <cell r="B5072" t="str">
            <v>X65</v>
          </cell>
          <cell r="C5072" t="str">
            <v>DEPARTAMENTO PINTURA</v>
          </cell>
          <cell r="D5072" t="str">
            <v>484</v>
          </cell>
          <cell r="E5072" t="str">
            <v>CAPOT AV.</v>
          </cell>
          <cell r="F5072" t="str">
            <v>AUREOLA DE LUSTRADO</v>
          </cell>
          <cell r="G5072" t="str">
            <v>CAPOT AV.AUREOLA DE LUSTRADO</v>
          </cell>
          <cell r="H5072" t="str">
            <v>X65</v>
          </cell>
          <cell r="I5072" t="str">
            <v>TCMU</v>
          </cell>
          <cell r="J5072">
            <v>7</v>
          </cell>
          <cell r="K5072" t="str">
            <v>FUENTE FEDER GREGOR</v>
          </cell>
          <cell r="L5072" t="str">
            <v>GUNI</v>
          </cell>
        </row>
        <row r="5073">
          <cell r="A5073">
            <v>22</v>
          </cell>
          <cell r="B5073" t="str">
            <v>X65</v>
          </cell>
          <cell r="C5073" t="str">
            <v>DEPARTAMENTO PINTURA</v>
          </cell>
          <cell r="D5073" t="str">
            <v>484</v>
          </cell>
          <cell r="E5073" t="str">
            <v>CAPOT AV.</v>
          </cell>
          <cell r="F5073" t="str">
            <v>AUREOLA DE LUSTRADO</v>
          </cell>
          <cell r="G5073" t="str">
            <v>CAPOT AV.AUREOLA DE LUSTRADO</v>
          </cell>
          <cell r="H5073" t="str">
            <v>X65</v>
          </cell>
          <cell r="I5073" t="str">
            <v>TCMU</v>
          </cell>
          <cell r="J5073">
            <v>7</v>
          </cell>
          <cell r="K5073" t="str">
            <v>GAUNA MARIA EUGENIA</v>
          </cell>
          <cell r="L5073" t="str">
            <v>GUNI</v>
          </cell>
        </row>
        <row r="5074">
          <cell r="A5074">
            <v>22</v>
          </cell>
          <cell r="B5074" t="str">
            <v>X65</v>
          </cell>
          <cell r="C5074" t="str">
            <v>DEPARTAMENTO PINTURA</v>
          </cell>
          <cell r="D5074" t="str">
            <v>484</v>
          </cell>
          <cell r="E5074" t="str">
            <v>CAPOT AV.</v>
          </cell>
          <cell r="F5074" t="str">
            <v>AUREOLA DE LUSTRADO</v>
          </cell>
          <cell r="G5074" t="str">
            <v>CAPOT AV.AUREOLA DE LUSTRADO</v>
          </cell>
          <cell r="H5074" t="str">
            <v>X65</v>
          </cell>
          <cell r="I5074" t="str">
            <v>TCMU</v>
          </cell>
          <cell r="J5074">
            <v>7</v>
          </cell>
          <cell r="K5074" t="str">
            <v>VAZQUEZ RENE ALBERTO</v>
          </cell>
          <cell r="L5074" t="str">
            <v>GUNI</v>
          </cell>
        </row>
        <row r="5075">
          <cell r="A5075">
            <v>22</v>
          </cell>
          <cell r="B5075" t="str">
            <v>X65</v>
          </cell>
          <cell r="C5075" t="str">
            <v>DEPARTAMENTO PINTURA</v>
          </cell>
          <cell r="D5075" t="str">
            <v>484</v>
          </cell>
          <cell r="E5075" t="str">
            <v>CUSTODIA  D.</v>
          </cell>
          <cell r="F5075" t="str">
            <v>CRATER</v>
          </cell>
          <cell r="G5075" t="str">
            <v>CUSTODIA  D.CRATER</v>
          </cell>
          <cell r="H5075" t="str">
            <v>X65</v>
          </cell>
          <cell r="I5075" t="str">
            <v>TCMU</v>
          </cell>
          <cell r="J5075">
            <v>7</v>
          </cell>
          <cell r="K5075" t="str">
            <v>FUENTE FEDER GREGOR</v>
          </cell>
          <cell r="L5075" t="str">
            <v>GUNI</v>
          </cell>
        </row>
        <row r="5076">
          <cell r="A5076">
            <v>22</v>
          </cell>
          <cell r="B5076" t="str">
            <v>X65</v>
          </cell>
          <cell r="C5076" t="str">
            <v>DEPARTAMENTO PINTURA</v>
          </cell>
          <cell r="D5076" t="str">
            <v>484</v>
          </cell>
          <cell r="E5076" t="str">
            <v>EMBELLECEDOR DE TECHO D.</v>
          </cell>
          <cell r="F5076" t="str">
            <v>GRANO</v>
          </cell>
          <cell r="G5076" t="str">
            <v>EMBELLECEDOR DE TECHO D.GRANO</v>
          </cell>
          <cell r="H5076" t="str">
            <v>X65</v>
          </cell>
          <cell r="I5076" t="str">
            <v>TCMU</v>
          </cell>
          <cell r="J5076">
            <v>7</v>
          </cell>
          <cell r="K5076" t="str">
            <v>GUTIERREZ VERONICA</v>
          </cell>
          <cell r="L5076" t="str">
            <v>GUNI</v>
          </cell>
        </row>
        <row r="5077">
          <cell r="A5077">
            <v>22</v>
          </cell>
          <cell r="B5077" t="str">
            <v>X65</v>
          </cell>
          <cell r="C5077" t="str">
            <v>DEPARTAMENTO PINTURA</v>
          </cell>
          <cell r="D5077" t="str">
            <v>484</v>
          </cell>
          <cell r="E5077" t="str">
            <v>EMBELLECEDOR DE TECHO D.</v>
          </cell>
          <cell r="F5077" t="str">
            <v>PICADURAS</v>
          </cell>
          <cell r="G5077" t="str">
            <v>EMBELLECEDOR DE TECHO D.PICADURAS</v>
          </cell>
          <cell r="H5077" t="str">
            <v>X65</v>
          </cell>
          <cell r="I5077" t="str">
            <v>TCMU</v>
          </cell>
          <cell r="J5077">
            <v>7</v>
          </cell>
          <cell r="K5077" t="str">
            <v>FUENTE FEDER GREGOR</v>
          </cell>
          <cell r="L5077" t="str">
            <v>GUNI</v>
          </cell>
        </row>
        <row r="5078">
          <cell r="A5078">
            <v>22</v>
          </cell>
          <cell r="B5078" t="str">
            <v>X65</v>
          </cell>
          <cell r="C5078" t="str">
            <v>DEPARTAMENTO PINTURA</v>
          </cell>
          <cell r="D5078" t="str">
            <v>484</v>
          </cell>
          <cell r="E5078" t="str">
            <v>ENCUADRAMIENTO DE PUERTA ARD.</v>
          </cell>
          <cell r="F5078" t="str">
            <v>RETOQUE DE PINTURA APARENTE</v>
          </cell>
          <cell r="G5078" t="str">
            <v>ENCUADRAMIENTO DE PUERTA ARD.RETOQUE DE PINTURA APARENTE</v>
          </cell>
          <cell r="H5078" t="str">
            <v>X65</v>
          </cell>
          <cell r="I5078" t="str">
            <v>TCMU</v>
          </cell>
          <cell r="J5078">
            <v>7</v>
          </cell>
          <cell r="K5078" t="str">
            <v>RUSEK CHRISTIAN ADRI</v>
          </cell>
          <cell r="L5078" t="str">
            <v>GUNI</v>
          </cell>
        </row>
        <row r="5079">
          <cell r="A5079">
            <v>22</v>
          </cell>
          <cell r="B5079" t="str">
            <v>X65</v>
          </cell>
          <cell r="C5079" t="str">
            <v>DEPARTAMENTO PINTURA</v>
          </cell>
          <cell r="D5079" t="str">
            <v>484</v>
          </cell>
          <cell r="E5079" t="str">
            <v>ENCUADRAMIENTO DE PUERTA ARI.</v>
          </cell>
          <cell r="F5079" t="str">
            <v>RETOQUE DE PINTURA APARENTE</v>
          </cell>
          <cell r="G5079" t="str">
            <v>ENCUADRAMIENTO DE PUERTA ARI.RETOQUE DE PINTURA APARENTE</v>
          </cell>
          <cell r="H5079" t="str">
            <v>X65</v>
          </cell>
          <cell r="I5079" t="str">
            <v>BOUT</v>
          </cell>
          <cell r="J5079">
            <v>7</v>
          </cell>
          <cell r="K5079" t="str">
            <v>AUTELLI JORGE A</v>
          </cell>
          <cell r="L5079" t="str">
            <v>TCMU</v>
          </cell>
        </row>
        <row r="5080">
          <cell r="A5080">
            <v>22</v>
          </cell>
          <cell r="B5080" t="str">
            <v>X65</v>
          </cell>
          <cell r="C5080" t="str">
            <v>DEPARTAMENTO PINTURA</v>
          </cell>
          <cell r="D5080" t="str">
            <v>484</v>
          </cell>
          <cell r="E5080" t="str">
            <v>MANDO EXTERIOR  APERTURA  PUERTA  AVI.</v>
          </cell>
          <cell r="F5080" t="str">
            <v>DESCONCHADO</v>
          </cell>
          <cell r="G5080" t="str">
            <v>MANDO EXTERIOR  APERTURA  PUERTA  AVI.DESCONCHADO</v>
          </cell>
          <cell r="H5080" t="str">
            <v>X65</v>
          </cell>
          <cell r="I5080" t="str">
            <v>TCMU</v>
          </cell>
          <cell r="J5080">
            <v>7</v>
          </cell>
          <cell r="K5080" t="str">
            <v>FIGUEROA MIGUEL ANGE</v>
          </cell>
          <cell r="L5080" t="str">
            <v>GUNI</v>
          </cell>
        </row>
        <row r="5081">
          <cell r="A5081">
            <v>22</v>
          </cell>
          <cell r="B5081" t="str">
            <v>X65</v>
          </cell>
          <cell r="C5081" t="str">
            <v>DEPARTAMENTO PINTURA</v>
          </cell>
          <cell r="D5081" t="str">
            <v>484</v>
          </cell>
          <cell r="E5081" t="str">
            <v>PAÑO DE PUERTA  AVD / ALETA  AVD</v>
          </cell>
          <cell r="F5081" t="str">
            <v>SOBRESALE</v>
          </cell>
          <cell r="G5081" t="str">
            <v>PAÑO DE PUERTA  AVD / ALETA  AVDSOBRESALE</v>
          </cell>
          <cell r="H5081" t="str">
            <v>X65</v>
          </cell>
          <cell r="I5081" t="str">
            <v>BOUT</v>
          </cell>
          <cell r="J5081">
            <v>7</v>
          </cell>
          <cell r="K5081" t="str">
            <v>RAMIREZ RICAR DANIEL</v>
          </cell>
          <cell r="L5081" t="str">
            <v>GUNI</v>
          </cell>
        </row>
        <row r="5082">
          <cell r="A5082">
            <v>22</v>
          </cell>
          <cell r="B5082" t="str">
            <v>X65</v>
          </cell>
          <cell r="C5082" t="str">
            <v>DEPARTAMENTO PINTURA</v>
          </cell>
          <cell r="D5082" t="str">
            <v>484</v>
          </cell>
          <cell r="E5082" t="str">
            <v>PAÑO DE PUERTA  AVD / ALETA  AVD</v>
          </cell>
          <cell r="F5082" t="str">
            <v>SOBRESALE</v>
          </cell>
          <cell r="G5082" t="str">
            <v>PAÑO DE PUERTA  AVD / ALETA  AVDSOBRESALE</v>
          </cell>
          <cell r="H5082" t="str">
            <v>X65</v>
          </cell>
          <cell r="I5082" t="str">
            <v>BOUT</v>
          </cell>
          <cell r="J5082">
            <v>7</v>
          </cell>
          <cell r="K5082" t="str">
            <v>VAZQUEZ RENE ALBERTO</v>
          </cell>
          <cell r="L5082" t="str">
            <v>GUNI</v>
          </cell>
        </row>
        <row r="5083">
          <cell r="A5083">
            <v>22</v>
          </cell>
          <cell r="B5083" t="str">
            <v>X65</v>
          </cell>
          <cell r="C5083" t="str">
            <v>DEPARTAMENTO PINTURA</v>
          </cell>
          <cell r="D5083" t="str">
            <v>484</v>
          </cell>
          <cell r="E5083" t="str">
            <v>PAÑO DE PUERTA  AVD / ALETA  AVD</v>
          </cell>
          <cell r="F5083" t="str">
            <v>SOBRESALE</v>
          </cell>
          <cell r="G5083" t="str">
            <v>PAÑO DE PUERTA  AVD / ALETA  AVDSOBRESALE</v>
          </cell>
          <cell r="H5083" t="str">
            <v>X65</v>
          </cell>
          <cell r="I5083" t="str">
            <v>SREE</v>
          </cell>
          <cell r="J5083">
            <v>7</v>
          </cell>
          <cell r="K5083" t="str">
            <v>GUTIERREZ VERONICA</v>
          </cell>
          <cell r="L5083" t="str">
            <v>GUNI</v>
          </cell>
        </row>
        <row r="5084">
          <cell r="A5084">
            <v>22</v>
          </cell>
          <cell r="B5084" t="str">
            <v>X65</v>
          </cell>
          <cell r="C5084" t="str">
            <v>DEPARTAMENTO PINTURA</v>
          </cell>
          <cell r="D5084" t="str">
            <v>484</v>
          </cell>
          <cell r="E5084" t="str">
            <v>PAÑO DE PUERTA  AVD / ALETA  AVD</v>
          </cell>
          <cell r="F5084" t="str">
            <v>SOBRESALE</v>
          </cell>
          <cell r="G5084" t="str">
            <v>PAÑO DE PUERTA  AVD / ALETA  AVDSOBRESALE</v>
          </cell>
          <cell r="H5084" t="str">
            <v>X65</v>
          </cell>
          <cell r="I5084" t="str">
            <v>SREE</v>
          </cell>
          <cell r="J5084">
            <v>7</v>
          </cell>
          <cell r="K5084" t="str">
            <v>VERA FEDERICO</v>
          </cell>
          <cell r="L5084" t="str">
            <v>GUNI</v>
          </cell>
        </row>
        <row r="5085">
          <cell r="A5085">
            <v>22</v>
          </cell>
          <cell r="B5085" t="str">
            <v>X65</v>
          </cell>
          <cell r="C5085" t="str">
            <v>DEPARTAMENTO PINTURA</v>
          </cell>
          <cell r="D5085" t="str">
            <v>484</v>
          </cell>
          <cell r="E5085" t="str">
            <v>PAÑO DE PUERTA  AVD / ALETA  AVD</v>
          </cell>
          <cell r="F5085" t="str">
            <v>SOBRESALE</v>
          </cell>
          <cell r="G5085" t="str">
            <v>PAÑO DE PUERTA  AVD / ALETA  AVDSOBRESALE</v>
          </cell>
          <cell r="H5085" t="str">
            <v>X65</v>
          </cell>
          <cell r="I5085" t="str">
            <v>TCMU</v>
          </cell>
          <cell r="J5085">
            <v>7</v>
          </cell>
          <cell r="K5085" t="str">
            <v>RIZZI JESSICA</v>
          </cell>
          <cell r="L5085" t="str">
            <v>GUNI</v>
          </cell>
        </row>
        <row r="5086">
          <cell r="A5086">
            <v>22</v>
          </cell>
          <cell r="B5086" t="str">
            <v>X65</v>
          </cell>
          <cell r="C5086" t="str">
            <v>DEPARTAMENTO PINTURA</v>
          </cell>
          <cell r="D5086" t="str">
            <v>484</v>
          </cell>
          <cell r="E5086" t="str">
            <v>PAÑO DE PUERTA  AVD / ALETA  AVD</v>
          </cell>
          <cell r="F5086" t="str">
            <v>SOBRESALE</v>
          </cell>
          <cell r="G5086" t="str">
            <v>PAÑO DE PUERTA  AVD / ALETA  AVDSOBRESALE</v>
          </cell>
          <cell r="H5086" t="str">
            <v>X65</v>
          </cell>
          <cell r="I5086" t="str">
            <v>TCMU</v>
          </cell>
          <cell r="J5086">
            <v>7</v>
          </cell>
          <cell r="K5086" t="str">
            <v>ZALAZAR GUSTAVO DEL</v>
          </cell>
          <cell r="L5086" t="str">
            <v>GUNI</v>
          </cell>
        </row>
        <row r="5087">
          <cell r="A5087">
            <v>22</v>
          </cell>
          <cell r="B5087" t="str">
            <v>X65</v>
          </cell>
          <cell r="C5087" t="str">
            <v>DEPARTAMENTO PINTURA</v>
          </cell>
          <cell r="D5087" t="str">
            <v>484</v>
          </cell>
          <cell r="E5087" t="str">
            <v>PAÑO DE PUERTA  AVD / ALETA  AVD</v>
          </cell>
          <cell r="F5087" t="str">
            <v>SOBRESALE</v>
          </cell>
          <cell r="G5087" t="str">
            <v>PAÑO DE PUERTA  AVD / ALETA  AVDSOBRESALE</v>
          </cell>
          <cell r="H5087" t="str">
            <v>X65</v>
          </cell>
          <cell r="J5087">
            <v>7</v>
          </cell>
          <cell r="K5087" t="str">
            <v>VAZQUEZ RENE ALBERTO</v>
          </cell>
          <cell r="L5087" t="str">
            <v>GUNI</v>
          </cell>
        </row>
        <row r="5088">
          <cell r="A5088">
            <v>22</v>
          </cell>
          <cell r="B5088" t="str">
            <v>X65</v>
          </cell>
          <cell r="C5088" t="str">
            <v>DEPARTAMENTO PINTURA</v>
          </cell>
          <cell r="D5088" t="str">
            <v>484</v>
          </cell>
          <cell r="E5088" t="str">
            <v>PAÑO DE PUERTA  AVI / ALETA  AVI</v>
          </cell>
          <cell r="F5088" t="str">
            <v>SOBRESALE</v>
          </cell>
          <cell r="G5088" t="str">
            <v>PAÑO DE PUERTA  AVI / ALETA  AVISOBRESALE</v>
          </cell>
          <cell r="H5088" t="str">
            <v>X65</v>
          </cell>
          <cell r="I5088" t="str">
            <v>BOUT</v>
          </cell>
          <cell r="J5088">
            <v>7</v>
          </cell>
          <cell r="K5088" t="str">
            <v>DAGHERO CLAUDIO JUAN</v>
          </cell>
          <cell r="L5088" t="str">
            <v>TCMU</v>
          </cell>
        </row>
        <row r="5089">
          <cell r="A5089">
            <v>22</v>
          </cell>
          <cell r="B5089" t="str">
            <v>X65</v>
          </cell>
          <cell r="C5089" t="str">
            <v>DEPARTAMENTO PINTURA</v>
          </cell>
          <cell r="D5089" t="str">
            <v>484</v>
          </cell>
          <cell r="E5089" t="str">
            <v>PAÑO DE PUERTA  AVI / ALETA  AVI</v>
          </cell>
          <cell r="F5089" t="str">
            <v>SOBRESALE</v>
          </cell>
          <cell r="G5089" t="str">
            <v>PAÑO DE PUERTA  AVI / ALETA  AVISOBRESALE</v>
          </cell>
          <cell r="H5089" t="str">
            <v>X65</v>
          </cell>
          <cell r="I5089" t="str">
            <v>SREE</v>
          </cell>
          <cell r="J5089">
            <v>7</v>
          </cell>
          <cell r="K5089" t="str">
            <v>GUTIERREZ VERONICA</v>
          </cell>
          <cell r="L5089" t="str">
            <v>GUNI</v>
          </cell>
        </row>
        <row r="5090">
          <cell r="A5090">
            <v>22</v>
          </cell>
          <cell r="B5090" t="str">
            <v>X65</v>
          </cell>
          <cell r="C5090" t="str">
            <v>DEPARTAMENTO PINTURA</v>
          </cell>
          <cell r="D5090" t="str">
            <v>484</v>
          </cell>
          <cell r="E5090" t="str">
            <v>PARACHOQUES AV.</v>
          </cell>
          <cell r="F5090" t="str">
            <v>AUREOLA DE LUSTRADO</v>
          </cell>
          <cell r="G5090" t="str">
            <v>PARACHOQUES AV.AUREOLA DE LUSTRADO</v>
          </cell>
          <cell r="H5090" t="str">
            <v>X65</v>
          </cell>
          <cell r="I5090" t="str">
            <v>TCMU</v>
          </cell>
          <cell r="J5090">
            <v>7</v>
          </cell>
          <cell r="K5090" t="str">
            <v>FUENTE FEDER GREGOR</v>
          </cell>
          <cell r="L5090" t="str">
            <v>GUNI</v>
          </cell>
        </row>
        <row r="5091">
          <cell r="A5091">
            <v>22</v>
          </cell>
          <cell r="B5091" t="str">
            <v>X65</v>
          </cell>
          <cell r="C5091" t="str">
            <v>DEPARTAMENTO PINTURA</v>
          </cell>
          <cell r="D5091" t="str">
            <v>484</v>
          </cell>
          <cell r="E5091" t="str">
            <v>PIE MEDIO  D.</v>
          </cell>
          <cell r="F5091" t="str">
            <v>RETOQUE DE PINTURA APARENTE</v>
          </cell>
          <cell r="G5091" t="str">
            <v>PIE MEDIO  D.RETOQUE DE PINTURA APARENTE</v>
          </cell>
          <cell r="H5091" t="str">
            <v>X65</v>
          </cell>
          <cell r="I5091" t="str">
            <v>TCMU</v>
          </cell>
          <cell r="J5091">
            <v>7</v>
          </cell>
          <cell r="K5091" t="str">
            <v>MANZANELLI RICARDO O</v>
          </cell>
          <cell r="L5091" t="str">
            <v>GUNI</v>
          </cell>
        </row>
        <row r="5092">
          <cell r="A5092">
            <v>22</v>
          </cell>
          <cell r="B5092" t="str">
            <v>X65</v>
          </cell>
          <cell r="C5092" t="str">
            <v>DEPARTAMENTO PINTURA</v>
          </cell>
          <cell r="D5092" t="str">
            <v>484</v>
          </cell>
          <cell r="E5092" t="str">
            <v>PORTON (CONJUNTO)</v>
          </cell>
          <cell r="F5092" t="str">
            <v>AUREOLA DE LUSTRADO</v>
          </cell>
          <cell r="G5092" t="str">
            <v>PORTON (CONJUNTO)AUREOLA DE LUSTRADO</v>
          </cell>
          <cell r="H5092" t="str">
            <v>X65</v>
          </cell>
          <cell r="I5092" t="str">
            <v>SREE</v>
          </cell>
          <cell r="J5092">
            <v>7</v>
          </cell>
          <cell r="K5092" t="str">
            <v>GAUNA MARIA EUGENIA</v>
          </cell>
          <cell r="L5092" t="str">
            <v>GUNI</v>
          </cell>
        </row>
        <row r="5093">
          <cell r="A5093">
            <v>22</v>
          </cell>
          <cell r="B5093" t="str">
            <v>X65</v>
          </cell>
          <cell r="C5093" t="str">
            <v>DEPARTAMENTO PINTURA</v>
          </cell>
          <cell r="D5093" t="str">
            <v>484</v>
          </cell>
          <cell r="E5093" t="str">
            <v>PORTON (CONJUNTO)</v>
          </cell>
          <cell r="F5093" t="str">
            <v>BOLLOS</v>
          </cell>
          <cell r="G5093" t="str">
            <v>PORTON (CONJUNTO)BOLLOS</v>
          </cell>
          <cell r="H5093" t="str">
            <v>X65</v>
          </cell>
          <cell r="I5093" t="str">
            <v>BOUT</v>
          </cell>
          <cell r="J5093">
            <v>7</v>
          </cell>
          <cell r="K5093" t="str">
            <v>GAUNA MARIA EUGENIA</v>
          </cell>
          <cell r="L5093" t="str">
            <v>GUNI</v>
          </cell>
        </row>
        <row r="5094">
          <cell r="A5094">
            <v>22</v>
          </cell>
          <cell r="B5094" t="str">
            <v>X65</v>
          </cell>
          <cell r="C5094" t="str">
            <v>DEPARTAMENTO PINTURA</v>
          </cell>
          <cell r="D5094" t="str">
            <v>484</v>
          </cell>
          <cell r="E5094" t="str">
            <v>PORTON (CONJUNTO)</v>
          </cell>
          <cell r="F5094" t="str">
            <v>BOLLOS</v>
          </cell>
          <cell r="G5094" t="str">
            <v>PORTON (CONJUNTO)BOLLOS</v>
          </cell>
          <cell r="H5094" t="str">
            <v>X65</v>
          </cell>
          <cell r="I5094" t="str">
            <v>BOUT</v>
          </cell>
          <cell r="J5094">
            <v>7</v>
          </cell>
          <cell r="K5094" t="str">
            <v>RAMIREZ RICAR DANIEL</v>
          </cell>
          <cell r="L5094" t="str">
            <v>GUNI</v>
          </cell>
        </row>
        <row r="5095">
          <cell r="A5095">
            <v>22</v>
          </cell>
          <cell r="B5095" t="str">
            <v>X65</v>
          </cell>
          <cell r="C5095" t="str">
            <v>DEPARTAMENTO PINTURA</v>
          </cell>
          <cell r="D5095" t="str">
            <v>484</v>
          </cell>
          <cell r="E5095" t="str">
            <v>PORTON (CONJUNTO)</v>
          </cell>
          <cell r="F5095" t="str">
            <v>BOLLOS</v>
          </cell>
          <cell r="G5095" t="str">
            <v>PORTON (CONJUNTO)BOLLOS</v>
          </cell>
          <cell r="H5095" t="str">
            <v>X65</v>
          </cell>
          <cell r="I5095" t="str">
            <v>SREE</v>
          </cell>
          <cell r="J5095">
            <v>7</v>
          </cell>
          <cell r="K5095" t="str">
            <v>GUTIERREZ VERONICA</v>
          </cell>
          <cell r="L5095" t="str">
            <v>GUNI</v>
          </cell>
        </row>
        <row r="5096">
          <cell r="A5096">
            <v>22</v>
          </cell>
          <cell r="B5096" t="str">
            <v>X65</v>
          </cell>
          <cell r="C5096" t="str">
            <v>DEPARTAMENTO PINTURA</v>
          </cell>
          <cell r="D5096" t="str">
            <v>484</v>
          </cell>
          <cell r="E5096" t="str">
            <v>PORTON (CONJUNTO)</v>
          </cell>
          <cell r="F5096" t="str">
            <v>BOLLOS</v>
          </cell>
          <cell r="G5096" t="str">
            <v>PORTON (CONJUNTO)BOLLOS</v>
          </cell>
          <cell r="H5096" t="str">
            <v>X65</v>
          </cell>
          <cell r="I5096" t="str">
            <v>TCMU</v>
          </cell>
          <cell r="J5096">
            <v>7</v>
          </cell>
          <cell r="K5096" t="str">
            <v>ACEVEDO CLAUDIO CEFE</v>
          </cell>
          <cell r="L5096" t="str">
            <v>GUNI</v>
          </cell>
        </row>
        <row r="5097">
          <cell r="A5097">
            <v>22</v>
          </cell>
          <cell r="B5097" t="str">
            <v>X65</v>
          </cell>
          <cell r="C5097" t="str">
            <v>DEPARTAMENTO PINTURA</v>
          </cell>
          <cell r="D5097" t="str">
            <v>484</v>
          </cell>
          <cell r="E5097" t="str">
            <v>PORTON (CONJUNTO)</v>
          </cell>
          <cell r="F5097" t="str">
            <v>RETOQUE DE PINTURA APARENTE</v>
          </cell>
          <cell r="G5097" t="str">
            <v>PORTON (CONJUNTO)RETOQUE DE PINTURA APARENTE</v>
          </cell>
          <cell r="H5097" t="str">
            <v>X65</v>
          </cell>
          <cell r="I5097" t="str">
            <v>TCMU</v>
          </cell>
          <cell r="J5097">
            <v>7</v>
          </cell>
          <cell r="K5097" t="str">
            <v>FIGUEROA MIGUEL ANGE</v>
          </cell>
          <cell r="L5097" t="str">
            <v>GUNI</v>
          </cell>
        </row>
        <row r="5098">
          <cell r="A5098">
            <v>22</v>
          </cell>
          <cell r="B5098" t="str">
            <v>X65</v>
          </cell>
          <cell r="C5098" t="str">
            <v>DEPARTAMENTO PINTURA</v>
          </cell>
          <cell r="D5098" t="str">
            <v>484</v>
          </cell>
          <cell r="E5098" t="str">
            <v>PORTON (CONJUNTO)</v>
          </cell>
          <cell r="F5098" t="str">
            <v>RETOQUE DE PINTURA APARENTE</v>
          </cell>
          <cell r="G5098" t="str">
            <v>PORTON (CONJUNTO)RETOQUE DE PINTURA APARENTE</v>
          </cell>
          <cell r="H5098" t="str">
            <v>X65</v>
          </cell>
          <cell r="I5098" t="str">
            <v>TCMU</v>
          </cell>
          <cell r="J5098">
            <v>7</v>
          </cell>
          <cell r="K5098" t="str">
            <v>VAZQUEZ RENE ALBERTO</v>
          </cell>
          <cell r="L5098" t="str">
            <v>GUNI</v>
          </cell>
        </row>
        <row r="5099">
          <cell r="A5099">
            <v>22</v>
          </cell>
          <cell r="B5099" t="str">
            <v>X65</v>
          </cell>
          <cell r="C5099" t="str">
            <v>DEPARTAMENTO PINTURA</v>
          </cell>
          <cell r="D5099" t="str">
            <v>484</v>
          </cell>
          <cell r="E5099" t="str">
            <v>PUERTA ARI.</v>
          </cell>
          <cell r="F5099" t="str">
            <v>RETOQUE DE PINTURA APARENTE</v>
          </cell>
          <cell r="G5099" t="str">
            <v>PUERTA ARI.RETOQUE DE PINTURA APARENTE</v>
          </cell>
          <cell r="H5099" t="str">
            <v>X65</v>
          </cell>
          <cell r="I5099" t="str">
            <v>TCMU</v>
          </cell>
          <cell r="J5099">
            <v>7</v>
          </cell>
          <cell r="K5099" t="str">
            <v>GUTIERREZ VERONICA</v>
          </cell>
          <cell r="L5099" t="str">
            <v>GUNI</v>
          </cell>
        </row>
        <row r="5100">
          <cell r="A5100">
            <v>22</v>
          </cell>
          <cell r="B5100" t="str">
            <v>X65</v>
          </cell>
          <cell r="C5100" t="str">
            <v>DEPARTAMENTO PINTURA</v>
          </cell>
          <cell r="D5100" t="str">
            <v>484</v>
          </cell>
          <cell r="E5100" t="str">
            <v>PUERTA ARI.</v>
          </cell>
          <cell r="F5100" t="str">
            <v>RETOQUE DE PINTURA APARENTE</v>
          </cell>
          <cell r="G5100" t="str">
            <v>PUERTA ARI.RETOQUE DE PINTURA APARENTE</v>
          </cell>
          <cell r="H5100" t="str">
            <v>X65</v>
          </cell>
          <cell r="I5100" t="str">
            <v>TCMU</v>
          </cell>
          <cell r="J5100">
            <v>7</v>
          </cell>
          <cell r="K5100" t="str">
            <v>VAZQUEZ RENE ALBERTO</v>
          </cell>
          <cell r="L5100" t="str">
            <v>GUNI</v>
          </cell>
        </row>
        <row r="5101">
          <cell r="A5101">
            <v>22</v>
          </cell>
          <cell r="B5101" t="str">
            <v>X65</v>
          </cell>
          <cell r="C5101" t="str">
            <v>DEPARTAMENTO PINTURA</v>
          </cell>
          <cell r="D5101" t="str">
            <v>484</v>
          </cell>
          <cell r="E5101" t="str">
            <v>PUERTA AVD.</v>
          </cell>
          <cell r="F5101" t="str">
            <v>AUREOLA DE LUSTRADO</v>
          </cell>
          <cell r="G5101" t="str">
            <v>PUERTA AVD.AUREOLA DE LUSTRADO</v>
          </cell>
          <cell r="H5101" t="str">
            <v>X65</v>
          </cell>
          <cell r="I5101" t="str">
            <v>TCMU</v>
          </cell>
          <cell r="J5101">
            <v>7</v>
          </cell>
          <cell r="K5101" t="str">
            <v>FUENTE FEDER GREGOR</v>
          </cell>
          <cell r="L5101" t="str">
            <v>GUNI</v>
          </cell>
        </row>
        <row r="5102">
          <cell r="A5102">
            <v>22</v>
          </cell>
          <cell r="B5102" t="str">
            <v>X65</v>
          </cell>
          <cell r="C5102" t="str">
            <v>DEPARTAMENTO PINTURA</v>
          </cell>
          <cell r="D5102" t="str">
            <v>484</v>
          </cell>
          <cell r="E5102" t="str">
            <v>PUERTA AVD.</v>
          </cell>
          <cell r="F5102" t="str">
            <v>RETOQUE DE PINTURA APARENTE</v>
          </cell>
          <cell r="G5102" t="str">
            <v>PUERTA AVD.RETOQUE DE PINTURA APARENTE</v>
          </cell>
          <cell r="H5102" t="str">
            <v>X65</v>
          </cell>
          <cell r="I5102" t="str">
            <v>TCMU</v>
          </cell>
          <cell r="J5102">
            <v>7</v>
          </cell>
          <cell r="K5102" t="str">
            <v>GUTIERREZ VERONICA</v>
          </cell>
          <cell r="L5102" t="str">
            <v>GUNI</v>
          </cell>
        </row>
        <row r="5103">
          <cell r="A5103">
            <v>22</v>
          </cell>
          <cell r="B5103" t="str">
            <v>X65</v>
          </cell>
          <cell r="C5103" t="str">
            <v>DEPARTAMENTO PINTURA</v>
          </cell>
          <cell r="D5103" t="str">
            <v>484</v>
          </cell>
          <cell r="E5103" t="str">
            <v>PUERTA AVD.</v>
          </cell>
          <cell r="F5103" t="str">
            <v>RETOQUE LOCAL CON PLUMA</v>
          </cell>
          <cell r="G5103" t="str">
            <v>PUERTA AVD.RETOQUE LOCAL CON PLUMA</v>
          </cell>
          <cell r="H5103" t="str">
            <v>X65</v>
          </cell>
          <cell r="I5103" t="str">
            <v>TCMU</v>
          </cell>
          <cell r="J5103">
            <v>7</v>
          </cell>
          <cell r="K5103" t="str">
            <v>MANZANELLI RICARDO O</v>
          </cell>
          <cell r="L5103" t="str">
            <v>GUNI</v>
          </cell>
        </row>
        <row r="5104">
          <cell r="A5104">
            <v>22</v>
          </cell>
          <cell r="B5104" t="str">
            <v>X65</v>
          </cell>
          <cell r="C5104" t="str">
            <v>DEPARTAMENTO PINTURA</v>
          </cell>
          <cell r="D5104" t="str">
            <v>484</v>
          </cell>
          <cell r="E5104" t="str">
            <v>TABLERO DE BORDO</v>
          </cell>
          <cell r="F5104" t="str">
            <v>DESCONCHADO</v>
          </cell>
          <cell r="G5104" t="str">
            <v>TABLERO DE BORDODESCONCHADO</v>
          </cell>
          <cell r="H5104" t="str">
            <v>X65</v>
          </cell>
          <cell r="I5104" t="str">
            <v>TCMU</v>
          </cell>
          <cell r="J5104">
            <v>7</v>
          </cell>
          <cell r="K5104" t="str">
            <v>MANZANELLI RICARDO O</v>
          </cell>
          <cell r="L5104" t="str">
            <v>GUN2</v>
          </cell>
        </row>
        <row r="5105">
          <cell r="A5105">
            <v>22</v>
          </cell>
          <cell r="B5105" t="str">
            <v>X65</v>
          </cell>
          <cell r="C5105" t="str">
            <v>DEPARTAMENTO PINTURA</v>
          </cell>
          <cell r="D5105" t="str">
            <v>484</v>
          </cell>
          <cell r="E5105" t="str">
            <v>TAPA DE CARBURANTE</v>
          </cell>
          <cell r="F5105" t="str">
            <v>PICADURAS</v>
          </cell>
          <cell r="G5105" t="str">
            <v>TAPA DE CARBURANTEPICADURAS</v>
          </cell>
          <cell r="H5105" t="str">
            <v>X65</v>
          </cell>
          <cell r="I5105" t="str">
            <v>TCMU</v>
          </cell>
          <cell r="J5105">
            <v>7</v>
          </cell>
          <cell r="K5105" t="str">
            <v>VAZQUEZ RENE ALBERTO</v>
          </cell>
          <cell r="L5105" t="str">
            <v>GUNI</v>
          </cell>
        </row>
        <row r="5106">
          <cell r="A5106">
            <v>22</v>
          </cell>
          <cell r="B5106" t="str">
            <v>X65</v>
          </cell>
          <cell r="C5106" t="str">
            <v>DEPARTAMENTO PINTURA</v>
          </cell>
          <cell r="D5106" t="str">
            <v>484</v>
          </cell>
          <cell r="E5106" t="str">
            <v>TECHO</v>
          </cell>
          <cell r="F5106" t="str">
            <v>BOLLOS</v>
          </cell>
          <cell r="G5106" t="str">
            <v>TECHOBOLLOS</v>
          </cell>
          <cell r="H5106" t="str">
            <v>X65</v>
          </cell>
          <cell r="I5106" t="str">
            <v>BOUT</v>
          </cell>
          <cell r="J5106">
            <v>7</v>
          </cell>
          <cell r="K5106" t="str">
            <v>GAUNA MARIA EUGENIA</v>
          </cell>
          <cell r="L5106" t="str">
            <v>GUNI</v>
          </cell>
        </row>
        <row r="5107">
          <cell r="A5107">
            <v>22</v>
          </cell>
          <cell r="B5107" t="str">
            <v>X65</v>
          </cell>
          <cell r="C5107" t="str">
            <v>DEPARTAMENTO PINTURA</v>
          </cell>
          <cell r="D5107" t="str">
            <v>484</v>
          </cell>
          <cell r="E5107" t="str">
            <v>TECHO</v>
          </cell>
          <cell r="F5107" t="str">
            <v>BOLLOS</v>
          </cell>
          <cell r="G5107" t="str">
            <v>TECHOBOLLOS</v>
          </cell>
          <cell r="H5107" t="str">
            <v>X65</v>
          </cell>
          <cell r="I5107" t="str">
            <v>TCMU</v>
          </cell>
          <cell r="J5107">
            <v>7</v>
          </cell>
          <cell r="K5107" t="str">
            <v>GUTIERREZ VERONICA</v>
          </cell>
          <cell r="L5107" t="str">
            <v>GUNI</v>
          </cell>
        </row>
        <row r="5108">
          <cell r="A5108">
            <v>22</v>
          </cell>
          <cell r="B5108" t="str">
            <v>X65</v>
          </cell>
          <cell r="C5108" t="str">
            <v>DEPARTAMENTO PINTURA</v>
          </cell>
          <cell r="D5108" t="str">
            <v>484</v>
          </cell>
          <cell r="E5108" t="str">
            <v>TECHO</v>
          </cell>
          <cell r="F5108" t="str">
            <v>BOLLOS</v>
          </cell>
          <cell r="G5108" t="str">
            <v>TECHOBOLLOS</v>
          </cell>
          <cell r="H5108" t="str">
            <v>X65</v>
          </cell>
          <cell r="I5108" t="str">
            <v>TCMU</v>
          </cell>
          <cell r="J5108">
            <v>7</v>
          </cell>
          <cell r="K5108" t="str">
            <v>RAMIREZ RICAR DANIEL</v>
          </cell>
          <cell r="L5108" t="str">
            <v>GUNI</v>
          </cell>
        </row>
        <row r="5109">
          <cell r="A5109">
            <v>22</v>
          </cell>
          <cell r="B5109" t="str">
            <v>X65</v>
          </cell>
          <cell r="C5109" t="str">
            <v>DEPARTAMENTO PINTURA</v>
          </cell>
          <cell r="D5109" t="str">
            <v>484</v>
          </cell>
          <cell r="E5109" t="str">
            <v>TECHO</v>
          </cell>
          <cell r="F5109" t="str">
            <v>BOLLOS</v>
          </cell>
          <cell r="G5109" t="str">
            <v>TECHOBOLLOS</v>
          </cell>
          <cell r="H5109" t="str">
            <v>X65</v>
          </cell>
          <cell r="I5109" t="str">
            <v>TCMU</v>
          </cell>
          <cell r="J5109">
            <v>7</v>
          </cell>
          <cell r="K5109" t="str">
            <v>RIZZI JESSICA</v>
          </cell>
          <cell r="L5109" t="str">
            <v>GUNI</v>
          </cell>
        </row>
        <row r="5110">
          <cell r="A5110">
            <v>22</v>
          </cell>
          <cell r="B5110" t="str">
            <v>X65</v>
          </cell>
          <cell r="C5110" t="str">
            <v>DEPARTAMENTO PINTURA</v>
          </cell>
          <cell r="D5110" t="str">
            <v>484</v>
          </cell>
          <cell r="E5110" t="str">
            <v>TECHO</v>
          </cell>
          <cell r="F5110" t="str">
            <v>RETOQUE DE PINTURA APARENTE</v>
          </cell>
          <cell r="G5110" t="str">
            <v>TECHORETOQUE DE PINTURA APARENTE</v>
          </cell>
          <cell r="H5110" t="str">
            <v>X65</v>
          </cell>
          <cell r="J5110">
            <v>7</v>
          </cell>
          <cell r="K5110" t="str">
            <v>MANZANELLI RICARDO O</v>
          </cell>
          <cell r="L5110" t="str">
            <v>GUNI</v>
          </cell>
        </row>
        <row r="5111">
          <cell r="A5111">
            <v>22</v>
          </cell>
          <cell r="B5111" t="str">
            <v>X65</v>
          </cell>
          <cell r="C5111" t="str">
            <v>DEPARTAMENTO PINTURA</v>
          </cell>
          <cell r="D5111" t="str">
            <v>486</v>
          </cell>
          <cell r="E5111" t="str">
            <v>ALETA ARD.</v>
          </cell>
          <cell r="F5111" t="str">
            <v>CRATER</v>
          </cell>
          <cell r="G5111" t="str">
            <v>ALETA ARD.CRATER</v>
          </cell>
          <cell r="H5111" t="str">
            <v>X65</v>
          </cell>
          <cell r="I5111" t="str">
            <v>TCMU</v>
          </cell>
          <cell r="J5111">
            <v>7</v>
          </cell>
          <cell r="K5111" t="str">
            <v>VAZQUEZ RENE ALBERTO</v>
          </cell>
          <cell r="L5111" t="str">
            <v>GUNI</v>
          </cell>
        </row>
        <row r="5112">
          <cell r="A5112">
            <v>22</v>
          </cell>
          <cell r="B5112" t="str">
            <v>X65</v>
          </cell>
          <cell r="C5112" t="str">
            <v>DEPARTAMENTO PINTURA</v>
          </cell>
          <cell r="D5112" t="str">
            <v>486</v>
          </cell>
          <cell r="E5112" t="str">
            <v>ALETA ARD.</v>
          </cell>
          <cell r="F5112" t="str">
            <v>DEPOSITO DE PARTICULAS</v>
          </cell>
          <cell r="G5112" t="str">
            <v>ALETA ARD.DEPOSITO DE PARTICULAS</v>
          </cell>
          <cell r="H5112" t="str">
            <v>X65</v>
          </cell>
          <cell r="I5112" t="str">
            <v>SREE</v>
          </cell>
          <cell r="J5112">
            <v>7</v>
          </cell>
          <cell r="K5112" t="str">
            <v>IBARRA CARLOS NICOLA</v>
          </cell>
          <cell r="L5112" t="str">
            <v>GUNI</v>
          </cell>
        </row>
        <row r="5113">
          <cell r="A5113">
            <v>22</v>
          </cell>
          <cell r="B5113" t="str">
            <v>X65</v>
          </cell>
          <cell r="C5113" t="str">
            <v>DEPARTAMENTO PINTURA</v>
          </cell>
          <cell r="D5113" t="str">
            <v>486</v>
          </cell>
          <cell r="E5113" t="str">
            <v>ALETA ARD.</v>
          </cell>
          <cell r="F5113" t="str">
            <v>DEPOSITO DE PARTICULAS</v>
          </cell>
          <cell r="G5113" t="str">
            <v>ALETA ARD.DEPOSITO DE PARTICULAS</v>
          </cell>
          <cell r="H5113" t="str">
            <v>X65</v>
          </cell>
          <cell r="I5113" t="str">
            <v>TCMU</v>
          </cell>
          <cell r="J5113">
            <v>7</v>
          </cell>
          <cell r="K5113" t="str">
            <v>VERA FEDERICO</v>
          </cell>
          <cell r="L5113" t="str">
            <v>GUNI</v>
          </cell>
        </row>
        <row r="5114">
          <cell r="A5114">
            <v>22</v>
          </cell>
          <cell r="B5114" t="str">
            <v>X65</v>
          </cell>
          <cell r="C5114" t="str">
            <v>DEPARTAMENTO PINTURA</v>
          </cell>
          <cell r="D5114" t="str">
            <v>486</v>
          </cell>
          <cell r="E5114" t="str">
            <v>ALETA ARD.</v>
          </cell>
          <cell r="F5114" t="str">
            <v>GRANO</v>
          </cell>
          <cell r="G5114" t="str">
            <v>ALETA ARD.GRANO</v>
          </cell>
          <cell r="H5114" t="str">
            <v>X65</v>
          </cell>
          <cell r="I5114" t="str">
            <v>SPIN</v>
          </cell>
          <cell r="J5114">
            <v>7</v>
          </cell>
          <cell r="K5114" t="str">
            <v>ALBORNOZ CARLOS</v>
          </cell>
          <cell r="L5114" t="str">
            <v>SPIN</v>
          </cell>
        </row>
        <row r="5115">
          <cell r="A5115">
            <v>22</v>
          </cell>
          <cell r="B5115" t="str">
            <v>X65</v>
          </cell>
          <cell r="C5115" t="str">
            <v>DEPARTAMENTO PINTURA</v>
          </cell>
          <cell r="D5115" t="str">
            <v>486</v>
          </cell>
          <cell r="E5115" t="str">
            <v>ALETA ARD.</v>
          </cell>
          <cell r="F5115" t="str">
            <v>GRANO</v>
          </cell>
          <cell r="G5115" t="str">
            <v>ALETA ARD.GRANO</v>
          </cell>
          <cell r="H5115" t="str">
            <v>X65</v>
          </cell>
          <cell r="I5115" t="str">
            <v>SREE</v>
          </cell>
          <cell r="J5115">
            <v>7</v>
          </cell>
          <cell r="K5115" t="str">
            <v>GAUNA MARIA EUGENIA</v>
          </cell>
          <cell r="L5115" t="str">
            <v>GUNI</v>
          </cell>
        </row>
        <row r="5116">
          <cell r="A5116">
            <v>22</v>
          </cell>
          <cell r="B5116" t="str">
            <v>X65</v>
          </cell>
          <cell r="C5116" t="str">
            <v>DEPARTAMENTO PINTURA</v>
          </cell>
          <cell r="D5116" t="str">
            <v>486</v>
          </cell>
          <cell r="E5116" t="str">
            <v>ALETA ARD.</v>
          </cell>
          <cell r="F5116" t="str">
            <v>GRANO</v>
          </cell>
          <cell r="G5116" t="str">
            <v>ALETA ARD.GRANO</v>
          </cell>
          <cell r="H5116" t="str">
            <v>X65</v>
          </cell>
          <cell r="I5116" t="str">
            <v>TCMU</v>
          </cell>
          <cell r="J5116">
            <v>7</v>
          </cell>
          <cell r="K5116" t="str">
            <v>GAUNA MARIA EUGENIA</v>
          </cell>
          <cell r="L5116" t="str">
            <v>GUNI</v>
          </cell>
        </row>
        <row r="5117">
          <cell r="A5117">
            <v>22</v>
          </cell>
          <cell r="B5117" t="str">
            <v>X65</v>
          </cell>
          <cell r="C5117" t="str">
            <v>DEPARTAMENTO PINTURA</v>
          </cell>
          <cell r="D5117" t="str">
            <v>486</v>
          </cell>
          <cell r="E5117" t="str">
            <v>ALETA ARD.</v>
          </cell>
          <cell r="F5117" t="str">
            <v>GRANO</v>
          </cell>
          <cell r="G5117" t="str">
            <v>ALETA ARD.GRANO</v>
          </cell>
          <cell r="H5117" t="str">
            <v>X65</v>
          </cell>
          <cell r="I5117" t="str">
            <v>TCMU</v>
          </cell>
          <cell r="J5117">
            <v>7</v>
          </cell>
          <cell r="K5117" t="str">
            <v>RUSEK CHRISTIAN ADRI</v>
          </cell>
          <cell r="L5117" t="str">
            <v>GUNI</v>
          </cell>
        </row>
        <row r="5118">
          <cell r="A5118">
            <v>22</v>
          </cell>
          <cell r="B5118" t="str">
            <v>X65</v>
          </cell>
          <cell r="C5118" t="str">
            <v>DEPARTAMENTO PINTURA</v>
          </cell>
          <cell r="D5118" t="str">
            <v>486</v>
          </cell>
          <cell r="E5118" t="str">
            <v>ALETA ARD.</v>
          </cell>
          <cell r="F5118" t="str">
            <v>HUELLAS</v>
          </cell>
          <cell r="G5118" t="str">
            <v>ALETA ARD.HUELLAS</v>
          </cell>
          <cell r="H5118" t="str">
            <v>X65</v>
          </cell>
          <cell r="I5118" t="str">
            <v>TCMU</v>
          </cell>
          <cell r="J5118">
            <v>7</v>
          </cell>
          <cell r="K5118" t="str">
            <v>VAZQUEZ RENE ALBERTO</v>
          </cell>
          <cell r="L5118" t="str">
            <v>GUNI</v>
          </cell>
        </row>
        <row r="5119">
          <cell r="A5119">
            <v>22</v>
          </cell>
          <cell r="B5119" t="str">
            <v>X65</v>
          </cell>
          <cell r="C5119" t="str">
            <v>DEPARTAMENTO PINTURA</v>
          </cell>
          <cell r="D5119" t="str">
            <v>486</v>
          </cell>
          <cell r="E5119" t="str">
            <v>ALETA ARD.</v>
          </cell>
          <cell r="F5119" t="str">
            <v>MANCHA</v>
          </cell>
          <cell r="G5119" t="str">
            <v>ALETA ARD.MANCHA</v>
          </cell>
          <cell r="H5119" t="str">
            <v>X65</v>
          </cell>
          <cell r="I5119" t="str">
            <v>TCMU</v>
          </cell>
          <cell r="J5119">
            <v>7</v>
          </cell>
          <cell r="K5119" t="str">
            <v>MANZANELLI RICARDO O</v>
          </cell>
          <cell r="L5119" t="str">
            <v>GUNI</v>
          </cell>
        </row>
        <row r="5120">
          <cell r="A5120">
            <v>22</v>
          </cell>
          <cell r="B5120" t="str">
            <v>X65</v>
          </cell>
          <cell r="C5120" t="str">
            <v>DEPARTAMENTO PINTURA</v>
          </cell>
          <cell r="D5120" t="str">
            <v>486</v>
          </cell>
          <cell r="E5120" t="str">
            <v>ALETA ARD.</v>
          </cell>
          <cell r="F5120" t="str">
            <v>MANCHA</v>
          </cell>
          <cell r="G5120" t="str">
            <v>ALETA ARD.MANCHA</v>
          </cell>
          <cell r="H5120" t="str">
            <v>X65</v>
          </cell>
          <cell r="I5120" t="str">
            <v>TCMU</v>
          </cell>
          <cell r="J5120">
            <v>7</v>
          </cell>
          <cell r="K5120" t="str">
            <v>VAZQUEZ RENE ALBERTO</v>
          </cell>
          <cell r="L5120" t="str">
            <v>GUNI</v>
          </cell>
        </row>
        <row r="5121">
          <cell r="A5121">
            <v>22</v>
          </cell>
          <cell r="B5121" t="str">
            <v>X65</v>
          </cell>
          <cell r="C5121" t="str">
            <v>DEPARTAMENTO PINTURA</v>
          </cell>
          <cell r="D5121" t="str">
            <v>486</v>
          </cell>
          <cell r="E5121" t="str">
            <v>ALETA  ARI.</v>
          </cell>
          <cell r="F5121" t="str">
            <v>CRATER</v>
          </cell>
          <cell r="G5121" t="str">
            <v>ALETA  ARI.CRATER</v>
          </cell>
          <cell r="H5121" t="str">
            <v>X65</v>
          </cell>
          <cell r="I5121" t="str">
            <v>TCMU</v>
          </cell>
          <cell r="J5121">
            <v>7</v>
          </cell>
          <cell r="K5121" t="str">
            <v>VAZQUEZ RENE ALBERTO</v>
          </cell>
          <cell r="L5121" t="str">
            <v>GUNI</v>
          </cell>
        </row>
        <row r="5122">
          <cell r="A5122">
            <v>22</v>
          </cell>
          <cell r="B5122" t="str">
            <v>X65</v>
          </cell>
          <cell r="C5122" t="str">
            <v>DEPARTAMENTO PINTURA</v>
          </cell>
          <cell r="D5122" t="str">
            <v>486</v>
          </cell>
          <cell r="E5122" t="str">
            <v>ALETA  ARI.</v>
          </cell>
          <cell r="F5122" t="str">
            <v>CRATER</v>
          </cell>
          <cell r="G5122" t="str">
            <v>ALETA  ARI.CRATER</v>
          </cell>
          <cell r="H5122" t="str">
            <v>X65</v>
          </cell>
          <cell r="I5122" t="str">
            <v>TCMU</v>
          </cell>
          <cell r="J5122">
            <v>7</v>
          </cell>
          <cell r="K5122" t="str">
            <v>VERA FEDERICO</v>
          </cell>
          <cell r="L5122" t="str">
            <v>GUNI</v>
          </cell>
        </row>
        <row r="5123">
          <cell r="A5123">
            <v>22</v>
          </cell>
          <cell r="B5123" t="str">
            <v>X65</v>
          </cell>
          <cell r="C5123" t="str">
            <v>DEPARTAMENTO PINTURA</v>
          </cell>
          <cell r="D5123" t="str">
            <v>486</v>
          </cell>
          <cell r="E5123" t="str">
            <v>ALETA  ARI.</v>
          </cell>
          <cell r="F5123" t="str">
            <v>DEPOSITO DE PARTICULAS</v>
          </cell>
          <cell r="G5123" t="str">
            <v>ALETA  ARI.DEPOSITO DE PARTICULAS</v>
          </cell>
          <cell r="H5123" t="str">
            <v>X65</v>
          </cell>
          <cell r="I5123" t="str">
            <v>TCMU</v>
          </cell>
          <cell r="J5123">
            <v>7</v>
          </cell>
          <cell r="K5123" t="str">
            <v>RUSEK CHRISTIAN ADRI</v>
          </cell>
          <cell r="L5123" t="str">
            <v>GUNI</v>
          </cell>
        </row>
        <row r="5124">
          <cell r="A5124">
            <v>22</v>
          </cell>
          <cell r="B5124" t="str">
            <v>X65</v>
          </cell>
          <cell r="C5124" t="str">
            <v>DEPARTAMENTO PINTURA</v>
          </cell>
          <cell r="D5124" t="str">
            <v>486</v>
          </cell>
          <cell r="E5124" t="str">
            <v>ALETA  ARI.</v>
          </cell>
          <cell r="F5124" t="str">
            <v>GRANO</v>
          </cell>
          <cell r="G5124" t="str">
            <v>ALETA  ARI.GRANO</v>
          </cell>
          <cell r="H5124" t="str">
            <v>X65</v>
          </cell>
          <cell r="I5124" t="str">
            <v>TCMU</v>
          </cell>
          <cell r="J5124">
            <v>7</v>
          </cell>
          <cell r="K5124" t="str">
            <v>MANZANELLI RICARDO O</v>
          </cell>
          <cell r="L5124" t="str">
            <v>GUNI</v>
          </cell>
        </row>
        <row r="5125">
          <cell r="A5125">
            <v>22</v>
          </cell>
          <cell r="B5125" t="str">
            <v>X65</v>
          </cell>
          <cell r="C5125" t="str">
            <v>DEPARTAMENTO PINTURA</v>
          </cell>
          <cell r="D5125" t="str">
            <v>486</v>
          </cell>
          <cell r="E5125" t="str">
            <v>ALETA  ARI.</v>
          </cell>
          <cell r="F5125" t="str">
            <v>GRANO</v>
          </cell>
          <cell r="G5125" t="str">
            <v>ALETA  ARI.GRANO</v>
          </cell>
          <cell r="H5125" t="str">
            <v>X65</v>
          </cell>
          <cell r="I5125" t="str">
            <v>TCMU</v>
          </cell>
          <cell r="J5125">
            <v>7</v>
          </cell>
          <cell r="K5125" t="str">
            <v>ZELAYA GONZA MA CRUZ</v>
          </cell>
          <cell r="L5125" t="str">
            <v>GUNI</v>
          </cell>
        </row>
        <row r="5126">
          <cell r="A5126">
            <v>22</v>
          </cell>
          <cell r="B5126" t="str">
            <v>X65</v>
          </cell>
          <cell r="C5126" t="str">
            <v>DEPARTAMENTO PINTURA</v>
          </cell>
          <cell r="D5126" t="str">
            <v>486</v>
          </cell>
          <cell r="E5126" t="str">
            <v>ALETA  AVD.</v>
          </cell>
          <cell r="F5126" t="str">
            <v>CRATER</v>
          </cell>
          <cell r="G5126" t="str">
            <v>ALETA  AVD.CRATER</v>
          </cell>
          <cell r="H5126" t="str">
            <v>X65</v>
          </cell>
          <cell r="I5126" t="str">
            <v>BOUT</v>
          </cell>
          <cell r="J5126">
            <v>7</v>
          </cell>
          <cell r="K5126" t="str">
            <v>GUTIERREZ VERONICA</v>
          </cell>
          <cell r="L5126" t="str">
            <v>GUNI</v>
          </cell>
        </row>
        <row r="5127">
          <cell r="A5127">
            <v>22</v>
          </cell>
          <cell r="B5127" t="str">
            <v>X65</v>
          </cell>
          <cell r="C5127" t="str">
            <v>DEPARTAMENTO PINTURA</v>
          </cell>
          <cell r="D5127" t="str">
            <v>486</v>
          </cell>
          <cell r="E5127" t="str">
            <v>ALETA  AVD.</v>
          </cell>
          <cell r="F5127" t="str">
            <v>CRATER</v>
          </cell>
          <cell r="G5127" t="str">
            <v>ALETA  AVD.CRATER</v>
          </cell>
          <cell r="H5127" t="str">
            <v>X65</v>
          </cell>
          <cell r="I5127" t="str">
            <v>TCMU</v>
          </cell>
          <cell r="J5127">
            <v>7</v>
          </cell>
          <cell r="K5127" t="str">
            <v>MANZANELLI RICARDO O</v>
          </cell>
          <cell r="L5127" t="str">
            <v>GUNI</v>
          </cell>
        </row>
        <row r="5128">
          <cell r="A5128">
            <v>22</v>
          </cell>
          <cell r="B5128" t="str">
            <v>X65</v>
          </cell>
          <cell r="C5128" t="str">
            <v>DEPARTAMENTO PINTURA</v>
          </cell>
          <cell r="D5128" t="str">
            <v>486</v>
          </cell>
          <cell r="E5128" t="str">
            <v>ALETA  AVD.</v>
          </cell>
          <cell r="F5128" t="str">
            <v>DEPOSITO DE PARTICULAS</v>
          </cell>
          <cell r="G5128" t="str">
            <v>ALETA  AVD.DEPOSITO DE PARTICULAS</v>
          </cell>
          <cell r="H5128" t="str">
            <v>X65</v>
          </cell>
          <cell r="I5128" t="str">
            <v>BOUT</v>
          </cell>
          <cell r="J5128">
            <v>7</v>
          </cell>
          <cell r="K5128" t="str">
            <v>AUTELLI JORGE A</v>
          </cell>
          <cell r="L5128" t="str">
            <v>TCMU</v>
          </cell>
        </row>
        <row r="5129">
          <cell r="A5129">
            <v>22</v>
          </cell>
          <cell r="B5129" t="str">
            <v>X65</v>
          </cell>
          <cell r="C5129" t="str">
            <v>DEPARTAMENTO PINTURA</v>
          </cell>
          <cell r="D5129" t="str">
            <v>486</v>
          </cell>
          <cell r="E5129" t="str">
            <v>ALETA  AVD.</v>
          </cell>
          <cell r="F5129" t="str">
            <v>DEPOSITO DE PARTICULAS</v>
          </cell>
          <cell r="G5129" t="str">
            <v>ALETA  AVD.DEPOSITO DE PARTICULAS</v>
          </cell>
          <cell r="H5129" t="str">
            <v>X65</v>
          </cell>
          <cell r="I5129" t="str">
            <v>BOUT</v>
          </cell>
          <cell r="J5129">
            <v>7</v>
          </cell>
          <cell r="K5129" t="str">
            <v>RAMIREZ RICAR DANIEL</v>
          </cell>
          <cell r="L5129" t="str">
            <v>GUNI</v>
          </cell>
        </row>
        <row r="5130">
          <cell r="A5130">
            <v>22</v>
          </cell>
          <cell r="B5130" t="str">
            <v>X65</v>
          </cell>
          <cell r="C5130" t="str">
            <v>DEPARTAMENTO PINTURA</v>
          </cell>
          <cell r="D5130" t="str">
            <v>486</v>
          </cell>
          <cell r="E5130" t="str">
            <v>ALETA  AVD.</v>
          </cell>
          <cell r="F5130" t="str">
            <v>DEPOSITO DE PARTICULAS</v>
          </cell>
          <cell r="G5130" t="str">
            <v>ALETA  AVD.DEPOSITO DE PARTICULAS</v>
          </cell>
          <cell r="H5130" t="str">
            <v>X65</v>
          </cell>
          <cell r="I5130" t="str">
            <v>TCMU</v>
          </cell>
          <cell r="J5130">
            <v>7</v>
          </cell>
          <cell r="K5130" t="str">
            <v>RAMIREZ RICAR DANIEL</v>
          </cell>
          <cell r="L5130" t="str">
            <v>GUNI</v>
          </cell>
        </row>
        <row r="5131">
          <cell r="A5131">
            <v>22</v>
          </cell>
          <cell r="B5131" t="str">
            <v>X65</v>
          </cell>
          <cell r="C5131" t="str">
            <v>DEPARTAMENTO PINTURA</v>
          </cell>
          <cell r="D5131" t="str">
            <v>486</v>
          </cell>
          <cell r="E5131" t="str">
            <v>ALETA  AVD.</v>
          </cell>
          <cell r="F5131" t="str">
            <v>GRANO</v>
          </cell>
          <cell r="G5131" t="str">
            <v>ALETA  AVD.GRANO</v>
          </cell>
          <cell r="H5131" t="str">
            <v>X65</v>
          </cell>
          <cell r="I5131" t="str">
            <v>BOUT</v>
          </cell>
          <cell r="J5131">
            <v>7</v>
          </cell>
          <cell r="K5131" t="str">
            <v>FIGUEROA MIGUEL ANGE</v>
          </cell>
          <cell r="L5131" t="str">
            <v>GUNI</v>
          </cell>
        </row>
        <row r="5132">
          <cell r="A5132">
            <v>22</v>
          </cell>
          <cell r="B5132" t="str">
            <v>X65</v>
          </cell>
          <cell r="C5132" t="str">
            <v>DEPARTAMENTO PINTURA</v>
          </cell>
          <cell r="D5132" t="str">
            <v>486</v>
          </cell>
          <cell r="E5132" t="str">
            <v>ALETA  AVI.</v>
          </cell>
          <cell r="F5132" t="str">
            <v>GRANO</v>
          </cell>
          <cell r="G5132" t="str">
            <v>ALETA  AVI.GRANO</v>
          </cell>
          <cell r="H5132" t="str">
            <v>X65</v>
          </cell>
          <cell r="I5132" t="str">
            <v>TCMU</v>
          </cell>
          <cell r="J5132">
            <v>7</v>
          </cell>
          <cell r="K5132" t="str">
            <v>GAUNA MARIA EUGENIA</v>
          </cell>
          <cell r="L5132" t="str">
            <v>GUNI</v>
          </cell>
        </row>
        <row r="5133">
          <cell r="A5133">
            <v>22</v>
          </cell>
          <cell r="B5133" t="str">
            <v>X65</v>
          </cell>
          <cell r="C5133" t="str">
            <v>DEPARTAMENTO PINTURA</v>
          </cell>
          <cell r="D5133" t="str">
            <v>486</v>
          </cell>
          <cell r="E5133" t="str">
            <v>ALETA  AVI.</v>
          </cell>
          <cell r="F5133" t="str">
            <v>HUELLAS</v>
          </cell>
          <cell r="G5133" t="str">
            <v>ALETA  AVI.HUELLAS</v>
          </cell>
          <cell r="H5133" t="str">
            <v>X65</v>
          </cell>
          <cell r="I5133" t="str">
            <v>TCMU</v>
          </cell>
          <cell r="J5133">
            <v>7</v>
          </cell>
          <cell r="K5133" t="str">
            <v>VAZQUEZ RENE ALBERTO</v>
          </cell>
          <cell r="L5133" t="str">
            <v>GUNI</v>
          </cell>
        </row>
        <row r="5134">
          <cell r="A5134">
            <v>22</v>
          </cell>
          <cell r="B5134" t="str">
            <v>X65</v>
          </cell>
          <cell r="C5134" t="str">
            <v>DEPARTAMENTO PINTURA</v>
          </cell>
          <cell r="D5134" t="str">
            <v>486</v>
          </cell>
          <cell r="E5134" t="str">
            <v>ALETA  AVI.</v>
          </cell>
          <cell r="F5134" t="str">
            <v>MANCHA</v>
          </cell>
          <cell r="G5134" t="str">
            <v>ALETA  AVI.MANCHA</v>
          </cell>
          <cell r="H5134" t="str">
            <v>X65</v>
          </cell>
          <cell r="I5134" t="str">
            <v>TCMU</v>
          </cell>
          <cell r="J5134">
            <v>7</v>
          </cell>
          <cell r="K5134" t="str">
            <v>GAUNA MARIA EUGENIA</v>
          </cell>
          <cell r="L5134" t="str">
            <v>GUNI</v>
          </cell>
        </row>
        <row r="5135">
          <cell r="A5135">
            <v>22</v>
          </cell>
          <cell r="B5135" t="str">
            <v>X65</v>
          </cell>
          <cell r="C5135" t="str">
            <v>DEPARTAMENTO PINTURA</v>
          </cell>
          <cell r="D5135" t="str">
            <v>486</v>
          </cell>
          <cell r="E5135" t="str">
            <v>ALETA  AVI.</v>
          </cell>
          <cell r="F5135" t="str">
            <v>MANCHA</v>
          </cell>
          <cell r="G5135" t="str">
            <v>ALETA  AVI.MANCHA</v>
          </cell>
          <cell r="H5135" t="str">
            <v>X65</v>
          </cell>
          <cell r="I5135" t="str">
            <v>TCMU</v>
          </cell>
          <cell r="J5135">
            <v>7</v>
          </cell>
          <cell r="K5135" t="str">
            <v>VAZQUEZ RENE ALBERTO</v>
          </cell>
          <cell r="L5135" t="str">
            <v>GUNI</v>
          </cell>
        </row>
        <row r="5136">
          <cell r="A5136">
            <v>22</v>
          </cell>
          <cell r="B5136" t="str">
            <v>X65</v>
          </cell>
          <cell r="C5136" t="str">
            <v>DEPARTAMENTO PINTURA</v>
          </cell>
          <cell r="D5136" t="str">
            <v>486</v>
          </cell>
          <cell r="E5136" t="str">
            <v>CAJON DE PUERTA AVI.</v>
          </cell>
          <cell r="F5136" t="str">
            <v>GRANO</v>
          </cell>
          <cell r="G5136" t="str">
            <v>CAJON DE PUERTA AVI.GRANO</v>
          </cell>
          <cell r="H5136" t="str">
            <v>X65</v>
          </cell>
          <cell r="I5136" t="str">
            <v>BOUT</v>
          </cell>
          <cell r="J5136">
            <v>7</v>
          </cell>
          <cell r="K5136" t="str">
            <v>FUENTE FEDER GREGOR</v>
          </cell>
          <cell r="L5136" t="str">
            <v>GUNI</v>
          </cell>
        </row>
        <row r="5137">
          <cell r="A5137">
            <v>22</v>
          </cell>
          <cell r="B5137" t="str">
            <v>X65</v>
          </cell>
          <cell r="C5137" t="str">
            <v>DEPARTAMENTO PINTURA</v>
          </cell>
          <cell r="D5137" t="str">
            <v>486</v>
          </cell>
          <cell r="E5137" t="str">
            <v>CAJON DE PUERTA BATIENTE ARD.</v>
          </cell>
          <cell r="F5137" t="str">
            <v>GRANO</v>
          </cell>
          <cell r="G5137" t="str">
            <v>CAJON DE PUERTA BATIENTE ARD.GRANO</v>
          </cell>
          <cell r="H5137" t="str">
            <v>X65</v>
          </cell>
          <cell r="I5137" t="str">
            <v>TCMU</v>
          </cell>
          <cell r="J5137">
            <v>7</v>
          </cell>
          <cell r="K5137" t="str">
            <v>FUENTE FEDER GREGOR</v>
          </cell>
          <cell r="L5137" t="str">
            <v>GUNI</v>
          </cell>
        </row>
        <row r="5138">
          <cell r="A5138">
            <v>22</v>
          </cell>
          <cell r="B5138" t="str">
            <v>X65</v>
          </cell>
          <cell r="C5138" t="str">
            <v>DEPARTAMENTO PINTURA</v>
          </cell>
          <cell r="D5138" t="str">
            <v>486</v>
          </cell>
          <cell r="E5138" t="str">
            <v>CAPOT AV.</v>
          </cell>
          <cell r="F5138" t="str">
            <v>CRATER</v>
          </cell>
          <cell r="G5138" t="str">
            <v>CAPOT AV.CRATER</v>
          </cell>
          <cell r="H5138" t="str">
            <v>X65</v>
          </cell>
          <cell r="I5138" t="str">
            <v>TCMU</v>
          </cell>
          <cell r="J5138">
            <v>7</v>
          </cell>
          <cell r="K5138" t="str">
            <v>MANZANELLI RICARDO O</v>
          </cell>
          <cell r="L5138" t="str">
            <v>GUNI</v>
          </cell>
        </row>
        <row r="5139">
          <cell r="A5139">
            <v>22</v>
          </cell>
          <cell r="B5139" t="str">
            <v>X65</v>
          </cell>
          <cell r="C5139" t="str">
            <v>DEPARTAMENTO PINTURA</v>
          </cell>
          <cell r="D5139" t="str">
            <v>486</v>
          </cell>
          <cell r="E5139" t="str">
            <v>CAPOT AV.</v>
          </cell>
          <cell r="F5139" t="str">
            <v>CRATER</v>
          </cell>
          <cell r="G5139" t="str">
            <v>CAPOT AV.CRATER</v>
          </cell>
          <cell r="H5139" t="str">
            <v>X65</v>
          </cell>
          <cell r="I5139" t="str">
            <v>TCMU</v>
          </cell>
          <cell r="J5139">
            <v>7</v>
          </cell>
          <cell r="K5139" t="str">
            <v>RAMIREZ RICAR DANIEL</v>
          </cell>
          <cell r="L5139" t="str">
            <v>GUNI</v>
          </cell>
        </row>
        <row r="5140">
          <cell r="A5140">
            <v>22</v>
          </cell>
          <cell r="B5140" t="str">
            <v>X65</v>
          </cell>
          <cell r="C5140" t="str">
            <v>DEPARTAMENTO PINTURA</v>
          </cell>
          <cell r="D5140" t="str">
            <v>486</v>
          </cell>
          <cell r="E5140" t="str">
            <v>CAPOT AV.</v>
          </cell>
          <cell r="F5140" t="str">
            <v>DEPOSITO DE PARTICULAS</v>
          </cell>
          <cell r="G5140" t="str">
            <v>CAPOT AV.DEPOSITO DE PARTICULAS</v>
          </cell>
          <cell r="H5140" t="str">
            <v>X65</v>
          </cell>
          <cell r="I5140" t="str">
            <v>BOUT</v>
          </cell>
          <cell r="J5140">
            <v>7</v>
          </cell>
          <cell r="K5140" t="str">
            <v>RUSEK CHRISTIAN ADRI</v>
          </cell>
          <cell r="L5140" t="str">
            <v>GUNI</v>
          </cell>
        </row>
        <row r="5141">
          <cell r="A5141">
            <v>22</v>
          </cell>
          <cell r="B5141" t="str">
            <v>X65</v>
          </cell>
          <cell r="C5141" t="str">
            <v>DEPARTAMENTO PINTURA</v>
          </cell>
          <cell r="D5141" t="str">
            <v>486</v>
          </cell>
          <cell r="E5141" t="str">
            <v>CAPOT AV.</v>
          </cell>
          <cell r="F5141" t="str">
            <v>DEPOSITO DE PARTICULAS</v>
          </cell>
          <cell r="G5141" t="str">
            <v>CAPOT AV.DEPOSITO DE PARTICULAS</v>
          </cell>
          <cell r="H5141" t="str">
            <v>X65</v>
          </cell>
          <cell r="I5141" t="str">
            <v>TCMU</v>
          </cell>
          <cell r="J5141">
            <v>7</v>
          </cell>
          <cell r="K5141" t="str">
            <v>FIGUEROA MIGUEL ANGE</v>
          </cell>
          <cell r="L5141" t="str">
            <v>GUNI</v>
          </cell>
        </row>
        <row r="5142">
          <cell r="A5142">
            <v>22</v>
          </cell>
          <cell r="B5142" t="str">
            <v>X65</v>
          </cell>
          <cell r="C5142" t="str">
            <v>DEPARTAMENTO PINTURA</v>
          </cell>
          <cell r="D5142" t="str">
            <v>486</v>
          </cell>
          <cell r="E5142" t="str">
            <v>CAPOT AV.</v>
          </cell>
          <cell r="F5142" t="str">
            <v>GRANO</v>
          </cell>
          <cell r="G5142" t="str">
            <v>CAPOT AV.GRANO</v>
          </cell>
          <cell r="H5142" t="str">
            <v>X65</v>
          </cell>
          <cell r="I5142" t="str">
            <v>SREE</v>
          </cell>
          <cell r="J5142">
            <v>7</v>
          </cell>
          <cell r="K5142" t="str">
            <v>GAUNA MARIA EUGENIA</v>
          </cell>
          <cell r="L5142" t="str">
            <v>GUNI</v>
          </cell>
        </row>
        <row r="5143">
          <cell r="A5143">
            <v>22</v>
          </cell>
          <cell r="B5143" t="str">
            <v>X65</v>
          </cell>
          <cell r="C5143" t="str">
            <v>DEPARTAMENTO PINTURA</v>
          </cell>
          <cell r="D5143" t="str">
            <v>486</v>
          </cell>
          <cell r="E5143" t="str">
            <v>CAPOT AV.</v>
          </cell>
          <cell r="F5143" t="str">
            <v>GRANO</v>
          </cell>
          <cell r="G5143" t="str">
            <v>CAPOT AV.GRANO</v>
          </cell>
          <cell r="H5143" t="str">
            <v>X65</v>
          </cell>
          <cell r="I5143" t="str">
            <v>TCMU</v>
          </cell>
          <cell r="J5143">
            <v>7</v>
          </cell>
          <cell r="K5143" t="str">
            <v>RUSEK CHRISTIAN ADRI</v>
          </cell>
          <cell r="L5143" t="str">
            <v>GUNI</v>
          </cell>
        </row>
        <row r="5144">
          <cell r="A5144">
            <v>22</v>
          </cell>
          <cell r="B5144" t="str">
            <v>X65</v>
          </cell>
          <cell r="C5144" t="str">
            <v>DEPARTAMENTO PINTURA</v>
          </cell>
          <cell r="D5144" t="str">
            <v>486</v>
          </cell>
          <cell r="E5144" t="str">
            <v>CAPOT AV.</v>
          </cell>
          <cell r="F5144" t="str">
            <v>GRANO</v>
          </cell>
          <cell r="G5144" t="str">
            <v>CAPOT AV.GRANO</v>
          </cell>
          <cell r="H5144" t="str">
            <v>X65</v>
          </cell>
          <cell r="I5144" t="str">
            <v>TCMU</v>
          </cell>
          <cell r="J5144">
            <v>7</v>
          </cell>
          <cell r="K5144" t="str">
            <v>ZELAYA GONZA MA CRUZ</v>
          </cell>
          <cell r="L5144" t="str">
            <v>GUNI</v>
          </cell>
        </row>
        <row r="5145">
          <cell r="A5145">
            <v>22</v>
          </cell>
          <cell r="B5145" t="str">
            <v>X65</v>
          </cell>
          <cell r="C5145" t="str">
            <v>DEPARTAMENTO PINTURA</v>
          </cell>
          <cell r="D5145" t="str">
            <v>486</v>
          </cell>
          <cell r="E5145" t="str">
            <v>CAPOT AV.</v>
          </cell>
          <cell r="F5145" t="str">
            <v>HUELLAS</v>
          </cell>
          <cell r="G5145" t="str">
            <v>CAPOT AV.HUELLAS</v>
          </cell>
          <cell r="H5145" t="str">
            <v>X65</v>
          </cell>
          <cell r="I5145" t="str">
            <v>TCMU</v>
          </cell>
          <cell r="J5145">
            <v>7</v>
          </cell>
          <cell r="K5145" t="str">
            <v>RAMIREZ RICAR DANIEL</v>
          </cell>
          <cell r="L5145" t="str">
            <v>GUNI</v>
          </cell>
        </row>
        <row r="5146">
          <cell r="A5146">
            <v>22</v>
          </cell>
          <cell r="B5146" t="str">
            <v>X65</v>
          </cell>
          <cell r="C5146" t="str">
            <v>DEPARTAMENTO PINTURA</v>
          </cell>
          <cell r="D5146" t="str">
            <v>486</v>
          </cell>
          <cell r="E5146" t="str">
            <v>CAPOT AV.</v>
          </cell>
          <cell r="F5146" t="str">
            <v>MANCHA</v>
          </cell>
          <cell r="G5146" t="str">
            <v>CAPOT AV.MANCHA</v>
          </cell>
          <cell r="H5146" t="str">
            <v>X65</v>
          </cell>
          <cell r="I5146" t="str">
            <v>TCMU</v>
          </cell>
          <cell r="J5146">
            <v>7</v>
          </cell>
          <cell r="K5146" t="str">
            <v>GAUNA MARIA EUGENIA</v>
          </cell>
          <cell r="L5146" t="str">
            <v>GUNI</v>
          </cell>
        </row>
        <row r="5147">
          <cell r="A5147">
            <v>22</v>
          </cell>
          <cell r="B5147" t="str">
            <v>X65</v>
          </cell>
          <cell r="C5147" t="str">
            <v>DEPARTAMENTO PINTURA</v>
          </cell>
          <cell r="D5147" t="str">
            <v>486</v>
          </cell>
          <cell r="E5147" t="str">
            <v>CAPOT AV.</v>
          </cell>
          <cell r="F5147" t="str">
            <v>MANCHA</v>
          </cell>
          <cell r="G5147" t="str">
            <v>CAPOT AV.MANCHA</v>
          </cell>
          <cell r="H5147" t="str">
            <v>X65</v>
          </cell>
          <cell r="I5147" t="str">
            <v>TCMU</v>
          </cell>
          <cell r="J5147">
            <v>7</v>
          </cell>
          <cell r="K5147" t="str">
            <v>GUTIERREZ VERONICA</v>
          </cell>
          <cell r="L5147" t="str">
            <v>GUNI</v>
          </cell>
        </row>
        <row r="5148">
          <cell r="A5148">
            <v>22</v>
          </cell>
          <cell r="B5148" t="str">
            <v>X65</v>
          </cell>
          <cell r="C5148" t="str">
            <v>DEPARTAMENTO PINTURA</v>
          </cell>
          <cell r="D5148" t="str">
            <v>486</v>
          </cell>
          <cell r="E5148" t="str">
            <v>CAPOT AV.</v>
          </cell>
          <cell r="F5148" t="str">
            <v>MANCHA</v>
          </cell>
          <cell r="G5148" t="str">
            <v>CAPOT AV.MANCHA</v>
          </cell>
          <cell r="H5148" t="str">
            <v>X65</v>
          </cell>
          <cell r="I5148" t="str">
            <v>TCMU</v>
          </cell>
          <cell r="J5148">
            <v>7</v>
          </cell>
          <cell r="K5148" t="str">
            <v>VERA FEDERICO</v>
          </cell>
          <cell r="L5148" t="str">
            <v>GUNI</v>
          </cell>
        </row>
        <row r="5149">
          <cell r="A5149">
            <v>22</v>
          </cell>
          <cell r="B5149" t="str">
            <v>X65</v>
          </cell>
          <cell r="C5149" t="str">
            <v>DEPARTAMENTO PINTURA</v>
          </cell>
          <cell r="D5149" t="str">
            <v>486</v>
          </cell>
          <cell r="E5149" t="str">
            <v>CUSTODIA  D.</v>
          </cell>
          <cell r="F5149" t="str">
            <v>GRANO</v>
          </cell>
          <cell r="G5149" t="str">
            <v>CUSTODIA  D.GRANO</v>
          </cell>
          <cell r="H5149" t="str">
            <v>X65</v>
          </cell>
          <cell r="I5149" t="str">
            <v>BOUT</v>
          </cell>
          <cell r="J5149">
            <v>7</v>
          </cell>
          <cell r="K5149" t="str">
            <v>FUENTE FEDER GREGOR</v>
          </cell>
          <cell r="L5149" t="str">
            <v>GUNI</v>
          </cell>
        </row>
        <row r="5150">
          <cell r="A5150">
            <v>22</v>
          </cell>
          <cell r="B5150" t="str">
            <v>X65</v>
          </cell>
          <cell r="C5150" t="str">
            <v>DEPARTAMENTO PINTURA</v>
          </cell>
          <cell r="D5150" t="str">
            <v>486</v>
          </cell>
          <cell r="E5150" t="str">
            <v>CUSTODIA  D.</v>
          </cell>
          <cell r="F5150" t="str">
            <v>GRANO</v>
          </cell>
          <cell r="G5150" t="str">
            <v>CUSTODIA  D.GRANO</v>
          </cell>
          <cell r="H5150" t="str">
            <v>X65</v>
          </cell>
          <cell r="I5150" t="str">
            <v>SREE</v>
          </cell>
          <cell r="J5150">
            <v>7</v>
          </cell>
          <cell r="K5150" t="str">
            <v>VAZQUEZ RENE ALBERTO</v>
          </cell>
          <cell r="L5150" t="str">
            <v>GUNI</v>
          </cell>
        </row>
        <row r="5151">
          <cell r="A5151">
            <v>22</v>
          </cell>
          <cell r="B5151" t="str">
            <v>X65</v>
          </cell>
          <cell r="C5151" t="str">
            <v>DEPARTAMENTO PINTURA</v>
          </cell>
          <cell r="D5151" t="str">
            <v>486</v>
          </cell>
          <cell r="E5151" t="str">
            <v>CUSTODIA  D.</v>
          </cell>
          <cell r="F5151" t="str">
            <v>GRANO</v>
          </cell>
          <cell r="G5151" t="str">
            <v>CUSTODIA  D.GRANO</v>
          </cell>
          <cell r="H5151" t="str">
            <v>X65</v>
          </cell>
          <cell r="I5151" t="str">
            <v>TCMU</v>
          </cell>
          <cell r="J5151">
            <v>7</v>
          </cell>
          <cell r="K5151" t="str">
            <v>ZALAZAR GUSTAVO DEL</v>
          </cell>
          <cell r="L5151" t="str">
            <v>GUNI</v>
          </cell>
        </row>
        <row r="5152">
          <cell r="A5152">
            <v>22</v>
          </cell>
          <cell r="B5152" t="str">
            <v>X65</v>
          </cell>
          <cell r="C5152" t="str">
            <v>DEPARTAMENTO PINTURA</v>
          </cell>
          <cell r="D5152" t="str">
            <v>486</v>
          </cell>
          <cell r="E5152" t="str">
            <v>CUSTODIA  I.</v>
          </cell>
          <cell r="F5152" t="str">
            <v>GRANO</v>
          </cell>
          <cell r="G5152" t="str">
            <v>CUSTODIA  I.GRANO</v>
          </cell>
          <cell r="H5152" t="str">
            <v>X65</v>
          </cell>
          <cell r="I5152" t="str">
            <v>TCMU</v>
          </cell>
          <cell r="J5152">
            <v>7</v>
          </cell>
          <cell r="K5152" t="str">
            <v>FIGUEROA MIGUEL ANGE</v>
          </cell>
          <cell r="L5152" t="str">
            <v>GUNI</v>
          </cell>
        </row>
        <row r="5153">
          <cell r="A5153">
            <v>22</v>
          </cell>
          <cell r="B5153" t="str">
            <v>X65</v>
          </cell>
          <cell r="C5153" t="str">
            <v>DEPARTAMENTO PINTURA</v>
          </cell>
          <cell r="D5153" t="str">
            <v>486</v>
          </cell>
          <cell r="E5153" t="str">
            <v>CUSTODIA  I.</v>
          </cell>
          <cell r="F5153" t="str">
            <v>GRANO</v>
          </cell>
          <cell r="G5153" t="str">
            <v>CUSTODIA  I.GRANO</v>
          </cell>
          <cell r="H5153" t="str">
            <v>X65</v>
          </cell>
          <cell r="I5153" t="str">
            <v>TCMU</v>
          </cell>
          <cell r="J5153">
            <v>7</v>
          </cell>
          <cell r="K5153" t="str">
            <v>GUTIERREZ VERONICA</v>
          </cell>
          <cell r="L5153" t="str">
            <v>GUNI</v>
          </cell>
        </row>
        <row r="5154">
          <cell r="A5154">
            <v>22</v>
          </cell>
          <cell r="B5154" t="str">
            <v>X65</v>
          </cell>
          <cell r="C5154" t="str">
            <v>DEPARTAMENTO PINTURA</v>
          </cell>
          <cell r="D5154" t="str">
            <v>486</v>
          </cell>
          <cell r="E5154" t="str">
            <v>EMBELLECEDOR DE TECHO D.</v>
          </cell>
          <cell r="F5154" t="str">
            <v>CRATER</v>
          </cell>
          <cell r="G5154" t="str">
            <v>EMBELLECEDOR DE TECHO D.CRATER</v>
          </cell>
          <cell r="H5154" t="str">
            <v>X65</v>
          </cell>
          <cell r="I5154" t="str">
            <v>TCMU</v>
          </cell>
          <cell r="J5154">
            <v>7</v>
          </cell>
          <cell r="K5154" t="str">
            <v>FIGUEROA MIGUEL ANGE</v>
          </cell>
          <cell r="L5154" t="str">
            <v>GUNI</v>
          </cell>
        </row>
        <row r="5155">
          <cell r="A5155">
            <v>22</v>
          </cell>
          <cell r="B5155" t="str">
            <v>X65</v>
          </cell>
          <cell r="C5155" t="str">
            <v>DEPARTAMENTO PINTURA</v>
          </cell>
          <cell r="D5155" t="str">
            <v>486</v>
          </cell>
          <cell r="E5155" t="str">
            <v>EMBELLECEDOR DE TECHO I.</v>
          </cell>
          <cell r="F5155" t="str">
            <v>DEPOSITO DE PARTICULAS</v>
          </cell>
          <cell r="G5155" t="str">
            <v>EMBELLECEDOR DE TECHO I.DEPOSITO DE PARTICULAS</v>
          </cell>
          <cell r="H5155" t="str">
            <v>X65</v>
          </cell>
          <cell r="I5155" t="str">
            <v>TCMU</v>
          </cell>
          <cell r="J5155">
            <v>7</v>
          </cell>
          <cell r="K5155" t="str">
            <v>RUSEK CHRISTIAN ADRI</v>
          </cell>
          <cell r="L5155" t="str">
            <v>GUNI</v>
          </cell>
        </row>
        <row r="5156">
          <cell r="A5156">
            <v>22</v>
          </cell>
          <cell r="B5156" t="str">
            <v>X65</v>
          </cell>
          <cell r="C5156" t="str">
            <v>DEPARTAMENTO PINTURA</v>
          </cell>
          <cell r="D5156" t="str">
            <v>486</v>
          </cell>
          <cell r="E5156" t="str">
            <v>ENCUADRAMIENTO DE PUERTA ARD.</v>
          </cell>
          <cell r="F5156" t="str">
            <v>GRANO</v>
          </cell>
          <cell r="G5156" t="str">
            <v>ENCUADRAMIENTO DE PUERTA ARD.GRANO</v>
          </cell>
          <cell r="H5156" t="str">
            <v>X65</v>
          </cell>
          <cell r="I5156" t="str">
            <v>BOUT</v>
          </cell>
          <cell r="J5156">
            <v>7</v>
          </cell>
          <cell r="K5156" t="str">
            <v>GUTIERREZ VERONICA</v>
          </cell>
          <cell r="L5156" t="str">
            <v>GUNI</v>
          </cell>
        </row>
        <row r="5157">
          <cell r="A5157">
            <v>22</v>
          </cell>
          <cell r="B5157" t="str">
            <v>X65</v>
          </cell>
          <cell r="C5157" t="str">
            <v>DEPARTAMENTO PINTURA</v>
          </cell>
          <cell r="D5157" t="str">
            <v>486</v>
          </cell>
          <cell r="E5157" t="str">
            <v>ENCUADRAMIENTO DE PUERTA ARD.</v>
          </cell>
          <cell r="F5157" t="str">
            <v>GRANO</v>
          </cell>
          <cell r="G5157" t="str">
            <v>ENCUADRAMIENTO DE PUERTA ARD.GRANO</v>
          </cell>
          <cell r="H5157" t="str">
            <v>X65</v>
          </cell>
          <cell r="I5157" t="str">
            <v>SREE</v>
          </cell>
          <cell r="J5157">
            <v>7</v>
          </cell>
          <cell r="K5157" t="str">
            <v>GAUNA MARIA EUGENIA</v>
          </cell>
          <cell r="L5157" t="str">
            <v>GUNI</v>
          </cell>
        </row>
        <row r="5158">
          <cell r="A5158">
            <v>22</v>
          </cell>
          <cell r="B5158" t="str">
            <v>X65</v>
          </cell>
          <cell r="C5158" t="str">
            <v>DEPARTAMENTO PINTURA</v>
          </cell>
          <cell r="D5158" t="str">
            <v>486</v>
          </cell>
          <cell r="E5158" t="str">
            <v>ENCUADRAMIENTO DE PUERTA ARD.</v>
          </cell>
          <cell r="F5158" t="str">
            <v>GRANO</v>
          </cell>
          <cell r="G5158" t="str">
            <v>ENCUADRAMIENTO DE PUERTA ARD.GRANO</v>
          </cell>
          <cell r="H5158" t="str">
            <v>X65</v>
          </cell>
          <cell r="I5158" t="str">
            <v>TCMU</v>
          </cell>
          <cell r="J5158">
            <v>7</v>
          </cell>
          <cell r="K5158" t="str">
            <v>FUENTE FEDER GREGOR</v>
          </cell>
          <cell r="L5158" t="str">
            <v>GUNI</v>
          </cell>
        </row>
        <row r="5159">
          <cell r="A5159">
            <v>22</v>
          </cell>
          <cell r="B5159" t="str">
            <v>X65</v>
          </cell>
          <cell r="C5159" t="str">
            <v>DEPARTAMENTO PINTURA</v>
          </cell>
          <cell r="D5159" t="str">
            <v>486</v>
          </cell>
          <cell r="E5159" t="str">
            <v>ENCUADRAMIENTO DE PUERTA ARD.</v>
          </cell>
          <cell r="F5159" t="str">
            <v>GRANO</v>
          </cell>
          <cell r="G5159" t="str">
            <v>ENCUADRAMIENTO DE PUERTA ARD.GRANO</v>
          </cell>
          <cell r="H5159" t="str">
            <v>X65</v>
          </cell>
          <cell r="I5159" t="str">
            <v>TCMU</v>
          </cell>
          <cell r="J5159">
            <v>7</v>
          </cell>
          <cell r="K5159" t="str">
            <v>GAUNA MARIA EUGENIA</v>
          </cell>
          <cell r="L5159" t="str">
            <v>GUNI</v>
          </cell>
        </row>
        <row r="5160">
          <cell r="A5160">
            <v>22</v>
          </cell>
          <cell r="B5160" t="str">
            <v>X65</v>
          </cell>
          <cell r="C5160" t="str">
            <v>DEPARTAMENTO PINTURA</v>
          </cell>
          <cell r="D5160" t="str">
            <v>486</v>
          </cell>
          <cell r="E5160" t="str">
            <v>ENCUADRAMIENTO DE PUERTA ARD.</v>
          </cell>
          <cell r="F5160" t="str">
            <v>GRANO</v>
          </cell>
          <cell r="G5160" t="str">
            <v>ENCUADRAMIENTO DE PUERTA ARD.GRANO</v>
          </cell>
          <cell r="H5160" t="str">
            <v>X65</v>
          </cell>
          <cell r="I5160" t="str">
            <v>TCMU</v>
          </cell>
          <cell r="J5160">
            <v>7</v>
          </cell>
          <cell r="K5160" t="str">
            <v>MANZANELLI RICARDO O</v>
          </cell>
          <cell r="L5160" t="str">
            <v>GUNI</v>
          </cell>
        </row>
        <row r="5161">
          <cell r="A5161">
            <v>22</v>
          </cell>
          <cell r="B5161" t="str">
            <v>X65</v>
          </cell>
          <cell r="C5161" t="str">
            <v>DEPARTAMENTO PINTURA</v>
          </cell>
          <cell r="D5161" t="str">
            <v>486</v>
          </cell>
          <cell r="E5161" t="str">
            <v>ENCUADRAMIENTO DE PUERTA ARD.</v>
          </cell>
          <cell r="F5161" t="str">
            <v>GRANO</v>
          </cell>
          <cell r="G5161" t="str">
            <v>ENCUADRAMIENTO DE PUERTA ARD.GRANO</v>
          </cell>
          <cell r="H5161" t="str">
            <v>X65</v>
          </cell>
          <cell r="I5161" t="str">
            <v>TCMU</v>
          </cell>
          <cell r="J5161">
            <v>7</v>
          </cell>
          <cell r="K5161" t="str">
            <v>VAZQUEZ RENE ALBERTO</v>
          </cell>
          <cell r="L5161" t="str">
            <v>GUNI</v>
          </cell>
        </row>
        <row r="5162">
          <cell r="A5162">
            <v>22</v>
          </cell>
          <cell r="B5162" t="str">
            <v>X65</v>
          </cell>
          <cell r="C5162" t="str">
            <v>DEPARTAMENTO PINTURA</v>
          </cell>
          <cell r="D5162" t="str">
            <v>486</v>
          </cell>
          <cell r="E5162" t="str">
            <v>ENCUADRAMIENTO DE PUERTA AVD.</v>
          </cell>
          <cell r="F5162" t="str">
            <v>DEPOSITO DE PARTICULAS</v>
          </cell>
          <cell r="G5162" t="str">
            <v>ENCUADRAMIENTO DE PUERTA AVD.DEPOSITO DE PARTICULAS</v>
          </cell>
          <cell r="H5162" t="str">
            <v>X65</v>
          </cell>
          <cell r="I5162" t="str">
            <v>TCMU</v>
          </cell>
          <cell r="J5162">
            <v>7</v>
          </cell>
          <cell r="K5162" t="str">
            <v>FIGUEROA MIGUEL ANGE</v>
          </cell>
          <cell r="L5162" t="str">
            <v>GUNI</v>
          </cell>
        </row>
        <row r="5163">
          <cell r="A5163">
            <v>22</v>
          </cell>
          <cell r="B5163" t="str">
            <v>X65</v>
          </cell>
          <cell r="C5163" t="str">
            <v>DEPARTAMENTO PINTURA</v>
          </cell>
          <cell r="D5163" t="str">
            <v>486</v>
          </cell>
          <cell r="E5163" t="str">
            <v>ENCUADRAMIENTO DE PUERTA AVD.</v>
          </cell>
          <cell r="F5163" t="str">
            <v>GRANO</v>
          </cell>
          <cell r="G5163" t="str">
            <v>ENCUADRAMIENTO DE PUERTA AVD.GRANO</v>
          </cell>
          <cell r="H5163" t="str">
            <v>X65</v>
          </cell>
          <cell r="I5163" t="str">
            <v>TCMU</v>
          </cell>
          <cell r="J5163">
            <v>7</v>
          </cell>
          <cell r="K5163" t="str">
            <v>GUTIERREZ VERONICA</v>
          </cell>
          <cell r="L5163" t="str">
            <v>GUNI</v>
          </cell>
        </row>
        <row r="5164">
          <cell r="A5164">
            <v>22</v>
          </cell>
          <cell r="B5164" t="str">
            <v>X65</v>
          </cell>
          <cell r="C5164" t="str">
            <v>DEPARTAMENTO PINTURA</v>
          </cell>
          <cell r="D5164" t="str">
            <v>486</v>
          </cell>
          <cell r="E5164" t="str">
            <v>ENCUADRAMIENTO DE PUERTA AVI.</v>
          </cell>
          <cell r="F5164" t="str">
            <v>DEPOSITO DE PARTICULAS</v>
          </cell>
          <cell r="G5164" t="str">
            <v>ENCUADRAMIENTO DE PUERTA AVI.DEPOSITO DE PARTICULAS</v>
          </cell>
          <cell r="H5164" t="str">
            <v>X65</v>
          </cell>
          <cell r="I5164" t="str">
            <v>SREE</v>
          </cell>
          <cell r="J5164">
            <v>7</v>
          </cell>
          <cell r="K5164" t="str">
            <v>VERA FEDERICO</v>
          </cell>
          <cell r="L5164" t="str">
            <v>GUNI</v>
          </cell>
        </row>
        <row r="5165">
          <cell r="A5165">
            <v>22</v>
          </cell>
          <cell r="B5165" t="str">
            <v>X65</v>
          </cell>
          <cell r="C5165" t="str">
            <v>DEPARTAMENTO PINTURA</v>
          </cell>
          <cell r="D5165" t="str">
            <v>486</v>
          </cell>
          <cell r="E5165" t="str">
            <v>ENCUADRAMIENTO DE PUERTA AVI.</v>
          </cell>
          <cell r="F5165" t="str">
            <v>GRANO</v>
          </cell>
          <cell r="G5165" t="str">
            <v>ENCUADRAMIENTO DE PUERTA AVI.GRANO</v>
          </cell>
          <cell r="H5165" t="str">
            <v>X65</v>
          </cell>
          <cell r="I5165" t="str">
            <v>TCMU</v>
          </cell>
          <cell r="J5165">
            <v>7</v>
          </cell>
          <cell r="K5165" t="str">
            <v>GUTIERREZ VERONICA</v>
          </cell>
          <cell r="L5165" t="str">
            <v>GUNI</v>
          </cell>
        </row>
        <row r="5166">
          <cell r="A5166">
            <v>22</v>
          </cell>
          <cell r="B5166" t="str">
            <v>X65</v>
          </cell>
          <cell r="C5166" t="str">
            <v>DEPARTAMENTO PINTURA</v>
          </cell>
          <cell r="D5166" t="str">
            <v>486</v>
          </cell>
          <cell r="E5166" t="str">
            <v>MARCO DE PUERTA  ARI</v>
          </cell>
          <cell r="F5166" t="str">
            <v>DEPOSITO DE PARTICULAS</v>
          </cell>
          <cell r="G5166" t="str">
            <v>MARCO DE PUERTA  ARIDEPOSITO DE PARTICULAS</v>
          </cell>
          <cell r="H5166" t="str">
            <v>X65</v>
          </cell>
          <cell r="I5166" t="str">
            <v>BOUT</v>
          </cell>
          <cell r="J5166">
            <v>7</v>
          </cell>
          <cell r="K5166" t="str">
            <v>AUTELLI JORGE A</v>
          </cell>
          <cell r="L5166" t="str">
            <v>TCMU</v>
          </cell>
        </row>
        <row r="5167">
          <cell r="A5167">
            <v>22</v>
          </cell>
          <cell r="B5167" t="str">
            <v>X65</v>
          </cell>
          <cell r="C5167" t="str">
            <v>DEPARTAMENTO PINTURA</v>
          </cell>
          <cell r="D5167" t="str">
            <v>486</v>
          </cell>
          <cell r="E5167" t="str">
            <v>MARCO DE PUERTA  ARI</v>
          </cell>
          <cell r="F5167" t="str">
            <v>GRANO</v>
          </cell>
          <cell r="G5167" t="str">
            <v>MARCO DE PUERTA  ARIGRANO</v>
          </cell>
          <cell r="H5167" t="str">
            <v>X65</v>
          </cell>
          <cell r="I5167" t="str">
            <v>SPIN</v>
          </cell>
          <cell r="J5167">
            <v>7</v>
          </cell>
          <cell r="K5167" t="str">
            <v>ALBORNOZ CARLOS</v>
          </cell>
          <cell r="L5167" t="str">
            <v>SPIN</v>
          </cell>
        </row>
        <row r="5168">
          <cell r="A5168">
            <v>22</v>
          </cell>
          <cell r="B5168" t="str">
            <v>X65</v>
          </cell>
          <cell r="C5168" t="str">
            <v>DEPARTAMENTO PINTURA</v>
          </cell>
          <cell r="D5168" t="str">
            <v>486</v>
          </cell>
          <cell r="E5168" t="str">
            <v>MARCO DE PUERTA  AVI</v>
          </cell>
          <cell r="F5168" t="str">
            <v>DEPOSITO DE PARTICULAS</v>
          </cell>
          <cell r="G5168" t="str">
            <v>MARCO DE PUERTA  AVIDEPOSITO DE PARTICULAS</v>
          </cell>
          <cell r="H5168" t="str">
            <v>X65</v>
          </cell>
          <cell r="I5168" t="str">
            <v>BOUT</v>
          </cell>
          <cell r="J5168">
            <v>7</v>
          </cell>
          <cell r="K5168" t="str">
            <v>AUTELLI JORGE A</v>
          </cell>
          <cell r="L5168" t="str">
            <v>TCMU</v>
          </cell>
        </row>
        <row r="5169">
          <cell r="A5169">
            <v>22</v>
          </cell>
          <cell r="B5169" t="str">
            <v>X65</v>
          </cell>
          <cell r="C5169" t="str">
            <v>DEPARTAMENTO PINTURA</v>
          </cell>
          <cell r="D5169" t="str">
            <v>486</v>
          </cell>
          <cell r="E5169" t="str">
            <v>MARCO DE PUERTA  AVI</v>
          </cell>
          <cell r="F5169" t="str">
            <v>GRANO</v>
          </cell>
          <cell r="G5169" t="str">
            <v>MARCO DE PUERTA  AVIGRANO</v>
          </cell>
          <cell r="H5169" t="str">
            <v>X65</v>
          </cell>
          <cell r="I5169" t="str">
            <v>TCMU</v>
          </cell>
          <cell r="J5169">
            <v>7</v>
          </cell>
          <cell r="K5169" t="str">
            <v>VAZQUEZ RENE ALBERTO</v>
          </cell>
          <cell r="L5169" t="str">
            <v>GUNI</v>
          </cell>
        </row>
        <row r="5170">
          <cell r="A5170">
            <v>22</v>
          </cell>
          <cell r="B5170" t="str">
            <v>X65</v>
          </cell>
          <cell r="C5170" t="str">
            <v>DEPARTAMENTO PINTURA</v>
          </cell>
          <cell r="D5170" t="str">
            <v>486</v>
          </cell>
          <cell r="E5170" t="str">
            <v>MARCO DE PUERTA  AVI</v>
          </cell>
          <cell r="F5170" t="str">
            <v>GRANO</v>
          </cell>
          <cell r="G5170" t="str">
            <v>MARCO DE PUERTA  AVIGRANO</v>
          </cell>
          <cell r="H5170" t="str">
            <v>X65</v>
          </cell>
          <cell r="I5170" t="str">
            <v>TCMU</v>
          </cell>
          <cell r="J5170">
            <v>7</v>
          </cell>
          <cell r="K5170" t="str">
            <v>VERA FEDERICO</v>
          </cell>
          <cell r="L5170" t="str">
            <v>GUNI</v>
          </cell>
        </row>
        <row r="5171">
          <cell r="A5171">
            <v>22</v>
          </cell>
          <cell r="B5171" t="str">
            <v>X65</v>
          </cell>
          <cell r="C5171" t="str">
            <v>DEPARTAMENTO PINTURA</v>
          </cell>
          <cell r="D5171" t="str">
            <v>486</v>
          </cell>
          <cell r="E5171" t="str">
            <v>PIE MEDIO  I.</v>
          </cell>
          <cell r="F5171" t="str">
            <v>GRANO</v>
          </cell>
          <cell r="G5171" t="str">
            <v>PIE MEDIO  I.GRANO</v>
          </cell>
          <cell r="H5171" t="str">
            <v>X65</v>
          </cell>
          <cell r="I5171" t="str">
            <v>TCMU</v>
          </cell>
          <cell r="J5171">
            <v>7</v>
          </cell>
          <cell r="K5171" t="str">
            <v>FIGUEROA MIGUEL ANGE</v>
          </cell>
          <cell r="L5171" t="str">
            <v>GUNI</v>
          </cell>
        </row>
        <row r="5172">
          <cell r="A5172">
            <v>22</v>
          </cell>
          <cell r="B5172" t="str">
            <v>X65</v>
          </cell>
          <cell r="C5172" t="str">
            <v>DEPARTAMENTO PINTURA</v>
          </cell>
          <cell r="D5172" t="str">
            <v>486</v>
          </cell>
          <cell r="E5172" t="str">
            <v>PIE MEDIO  I.</v>
          </cell>
          <cell r="F5172" t="str">
            <v>GRANO</v>
          </cell>
          <cell r="G5172" t="str">
            <v>PIE MEDIO  I.GRANO</v>
          </cell>
          <cell r="H5172" t="str">
            <v>X65</v>
          </cell>
          <cell r="I5172" t="str">
            <v>TCMU</v>
          </cell>
          <cell r="J5172">
            <v>7</v>
          </cell>
          <cell r="K5172" t="str">
            <v>GUTIERREZ VERONICA</v>
          </cell>
          <cell r="L5172" t="str">
            <v>GUNI</v>
          </cell>
        </row>
        <row r="5173">
          <cell r="A5173">
            <v>22</v>
          </cell>
          <cell r="B5173" t="str">
            <v>X65</v>
          </cell>
          <cell r="C5173" t="str">
            <v>DEPARTAMENTO PINTURA</v>
          </cell>
          <cell r="D5173" t="str">
            <v>486</v>
          </cell>
          <cell r="E5173" t="str">
            <v>PIE MEDIO  I.</v>
          </cell>
          <cell r="F5173" t="str">
            <v>GRANO</v>
          </cell>
          <cell r="G5173" t="str">
            <v>PIE MEDIO  I.GRANO</v>
          </cell>
          <cell r="H5173" t="str">
            <v>X65</v>
          </cell>
          <cell r="I5173" t="str">
            <v>TCMU</v>
          </cell>
          <cell r="J5173">
            <v>7</v>
          </cell>
          <cell r="K5173" t="str">
            <v>MANZANELLI RICARDO O</v>
          </cell>
          <cell r="L5173" t="str">
            <v>GUNI</v>
          </cell>
        </row>
        <row r="5174">
          <cell r="A5174">
            <v>22</v>
          </cell>
          <cell r="B5174" t="str">
            <v>X65</v>
          </cell>
          <cell r="C5174" t="str">
            <v>DEPARTAMENTO PINTURA</v>
          </cell>
          <cell r="D5174" t="str">
            <v>486</v>
          </cell>
          <cell r="E5174" t="str">
            <v>PIE MEDIO I./ LARGUERO DE TECHO SUP. I.</v>
          </cell>
          <cell r="F5174" t="str">
            <v>GRANO</v>
          </cell>
          <cell r="G5174" t="str">
            <v>PIE MEDIO I./ LARGUERO DE TECHO SUP. I.GRANO</v>
          </cell>
          <cell r="H5174" t="str">
            <v>X65</v>
          </cell>
          <cell r="I5174" t="str">
            <v>SPIN</v>
          </cell>
          <cell r="J5174">
            <v>7</v>
          </cell>
          <cell r="K5174" t="str">
            <v>ALBORNOZ CARLOS</v>
          </cell>
          <cell r="L5174" t="str">
            <v>SPIN</v>
          </cell>
        </row>
        <row r="5175">
          <cell r="A5175">
            <v>22</v>
          </cell>
          <cell r="B5175" t="str">
            <v>X65</v>
          </cell>
          <cell r="C5175" t="str">
            <v>DEPARTAMENTO PINTURA</v>
          </cell>
          <cell r="D5175" t="str">
            <v>486</v>
          </cell>
          <cell r="E5175" t="str">
            <v>PORTON (CONJUNTO)</v>
          </cell>
          <cell r="F5175" t="str">
            <v>DEPOSITO DE PARTICULAS</v>
          </cell>
          <cell r="G5175" t="str">
            <v>PORTON (CONJUNTO)DEPOSITO DE PARTICULAS</v>
          </cell>
          <cell r="H5175" t="str">
            <v>X65</v>
          </cell>
          <cell r="I5175" t="str">
            <v>BOUT</v>
          </cell>
          <cell r="J5175">
            <v>7</v>
          </cell>
          <cell r="K5175" t="str">
            <v>VERA FEDERICO</v>
          </cell>
          <cell r="L5175" t="str">
            <v>GUNI</v>
          </cell>
        </row>
        <row r="5176">
          <cell r="A5176">
            <v>22</v>
          </cell>
          <cell r="B5176" t="str">
            <v>X65</v>
          </cell>
          <cell r="C5176" t="str">
            <v>DEPARTAMENTO PINTURA</v>
          </cell>
          <cell r="D5176" t="str">
            <v>486</v>
          </cell>
          <cell r="E5176" t="str">
            <v>PORTON (CONJUNTO)</v>
          </cell>
          <cell r="F5176" t="str">
            <v>DEPOSITO DE PARTICULAS</v>
          </cell>
          <cell r="G5176" t="str">
            <v>PORTON (CONJUNTO)DEPOSITO DE PARTICULAS</v>
          </cell>
          <cell r="H5176" t="str">
            <v>X65</v>
          </cell>
          <cell r="I5176" t="str">
            <v>SREE</v>
          </cell>
          <cell r="J5176">
            <v>7</v>
          </cell>
          <cell r="K5176" t="str">
            <v>IBARRA CARLOS NICOLA</v>
          </cell>
          <cell r="L5176" t="str">
            <v>GUNI</v>
          </cell>
        </row>
        <row r="5177">
          <cell r="A5177">
            <v>22</v>
          </cell>
          <cell r="B5177" t="str">
            <v>X65</v>
          </cell>
          <cell r="C5177" t="str">
            <v>DEPARTAMENTO PINTURA</v>
          </cell>
          <cell r="D5177" t="str">
            <v>486</v>
          </cell>
          <cell r="E5177" t="str">
            <v>PORTON (CONJUNTO)</v>
          </cell>
          <cell r="F5177" t="str">
            <v>GRANO</v>
          </cell>
          <cell r="G5177" t="str">
            <v>PORTON (CONJUNTO)GRANO</v>
          </cell>
          <cell r="H5177" t="str">
            <v>X65</v>
          </cell>
          <cell r="I5177" t="str">
            <v>BOUT</v>
          </cell>
          <cell r="J5177">
            <v>7</v>
          </cell>
          <cell r="K5177" t="str">
            <v>GAUNA MARIA EUGENIA</v>
          </cell>
          <cell r="L5177" t="str">
            <v>GUNI</v>
          </cell>
        </row>
        <row r="5178">
          <cell r="A5178">
            <v>22</v>
          </cell>
          <cell r="B5178" t="str">
            <v>X65</v>
          </cell>
          <cell r="C5178" t="str">
            <v>DEPARTAMENTO PINTURA</v>
          </cell>
          <cell r="D5178" t="str">
            <v>486</v>
          </cell>
          <cell r="E5178" t="str">
            <v>PORTON (CONJUNTO)</v>
          </cell>
          <cell r="F5178" t="str">
            <v>GRANO</v>
          </cell>
          <cell r="G5178" t="str">
            <v>PORTON (CONJUNTO)GRANO</v>
          </cell>
          <cell r="H5178" t="str">
            <v>X65</v>
          </cell>
          <cell r="I5178" t="str">
            <v>BOUT</v>
          </cell>
          <cell r="J5178">
            <v>7</v>
          </cell>
          <cell r="K5178" t="str">
            <v>GUTIERREZ VERONICA</v>
          </cell>
          <cell r="L5178" t="str">
            <v>GUNI</v>
          </cell>
        </row>
        <row r="5179">
          <cell r="A5179">
            <v>22</v>
          </cell>
          <cell r="B5179" t="str">
            <v>X65</v>
          </cell>
          <cell r="C5179" t="str">
            <v>DEPARTAMENTO PINTURA</v>
          </cell>
          <cell r="D5179" t="str">
            <v>486</v>
          </cell>
          <cell r="E5179" t="str">
            <v>PORTON (CONJUNTO)</v>
          </cell>
          <cell r="F5179" t="str">
            <v>GRANO</v>
          </cell>
          <cell r="G5179" t="str">
            <v>PORTON (CONJUNTO)GRANO</v>
          </cell>
          <cell r="H5179" t="str">
            <v>X65</v>
          </cell>
          <cell r="I5179" t="str">
            <v>SREE</v>
          </cell>
          <cell r="J5179">
            <v>7</v>
          </cell>
          <cell r="K5179" t="str">
            <v>GUTIERREZ VERONICA</v>
          </cell>
          <cell r="L5179" t="str">
            <v>GUNI</v>
          </cell>
        </row>
        <row r="5180">
          <cell r="A5180">
            <v>22</v>
          </cell>
          <cell r="B5180" t="str">
            <v>X65</v>
          </cell>
          <cell r="C5180" t="str">
            <v>DEPARTAMENTO PINTURA</v>
          </cell>
          <cell r="D5180" t="str">
            <v>486</v>
          </cell>
          <cell r="E5180" t="str">
            <v>PORTON (CONJUNTO)</v>
          </cell>
          <cell r="F5180" t="str">
            <v>GRANO</v>
          </cell>
          <cell r="G5180" t="str">
            <v>PORTON (CONJUNTO)GRANO</v>
          </cell>
          <cell r="H5180" t="str">
            <v>X65</v>
          </cell>
          <cell r="I5180" t="str">
            <v>TCMU</v>
          </cell>
          <cell r="J5180">
            <v>7</v>
          </cell>
          <cell r="K5180" t="str">
            <v>VERA FEDERICO</v>
          </cell>
          <cell r="L5180" t="str">
            <v>GUNI</v>
          </cell>
        </row>
        <row r="5181">
          <cell r="A5181">
            <v>22</v>
          </cell>
          <cell r="B5181" t="str">
            <v>X65</v>
          </cell>
          <cell r="C5181" t="str">
            <v>DEPARTAMENTO PINTURA</v>
          </cell>
          <cell r="D5181" t="str">
            <v>486</v>
          </cell>
          <cell r="E5181" t="str">
            <v>PORTON (CONJUNTO)</v>
          </cell>
          <cell r="F5181" t="str">
            <v>HUELLAS</v>
          </cell>
          <cell r="G5181" t="str">
            <v>PORTON (CONJUNTO)HUELLAS</v>
          </cell>
          <cell r="H5181" t="str">
            <v>X65</v>
          </cell>
          <cell r="I5181" t="str">
            <v>TCMU</v>
          </cell>
          <cell r="J5181">
            <v>7</v>
          </cell>
          <cell r="K5181" t="str">
            <v>MANZANELLI RICARDO O</v>
          </cell>
          <cell r="L5181" t="str">
            <v>GUNI</v>
          </cell>
        </row>
        <row r="5182">
          <cell r="A5182">
            <v>22</v>
          </cell>
          <cell r="B5182" t="str">
            <v>X65</v>
          </cell>
          <cell r="C5182" t="str">
            <v>DEPARTAMENTO PINTURA</v>
          </cell>
          <cell r="D5182" t="str">
            <v>486</v>
          </cell>
          <cell r="E5182" t="str">
            <v>PORTON (CONJUNTO)</v>
          </cell>
          <cell r="F5182" t="str">
            <v>MANCHA</v>
          </cell>
          <cell r="G5182" t="str">
            <v>PORTON (CONJUNTO)MANCHA</v>
          </cell>
          <cell r="H5182" t="str">
            <v>X65</v>
          </cell>
          <cell r="I5182" t="str">
            <v>TCMU</v>
          </cell>
          <cell r="J5182">
            <v>7</v>
          </cell>
          <cell r="K5182" t="str">
            <v>GUTIERREZ VERONICA</v>
          </cell>
          <cell r="L5182" t="str">
            <v>GUNI</v>
          </cell>
        </row>
        <row r="5183">
          <cell r="A5183">
            <v>22</v>
          </cell>
          <cell r="B5183" t="str">
            <v>X65</v>
          </cell>
          <cell r="C5183" t="str">
            <v>DEPARTAMENTO PINTURA</v>
          </cell>
          <cell r="D5183" t="str">
            <v>486</v>
          </cell>
          <cell r="E5183" t="str">
            <v>PUERTA ARD.</v>
          </cell>
          <cell r="F5183" t="str">
            <v>CRATER</v>
          </cell>
          <cell r="G5183" t="str">
            <v>PUERTA ARD.CRATER</v>
          </cell>
          <cell r="H5183" t="str">
            <v>X65</v>
          </cell>
          <cell r="I5183" t="str">
            <v>TCMU</v>
          </cell>
          <cell r="J5183">
            <v>7</v>
          </cell>
          <cell r="K5183" t="str">
            <v>FUENTE FEDER GREGOR</v>
          </cell>
          <cell r="L5183" t="str">
            <v>GUNI</v>
          </cell>
        </row>
        <row r="5184">
          <cell r="A5184">
            <v>22</v>
          </cell>
          <cell r="B5184" t="str">
            <v>X65</v>
          </cell>
          <cell r="C5184" t="str">
            <v>DEPARTAMENTO PINTURA</v>
          </cell>
          <cell r="D5184" t="str">
            <v>486</v>
          </cell>
          <cell r="E5184" t="str">
            <v>PUERTA ARD.</v>
          </cell>
          <cell r="F5184" t="str">
            <v>CRATER</v>
          </cell>
          <cell r="G5184" t="str">
            <v>PUERTA ARD.CRATER</v>
          </cell>
          <cell r="H5184" t="str">
            <v>X65</v>
          </cell>
          <cell r="I5184" t="str">
            <v>TCMU</v>
          </cell>
          <cell r="J5184">
            <v>7</v>
          </cell>
          <cell r="K5184" t="str">
            <v>VERA FEDERICO</v>
          </cell>
          <cell r="L5184" t="str">
            <v>GUNI</v>
          </cell>
        </row>
        <row r="5185">
          <cell r="A5185">
            <v>22</v>
          </cell>
          <cell r="B5185" t="str">
            <v>X65</v>
          </cell>
          <cell r="C5185" t="str">
            <v>DEPARTAMENTO PINTURA</v>
          </cell>
          <cell r="D5185" t="str">
            <v>486</v>
          </cell>
          <cell r="E5185" t="str">
            <v>PUERTA ARD.</v>
          </cell>
          <cell r="F5185" t="str">
            <v>DEPOSITO DE PARTICULAS</v>
          </cell>
          <cell r="G5185" t="str">
            <v>PUERTA ARD.DEPOSITO DE PARTICULAS</v>
          </cell>
          <cell r="H5185" t="str">
            <v>X65</v>
          </cell>
          <cell r="I5185" t="str">
            <v>BOUT</v>
          </cell>
          <cell r="J5185">
            <v>7</v>
          </cell>
          <cell r="K5185" t="str">
            <v>RAMIREZ RICAR DANIEL</v>
          </cell>
          <cell r="L5185" t="str">
            <v>GUNI</v>
          </cell>
        </row>
        <row r="5186">
          <cell r="A5186">
            <v>22</v>
          </cell>
          <cell r="B5186" t="str">
            <v>X65</v>
          </cell>
          <cell r="C5186" t="str">
            <v>DEPARTAMENTO PINTURA</v>
          </cell>
          <cell r="D5186" t="str">
            <v>486</v>
          </cell>
          <cell r="E5186" t="str">
            <v>PUERTA ARD.</v>
          </cell>
          <cell r="F5186" t="str">
            <v>DEPOSITO DE PARTICULAS</v>
          </cell>
          <cell r="G5186" t="str">
            <v>PUERTA ARD.DEPOSITO DE PARTICULAS</v>
          </cell>
          <cell r="H5186" t="str">
            <v>X65</v>
          </cell>
          <cell r="I5186" t="str">
            <v>TCMU</v>
          </cell>
          <cell r="J5186">
            <v>7</v>
          </cell>
          <cell r="K5186" t="str">
            <v>GAUNA MARIA EUGENIA</v>
          </cell>
          <cell r="L5186" t="str">
            <v>GUNI</v>
          </cell>
        </row>
        <row r="5187">
          <cell r="A5187">
            <v>22</v>
          </cell>
          <cell r="B5187" t="str">
            <v>X65</v>
          </cell>
          <cell r="C5187" t="str">
            <v>DEPARTAMENTO PINTURA</v>
          </cell>
          <cell r="D5187" t="str">
            <v>486</v>
          </cell>
          <cell r="E5187" t="str">
            <v>PUERTA ARD.</v>
          </cell>
          <cell r="F5187" t="str">
            <v>DEPOSITO DE PARTICULAS</v>
          </cell>
          <cell r="G5187" t="str">
            <v>PUERTA ARD.DEPOSITO DE PARTICULAS</v>
          </cell>
          <cell r="H5187" t="str">
            <v>X65</v>
          </cell>
          <cell r="I5187" t="str">
            <v>TCMU</v>
          </cell>
          <cell r="J5187">
            <v>7</v>
          </cell>
          <cell r="K5187" t="str">
            <v>GUTIERREZ VERONICA</v>
          </cell>
          <cell r="L5187" t="str">
            <v>GUNI</v>
          </cell>
        </row>
        <row r="5188">
          <cell r="A5188">
            <v>22</v>
          </cell>
          <cell r="B5188" t="str">
            <v>X65</v>
          </cell>
          <cell r="C5188" t="str">
            <v>DEPARTAMENTO PINTURA</v>
          </cell>
          <cell r="D5188" t="str">
            <v>486</v>
          </cell>
          <cell r="E5188" t="str">
            <v>PUERTA ARD.</v>
          </cell>
          <cell r="F5188" t="str">
            <v>GRANO</v>
          </cell>
          <cell r="G5188" t="str">
            <v>PUERTA ARD.GRANO</v>
          </cell>
          <cell r="H5188" t="str">
            <v>X65</v>
          </cell>
          <cell r="I5188" t="str">
            <v>SREE</v>
          </cell>
          <cell r="J5188">
            <v>7</v>
          </cell>
          <cell r="K5188" t="str">
            <v>GAUNA MARIA EUGENIA</v>
          </cell>
          <cell r="L5188" t="str">
            <v>GUNI</v>
          </cell>
        </row>
        <row r="5189">
          <cell r="A5189">
            <v>22</v>
          </cell>
          <cell r="B5189" t="str">
            <v>X65</v>
          </cell>
          <cell r="C5189" t="str">
            <v>DEPARTAMENTO PINTURA</v>
          </cell>
          <cell r="D5189" t="str">
            <v>486</v>
          </cell>
          <cell r="E5189" t="str">
            <v>PUERTA ARD.</v>
          </cell>
          <cell r="F5189" t="str">
            <v>GRANO</v>
          </cell>
          <cell r="G5189" t="str">
            <v>PUERTA ARD.GRANO</v>
          </cell>
          <cell r="H5189" t="str">
            <v>X65</v>
          </cell>
          <cell r="I5189" t="str">
            <v>TCMU</v>
          </cell>
          <cell r="J5189">
            <v>7</v>
          </cell>
          <cell r="K5189" t="str">
            <v>FUENTE FEDER GREGOR</v>
          </cell>
          <cell r="L5189" t="str">
            <v>GUNI</v>
          </cell>
        </row>
        <row r="5190">
          <cell r="A5190">
            <v>22</v>
          </cell>
          <cell r="B5190" t="str">
            <v>X65</v>
          </cell>
          <cell r="C5190" t="str">
            <v>DEPARTAMENTO PINTURA</v>
          </cell>
          <cell r="D5190" t="str">
            <v>486</v>
          </cell>
          <cell r="E5190" t="str">
            <v>PUERTA ARD.</v>
          </cell>
          <cell r="F5190" t="str">
            <v>MANCHA</v>
          </cell>
          <cell r="G5190" t="str">
            <v>PUERTA ARD.MANCHA</v>
          </cell>
          <cell r="H5190" t="str">
            <v>X65</v>
          </cell>
          <cell r="I5190" t="str">
            <v>SREE</v>
          </cell>
          <cell r="J5190">
            <v>7</v>
          </cell>
          <cell r="K5190" t="str">
            <v>VAZQUEZ RENE ALBERTO</v>
          </cell>
          <cell r="L5190" t="str">
            <v>GUNI</v>
          </cell>
        </row>
        <row r="5191">
          <cell r="A5191">
            <v>22</v>
          </cell>
          <cell r="B5191" t="str">
            <v>X65</v>
          </cell>
          <cell r="C5191" t="str">
            <v>DEPARTAMENTO PINTURA</v>
          </cell>
          <cell r="D5191" t="str">
            <v>486</v>
          </cell>
          <cell r="E5191" t="str">
            <v>PUERTA ARD.</v>
          </cell>
          <cell r="F5191" t="str">
            <v>MANCHA</v>
          </cell>
          <cell r="G5191" t="str">
            <v>PUERTA ARD.MANCHA</v>
          </cell>
          <cell r="H5191" t="str">
            <v>X65</v>
          </cell>
          <cell r="I5191" t="str">
            <v>TCMU</v>
          </cell>
          <cell r="J5191">
            <v>7</v>
          </cell>
          <cell r="K5191" t="str">
            <v>FIGUEROA MIGUEL ANGE</v>
          </cell>
          <cell r="L5191" t="str">
            <v>GUNI</v>
          </cell>
        </row>
        <row r="5192">
          <cell r="A5192">
            <v>22</v>
          </cell>
          <cell r="B5192" t="str">
            <v>X65</v>
          </cell>
          <cell r="C5192" t="str">
            <v>DEPARTAMENTO PINTURA</v>
          </cell>
          <cell r="D5192" t="str">
            <v>486</v>
          </cell>
          <cell r="E5192" t="str">
            <v>PUERTA ARD.</v>
          </cell>
          <cell r="F5192" t="str">
            <v>MANCHA</v>
          </cell>
          <cell r="G5192" t="str">
            <v>PUERTA ARD.MANCHA</v>
          </cell>
          <cell r="H5192" t="str">
            <v>X65</v>
          </cell>
          <cell r="I5192" t="str">
            <v>TCMU</v>
          </cell>
          <cell r="J5192">
            <v>7</v>
          </cell>
          <cell r="K5192" t="str">
            <v>RUSEK CHRISTIAN ADRI</v>
          </cell>
          <cell r="L5192" t="str">
            <v>GUNI</v>
          </cell>
        </row>
        <row r="5193">
          <cell r="A5193">
            <v>22</v>
          </cell>
          <cell r="B5193" t="str">
            <v>X65</v>
          </cell>
          <cell r="C5193" t="str">
            <v>DEPARTAMENTO PINTURA</v>
          </cell>
          <cell r="D5193" t="str">
            <v>486</v>
          </cell>
          <cell r="E5193" t="str">
            <v>PUERTA ARI.</v>
          </cell>
          <cell r="F5193" t="str">
            <v>CRATER</v>
          </cell>
          <cell r="G5193" t="str">
            <v>PUERTA ARI.CRATER</v>
          </cell>
          <cell r="H5193" t="str">
            <v>X65</v>
          </cell>
          <cell r="I5193" t="str">
            <v>TCMU</v>
          </cell>
          <cell r="J5193">
            <v>7</v>
          </cell>
          <cell r="K5193" t="str">
            <v>VAZQUEZ RENE ALBERTO</v>
          </cell>
          <cell r="L5193" t="str">
            <v>GUNI</v>
          </cell>
        </row>
        <row r="5194">
          <cell r="A5194">
            <v>22</v>
          </cell>
          <cell r="B5194" t="str">
            <v>X65</v>
          </cell>
          <cell r="C5194" t="str">
            <v>DEPARTAMENTO PINTURA</v>
          </cell>
          <cell r="D5194" t="str">
            <v>486</v>
          </cell>
          <cell r="E5194" t="str">
            <v>PUERTA ARI.</v>
          </cell>
          <cell r="F5194" t="str">
            <v>GRANO</v>
          </cell>
          <cell r="G5194" t="str">
            <v>PUERTA ARI.GRANO</v>
          </cell>
          <cell r="H5194" t="str">
            <v>X65</v>
          </cell>
          <cell r="I5194" t="str">
            <v>BOUT</v>
          </cell>
          <cell r="J5194">
            <v>7</v>
          </cell>
          <cell r="K5194" t="str">
            <v>VAZQUEZ RENE ALBERTO</v>
          </cell>
          <cell r="L5194" t="str">
            <v>GUNI</v>
          </cell>
        </row>
        <row r="5195">
          <cell r="A5195">
            <v>22</v>
          </cell>
          <cell r="B5195" t="str">
            <v>X65</v>
          </cell>
          <cell r="C5195" t="str">
            <v>DEPARTAMENTO PINTURA</v>
          </cell>
          <cell r="D5195" t="str">
            <v>486</v>
          </cell>
          <cell r="E5195" t="str">
            <v>PUERTA ARI.</v>
          </cell>
          <cell r="F5195" t="str">
            <v>GRANO</v>
          </cell>
          <cell r="G5195" t="str">
            <v>PUERTA ARI.GRANO</v>
          </cell>
          <cell r="H5195" t="str">
            <v>X65</v>
          </cell>
          <cell r="J5195">
            <v>7</v>
          </cell>
          <cell r="K5195" t="str">
            <v>MANZANELLI RICARDO O</v>
          </cell>
          <cell r="L5195" t="str">
            <v>GUNI</v>
          </cell>
        </row>
        <row r="5196">
          <cell r="A5196">
            <v>22</v>
          </cell>
          <cell r="B5196" t="str">
            <v>X65</v>
          </cell>
          <cell r="C5196" t="str">
            <v>DEPARTAMENTO PINTURA</v>
          </cell>
          <cell r="D5196" t="str">
            <v>486</v>
          </cell>
          <cell r="E5196" t="str">
            <v>PUERTA ARI.</v>
          </cell>
          <cell r="F5196" t="str">
            <v>MANCHA</v>
          </cell>
          <cell r="G5196" t="str">
            <v>PUERTA ARI.MANCHA</v>
          </cell>
          <cell r="H5196" t="str">
            <v>X65</v>
          </cell>
          <cell r="I5196" t="str">
            <v>TCMU</v>
          </cell>
          <cell r="J5196">
            <v>7</v>
          </cell>
          <cell r="K5196" t="str">
            <v>FUENTE FEDER GREGOR</v>
          </cell>
          <cell r="L5196" t="str">
            <v>GUNI</v>
          </cell>
        </row>
        <row r="5197">
          <cell r="A5197">
            <v>22</v>
          </cell>
          <cell r="B5197" t="str">
            <v>X65</v>
          </cell>
          <cell r="C5197" t="str">
            <v>DEPARTAMENTO PINTURA</v>
          </cell>
          <cell r="D5197" t="str">
            <v>486</v>
          </cell>
          <cell r="E5197" t="str">
            <v>PUERTA ARI.</v>
          </cell>
          <cell r="F5197" t="str">
            <v>MANCHA</v>
          </cell>
          <cell r="G5197" t="str">
            <v>PUERTA ARI.MANCHA</v>
          </cell>
          <cell r="H5197" t="str">
            <v>X65</v>
          </cell>
          <cell r="I5197" t="str">
            <v>TCMU</v>
          </cell>
          <cell r="J5197">
            <v>7</v>
          </cell>
          <cell r="K5197" t="str">
            <v>MANZANELLI RICARDO O</v>
          </cell>
          <cell r="L5197" t="str">
            <v>GUNI</v>
          </cell>
        </row>
        <row r="5198">
          <cell r="A5198">
            <v>22</v>
          </cell>
          <cell r="B5198" t="str">
            <v>X65</v>
          </cell>
          <cell r="C5198" t="str">
            <v>DEPARTAMENTO PINTURA</v>
          </cell>
          <cell r="D5198" t="str">
            <v>486</v>
          </cell>
          <cell r="E5198" t="str">
            <v>PUERTA ARI.</v>
          </cell>
          <cell r="F5198" t="str">
            <v>MANCHA</v>
          </cell>
          <cell r="G5198" t="str">
            <v>PUERTA ARI.MANCHA</v>
          </cell>
          <cell r="H5198" t="str">
            <v>X65</v>
          </cell>
          <cell r="I5198" t="str">
            <v>TCMU</v>
          </cell>
          <cell r="J5198">
            <v>7</v>
          </cell>
          <cell r="K5198" t="str">
            <v>RAMIREZ RICAR DANIEL</v>
          </cell>
          <cell r="L5198" t="str">
            <v>GUNI</v>
          </cell>
        </row>
        <row r="5199">
          <cell r="A5199">
            <v>22</v>
          </cell>
          <cell r="B5199" t="str">
            <v>X65</v>
          </cell>
          <cell r="C5199" t="str">
            <v>DEPARTAMENTO PINTURA</v>
          </cell>
          <cell r="D5199" t="str">
            <v>486</v>
          </cell>
          <cell r="E5199" t="str">
            <v>PUERTA ARI.</v>
          </cell>
          <cell r="F5199" t="str">
            <v>MANCHA</v>
          </cell>
          <cell r="G5199" t="str">
            <v>PUERTA ARI.MANCHA</v>
          </cell>
          <cell r="H5199" t="str">
            <v>X65</v>
          </cell>
          <cell r="I5199" t="str">
            <v>TCMU</v>
          </cell>
          <cell r="J5199">
            <v>7</v>
          </cell>
          <cell r="K5199" t="str">
            <v>ZALAZAR GUSTAVO DEL</v>
          </cell>
          <cell r="L5199" t="str">
            <v>GUNI</v>
          </cell>
        </row>
        <row r="5200">
          <cell r="A5200">
            <v>22</v>
          </cell>
          <cell r="B5200" t="str">
            <v>X65</v>
          </cell>
          <cell r="C5200" t="str">
            <v>DEPARTAMENTO PINTURA</v>
          </cell>
          <cell r="D5200" t="str">
            <v>486</v>
          </cell>
          <cell r="E5200" t="str">
            <v>PUERTA AVD.</v>
          </cell>
          <cell r="F5200" t="str">
            <v>DEPOSITO DE PARTICULAS</v>
          </cell>
          <cell r="G5200" t="str">
            <v>PUERTA AVD.DEPOSITO DE PARTICULAS</v>
          </cell>
          <cell r="H5200" t="str">
            <v>X65</v>
          </cell>
          <cell r="I5200" t="str">
            <v>SREE</v>
          </cell>
          <cell r="J5200">
            <v>7</v>
          </cell>
          <cell r="K5200" t="str">
            <v>RAMIREZ RICAR DANIEL</v>
          </cell>
          <cell r="L5200" t="str">
            <v>GUNI</v>
          </cell>
        </row>
        <row r="5201">
          <cell r="A5201">
            <v>22</v>
          </cell>
          <cell r="B5201" t="str">
            <v>X65</v>
          </cell>
          <cell r="C5201" t="str">
            <v>DEPARTAMENTO PINTURA</v>
          </cell>
          <cell r="D5201" t="str">
            <v>486</v>
          </cell>
          <cell r="E5201" t="str">
            <v>PUERTA AVD.</v>
          </cell>
          <cell r="F5201" t="str">
            <v>DEPOSITO DE PARTICULAS</v>
          </cell>
          <cell r="G5201" t="str">
            <v>PUERTA AVD.DEPOSITO DE PARTICULAS</v>
          </cell>
          <cell r="H5201" t="str">
            <v>X65</v>
          </cell>
          <cell r="I5201" t="str">
            <v>TCMU</v>
          </cell>
          <cell r="J5201">
            <v>7</v>
          </cell>
          <cell r="K5201" t="str">
            <v>GAUNA MARIA EUGENIA</v>
          </cell>
          <cell r="L5201" t="str">
            <v>GUNI</v>
          </cell>
        </row>
        <row r="5202">
          <cell r="A5202">
            <v>22</v>
          </cell>
          <cell r="B5202" t="str">
            <v>X65</v>
          </cell>
          <cell r="C5202" t="str">
            <v>DEPARTAMENTO PINTURA</v>
          </cell>
          <cell r="D5202" t="str">
            <v>486</v>
          </cell>
          <cell r="E5202" t="str">
            <v>PUERTA AVD.</v>
          </cell>
          <cell r="F5202" t="str">
            <v>DEPOSITO DE PARTICULAS</v>
          </cell>
          <cell r="G5202" t="str">
            <v>PUERTA AVD.DEPOSITO DE PARTICULAS</v>
          </cell>
          <cell r="H5202" t="str">
            <v>X65</v>
          </cell>
          <cell r="I5202" t="str">
            <v>TCMU</v>
          </cell>
          <cell r="J5202">
            <v>7</v>
          </cell>
          <cell r="K5202" t="str">
            <v>VERA FEDERICO</v>
          </cell>
          <cell r="L5202" t="str">
            <v>GUNI</v>
          </cell>
        </row>
        <row r="5203">
          <cell r="A5203">
            <v>22</v>
          </cell>
          <cell r="B5203" t="str">
            <v>X65</v>
          </cell>
          <cell r="C5203" t="str">
            <v>DEPARTAMENTO PINTURA</v>
          </cell>
          <cell r="D5203" t="str">
            <v>486</v>
          </cell>
          <cell r="E5203" t="str">
            <v>PUERTA AVD.</v>
          </cell>
          <cell r="F5203" t="str">
            <v>GRANO</v>
          </cell>
          <cell r="G5203" t="str">
            <v>PUERTA AVD.GRANO</v>
          </cell>
          <cell r="H5203" t="str">
            <v>X65</v>
          </cell>
          <cell r="I5203" t="str">
            <v>BOUT</v>
          </cell>
          <cell r="J5203">
            <v>7</v>
          </cell>
          <cell r="K5203" t="str">
            <v>ZELAYA GONZA MA CRUZ</v>
          </cell>
          <cell r="L5203" t="str">
            <v>GUNI</v>
          </cell>
        </row>
        <row r="5204">
          <cell r="A5204">
            <v>22</v>
          </cell>
          <cell r="B5204" t="str">
            <v>X65</v>
          </cell>
          <cell r="C5204" t="str">
            <v>DEPARTAMENTO PINTURA</v>
          </cell>
          <cell r="D5204" t="str">
            <v>486</v>
          </cell>
          <cell r="E5204" t="str">
            <v>PUERTA AVD.</v>
          </cell>
          <cell r="F5204" t="str">
            <v>GRANO</v>
          </cell>
          <cell r="G5204" t="str">
            <v>PUERTA AVD.GRANO</v>
          </cell>
          <cell r="H5204" t="str">
            <v>X65</v>
          </cell>
          <cell r="I5204" t="str">
            <v>TCMU</v>
          </cell>
          <cell r="J5204">
            <v>7</v>
          </cell>
          <cell r="K5204" t="str">
            <v>RAMIREZ RICAR DANIEL</v>
          </cell>
          <cell r="L5204" t="str">
            <v>GUNI</v>
          </cell>
        </row>
        <row r="5205">
          <cell r="A5205">
            <v>22</v>
          </cell>
          <cell r="B5205" t="str">
            <v>X65</v>
          </cell>
          <cell r="C5205" t="str">
            <v>DEPARTAMENTO PINTURA</v>
          </cell>
          <cell r="D5205" t="str">
            <v>486</v>
          </cell>
          <cell r="E5205" t="str">
            <v>PUERTA AVD.</v>
          </cell>
          <cell r="F5205" t="str">
            <v>HUELLAS</v>
          </cell>
          <cell r="G5205" t="str">
            <v>PUERTA AVD.HUELLAS</v>
          </cell>
          <cell r="H5205" t="str">
            <v>X65</v>
          </cell>
          <cell r="I5205" t="str">
            <v>BOUT</v>
          </cell>
          <cell r="J5205">
            <v>7</v>
          </cell>
          <cell r="K5205" t="str">
            <v>RIZZI JESSICA</v>
          </cell>
          <cell r="L5205" t="str">
            <v>GUNI</v>
          </cell>
        </row>
        <row r="5206">
          <cell r="A5206">
            <v>22</v>
          </cell>
          <cell r="B5206" t="str">
            <v>X65</v>
          </cell>
          <cell r="C5206" t="str">
            <v>DEPARTAMENTO PINTURA</v>
          </cell>
          <cell r="D5206" t="str">
            <v>486</v>
          </cell>
          <cell r="E5206" t="str">
            <v>PUERTA AVD.</v>
          </cell>
          <cell r="F5206" t="str">
            <v>MANCHA</v>
          </cell>
          <cell r="G5206" t="str">
            <v>PUERTA AVD.MANCHA</v>
          </cell>
          <cell r="H5206" t="str">
            <v>X65</v>
          </cell>
          <cell r="I5206" t="str">
            <v>TCMU</v>
          </cell>
          <cell r="J5206">
            <v>7</v>
          </cell>
          <cell r="K5206" t="str">
            <v>MANZANELLI RICARDO O</v>
          </cell>
          <cell r="L5206" t="str">
            <v>GUNI</v>
          </cell>
        </row>
        <row r="5207">
          <cell r="A5207">
            <v>22</v>
          </cell>
          <cell r="B5207" t="str">
            <v>X65</v>
          </cell>
          <cell r="C5207" t="str">
            <v>DEPARTAMENTO PINTURA</v>
          </cell>
          <cell r="D5207" t="str">
            <v>486</v>
          </cell>
          <cell r="E5207" t="str">
            <v>PUERTA AVI.</v>
          </cell>
          <cell r="F5207" t="str">
            <v>DEPOSITO DE PARTICULAS</v>
          </cell>
          <cell r="G5207" t="str">
            <v>PUERTA AVI.DEPOSITO DE PARTICULAS</v>
          </cell>
          <cell r="H5207" t="str">
            <v>X65</v>
          </cell>
          <cell r="I5207" t="str">
            <v>TCMU</v>
          </cell>
          <cell r="J5207">
            <v>7</v>
          </cell>
          <cell r="K5207" t="str">
            <v>FIGUEROA MIGUEL ANGE</v>
          </cell>
          <cell r="L5207" t="str">
            <v>GUNI</v>
          </cell>
        </row>
        <row r="5208">
          <cell r="A5208">
            <v>22</v>
          </cell>
          <cell r="B5208" t="str">
            <v>X65</v>
          </cell>
          <cell r="C5208" t="str">
            <v>DEPARTAMENTO PINTURA</v>
          </cell>
          <cell r="D5208" t="str">
            <v>486</v>
          </cell>
          <cell r="E5208" t="str">
            <v>PUERTA AVI.</v>
          </cell>
          <cell r="F5208" t="str">
            <v>GRANO</v>
          </cell>
          <cell r="G5208" t="str">
            <v>PUERTA AVI.GRANO</v>
          </cell>
          <cell r="H5208" t="str">
            <v>X65</v>
          </cell>
          <cell r="I5208" t="str">
            <v>BOUT</v>
          </cell>
          <cell r="J5208">
            <v>7</v>
          </cell>
          <cell r="K5208" t="str">
            <v>VAZQUEZ RENE ALBERTO</v>
          </cell>
          <cell r="L5208" t="str">
            <v>GUNI</v>
          </cell>
        </row>
        <row r="5209">
          <cell r="A5209">
            <v>22</v>
          </cell>
          <cell r="B5209" t="str">
            <v>X65</v>
          </cell>
          <cell r="C5209" t="str">
            <v>DEPARTAMENTO PINTURA</v>
          </cell>
          <cell r="D5209" t="str">
            <v>486</v>
          </cell>
          <cell r="E5209" t="str">
            <v>PUERTA AVI.</v>
          </cell>
          <cell r="F5209" t="str">
            <v>GRANO</v>
          </cell>
          <cell r="G5209" t="str">
            <v>PUERTA AVI.GRANO</v>
          </cell>
          <cell r="H5209" t="str">
            <v>X65</v>
          </cell>
          <cell r="I5209" t="str">
            <v>SREE</v>
          </cell>
          <cell r="J5209">
            <v>7</v>
          </cell>
          <cell r="K5209" t="str">
            <v>VAZQUEZ RENE ALBERTO</v>
          </cell>
          <cell r="L5209" t="str">
            <v>GUNI</v>
          </cell>
        </row>
        <row r="5210">
          <cell r="A5210">
            <v>22</v>
          </cell>
          <cell r="B5210" t="str">
            <v>X65</v>
          </cell>
          <cell r="C5210" t="str">
            <v>DEPARTAMENTO PINTURA</v>
          </cell>
          <cell r="D5210" t="str">
            <v>486</v>
          </cell>
          <cell r="E5210" t="str">
            <v>PUERTA AVI.</v>
          </cell>
          <cell r="F5210" t="str">
            <v>GRANO</v>
          </cell>
          <cell r="G5210" t="str">
            <v>PUERTA AVI.GRANO</v>
          </cell>
          <cell r="H5210" t="str">
            <v>X65</v>
          </cell>
          <cell r="J5210">
            <v>7</v>
          </cell>
          <cell r="K5210" t="str">
            <v>MANZANELLI RICARDO O</v>
          </cell>
          <cell r="L5210" t="str">
            <v>GUNI</v>
          </cell>
        </row>
        <row r="5211">
          <cell r="A5211">
            <v>22</v>
          </cell>
          <cell r="B5211" t="str">
            <v>X65</v>
          </cell>
          <cell r="C5211" t="str">
            <v>DEPARTAMENTO PINTURA</v>
          </cell>
          <cell r="D5211" t="str">
            <v>486</v>
          </cell>
          <cell r="E5211" t="str">
            <v>PUERTA AVI.</v>
          </cell>
          <cell r="F5211" t="str">
            <v>HUELLAS</v>
          </cell>
          <cell r="G5211" t="str">
            <v>PUERTA AVI.HUELLAS</v>
          </cell>
          <cell r="H5211" t="str">
            <v>X65</v>
          </cell>
          <cell r="I5211" t="str">
            <v>TCMU</v>
          </cell>
          <cell r="J5211">
            <v>7</v>
          </cell>
          <cell r="K5211" t="str">
            <v>MANZANELLI RICARDO O</v>
          </cell>
          <cell r="L5211" t="str">
            <v>GUNI</v>
          </cell>
        </row>
        <row r="5212">
          <cell r="A5212">
            <v>22</v>
          </cell>
          <cell r="B5212" t="str">
            <v>X65</v>
          </cell>
          <cell r="C5212" t="str">
            <v>DEPARTAMENTO PINTURA</v>
          </cell>
          <cell r="D5212" t="str">
            <v>486</v>
          </cell>
          <cell r="E5212" t="str">
            <v>PUERTA AVI.</v>
          </cell>
          <cell r="F5212" t="str">
            <v>HUELLAS</v>
          </cell>
          <cell r="G5212" t="str">
            <v>PUERTA AVI.HUELLAS</v>
          </cell>
          <cell r="H5212" t="str">
            <v>X65</v>
          </cell>
          <cell r="I5212" t="str">
            <v>TCMU</v>
          </cell>
          <cell r="J5212">
            <v>7</v>
          </cell>
          <cell r="K5212" t="str">
            <v>ZELAYA GONZA MA CRUZ</v>
          </cell>
          <cell r="L5212" t="str">
            <v>GUNI</v>
          </cell>
        </row>
        <row r="5213">
          <cell r="A5213">
            <v>22</v>
          </cell>
          <cell r="B5213" t="str">
            <v>X65</v>
          </cell>
          <cell r="C5213" t="str">
            <v>DEPARTAMENTO PINTURA</v>
          </cell>
          <cell r="D5213" t="str">
            <v>486</v>
          </cell>
          <cell r="E5213" t="str">
            <v>PUERTA AVI.</v>
          </cell>
          <cell r="F5213" t="str">
            <v>MANCHA</v>
          </cell>
          <cell r="G5213" t="str">
            <v>PUERTA AVI.MANCHA</v>
          </cell>
          <cell r="H5213" t="str">
            <v>X65</v>
          </cell>
          <cell r="I5213" t="str">
            <v>TCMU</v>
          </cell>
          <cell r="J5213">
            <v>7</v>
          </cell>
          <cell r="K5213" t="str">
            <v>FIGUEROA MIGUEL ANGE</v>
          </cell>
          <cell r="L5213" t="str">
            <v>GUNI</v>
          </cell>
        </row>
        <row r="5214">
          <cell r="A5214">
            <v>22</v>
          </cell>
          <cell r="B5214" t="str">
            <v>X65</v>
          </cell>
          <cell r="C5214" t="str">
            <v>DEPARTAMENTO PINTURA</v>
          </cell>
          <cell r="D5214" t="str">
            <v>486</v>
          </cell>
          <cell r="E5214" t="str">
            <v>PUERTA AVI.</v>
          </cell>
          <cell r="F5214" t="str">
            <v>MANCHA</v>
          </cell>
          <cell r="G5214" t="str">
            <v>PUERTA AVI.MANCHA</v>
          </cell>
          <cell r="H5214" t="str">
            <v>X65</v>
          </cell>
          <cell r="I5214" t="str">
            <v>TCMU</v>
          </cell>
          <cell r="J5214">
            <v>7</v>
          </cell>
          <cell r="K5214" t="str">
            <v>VERA FEDERICO</v>
          </cell>
          <cell r="L5214" t="str">
            <v>GUNI</v>
          </cell>
        </row>
        <row r="5215">
          <cell r="A5215">
            <v>22</v>
          </cell>
          <cell r="B5215" t="str">
            <v>X65</v>
          </cell>
          <cell r="C5215" t="str">
            <v>DEPARTAMENTO PINTURA</v>
          </cell>
          <cell r="D5215" t="str">
            <v>486</v>
          </cell>
          <cell r="E5215" t="str">
            <v>TAPA DE CARBURANTE</v>
          </cell>
          <cell r="F5215" t="str">
            <v>DEPOSITO DE PARTICULAS</v>
          </cell>
          <cell r="G5215" t="str">
            <v>TAPA DE CARBURANTEDEPOSITO DE PARTICULAS</v>
          </cell>
          <cell r="H5215" t="str">
            <v>X65</v>
          </cell>
          <cell r="I5215" t="str">
            <v>BOUT</v>
          </cell>
          <cell r="J5215">
            <v>7</v>
          </cell>
          <cell r="K5215" t="str">
            <v>VERA FEDERICO</v>
          </cell>
          <cell r="L5215" t="str">
            <v>GUNI</v>
          </cell>
        </row>
        <row r="5216">
          <cell r="A5216">
            <v>22</v>
          </cell>
          <cell r="B5216" t="str">
            <v>X65</v>
          </cell>
          <cell r="C5216" t="str">
            <v>DEPARTAMENTO PINTURA</v>
          </cell>
          <cell r="D5216" t="str">
            <v>486</v>
          </cell>
          <cell r="E5216" t="str">
            <v>TAPA DE CARBURANTE</v>
          </cell>
          <cell r="F5216" t="str">
            <v>GRANO</v>
          </cell>
          <cell r="G5216" t="str">
            <v>TAPA DE CARBURANTEGRANO</v>
          </cell>
          <cell r="H5216" t="str">
            <v>X65</v>
          </cell>
          <cell r="I5216" t="str">
            <v>SREE</v>
          </cell>
          <cell r="J5216">
            <v>7</v>
          </cell>
          <cell r="K5216" t="str">
            <v>GAUNA MARIA EUGENIA</v>
          </cell>
          <cell r="L5216" t="str">
            <v>GUNI</v>
          </cell>
        </row>
        <row r="5217">
          <cell r="A5217">
            <v>22</v>
          </cell>
          <cell r="B5217" t="str">
            <v>X65</v>
          </cell>
          <cell r="C5217" t="str">
            <v>DEPARTAMENTO PINTURA</v>
          </cell>
          <cell r="D5217" t="str">
            <v>486</v>
          </cell>
          <cell r="E5217" t="str">
            <v>TAPA DE CARBURANTE</v>
          </cell>
          <cell r="F5217" t="str">
            <v>GRANO</v>
          </cell>
          <cell r="G5217" t="str">
            <v>TAPA DE CARBURANTEGRANO</v>
          </cell>
          <cell r="H5217" t="str">
            <v>X65</v>
          </cell>
          <cell r="I5217" t="str">
            <v>TCMU</v>
          </cell>
          <cell r="J5217">
            <v>7</v>
          </cell>
          <cell r="K5217" t="str">
            <v>GAUNA MARIA EUGENIA</v>
          </cell>
          <cell r="L5217" t="str">
            <v>GUNI</v>
          </cell>
        </row>
        <row r="5218">
          <cell r="A5218">
            <v>22</v>
          </cell>
          <cell r="B5218" t="str">
            <v>X65</v>
          </cell>
          <cell r="C5218" t="str">
            <v>DEPARTAMENTO PINTURA</v>
          </cell>
          <cell r="D5218" t="str">
            <v>486</v>
          </cell>
          <cell r="E5218" t="str">
            <v>TAPA DE CARBURANTE</v>
          </cell>
          <cell r="F5218" t="str">
            <v>GRANO</v>
          </cell>
          <cell r="G5218" t="str">
            <v>TAPA DE CARBURANTEGRANO</v>
          </cell>
          <cell r="H5218" t="str">
            <v>X65</v>
          </cell>
          <cell r="I5218" t="str">
            <v>TCMU</v>
          </cell>
          <cell r="J5218">
            <v>7</v>
          </cell>
          <cell r="K5218" t="str">
            <v>VAZQUEZ RENE ALBERTO</v>
          </cell>
          <cell r="L5218" t="str">
            <v>GUNI</v>
          </cell>
        </row>
        <row r="5219">
          <cell r="A5219">
            <v>22</v>
          </cell>
          <cell r="B5219" t="str">
            <v>X65</v>
          </cell>
          <cell r="C5219" t="str">
            <v>DEPARTAMENTO PINTURA</v>
          </cell>
          <cell r="D5219" t="str">
            <v>486</v>
          </cell>
          <cell r="E5219" t="str">
            <v>TECHO</v>
          </cell>
          <cell r="F5219" t="str">
            <v>CRATER</v>
          </cell>
          <cell r="G5219" t="str">
            <v>TECHOCRATER</v>
          </cell>
          <cell r="H5219" t="str">
            <v>X65</v>
          </cell>
          <cell r="I5219" t="str">
            <v>TCMU</v>
          </cell>
          <cell r="J5219">
            <v>7</v>
          </cell>
          <cell r="K5219" t="str">
            <v>FUENTE FEDER GREGOR</v>
          </cell>
          <cell r="L5219" t="str">
            <v>GUNI</v>
          </cell>
        </row>
        <row r="5220">
          <cell r="A5220">
            <v>22</v>
          </cell>
          <cell r="B5220" t="str">
            <v>X65</v>
          </cell>
          <cell r="C5220" t="str">
            <v>DEPARTAMENTO PINTURA</v>
          </cell>
          <cell r="D5220" t="str">
            <v>486</v>
          </cell>
          <cell r="E5220" t="str">
            <v>TECHO</v>
          </cell>
          <cell r="F5220" t="str">
            <v>CRATER</v>
          </cell>
          <cell r="G5220" t="str">
            <v>TECHOCRATER</v>
          </cell>
          <cell r="H5220" t="str">
            <v>X65</v>
          </cell>
          <cell r="I5220" t="str">
            <v>TCMU</v>
          </cell>
          <cell r="J5220">
            <v>7</v>
          </cell>
          <cell r="K5220" t="str">
            <v>GUTIERREZ VERONICA</v>
          </cell>
          <cell r="L5220" t="str">
            <v>GUNI</v>
          </cell>
        </row>
        <row r="5221">
          <cell r="A5221">
            <v>22</v>
          </cell>
          <cell r="B5221" t="str">
            <v>X65</v>
          </cell>
          <cell r="C5221" t="str">
            <v>DEPARTAMENTO PINTURA</v>
          </cell>
          <cell r="D5221" t="str">
            <v>486</v>
          </cell>
          <cell r="E5221" t="str">
            <v>TECHO</v>
          </cell>
          <cell r="F5221" t="str">
            <v>CRATER</v>
          </cell>
          <cell r="G5221" t="str">
            <v>TECHOCRATER</v>
          </cell>
          <cell r="H5221" t="str">
            <v>X65</v>
          </cell>
          <cell r="I5221" t="str">
            <v>TCMU</v>
          </cell>
          <cell r="J5221">
            <v>7</v>
          </cell>
          <cell r="K5221" t="str">
            <v>VAZQUEZ RENE ALBERTO</v>
          </cell>
          <cell r="L5221" t="str">
            <v>GUNI</v>
          </cell>
        </row>
        <row r="5222">
          <cell r="A5222">
            <v>22</v>
          </cell>
          <cell r="B5222" t="str">
            <v>X65</v>
          </cell>
          <cell r="C5222" t="str">
            <v>DEPARTAMENTO PINTURA</v>
          </cell>
          <cell r="D5222" t="str">
            <v>486</v>
          </cell>
          <cell r="E5222" t="str">
            <v>TECHO</v>
          </cell>
          <cell r="F5222" t="str">
            <v>CRATER</v>
          </cell>
          <cell r="G5222" t="str">
            <v>TECHOCRATER</v>
          </cell>
          <cell r="H5222" t="str">
            <v>X65</v>
          </cell>
          <cell r="I5222" t="str">
            <v>TCMU</v>
          </cell>
          <cell r="J5222">
            <v>7</v>
          </cell>
          <cell r="K5222" t="str">
            <v>ZELAYA GONZA MA CRUZ</v>
          </cell>
          <cell r="L5222" t="str">
            <v>GUNI</v>
          </cell>
        </row>
        <row r="5223">
          <cell r="A5223">
            <v>22</v>
          </cell>
          <cell r="B5223" t="str">
            <v>X65</v>
          </cell>
          <cell r="C5223" t="str">
            <v>DEPARTAMENTO PINTURA</v>
          </cell>
          <cell r="D5223" t="str">
            <v>486</v>
          </cell>
          <cell r="E5223" t="str">
            <v>TECHO</v>
          </cell>
          <cell r="F5223" t="str">
            <v>DEPOSITO DE PARTICULAS</v>
          </cell>
          <cell r="G5223" t="str">
            <v>TECHODEPOSITO DE PARTICULAS</v>
          </cell>
          <cell r="H5223" t="str">
            <v>X65</v>
          </cell>
          <cell r="I5223" t="str">
            <v>TCMU</v>
          </cell>
          <cell r="J5223">
            <v>7</v>
          </cell>
          <cell r="K5223" t="str">
            <v>VERA FEDERICO</v>
          </cell>
          <cell r="L5223" t="str">
            <v>GUNI</v>
          </cell>
        </row>
        <row r="5224">
          <cell r="A5224">
            <v>22</v>
          </cell>
          <cell r="B5224" t="str">
            <v>X65</v>
          </cell>
          <cell r="C5224" t="str">
            <v>DEPARTAMENTO PINTURA</v>
          </cell>
          <cell r="D5224" t="str">
            <v>486</v>
          </cell>
          <cell r="E5224" t="str">
            <v>TECHO</v>
          </cell>
          <cell r="F5224" t="str">
            <v>GRANO</v>
          </cell>
          <cell r="G5224" t="str">
            <v>TECHOGRANO</v>
          </cell>
          <cell r="H5224" t="str">
            <v>X65</v>
          </cell>
          <cell r="I5224" t="str">
            <v>SREE</v>
          </cell>
          <cell r="J5224">
            <v>7</v>
          </cell>
          <cell r="K5224" t="str">
            <v>VERA FEDERICO</v>
          </cell>
          <cell r="L5224" t="str">
            <v>GUNI</v>
          </cell>
        </row>
        <row r="5225">
          <cell r="A5225">
            <v>22</v>
          </cell>
          <cell r="B5225" t="str">
            <v>X65</v>
          </cell>
          <cell r="C5225" t="str">
            <v>DEPARTAMENTO PINTURA</v>
          </cell>
          <cell r="D5225" t="str">
            <v>486</v>
          </cell>
          <cell r="E5225" t="str">
            <v>TECHO</v>
          </cell>
          <cell r="F5225" t="str">
            <v>GRANO</v>
          </cell>
          <cell r="G5225" t="str">
            <v>TECHOGRANO</v>
          </cell>
          <cell r="H5225" t="str">
            <v>X65</v>
          </cell>
          <cell r="I5225" t="str">
            <v>TCMU</v>
          </cell>
          <cell r="J5225">
            <v>7</v>
          </cell>
          <cell r="K5225" t="str">
            <v>RAMIREZ RICAR DANIEL</v>
          </cell>
          <cell r="L5225" t="str">
            <v>GUNI</v>
          </cell>
        </row>
        <row r="5226">
          <cell r="A5226">
            <v>22</v>
          </cell>
          <cell r="B5226" t="str">
            <v>X65</v>
          </cell>
          <cell r="C5226" t="str">
            <v>DEPARTAMENTO PINTURA</v>
          </cell>
          <cell r="D5226" t="str">
            <v>486</v>
          </cell>
          <cell r="E5226" t="str">
            <v>TECHO</v>
          </cell>
          <cell r="F5226" t="str">
            <v>GRANO</v>
          </cell>
          <cell r="G5226" t="str">
            <v>TECHOGRANO</v>
          </cell>
          <cell r="H5226" t="str">
            <v>X65</v>
          </cell>
          <cell r="J5226">
            <v>7</v>
          </cell>
          <cell r="K5226" t="str">
            <v>MANZANELLI RICARDO O</v>
          </cell>
          <cell r="L5226" t="str">
            <v>GUNI</v>
          </cell>
        </row>
        <row r="5227">
          <cell r="A5227">
            <v>22</v>
          </cell>
          <cell r="B5227" t="str">
            <v>X65</v>
          </cell>
          <cell r="C5227" t="str">
            <v>DEPARTAMENTO PINTURA</v>
          </cell>
          <cell r="D5227" t="str">
            <v>486</v>
          </cell>
          <cell r="E5227" t="str">
            <v>TECHO</v>
          </cell>
          <cell r="F5227" t="str">
            <v>MANCHA</v>
          </cell>
          <cell r="G5227" t="str">
            <v>TECHOMANCHA</v>
          </cell>
          <cell r="H5227" t="str">
            <v>X65</v>
          </cell>
          <cell r="I5227" t="str">
            <v>TCMU</v>
          </cell>
          <cell r="J5227">
            <v>7</v>
          </cell>
          <cell r="K5227" t="str">
            <v>FIGUEROA MIGUEL ANGE</v>
          </cell>
          <cell r="L5227" t="str">
            <v>GUNI</v>
          </cell>
        </row>
        <row r="5228">
          <cell r="A5228">
            <v>22</v>
          </cell>
          <cell r="B5228" t="str">
            <v>X65</v>
          </cell>
          <cell r="C5228" t="str">
            <v>DEPARTAMENTO PINTURA</v>
          </cell>
          <cell r="D5228" t="str">
            <v>486</v>
          </cell>
          <cell r="E5228" t="str">
            <v>TECHO</v>
          </cell>
          <cell r="F5228" t="str">
            <v>MANCHA</v>
          </cell>
          <cell r="G5228" t="str">
            <v>TECHOMANCHA</v>
          </cell>
          <cell r="H5228" t="str">
            <v>X65</v>
          </cell>
          <cell r="I5228" t="str">
            <v>TCMU</v>
          </cell>
          <cell r="J5228">
            <v>7</v>
          </cell>
          <cell r="K5228" t="str">
            <v>MANZANELLI RICARDO O</v>
          </cell>
          <cell r="L5228" t="str">
            <v>GUNI</v>
          </cell>
        </row>
        <row r="5229">
          <cell r="A5229">
            <v>22</v>
          </cell>
          <cell r="B5229" t="str">
            <v>X65</v>
          </cell>
          <cell r="C5229" t="str">
            <v>DIRECCION ADJUNTA TECNICA</v>
          </cell>
          <cell r="D5229" t="str">
            <v>300</v>
          </cell>
          <cell r="E5229" t="str">
            <v>FUNCION DE ANTIARRANQUE</v>
          </cell>
          <cell r="F5229" t="str">
            <v>DEFECTO ELECTRICO NO REPRODUCIDO</v>
          </cell>
          <cell r="G5229" t="str">
            <v>FUNCION DE ANTIARRANQUEDEFECTO ELECTRICO NO REPRODUCIDO</v>
          </cell>
          <cell r="H5229" t="str">
            <v>X65</v>
          </cell>
          <cell r="I5229" t="str">
            <v>SREE</v>
          </cell>
          <cell r="J5229">
            <v>7</v>
          </cell>
          <cell r="K5229" t="str">
            <v>CONTROL ELECTRICO</v>
          </cell>
          <cell r="L5229" t="str">
            <v>SEEA</v>
          </cell>
        </row>
        <row r="5230">
          <cell r="A5230">
            <v>22</v>
          </cell>
          <cell r="B5230" t="str">
            <v>X76</v>
          </cell>
          <cell r="C5230" t="str">
            <v>CALIDAD DE PIEZAS</v>
          </cell>
          <cell r="D5230" t="str">
            <v>151</v>
          </cell>
          <cell r="E5230" t="str">
            <v>BOMBA ELECT ALIMENTACION DE INYECCION</v>
          </cell>
          <cell r="F5230" t="str">
            <v>ORGANO NO FUNCIONA</v>
          </cell>
          <cell r="G5230" t="str">
            <v>BOMBA ELECT ALIMENTACION DE INYECCIONORGANO NO FUNCIONA</v>
          </cell>
          <cell r="H5230" t="str">
            <v>X76</v>
          </cell>
          <cell r="I5230" t="str">
            <v>SREE</v>
          </cell>
          <cell r="J5230">
            <v>7</v>
          </cell>
          <cell r="K5230" t="str">
            <v>ALFONSO LOPEZ</v>
          </cell>
          <cell r="L5230" t="str">
            <v>SREE</v>
          </cell>
        </row>
        <row r="5231">
          <cell r="A5231">
            <v>22</v>
          </cell>
          <cell r="B5231" t="str">
            <v>X76</v>
          </cell>
          <cell r="C5231" t="str">
            <v>CALIDAD DE PIEZAS</v>
          </cell>
          <cell r="D5231" t="str">
            <v>151</v>
          </cell>
          <cell r="E5231" t="str">
            <v>EMBELLECEDOR DE TECHO I.</v>
          </cell>
          <cell r="F5231" t="str">
            <v>DEFORMADO</v>
          </cell>
          <cell r="G5231" t="str">
            <v>EMBELLECEDOR DE TECHO I.DEFORMADO</v>
          </cell>
          <cell r="H5231" t="str">
            <v>X76</v>
          </cell>
          <cell r="I5231" t="str">
            <v>TCMU</v>
          </cell>
          <cell r="J5231">
            <v>7</v>
          </cell>
          <cell r="K5231" t="str">
            <v>FIGUEROA MIGUEL ANGE</v>
          </cell>
          <cell r="L5231" t="str">
            <v>GUNI</v>
          </cell>
        </row>
        <row r="5232">
          <cell r="A5232">
            <v>22</v>
          </cell>
          <cell r="B5232" t="str">
            <v>X76</v>
          </cell>
          <cell r="C5232" t="str">
            <v>CALIDAD DE PIEZAS</v>
          </cell>
          <cell r="D5232" t="str">
            <v>151</v>
          </cell>
          <cell r="E5232" t="str">
            <v>FARO I.</v>
          </cell>
          <cell r="F5232" t="str">
            <v>RASGADO</v>
          </cell>
          <cell r="G5232" t="str">
            <v>FARO I.RASGADO</v>
          </cell>
          <cell r="H5232" t="str">
            <v>X76</v>
          </cell>
          <cell r="I5232" t="str">
            <v>TCMU</v>
          </cell>
          <cell r="J5232">
            <v>7</v>
          </cell>
          <cell r="K5232" t="str">
            <v>GUTIERREZ VERONICA</v>
          </cell>
          <cell r="L5232" t="str">
            <v>GUNI</v>
          </cell>
        </row>
        <row r="5233">
          <cell r="A5233">
            <v>22</v>
          </cell>
          <cell r="B5233" t="str">
            <v>X76</v>
          </cell>
          <cell r="C5233" t="str">
            <v>CALIDAD DE PIEZAS</v>
          </cell>
          <cell r="D5233" t="str">
            <v>151</v>
          </cell>
          <cell r="E5233" t="str">
            <v>FUNCION AUTORRADIO</v>
          </cell>
          <cell r="F5233" t="str">
            <v>TERMINAL DETERIORADO</v>
          </cell>
          <cell r="G5233" t="str">
            <v>FUNCION AUTORRADIOTERMINAL DETERIORADO</v>
          </cell>
          <cell r="H5233" t="str">
            <v>X76</v>
          </cell>
          <cell r="I5233" t="str">
            <v>SREE</v>
          </cell>
          <cell r="J5233">
            <v>7</v>
          </cell>
          <cell r="K5233" t="str">
            <v>CONTROL ELECTRICO</v>
          </cell>
          <cell r="L5233" t="str">
            <v>ST2A</v>
          </cell>
        </row>
        <row r="5234">
          <cell r="A5234">
            <v>22</v>
          </cell>
          <cell r="B5234" t="str">
            <v>X76</v>
          </cell>
          <cell r="C5234" t="str">
            <v>CALIDAD DE PIEZAS</v>
          </cell>
          <cell r="D5234" t="str">
            <v>151</v>
          </cell>
          <cell r="E5234" t="str">
            <v>FUNCION DE INYECCION</v>
          </cell>
          <cell r="F5234" t="str">
            <v>CLIP LENGUETA RETROCEDIDA</v>
          </cell>
          <cell r="G5234" t="str">
            <v>FUNCION DE INYECCIONCLIP LENGUETA RETROCEDIDA</v>
          </cell>
          <cell r="H5234" t="str">
            <v>X76</v>
          </cell>
          <cell r="I5234" t="str">
            <v>SREE</v>
          </cell>
          <cell r="J5234">
            <v>7</v>
          </cell>
          <cell r="K5234" t="str">
            <v>CONTROL ELECTRICO</v>
          </cell>
          <cell r="L5234" t="str">
            <v>ST2A</v>
          </cell>
        </row>
        <row r="5235">
          <cell r="A5235">
            <v>22</v>
          </cell>
          <cell r="B5235" t="str">
            <v>X76</v>
          </cell>
          <cell r="C5235" t="str">
            <v>CALIDAD DE PIEZAS</v>
          </cell>
          <cell r="D5235" t="str">
            <v>151</v>
          </cell>
          <cell r="E5235" t="str">
            <v>FUNCION PILOTOS DE STOP (CONJUNTO)</v>
          </cell>
          <cell r="F5235" t="str">
            <v>NO CONFORME</v>
          </cell>
          <cell r="G5235" t="str">
            <v>FUNCION PILOTOS DE STOP (CONJUNTO)NO CONFORME</v>
          </cell>
          <cell r="H5235" t="str">
            <v>X76</v>
          </cell>
          <cell r="I5235" t="str">
            <v>SREE</v>
          </cell>
          <cell r="J5235">
            <v>7</v>
          </cell>
          <cell r="K5235" t="str">
            <v>CONTROL ELECTRICO</v>
          </cell>
          <cell r="L5235" t="str">
            <v>ST2A</v>
          </cell>
        </row>
        <row r="5236">
          <cell r="A5236">
            <v>22</v>
          </cell>
          <cell r="B5236" t="str">
            <v>X76</v>
          </cell>
          <cell r="C5236" t="str">
            <v>CALIDAD DE PIEZAS</v>
          </cell>
          <cell r="D5236" t="str">
            <v>151</v>
          </cell>
          <cell r="E5236" t="str">
            <v>PARACHOQUES AR</v>
          </cell>
          <cell r="F5236" t="str">
            <v xml:space="preserve">RAYAS </v>
          </cell>
          <cell r="G5236" t="str">
            <v xml:space="preserve">PARACHOQUES ARRAYAS </v>
          </cell>
          <cell r="H5236" t="str">
            <v>X76</v>
          </cell>
          <cell r="I5236" t="str">
            <v>BOUT</v>
          </cell>
          <cell r="J5236">
            <v>7</v>
          </cell>
          <cell r="K5236" t="str">
            <v>RIZZI JESSICA</v>
          </cell>
          <cell r="L5236" t="str">
            <v>GUNI</v>
          </cell>
        </row>
        <row r="5237">
          <cell r="A5237">
            <v>22</v>
          </cell>
          <cell r="B5237" t="str">
            <v>X76</v>
          </cell>
          <cell r="C5237" t="str">
            <v>CALIDAD DE PIEZAS</v>
          </cell>
          <cell r="D5237" t="str">
            <v>151</v>
          </cell>
          <cell r="E5237" t="str">
            <v>PARACHOQUES AR</v>
          </cell>
          <cell r="F5237" t="str">
            <v xml:space="preserve">RAYAS </v>
          </cell>
          <cell r="G5237" t="str">
            <v xml:space="preserve">PARACHOQUES ARRAYAS </v>
          </cell>
          <cell r="H5237" t="str">
            <v>X76</v>
          </cell>
          <cell r="I5237" t="str">
            <v>TCMU</v>
          </cell>
          <cell r="J5237">
            <v>7</v>
          </cell>
          <cell r="K5237" t="str">
            <v>FUENTE FEDER GREGOR</v>
          </cell>
          <cell r="L5237" t="str">
            <v>GUNI</v>
          </cell>
        </row>
        <row r="5238">
          <cell r="A5238">
            <v>22</v>
          </cell>
          <cell r="B5238" t="str">
            <v>X76</v>
          </cell>
          <cell r="C5238" t="str">
            <v>CALIDAD DE PIEZAS</v>
          </cell>
          <cell r="D5238" t="str">
            <v>151</v>
          </cell>
          <cell r="E5238" t="str">
            <v>PORTON (CONJUNTO)</v>
          </cell>
          <cell r="F5238" t="str">
            <v>BOLLOS</v>
          </cell>
          <cell r="G5238" t="str">
            <v>PORTON (CONJUNTO)BOLLOS</v>
          </cell>
          <cell r="H5238" t="str">
            <v>X76</v>
          </cell>
          <cell r="I5238" t="str">
            <v>BOUT</v>
          </cell>
          <cell r="J5238">
            <v>7</v>
          </cell>
          <cell r="K5238" t="str">
            <v>FIGUEROA MIGUEL ANGE</v>
          </cell>
          <cell r="L5238" t="str">
            <v>GUNI</v>
          </cell>
        </row>
        <row r="5239">
          <cell r="A5239">
            <v>22</v>
          </cell>
          <cell r="B5239" t="str">
            <v>X76</v>
          </cell>
          <cell r="C5239" t="str">
            <v>CALIDAD DE PIEZAS</v>
          </cell>
          <cell r="D5239" t="str">
            <v>151</v>
          </cell>
          <cell r="E5239" t="str">
            <v>PORTON (CONJUNTO)</v>
          </cell>
          <cell r="F5239" t="str">
            <v>BOLLOS</v>
          </cell>
          <cell r="G5239" t="str">
            <v>PORTON (CONJUNTO)BOLLOS</v>
          </cell>
          <cell r="H5239" t="str">
            <v>X76</v>
          </cell>
          <cell r="I5239" t="str">
            <v>STO1</v>
          </cell>
          <cell r="J5239">
            <v>7</v>
          </cell>
          <cell r="K5239" t="str">
            <v>QUINTEROS, EDUARDO</v>
          </cell>
          <cell r="L5239" t="str">
            <v>STO1</v>
          </cell>
        </row>
        <row r="5240">
          <cell r="A5240">
            <v>22</v>
          </cell>
          <cell r="B5240" t="str">
            <v>X76</v>
          </cell>
          <cell r="C5240" t="str">
            <v>CALIDAD DE PIEZAS</v>
          </cell>
          <cell r="D5240" t="str">
            <v>151</v>
          </cell>
          <cell r="E5240" t="str">
            <v>PORTON (CONJUNTO)</v>
          </cell>
          <cell r="F5240" t="str">
            <v>BOLLOS</v>
          </cell>
          <cell r="G5240" t="str">
            <v>PORTON (CONJUNTO)BOLLOS</v>
          </cell>
          <cell r="H5240" t="str">
            <v>X76</v>
          </cell>
          <cell r="I5240" t="str">
            <v>TCMU</v>
          </cell>
          <cell r="J5240">
            <v>7</v>
          </cell>
          <cell r="K5240" t="str">
            <v>FIGUEROA MIGUEL ANGE</v>
          </cell>
          <cell r="L5240" t="str">
            <v>GUNI</v>
          </cell>
        </row>
        <row r="5241">
          <cell r="A5241">
            <v>22</v>
          </cell>
          <cell r="B5241" t="str">
            <v>X76</v>
          </cell>
          <cell r="C5241" t="str">
            <v>CALIDAD DE PIEZAS</v>
          </cell>
          <cell r="D5241" t="str">
            <v>151</v>
          </cell>
          <cell r="E5241" t="str">
            <v>PUERTA DESLIZANTE LATERAL I.</v>
          </cell>
          <cell r="F5241" t="str">
            <v>NO CONFORME</v>
          </cell>
          <cell r="G5241" t="str">
            <v>PUERTA DESLIZANTE LATERAL I.NO CONFORME</v>
          </cell>
          <cell r="H5241" t="str">
            <v>X76</v>
          </cell>
          <cell r="I5241" t="str">
            <v>TCMU</v>
          </cell>
          <cell r="J5241">
            <v>7</v>
          </cell>
          <cell r="K5241" t="str">
            <v>GUTIERREZ VERONICA</v>
          </cell>
          <cell r="L5241" t="str">
            <v>GUNI</v>
          </cell>
        </row>
        <row r="5242">
          <cell r="A5242">
            <v>22</v>
          </cell>
          <cell r="B5242" t="str">
            <v>X76</v>
          </cell>
          <cell r="C5242" t="str">
            <v>CALIDAD DE PIEZAS</v>
          </cell>
          <cell r="D5242" t="str">
            <v>151</v>
          </cell>
          <cell r="E5242" t="str">
            <v>RUEDA  AVD.</v>
          </cell>
          <cell r="F5242" t="str">
            <v>NO CONFORME</v>
          </cell>
          <cell r="G5242" t="str">
            <v>RUEDA  AVD.NO CONFORME</v>
          </cell>
          <cell r="H5242" t="str">
            <v>X76</v>
          </cell>
          <cell r="I5242" t="str">
            <v>TCMU</v>
          </cell>
          <cell r="J5242">
            <v>7</v>
          </cell>
          <cell r="L5242" t="str">
            <v>RUED</v>
          </cell>
        </row>
        <row r="5243">
          <cell r="A5243">
            <v>22</v>
          </cell>
          <cell r="B5243" t="str">
            <v>X76</v>
          </cell>
          <cell r="C5243" t="str">
            <v>DEPARTAMENTO  CHAPA</v>
          </cell>
          <cell r="D5243" t="str">
            <v>421</v>
          </cell>
          <cell r="E5243" t="str">
            <v>CAPOT AV.</v>
          </cell>
          <cell r="F5243" t="str">
            <v>BOLLOS</v>
          </cell>
          <cell r="G5243" t="str">
            <v>CAPOT AV.BOLLOS</v>
          </cell>
          <cell r="H5243" t="str">
            <v>X76</v>
          </cell>
          <cell r="I5243" t="str">
            <v>BOUT</v>
          </cell>
          <cell r="J5243">
            <v>7</v>
          </cell>
          <cell r="K5243" t="str">
            <v>GUTIERREZ VERONICA</v>
          </cell>
          <cell r="L5243" t="str">
            <v>GUNI</v>
          </cell>
        </row>
        <row r="5244">
          <cell r="A5244">
            <v>22</v>
          </cell>
          <cell r="B5244" t="str">
            <v>X76</v>
          </cell>
          <cell r="C5244" t="str">
            <v>DEPARTAMENTO  CHAPA</v>
          </cell>
          <cell r="D5244" t="str">
            <v>421</v>
          </cell>
          <cell r="E5244" t="str">
            <v>CAPOT AV.</v>
          </cell>
          <cell r="F5244" t="str">
            <v>BOLLOS</v>
          </cell>
          <cell r="G5244" t="str">
            <v>CAPOT AV.BOLLOS</v>
          </cell>
          <cell r="H5244" t="str">
            <v>X76</v>
          </cell>
          <cell r="I5244" t="str">
            <v>BOUT</v>
          </cell>
          <cell r="J5244">
            <v>7</v>
          </cell>
          <cell r="K5244" t="str">
            <v>VERA FEDERICO</v>
          </cell>
          <cell r="L5244" t="str">
            <v>GUNI</v>
          </cell>
        </row>
        <row r="5245">
          <cell r="A5245">
            <v>22</v>
          </cell>
          <cell r="B5245" t="str">
            <v>X76</v>
          </cell>
          <cell r="C5245" t="str">
            <v>DEPARTAMENTO  CHAPA</v>
          </cell>
          <cell r="D5245" t="str">
            <v>421</v>
          </cell>
          <cell r="E5245" t="str">
            <v>CAPOT AV.</v>
          </cell>
          <cell r="F5245" t="str">
            <v>BOLLOS</v>
          </cell>
          <cell r="G5245" t="str">
            <v>CAPOT AV.BOLLOS</v>
          </cell>
          <cell r="H5245" t="str">
            <v>X76</v>
          </cell>
          <cell r="I5245" t="str">
            <v>STO1</v>
          </cell>
          <cell r="J5245">
            <v>7</v>
          </cell>
          <cell r="K5245" t="str">
            <v>QUINTEROS, EDUARDO</v>
          </cell>
          <cell r="L5245" t="str">
            <v>STO1</v>
          </cell>
        </row>
        <row r="5246">
          <cell r="A5246">
            <v>22</v>
          </cell>
          <cell r="B5246" t="str">
            <v>X76</v>
          </cell>
          <cell r="C5246" t="str">
            <v>DEPARTAMENTO  CHAPA</v>
          </cell>
          <cell r="D5246" t="str">
            <v>421</v>
          </cell>
          <cell r="E5246" t="str">
            <v>CAPOT AV.</v>
          </cell>
          <cell r="F5246" t="str">
            <v>BOLLOS</v>
          </cell>
          <cell r="G5246" t="str">
            <v>CAPOT AV.BOLLOS</v>
          </cell>
          <cell r="H5246" t="str">
            <v>X76</v>
          </cell>
          <cell r="I5246" t="str">
            <v>TCMU</v>
          </cell>
          <cell r="J5246">
            <v>7</v>
          </cell>
          <cell r="K5246" t="str">
            <v>GUTIERREZ VERONICA</v>
          </cell>
          <cell r="L5246" t="str">
            <v>GUNI</v>
          </cell>
        </row>
        <row r="5247">
          <cell r="A5247">
            <v>22</v>
          </cell>
          <cell r="B5247" t="str">
            <v>X76</v>
          </cell>
          <cell r="C5247" t="str">
            <v>DEPARTAMENTO  CHAPA</v>
          </cell>
          <cell r="D5247" t="str">
            <v>421</v>
          </cell>
          <cell r="E5247" t="str">
            <v>PUERTA AVD.</v>
          </cell>
          <cell r="F5247" t="str">
            <v>BOLLOS</v>
          </cell>
          <cell r="G5247" t="str">
            <v>PUERTA AVD.BOLLOS</v>
          </cell>
          <cell r="H5247" t="str">
            <v>X76</v>
          </cell>
          <cell r="I5247" t="str">
            <v>BOUT</v>
          </cell>
          <cell r="J5247">
            <v>7</v>
          </cell>
          <cell r="K5247" t="str">
            <v>FIGUEROA MIGUEL ANGE</v>
          </cell>
          <cell r="L5247" t="str">
            <v>GUNI</v>
          </cell>
        </row>
        <row r="5248">
          <cell r="A5248">
            <v>22</v>
          </cell>
          <cell r="B5248" t="str">
            <v>X76</v>
          </cell>
          <cell r="C5248" t="str">
            <v>DEPARTAMENTO  CHAPA</v>
          </cell>
          <cell r="D5248" t="str">
            <v>423</v>
          </cell>
          <cell r="E5248" t="str">
            <v>CAJA DE AGUAS</v>
          </cell>
          <cell r="F5248" t="str">
            <v>FIJA.,REMACH.O GRUPILLA FALTA (CH)</v>
          </cell>
          <cell r="G5248" t="str">
            <v>CAJA DE AGUASFIJA.,REMACH.O GRUPILLA FALTA (CH)</v>
          </cell>
          <cell r="H5248" t="str">
            <v>X76</v>
          </cell>
          <cell r="I5248" t="str">
            <v>BOUT</v>
          </cell>
          <cell r="J5248">
            <v>7</v>
          </cell>
          <cell r="K5248" t="str">
            <v>DAGHERO CLAUDIO JUAN</v>
          </cell>
          <cell r="L5248" t="str">
            <v>TCMU</v>
          </cell>
        </row>
        <row r="5249">
          <cell r="A5249">
            <v>22</v>
          </cell>
          <cell r="B5249" t="str">
            <v>X76</v>
          </cell>
          <cell r="C5249" t="str">
            <v>DEPARTAMENTO  CHAPA</v>
          </cell>
          <cell r="D5249" t="str">
            <v>423</v>
          </cell>
          <cell r="E5249" t="str">
            <v>CONJUNTO COFRE DE MOTOR</v>
          </cell>
          <cell r="F5249" t="str">
            <v>ELEMENTO DE CHAPA IMPIDE EL MONTAJE</v>
          </cell>
          <cell r="G5249" t="str">
            <v>CONJUNTO COFRE DE MOTORELEMENTO DE CHAPA IMPIDE EL MONTAJE</v>
          </cell>
          <cell r="H5249" t="str">
            <v>X76</v>
          </cell>
          <cell r="I5249" t="str">
            <v>STO1</v>
          </cell>
          <cell r="J5249">
            <v>7</v>
          </cell>
          <cell r="K5249" t="str">
            <v>CORREA, ALBERTO</v>
          </cell>
          <cell r="L5249" t="str">
            <v>STO1</v>
          </cell>
        </row>
        <row r="5250">
          <cell r="A5250">
            <v>22</v>
          </cell>
          <cell r="B5250" t="str">
            <v>X76</v>
          </cell>
          <cell r="C5250" t="str">
            <v>DEPARTAMENTO  CHAPA</v>
          </cell>
          <cell r="D5250" t="str">
            <v>423</v>
          </cell>
          <cell r="E5250" t="str">
            <v>PISO AV. O CABINA</v>
          </cell>
          <cell r="F5250" t="str">
            <v>DESGARRO - EXTRUSION - PERFORACION</v>
          </cell>
          <cell r="G5250" t="str">
            <v>PISO AV. O CABINADESGARRO - EXTRUSION - PERFORACION</v>
          </cell>
          <cell r="H5250" t="str">
            <v>X76</v>
          </cell>
          <cell r="I5250" t="str">
            <v>STO1</v>
          </cell>
          <cell r="J5250">
            <v>7</v>
          </cell>
          <cell r="K5250" t="str">
            <v>CORREA, ALBERTO</v>
          </cell>
          <cell r="L5250" t="str">
            <v>STO1</v>
          </cell>
        </row>
        <row r="5251">
          <cell r="A5251">
            <v>22</v>
          </cell>
          <cell r="B5251" t="str">
            <v>X76</v>
          </cell>
          <cell r="C5251" t="str">
            <v>DEPARTAMENTO  CHAPA</v>
          </cell>
          <cell r="D5251" t="str">
            <v>424</v>
          </cell>
          <cell r="E5251" t="str">
            <v>ALETA ARD.</v>
          </cell>
          <cell r="F5251" t="str">
            <v>PICO</v>
          </cell>
          <cell r="G5251" t="str">
            <v>ALETA ARD.PICO</v>
          </cell>
          <cell r="H5251" t="str">
            <v>X76</v>
          </cell>
          <cell r="I5251" t="str">
            <v>TCMU</v>
          </cell>
          <cell r="J5251">
            <v>7</v>
          </cell>
          <cell r="K5251" t="str">
            <v>RAMIREZ RICAR DANIEL</v>
          </cell>
          <cell r="L5251" t="str">
            <v>GUNI</v>
          </cell>
        </row>
        <row r="5252">
          <cell r="A5252">
            <v>22</v>
          </cell>
          <cell r="B5252" t="str">
            <v>X76</v>
          </cell>
          <cell r="C5252" t="str">
            <v>DEPARTAMENTO  CHAPA</v>
          </cell>
          <cell r="D5252" t="str">
            <v>424</v>
          </cell>
          <cell r="E5252" t="str">
            <v>ALETA ARD.</v>
          </cell>
          <cell r="F5252" t="str">
            <v>PICO</v>
          </cell>
          <cell r="G5252" t="str">
            <v>ALETA ARD.PICO</v>
          </cell>
          <cell r="H5252" t="str">
            <v>X76</v>
          </cell>
          <cell r="I5252" t="str">
            <v>TCMU</v>
          </cell>
          <cell r="J5252">
            <v>7</v>
          </cell>
          <cell r="K5252" t="str">
            <v>VERA FEDERICO</v>
          </cell>
          <cell r="L5252" t="str">
            <v>GUNI</v>
          </cell>
        </row>
        <row r="5253">
          <cell r="A5253">
            <v>22</v>
          </cell>
          <cell r="B5253" t="str">
            <v>X76</v>
          </cell>
          <cell r="C5253" t="str">
            <v>DEPARTAMENTO  CHAPA</v>
          </cell>
          <cell r="D5253" t="str">
            <v>424</v>
          </cell>
          <cell r="E5253" t="str">
            <v>ALETA ARD.</v>
          </cell>
          <cell r="F5253" t="str">
            <v>PICO</v>
          </cell>
          <cell r="G5253" t="str">
            <v>ALETA ARD.PICO</v>
          </cell>
          <cell r="H5253" t="str">
            <v>X76</v>
          </cell>
          <cell r="I5253" t="str">
            <v>TCMU</v>
          </cell>
          <cell r="J5253">
            <v>7</v>
          </cell>
          <cell r="K5253" t="str">
            <v>ZELAYA GONZA MA CRUZ</v>
          </cell>
          <cell r="L5253" t="str">
            <v>GUNI</v>
          </cell>
        </row>
        <row r="5254">
          <cell r="A5254">
            <v>22</v>
          </cell>
          <cell r="B5254" t="str">
            <v>X76</v>
          </cell>
          <cell r="C5254" t="str">
            <v>DEPARTAMENTO  CHAPA</v>
          </cell>
          <cell r="D5254" t="str">
            <v>424</v>
          </cell>
          <cell r="E5254" t="str">
            <v>CUSTODIA  D.</v>
          </cell>
          <cell r="F5254" t="str">
            <v>DEFORMACION</v>
          </cell>
          <cell r="G5254" t="str">
            <v>CUSTODIA  D.DEFORMACION</v>
          </cell>
          <cell r="H5254" t="str">
            <v>X76</v>
          </cell>
          <cell r="I5254" t="str">
            <v>TCMU</v>
          </cell>
          <cell r="J5254">
            <v>7</v>
          </cell>
          <cell r="K5254" t="str">
            <v>GUTIERREZ VERONICA</v>
          </cell>
          <cell r="L5254" t="str">
            <v>GUNI</v>
          </cell>
        </row>
        <row r="5255">
          <cell r="A5255">
            <v>22</v>
          </cell>
          <cell r="B5255" t="str">
            <v>X76</v>
          </cell>
          <cell r="C5255" t="str">
            <v>DEPARTAMENTO  CHAPA</v>
          </cell>
          <cell r="D5255" t="str">
            <v>424</v>
          </cell>
          <cell r="E5255" t="str">
            <v>CUSTODIA  I.</v>
          </cell>
          <cell r="F5255" t="str">
            <v>BOLLOS</v>
          </cell>
          <cell r="G5255" t="str">
            <v>CUSTODIA  I.BOLLOS</v>
          </cell>
          <cell r="H5255" t="str">
            <v>X76</v>
          </cell>
          <cell r="I5255" t="str">
            <v>BOUT</v>
          </cell>
          <cell r="J5255">
            <v>7</v>
          </cell>
          <cell r="K5255" t="str">
            <v>GUTIERREZ VERONICA</v>
          </cell>
          <cell r="L5255" t="str">
            <v>GUNI</v>
          </cell>
        </row>
        <row r="5256">
          <cell r="A5256">
            <v>22</v>
          </cell>
          <cell r="B5256" t="str">
            <v>X76</v>
          </cell>
          <cell r="C5256" t="str">
            <v>DEPARTAMENTO  CHAPA</v>
          </cell>
          <cell r="D5256" t="str">
            <v>424</v>
          </cell>
          <cell r="E5256" t="str">
            <v>CUSTODIA  I.</v>
          </cell>
          <cell r="F5256" t="str">
            <v>BOLLOS</v>
          </cell>
          <cell r="G5256" t="str">
            <v>CUSTODIA  I.BOLLOS</v>
          </cell>
          <cell r="H5256" t="str">
            <v>X76</v>
          </cell>
          <cell r="I5256" t="str">
            <v>TCMU</v>
          </cell>
          <cell r="J5256">
            <v>7</v>
          </cell>
          <cell r="K5256" t="str">
            <v>VAZQUEZ RENE ALBERTO</v>
          </cell>
          <cell r="L5256" t="str">
            <v>GUNI</v>
          </cell>
        </row>
        <row r="5257">
          <cell r="A5257">
            <v>22</v>
          </cell>
          <cell r="B5257" t="str">
            <v>X76</v>
          </cell>
          <cell r="C5257" t="str">
            <v>DEPARTAMENTO  CHAPA</v>
          </cell>
          <cell r="D5257" t="str">
            <v>424</v>
          </cell>
          <cell r="E5257" t="str">
            <v>CUSTODIA  I.</v>
          </cell>
          <cell r="F5257" t="str">
            <v>PICO</v>
          </cell>
          <cell r="G5257" t="str">
            <v>CUSTODIA  I.PICO</v>
          </cell>
          <cell r="H5257" t="str">
            <v>X76</v>
          </cell>
          <cell r="I5257" t="str">
            <v>TCMU</v>
          </cell>
          <cell r="J5257">
            <v>7</v>
          </cell>
          <cell r="K5257" t="str">
            <v>FIGUEROA MIGUEL ANGE</v>
          </cell>
          <cell r="L5257" t="str">
            <v>GUNI</v>
          </cell>
        </row>
        <row r="5258">
          <cell r="A5258">
            <v>22</v>
          </cell>
          <cell r="B5258" t="str">
            <v>X76</v>
          </cell>
          <cell r="C5258" t="str">
            <v>DEPARTAMENTO  CHAPA</v>
          </cell>
          <cell r="D5258" t="str">
            <v>424</v>
          </cell>
          <cell r="E5258" t="str">
            <v>ENCUADRAMIENTO DE PUERTA AVI.</v>
          </cell>
          <cell r="F5258" t="str">
            <v>BOLLOS</v>
          </cell>
          <cell r="G5258" t="str">
            <v>ENCUADRAMIENTO DE PUERTA AVI.BOLLOS</v>
          </cell>
          <cell r="H5258" t="str">
            <v>X76</v>
          </cell>
          <cell r="I5258" t="str">
            <v>STO1</v>
          </cell>
          <cell r="J5258">
            <v>7</v>
          </cell>
          <cell r="K5258" t="str">
            <v>DIAZ, VALENTIN</v>
          </cell>
          <cell r="L5258" t="str">
            <v>STO1</v>
          </cell>
        </row>
        <row r="5259">
          <cell r="A5259">
            <v>22</v>
          </cell>
          <cell r="B5259" t="str">
            <v>X76</v>
          </cell>
          <cell r="C5259" t="str">
            <v>DEPARTAMENTO  CHAPA</v>
          </cell>
          <cell r="D5259" t="str">
            <v>424</v>
          </cell>
          <cell r="E5259" t="str">
            <v>ENCUADRAMIENTO DE PUERTA AVI.</v>
          </cell>
          <cell r="F5259" t="str">
            <v>BOLLOS</v>
          </cell>
          <cell r="G5259" t="str">
            <v>ENCUADRAMIENTO DE PUERTA AVI.BOLLOS</v>
          </cell>
          <cell r="H5259" t="str">
            <v>X76</v>
          </cell>
          <cell r="I5259" t="str">
            <v>STO1</v>
          </cell>
          <cell r="J5259">
            <v>7</v>
          </cell>
          <cell r="K5259" t="str">
            <v>QUINTEROS, EDUARDO</v>
          </cell>
          <cell r="L5259" t="str">
            <v>STO1</v>
          </cell>
        </row>
        <row r="5260">
          <cell r="A5260">
            <v>22</v>
          </cell>
          <cell r="B5260" t="str">
            <v>X76</v>
          </cell>
          <cell r="C5260" t="str">
            <v>DEPARTAMENTO  CHAPA</v>
          </cell>
          <cell r="D5260" t="str">
            <v>424</v>
          </cell>
          <cell r="E5260" t="str">
            <v>PAÑO LATERAL ARD</v>
          </cell>
          <cell r="F5260" t="str">
            <v>BOLLOS</v>
          </cell>
          <cell r="G5260" t="str">
            <v>PAÑO LATERAL ARDBOLLOS</v>
          </cell>
          <cell r="H5260" t="str">
            <v>X76</v>
          </cell>
          <cell r="I5260" t="str">
            <v>STO1</v>
          </cell>
          <cell r="J5260">
            <v>7</v>
          </cell>
          <cell r="K5260" t="str">
            <v>DIAZ, VALENTIN</v>
          </cell>
          <cell r="L5260" t="str">
            <v>STO1</v>
          </cell>
        </row>
        <row r="5261">
          <cell r="A5261">
            <v>22</v>
          </cell>
          <cell r="B5261" t="str">
            <v>X76</v>
          </cell>
          <cell r="C5261" t="str">
            <v>DEPARTAMENTO  CHAPA</v>
          </cell>
          <cell r="D5261" t="str">
            <v>424</v>
          </cell>
          <cell r="E5261" t="str">
            <v>PAÑO LATERAL ARD</v>
          </cell>
          <cell r="F5261" t="str">
            <v>DEFORMACION</v>
          </cell>
          <cell r="G5261" t="str">
            <v>PAÑO LATERAL ARDDEFORMACION</v>
          </cell>
          <cell r="H5261" t="str">
            <v>X76</v>
          </cell>
          <cell r="I5261" t="str">
            <v>STO1</v>
          </cell>
          <cell r="J5261">
            <v>7</v>
          </cell>
          <cell r="K5261" t="str">
            <v>DIAZ, VALENTIN</v>
          </cell>
          <cell r="L5261" t="str">
            <v>STO1</v>
          </cell>
        </row>
        <row r="5262">
          <cell r="A5262">
            <v>22</v>
          </cell>
          <cell r="B5262" t="str">
            <v>X76</v>
          </cell>
          <cell r="C5262" t="str">
            <v>DEPARTAMENTO  CHAPA</v>
          </cell>
          <cell r="D5262" t="str">
            <v>424</v>
          </cell>
          <cell r="E5262" t="str">
            <v>PAÑO LATERAL ARI</v>
          </cell>
          <cell r="F5262" t="str">
            <v>BOLLOS</v>
          </cell>
          <cell r="G5262" t="str">
            <v>PAÑO LATERAL ARIBOLLOS</v>
          </cell>
          <cell r="H5262" t="str">
            <v>X76</v>
          </cell>
          <cell r="I5262" t="str">
            <v>BOUT</v>
          </cell>
          <cell r="J5262">
            <v>7</v>
          </cell>
          <cell r="K5262" t="str">
            <v>AUTELLI JORGE A</v>
          </cell>
          <cell r="L5262" t="str">
            <v>TCMU</v>
          </cell>
        </row>
        <row r="5263">
          <cell r="A5263">
            <v>22</v>
          </cell>
          <cell r="B5263" t="str">
            <v>X76</v>
          </cell>
          <cell r="C5263" t="str">
            <v>DEPARTAMENTO  CHAPA</v>
          </cell>
          <cell r="D5263" t="str">
            <v>424</v>
          </cell>
          <cell r="E5263" t="str">
            <v>PAÑO LATERAL ARI</v>
          </cell>
          <cell r="F5263" t="str">
            <v>DESGARRO - EXTRUSION - PERFORACION</v>
          </cell>
          <cell r="G5263" t="str">
            <v>PAÑO LATERAL ARIDESGARRO - EXTRUSION - PERFORACION</v>
          </cell>
          <cell r="H5263" t="str">
            <v>X76</v>
          </cell>
          <cell r="I5263" t="str">
            <v>STO1</v>
          </cell>
          <cell r="J5263">
            <v>7</v>
          </cell>
          <cell r="K5263" t="str">
            <v>QUINTEROS, EDUARDO</v>
          </cell>
          <cell r="L5263" t="str">
            <v>STO1</v>
          </cell>
        </row>
        <row r="5264">
          <cell r="A5264">
            <v>22</v>
          </cell>
          <cell r="B5264" t="str">
            <v>X76</v>
          </cell>
          <cell r="C5264" t="str">
            <v>DEPARTAMENTO  CHAPA</v>
          </cell>
          <cell r="D5264" t="str">
            <v>424</v>
          </cell>
          <cell r="E5264" t="str">
            <v>PAÑO LATERAL ARI</v>
          </cell>
          <cell r="F5264" t="str">
            <v>MASTICO DE CHAPA SUPERABUNDANTE</v>
          </cell>
          <cell r="G5264" t="str">
            <v>PAÑO LATERAL ARIMASTICO DE CHAPA SUPERABUNDANTE</v>
          </cell>
          <cell r="H5264" t="str">
            <v>X76</v>
          </cell>
          <cell r="I5264" t="str">
            <v>STO1</v>
          </cell>
          <cell r="J5264">
            <v>7</v>
          </cell>
          <cell r="K5264" t="str">
            <v>QUINTEROS, EDUARDO</v>
          </cell>
          <cell r="L5264" t="str">
            <v>STO1</v>
          </cell>
        </row>
        <row r="5265">
          <cell r="A5265">
            <v>22</v>
          </cell>
          <cell r="B5265" t="str">
            <v>X76</v>
          </cell>
          <cell r="C5265" t="str">
            <v>DEPARTAMENTO  CHAPA</v>
          </cell>
          <cell r="D5265" t="str">
            <v>424</v>
          </cell>
          <cell r="E5265" t="str">
            <v>PIE MEDIO  D.</v>
          </cell>
          <cell r="F5265" t="str">
            <v>BOLLOS</v>
          </cell>
          <cell r="G5265" t="str">
            <v>PIE MEDIO  D.BOLLOS</v>
          </cell>
          <cell r="H5265" t="str">
            <v>X76</v>
          </cell>
          <cell r="I5265" t="str">
            <v>BOUT</v>
          </cell>
          <cell r="J5265">
            <v>7</v>
          </cell>
          <cell r="K5265" t="str">
            <v>VAZQUEZ RENE ALBERTO</v>
          </cell>
          <cell r="L5265" t="str">
            <v>GUNI</v>
          </cell>
        </row>
        <row r="5266">
          <cell r="A5266">
            <v>22</v>
          </cell>
          <cell r="B5266" t="str">
            <v>X76</v>
          </cell>
          <cell r="C5266" t="str">
            <v>DEPARTAMENTO  CHAPA</v>
          </cell>
          <cell r="D5266" t="str">
            <v>424</v>
          </cell>
          <cell r="E5266" t="str">
            <v>PIE MEDIO D./ LARGUERO DE TECHO SUP.D.</v>
          </cell>
          <cell r="F5266" t="str">
            <v>BOLLOS</v>
          </cell>
          <cell r="G5266" t="str">
            <v>PIE MEDIO D./ LARGUERO DE TECHO SUP.D.BOLLOS</v>
          </cell>
          <cell r="H5266" t="str">
            <v>X76</v>
          </cell>
          <cell r="I5266" t="str">
            <v>STO1</v>
          </cell>
          <cell r="J5266">
            <v>7</v>
          </cell>
          <cell r="K5266" t="str">
            <v>CORREA, ALBERTO</v>
          </cell>
          <cell r="L5266" t="str">
            <v>STO1</v>
          </cell>
        </row>
        <row r="5267">
          <cell r="A5267">
            <v>22</v>
          </cell>
          <cell r="B5267" t="str">
            <v>X76</v>
          </cell>
          <cell r="C5267" t="str">
            <v>DEPARTAMENTO  CHAPA</v>
          </cell>
          <cell r="D5267" t="str">
            <v>424</v>
          </cell>
          <cell r="E5267" t="str">
            <v>SOPORTE DE PILOTO ARD.</v>
          </cell>
          <cell r="F5267" t="str">
            <v>SOLDADURA ESTALLADA</v>
          </cell>
          <cell r="G5267" t="str">
            <v>SOPORTE DE PILOTO ARD.SOLDADURA ESTALLADA</v>
          </cell>
          <cell r="H5267" t="str">
            <v>X76</v>
          </cell>
          <cell r="I5267" t="str">
            <v>STO1</v>
          </cell>
          <cell r="J5267">
            <v>7</v>
          </cell>
          <cell r="K5267" t="str">
            <v>QUINTEROS, EDUARDO</v>
          </cell>
          <cell r="L5267" t="str">
            <v>STO1</v>
          </cell>
        </row>
        <row r="5268">
          <cell r="A5268">
            <v>22</v>
          </cell>
          <cell r="B5268" t="str">
            <v>X76</v>
          </cell>
          <cell r="C5268" t="str">
            <v>DEPARTAMENTO  CHAPA</v>
          </cell>
          <cell r="D5268" t="str">
            <v>426</v>
          </cell>
          <cell r="E5268" t="str">
            <v>ALETA ARD.</v>
          </cell>
          <cell r="F5268" t="str">
            <v>BOLLOS</v>
          </cell>
          <cell r="G5268" t="str">
            <v>ALETA ARD.BOLLOS</v>
          </cell>
          <cell r="H5268" t="str">
            <v>X76</v>
          </cell>
          <cell r="I5268" t="str">
            <v>BOUT</v>
          </cell>
          <cell r="J5268">
            <v>7</v>
          </cell>
          <cell r="K5268" t="str">
            <v>MANZANELLI RICARDO O</v>
          </cell>
          <cell r="L5268" t="str">
            <v>GUNI</v>
          </cell>
        </row>
        <row r="5269">
          <cell r="A5269">
            <v>22</v>
          </cell>
          <cell r="B5269" t="str">
            <v>X76</v>
          </cell>
          <cell r="C5269" t="str">
            <v>DEPARTAMENTO  CHAPA</v>
          </cell>
          <cell r="D5269" t="str">
            <v>426</v>
          </cell>
          <cell r="E5269" t="str">
            <v>ALETA ARD.</v>
          </cell>
          <cell r="F5269" t="str">
            <v>BOLLOS</v>
          </cell>
          <cell r="G5269" t="str">
            <v>ALETA ARD.BOLLOS</v>
          </cell>
          <cell r="H5269" t="str">
            <v>X76</v>
          </cell>
          <cell r="I5269" t="str">
            <v>BOUT</v>
          </cell>
          <cell r="J5269">
            <v>7</v>
          </cell>
          <cell r="K5269" t="str">
            <v>RUSEK CHRISTIAN ADRI</v>
          </cell>
          <cell r="L5269" t="str">
            <v>GUNI</v>
          </cell>
        </row>
        <row r="5270">
          <cell r="A5270">
            <v>22</v>
          </cell>
          <cell r="B5270" t="str">
            <v>X76</v>
          </cell>
          <cell r="C5270" t="str">
            <v>DEPARTAMENTO  CHAPA</v>
          </cell>
          <cell r="D5270" t="str">
            <v>426</v>
          </cell>
          <cell r="E5270" t="str">
            <v>ALETA ARD.</v>
          </cell>
          <cell r="F5270" t="str">
            <v>BOLLOS</v>
          </cell>
          <cell r="G5270" t="str">
            <v>ALETA ARD.BOLLOS</v>
          </cell>
          <cell r="H5270" t="str">
            <v>X76</v>
          </cell>
          <cell r="I5270" t="str">
            <v>SREE</v>
          </cell>
          <cell r="J5270">
            <v>7</v>
          </cell>
          <cell r="K5270" t="str">
            <v>VERA FEDERICO</v>
          </cell>
          <cell r="L5270" t="str">
            <v>GUNI</v>
          </cell>
        </row>
        <row r="5271">
          <cell r="A5271">
            <v>22</v>
          </cell>
          <cell r="B5271" t="str">
            <v>X76</v>
          </cell>
          <cell r="C5271" t="str">
            <v>DEPARTAMENTO  CHAPA</v>
          </cell>
          <cell r="D5271" t="str">
            <v>426</v>
          </cell>
          <cell r="E5271" t="str">
            <v>ALETA ARD.</v>
          </cell>
          <cell r="F5271" t="str">
            <v>BOLLOS</v>
          </cell>
          <cell r="G5271" t="str">
            <v>ALETA ARD.BOLLOS</v>
          </cell>
          <cell r="H5271" t="str">
            <v>X76</v>
          </cell>
          <cell r="I5271" t="str">
            <v>TCMU</v>
          </cell>
          <cell r="J5271">
            <v>7</v>
          </cell>
          <cell r="K5271" t="str">
            <v>RUSEK CHRISTIAN ADRI</v>
          </cell>
          <cell r="L5271" t="str">
            <v>GUNI</v>
          </cell>
        </row>
        <row r="5272">
          <cell r="A5272">
            <v>22</v>
          </cell>
          <cell r="B5272" t="str">
            <v>X76</v>
          </cell>
          <cell r="C5272" t="str">
            <v>DEPARTAMENTO  CHAPA</v>
          </cell>
          <cell r="D5272" t="str">
            <v>426</v>
          </cell>
          <cell r="E5272" t="str">
            <v>ALETA  ARI.</v>
          </cell>
          <cell r="F5272" t="str">
            <v>BOLLOS</v>
          </cell>
          <cell r="G5272" t="str">
            <v>ALETA  ARI.BOLLOS</v>
          </cell>
          <cell r="H5272" t="str">
            <v>X76</v>
          </cell>
          <cell r="I5272" t="str">
            <v>BOUT</v>
          </cell>
          <cell r="J5272">
            <v>7</v>
          </cell>
          <cell r="K5272" t="str">
            <v>RIZZI JESSICA</v>
          </cell>
          <cell r="L5272" t="str">
            <v>GUNI</v>
          </cell>
        </row>
        <row r="5273">
          <cell r="A5273">
            <v>22</v>
          </cell>
          <cell r="B5273" t="str">
            <v>X76</v>
          </cell>
          <cell r="C5273" t="str">
            <v>DEPARTAMENTO  CHAPA</v>
          </cell>
          <cell r="D5273" t="str">
            <v>426</v>
          </cell>
          <cell r="E5273" t="str">
            <v>ALETA  ARI.</v>
          </cell>
          <cell r="F5273" t="str">
            <v>BOLLOS</v>
          </cell>
          <cell r="G5273" t="str">
            <v>ALETA  ARI.BOLLOS</v>
          </cell>
          <cell r="H5273" t="str">
            <v>X76</v>
          </cell>
          <cell r="I5273" t="str">
            <v>BOUT</v>
          </cell>
          <cell r="J5273">
            <v>7</v>
          </cell>
          <cell r="K5273" t="str">
            <v>RUSEK CHRISTIAN ADRI</v>
          </cell>
          <cell r="L5273" t="str">
            <v>GUNI</v>
          </cell>
        </row>
        <row r="5274">
          <cell r="A5274">
            <v>22</v>
          </cell>
          <cell r="B5274" t="str">
            <v>X76</v>
          </cell>
          <cell r="C5274" t="str">
            <v>DEPARTAMENTO  CHAPA</v>
          </cell>
          <cell r="D5274" t="str">
            <v>426</v>
          </cell>
          <cell r="E5274" t="str">
            <v>ALETA  ARI.</v>
          </cell>
          <cell r="F5274" t="str">
            <v>BOLLOS</v>
          </cell>
          <cell r="G5274" t="str">
            <v>ALETA  ARI.BOLLOS</v>
          </cell>
          <cell r="H5274" t="str">
            <v>X76</v>
          </cell>
          <cell r="I5274" t="str">
            <v>SREE</v>
          </cell>
          <cell r="J5274">
            <v>7</v>
          </cell>
          <cell r="K5274" t="str">
            <v>FIGUEROA MIGUEL ANGE</v>
          </cell>
          <cell r="L5274" t="str">
            <v>GUNI</v>
          </cell>
        </row>
        <row r="5275">
          <cell r="A5275">
            <v>22</v>
          </cell>
          <cell r="B5275" t="str">
            <v>X76</v>
          </cell>
          <cell r="C5275" t="str">
            <v>DEPARTAMENTO  CHAPA</v>
          </cell>
          <cell r="D5275" t="str">
            <v>426</v>
          </cell>
          <cell r="E5275" t="str">
            <v>ALETA  ARI.</v>
          </cell>
          <cell r="F5275" t="str">
            <v>BOLLOS</v>
          </cell>
          <cell r="G5275" t="str">
            <v>ALETA  ARI.BOLLOS</v>
          </cell>
          <cell r="H5275" t="str">
            <v>X76</v>
          </cell>
          <cell r="I5275" t="str">
            <v>TCMU</v>
          </cell>
          <cell r="J5275">
            <v>7</v>
          </cell>
          <cell r="K5275" t="str">
            <v>GUTIERREZ VERONICA</v>
          </cell>
          <cell r="L5275" t="str">
            <v>GUNI</v>
          </cell>
        </row>
        <row r="5276">
          <cell r="A5276">
            <v>22</v>
          </cell>
          <cell r="B5276" t="str">
            <v>X76</v>
          </cell>
          <cell r="C5276" t="str">
            <v>DEPARTAMENTO  CHAPA</v>
          </cell>
          <cell r="D5276" t="str">
            <v>426</v>
          </cell>
          <cell r="E5276" t="str">
            <v>ALETA  ARI.</v>
          </cell>
          <cell r="F5276" t="str">
            <v>BOLLOS</v>
          </cell>
          <cell r="G5276" t="str">
            <v>ALETA  ARI.BOLLOS</v>
          </cell>
          <cell r="H5276" t="str">
            <v>X76</v>
          </cell>
          <cell r="I5276" t="str">
            <v>TCMU</v>
          </cell>
          <cell r="J5276">
            <v>7</v>
          </cell>
          <cell r="K5276" t="str">
            <v>RUSEK CHRISTIAN ADRI</v>
          </cell>
          <cell r="L5276" t="str">
            <v>GUNI</v>
          </cell>
        </row>
        <row r="5277">
          <cell r="A5277">
            <v>22</v>
          </cell>
          <cell r="B5277" t="str">
            <v>X76</v>
          </cell>
          <cell r="C5277" t="str">
            <v>DEPARTAMENTO  CHAPA</v>
          </cell>
          <cell r="D5277" t="str">
            <v>426</v>
          </cell>
          <cell r="E5277" t="str">
            <v>ALETA  ARI.</v>
          </cell>
          <cell r="F5277" t="str">
            <v>BOLLOS</v>
          </cell>
          <cell r="G5277" t="str">
            <v>ALETA  ARI.BOLLOS</v>
          </cell>
          <cell r="H5277" t="str">
            <v>X76</v>
          </cell>
          <cell r="I5277" t="str">
            <v>TCMU</v>
          </cell>
          <cell r="J5277">
            <v>7</v>
          </cell>
          <cell r="K5277" t="str">
            <v>VERA FEDERICO</v>
          </cell>
          <cell r="L5277" t="str">
            <v>GUNI</v>
          </cell>
        </row>
        <row r="5278">
          <cell r="A5278">
            <v>22</v>
          </cell>
          <cell r="B5278" t="str">
            <v>X76</v>
          </cell>
          <cell r="C5278" t="str">
            <v>DEPARTAMENTO  CHAPA</v>
          </cell>
          <cell r="D5278" t="str">
            <v>426</v>
          </cell>
          <cell r="E5278" t="str">
            <v>ALETA  ARI.</v>
          </cell>
          <cell r="F5278" t="str">
            <v>DEFORMACION</v>
          </cell>
          <cell r="G5278" t="str">
            <v>ALETA  ARI.DEFORMACION</v>
          </cell>
          <cell r="H5278" t="str">
            <v>X76</v>
          </cell>
          <cell r="I5278" t="str">
            <v>BOUT</v>
          </cell>
          <cell r="J5278">
            <v>7</v>
          </cell>
          <cell r="K5278" t="str">
            <v>RUSEK CHRISTIAN ADRI</v>
          </cell>
          <cell r="L5278" t="str">
            <v>GUNI</v>
          </cell>
        </row>
        <row r="5279">
          <cell r="A5279">
            <v>22</v>
          </cell>
          <cell r="B5279" t="str">
            <v>X76</v>
          </cell>
          <cell r="C5279" t="str">
            <v>DEPARTAMENTO  CHAPA</v>
          </cell>
          <cell r="D5279" t="str">
            <v>426</v>
          </cell>
          <cell r="E5279" t="str">
            <v>ALETA  ARI.</v>
          </cell>
          <cell r="F5279" t="str">
            <v>DEFORMADO</v>
          </cell>
          <cell r="G5279" t="str">
            <v>ALETA  ARI.DEFORMADO</v>
          </cell>
          <cell r="H5279" t="str">
            <v>X76</v>
          </cell>
          <cell r="I5279" t="str">
            <v>TCMU</v>
          </cell>
          <cell r="J5279">
            <v>7</v>
          </cell>
          <cell r="K5279" t="str">
            <v>MANZANELLI RICARDO O</v>
          </cell>
          <cell r="L5279" t="str">
            <v>GUNI</v>
          </cell>
        </row>
        <row r="5280">
          <cell r="A5280">
            <v>22</v>
          </cell>
          <cell r="B5280" t="str">
            <v>X76</v>
          </cell>
          <cell r="C5280" t="str">
            <v>DEPARTAMENTO  CHAPA</v>
          </cell>
          <cell r="D5280" t="str">
            <v>426</v>
          </cell>
          <cell r="E5280" t="str">
            <v>ALETA  AVD.</v>
          </cell>
          <cell r="F5280" t="str">
            <v>BOLLOS</v>
          </cell>
          <cell r="G5280" t="str">
            <v>ALETA  AVD.BOLLOS</v>
          </cell>
          <cell r="H5280" t="str">
            <v>X76</v>
          </cell>
          <cell r="I5280" t="str">
            <v>SREE</v>
          </cell>
          <cell r="J5280">
            <v>7</v>
          </cell>
          <cell r="K5280" t="str">
            <v>RUSEK CHRISTIAN ADRI</v>
          </cell>
          <cell r="L5280" t="str">
            <v>GUNI</v>
          </cell>
        </row>
        <row r="5281">
          <cell r="A5281">
            <v>22</v>
          </cell>
          <cell r="B5281" t="str">
            <v>X76</v>
          </cell>
          <cell r="C5281" t="str">
            <v>DEPARTAMENTO  CHAPA</v>
          </cell>
          <cell r="D5281" t="str">
            <v>426</v>
          </cell>
          <cell r="E5281" t="str">
            <v>ALETA  AVD.</v>
          </cell>
          <cell r="F5281" t="str">
            <v>BOLLOS</v>
          </cell>
          <cell r="G5281" t="str">
            <v>ALETA  AVD.BOLLOS</v>
          </cell>
          <cell r="H5281" t="str">
            <v>X76</v>
          </cell>
          <cell r="I5281" t="str">
            <v>TCMU</v>
          </cell>
          <cell r="J5281">
            <v>7</v>
          </cell>
          <cell r="K5281" t="str">
            <v>GUTIERREZ VERONICA</v>
          </cell>
          <cell r="L5281" t="str">
            <v>GUNI</v>
          </cell>
        </row>
        <row r="5282">
          <cell r="A5282">
            <v>22</v>
          </cell>
          <cell r="B5282" t="str">
            <v>X76</v>
          </cell>
          <cell r="C5282" t="str">
            <v>DEPARTAMENTO  CHAPA</v>
          </cell>
          <cell r="D5282" t="str">
            <v>426</v>
          </cell>
          <cell r="E5282" t="str">
            <v>ALETA  AVD.</v>
          </cell>
          <cell r="F5282" t="str">
            <v>BOLLOS</v>
          </cell>
          <cell r="G5282" t="str">
            <v>ALETA  AVD.BOLLOS</v>
          </cell>
          <cell r="H5282" t="str">
            <v>X76</v>
          </cell>
          <cell r="I5282" t="str">
            <v>TCMU</v>
          </cell>
          <cell r="J5282">
            <v>7</v>
          </cell>
          <cell r="K5282" t="str">
            <v>MANZANELLI RICARDO O</v>
          </cell>
          <cell r="L5282" t="str">
            <v>GUNI</v>
          </cell>
        </row>
        <row r="5283">
          <cell r="A5283">
            <v>22</v>
          </cell>
          <cell r="B5283" t="str">
            <v>X76</v>
          </cell>
          <cell r="C5283" t="str">
            <v>DEPARTAMENTO  CHAPA</v>
          </cell>
          <cell r="D5283" t="str">
            <v>426</v>
          </cell>
          <cell r="E5283" t="str">
            <v>ALETA  AVD.</v>
          </cell>
          <cell r="F5283" t="str">
            <v>BOLLOS</v>
          </cell>
          <cell r="G5283" t="str">
            <v>ALETA  AVD.BOLLOS</v>
          </cell>
          <cell r="H5283" t="str">
            <v>X76</v>
          </cell>
          <cell r="I5283" t="str">
            <v>TCMU</v>
          </cell>
          <cell r="J5283">
            <v>7</v>
          </cell>
          <cell r="K5283" t="str">
            <v>ZELAYA GONZA MA CRUZ</v>
          </cell>
          <cell r="L5283" t="str">
            <v>GUNI</v>
          </cell>
        </row>
        <row r="5284">
          <cell r="A5284">
            <v>22</v>
          </cell>
          <cell r="B5284" t="str">
            <v>X76</v>
          </cell>
          <cell r="C5284" t="str">
            <v>DEPARTAMENTO  CHAPA</v>
          </cell>
          <cell r="D5284" t="str">
            <v>426</v>
          </cell>
          <cell r="E5284" t="str">
            <v>ALETA  AVD.</v>
          </cell>
          <cell r="F5284" t="str">
            <v>DEFORMADO</v>
          </cell>
          <cell r="G5284" t="str">
            <v>ALETA  AVD.DEFORMADO</v>
          </cell>
          <cell r="H5284" t="str">
            <v>X76</v>
          </cell>
          <cell r="I5284" t="str">
            <v>TCMU</v>
          </cell>
          <cell r="J5284">
            <v>7</v>
          </cell>
          <cell r="K5284" t="str">
            <v>MANZANELLI RICARDO O</v>
          </cell>
          <cell r="L5284" t="str">
            <v>GUNI</v>
          </cell>
        </row>
        <row r="5285">
          <cell r="A5285">
            <v>22</v>
          </cell>
          <cell r="B5285" t="str">
            <v>X76</v>
          </cell>
          <cell r="C5285" t="str">
            <v>DEPARTAMENTO  CHAPA</v>
          </cell>
          <cell r="D5285" t="str">
            <v>426</v>
          </cell>
          <cell r="E5285" t="str">
            <v>ALETA  AVD.</v>
          </cell>
          <cell r="F5285" t="str">
            <v>PICO</v>
          </cell>
          <cell r="G5285" t="str">
            <v>ALETA  AVD.PICO</v>
          </cell>
          <cell r="H5285" t="str">
            <v>X76</v>
          </cell>
          <cell r="I5285" t="str">
            <v>TCMU</v>
          </cell>
          <cell r="J5285">
            <v>7</v>
          </cell>
          <cell r="K5285" t="str">
            <v>VAZQUEZ RENE ALBERTO</v>
          </cell>
          <cell r="L5285" t="str">
            <v>GUNI</v>
          </cell>
        </row>
        <row r="5286">
          <cell r="A5286">
            <v>22</v>
          </cell>
          <cell r="B5286" t="str">
            <v>X76</v>
          </cell>
          <cell r="C5286" t="str">
            <v>DEPARTAMENTO  CHAPA</v>
          </cell>
          <cell r="D5286" t="str">
            <v>426</v>
          </cell>
          <cell r="E5286" t="str">
            <v>ALETA  AVI.</v>
          </cell>
          <cell r="F5286" t="str">
            <v>BOLLOS</v>
          </cell>
          <cell r="G5286" t="str">
            <v>ALETA  AVI.BOLLOS</v>
          </cell>
          <cell r="H5286" t="str">
            <v>X76</v>
          </cell>
          <cell r="I5286" t="str">
            <v>STO1</v>
          </cell>
          <cell r="J5286">
            <v>7</v>
          </cell>
          <cell r="K5286" t="str">
            <v>DIAZ, VALENTIN</v>
          </cell>
          <cell r="L5286" t="str">
            <v>STO1</v>
          </cell>
        </row>
        <row r="5287">
          <cell r="A5287">
            <v>22</v>
          </cell>
          <cell r="B5287" t="str">
            <v>X76</v>
          </cell>
          <cell r="C5287" t="str">
            <v>DEPARTAMENTO  CHAPA</v>
          </cell>
          <cell r="D5287" t="str">
            <v>426</v>
          </cell>
          <cell r="E5287" t="str">
            <v>ALETA  AVI.</v>
          </cell>
          <cell r="F5287" t="str">
            <v>PICO</v>
          </cell>
          <cell r="G5287" t="str">
            <v>ALETA  AVI.PICO</v>
          </cell>
          <cell r="H5287" t="str">
            <v>X76</v>
          </cell>
          <cell r="I5287" t="str">
            <v>TCMU</v>
          </cell>
          <cell r="J5287">
            <v>7</v>
          </cell>
          <cell r="K5287" t="str">
            <v>VAZQUEZ RENE ALBERTO</v>
          </cell>
          <cell r="L5287" t="str">
            <v>GUNI</v>
          </cell>
        </row>
        <row r="5288">
          <cell r="A5288">
            <v>22</v>
          </cell>
          <cell r="B5288" t="str">
            <v>X76</v>
          </cell>
          <cell r="C5288" t="str">
            <v>DEPARTAMENTO  CHAPA</v>
          </cell>
          <cell r="D5288" t="str">
            <v>426</v>
          </cell>
          <cell r="E5288" t="str">
            <v>ALETA  AVI.</v>
          </cell>
          <cell r="F5288" t="str">
            <v>PICO</v>
          </cell>
          <cell r="G5288" t="str">
            <v>ALETA  AVI.PICO</v>
          </cell>
          <cell r="H5288" t="str">
            <v>X76</v>
          </cell>
          <cell r="I5288" t="str">
            <v>TCMU</v>
          </cell>
          <cell r="J5288">
            <v>7</v>
          </cell>
          <cell r="K5288" t="str">
            <v>ZELAYA GONZA MA CRUZ</v>
          </cell>
          <cell r="L5288" t="str">
            <v>GUNI</v>
          </cell>
        </row>
        <row r="5289">
          <cell r="A5289">
            <v>22</v>
          </cell>
          <cell r="B5289" t="str">
            <v>X76</v>
          </cell>
          <cell r="C5289" t="str">
            <v>DEPARTAMENTO  CHAPA</v>
          </cell>
          <cell r="D5289" t="str">
            <v>426</v>
          </cell>
          <cell r="E5289" t="str">
            <v>BAJO DE CAJA I.</v>
          </cell>
          <cell r="F5289" t="str">
            <v>DESGARRO - EXTRUSION - PERFORACION</v>
          </cell>
          <cell r="G5289" t="str">
            <v>BAJO DE CAJA I.DESGARRO - EXTRUSION - PERFORACION</v>
          </cell>
          <cell r="H5289" t="str">
            <v>X76</v>
          </cell>
          <cell r="I5289" t="str">
            <v>STO1</v>
          </cell>
          <cell r="J5289">
            <v>7</v>
          </cell>
          <cell r="K5289" t="str">
            <v>QUINTEROS, EDUARDO</v>
          </cell>
          <cell r="L5289" t="str">
            <v>STO1</v>
          </cell>
        </row>
        <row r="5290">
          <cell r="A5290">
            <v>22</v>
          </cell>
          <cell r="B5290" t="str">
            <v>X76</v>
          </cell>
          <cell r="C5290" t="str">
            <v>DEPARTAMENTO  CHAPA</v>
          </cell>
          <cell r="D5290" t="str">
            <v>426</v>
          </cell>
          <cell r="E5290" t="str">
            <v>BRANCARD DE TECHO DCHO.</v>
          </cell>
          <cell r="F5290" t="str">
            <v>DESGARRO - EXTRUSION - PERFORACION</v>
          </cell>
          <cell r="G5290" t="str">
            <v>BRANCARD DE TECHO DCHO.DESGARRO - EXTRUSION - PERFORACION</v>
          </cell>
          <cell r="H5290" t="str">
            <v>X76</v>
          </cell>
          <cell r="I5290" t="str">
            <v>STO1</v>
          </cell>
          <cell r="J5290">
            <v>7</v>
          </cell>
          <cell r="K5290" t="str">
            <v>QUINTEROS, EDUARDO</v>
          </cell>
          <cell r="L5290" t="str">
            <v>STO1</v>
          </cell>
        </row>
        <row r="5291">
          <cell r="A5291">
            <v>22</v>
          </cell>
          <cell r="B5291" t="str">
            <v>X76</v>
          </cell>
          <cell r="C5291" t="str">
            <v>DEPARTAMENTO  CHAPA</v>
          </cell>
          <cell r="D5291" t="str">
            <v>426</v>
          </cell>
          <cell r="E5291" t="str">
            <v>BRANCARD DE TECHO DCHO.</v>
          </cell>
          <cell r="F5291" t="str">
            <v>OXIDACION</v>
          </cell>
          <cell r="G5291" t="str">
            <v>BRANCARD DE TECHO DCHO.OXIDACION</v>
          </cell>
          <cell r="H5291" t="str">
            <v>X76</v>
          </cell>
          <cell r="I5291" t="str">
            <v>STO1</v>
          </cell>
          <cell r="J5291">
            <v>7</v>
          </cell>
          <cell r="K5291" t="str">
            <v>QUINTEROS, EDUARDO</v>
          </cell>
          <cell r="L5291" t="str">
            <v>STO1</v>
          </cell>
        </row>
        <row r="5292">
          <cell r="A5292">
            <v>22</v>
          </cell>
          <cell r="B5292" t="str">
            <v>X76</v>
          </cell>
          <cell r="C5292" t="str">
            <v>DEPARTAMENTO  CHAPA</v>
          </cell>
          <cell r="D5292" t="str">
            <v>426</v>
          </cell>
          <cell r="E5292" t="str">
            <v>CAPOT AV.</v>
          </cell>
          <cell r="F5292" t="str">
            <v>MAL POSICIONADO</v>
          </cell>
          <cell r="G5292" t="str">
            <v>CAPOT AV.MAL POSICIONADO</v>
          </cell>
          <cell r="H5292" t="str">
            <v>X76</v>
          </cell>
          <cell r="I5292" t="str">
            <v>TCMU</v>
          </cell>
          <cell r="J5292">
            <v>7</v>
          </cell>
          <cell r="K5292" t="str">
            <v>MANZANELLI RICARDO O</v>
          </cell>
          <cell r="L5292" t="str">
            <v>GUNI</v>
          </cell>
        </row>
        <row r="5293">
          <cell r="A5293">
            <v>22</v>
          </cell>
          <cell r="B5293" t="str">
            <v>X76</v>
          </cell>
          <cell r="C5293" t="str">
            <v>DEPARTAMENTO  CHAPA</v>
          </cell>
          <cell r="D5293" t="str">
            <v>426</v>
          </cell>
          <cell r="E5293" t="str">
            <v>CAPOT AV.</v>
          </cell>
          <cell r="F5293" t="str">
            <v>MAL POSICIONADO</v>
          </cell>
          <cell r="G5293" t="str">
            <v>CAPOT AV.MAL POSICIONADO</v>
          </cell>
          <cell r="H5293" t="str">
            <v>X76</v>
          </cell>
          <cell r="I5293" t="str">
            <v>TCMU</v>
          </cell>
          <cell r="J5293">
            <v>7</v>
          </cell>
          <cell r="K5293" t="str">
            <v>VAZQUEZ RENE ALBERTO</v>
          </cell>
          <cell r="L5293" t="str">
            <v>GUNI</v>
          </cell>
        </row>
        <row r="5294">
          <cell r="A5294">
            <v>22</v>
          </cell>
          <cell r="B5294" t="str">
            <v>X76</v>
          </cell>
          <cell r="C5294" t="str">
            <v>DEPARTAMENTO  CHAPA</v>
          </cell>
          <cell r="D5294" t="str">
            <v>426</v>
          </cell>
          <cell r="E5294" t="str">
            <v>ENCUADRAMIENTO DE PUERTA ARD.</v>
          </cell>
          <cell r="F5294" t="str">
            <v>PICO</v>
          </cell>
          <cell r="G5294" t="str">
            <v>ENCUADRAMIENTO DE PUERTA ARD.PICO</v>
          </cell>
          <cell r="H5294" t="str">
            <v>X76</v>
          </cell>
          <cell r="I5294" t="str">
            <v>STO1</v>
          </cell>
          <cell r="J5294">
            <v>7</v>
          </cell>
          <cell r="K5294" t="str">
            <v>QUINTEROS, EDUARDO</v>
          </cell>
          <cell r="L5294" t="str">
            <v>STO1</v>
          </cell>
        </row>
        <row r="5295">
          <cell r="A5295">
            <v>22</v>
          </cell>
          <cell r="B5295" t="str">
            <v>X76</v>
          </cell>
          <cell r="C5295" t="str">
            <v>DEPARTAMENTO  CHAPA</v>
          </cell>
          <cell r="D5295" t="str">
            <v>426</v>
          </cell>
          <cell r="E5295" t="str">
            <v>ENCUADRAMIENTO DE PUERTA ARI.</v>
          </cell>
          <cell r="F5295" t="str">
            <v>BOLLOS</v>
          </cell>
          <cell r="G5295" t="str">
            <v>ENCUADRAMIENTO DE PUERTA ARI.BOLLOS</v>
          </cell>
          <cell r="H5295" t="str">
            <v>X76</v>
          </cell>
          <cell r="I5295" t="str">
            <v>STO1</v>
          </cell>
          <cell r="J5295">
            <v>7</v>
          </cell>
          <cell r="K5295" t="str">
            <v>CORREA, ALBERTO</v>
          </cell>
          <cell r="L5295" t="str">
            <v>STO1</v>
          </cell>
        </row>
        <row r="5296">
          <cell r="A5296">
            <v>22</v>
          </cell>
          <cell r="B5296" t="str">
            <v>X76</v>
          </cell>
          <cell r="C5296" t="str">
            <v>DEPARTAMENTO  CHAPA</v>
          </cell>
          <cell r="D5296" t="str">
            <v>426</v>
          </cell>
          <cell r="E5296" t="str">
            <v>MARCO DE PUERTA  ARD</v>
          </cell>
          <cell r="F5296" t="str">
            <v>SOLDADURA ESTALLADA</v>
          </cell>
          <cell r="G5296" t="str">
            <v>MARCO DE PUERTA  ARDSOLDADURA ESTALLADA</v>
          </cell>
          <cell r="H5296" t="str">
            <v>X76</v>
          </cell>
          <cell r="I5296" t="str">
            <v>STO1</v>
          </cell>
          <cell r="J5296">
            <v>7</v>
          </cell>
          <cell r="K5296" t="str">
            <v>QUINTEROS, EDUARDO</v>
          </cell>
          <cell r="L5296" t="str">
            <v>STO1</v>
          </cell>
        </row>
        <row r="5297">
          <cell r="A5297">
            <v>22</v>
          </cell>
          <cell r="B5297" t="str">
            <v>X76</v>
          </cell>
          <cell r="C5297" t="str">
            <v>DEPARTAMENTO  CHAPA</v>
          </cell>
          <cell r="D5297" t="str">
            <v>426</v>
          </cell>
          <cell r="E5297" t="str">
            <v>MARCO DE PUERTA  AVD</v>
          </cell>
          <cell r="F5297" t="str">
            <v>DEFORMACION</v>
          </cell>
          <cell r="G5297" t="str">
            <v>MARCO DE PUERTA  AVDDEFORMACION</v>
          </cell>
          <cell r="H5297" t="str">
            <v>X76</v>
          </cell>
          <cell r="I5297" t="str">
            <v>STO1</v>
          </cell>
          <cell r="J5297">
            <v>7</v>
          </cell>
          <cell r="K5297" t="str">
            <v>CORREA, ALBERTO</v>
          </cell>
          <cell r="L5297" t="str">
            <v>STO1</v>
          </cell>
        </row>
        <row r="5298">
          <cell r="A5298">
            <v>22</v>
          </cell>
          <cell r="B5298" t="str">
            <v>X76</v>
          </cell>
          <cell r="C5298" t="str">
            <v>DEPARTAMENTO  CHAPA</v>
          </cell>
          <cell r="D5298" t="str">
            <v>426</v>
          </cell>
          <cell r="E5298" t="str">
            <v>MARCO DE PUERTA  AVI</v>
          </cell>
          <cell r="F5298" t="str">
            <v>BOLLOS</v>
          </cell>
          <cell r="G5298" t="str">
            <v>MARCO DE PUERTA  AVIBOLLOS</v>
          </cell>
          <cell r="H5298" t="str">
            <v>X76</v>
          </cell>
          <cell r="I5298" t="str">
            <v>STO1</v>
          </cell>
          <cell r="J5298">
            <v>7</v>
          </cell>
          <cell r="K5298" t="str">
            <v>QUINTEROS, EDUARDO</v>
          </cell>
          <cell r="L5298" t="str">
            <v>STO1</v>
          </cell>
        </row>
        <row r="5299">
          <cell r="A5299">
            <v>22</v>
          </cell>
          <cell r="B5299" t="str">
            <v>X76</v>
          </cell>
          <cell r="C5299" t="str">
            <v>DEPARTAMENTO  CHAPA</v>
          </cell>
          <cell r="D5299" t="str">
            <v>426</v>
          </cell>
          <cell r="E5299" t="str">
            <v>MARCO DE PUERTA  AVI</v>
          </cell>
          <cell r="F5299" t="str">
            <v>BOLLOS</v>
          </cell>
          <cell r="G5299" t="str">
            <v>MARCO DE PUERTA  AVIBOLLOS</v>
          </cell>
          <cell r="H5299" t="str">
            <v>X76</v>
          </cell>
          <cell r="I5299" t="str">
            <v>TCMU</v>
          </cell>
          <cell r="J5299">
            <v>7</v>
          </cell>
          <cell r="K5299" t="str">
            <v>FIGUEROA MIGUEL ANGE</v>
          </cell>
          <cell r="L5299" t="str">
            <v>GUNI</v>
          </cell>
        </row>
        <row r="5300">
          <cell r="A5300">
            <v>22</v>
          </cell>
          <cell r="B5300" t="str">
            <v>X76</v>
          </cell>
          <cell r="C5300" t="str">
            <v>DEPARTAMENTO  CHAPA</v>
          </cell>
          <cell r="D5300" t="str">
            <v>426</v>
          </cell>
          <cell r="E5300" t="str">
            <v>MARCO DE PUERTA  AVI</v>
          </cell>
          <cell r="F5300" t="str">
            <v>SOLDADURA ESTALLADA</v>
          </cell>
          <cell r="G5300" t="str">
            <v>MARCO DE PUERTA  AVISOLDADURA ESTALLADA</v>
          </cell>
          <cell r="H5300" t="str">
            <v>X76</v>
          </cell>
          <cell r="I5300" t="str">
            <v>STO1</v>
          </cell>
          <cell r="J5300">
            <v>7</v>
          </cell>
          <cell r="K5300" t="str">
            <v>QUINTEROS, EDUARDO</v>
          </cell>
          <cell r="L5300" t="str">
            <v>STO1</v>
          </cell>
        </row>
        <row r="5301">
          <cell r="A5301">
            <v>22</v>
          </cell>
          <cell r="B5301" t="str">
            <v>X76</v>
          </cell>
          <cell r="C5301" t="str">
            <v>DEPARTAMENTO  CHAPA</v>
          </cell>
          <cell r="D5301" t="str">
            <v>426</v>
          </cell>
          <cell r="E5301" t="str">
            <v>PUERTA AVD.</v>
          </cell>
          <cell r="F5301" t="str">
            <v>SOLDADURA ESTALLADA</v>
          </cell>
          <cell r="G5301" t="str">
            <v>PUERTA AVD.SOLDADURA ESTALLADA</v>
          </cell>
          <cell r="H5301" t="str">
            <v>X76</v>
          </cell>
          <cell r="I5301" t="str">
            <v>STO1</v>
          </cell>
          <cell r="J5301">
            <v>7</v>
          </cell>
          <cell r="K5301" t="str">
            <v>QUINTEROS, EDUARDO</v>
          </cell>
          <cell r="L5301" t="str">
            <v>STO1</v>
          </cell>
        </row>
        <row r="5302">
          <cell r="A5302">
            <v>22</v>
          </cell>
          <cell r="B5302" t="str">
            <v>X76</v>
          </cell>
          <cell r="C5302" t="str">
            <v>DEPARTAMENTO  CHAPA</v>
          </cell>
          <cell r="D5302" t="str">
            <v>426</v>
          </cell>
          <cell r="E5302" t="str">
            <v>PUERTA BATIENTE ARD.</v>
          </cell>
          <cell r="F5302" t="str">
            <v>BOLLOS</v>
          </cell>
          <cell r="G5302" t="str">
            <v>PUERTA BATIENTE ARD.BOLLOS</v>
          </cell>
          <cell r="H5302" t="str">
            <v>X76</v>
          </cell>
          <cell r="I5302" t="str">
            <v>BOUT</v>
          </cell>
          <cell r="J5302">
            <v>7</v>
          </cell>
          <cell r="K5302" t="str">
            <v>MANZANELLI RICARDO O</v>
          </cell>
          <cell r="L5302" t="str">
            <v>GUNI</v>
          </cell>
        </row>
        <row r="5303">
          <cell r="A5303">
            <v>22</v>
          </cell>
          <cell r="B5303" t="str">
            <v>X76</v>
          </cell>
          <cell r="C5303" t="str">
            <v>DEPARTAMENTO  CHAPA</v>
          </cell>
          <cell r="D5303" t="str">
            <v>426</v>
          </cell>
          <cell r="E5303" t="str">
            <v>PUERTA BATIENTE ARD.</v>
          </cell>
          <cell r="F5303" t="str">
            <v>BOLLOS</v>
          </cell>
          <cell r="G5303" t="str">
            <v>PUERTA BATIENTE ARD.BOLLOS</v>
          </cell>
          <cell r="H5303" t="str">
            <v>X76</v>
          </cell>
          <cell r="I5303" t="str">
            <v>TCMU</v>
          </cell>
          <cell r="J5303">
            <v>7</v>
          </cell>
          <cell r="K5303" t="str">
            <v>GUTIERREZ VERONICA</v>
          </cell>
          <cell r="L5303" t="str">
            <v>GUNI</v>
          </cell>
        </row>
        <row r="5304">
          <cell r="A5304">
            <v>22</v>
          </cell>
          <cell r="B5304" t="str">
            <v>X76</v>
          </cell>
          <cell r="C5304" t="str">
            <v>DEPARTAMENTO  CHAPA</v>
          </cell>
          <cell r="D5304" t="str">
            <v>426</v>
          </cell>
          <cell r="E5304" t="str">
            <v>PUERTA BATIENTE ARD.</v>
          </cell>
          <cell r="F5304" t="str">
            <v>SOLDADURA ESTALLADA</v>
          </cell>
          <cell r="G5304" t="str">
            <v>PUERTA BATIENTE ARD.SOLDADURA ESTALLADA</v>
          </cell>
          <cell r="H5304" t="str">
            <v>X76</v>
          </cell>
          <cell r="I5304" t="str">
            <v>TCMU</v>
          </cell>
          <cell r="J5304">
            <v>7</v>
          </cell>
          <cell r="K5304" t="str">
            <v>MANZANELLI RICARDO O</v>
          </cell>
          <cell r="L5304" t="str">
            <v>GUNI</v>
          </cell>
        </row>
        <row r="5305">
          <cell r="A5305">
            <v>22</v>
          </cell>
          <cell r="B5305" t="str">
            <v>X76</v>
          </cell>
          <cell r="C5305" t="str">
            <v>DEPARTAMENTO  CHAPA</v>
          </cell>
          <cell r="D5305" t="str">
            <v>426</v>
          </cell>
          <cell r="E5305" t="str">
            <v>PUERTA BATIENTE ARI.</v>
          </cell>
          <cell r="F5305" t="str">
            <v>BOLLOS</v>
          </cell>
          <cell r="G5305" t="str">
            <v>PUERTA BATIENTE ARI.BOLLOS</v>
          </cell>
          <cell r="H5305" t="str">
            <v>X76</v>
          </cell>
          <cell r="I5305" t="str">
            <v>STO1</v>
          </cell>
          <cell r="J5305">
            <v>7</v>
          </cell>
          <cell r="K5305" t="str">
            <v>DIAZ, VALENTIN</v>
          </cell>
          <cell r="L5305" t="str">
            <v>STO1</v>
          </cell>
        </row>
        <row r="5306">
          <cell r="A5306">
            <v>22</v>
          </cell>
          <cell r="B5306" t="str">
            <v>X76</v>
          </cell>
          <cell r="C5306" t="str">
            <v>DEPARTAMENTO  CHAPA</v>
          </cell>
          <cell r="D5306" t="str">
            <v>426</v>
          </cell>
          <cell r="E5306" t="str">
            <v>PUERTA BATIENTE ARI.</v>
          </cell>
          <cell r="F5306" t="str">
            <v>BOLLOS</v>
          </cell>
          <cell r="G5306" t="str">
            <v>PUERTA BATIENTE ARI.BOLLOS</v>
          </cell>
          <cell r="H5306" t="str">
            <v>X76</v>
          </cell>
          <cell r="I5306" t="str">
            <v>TCMU</v>
          </cell>
          <cell r="J5306">
            <v>7</v>
          </cell>
          <cell r="K5306" t="str">
            <v>FUENTE FEDER GREGOR</v>
          </cell>
          <cell r="L5306" t="str">
            <v>GUNI</v>
          </cell>
        </row>
        <row r="5307">
          <cell r="A5307">
            <v>22</v>
          </cell>
          <cell r="B5307" t="str">
            <v>X76</v>
          </cell>
          <cell r="C5307" t="str">
            <v>DEPARTAMENTO  CHAPA</v>
          </cell>
          <cell r="D5307" t="str">
            <v>426</v>
          </cell>
          <cell r="E5307" t="str">
            <v>PUERTA BATIENTE ARI.</v>
          </cell>
          <cell r="F5307" t="str">
            <v>BOLLOS</v>
          </cell>
          <cell r="G5307" t="str">
            <v>PUERTA BATIENTE ARI.BOLLOS</v>
          </cell>
          <cell r="H5307" t="str">
            <v>X76</v>
          </cell>
          <cell r="I5307" t="str">
            <v>TCMU</v>
          </cell>
          <cell r="J5307">
            <v>7</v>
          </cell>
          <cell r="K5307" t="str">
            <v>GAUNA MARIA EUGENIA</v>
          </cell>
          <cell r="L5307" t="str">
            <v>GUNI</v>
          </cell>
        </row>
        <row r="5308">
          <cell r="A5308">
            <v>22</v>
          </cell>
          <cell r="B5308" t="str">
            <v>X76</v>
          </cell>
          <cell r="C5308" t="str">
            <v>DEPARTAMENTO  CHAPA</v>
          </cell>
          <cell r="D5308" t="str">
            <v>426</v>
          </cell>
          <cell r="E5308" t="str">
            <v>PUERTA BATIENTE ARI.</v>
          </cell>
          <cell r="F5308" t="str">
            <v>OXIDACION</v>
          </cell>
          <cell r="G5308" t="str">
            <v>PUERTA BATIENTE ARI.OXIDACION</v>
          </cell>
          <cell r="H5308" t="str">
            <v>X76</v>
          </cell>
          <cell r="I5308" t="str">
            <v>STO1</v>
          </cell>
          <cell r="J5308">
            <v>7</v>
          </cell>
          <cell r="K5308" t="str">
            <v>CORREA, ALBERTO</v>
          </cell>
          <cell r="L5308" t="str">
            <v>STO1</v>
          </cell>
        </row>
        <row r="5309">
          <cell r="A5309">
            <v>22</v>
          </cell>
          <cell r="B5309" t="str">
            <v>X76</v>
          </cell>
          <cell r="C5309" t="str">
            <v>DEPARTAMENTO  CHAPA</v>
          </cell>
          <cell r="D5309" t="str">
            <v>426</v>
          </cell>
          <cell r="E5309" t="str">
            <v>PUERTA BATIENTE LATERAL I.</v>
          </cell>
          <cell r="F5309" t="str">
            <v>PICO</v>
          </cell>
          <cell r="G5309" t="str">
            <v>PUERTA BATIENTE LATERAL I.PICO</v>
          </cell>
          <cell r="H5309" t="str">
            <v>X76</v>
          </cell>
          <cell r="I5309" t="str">
            <v>STO1</v>
          </cell>
          <cell r="J5309">
            <v>7</v>
          </cell>
          <cell r="K5309" t="str">
            <v>QUINTEROS, EDUARDO</v>
          </cell>
          <cell r="L5309" t="str">
            <v>STO1</v>
          </cell>
        </row>
        <row r="5310">
          <cell r="A5310">
            <v>22</v>
          </cell>
          <cell r="B5310" t="str">
            <v>X76</v>
          </cell>
          <cell r="C5310" t="str">
            <v>DEPARTAMENTO  CHAPA</v>
          </cell>
          <cell r="D5310" t="str">
            <v>426</v>
          </cell>
          <cell r="E5310" t="str">
            <v>PUERTA DESLIZANTE LATERAL D.</v>
          </cell>
          <cell r="F5310" t="str">
            <v>PICO</v>
          </cell>
          <cell r="G5310" t="str">
            <v>PUERTA DESLIZANTE LATERAL D.PICO</v>
          </cell>
          <cell r="H5310" t="str">
            <v>X76</v>
          </cell>
          <cell r="I5310" t="str">
            <v>SREE</v>
          </cell>
          <cell r="J5310">
            <v>7</v>
          </cell>
          <cell r="K5310" t="str">
            <v>RAMIREZ RICAR DANIEL</v>
          </cell>
          <cell r="L5310" t="str">
            <v>GUNI</v>
          </cell>
        </row>
        <row r="5311">
          <cell r="A5311">
            <v>22</v>
          </cell>
          <cell r="B5311" t="str">
            <v>X76</v>
          </cell>
          <cell r="C5311" t="str">
            <v>DEPARTAMENTO  CHAPA</v>
          </cell>
          <cell r="D5311" t="str">
            <v>426</v>
          </cell>
          <cell r="E5311" t="str">
            <v>PUERTA DESLIZANTE LATERAL D.</v>
          </cell>
          <cell r="F5311" t="str">
            <v>PICO</v>
          </cell>
          <cell r="G5311" t="str">
            <v>PUERTA DESLIZANTE LATERAL D.PICO</v>
          </cell>
          <cell r="H5311" t="str">
            <v>X76</v>
          </cell>
          <cell r="I5311" t="str">
            <v>TCMU</v>
          </cell>
          <cell r="J5311">
            <v>7</v>
          </cell>
          <cell r="K5311" t="str">
            <v>VAZQUEZ RENE ALBERTO</v>
          </cell>
          <cell r="L5311" t="str">
            <v>GUNI</v>
          </cell>
        </row>
        <row r="5312">
          <cell r="A5312">
            <v>22</v>
          </cell>
          <cell r="B5312" t="str">
            <v>X76</v>
          </cell>
          <cell r="C5312" t="str">
            <v>DEPARTAMENTO  CHAPA</v>
          </cell>
          <cell r="D5312" t="str">
            <v>426</v>
          </cell>
          <cell r="E5312" t="str">
            <v>PUERTA DESLIZANTE LATERAL D.</v>
          </cell>
          <cell r="F5312" t="str">
            <v>PICO</v>
          </cell>
          <cell r="G5312" t="str">
            <v>PUERTA DESLIZANTE LATERAL D.PICO</v>
          </cell>
          <cell r="H5312" t="str">
            <v>X76</v>
          </cell>
          <cell r="I5312" t="str">
            <v>TCMU</v>
          </cell>
          <cell r="J5312">
            <v>7</v>
          </cell>
          <cell r="K5312" t="str">
            <v>VERA FEDERICO</v>
          </cell>
          <cell r="L5312" t="str">
            <v>GUNI</v>
          </cell>
        </row>
        <row r="5313">
          <cell r="A5313">
            <v>22</v>
          </cell>
          <cell r="B5313" t="str">
            <v>X76</v>
          </cell>
          <cell r="C5313" t="str">
            <v>DEPARTAMENTO  CHAPA</v>
          </cell>
          <cell r="D5313" t="str">
            <v>426</v>
          </cell>
          <cell r="E5313" t="str">
            <v>PUERTA DESLIZANTE LATERAL D.</v>
          </cell>
          <cell r="F5313" t="str">
            <v>PICO</v>
          </cell>
          <cell r="G5313" t="str">
            <v>PUERTA DESLIZANTE LATERAL D.PICO</v>
          </cell>
          <cell r="H5313" t="str">
            <v>X76</v>
          </cell>
          <cell r="J5313">
            <v>7</v>
          </cell>
          <cell r="K5313" t="str">
            <v>VAZQUEZ RENE ALBERTO</v>
          </cell>
          <cell r="L5313" t="str">
            <v>GUNI</v>
          </cell>
        </row>
        <row r="5314">
          <cell r="A5314">
            <v>22</v>
          </cell>
          <cell r="B5314" t="str">
            <v>X76</v>
          </cell>
          <cell r="C5314" t="str">
            <v>DEPARTAMENTO  CHAPA</v>
          </cell>
          <cell r="D5314" t="str">
            <v>426</v>
          </cell>
          <cell r="E5314" t="str">
            <v>PUERTA DESLIZANTE LATERAL I.</v>
          </cell>
          <cell r="F5314" t="str">
            <v>PICO</v>
          </cell>
          <cell r="G5314" t="str">
            <v>PUERTA DESLIZANTE LATERAL I.PICO</v>
          </cell>
          <cell r="H5314" t="str">
            <v>X76</v>
          </cell>
          <cell r="I5314" t="str">
            <v>TCMU</v>
          </cell>
          <cell r="J5314">
            <v>7</v>
          </cell>
          <cell r="K5314" t="str">
            <v>VERA FEDERICO</v>
          </cell>
          <cell r="L5314" t="str">
            <v>GUNI</v>
          </cell>
        </row>
        <row r="5315">
          <cell r="A5315">
            <v>22</v>
          </cell>
          <cell r="B5315" t="str">
            <v>X76</v>
          </cell>
          <cell r="C5315" t="str">
            <v>DEPARTAMENTO  CHAPA</v>
          </cell>
          <cell r="D5315" t="str">
            <v>426</v>
          </cell>
          <cell r="E5315" t="str">
            <v>TECHO</v>
          </cell>
          <cell r="F5315" t="str">
            <v>DEFORMACION</v>
          </cell>
          <cell r="G5315" t="str">
            <v>TECHODEFORMACION</v>
          </cell>
          <cell r="H5315" t="str">
            <v>X76</v>
          </cell>
          <cell r="I5315" t="str">
            <v>TCMU</v>
          </cell>
          <cell r="J5315">
            <v>7</v>
          </cell>
          <cell r="K5315" t="str">
            <v>FIGUEROA MIGUEL ANGE</v>
          </cell>
          <cell r="L5315" t="str">
            <v>GUNI</v>
          </cell>
        </row>
        <row r="5316">
          <cell r="A5316">
            <v>22</v>
          </cell>
          <cell r="B5316" t="str">
            <v>X76</v>
          </cell>
          <cell r="C5316" t="str">
            <v>DEPARTAMENTO  CHAPA</v>
          </cell>
          <cell r="D5316" t="str">
            <v>426</v>
          </cell>
          <cell r="E5316" t="str">
            <v>TECHO</v>
          </cell>
          <cell r="F5316" t="str">
            <v>MASTICO DE CHAPA SUPERABUNDANTE</v>
          </cell>
          <cell r="G5316" t="str">
            <v>TECHOMASTICO DE CHAPA SUPERABUNDANTE</v>
          </cell>
          <cell r="H5316" t="str">
            <v>X76</v>
          </cell>
          <cell r="I5316" t="str">
            <v>STO1</v>
          </cell>
          <cell r="J5316">
            <v>7</v>
          </cell>
          <cell r="K5316" t="str">
            <v>CORREA, ALBERTO</v>
          </cell>
          <cell r="L5316" t="str">
            <v>STO1</v>
          </cell>
        </row>
        <row r="5317">
          <cell r="A5317">
            <v>22</v>
          </cell>
          <cell r="B5317" t="str">
            <v>X76</v>
          </cell>
          <cell r="C5317" t="str">
            <v>DEPARTAMENTO  CHAPA</v>
          </cell>
          <cell r="D5317" t="str">
            <v>426</v>
          </cell>
          <cell r="E5317" t="str">
            <v>TECHO</v>
          </cell>
          <cell r="F5317" t="str">
            <v>MASTICO DE CHAPA SUPERABUNDANTE</v>
          </cell>
          <cell r="G5317" t="str">
            <v>TECHOMASTICO DE CHAPA SUPERABUNDANTE</v>
          </cell>
          <cell r="H5317" t="str">
            <v>X76</v>
          </cell>
          <cell r="I5317" t="str">
            <v>STO1</v>
          </cell>
          <cell r="J5317">
            <v>7</v>
          </cell>
          <cell r="K5317" t="str">
            <v>QUINTEROS, EDUARDO</v>
          </cell>
          <cell r="L5317" t="str">
            <v>STO1</v>
          </cell>
        </row>
        <row r="5318">
          <cell r="A5318">
            <v>22</v>
          </cell>
          <cell r="B5318" t="str">
            <v>X76</v>
          </cell>
          <cell r="C5318" t="str">
            <v>DEPARTAMENTO  CHAPA</v>
          </cell>
          <cell r="D5318" t="str">
            <v>426</v>
          </cell>
          <cell r="E5318" t="str">
            <v>TECHO</v>
          </cell>
          <cell r="F5318" t="str">
            <v>OXIDACION</v>
          </cell>
          <cell r="G5318" t="str">
            <v>TECHOOXIDACION</v>
          </cell>
          <cell r="H5318" t="str">
            <v>X76</v>
          </cell>
          <cell r="I5318" t="str">
            <v>STO1</v>
          </cell>
          <cell r="J5318">
            <v>7</v>
          </cell>
          <cell r="K5318" t="str">
            <v>DIAZ, VALENTIN</v>
          </cell>
          <cell r="L5318" t="str">
            <v>STO1</v>
          </cell>
        </row>
        <row r="5319">
          <cell r="A5319">
            <v>22</v>
          </cell>
          <cell r="B5319" t="str">
            <v>X76</v>
          </cell>
          <cell r="C5319" t="str">
            <v>DEPARTAMENTO  CHAPA</v>
          </cell>
          <cell r="D5319" t="str">
            <v>426</v>
          </cell>
          <cell r="E5319" t="str">
            <v>TECHO</v>
          </cell>
          <cell r="F5319" t="str">
            <v>PICO</v>
          </cell>
          <cell r="G5319" t="str">
            <v>TECHOPICO</v>
          </cell>
          <cell r="H5319" t="str">
            <v>X76</v>
          </cell>
          <cell r="I5319" t="str">
            <v>TCMU</v>
          </cell>
          <cell r="J5319">
            <v>7</v>
          </cell>
          <cell r="K5319" t="str">
            <v>FIGUEROA MIGUEL ANGE</v>
          </cell>
          <cell r="L5319" t="str">
            <v>GUNI</v>
          </cell>
        </row>
        <row r="5320">
          <cell r="A5320">
            <v>22</v>
          </cell>
          <cell r="B5320" t="str">
            <v>X76</v>
          </cell>
          <cell r="C5320" t="str">
            <v>DEPARTAMENTO  CHAPA</v>
          </cell>
          <cell r="D5320" t="str">
            <v>426</v>
          </cell>
          <cell r="E5320" t="str">
            <v>TECHO</v>
          </cell>
          <cell r="F5320" t="str">
            <v>PICO</v>
          </cell>
          <cell r="G5320" t="str">
            <v>TECHOPICO</v>
          </cell>
          <cell r="H5320" t="str">
            <v>X76</v>
          </cell>
          <cell r="I5320" t="str">
            <v>TCMU</v>
          </cell>
          <cell r="J5320">
            <v>7</v>
          </cell>
          <cell r="K5320" t="str">
            <v>GUTIERREZ VERONICA</v>
          </cell>
          <cell r="L5320" t="str">
            <v>GUNI</v>
          </cell>
        </row>
        <row r="5321">
          <cell r="A5321">
            <v>22</v>
          </cell>
          <cell r="B5321" t="str">
            <v>X76</v>
          </cell>
          <cell r="C5321" t="str">
            <v>DEPARTAMENTO  CHAPA</v>
          </cell>
          <cell r="D5321" t="str">
            <v>426</v>
          </cell>
          <cell r="E5321" t="str">
            <v>TECHO</v>
          </cell>
          <cell r="F5321" t="str">
            <v>PICO</v>
          </cell>
          <cell r="G5321" t="str">
            <v>TECHOPICO</v>
          </cell>
          <cell r="H5321" t="str">
            <v>X76</v>
          </cell>
          <cell r="I5321" t="str">
            <v>TCMU</v>
          </cell>
          <cell r="J5321">
            <v>7</v>
          </cell>
          <cell r="K5321" t="str">
            <v>ZELAYA GONZA MA CRUZ</v>
          </cell>
          <cell r="L5321" t="str">
            <v>GUNI</v>
          </cell>
        </row>
        <row r="5322">
          <cell r="A5322">
            <v>22</v>
          </cell>
          <cell r="B5322" t="str">
            <v>X76</v>
          </cell>
          <cell r="C5322" t="str">
            <v>DEPARTAMENTO  CHAPA</v>
          </cell>
          <cell r="D5322" t="str">
            <v>427</v>
          </cell>
          <cell r="E5322" t="str">
            <v>ALETA  AVD.</v>
          </cell>
          <cell r="F5322" t="str">
            <v>DEFORMACION</v>
          </cell>
          <cell r="G5322" t="str">
            <v>ALETA  AVD.DEFORMACION</v>
          </cell>
          <cell r="H5322" t="str">
            <v>X76</v>
          </cell>
          <cell r="I5322" t="str">
            <v>STO1</v>
          </cell>
          <cell r="J5322">
            <v>7</v>
          </cell>
          <cell r="K5322" t="str">
            <v>QUINTEROS, EDUARDO</v>
          </cell>
          <cell r="L5322" t="str">
            <v>STO1</v>
          </cell>
        </row>
        <row r="5323">
          <cell r="A5323">
            <v>22</v>
          </cell>
          <cell r="B5323" t="str">
            <v>X76</v>
          </cell>
          <cell r="C5323" t="str">
            <v>DEPARTAMENTO  CHAPA</v>
          </cell>
          <cell r="D5323" t="str">
            <v>427</v>
          </cell>
          <cell r="E5323" t="str">
            <v>ALETA  AVI.</v>
          </cell>
          <cell r="F5323" t="str">
            <v>DEFORMACION</v>
          </cell>
          <cell r="G5323" t="str">
            <v>ALETA  AVI.DEFORMACION</v>
          </cell>
          <cell r="H5323" t="str">
            <v>X76</v>
          </cell>
          <cell r="I5323" t="str">
            <v>TCMU</v>
          </cell>
          <cell r="J5323">
            <v>7</v>
          </cell>
          <cell r="K5323" t="str">
            <v>ZELAYA GONZA MA CRUZ</v>
          </cell>
          <cell r="L5323" t="str">
            <v>GUNI</v>
          </cell>
        </row>
        <row r="5324">
          <cell r="A5324">
            <v>22</v>
          </cell>
          <cell r="B5324" t="str">
            <v>X76</v>
          </cell>
          <cell r="C5324" t="str">
            <v>DEPARTAMENTO  CHAPA</v>
          </cell>
          <cell r="D5324" t="str">
            <v>427</v>
          </cell>
          <cell r="E5324" t="str">
            <v>BRANCARD DE TECHO IZ.</v>
          </cell>
          <cell r="F5324" t="str">
            <v>SOLDADURA ESTALLADA</v>
          </cell>
          <cell r="G5324" t="str">
            <v>BRANCARD DE TECHO IZ.SOLDADURA ESTALLADA</v>
          </cell>
          <cell r="H5324" t="str">
            <v>X76</v>
          </cell>
          <cell r="I5324" t="str">
            <v>STO1</v>
          </cell>
          <cell r="J5324">
            <v>7</v>
          </cell>
          <cell r="K5324" t="str">
            <v>QUINTEROS, EDUARDO</v>
          </cell>
          <cell r="L5324" t="str">
            <v>STO1</v>
          </cell>
        </row>
        <row r="5325">
          <cell r="A5325">
            <v>22</v>
          </cell>
          <cell r="B5325" t="str">
            <v>X76</v>
          </cell>
          <cell r="C5325" t="str">
            <v>DEPARTAMENTO  CHAPA</v>
          </cell>
          <cell r="D5325" t="str">
            <v>427</v>
          </cell>
          <cell r="E5325" t="str">
            <v>CAPOT AV.</v>
          </cell>
          <cell r="F5325" t="str">
            <v>DEFORMACION</v>
          </cell>
          <cell r="G5325" t="str">
            <v>CAPOT AV.DEFORMACION</v>
          </cell>
          <cell r="H5325" t="str">
            <v>X76</v>
          </cell>
          <cell r="I5325" t="str">
            <v>BOUT</v>
          </cell>
          <cell r="J5325">
            <v>7</v>
          </cell>
          <cell r="K5325" t="str">
            <v>GUTIERREZ VERONICA</v>
          </cell>
          <cell r="L5325" t="str">
            <v>GUNI</v>
          </cell>
        </row>
        <row r="5326">
          <cell r="A5326">
            <v>22</v>
          </cell>
          <cell r="B5326" t="str">
            <v>X76</v>
          </cell>
          <cell r="C5326" t="str">
            <v>DEPARTAMENTO  CHAPA</v>
          </cell>
          <cell r="D5326" t="str">
            <v>427</v>
          </cell>
          <cell r="E5326" t="str">
            <v>CAPOT AV.</v>
          </cell>
          <cell r="F5326" t="str">
            <v>DEFORMACION</v>
          </cell>
          <cell r="G5326" t="str">
            <v>CAPOT AV.DEFORMACION</v>
          </cell>
          <cell r="H5326" t="str">
            <v>X76</v>
          </cell>
          <cell r="I5326" t="str">
            <v>SREE</v>
          </cell>
          <cell r="J5326">
            <v>7</v>
          </cell>
          <cell r="K5326" t="str">
            <v>RUSEK CHRISTIAN ADRI</v>
          </cell>
          <cell r="L5326" t="str">
            <v>GUNI</v>
          </cell>
        </row>
        <row r="5327">
          <cell r="A5327">
            <v>22</v>
          </cell>
          <cell r="B5327" t="str">
            <v>X76</v>
          </cell>
          <cell r="C5327" t="str">
            <v>DEPARTAMENTO  CHAPA</v>
          </cell>
          <cell r="D5327" t="str">
            <v>427</v>
          </cell>
          <cell r="E5327" t="str">
            <v>CAPOT AV.</v>
          </cell>
          <cell r="F5327" t="str">
            <v>FIJACION ROSCADA FLOJA</v>
          </cell>
          <cell r="G5327" t="str">
            <v>CAPOT AV.FIJACION ROSCADA FLOJA</v>
          </cell>
          <cell r="H5327" t="str">
            <v>X76</v>
          </cell>
          <cell r="I5327" t="str">
            <v>STO1</v>
          </cell>
          <cell r="J5327">
            <v>7</v>
          </cell>
          <cell r="K5327" t="str">
            <v>QUINTEROS, EDUARDO</v>
          </cell>
          <cell r="L5327" t="str">
            <v>STO1</v>
          </cell>
        </row>
        <row r="5328">
          <cell r="A5328">
            <v>22</v>
          </cell>
          <cell r="B5328" t="str">
            <v>X76</v>
          </cell>
          <cell r="C5328" t="str">
            <v>DEPARTAMENTO  CHAPA</v>
          </cell>
          <cell r="D5328" t="str">
            <v>427</v>
          </cell>
          <cell r="E5328" t="str">
            <v>CAPOT AV.</v>
          </cell>
          <cell r="F5328" t="str">
            <v>PICO</v>
          </cell>
          <cell r="G5328" t="str">
            <v>CAPOT AV.PICO</v>
          </cell>
          <cell r="H5328" t="str">
            <v>X76</v>
          </cell>
          <cell r="I5328" t="str">
            <v>BOUT</v>
          </cell>
          <cell r="J5328">
            <v>7</v>
          </cell>
          <cell r="K5328" t="str">
            <v>MANZANELLI RICARDO O</v>
          </cell>
          <cell r="L5328" t="str">
            <v>GUNI</v>
          </cell>
        </row>
        <row r="5329">
          <cell r="A5329">
            <v>22</v>
          </cell>
          <cell r="B5329" t="str">
            <v>X76</v>
          </cell>
          <cell r="C5329" t="str">
            <v>DEPARTAMENTO  CHAPA</v>
          </cell>
          <cell r="D5329" t="str">
            <v>427</v>
          </cell>
          <cell r="E5329" t="str">
            <v>CAPOT AV.</v>
          </cell>
          <cell r="F5329" t="str">
            <v>PICO</v>
          </cell>
          <cell r="G5329" t="str">
            <v>CAPOT AV.PICO</v>
          </cell>
          <cell r="H5329" t="str">
            <v>X76</v>
          </cell>
          <cell r="I5329" t="str">
            <v>BOUT</v>
          </cell>
          <cell r="J5329">
            <v>7</v>
          </cell>
          <cell r="K5329" t="str">
            <v>VAZQUEZ RENE ALBERTO</v>
          </cell>
          <cell r="L5329" t="str">
            <v>GUNI</v>
          </cell>
        </row>
        <row r="5330">
          <cell r="A5330">
            <v>22</v>
          </cell>
          <cell r="B5330" t="str">
            <v>X76</v>
          </cell>
          <cell r="C5330" t="str">
            <v>DEPARTAMENTO  CHAPA</v>
          </cell>
          <cell r="D5330" t="str">
            <v>427</v>
          </cell>
          <cell r="E5330" t="str">
            <v>CAPOT AV.</v>
          </cell>
          <cell r="F5330" t="str">
            <v>PICO</v>
          </cell>
          <cell r="G5330" t="str">
            <v>CAPOT AV.PICO</v>
          </cell>
          <cell r="H5330" t="str">
            <v>X76</v>
          </cell>
          <cell r="I5330" t="str">
            <v>SREE</v>
          </cell>
          <cell r="J5330">
            <v>7</v>
          </cell>
          <cell r="K5330" t="str">
            <v>RUSEK CHRISTIAN ADRI</v>
          </cell>
          <cell r="L5330" t="str">
            <v>GUNI</v>
          </cell>
        </row>
        <row r="5331">
          <cell r="A5331">
            <v>22</v>
          </cell>
          <cell r="B5331" t="str">
            <v>X76</v>
          </cell>
          <cell r="C5331" t="str">
            <v>DEPARTAMENTO  CHAPA</v>
          </cell>
          <cell r="D5331" t="str">
            <v>427</v>
          </cell>
          <cell r="E5331" t="str">
            <v>DOBLADO DE BAJOCAJA  I.</v>
          </cell>
          <cell r="F5331" t="str">
            <v>FIJA.,REMACH.O GRUPILLA FALTA (CH)</v>
          </cell>
          <cell r="G5331" t="str">
            <v>DOBLADO DE BAJOCAJA  I.FIJA.,REMACH.O GRUPILLA FALTA (CH)</v>
          </cell>
          <cell r="H5331" t="str">
            <v>X76</v>
          </cell>
          <cell r="I5331" t="str">
            <v>BOUT</v>
          </cell>
          <cell r="J5331">
            <v>7</v>
          </cell>
          <cell r="K5331" t="str">
            <v>AUTELLI JORGE A</v>
          </cell>
          <cell r="L5331" t="str">
            <v>TCMU</v>
          </cell>
        </row>
        <row r="5332">
          <cell r="A5332">
            <v>22</v>
          </cell>
          <cell r="B5332" t="str">
            <v>X76</v>
          </cell>
          <cell r="C5332" t="str">
            <v>DEPARTAMENTO  CHAPA</v>
          </cell>
          <cell r="D5332" t="str">
            <v>427</v>
          </cell>
          <cell r="E5332" t="str">
            <v>ENCUADRAMIENTO DE PUERTA ARI.</v>
          </cell>
          <cell r="F5332" t="str">
            <v>DEFORMACION</v>
          </cell>
          <cell r="G5332" t="str">
            <v>ENCUADRAMIENTO DE PUERTA ARI.DEFORMACION</v>
          </cell>
          <cell r="H5332" t="str">
            <v>X76</v>
          </cell>
          <cell r="I5332" t="str">
            <v>STO1</v>
          </cell>
          <cell r="J5332">
            <v>7</v>
          </cell>
          <cell r="K5332" t="str">
            <v>QUINTEROS, EDUARDO</v>
          </cell>
          <cell r="L5332" t="str">
            <v>STO1</v>
          </cell>
        </row>
        <row r="5333">
          <cell r="A5333">
            <v>22</v>
          </cell>
          <cell r="B5333" t="str">
            <v>X76</v>
          </cell>
          <cell r="C5333" t="str">
            <v>DEPARTAMENTO  CHAPA</v>
          </cell>
          <cell r="D5333" t="str">
            <v>427</v>
          </cell>
          <cell r="E5333" t="str">
            <v>ENCUADRAMIENTO DE PUERTA AVD.</v>
          </cell>
          <cell r="F5333" t="str">
            <v>DESGARRO - EXTRUSION - PERFORACION</v>
          </cell>
          <cell r="G5333" t="str">
            <v>ENCUADRAMIENTO DE PUERTA AVD.DESGARRO - EXTRUSION - PERFORACION</v>
          </cell>
          <cell r="H5333" t="str">
            <v>X76</v>
          </cell>
          <cell r="I5333" t="str">
            <v>STO1</v>
          </cell>
          <cell r="J5333">
            <v>7</v>
          </cell>
          <cell r="K5333" t="str">
            <v>CORREA, ALBERTO</v>
          </cell>
          <cell r="L5333" t="str">
            <v>STO1</v>
          </cell>
        </row>
        <row r="5334">
          <cell r="A5334">
            <v>22</v>
          </cell>
          <cell r="B5334" t="str">
            <v>X76</v>
          </cell>
          <cell r="C5334" t="str">
            <v>DEPARTAMENTO  CHAPA</v>
          </cell>
          <cell r="D5334" t="str">
            <v>427</v>
          </cell>
          <cell r="E5334" t="str">
            <v>ENCUADRAMIENTO DE PUERTA AVD.</v>
          </cell>
          <cell r="F5334" t="str">
            <v>PROYECCION DE SOLDADURA</v>
          </cell>
          <cell r="G5334" t="str">
            <v>ENCUADRAMIENTO DE PUERTA AVD.PROYECCION DE SOLDADURA</v>
          </cell>
          <cell r="H5334" t="str">
            <v>X76</v>
          </cell>
          <cell r="I5334" t="str">
            <v>STO1</v>
          </cell>
          <cell r="J5334">
            <v>7</v>
          </cell>
          <cell r="K5334" t="str">
            <v>CORREA, ALBERTO</v>
          </cell>
          <cell r="L5334" t="str">
            <v>STO1</v>
          </cell>
        </row>
        <row r="5335">
          <cell r="A5335">
            <v>22</v>
          </cell>
          <cell r="B5335" t="str">
            <v>X76</v>
          </cell>
          <cell r="C5335" t="str">
            <v>DEPARTAMENTO  CHAPA</v>
          </cell>
          <cell r="D5335" t="str">
            <v>427</v>
          </cell>
          <cell r="E5335" t="str">
            <v>ENCUADRAMIENTO DE PUERTA AVD.</v>
          </cell>
          <cell r="F5335" t="str">
            <v>PROYECCION DE SOLDADURA</v>
          </cell>
          <cell r="G5335" t="str">
            <v>ENCUADRAMIENTO DE PUERTA AVD.PROYECCION DE SOLDADURA</v>
          </cell>
          <cell r="H5335" t="str">
            <v>X76</v>
          </cell>
          <cell r="I5335" t="str">
            <v>STO1</v>
          </cell>
          <cell r="J5335">
            <v>7</v>
          </cell>
          <cell r="K5335" t="str">
            <v>QUINTEROS, EDUARDO</v>
          </cell>
          <cell r="L5335" t="str">
            <v>STO1</v>
          </cell>
        </row>
        <row r="5336">
          <cell r="A5336">
            <v>22</v>
          </cell>
          <cell r="B5336" t="str">
            <v>X76</v>
          </cell>
          <cell r="C5336" t="str">
            <v>DEPARTAMENTO  CHAPA</v>
          </cell>
          <cell r="D5336" t="str">
            <v>427</v>
          </cell>
          <cell r="E5336" t="str">
            <v>PORTON (CONJUNTO)</v>
          </cell>
          <cell r="F5336" t="str">
            <v>DEFORMADO</v>
          </cell>
          <cell r="G5336" t="str">
            <v>PORTON (CONJUNTO)DEFORMADO</v>
          </cell>
          <cell r="H5336" t="str">
            <v>X76</v>
          </cell>
          <cell r="I5336" t="str">
            <v>BOUT</v>
          </cell>
          <cell r="J5336">
            <v>7</v>
          </cell>
          <cell r="K5336" t="str">
            <v>FIGUEROA MIGUEL ANGE</v>
          </cell>
          <cell r="L5336" t="str">
            <v>GUNI</v>
          </cell>
        </row>
        <row r="5337">
          <cell r="A5337">
            <v>22</v>
          </cell>
          <cell r="B5337" t="str">
            <v>X76</v>
          </cell>
          <cell r="C5337" t="str">
            <v>DEPARTAMENTO  CHAPA</v>
          </cell>
          <cell r="D5337" t="str">
            <v>427</v>
          </cell>
          <cell r="E5337" t="str">
            <v>PORTON (CONJUNTO)</v>
          </cell>
          <cell r="F5337" t="str">
            <v>ELEMENTO DE CHAPA IMPIDE EL MONTAJE</v>
          </cell>
          <cell r="G5337" t="str">
            <v>PORTON (CONJUNTO)ELEMENTO DE CHAPA IMPIDE EL MONTAJE</v>
          </cell>
          <cell r="H5337" t="str">
            <v>X76</v>
          </cell>
          <cell r="I5337" t="str">
            <v>TCMU</v>
          </cell>
          <cell r="J5337">
            <v>7</v>
          </cell>
          <cell r="K5337" t="str">
            <v>RAMIREZ RICAR DANIEL</v>
          </cell>
          <cell r="L5337" t="str">
            <v>GUNI</v>
          </cell>
        </row>
        <row r="5338">
          <cell r="A5338">
            <v>22</v>
          </cell>
          <cell r="B5338" t="str">
            <v>X76</v>
          </cell>
          <cell r="C5338" t="str">
            <v>DEPARTAMENTO  CHAPA</v>
          </cell>
          <cell r="D5338" t="str">
            <v>427</v>
          </cell>
          <cell r="E5338" t="str">
            <v>PORTON (CONJUNTO)</v>
          </cell>
          <cell r="F5338" t="str">
            <v>JUEGO MAL REPARTIDO</v>
          </cell>
          <cell r="G5338" t="str">
            <v>PORTON (CONJUNTO)JUEGO MAL REPARTIDO</v>
          </cell>
          <cell r="H5338" t="str">
            <v>X76</v>
          </cell>
          <cell r="I5338" t="str">
            <v>SREE</v>
          </cell>
          <cell r="J5338">
            <v>7</v>
          </cell>
          <cell r="K5338" t="str">
            <v>RUSEK CHRISTIAN ADRI</v>
          </cell>
          <cell r="L5338" t="str">
            <v>GUNI</v>
          </cell>
        </row>
        <row r="5339">
          <cell r="A5339">
            <v>22</v>
          </cell>
          <cell r="B5339" t="str">
            <v>X76</v>
          </cell>
          <cell r="C5339" t="str">
            <v>DEPARTAMENTO  CHAPA</v>
          </cell>
          <cell r="D5339" t="str">
            <v>427</v>
          </cell>
          <cell r="E5339" t="str">
            <v>PORTON (CONJUNTO)</v>
          </cell>
          <cell r="F5339" t="str">
            <v>JUEGO MAL REPARTIDO</v>
          </cell>
          <cell r="G5339" t="str">
            <v>PORTON (CONJUNTO)JUEGO MAL REPARTIDO</v>
          </cell>
          <cell r="H5339" t="str">
            <v>X76</v>
          </cell>
          <cell r="I5339" t="str">
            <v>SREE</v>
          </cell>
          <cell r="J5339">
            <v>7</v>
          </cell>
          <cell r="K5339" t="str">
            <v>VERA FEDERICO</v>
          </cell>
          <cell r="L5339" t="str">
            <v>GUNI</v>
          </cell>
        </row>
        <row r="5340">
          <cell r="A5340">
            <v>22</v>
          </cell>
          <cell r="B5340" t="str">
            <v>X76</v>
          </cell>
          <cell r="C5340" t="str">
            <v>DEPARTAMENTO  CHAPA</v>
          </cell>
          <cell r="D5340" t="str">
            <v>427</v>
          </cell>
          <cell r="E5340" t="str">
            <v>PORTON (CONJUNTO)</v>
          </cell>
          <cell r="F5340" t="str">
            <v>PICO</v>
          </cell>
          <cell r="G5340" t="str">
            <v>PORTON (CONJUNTO)PICO</v>
          </cell>
          <cell r="H5340" t="str">
            <v>X76</v>
          </cell>
          <cell r="I5340" t="str">
            <v>SREE</v>
          </cell>
          <cell r="J5340">
            <v>7</v>
          </cell>
          <cell r="K5340" t="str">
            <v>VERA FEDERICO</v>
          </cell>
          <cell r="L5340" t="str">
            <v>GUNI</v>
          </cell>
        </row>
        <row r="5341">
          <cell r="A5341">
            <v>22</v>
          </cell>
          <cell r="B5341" t="str">
            <v>X76</v>
          </cell>
          <cell r="C5341" t="str">
            <v>DEPARTAMENTO  CHAPA</v>
          </cell>
          <cell r="D5341" t="str">
            <v>427</v>
          </cell>
          <cell r="E5341" t="str">
            <v>PUERTA ARD.</v>
          </cell>
          <cell r="F5341" t="str">
            <v>BOLLOS</v>
          </cell>
          <cell r="G5341" t="str">
            <v>PUERTA ARD.BOLLOS</v>
          </cell>
          <cell r="H5341" t="str">
            <v>X76</v>
          </cell>
          <cell r="I5341" t="str">
            <v>BOUT</v>
          </cell>
          <cell r="J5341">
            <v>7</v>
          </cell>
          <cell r="K5341" t="str">
            <v>FIGUEROA MIGUEL ANGE</v>
          </cell>
          <cell r="L5341" t="str">
            <v>GUNI</v>
          </cell>
        </row>
        <row r="5342">
          <cell r="A5342">
            <v>22</v>
          </cell>
          <cell r="B5342" t="str">
            <v>X76</v>
          </cell>
          <cell r="C5342" t="str">
            <v>DEPARTAMENTO  CHAPA</v>
          </cell>
          <cell r="D5342" t="str">
            <v>427</v>
          </cell>
          <cell r="E5342" t="str">
            <v>PUERTA ARI.</v>
          </cell>
          <cell r="F5342" t="str">
            <v>TALONA A LA MANIOBRA</v>
          </cell>
          <cell r="G5342" t="str">
            <v>PUERTA ARI.TALONA A LA MANIOBRA</v>
          </cell>
          <cell r="H5342" t="str">
            <v>X76</v>
          </cell>
          <cell r="I5342" t="str">
            <v>TCMU</v>
          </cell>
          <cell r="J5342">
            <v>7</v>
          </cell>
          <cell r="K5342" t="str">
            <v>GAUNA MARIA EUGENIA</v>
          </cell>
          <cell r="L5342" t="str">
            <v>GUNI</v>
          </cell>
        </row>
        <row r="5343">
          <cell r="A5343">
            <v>22</v>
          </cell>
          <cell r="B5343" t="str">
            <v>X76</v>
          </cell>
          <cell r="C5343" t="str">
            <v>DEPARTAMENTO  CHAPA</v>
          </cell>
          <cell r="D5343" t="str">
            <v>427</v>
          </cell>
          <cell r="E5343" t="str">
            <v>PUERTA AVD.</v>
          </cell>
          <cell r="F5343" t="str">
            <v>BOLLOS</v>
          </cell>
          <cell r="G5343" t="str">
            <v>PUERTA AVD.BOLLOS</v>
          </cell>
          <cell r="H5343" t="str">
            <v>X76</v>
          </cell>
          <cell r="I5343" t="str">
            <v>BOUT</v>
          </cell>
          <cell r="J5343">
            <v>7</v>
          </cell>
          <cell r="K5343" t="str">
            <v>AUTELLI JORGE A</v>
          </cell>
          <cell r="L5343" t="str">
            <v>TCMU</v>
          </cell>
        </row>
        <row r="5344">
          <cell r="A5344">
            <v>22</v>
          </cell>
          <cell r="B5344" t="str">
            <v>X76</v>
          </cell>
          <cell r="C5344" t="str">
            <v>DEPARTAMENTO  CHAPA</v>
          </cell>
          <cell r="D5344" t="str">
            <v>427</v>
          </cell>
          <cell r="E5344" t="str">
            <v>PUERTA AVD.</v>
          </cell>
          <cell r="F5344" t="str">
            <v>DEFECTO DE CHAPA</v>
          </cell>
          <cell r="G5344" t="str">
            <v>PUERTA AVD.DEFECTO DE CHAPA</v>
          </cell>
          <cell r="H5344" t="str">
            <v>X76</v>
          </cell>
          <cell r="I5344" t="str">
            <v>BOUT</v>
          </cell>
          <cell r="J5344">
            <v>7</v>
          </cell>
          <cell r="K5344" t="str">
            <v>IBARRA CARLOS NICOLA</v>
          </cell>
          <cell r="L5344" t="str">
            <v>GUNI</v>
          </cell>
        </row>
        <row r="5345">
          <cell r="A5345">
            <v>22</v>
          </cell>
          <cell r="B5345" t="str">
            <v>X76</v>
          </cell>
          <cell r="C5345" t="str">
            <v>DEPARTAMENTO  CHAPA</v>
          </cell>
          <cell r="D5345" t="str">
            <v>427</v>
          </cell>
          <cell r="E5345" t="str">
            <v>PUERTA AVD.</v>
          </cell>
          <cell r="F5345" t="str">
            <v>DEFORMACION</v>
          </cell>
          <cell r="G5345" t="str">
            <v>PUERTA AVD.DEFORMACION</v>
          </cell>
          <cell r="H5345" t="str">
            <v>X76</v>
          </cell>
          <cell r="I5345" t="str">
            <v>TCMU</v>
          </cell>
          <cell r="J5345">
            <v>7</v>
          </cell>
          <cell r="K5345" t="str">
            <v>GAUNA MARIA EUGENIA</v>
          </cell>
          <cell r="L5345" t="str">
            <v>GUNI</v>
          </cell>
        </row>
        <row r="5346">
          <cell r="A5346">
            <v>22</v>
          </cell>
          <cell r="B5346" t="str">
            <v>X76</v>
          </cell>
          <cell r="C5346" t="str">
            <v>DEPARTAMENTO  CHAPA</v>
          </cell>
          <cell r="D5346" t="str">
            <v>427</v>
          </cell>
          <cell r="E5346" t="str">
            <v>PUERTA AVD.</v>
          </cell>
          <cell r="F5346" t="str">
            <v>DEFORMACION</v>
          </cell>
          <cell r="G5346" t="str">
            <v>PUERTA AVD.DEFORMACION</v>
          </cell>
          <cell r="H5346" t="str">
            <v>X76</v>
          </cell>
          <cell r="I5346" t="str">
            <v>TCMU</v>
          </cell>
          <cell r="J5346">
            <v>7</v>
          </cell>
          <cell r="K5346" t="str">
            <v>GUTIERREZ VERONICA</v>
          </cell>
          <cell r="L5346" t="str">
            <v>GUNI</v>
          </cell>
        </row>
        <row r="5347">
          <cell r="A5347">
            <v>22</v>
          </cell>
          <cell r="B5347" t="str">
            <v>X76</v>
          </cell>
          <cell r="C5347" t="str">
            <v>DEPARTAMENTO  CHAPA</v>
          </cell>
          <cell r="D5347" t="str">
            <v>427</v>
          </cell>
          <cell r="E5347" t="str">
            <v>PUERTA AVD.</v>
          </cell>
          <cell r="F5347" t="str">
            <v>DEFORMACION</v>
          </cell>
          <cell r="G5347" t="str">
            <v>PUERTA AVD.DEFORMACION</v>
          </cell>
          <cell r="H5347" t="str">
            <v>X76</v>
          </cell>
          <cell r="I5347" t="str">
            <v>TCMU</v>
          </cell>
          <cell r="J5347">
            <v>7</v>
          </cell>
          <cell r="K5347" t="str">
            <v>VAZQUEZ RENE ALBERTO</v>
          </cell>
          <cell r="L5347" t="str">
            <v>GUNI</v>
          </cell>
        </row>
        <row r="5348">
          <cell r="A5348">
            <v>22</v>
          </cell>
          <cell r="B5348" t="str">
            <v>X76</v>
          </cell>
          <cell r="C5348" t="str">
            <v>DEPARTAMENTO  CHAPA</v>
          </cell>
          <cell r="D5348" t="str">
            <v>427</v>
          </cell>
          <cell r="E5348" t="str">
            <v>PUERTA AVD.</v>
          </cell>
          <cell r="F5348" t="str">
            <v>DEFORMADO</v>
          </cell>
          <cell r="G5348" t="str">
            <v>PUERTA AVD.DEFORMADO</v>
          </cell>
          <cell r="H5348" t="str">
            <v>X76</v>
          </cell>
          <cell r="I5348" t="str">
            <v>TCMU</v>
          </cell>
          <cell r="J5348">
            <v>7</v>
          </cell>
          <cell r="K5348" t="str">
            <v>VAZQUEZ RENE ALBERTO</v>
          </cell>
          <cell r="L5348" t="str">
            <v>GUNI</v>
          </cell>
        </row>
        <row r="5349">
          <cell r="A5349">
            <v>22</v>
          </cell>
          <cell r="B5349" t="str">
            <v>X76</v>
          </cell>
          <cell r="C5349" t="str">
            <v>DEPARTAMENTO  CHAPA</v>
          </cell>
          <cell r="D5349" t="str">
            <v>427</v>
          </cell>
          <cell r="E5349" t="str">
            <v>PUERTA AVD.</v>
          </cell>
          <cell r="F5349" t="str">
            <v>MAL ALINEADO</v>
          </cell>
          <cell r="G5349" t="str">
            <v>PUERTA AVD.MAL ALINEADO</v>
          </cell>
          <cell r="H5349" t="str">
            <v>X76</v>
          </cell>
          <cell r="I5349" t="str">
            <v>TCMU</v>
          </cell>
          <cell r="J5349">
            <v>7</v>
          </cell>
          <cell r="K5349" t="str">
            <v>FIGUEROA MIGUEL ANGE</v>
          </cell>
          <cell r="L5349" t="str">
            <v>GUNI</v>
          </cell>
        </row>
        <row r="5350">
          <cell r="A5350">
            <v>22</v>
          </cell>
          <cell r="B5350" t="str">
            <v>X76</v>
          </cell>
          <cell r="C5350" t="str">
            <v>DEPARTAMENTO  CHAPA</v>
          </cell>
          <cell r="D5350" t="str">
            <v>427</v>
          </cell>
          <cell r="E5350" t="str">
            <v>PUERTA AVD.</v>
          </cell>
          <cell r="F5350" t="str">
            <v>NO CONFORME</v>
          </cell>
          <cell r="G5350" t="str">
            <v>PUERTA AVD.NO CONFORME</v>
          </cell>
          <cell r="H5350" t="str">
            <v>X76</v>
          </cell>
          <cell r="I5350" t="str">
            <v>TCMU</v>
          </cell>
          <cell r="J5350">
            <v>7</v>
          </cell>
          <cell r="K5350" t="str">
            <v>MANZANELLI RICARDO O</v>
          </cell>
          <cell r="L5350" t="str">
            <v>GUNI</v>
          </cell>
        </row>
        <row r="5351">
          <cell r="A5351">
            <v>22</v>
          </cell>
          <cell r="B5351" t="str">
            <v>X76</v>
          </cell>
          <cell r="C5351" t="str">
            <v>DEPARTAMENTO  CHAPA</v>
          </cell>
          <cell r="D5351" t="str">
            <v>427</v>
          </cell>
          <cell r="E5351" t="str">
            <v>PUERTA AVD.</v>
          </cell>
          <cell r="F5351" t="str">
            <v>PICO</v>
          </cell>
          <cell r="G5351" t="str">
            <v>PUERTA AVD.PICO</v>
          </cell>
          <cell r="H5351" t="str">
            <v>X76</v>
          </cell>
          <cell r="I5351" t="str">
            <v>TCMU</v>
          </cell>
          <cell r="J5351">
            <v>7</v>
          </cell>
          <cell r="K5351" t="str">
            <v>GUTIERREZ VERONICA</v>
          </cell>
          <cell r="L5351" t="str">
            <v>GUNI</v>
          </cell>
        </row>
        <row r="5352">
          <cell r="A5352">
            <v>22</v>
          </cell>
          <cell r="B5352" t="str">
            <v>X76</v>
          </cell>
          <cell r="C5352" t="str">
            <v>DEPARTAMENTO  CHAPA</v>
          </cell>
          <cell r="D5352" t="str">
            <v>427</v>
          </cell>
          <cell r="E5352" t="str">
            <v>PUERTA AVD.</v>
          </cell>
          <cell r="F5352" t="str">
            <v>PICO</v>
          </cell>
          <cell r="G5352" t="str">
            <v>PUERTA AVD.PICO</v>
          </cell>
          <cell r="H5352" t="str">
            <v>X76</v>
          </cell>
          <cell r="I5352" t="str">
            <v>TCMU</v>
          </cell>
          <cell r="J5352">
            <v>7</v>
          </cell>
          <cell r="K5352" t="str">
            <v>ZELAYA GONZA MA CRUZ</v>
          </cell>
          <cell r="L5352" t="str">
            <v>GUNI</v>
          </cell>
        </row>
        <row r="5353">
          <cell r="A5353">
            <v>22</v>
          </cell>
          <cell r="B5353" t="str">
            <v>X76</v>
          </cell>
          <cell r="C5353" t="str">
            <v>DEPARTAMENTO  CHAPA</v>
          </cell>
          <cell r="D5353" t="str">
            <v>427</v>
          </cell>
          <cell r="E5353" t="str">
            <v>PUERTA AVI.</v>
          </cell>
          <cell r="F5353" t="str">
            <v>BOLLOS</v>
          </cell>
          <cell r="G5353" t="str">
            <v>PUERTA AVI.BOLLOS</v>
          </cell>
          <cell r="H5353" t="str">
            <v>X76</v>
          </cell>
          <cell r="I5353" t="str">
            <v>BOUT</v>
          </cell>
          <cell r="J5353">
            <v>7</v>
          </cell>
          <cell r="K5353" t="str">
            <v>MANZANELLI RICARDO O</v>
          </cell>
          <cell r="L5353" t="str">
            <v>GUNI</v>
          </cell>
        </row>
        <row r="5354">
          <cell r="A5354">
            <v>22</v>
          </cell>
          <cell r="B5354" t="str">
            <v>X76</v>
          </cell>
          <cell r="C5354" t="str">
            <v>DEPARTAMENTO  CHAPA</v>
          </cell>
          <cell r="D5354" t="str">
            <v>427</v>
          </cell>
          <cell r="E5354" t="str">
            <v>PUERTA AVI.</v>
          </cell>
          <cell r="F5354" t="str">
            <v>BOLLOS</v>
          </cell>
          <cell r="G5354" t="str">
            <v>PUERTA AVI.BOLLOS</v>
          </cell>
          <cell r="H5354" t="str">
            <v>X76</v>
          </cell>
          <cell r="I5354" t="str">
            <v>BOUT</v>
          </cell>
          <cell r="J5354">
            <v>7</v>
          </cell>
          <cell r="K5354" t="str">
            <v>RUSEK CHRISTIAN ADRI</v>
          </cell>
          <cell r="L5354" t="str">
            <v>GUNI</v>
          </cell>
        </row>
        <row r="5355">
          <cell r="A5355">
            <v>22</v>
          </cell>
          <cell r="B5355" t="str">
            <v>X76</v>
          </cell>
          <cell r="C5355" t="str">
            <v>DEPARTAMENTO  CHAPA</v>
          </cell>
          <cell r="D5355" t="str">
            <v>427</v>
          </cell>
          <cell r="E5355" t="str">
            <v>PUERTA AVI.</v>
          </cell>
          <cell r="F5355" t="str">
            <v>BOLLOS</v>
          </cell>
          <cell r="G5355" t="str">
            <v>PUERTA AVI.BOLLOS</v>
          </cell>
          <cell r="H5355" t="str">
            <v>X76</v>
          </cell>
          <cell r="I5355" t="str">
            <v>BOUT</v>
          </cell>
          <cell r="J5355">
            <v>7</v>
          </cell>
          <cell r="K5355" t="str">
            <v>VAZQUEZ RENE ALBERTO</v>
          </cell>
          <cell r="L5355" t="str">
            <v>GUNI</v>
          </cell>
        </row>
        <row r="5356">
          <cell r="A5356">
            <v>22</v>
          </cell>
          <cell r="B5356" t="str">
            <v>X76</v>
          </cell>
          <cell r="C5356" t="str">
            <v>DEPARTAMENTO  CHAPA</v>
          </cell>
          <cell r="D5356" t="str">
            <v>427</v>
          </cell>
          <cell r="E5356" t="str">
            <v>PUERTA AVI.</v>
          </cell>
          <cell r="F5356" t="str">
            <v>BOLLOS</v>
          </cell>
          <cell r="G5356" t="str">
            <v>PUERTA AVI.BOLLOS</v>
          </cell>
          <cell r="H5356" t="str">
            <v>X76</v>
          </cell>
          <cell r="I5356" t="str">
            <v>SREE</v>
          </cell>
          <cell r="J5356">
            <v>7</v>
          </cell>
          <cell r="K5356" t="str">
            <v>FIGUEROA MIGUEL ANGE</v>
          </cell>
          <cell r="L5356" t="str">
            <v>GUNI</v>
          </cell>
        </row>
        <row r="5357">
          <cell r="A5357">
            <v>22</v>
          </cell>
          <cell r="B5357" t="str">
            <v>X76</v>
          </cell>
          <cell r="C5357" t="str">
            <v>DEPARTAMENTO  CHAPA</v>
          </cell>
          <cell r="D5357" t="str">
            <v>427</v>
          </cell>
          <cell r="E5357" t="str">
            <v>PUERTA AVI.</v>
          </cell>
          <cell r="F5357" t="str">
            <v>BOLLOS</v>
          </cell>
          <cell r="G5357" t="str">
            <v>PUERTA AVI.BOLLOS</v>
          </cell>
          <cell r="H5357" t="str">
            <v>X76</v>
          </cell>
          <cell r="I5357" t="str">
            <v>SREE</v>
          </cell>
          <cell r="J5357">
            <v>7</v>
          </cell>
          <cell r="K5357" t="str">
            <v>RUSEK CHRISTIAN ADRI</v>
          </cell>
          <cell r="L5357" t="str">
            <v>GUNI</v>
          </cell>
        </row>
        <row r="5358">
          <cell r="A5358">
            <v>22</v>
          </cell>
          <cell r="B5358" t="str">
            <v>X76</v>
          </cell>
          <cell r="C5358" t="str">
            <v>DEPARTAMENTO  CHAPA</v>
          </cell>
          <cell r="D5358" t="str">
            <v>427</v>
          </cell>
          <cell r="E5358" t="str">
            <v>PUERTA AVI.</v>
          </cell>
          <cell r="F5358" t="str">
            <v>DEFORMADO</v>
          </cell>
          <cell r="G5358" t="str">
            <v>PUERTA AVI.DEFORMADO</v>
          </cell>
          <cell r="H5358" t="str">
            <v>X76</v>
          </cell>
          <cell r="I5358" t="str">
            <v>TCMU</v>
          </cell>
          <cell r="J5358">
            <v>7</v>
          </cell>
          <cell r="K5358" t="str">
            <v>GAUNA MARIA EUGENIA</v>
          </cell>
          <cell r="L5358" t="str">
            <v>GUNI</v>
          </cell>
        </row>
        <row r="5359">
          <cell r="A5359">
            <v>22</v>
          </cell>
          <cell r="B5359" t="str">
            <v>X76</v>
          </cell>
          <cell r="C5359" t="str">
            <v>DEPARTAMENTO  CHAPA</v>
          </cell>
          <cell r="D5359" t="str">
            <v>427</v>
          </cell>
          <cell r="E5359" t="str">
            <v>PUERTA AVI.</v>
          </cell>
          <cell r="F5359" t="str">
            <v>DEFORMADO</v>
          </cell>
          <cell r="G5359" t="str">
            <v>PUERTA AVI.DEFORMADO</v>
          </cell>
          <cell r="H5359" t="str">
            <v>X76</v>
          </cell>
          <cell r="I5359" t="str">
            <v>TCMU</v>
          </cell>
          <cell r="J5359">
            <v>7</v>
          </cell>
          <cell r="K5359" t="str">
            <v>MANZANELLI RICARDO O</v>
          </cell>
          <cell r="L5359" t="str">
            <v>GUNI</v>
          </cell>
        </row>
        <row r="5360">
          <cell r="A5360">
            <v>22</v>
          </cell>
          <cell r="B5360" t="str">
            <v>X76</v>
          </cell>
          <cell r="C5360" t="str">
            <v>DEPARTAMENTO  CHAPA</v>
          </cell>
          <cell r="D5360" t="str">
            <v>427</v>
          </cell>
          <cell r="E5360" t="str">
            <v>PUERTA AVI.</v>
          </cell>
          <cell r="F5360" t="str">
            <v>DEFORMADO</v>
          </cell>
          <cell r="G5360" t="str">
            <v>PUERTA AVI.DEFORMADO</v>
          </cell>
          <cell r="H5360" t="str">
            <v>X76</v>
          </cell>
          <cell r="I5360" t="str">
            <v>TCMU</v>
          </cell>
          <cell r="J5360">
            <v>7</v>
          </cell>
          <cell r="K5360" t="str">
            <v>VERA FEDERICO</v>
          </cell>
          <cell r="L5360" t="str">
            <v>GUNI</v>
          </cell>
        </row>
        <row r="5361">
          <cell r="A5361">
            <v>22</v>
          </cell>
          <cell r="B5361" t="str">
            <v>X76</v>
          </cell>
          <cell r="C5361" t="str">
            <v>DEPARTAMENTO  CHAPA</v>
          </cell>
          <cell r="D5361" t="str">
            <v>427</v>
          </cell>
          <cell r="E5361" t="str">
            <v>PUERTA AVI.</v>
          </cell>
          <cell r="F5361" t="str">
            <v>DEFORMADO</v>
          </cell>
          <cell r="G5361" t="str">
            <v>PUERTA AVI.DEFORMADO</v>
          </cell>
          <cell r="H5361" t="str">
            <v>X76</v>
          </cell>
          <cell r="J5361">
            <v>7</v>
          </cell>
          <cell r="K5361" t="str">
            <v>FIGUEROA MIGUEL ANGE</v>
          </cell>
          <cell r="L5361" t="str">
            <v>GUNI</v>
          </cell>
        </row>
        <row r="5362">
          <cell r="A5362">
            <v>22</v>
          </cell>
          <cell r="B5362" t="str">
            <v>X76</v>
          </cell>
          <cell r="C5362" t="str">
            <v>DEPARTAMENTO  CHAPA</v>
          </cell>
          <cell r="D5362" t="str">
            <v>427</v>
          </cell>
          <cell r="E5362" t="str">
            <v>PUERTA AVI.</v>
          </cell>
          <cell r="F5362" t="str">
            <v>FALTA</v>
          </cell>
          <cell r="G5362" t="str">
            <v>PUERTA AVI.FALTA</v>
          </cell>
          <cell r="H5362" t="str">
            <v>X76</v>
          </cell>
          <cell r="I5362" t="str">
            <v>TCMU</v>
          </cell>
          <cell r="J5362">
            <v>7</v>
          </cell>
          <cell r="K5362" t="str">
            <v>GUTIERREZ VERONICA</v>
          </cell>
          <cell r="L5362" t="str">
            <v>GUNI</v>
          </cell>
        </row>
        <row r="5363">
          <cell r="A5363">
            <v>22</v>
          </cell>
          <cell r="B5363" t="str">
            <v>X76</v>
          </cell>
          <cell r="C5363" t="str">
            <v>DEPARTAMENTO  CHAPA</v>
          </cell>
          <cell r="D5363" t="str">
            <v>427</v>
          </cell>
          <cell r="E5363" t="str">
            <v>PUERTA AVI.</v>
          </cell>
          <cell r="F5363" t="str">
            <v>JUEGO MAL REPARTIDO</v>
          </cell>
          <cell r="G5363" t="str">
            <v>PUERTA AVI.JUEGO MAL REPARTIDO</v>
          </cell>
          <cell r="H5363" t="str">
            <v>X76</v>
          </cell>
          <cell r="I5363" t="str">
            <v>BOUT</v>
          </cell>
          <cell r="J5363">
            <v>7</v>
          </cell>
          <cell r="K5363" t="str">
            <v>FIGUEROA MIGUEL ANGE</v>
          </cell>
          <cell r="L5363" t="str">
            <v>GUNI</v>
          </cell>
        </row>
        <row r="5364">
          <cell r="A5364">
            <v>22</v>
          </cell>
          <cell r="B5364" t="str">
            <v>X76</v>
          </cell>
          <cell r="C5364" t="str">
            <v>DEPARTAMENTO  CHAPA</v>
          </cell>
          <cell r="D5364" t="str">
            <v>427</v>
          </cell>
          <cell r="E5364" t="str">
            <v>PUERTA AVI.</v>
          </cell>
          <cell r="F5364" t="str">
            <v>JUEGO MAL REPARTIDO</v>
          </cell>
          <cell r="G5364" t="str">
            <v>PUERTA AVI.JUEGO MAL REPARTIDO</v>
          </cell>
          <cell r="H5364" t="str">
            <v>X76</v>
          </cell>
          <cell r="I5364" t="str">
            <v>STO1</v>
          </cell>
          <cell r="J5364">
            <v>7</v>
          </cell>
          <cell r="K5364" t="str">
            <v>QUINTEROS, EDUARDO</v>
          </cell>
          <cell r="L5364" t="str">
            <v>STO1</v>
          </cell>
        </row>
        <row r="5365">
          <cell r="A5365">
            <v>22</v>
          </cell>
          <cell r="B5365" t="str">
            <v>X76</v>
          </cell>
          <cell r="C5365" t="str">
            <v>DEPARTAMENTO  CHAPA</v>
          </cell>
          <cell r="D5365" t="str">
            <v>427</v>
          </cell>
          <cell r="E5365" t="str">
            <v>PUERTA AVI.</v>
          </cell>
          <cell r="F5365" t="str">
            <v>JUEGO MAL REPARTIDO</v>
          </cell>
          <cell r="G5365" t="str">
            <v>PUERTA AVI.JUEGO MAL REPARTIDO</v>
          </cell>
          <cell r="H5365" t="str">
            <v>X76</v>
          </cell>
          <cell r="I5365" t="str">
            <v>TCMU</v>
          </cell>
          <cell r="J5365">
            <v>7</v>
          </cell>
          <cell r="K5365" t="str">
            <v>RAMIREZ RICAR DANIEL</v>
          </cell>
          <cell r="L5365" t="str">
            <v>GUNI</v>
          </cell>
        </row>
        <row r="5366">
          <cell r="A5366">
            <v>22</v>
          </cell>
          <cell r="B5366" t="str">
            <v>X76</v>
          </cell>
          <cell r="C5366" t="str">
            <v>DEPARTAMENTO  CHAPA</v>
          </cell>
          <cell r="D5366" t="str">
            <v>427</v>
          </cell>
          <cell r="E5366" t="str">
            <v>PUERTA AVI.</v>
          </cell>
          <cell r="F5366" t="str">
            <v>MAL POSICIONADO</v>
          </cell>
          <cell r="G5366" t="str">
            <v>PUERTA AVI.MAL POSICIONADO</v>
          </cell>
          <cell r="H5366" t="str">
            <v>X76</v>
          </cell>
          <cell r="I5366" t="str">
            <v>TCMU</v>
          </cell>
          <cell r="J5366">
            <v>7</v>
          </cell>
          <cell r="K5366" t="str">
            <v>GUTIERREZ VERONICA</v>
          </cell>
          <cell r="L5366" t="str">
            <v>GUNI</v>
          </cell>
        </row>
        <row r="5367">
          <cell r="A5367">
            <v>22</v>
          </cell>
          <cell r="B5367" t="str">
            <v>X76</v>
          </cell>
          <cell r="C5367" t="str">
            <v>DEPARTAMENTO  CHAPA</v>
          </cell>
          <cell r="D5367" t="str">
            <v>427</v>
          </cell>
          <cell r="E5367" t="str">
            <v>PUERTA AVI.</v>
          </cell>
          <cell r="F5367" t="str">
            <v>MAL POSICIONADO</v>
          </cell>
          <cell r="G5367" t="str">
            <v>PUERTA AVI.MAL POSICIONADO</v>
          </cell>
          <cell r="H5367" t="str">
            <v>X76</v>
          </cell>
          <cell r="I5367" t="str">
            <v>TCMU</v>
          </cell>
          <cell r="J5367">
            <v>7</v>
          </cell>
          <cell r="K5367" t="str">
            <v>MANZANELLI RICARDO O</v>
          </cell>
          <cell r="L5367" t="str">
            <v>GUNI</v>
          </cell>
        </row>
        <row r="5368">
          <cell r="A5368">
            <v>22</v>
          </cell>
          <cell r="B5368" t="str">
            <v>X76</v>
          </cell>
          <cell r="C5368" t="str">
            <v>DEPARTAMENTO  CHAPA</v>
          </cell>
          <cell r="D5368" t="str">
            <v>427</v>
          </cell>
          <cell r="E5368" t="str">
            <v>PUERTA AVI.</v>
          </cell>
          <cell r="F5368" t="str">
            <v>PICO</v>
          </cell>
          <cell r="G5368" t="str">
            <v>PUERTA AVI.PICO</v>
          </cell>
          <cell r="H5368" t="str">
            <v>X76</v>
          </cell>
          <cell r="I5368" t="str">
            <v>SPIN</v>
          </cell>
          <cell r="J5368">
            <v>7</v>
          </cell>
          <cell r="K5368" t="str">
            <v>ALBORNOZ CARLOS</v>
          </cell>
          <cell r="L5368" t="str">
            <v>SPIN</v>
          </cell>
        </row>
        <row r="5369">
          <cell r="A5369">
            <v>22</v>
          </cell>
          <cell r="B5369" t="str">
            <v>X76</v>
          </cell>
          <cell r="C5369" t="str">
            <v>DEPARTAMENTO  CHAPA</v>
          </cell>
          <cell r="D5369" t="str">
            <v>427</v>
          </cell>
          <cell r="E5369" t="str">
            <v>PUERTA AVI.</v>
          </cell>
          <cell r="F5369" t="str">
            <v>PICO</v>
          </cell>
          <cell r="G5369" t="str">
            <v>PUERTA AVI.PICO</v>
          </cell>
          <cell r="H5369" t="str">
            <v>X76</v>
          </cell>
          <cell r="I5369" t="str">
            <v>TCMU</v>
          </cell>
          <cell r="J5369">
            <v>7</v>
          </cell>
          <cell r="K5369" t="str">
            <v>RUSEK CHRISTIAN ADRI</v>
          </cell>
          <cell r="L5369" t="str">
            <v>GUNI</v>
          </cell>
        </row>
        <row r="5370">
          <cell r="A5370">
            <v>22</v>
          </cell>
          <cell r="B5370" t="str">
            <v>X76</v>
          </cell>
          <cell r="C5370" t="str">
            <v>DEPARTAMENTO  CHAPA</v>
          </cell>
          <cell r="D5370" t="str">
            <v>427</v>
          </cell>
          <cell r="E5370" t="str">
            <v>PUERTA AVI.</v>
          </cell>
          <cell r="F5370" t="str">
            <v>PICO</v>
          </cell>
          <cell r="G5370" t="str">
            <v>PUERTA AVI.PICO</v>
          </cell>
          <cell r="H5370" t="str">
            <v>X76</v>
          </cell>
          <cell r="I5370" t="str">
            <v>TCMU</v>
          </cell>
          <cell r="J5370">
            <v>7</v>
          </cell>
          <cell r="K5370" t="str">
            <v>VERA FEDERICO</v>
          </cell>
          <cell r="L5370" t="str">
            <v>GUNI</v>
          </cell>
        </row>
        <row r="5371">
          <cell r="A5371">
            <v>22</v>
          </cell>
          <cell r="B5371" t="str">
            <v>X76</v>
          </cell>
          <cell r="C5371" t="str">
            <v>DEPARTAMENTO  CHAPA</v>
          </cell>
          <cell r="D5371" t="str">
            <v>427</v>
          </cell>
          <cell r="E5371" t="str">
            <v>PUERTA AVI.</v>
          </cell>
          <cell r="F5371" t="str">
            <v>PROYECCION DE SOLDADURA</v>
          </cell>
          <cell r="G5371" t="str">
            <v>PUERTA AVI.PROYECCION DE SOLDADURA</v>
          </cell>
          <cell r="H5371" t="str">
            <v>X76</v>
          </cell>
          <cell r="I5371" t="str">
            <v>TCMU</v>
          </cell>
          <cell r="J5371">
            <v>7</v>
          </cell>
          <cell r="K5371" t="str">
            <v>MANZANELLI RICARDO O</v>
          </cell>
          <cell r="L5371" t="str">
            <v>GUNI</v>
          </cell>
        </row>
        <row r="5372">
          <cell r="A5372">
            <v>22</v>
          </cell>
          <cell r="B5372" t="str">
            <v>X76</v>
          </cell>
          <cell r="C5372" t="str">
            <v>DEPARTAMENTO  CHAPA</v>
          </cell>
          <cell r="D5372" t="str">
            <v>427</v>
          </cell>
          <cell r="E5372" t="str">
            <v>PUERTA AVI.</v>
          </cell>
          <cell r="F5372" t="str">
            <v>TALONA A LA MANIOBRA</v>
          </cell>
          <cell r="G5372" t="str">
            <v>PUERTA AVI.TALONA A LA MANIOBRA</v>
          </cell>
          <cell r="H5372" t="str">
            <v>X76</v>
          </cell>
          <cell r="I5372" t="str">
            <v>SREE</v>
          </cell>
          <cell r="J5372">
            <v>7</v>
          </cell>
          <cell r="K5372" t="str">
            <v>FIGUEROA MIGUEL ANGE</v>
          </cell>
          <cell r="L5372" t="str">
            <v>GUNI</v>
          </cell>
        </row>
        <row r="5373">
          <cell r="A5373">
            <v>22</v>
          </cell>
          <cell r="B5373" t="str">
            <v>X76</v>
          </cell>
          <cell r="C5373" t="str">
            <v>DEPARTAMENTO  CHAPA</v>
          </cell>
          <cell r="D5373" t="str">
            <v>427</v>
          </cell>
          <cell r="E5373" t="str">
            <v>PUERTA AVI.</v>
          </cell>
          <cell r="F5373" t="str">
            <v>TALONA A LA MANIOBRA</v>
          </cell>
          <cell r="G5373" t="str">
            <v>PUERTA AVI.TALONA A LA MANIOBRA</v>
          </cell>
          <cell r="H5373" t="str">
            <v>X76</v>
          </cell>
          <cell r="I5373" t="str">
            <v>TCMU</v>
          </cell>
          <cell r="J5373">
            <v>7</v>
          </cell>
          <cell r="K5373" t="str">
            <v>FIGUEROA MIGUEL ANGE</v>
          </cell>
          <cell r="L5373" t="str">
            <v>GUNI</v>
          </cell>
        </row>
        <row r="5374">
          <cell r="A5374">
            <v>22</v>
          </cell>
          <cell r="B5374" t="str">
            <v>X76</v>
          </cell>
          <cell r="C5374" t="str">
            <v>DEPARTAMENTO  CHAPA</v>
          </cell>
          <cell r="D5374" t="str">
            <v>427</v>
          </cell>
          <cell r="E5374" t="str">
            <v>PUERTA BATIENTE ARD.</v>
          </cell>
          <cell r="F5374" t="str">
            <v>JUEGO EXCESIVO</v>
          </cell>
          <cell r="G5374" t="str">
            <v>PUERTA BATIENTE ARD.JUEGO EXCESIVO</v>
          </cell>
          <cell r="H5374" t="str">
            <v>X76</v>
          </cell>
          <cell r="I5374" t="str">
            <v>BOUT</v>
          </cell>
          <cell r="J5374">
            <v>7</v>
          </cell>
          <cell r="K5374" t="str">
            <v>RUSEK CHRISTIAN ADRI</v>
          </cell>
          <cell r="L5374" t="str">
            <v>GUNI</v>
          </cell>
        </row>
        <row r="5375">
          <cell r="A5375">
            <v>22</v>
          </cell>
          <cell r="B5375" t="str">
            <v>X76</v>
          </cell>
          <cell r="C5375" t="str">
            <v>DEPARTAMENTO  CHAPA</v>
          </cell>
          <cell r="D5375" t="str">
            <v>427</v>
          </cell>
          <cell r="E5375" t="str">
            <v>PUERTA BATIENTE ARD.</v>
          </cell>
          <cell r="F5375" t="str">
            <v>JUEGO EXCESIVO</v>
          </cell>
          <cell r="G5375" t="str">
            <v>PUERTA BATIENTE ARD.JUEGO EXCESIVO</v>
          </cell>
          <cell r="H5375" t="str">
            <v>X76</v>
          </cell>
          <cell r="I5375" t="str">
            <v>SREE</v>
          </cell>
          <cell r="J5375">
            <v>7</v>
          </cell>
          <cell r="K5375" t="str">
            <v>RAMIREZ RICAR DANIEL</v>
          </cell>
          <cell r="L5375" t="str">
            <v>GUNI</v>
          </cell>
        </row>
        <row r="5376">
          <cell r="A5376">
            <v>22</v>
          </cell>
          <cell r="B5376" t="str">
            <v>X76</v>
          </cell>
          <cell r="C5376" t="str">
            <v>DEPARTAMENTO  CHAPA</v>
          </cell>
          <cell r="D5376" t="str">
            <v>427</v>
          </cell>
          <cell r="E5376" t="str">
            <v>PUERTA BATIENTE ARD.</v>
          </cell>
          <cell r="F5376" t="str">
            <v>JUEGO IRREGULAR</v>
          </cell>
          <cell r="G5376" t="str">
            <v>PUERTA BATIENTE ARD.JUEGO IRREGULAR</v>
          </cell>
          <cell r="H5376" t="str">
            <v>X76</v>
          </cell>
          <cell r="I5376" t="str">
            <v>BOUT</v>
          </cell>
          <cell r="J5376">
            <v>7</v>
          </cell>
          <cell r="K5376" t="str">
            <v>RUSEK CHRISTIAN ADRI</v>
          </cell>
          <cell r="L5376" t="str">
            <v>GUNI</v>
          </cell>
        </row>
        <row r="5377">
          <cell r="A5377">
            <v>22</v>
          </cell>
          <cell r="B5377" t="str">
            <v>X76</v>
          </cell>
          <cell r="C5377" t="str">
            <v>DEPARTAMENTO  CHAPA</v>
          </cell>
          <cell r="D5377" t="str">
            <v>427</v>
          </cell>
          <cell r="E5377" t="str">
            <v>PUERTA BATIENTE ARD.</v>
          </cell>
          <cell r="F5377" t="str">
            <v>JUEGO IRREGULAR</v>
          </cell>
          <cell r="G5377" t="str">
            <v>PUERTA BATIENTE ARD.JUEGO IRREGULAR</v>
          </cell>
          <cell r="H5377" t="str">
            <v>X76</v>
          </cell>
          <cell r="I5377" t="str">
            <v>STO1</v>
          </cell>
          <cell r="J5377">
            <v>7</v>
          </cell>
          <cell r="K5377" t="str">
            <v>QUINTEROS, EDUARDO</v>
          </cell>
          <cell r="L5377" t="str">
            <v>STO1</v>
          </cell>
        </row>
        <row r="5378">
          <cell r="A5378">
            <v>22</v>
          </cell>
          <cell r="B5378" t="str">
            <v>X76</v>
          </cell>
          <cell r="C5378" t="str">
            <v>DEPARTAMENTO  CHAPA</v>
          </cell>
          <cell r="D5378" t="str">
            <v>427</v>
          </cell>
          <cell r="E5378" t="str">
            <v>PUERTA BATIENTE ARD.</v>
          </cell>
          <cell r="F5378" t="str">
            <v>PICO</v>
          </cell>
          <cell r="G5378" t="str">
            <v>PUERTA BATIENTE ARD.PICO</v>
          </cell>
          <cell r="H5378" t="str">
            <v>X76</v>
          </cell>
          <cell r="I5378" t="str">
            <v>TCMU</v>
          </cell>
          <cell r="J5378">
            <v>7</v>
          </cell>
          <cell r="K5378" t="str">
            <v>VAZQUEZ RENE ALBERTO</v>
          </cell>
          <cell r="L5378" t="str">
            <v>GUNI</v>
          </cell>
        </row>
        <row r="5379">
          <cell r="A5379">
            <v>22</v>
          </cell>
          <cell r="B5379" t="str">
            <v>X76</v>
          </cell>
          <cell r="C5379" t="str">
            <v>DEPARTAMENTO  CHAPA</v>
          </cell>
          <cell r="D5379" t="str">
            <v>427</v>
          </cell>
          <cell r="E5379" t="str">
            <v>PUERTA BATIENTE ARI.</v>
          </cell>
          <cell r="F5379" t="str">
            <v>JUEGO EXCESIVO</v>
          </cell>
          <cell r="G5379" t="str">
            <v>PUERTA BATIENTE ARI.JUEGO EXCESIVO</v>
          </cell>
          <cell r="H5379" t="str">
            <v>X76</v>
          </cell>
          <cell r="I5379" t="str">
            <v>TCMU</v>
          </cell>
          <cell r="J5379">
            <v>7</v>
          </cell>
          <cell r="K5379" t="str">
            <v>GUTIERREZ VERONICA</v>
          </cell>
          <cell r="L5379" t="str">
            <v>GUNI</v>
          </cell>
        </row>
        <row r="5380">
          <cell r="A5380">
            <v>22</v>
          </cell>
          <cell r="B5380" t="str">
            <v>X76</v>
          </cell>
          <cell r="C5380" t="str">
            <v>DEPARTAMENTO  CHAPA</v>
          </cell>
          <cell r="D5380" t="str">
            <v>427</v>
          </cell>
          <cell r="E5380" t="str">
            <v>PUERTA BATIENTE ARI.</v>
          </cell>
          <cell r="F5380" t="str">
            <v>JUEGO IRREGULAR</v>
          </cell>
          <cell r="G5380" t="str">
            <v>PUERTA BATIENTE ARI.JUEGO IRREGULAR</v>
          </cell>
          <cell r="H5380" t="str">
            <v>X76</v>
          </cell>
          <cell r="I5380" t="str">
            <v>TCMU</v>
          </cell>
          <cell r="J5380">
            <v>7</v>
          </cell>
          <cell r="K5380" t="str">
            <v>MANZANELLI RICARDO O</v>
          </cell>
          <cell r="L5380" t="str">
            <v>GUNI</v>
          </cell>
        </row>
        <row r="5381">
          <cell r="A5381">
            <v>22</v>
          </cell>
          <cell r="B5381" t="str">
            <v>X76</v>
          </cell>
          <cell r="C5381" t="str">
            <v>DEPARTAMENTO  CHAPA</v>
          </cell>
          <cell r="D5381" t="str">
            <v>427</v>
          </cell>
          <cell r="E5381" t="str">
            <v>PUERTA BATIENTE ARI.</v>
          </cell>
          <cell r="F5381" t="str">
            <v>JUEGO IRREGULAR</v>
          </cell>
          <cell r="G5381" t="str">
            <v>PUERTA BATIENTE ARI.JUEGO IRREGULAR</v>
          </cell>
          <cell r="H5381" t="str">
            <v>X76</v>
          </cell>
          <cell r="I5381" t="str">
            <v>TCMU</v>
          </cell>
          <cell r="J5381">
            <v>7</v>
          </cell>
          <cell r="K5381" t="str">
            <v>RAMIREZ RICAR DANIEL</v>
          </cell>
          <cell r="L5381" t="str">
            <v>GUNI</v>
          </cell>
        </row>
        <row r="5382">
          <cell r="A5382">
            <v>22</v>
          </cell>
          <cell r="B5382" t="str">
            <v>X76</v>
          </cell>
          <cell r="C5382" t="str">
            <v>DEPARTAMENTO  CHAPA</v>
          </cell>
          <cell r="D5382" t="str">
            <v>427</v>
          </cell>
          <cell r="E5382" t="str">
            <v>PUERTA BATIENTE ARI.</v>
          </cell>
          <cell r="F5382" t="str">
            <v>PICO</v>
          </cell>
          <cell r="G5382" t="str">
            <v>PUERTA BATIENTE ARI.PICO</v>
          </cell>
          <cell r="H5382" t="str">
            <v>X76</v>
          </cell>
          <cell r="I5382" t="str">
            <v>TCMU</v>
          </cell>
          <cell r="J5382">
            <v>7</v>
          </cell>
          <cell r="K5382" t="str">
            <v>GAUNA MARIA EUGENIA</v>
          </cell>
          <cell r="L5382" t="str">
            <v>GUNI</v>
          </cell>
        </row>
        <row r="5383">
          <cell r="A5383">
            <v>22</v>
          </cell>
          <cell r="B5383" t="str">
            <v>X76</v>
          </cell>
          <cell r="C5383" t="str">
            <v>DEPARTAMENTO  CHAPA</v>
          </cell>
          <cell r="D5383" t="str">
            <v>427</v>
          </cell>
          <cell r="E5383" t="str">
            <v>PUERTA BATIENTE ARI.</v>
          </cell>
          <cell r="F5383" t="str">
            <v>PICO</v>
          </cell>
          <cell r="G5383" t="str">
            <v>PUERTA BATIENTE ARI.PICO</v>
          </cell>
          <cell r="H5383" t="str">
            <v>X76</v>
          </cell>
          <cell r="I5383" t="str">
            <v>TCMU</v>
          </cell>
          <cell r="J5383">
            <v>7</v>
          </cell>
          <cell r="K5383" t="str">
            <v>RUSEK CHRISTIAN ADRI</v>
          </cell>
          <cell r="L5383" t="str">
            <v>GUNI</v>
          </cell>
        </row>
        <row r="5384">
          <cell r="A5384">
            <v>22</v>
          </cell>
          <cell r="B5384" t="str">
            <v>X76</v>
          </cell>
          <cell r="C5384" t="str">
            <v>DEPARTAMENTO  CHAPA</v>
          </cell>
          <cell r="D5384" t="str">
            <v>427</v>
          </cell>
          <cell r="E5384" t="str">
            <v>PUERTA BATIENTE ARI.</v>
          </cell>
          <cell r="F5384" t="str">
            <v>SOBRESALE</v>
          </cell>
          <cell r="G5384" t="str">
            <v>PUERTA BATIENTE ARI.SOBRESALE</v>
          </cell>
          <cell r="H5384" t="str">
            <v>X76</v>
          </cell>
          <cell r="I5384" t="str">
            <v>TCMU</v>
          </cell>
          <cell r="J5384">
            <v>7</v>
          </cell>
          <cell r="K5384" t="str">
            <v>RAMIREZ RICAR DANIEL</v>
          </cell>
          <cell r="L5384" t="str">
            <v>GUNI</v>
          </cell>
        </row>
        <row r="5385">
          <cell r="A5385">
            <v>22</v>
          </cell>
          <cell r="B5385" t="str">
            <v>X76</v>
          </cell>
          <cell r="C5385" t="str">
            <v>DEPARTAMENTO  CHAPA</v>
          </cell>
          <cell r="D5385" t="str">
            <v>427</v>
          </cell>
          <cell r="E5385" t="str">
            <v>PUERTA BATIENTE ARI.</v>
          </cell>
          <cell r="F5385" t="str">
            <v>SOBRESALE</v>
          </cell>
          <cell r="G5385" t="str">
            <v>PUERTA BATIENTE ARI.SOBRESALE</v>
          </cell>
          <cell r="H5385" t="str">
            <v>X76</v>
          </cell>
          <cell r="I5385" t="str">
            <v>TCMU</v>
          </cell>
          <cell r="J5385">
            <v>7</v>
          </cell>
          <cell r="K5385" t="str">
            <v>RUSEK CHRISTIAN ADRI</v>
          </cell>
          <cell r="L5385" t="str">
            <v>GUNI</v>
          </cell>
        </row>
        <row r="5386">
          <cell r="A5386">
            <v>22</v>
          </cell>
          <cell r="B5386" t="str">
            <v>X76</v>
          </cell>
          <cell r="C5386" t="str">
            <v>DEPARTAMENTO  CHAPA</v>
          </cell>
          <cell r="D5386" t="str">
            <v>427</v>
          </cell>
          <cell r="E5386" t="str">
            <v>PUERTA BATIENTE ARI.</v>
          </cell>
          <cell r="F5386" t="str">
            <v>TALONA A LA MANIOBRA</v>
          </cell>
          <cell r="G5386" t="str">
            <v>PUERTA BATIENTE ARI.TALONA A LA MANIOBRA</v>
          </cell>
          <cell r="H5386" t="str">
            <v>X76</v>
          </cell>
          <cell r="I5386" t="str">
            <v>TCMU</v>
          </cell>
          <cell r="J5386">
            <v>7</v>
          </cell>
          <cell r="K5386" t="str">
            <v>GAUNA MARIA EUGENIA</v>
          </cell>
          <cell r="L5386" t="str">
            <v>GUNI</v>
          </cell>
        </row>
        <row r="5387">
          <cell r="A5387">
            <v>22</v>
          </cell>
          <cell r="B5387" t="str">
            <v>X76</v>
          </cell>
          <cell r="C5387" t="str">
            <v>DEPARTAMENTO  CHAPA</v>
          </cell>
          <cell r="D5387" t="str">
            <v>427</v>
          </cell>
          <cell r="E5387" t="str">
            <v>PUERTA DESLIZANTE LATERAL D.</v>
          </cell>
          <cell r="F5387" t="str">
            <v>DEFORMACION</v>
          </cell>
          <cell r="G5387" t="str">
            <v>PUERTA DESLIZANTE LATERAL D.DEFORMACION</v>
          </cell>
          <cell r="H5387" t="str">
            <v>X76</v>
          </cell>
          <cell r="I5387" t="str">
            <v>TCMU</v>
          </cell>
          <cell r="J5387">
            <v>7</v>
          </cell>
          <cell r="K5387" t="str">
            <v>GUTIERREZ VERONICA</v>
          </cell>
          <cell r="L5387" t="str">
            <v>GUNI</v>
          </cell>
        </row>
        <row r="5388">
          <cell r="A5388">
            <v>22</v>
          </cell>
          <cell r="B5388" t="str">
            <v>X76</v>
          </cell>
          <cell r="C5388" t="str">
            <v>DEPARTAMENTO  CHAPA</v>
          </cell>
          <cell r="D5388" t="str">
            <v>427</v>
          </cell>
          <cell r="E5388" t="str">
            <v>PUERTA DESLIZANTE LATERAL D.</v>
          </cell>
          <cell r="F5388" t="str">
            <v>DEFORMACION</v>
          </cell>
          <cell r="G5388" t="str">
            <v>PUERTA DESLIZANTE LATERAL D.DEFORMACION</v>
          </cell>
          <cell r="H5388" t="str">
            <v>X76</v>
          </cell>
          <cell r="I5388" t="str">
            <v>TCMU</v>
          </cell>
          <cell r="J5388">
            <v>7</v>
          </cell>
          <cell r="K5388" t="str">
            <v>RUSEK CHRISTIAN ADRI</v>
          </cell>
          <cell r="L5388" t="str">
            <v>GUNI</v>
          </cell>
        </row>
        <row r="5389">
          <cell r="A5389">
            <v>22</v>
          </cell>
          <cell r="B5389" t="str">
            <v>X76</v>
          </cell>
          <cell r="C5389" t="str">
            <v>DEPARTAMENTO  CHAPA</v>
          </cell>
          <cell r="D5389" t="str">
            <v>427</v>
          </cell>
          <cell r="E5389" t="str">
            <v>PUERTA DESLIZANTE LATERAL D.</v>
          </cell>
          <cell r="F5389" t="str">
            <v>DEFORMACION</v>
          </cell>
          <cell r="G5389" t="str">
            <v>PUERTA DESLIZANTE LATERAL D.DEFORMACION</v>
          </cell>
          <cell r="H5389" t="str">
            <v>X76</v>
          </cell>
          <cell r="I5389" t="str">
            <v>TCMU</v>
          </cell>
          <cell r="J5389">
            <v>7</v>
          </cell>
          <cell r="K5389" t="str">
            <v>VAZQUEZ RENE ALBERTO</v>
          </cell>
          <cell r="L5389" t="str">
            <v>GUNI</v>
          </cell>
        </row>
        <row r="5390">
          <cell r="A5390">
            <v>22</v>
          </cell>
          <cell r="B5390" t="str">
            <v>X76</v>
          </cell>
          <cell r="C5390" t="str">
            <v>DEPARTAMENTO  CHAPA</v>
          </cell>
          <cell r="D5390" t="str">
            <v>427</v>
          </cell>
          <cell r="E5390" t="str">
            <v>PUERTA DESLIZANTE LATERAL D.</v>
          </cell>
          <cell r="F5390" t="str">
            <v>JUEGO IRREGULAR</v>
          </cell>
          <cell r="G5390" t="str">
            <v>PUERTA DESLIZANTE LATERAL D.JUEGO IRREGULAR</v>
          </cell>
          <cell r="H5390" t="str">
            <v>X76</v>
          </cell>
          <cell r="I5390" t="str">
            <v>TCMU</v>
          </cell>
          <cell r="J5390">
            <v>7</v>
          </cell>
          <cell r="K5390" t="str">
            <v>FUENTE FEDER GREGOR</v>
          </cell>
          <cell r="L5390" t="str">
            <v>GUNI</v>
          </cell>
        </row>
        <row r="5391">
          <cell r="A5391">
            <v>22</v>
          </cell>
          <cell r="B5391" t="str">
            <v>X76</v>
          </cell>
          <cell r="C5391" t="str">
            <v>DEPARTAMENTO  CHAPA</v>
          </cell>
          <cell r="D5391" t="str">
            <v>427</v>
          </cell>
          <cell r="E5391" t="str">
            <v>PUERTA DESLIZANTE LATERAL D.</v>
          </cell>
          <cell r="F5391" t="str">
            <v>JUEGO IRREGULAR</v>
          </cell>
          <cell r="G5391" t="str">
            <v>PUERTA DESLIZANTE LATERAL D.JUEGO IRREGULAR</v>
          </cell>
          <cell r="H5391" t="str">
            <v>X76</v>
          </cell>
          <cell r="I5391" t="str">
            <v>TCMU</v>
          </cell>
          <cell r="J5391">
            <v>7</v>
          </cell>
          <cell r="K5391" t="str">
            <v>RAMIREZ RICAR DANIEL</v>
          </cell>
          <cell r="L5391" t="str">
            <v>GUNI</v>
          </cell>
        </row>
        <row r="5392">
          <cell r="A5392">
            <v>22</v>
          </cell>
          <cell r="B5392" t="str">
            <v>X76</v>
          </cell>
          <cell r="C5392" t="str">
            <v>DEPARTAMENTO  CHAPA</v>
          </cell>
          <cell r="D5392" t="str">
            <v>427</v>
          </cell>
          <cell r="E5392" t="str">
            <v>PUERTA DESLIZANTE LATERAL D.</v>
          </cell>
          <cell r="F5392" t="str">
            <v>JUEGO MAL REPARTIDO</v>
          </cell>
          <cell r="G5392" t="str">
            <v>PUERTA DESLIZANTE LATERAL D.JUEGO MAL REPARTIDO</v>
          </cell>
          <cell r="H5392" t="str">
            <v>X76</v>
          </cell>
          <cell r="I5392" t="str">
            <v>TCMU</v>
          </cell>
          <cell r="J5392">
            <v>7</v>
          </cell>
          <cell r="K5392" t="str">
            <v>VAZQUEZ RENE ALBERTO</v>
          </cell>
          <cell r="L5392" t="str">
            <v>GUNI</v>
          </cell>
        </row>
        <row r="5393">
          <cell r="A5393">
            <v>22</v>
          </cell>
          <cell r="B5393" t="str">
            <v>X76</v>
          </cell>
          <cell r="C5393" t="str">
            <v>DEPARTAMENTO  CHAPA</v>
          </cell>
          <cell r="D5393" t="str">
            <v>427</v>
          </cell>
          <cell r="E5393" t="str">
            <v>PUERTA DESLIZANTE LATERAL D.</v>
          </cell>
          <cell r="F5393" t="str">
            <v>MAL CENTRADO</v>
          </cell>
          <cell r="G5393" t="str">
            <v>PUERTA DESLIZANTE LATERAL D.MAL CENTRADO</v>
          </cell>
          <cell r="H5393" t="str">
            <v>X76</v>
          </cell>
          <cell r="I5393" t="str">
            <v>SREE</v>
          </cell>
          <cell r="J5393">
            <v>7</v>
          </cell>
          <cell r="K5393" t="str">
            <v>RUSEK CHRISTIAN ADRI</v>
          </cell>
          <cell r="L5393" t="str">
            <v>GUNI</v>
          </cell>
        </row>
        <row r="5394">
          <cell r="A5394">
            <v>22</v>
          </cell>
          <cell r="B5394" t="str">
            <v>X76</v>
          </cell>
          <cell r="C5394" t="str">
            <v>DEPARTAMENTO  CHAPA</v>
          </cell>
          <cell r="D5394" t="str">
            <v>427</v>
          </cell>
          <cell r="E5394" t="str">
            <v>PUERTA DESLIZANTE LATERAL D.</v>
          </cell>
          <cell r="F5394" t="str">
            <v>MAL CENTRADO</v>
          </cell>
          <cell r="G5394" t="str">
            <v>PUERTA DESLIZANTE LATERAL D.MAL CENTRADO</v>
          </cell>
          <cell r="H5394" t="str">
            <v>X76</v>
          </cell>
          <cell r="I5394" t="str">
            <v>TCMU</v>
          </cell>
          <cell r="J5394">
            <v>7</v>
          </cell>
          <cell r="K5394" t="str">
            <v>FUENTE FEDER GREGOR</v>
          </cell>
          <cell r="L5394" t="str">
            <v>GUNI</v>
          </cell>
        </row>
        <row r="5395">
          <cell r="A5395">
            <v>22</v>
          </cell>
          <cell r="B5395" t="str">
            <v>X76</v>
          </cell>
          <cell r="C5395" t="str">
            <v>DEPARTAMENTO  CHAPA</v>
          </cell>
          <cell r="D5395" t="str">
            <v>427</v>
          </cell>
          <cell r="E5395" t="str">
            <v>PUERTA DESLIZANTE LATERAL D.</v>
          </cell>
          <cell r="F5395" t="str">
            <v>MAL CENTRADO</v>
          </cell>
          <cell r="G5395" t="str">
            <v>PUERTA DESLIZANTE LATERAL D.MAL CENTRADO</v>
          </cell>
          <cell r="H5395" t="str">
            <v>X76</v>
          </cell>
          <cell r="I5395" t="str">
            <v>TCMU</v>
          </cell>
          <cell r="J5395">
            <v>7</v>
          </cell>
          <cell r="K5395" t="str">
            <v>ZELAYA GONZA MA CRUZ</v>
          </cell>
          <cell r="L5395" t="str">
            <v>GUNI</v>
          </cell>
        </row>
        <row r="5396">
          <cell r="A5396">
            <v>22</v>
          </cell>
          <cell r="B5396" t="str">
            <v>X76</v>
          </cell>
          <cell r="C5396" t="str">
            <v>DEPARTAMENTO  CHAPA</v>
          </cell>
          <cell r="D5396" t="str">
            <v>427</v>
          </cell>
          <cell r="E5396" t="str">
            <v>PUERTA DESLIZANTE LATERAL D.</v>
          </cell>
          <cell r="F5396" t="str">
            <v>TALONA A LA MANIOBRA</v>
          </cell>
          <cell r="G5396" t="str">
            <v>PUERTA DESLIZANTE LATERAL D.TALONA A LA MANIOBRA</v>
          </cell>
          <cell r="H5396" t="str">
            <v>X76</v>
          </cell>
          <cell r="J5396">
            <v>7</v>
          </cell>
          <cell r="K5396" t="str">
            <v>FIGUEROA MIGUEL ANGE</v>
          </cell>
          <cell r="L5396" t="str">
            <v>GUNI</v>
          </cell>
        </row>
        <row r="5397">
          <cell r="A5397">
            <v>22</v>
          </cell>
          <cell r="B5397" t="str">
            <v>X76</v>
          </cell>
          <cell r="C5397" t="str">
            <v>DEPARTAMENTO  CHAPA</v>
          </cell>
          <cell r="D5397" t="str">
            <v>427</v>
          </cell>
          <cell r="E5397" t="str">
            <v>PUERTA DESLIZANTE LATERAL I.</v>
          </cell>
          <cell r="F5397" t="str">
            <v>DEFORMACION</v>
          </cell>
          <cell r="G5397" t="str">
            <v>PUERTA DESLIZANTE LATERAL I.DEFORMACION</v>
          </cell>
          <cell r="H5397" t="str">
            <v>X76</v>
          </cell>
          <cell r="I5397" t="str">
            <v>TCMU</v>
          </cell>
          <cell r="J5397">
            <v>7</v>
          </cell>
          <cell r="K5397" t="str">
            <v>VAZQUEZ RENE ALBERTO</v>
          </cell>
          <cell r="L5397" t="str">
            <v>GUNI</v>
          </cell>
        </row>
        <row r="5398">
          <cell r="A5398">
            <v>22</v>
          </cell>
          <cell r="B5398" t="str">
            <v>X76</v>
          </cell>
          <cell r="C5398" t="str">
            <v>DEPARTAMENTO  CHAPA</v>
          </cell>
          <cell r="D5398" t="str">
            <v>427</v>
          </cell>
          <cell r="E5398" t="str">
            <v>PUERTA DESLIZANTE LATERAL I.</v>
          </cell>
          <cell r="F5398" t="str">
            <v>DEFORMADO</v>
          </cell>
          <cell r="G5398" t="str">
            <v>PUERTA DESLIZANTE LATERAL I.DEFORMADO</v>
          </cell>
          <cell r="H5398" t="str">
            <v>X76</v>
          </cell>
          <cell r="I5398" t="str">
            <v>SREE</v>
          </cell>
          <cell r="J5398">
            <v>7</v>
          </cell>
          <cell r="K5398" t="str">
            <v>FIGUEROA MIGUEL ANGE</v>
          </cell>
          <cell r="L5398" t="str">
            <v>GUNI</v>
          </cell>
        </row>
        <row r="5399">
          <cell r="A5399">
            <v>22</v>
          </cell>
          <cell r="B5399" t="str">
            <v>X76</v>
          </cell>
          <cell r="C5399" t="str">
            <v>DEPARTAMENTO  CHAPA</v>
          </cell>
          <cell r="D5399" t="str">
            <v>427</v>
          </cell>
          <cell r="E5399" t="str">
            <v>PUERTA DESLIZANTE LATERAL I.</v>
          </cell>
          <cell r="F5399" t="str">
            <v>DEFORMADO</v>
          </cell>
          <cell r="G5399" t="str">
            <v>PUERTA DESLIZANTE LATERAL I.DEFORMADO</v>
          </cell>
          <cell r="H5399" t="str">
            <v>X76</v>
          </cell>
          <cell r="I5399" t="str">
            <v>TCMU</v>
          </cell>
          <cell r="J5399">
            <v>7</v>
          </cell>
          <cell r="K5399" t="str">
            <v>MANZANELLI RICARDO O</v>
          </cell>
          <cell r="L5399" t="str">
            <v>GUNI</v>
          </cell>
        </row>
        <row r="5400">
          <cell r="A5400">
            <v>22</v>
          </cell>
          <cell r="B5400" t="str">
            <v>X76</v>
          </cell>
          <cell r="C5400" t="str">
            <v>DEPARTAMENTO  CHAPA</v>
          </cell>
          <cell r="D5400" t="str">
            <v>427</v>
          </cell>
          <cell r="E5400" t="str">
            <v>PUERTA DESLIZANTE LATERAL I.</v>
          </cell>
          <cell r="F5400" t="str">
            <v>DEFORMADO</v>
          </cell>
          <cell r="G5400" t="str">
            <v>PUERTA DESLIZANTE LATERAL I.DEFORMADO</v>
          </cell>
          <cell r="H5400" t="str">
            <v>X76</v>
          </cell>
          <cell r="I5400" t="str">
            <v>TCMU</v>
          </cell>
          <cell r="J5400">
            <v>7</v>
          </cell>
          <cell r="K5400" t="str">
            <v>VERA FEDERICO</v>
          </cell>
          <cell r="L5400" t="str">
            <v>GUNI</v>
          </cell>
        </row>
        <row r="5401">
          <cell r="A5401">
            <v>22</v>
          </cell>
          <cell r="B5401" t="str">
            <v>X76</v>
          </cell>
          <cell r="C5401" t="str">
            <v>DEPARTAMENTO  CHAPA</v>
          </cell>
          <cell r="D5401" t="str">
            <v>427</v>
          </cell>
          <cell r="E5401" t="str">
            <v>PUERTA DESLIZANTE LATERAL I.</v>
          </cell>
          <cell r="F5401" t="str">
            <v>JUEGO IRREGULAR</v>
          </cell>
          <cell r="G5401" t="str">
            <v>PUERTA DESLIZANTE LATERAL I.JUEGO IRREGULAR</v>
          </cell>
          <cell r="H5401" t="str">
            <v>X76</v>
          </cell>
          <cell r="I5401" t="str">
            <v>TCMU</v>
          </cell>
          <cell r="J5401">
            <v>7</v>
          </cell>
          <cell r="K5401" t="str">
            <v>MANZANELLI RICARDO O</v>
          </cell>
          <cell r="L5401" t="str">
            <v>GUNI</v>
          </cell>
        </row>
        <row r="5402">
          <cell r="A5402">
            <v>22</v>
          </cell>
          <cell r="B5402" t="str">
            <v>X76</v>
          </cell>
          <cell r="C5402" t="str">
            <v>DEPARTAMENTO  CHAPA</v>
          </cell>
          <cell r="D5402" t="str">
            <v>427</v>
          </cell>
          <cell r="E5402" t="str">
            <v>PUERTA DESLIZANTE LATERAL I.</v>
          </cell>
          <cell r="F5402" t="str">
            <v>JUEGO IRREGULAR</v>
          </cell>
          <cell r="G5402" t="str">
            <v>PUERTA DESLIZANTE LATERAL I.JUEGO IRREGULAR</v>
          </cell>
          <cell r="H5402" t="str">
            <v>X76</v>
          </cell>
          <cell r="I5402" t="str">
            <v>TCMU</v>
          </cell>
          <cell r="J5402">
            <v>7</v>
          </cell>
          <cell r="K5402" t="str">
            <v>RAMIREZ RICAR DANIEL</v>
          </cell>
          <cell r="L5402" t="str">
            <v>GUNI</v>
          </cell>
        </row>
        <row r="5403">
          <cell r="A5403">
            <v>22</v>
          </cell>
          <cell r="B5403" t="str">
            <v>X76</v>
          </cell>
          <cell r="C5403" t="str">
            <v>DEPARTAMENTO  CHAPA</v>
          </cell>
          <cell r="D5403" t="str">
            <v>427</v>
          </cell>
          <cell r="E5403" t="str">
            <v>PUERTA DESLIZANTE LATERAL I.</v>
          </cell>
          <cell r="F5403" t="str">
            <v>JUEGO IRREGULAR</v>
          </cell>
          <cell r="G5403" t="str">
            <v>PUERTA DESLIZANTE LATERAL I.JUEGO IRREGULAR</v>
          </cell>
          <cell r="H5403" t="str">
            <v>X76</v>
          </cell>
          <cell r="I5403" t="str">
            <v>TCMU</v>
          </cell>
          <cell r="J5403">
            <v>7</v>
          </cell>
          <cell r="K5403" t="str">
            <v>VERA FEDERICO</v>
          </cell>
          <cell r="L5403" t="str">
            <v>GUNI</v>
          </cell>
        </row>
        <row r="5404">
          <cell r="A5404">
            <v>22</v>
          </cell>
          <cell r="B5404" t="str">
            <v>X76</v>
          </cell>
          <cell r="C5404" t="str">
            <v>DEPARTAMENTO  CHAPA</v>
          </cell>
          <cell r="D5404" t="str">
            <v>427</v>
          </cell>
          <cell r="E5404" t="str">
            <v>PUERTA DESLIZANTE LATERAL I.</v>
          </cell>
          <cell r="F5404" t="str">
            <v>MAL ALINEADO</v>
          </cell>
          <cell r="G5404" t="str">
            <v>PUERTA DESLIZANTE LATERAL I.MAL ALINEADO</v>
          </cell>
          <cell r="H5404" t="str">
            <v>X76</v>
          </cell>
          <cell r="I5404" t="str">
            <v>TCMU</v>
          </cell>
          <cell r="J5404">
            <v>7</v>
          </cell>
          <cell r="K5404" t="str">
            <v>GUTIERREZ VERONICA</v>
          </cell>
          <cell r="L5404" t="str">
            <v>GUNI</v>
          </cell>
        </row>
        <row r="5405">
          <cell r="A5405">
            <v>22</v>
          </cell>
          <cell r="B5405" t="str">
            <v>X76</v>
          </cell>
          <cell r="C5405" t="str">
            <v>DEPARTAMENTO  CHAPA</v>
          </cell>
          <cell r="D5405" t="str">
            <v>427</v>
          </cell>
          <cell r="E5405" t="str">
            <v>PUERTA DESLIZANTE LATERAL I.</v>
          </cell>
          <cell r="F5405" t="str">
            <v>MAL ALINEADO</v>
          </cell>
          <cell r="G5405" t="str">
            <v>PUERTA DESLIZANTE LATERAL I.MAL ALINEADO</v>
          </cell>
          <cell r="H5405" t="str">
            <v>X76</v>
          </cell>
          <cell r="I5405" t="str">
            <v>TCMU</v>
          </cell>
          <cell r="J5405">
            <v>7</v>
          </cell>
          <cell r="K5405" t="str">
            <v>VERA FEDERICO</v>
          </cell>
          <cell r="L5405" t="str">
            <v>GUNI</v>
          </cell>
        </row>
        <row r="5406">
          <cell r="A5406">
            <v>22</v>
          </cell>
          <cell r="B5406" t="str">
            <v>X76</v>
          </cell>
          <cell r="C5406" t="str">
            <v>DEPARTAMENTO  CHAPA</v>
          </cell>
          <cell r="D5406" t="str">
            <v>427</v>
          </cell>
          <cell r="E5406" t="str">
            <v>PUERTA DESLIZANTE LATERAL I.</v>
          </cell>
          <cell r="F5406" t="str">
            <v>MAL CENTRADO</v>
          </cell>
          <cell r="G5406" t="str">
            <v>PUERTA DESLIZANTE LATERAL I.MAL CENTRADO</v>
          </cell>
          <cell r="H5406" t="str">
            <v>X76</v>
          </cell>
          <cell r="I5406" t="str">
            <v>SREE</v>
          </cell>
          <cell r="J5406">
            <v>7</v>
          </cell>
          <cell r="K5406" t="str">
            <v>RUSEK CHRISTIAN ADRI</v>
          </cell>
          <cell r="L5406" t="str">
            <v>GUNI</v>
          </cell>
        </row>
        <row r="5407">
          <cell r="A5407">
            <v>22</v>
          </cell>
          <cell r="B5407" t="str">
            <v>X76</v>
          </cell>
          <cell r="C5407" t="str">
            <v>DEPARTAMENTO  CHAPA</v>
          </cell>
          <cell r="D5407" t="str">
            <v>427</v>
          </cell>
          <cell r="E5407" t="str">
            <v>PUERTA DESLIZANTE LATERAL I.</v>
          </cell>
          <cell r="F5407" t="str">
            <v>SOBRESALE</v>
          </cell>
          <cell r="G5407" t="str">
            <v>PUERTA DESLIZANTE LATERAL I.SOBRESALE</v>
          </cell>
          <cell r="H5407" t="str">
            <v>X76</v>
          </cell>
          <cell r="I5407" t="str">
            <v>TCMU</v>
          </cell>
          <cell r="J5407">
            <v>7</v>
          </cell>
          <cell r="K5407" t="str">
            <v>GUTIERREZ VERONICA</v>
          </cell>
          <cell r="L5407" t="str">
            <v>GUNI</v>
          </cell>
        </row>
        <row r="5408">
          <cell r="A5408">
            <v>22</v>
          </cell>
          <cell r="B5408" t="str">
            <v>X76</v>
          </cell>
          <cell r="C5408" t="str">
            <v>DEPARTAMENTO  CHAPA</v>
          </cell>
          <cell r="D5408" t="str">
            <v>427</v>
          </cell>
          <cell r="E5408" t="str">
            <v>PUERTA DESLIZANTE LATERAL I.</v>
          </cell>
          <cell r="F5408" t="str">
            <v>TALONA A LA MANIOBRA</v>
          </cell>
          <cell r="G5408" t="str">
            <v>PUERTA DESLIZANTE LATERAL I.TALONA A LA MANIOBRA</v>
          </cell>
          <cell r="H5408" t="str">
            <v>X76</v>
          </cell>
          <cell r="I5408" t="str">
            <v>TCMU</v>
          </cell>
          <cell r="J5408">
            <v>7</v>
          </cell>
          <cell r="K5408" t="str">
            <v>FIGUEROA MIGUEL ANGE</v>
          </cell>
          <cell r="L5408" t="str">
            <v>GUNI</v>
          </cell>
        </row>
        <row r="5409">
          <cell r="A5409">
            <v>22</v>
          </cell>
          <cell r="B5409" t="str">
            <v>X76</v>
          </cell>
          <cell r="C5409" t="str">
            <v>DEPARTAMENTO  CHAPA</v>
          </cell>
          <cell r="D5409" t="str">
            <v>427</v>
          </cell>
          <cell r="E5409" t="str">
            <v>PUERTA DESLIZANTE LATERAL I.</v>
          </cell>
          <cell r="F5409" t="str">
            <v>TALONA A LA MANIOBRA</v>
          </cell>
          <cell r="G5409" t="str">
            <v>PUERTA DESLIZANTE LATERAL I.TALONA A LA MANIOBRA</v>
          </cell>
          <cell r="H5409" t="str">
            <v>X76</v>
          </cell>
          <cell r="I5409" t="str">
            <v>TCMU</v>
          </cell>
          <cell r="J5409">
            <v>7</v>
          </cell>
          <cell r="K5409" t="str">
            <v>RUSEK CHRISTIAN ADRI</v>
          </cell>
          <cell r="L5409" t="str">
            <v>GUNI</v>
          </cell>
        </row>
        <row r="5410">
          <cell r="A5410">
            <v>22</v>
          </cell>
          <cell r="B5410" t="str">
            <v>X76</v>
          </cell>
          <cell r="C5410" t="str">
            <v>DEPARTAMENTO  CHAPA</v>
          </cell>
          <cell r="D5410" t="str">
            <v>427</v>
          </cell>
          <cell r="E5410" t="str">
            <v>TECHO</v>
          </cell>
          <cell r="F5410" t="str">
            <v>SOLDADURA ESTALLADA</v>
          </cell>
          <cell r="G5410" t="str">
            <v>TECHOSOLDADURA ESTALLADA</v>
          </cell>
          <cell r="H5410" t="str">
            <v>X76</v>
          </cell>
          <cell r="I5410" t="str">
            <v>TCMU</v>
          </cell>
          <cell r="J5410">
            <v>7</v>
          </cell>
          <cell r="K5410" t="str">
            <v>FIGUEROA MIGUEL ANGE</v>
          </cell>
          <cell r="L5410" t="str">
            <v>GUNI</v>
          </cell>
        </row>
        <row r="5411">
          <cell r="A5411">
            <v>22</v>
          </cell>
          <cell r="B5411" t="str">
            <v>X76</v>
          </cell>
          <cell r="C5411" t="str">
            <v>DEPARTAMENTO  CHAPA</v>
          </cell>
          <cell r="D5411" t="str">
            <v>428</v>
          </cell>
          <cell r="E5411" t="str">
            <v>VIERTEAGUAS I. DE TECHO</v>
          </cell>
          <cell r="F5411" t="str">
            <v>PESTAÑA DEFORMADA</v>
          </cell>
          <cell r="G5411" t="str">
            <v>VIERTEAGUAS I. DE TECHOPESTAÑA DEFORMADA</v>
          </cell>
          <cell r="H5411" t="str">
            <v>X76</v>
          </cell>
          <cell r="I5411" t="str">
            <v>BOUT</v>
          </cell>
          <cell r="J5411">
            <v>7</v>
          </cell>
          <cell r="K5411" t="str">
            <v>AUTELLI JORGE A</v>
          </cell>
          <cell r="L5411" t="str">
            <v>TCMU</v>
          </cell>
        </row>
        <row r="5412">
          <cell r="A5412">
            <v>22</v>
          </cell>
          <cell r="B5412" t="str">
            <v>X76</v>
          </cell>
          <cell r="C5412" t="str">
            <v>DEPARTAMENTO  CHAPA</v>
          </cell>
          <cell r="D5412" t="str">
            <v>430</v>
          </cell>
          <cell r="E5412" t="str">
            <v>PUERTA AVI.</v>
          </cell>
          <cell r="F5412" t="str">
            <v>DEFORMACION</v>
          </cell>
          <cell r="G5412" t="str">
            <v>PUERTA AVI.DEFORMACION</v>
          </cell>
          <cell r="H5412" t="str">
            <v>X76</v>
          </cell>
          <cell r="I5412" t="str">
            <v>TCMU</v>
          </cell>
          <cell r="J5412">
            <v>7</v>
          </cell>
          <cell r="K5412" t="str">
            <v>RUSEK CHRISTIAN ADRI</v>
          </cell>
          <cell r="L5412" t="str">
            <v>GUNI</v>
          </cell>
        </row>
        <row r="5413">
          <cell r="A5413">
            <v>22</v>
          </cell>
          <cell r="B5413" t="str">
            <v>X76</v>
          </cell>
          <cell r="C5413" t="str">
            <v>DEPARTAMENTO  CHAPA</v>
          </cell>
          <cell r="D5413" t="str">
            <v>430</v>
          </cell>
          <cell r="E5413" t="str">
            <v>PUERTA AVI.</v>
          </cell>
          <cell r="F5413" t="str">
            <v>DEFORMACION</v>
          </cell>
          <cell r="G5413" t="str">
            <v>PUERTA AVI.DEFORMACION</v>
          </cell>
          <cell r="H5413" t="str">
            <v>X76</v>
          </cell>
          <cell r="I5413" t="str">
            <v>TCMU</v>
          </cell>
          <cell r="J5413">
            <v>7</v>
          </cell>
          <cell r="K5413" t="str">
            <v>VAZQUEZ RENE ALBERTO</v>
          </cell>
          <cell r="L5413" t="str">
            <v>GUNI</v>
          </cell>
        </row>
        <row r="5414">
          <cell r="A5414">
            <v>22</v>
          </cell>
          <cell r="B5414" t="str">
            <v>X76</v>
          </cell>
          <cell r="C5414" t="str">
            <v>DEPARTAMENTO  CHAPA</v>
          </cell>
          <cell r="D5414" t="str">
            <v>430</v>
          </cell>
          <cell r="E5414" t="str">
            <v>PUERTA AVI.</v>
          </cell>
          <cell r="F5414" t="str">
            <v>DEFORMACION</v>
          </cell>
          <cell r="G5414" t="str">
            <v>PUERTA AVI.DEFORMACION</v>
          </cell>
          <cell r="H5414" t="str">
            <v>X76</v>
          </cell>
          <cell r="I5414" t="str">
            <v>TCMU</v>
          </cell>
          <cell r="J5414">
            <v>7</v>
          </cell>
          <cell r="K5414" t="str">
            <v>VERA FEDERICO</v>
          </cell>
          <cell r="L5414" t="str">
            <v>GUNI</v>
          </cell>
        </row>
        <row r="5415">
          <cell r="A5415">
            <v>22</v>
          </cell>
          <cell r="B5415" t="str">
            <v>X76</v>
          </cell>
          <cell r="C5415" t="str">
            <v>DEPARTAMENTO  CHAPA</v>
          </cell>
          <cell r="D5415" t="str">
            <v>431</v>
          </cell>
          <cell r="E5415" t="str">
            <v>ALETA  ARI.</v>
          </cell>
          <cell r="F5415" t="str">
            <v>PICO</v>
          </cell>
          <cell r="G5415" t="str">
            <v>ALETA  ARI.PICO</v>
          </cell>
          <cell r="H5415" t="str">
            <v>X76</v>
          </cell>
          <cell r="I5415" t="str">
            <v>TCMU</v>
          </cell>
          <cell r="J5415">
            <v>7</v>
          </cell>
          <cell r="K5415" t="str">
            <v>MANZANELLI RICARDO O</v>
          </cell>
          <cell r="L5415" t="str">
            <v>GUNI</v>
          </cell>
        </row>
        <row r="5416">
          <cell r="A5416">
            <v>22</v>
          </cell>
          <cell r="B5416" t="str">
            <v>X76</v>
          </cell>
          <cell r="C5416" t="str">
            <v>DEPARTAMENTO  CHAPA</v>
          </cell>
          <cell r="D5416" t="str">
            <v>431</v>
          </cell>
          <cell r="E5416" t="str">
            <v>ALETA  ARI.</v>
          </cell>
          <cell r="F5416" t="str">
            <v>PICO</v>
          </cell>
          <cell r="G5416" t="str">
            <v>ALETA  ARI.PICO</v>
          </cell>
          <cell r="H5416" t="str">
            <v>X76</v>
          </cell>
          <cell r="J5416">
            <v>7</v>
          </cell>
          <cell r="K5416" t="str">
            <v>FIGUEROA MIGUEL ANGE</v>
          </cell>
          <cell r="L5416" t="str">
            <v>GUNI</v>
          </cell>
        </row>
        <row r="5417">
          <cell r="A5417">
            <v>22</v>
          </cell>
          <cell r="B5417" t="str">
            <v>X76</v>
          </cell>
          <cell r="C5417" t="str">
            <v>DEPARTAMENTO  CHAPA</v>
          </cell>
          <cell r="D5417" t="str">
            <v>431</v>
          </cell>
          <cell r="E5417" t="str">
            <v>CAJON DE PUERTA BATIENTE ARI.</v>
          </cell>
          <cell r="F5417" t="str">
            <v>BOLLOS</v>
          </cell>
          <cell r="G5417" t="str">
            <v>CAJON DE PUERTA BATIENTE ARI.BOLLOS</v>
          </cell>
          <cell r="H5417" t="str">
            <v>X76</v>
          </cell>
          <cell r="I5417" t="str">
            <v>TCMU</v>
          </cell>
          <cell r="J5417">
            <v>7</v>
          </cell>
          <cell r="K5417" t="str">
            <v>GUTIERREZ VERONICA</v>
          </cell>
          <cell r="L5417" t="str">
            <v>GUNI</v>
          </cell>
        </row>
        <row r="5418">
          <cell r="A5418">
            <v>22</v>
          </cell>
          <cell r="B5418" t="str">
            <v>X76</v>
          </cell>
          <cell r="C5418" t="str">
            <v>DEPARTAMENTO  CHAPA</v>
          </cell>
          <cell r="D5418" t="str">
            <v>431</v>
          </cell>
          <cell r="E5418" t="str">
            <v>CAPOT AV./ ALETA  AVD.</v>
          </cell>
          <cell r="F5418" t="str">
            <v>JUEGO EXCESIVO</v>
          </cell>
          <cell r="G5418" t="str">
            <v>CAPOT AV./ ALETA  AVD.JUEGO EXCESIVO</v>
          </cell>
          <cell r="H5418" t="str">
            <v>X76</v>
          </cell>
          <cell r="I5418" t="str">
            <v>BOUT</v>
          </cell>
          <cell r="J5418">
            <v>7</v>
          </cell>
          <cell r="K5418" t="str">
            <v>VAZQUEZ RENE ALBERTO</v>
          </cell>
          <cell r="L5418" t="str">
            <v>GUNI</v>
          </cell>
        </row>
        <row r="5419">
          <cell r="A5419">
            <v>22</v>
          </cell>
          <cell r="B5419" t="str">
            <v>X76</v>
          </cell>
          <cell r="C5419" t="str">
            <v>DEPARTAMENTO  CHAPA</v>
          </cell>
          <cell r="D5419" t="str">
            <v>431</v>
          </cell>
          <cell r="E5419" t="str">
            <v>CAPOT AV./ ALETA  AVD.</v>
          </cell>
          <cell r="F5419" t="str">
            <v>JUEGO EXCESIVO</v>
          </cell>
          <cell r="G5419" t="str">
            <v>CAPOT AV./ ALETA  AVD.JUEGO EXCESIVO</v>
          </cell>
          <cell r="H5419" t="str">
            <v>X76</v>
          </cell>
          <cell r="I5419" t="str">
            <v>SREE</v>
          </cell>
          <cell r="J5419">
            <v>7</v>
          </cell>
          <cell r="K5419" t="str">
            <v>FIGUEROA MIGUEL ANGE</v>
          </cell>
          <cell r="L5419" t="str">
            <v>GUNI</v>
          </cell>
        </row>
        <row r="5420">
          <cell r="A5420">
            <v>22</v>
          </cell>
          <cell r="B5420" t="str">
            <v>X76</v>
          </cell>
          <cell r="C5420" t="str">
            <v>DEPARTAMENTO  CHAPA</v>
          </cell>
          <cell r="D5420" t="str">
            <v>431</v>
          </cell>
          <cell r="E5420" t="str">
            <v>CAPOT AV./ ALETA  AVD.</v>
          </cell>
          <cell r="F5420" t="str">
            <v>JUEGO EXCESIVO</v>
          </cell>
          <cell r="G5420" t="str">
            <v>CAPOT AV./ ALETA  AVD.JUEGO EXCESIVO</v>
          </cell>
          <cell r="H5420" t="str">
            <v>X76</v>
          </cell>
          <cell r="I5420" t="str">
            <v>SREE</v>
          </cell>
          <cell r="J5420">
            <v>7</v>
          </cell>
          <cell r="K5420" t="str">
            <v>RUSEK CHRISTIAN ADRI</v>
          </cell>
          <cell r="L5420" t="str">
            <v>GUNI</v>
          </cell>
        </row>
        <row r="5421">
          <cell r="A5421">
            <v>22</v>
          </cell>
          <cell r="B5421" t="str">
            <v>X76</v>
          </cell>
          <cell r="C5421" t="str">
            <v>DEPARTAMENTO  CHAPA</v>
          </cell>
          <cell r="D5421" t="str">
            <v>431</v>
          </cell>
          <cell r="E5421" t="str">
            <v>CAPOT AV./ ALETA  AVI.</v>
          </cell>
          <cell r="F5421" t="str">
            <v>SOBRESALE</v>
          </cell>
          <cell r="G5421" t="str">
            <v>CAPOT AV./ ALETA  AVI.SOBRESALE</v>
          </cell>
          <cell r="H5421" t="str">
            <v>X76</v>
          </cell>
          <cell r="I5421" t="str">
            <v>BOUT</v>
          </cell>
          <cell r="J5421">
            <v>7</v>
          </cell>
          <cell r="K5421" t="str">
            <v>VAZQUEZ RENE ALBERTO</v>
          </cell>
          <cell r="L5421" t="str">
            <v>GUNI</v>
          </cell>
        </row>
        <row r="5422">
          <cell r="A5422">
            <v>22</v>
          </cell>
          <cell r="B5422" t="str">
            <v>X76</v>
          </cell>
          <cell r="C5422" t="str">
            <v>DEPARTAMENTO  CHAPA</v>
          </cell>
          <cell r="D5422" t="str">
            <v>431</v>
          </cell>
          <cell r="E5422" t="str">
            <v>CAPOT AV./ ALETA  AVI.</v>
          </cell>
          <cell r="F5422" t="str">
            <v>SOBRESALE</v>
          </cell>
          <cell r="G5422" t="str">
            <v>CAPOT AV./ ALETA  AVI.SOBRESALE</v>
          </cell>
          <cell r="H5422" t="str">
            <v>X76</v>
          </cell>
          <cell r="I5422" t="str">
            <v>BOUT</v>
          </cell>
          <cell r="J5422">
            <v>7</v>
          </cell>
          <cell r="K5422" t="str">
            <v>ZELAYA GONZA MA CRUZ</v>
          </cell>
          <cell r="L5422" t="str">
            <v>GUNI</v>
          </cell>
        </row>
        <row r="5423">
          <cell r="A5423">
            <v>22</v>
          </cell>
          <cell r="B5423" t="str">
            <v>X76</v>
          </cell>
          <cell r="C5423" t="str">
            <v>DEPARTAMENTO  CHAPA</v>
          </cell>
          <cell r="D5423" t="str">
            <v>431</v>
          </cell>
          <cell r="E5423" t="str">
            <v>CAPOT AV./ ALETA  AVI.</v>
          </cell>
          <cell r="F5423" t="str">
            <v>SOBRESALE</v>
          </cell>
          <cell r="G5423" t="str">
            <v>CAPOT AV./ ALETA  AVI.SOBRESALE</v>
          </cell>
          <cell r="H5423" t="str">
            <v>X76</v>
          </cell>
          <cell r="I5423" t="str">
            <v>SREE</v>
          </cell>
          <cell r="J5423">
            <v>7</v>
          </cell>
          <cell r="K5423" t="str">
            <v>FIGUEROA MIGUEL ANGE</v>
          </cell>
          <cell r="L5423" t="str">
            <v>GUNI</v>
          </cell>
        </row>
        <row r="5424">
          <cell r="A5424">
            <v>22</v>
          </cell>
          <cell r="B5424" t="str">
            <v>X76</v>
          </cell>
          <cell r="C5424" t="str">
            <v>DEPARTAMENTO  CHAPA</v>
          </cell>
          <cell r="D5424" t="str">
            <v>431</v>
          </cell>
          <cell r="E5424" t="str">
            <v>CAPOT AV./ ALETA  AVI.</v>
          </cell>
          <cell r="F5424" t="str">
            <v>SOBRESALE</v>
          </cell>
          <cell r="G5424" t="str">
            <v>CAPOT AV./ ALETA  AVI.SOBRESALE</v>
          </cell>
          <cell r="H5424" t="str">
            <v>X76</v>
          </cell>
          <cell r="I5424" t="str">
            <v>SREE</v>
          </cell>
          <cell r="J5424">
            <v>7</v>
          </cell>
          <cell r="K5424" t="str">
            <v>RAMIREZ RICAR DANIEL</v>
          </cell>
          <cell r="L5424" t="str">
            <v>GUNI</v>
          </cell>
        </row>
        <row r="5425">
          <cell r="A5425">
            <v>22</v>
          </cell>
          <cell r="B5425" t="str">
            <v>X76</v>
          </cell>
          <cell r="C5425" t="str">
            <v>DEPARTAMENTO  CHAPA</v>
          </cell>
          <cell r="D5425" t="str">
            <v>431</v>
          </cell>
          <cell r="E5425" t="str">
            <v>CAPOT AV./ ALETA  AVI.</v>
          </cell>
          <cell r="F5425" t="str">
            <v>SOBRESALE</v>
          </cell>
          <cell r="G5425" t="str">
            <v>CAPOT AV./ ALETA  AVI.SOBRESALE</v>
          </cell>
          <cell r="H5425" t="str">
            <v>X76</v>
          </cell>
          <cell r="I5425" t="str">
            <v>SREE</v>
          </cell>
          <cell r="J5425">
            <v>7</v>
          </cell>
          <cell r="K5425" t="str">
            <v>RUSEK CHRISTIAN ADRI</v>
          </cell>
          <cell r="L5425" t="str">
            <v>GUNI</v>
          </cell>
        </row>
        <row r="5426">
          <cell r="A5426">
            <v>22</v>
          </cell>
          <cell r="B5426" t="str">
            <v>X76</v>
          </cell>
          <cell r="C5426" t="str">
            <v>DEPARTAMENTO  CHAPA</v>
          </cell>
          <cell r="D5426" t="str">
            <v>431</v>
          </cell>
          <cell r="E5426" t="str">
            <v>CAPOT AV./ ALETA  AVI.</v>
          </cell>
          <cell r="F5426" t="str">
            <v>SOBRESALE</v>
          </cell>
          <cell r="G5426" t="str">
            <v>CAPOT AV./ ALETA  AVI.SOBRESALE</v>
          </cell>
          <cell r="H5426" t="str">
            <v>X76</v>
          </cell>
          <cell r="J5426">
            <v>7</v>
          </cell>
          <cell r="K5426" t="str">
            <v>FIGUEROA MIGUEL ANGE</v>
          </cell>
          <cell r="L5426" t="str">
            <v>GUNI</v>
          </cell>
        </row>
        <row r="5427">
          <cell r="A5427">
            <v>22</v>
          </cell>
          <cell r="B5427" t="str">
            <v>X76</v>
          </cell>
          <cell r="C5427" t="str">
            <v>DEPARTAMENTO  CHAPA</v>
          </cell>
          <cell r="D5427" t="str">
            <v>431</v>
          </cell>
          <cell r="E5427" t="str">
            <v>CAPOT AV./ ALETA  AVI.</v>
          </cell>
          <cell r="F5427" t="str">
            <v>SOBRESALE</v>
          </cell>
          <cell r="G5427" t="str">
            <v>CAPOT AV./ ALETA  AVI.SOBRESALE</v>
          </cell>
          <cell r="H5427" t="str">
            <v>X76</v>
          </cell>
          <cell r="J5427">
            <v>7</v>
          </cell>
          <cell r="K5427" t="str">
            <v>VAZQUEZ RENE ALBERTO</v>
          </cell>
          <cell r="L5427" t="str">
            <v>GUNI</v>
          </cell>
        </row>
        <row r="5428">
          <cell r="A5428">
            <v>22</v>
          </cell>
          <cell r="B5428" t="str">
            <v>X76</v>
          </cell>
          <cell r="C5428" t="str">
            <v>DEPARTAMENTO  CHAPA</v>
          </cell>
          <cell r="D5428" t="str">
            <v>431</v>
          </cell>
          <cell r="E5428" t="str">
            <v>CAPOT / FARO D.</v>
          </cell>
          <cell r="F5428" t="str">
            <v>JUEGO MAL REPARTIDO</v>
          </cell>
          <cell r="G5428" t="str">
            <v>CAPOT / FARO D.JUEGO MAL REPARTIDO</v>
          </cell>
          <cell r="H5428" t="str">
            <v>X76</v>
          </cell>
          <cell r="I5428" t="str">
            <v>SREE</v>
          </cell>
          <cell r="J5428">
            <v>7</v>
          </cell>
          <cell r="K5428" t="str">
            <v>FIGUEROA MIGUEL ANGE</v>
          </cell>
          <cell r="L5428" t="str">
            <v>GUNI</v>
          </cell>
        </row>
        <row r="5429">
          <cell r="A5429">
            <v>22</v>
          </cell>
          <cell r="B5429" t="str">
            <v>X76</v>
          </cell>
          <cell r="C5429" t="str">
            <v>DEPARTAMENTO  CHAPA</v>
          </cell>
          <cell r="D5429" t="str">
            <v>431</v>
          </cell>
          <cell r="E5429" t="str">
            <v>CAPOT / FARO D.</v>
          </cell>
          <cell r="F5429" t="str">
            <v>JUEGO MAL REPARTIDO</v>
          </cell>
          <cell r="G5429" t="str">
            <v>CAPOT / FARO D.JUEGO MAL REPARTIDO</v>
          </cell>
          <cell r="H5429" t="str">
            <v>X76</v>
          </cell>
          <cell r="I5429" t="str">
            <v>SREE</v>
          </cell>
          <cell r="J5429">
            <v>7</v>
          </cell>
          <cell r="K5429" t="str">
            <v>RUSEK CHRISTIAN ADRI</v>
          </cell>
          <cell r="L5429" t="str">
            <v>GUNI</v>
          </cell>
        </row>
        <row r="5430">
          <cell r="A5430">
            <v>22</v>
          </cell>
          <cell r="B5430" t="str">
            <v>X76</v>
          </cell>
          <cell r="C5430" t="str">
            <v>DEPARTAMENTO  CHAPA</v>
          </cell>
          <cell r="D5430" t="str">
            <v>431</v>
          </cell>
          <cell r="E5430" t="str">
            <v>CAPOT / FARO D.</v>
          </cell>
          <cell r="F5430" t="str">
            <v>JUEGO MAL REPARTIDO</v>
          </cell>
          <cell r="G5430" t="str">
            <v>CAPOT / FARO D.JUEGO MAL REPARTIDO</v>
          </cell>
          <cell r="H5430" t="str">
            <v>X76</v>
          </cell>
          <cell r="J5430">
            <v>7</v>
          </cell>
          <cell r="K5430" t="str">
            <v>FIGUEROA MIGUEL ANGE</v>
          </cell>
          <cell r="L5430" t="str">
            <v>GUNI</v>
          </cell>
        </row>
        <row r="5431">
          <cell r="A5431">
            <v>22</v>
          </cell>
          <cell r="B5431" t="str">
            <v>X76</v>
          </cell>
          <cell r="C5431" t="str">
            <v>DEPARTAMENTO  CHAPA</v>
          </cell>
          <cell r="D5431" t="str">
            <v>431</v>
          </cell>
          <cell r="E5431" t="str">
            <v>CAPOT / FARO D.</v>
          </cell>
          <cell r="F5431" t="str">
            <v>SOBRESALE</v>
          </cell>
          <cell r="G5431" t="str">
            <v>CAPOT / FARO D.SOBRESALE</v>
          </cell>
          <cell r="H5431" t="str">
            <v>X76</v>
          </cell>
          <cell r="I5431" t="str">
            <v>BOUT</v>
          </cell>
          <cell r="J5431">
            <v>7</v>
          </cell>
          <cell r="K5431" t="str">
            <v>RIZZI JESSICA</v>
          </cell>
          <cell r="L5431" t="str">
            <v>GUNI</v>
          </cell>
        </row>
        <row r="5432">
          <cell r="A5432">
            <v>22</v>
          </cell>
          <cell r="B5432" t="str">
            <v>X76</v>
          </cell>
          <cell r="C5432" t="str">
            <v>DEPARTAMENTO  CHAPA</v>
          </cell>
          <cell r="D5432" t="str">
            <v>431</v>
          </cell>
          <cell r="E5432" t="str">
            <v>CAPOT / FARO D.</v>
          </cell>
          <cell r="F5432" t="str">
            <v>SOBRESALE</v>
          </cell>
          <cell r="G5432" t="str">
            <v>CAPOT / FARO D.SOBRESALE</v>
          </cell>
          <cell r="H5432" t="str">
            <v>X76</v>
          </cell>
          <cell r="I5432" t="str">
            <v>TCMU</v>
          </cell>
          <cell r="J5432">
            <v>7</v>
          </cell>
          <cell r="K5432" t="str">
            <v>RUSEK CHRISTIAN ADRI</v>
          </cell>
          <cell r="L5432" t="str">
            <v>GUNI</v>
          </cell>
        </row>
        <row r="5433">
          <cell r="A5433">
            <v>22</v>
          </cell>
          <cell r="B5433" t="str">
            <v>X76</v>
          </cell>
          <cell r="C5433" t="str">
            <v>DEPARTAMENTO  CHAPA</v>
          </cell>
          <cell r="D5433" t="str">
            <v>431</v>
          </cell>
          <cell r="E5433" t="str">
            <v>CAPOT / FARO I.</v>
          </cell>
          <cell r="F5433" t="str">
            <v>JUEGO MAL REPARTIDO</v>
          </cell>
          <cell r="G5433" t="str">
            <v>CAPOT / FARO I.JUEGO MAL REPARTIDO</v>
          </cell>
          <cell r="H5433" t="str">
            <v>X76</v>
          </cell>
          <cell r="I5433" t="str">
            <v>BOUT</v>
          </cell>
          <cell r="J5433">
            <v>7</v>
          </cell>
          <cell r="K5433" t="str">
            <v>FIGUEROA MIGUEL ANGE</v>
          </cell>
          <cell r="L5433" t="str">
            <v>GUNI</v>
          </cell>
        </row>
        <row r="5434">
          <cell r="A5434">
            <v>22</v>
          </cell>
          <cell r="B5434" t="str">
            <v>X76</v>
          </cell>
          <cell r="C5434" t="str">
            <v>DEPARTAMENTO  CHAPA</v>
          </cell>
          <cell r="D5434" t="str">
            <v>431</v>
          </cell>
          <cell r="E5434" t="str">
            <v>CUSTODIA  D.</v>
          </cell>
          <cell r="F5434" t="str">
            <v>PROYECCION DE SOLDADURA</v>
          </cell>
          <cell r="G5434" t="str">
            <v>CUSTODIA  D.PROYECCION DE SOLDADURA</v>
          </cell>
          <cell r="H5434" t="str">
            <v>X76</v>
          </cell>
          <cell r="I5434" t="str">
            <v>TCMU</v>
          </cell>
          <cell r="J5434">
            <v>7</v>
          </cell>
          <cell r="K5434" t="str">
            <v>GUTIERREZ VERONICA</v>
          </cell>
          <cell r="L5434" t="str">
            <v>GUNI</v>
          </cell>
        </row>
        <row r="5435">
          <cell r="A5435">
            <v>22</v>
          </cell>
          <cell r="B5435" t="str">
            <v>X76</v>
          </cell>
          <cell r="C5435" t="str">
            <v>DEPARTAMENTO  CHAPA</v>
          </cell>
          <cell r="D5435" t="str">
            <v>431</v>
          </cell>
          <cell r="E5435" t="str">
            <v>FARO I.</v>
          </cell>
          <cell r="F5435" t="str">
            <v>DETERIORADO</v>
          </cell>
          <cell r="G5435" t="str">
            <v>FARO I.DETERIORADO</v>
          </cell>
          <cell r="H5435" t="str">
            <v>X76</v>
          </cell>
          <cell r="I5435" t="str">
            <v>BOUT</v>
          </cell>
          <cell r="J5435">
            <v>7</v>
          </cell>
          <cell r="K5435" t="str">
            <v>AUTELLI JORGE A</v>
          </cell>
          <cell r="L5435" t="str">
            <v>TCMU</v>
          </cell>
        </row>
        <row r="5436">
          <cell r="A5436">
            <v>22</v>
          </cell>
          <cell r="B5436" t="str">
            <v>X76</v>
          </cell>
          <cell r="C5436" t="str">
            <v>DEPARTAMENTO  CHAPA</v>
          </cell>
          <cell r="D5436" t="str">
            <v>431</v>
          </cell>
          <cell r="E5436" t="str">
            <v>PAÑO DE PUERTA  AVD / ALETA  AVD</v>
          </cell>
          <cell r="F5436" t="str">
            <v>JUEGO IRREGULAR</v>
          </cell>
          <cell r="G5436" t="str">
            <v>PAÑO DE PUERTA  AVD / ALETA  AVDJUEGO IRREGULAR</v>
          </cell>
          <cell r="H5436" t="str">
            <v>X76</v>
          </cell>
          <cell r="I5436" t="str">
            <v>TCMU</v>
          </cell>
          <cell r="J5436">
            <v>7</v>
          </cell>
          <cell r="K5436" t="str">
            <v>FIGUEROA MIGUEL ANGE</v>
          </cell>
          <cell r="L5436" t="str">
            <v>GUNI</v>
          </cell>
        </row>
        <row r="5437">
          <cell r="A5437">
            <v>22</v>
          </cell>
          <cell r="B5437" t="str">
            <v>X76</v>
          </cell>
          <cell r="C5437" t="str">
            <v>DEPARTAMENTO  CHAPA</v>
          </cell>
          <cell r="D5437" t="str">
            <v>431</v>
          </cell>
          <cell r="E5437" t="str">
            <v>PAÑO DE PUERTA  AVI / ALETA  AVI</v>
          </cell>
          <cell r="F5437" t="str">
            <v>SOBRESALE</v>
          </cell>
          <cell r="G5437" t="str">
            <v>PAÑO DE PUERTA  AVI / ALETA  AVISOBRESALE</v>
          </cell>
          <cell r="H5437" t="str">
            <v>X76</v>
          </cell>
          <cell r="I5437" t="str">
            <v>SREE</v>
          </cell>
          <cell r="J5437">
            <v>7</v>
          </cell>
          <cell r="K5437" t="str">
            <v>VERA FEDERICO</v>
          </cell>
          <cell r="L5437" t="str">
            <v>GUNI</v>
          </cell>
        </row>
        <row r="5438">
          <cell r="A5438">
            <v>22</v>
          </cell>
          <cell r="B5438" t="str">
            <v>X76</v>
          </cell>
          <cell r="C5438" t="str">
            <v>DEPARTAMENTO  CHAPA</v>
          </cell>
          <cell r="D5438" t="str">
            <v>431</v>
          </cell>
          <cell r="E5438" t="str">
            <v>PAÑO DE PUERTA  AVI / ALETA  AVI</v>
          </cell>
          <cell r="F5438" t="str">
            <v>SOBRESALE</v>
          </cell>
          <cell r="G5438" t="str">
            <v>PAÑO DE PUERTA  AVI / ALETA  AVISOBRESALE</v>
          </cell>
          <cell r="H5438" t="str">
            <v>X76</v>
          </cell>
          <cell r="I5438" t="str">
            <v>TCMU</v>
          </cell>
          <cell r="J5438">
            <v>7</v>
          </cell>
          <cell r="K5438" t="str">
            <v>VAZQUEZ RENE ALBERTO</v>
          </cell>
          <cell r="L5438" t="str">
            <v>GUNI</v>
          </cell>
        </row>
        <row r="5439">
          <cell r="A5439">
            <v>22</v>
          </cell>
          <cell r="B5439" t="str">
            <v>X76</v>
          </cell>
          <cell r="C5439" t="str">
            <v>DEPARTAMENTO  CHAPA</v>
          </cell>
          <cell r="D5439" t="str">
            <v>431</v>
          </cell>
          <cell r="E5439" t="str">
            <v>PORTON / PILOTO ARD.</v>
          </cell>
          <cell r="F5439" t="str">
            <v>JUEGO EXCESIVO</v>
          </cell>
          <cell r="G5439" t="str">
            <v>PORTON / PILOTO ARD.JUEGO EXCESIVO</v>
          </cell>
          <cell r="H5439" t="str">
            <v>X76</v>
          </cell>
          <cell r="I5439" t="str">
            <v>TCMU</v>
          </cell>
          <cell r="J5439">
            <v>7</v>
          </cell>
          <cell r="K5439" t="str">
            <v>RAMIREZ RICAR DANIEL</v>
          </cell>
          <cell r="L5439" t="str">
            <v>GUNI</v>
          </cell>
        </row>
        <row r="5440">
          <cell r="A5440">
            <v>22</v>
          </cell>
          <cell r="B5440" t="str">
            <v>X76</v>
          </cell>
          <cell r="C5440" t="str">
            <v>DEPARTAMENTO  CHAPA</v>
          </cell>
          <cell r="D5440" t="str">
            <v>431</v>
          </cell>
          <cell r="E5440" t="str">
            <v>PORTON / PILOTO ARD.</v>
          </cell>
          <cell r="F5440" t="str">
            <v>JUEGO INSUFICIENTE</v>
          </cell>
          <cell r="G5440" t="str">
            <v>PORTON / PILOTO ARD.JUEGO INSUFICIENTE</v>
          </cell>
          <cell r="H5440" t="str">
            <v>X76</v>
          </cell>
          <cell r="I5440" t="str">
            <v>SREE</v>
          </cell>
          <cell r="J5440">
            <v>7</v>
          </cell>
          <cell r="K5440" t="str">
            <v>FIGUEROA MIGUEL ANGE</v>
          </cell>
          <cell r="L5440" t="str">
            <v>GUNI</v>
          </cell>
        </row>
        <row r="5441">
          <cell r="A5441">
            <v>22</v>
          </cell>
          <cell r="B5441" t="str">
            <v>X76</v>
          </cell>
          <cell r="C5441" t="str">
            <v>DEPARTAMENTO  CHAPA</v>
          </cell>
          <cell r="D5441" t="str">
            <v>431</v>
          </cell>
          <cell r="E5441" t="str">
            <v>PORTON / PILOTO ARD.</v>
          </cell>
          <cell r="F5441" t="str">
            <v>JUEGO IRREGULAR</v>
          </cell>
          <cell r="G5441" t="str">
            <v>PORTON / PILOTO ARD.JUEGO IRREGULAR</v>
          </cell>
          <cell r="H5441" t="str">
            <v>X76</v>
          </cell>
          <cell r="I5441" t="str">
            <v>TCMU</v>
          </cell>
          <cell r="J5441">
            <v>7</v>
          </cell>
          <cell r="K5441" t="str">
            <v>RIZZI JESSICA</v>
          </cell>
          <cell r="L5441" t="str">
            <v>GUNI</v>
          </cell>
        </row>
        <row r="5442">
          <cell r="A5442">
            <v>22</v>
          </cell>
          <cell r="B5442" t="str">
            <v>X76</v>
          </cell>
          <cell r="C5442" t="str">
            <v>DEPARTAMENTO  CHAPA</v>
          </cell>
          <cell r="D5442" t="str">
            <v>431</v>
          </cell>
          <cell r="E5442" t="str">
            <v>PORTON / PILOTO ARD.</v>
          </cell>
          <cell r="F5442" t="str">
            <v>JUEGO IRREGULAR</v>
          </cell>
          <cell r="G5442" t="str">
            <v>PORTON / PILOTO ARD.JUEGO IRREGULAR</v>
          </cell>
          <cell r="H5442" t="str">
            <v>X76</v>
          </cell>
          <cell r="J5442">
            <v>7</v>
          </cell>
          <cell r="K5442" t="str">
            <v>FIGUEROA MIGUEL ANGE</v>
          </cell>
          <cell r="L5442" t="str">
            <v>GUNI</v>
          </cell>
        </row>
        <row r="5443">
          <cell r="A5443">
            <v>22</v>
          </cell>
          <cell r="B5443" t="str">
            <v>X76</v>
          </cell>
          <cell r="C5443" t="str">
            <v>DEPARTAMENTO  CHAPA</v>
          </cell>
          <cell r="D5443" t="str">
            <v>431</v>
          </cell>
          <cell r="E5443" t="str">
            <v>PORTON / PILOTO ARI.</v>
          </cell>
          <cell r="F5443" t="str">
            <v>JUEGO INSUFICIENTE</v>
          </cell>
          <cell r="G5443" t="str">
            <v>PORTON / PILOTO ARI.JUEGO INSUFICIENTE</v>
          </cell>
          <cell r="H5443" t="str">
            <v>X76</v>
          </cell>
          <cell r="I5443" t="str">
            <v>SREE</v>
          </cell>
          <cell r="J5443">
            <v>7</v>
          </cell>
          <cell r="K5443" t="str">
            <v>FIGUEROA MIGUEL ANGE</v>
          </cell>
          <cell r="L5443" t="str">
            <v>GUNI</v>
          </cell>
        </row>
        <row r="5444">
          <cell r="A5444">
            <v>22</v>
          </cell>
          <cell r="B5444" t="str">
            <v>X76</v>
          </cell>
          <cell r="C5444" t="str">
            <v>DEPARTAMENTO  CHAPA</v>
          </cell>
          <cell r="D5444" t="str">
            <v>431</v>
          </cell>
          <cell r="E5444" t="str">
            <v>PORTON / PILOTO ARI.</v>
          </cell>
          <cell r="F5444" t="str">
            <v>JUEGO IRREGULAR</v>
          </cell>
          <cell r="G5444" t="str">
            <v>PORTON / PILOTO ARI.JUEGO IRREGULAR</v>
          </cell>
          <cell r="H5444" t="str">
            <v>X76</v>
          </cell>
          <cell r="I5444" t="str">
            <v>TCMU</v>
          </cell>
          <cell r="J5444">
            <v>7</v>
          </cell>
          <cell r="K5444" t="str">
            <v>RAMIREZ RICAR DANIEL</v>
          </cell>
          <cell r="L5444" t="str">
            <v>GUNI</v>
          </cell>
        </row>
        <row r="5445">
          <cell r="A5445">
            <v>22</v>
          </cell>
          <cell r="B5445" t="str">
            <v>X76</v>
          </cell>
          <cell r="C5445" t="str">
            <v>DEPARTAMENTO  CHAPA</v>
          </cell>
          <cell r="D5445" t="str">
            <v>431</v>
          </cell>
          <cell r="E5445" t="str">
            <v>PUERTA AVD.</v>
          </cell>
          <cell r="F5445" t="str">
            <v>BOLLOS</v>
          </cell>
          <cell r="G5445" t="str">
            <v>PUERTA AVD.BOLLOS</v>
          </cell>
          <cell r="H5445" t="str">
            <v>X76</v>
          </cell>
          <cell r="I5445" t="str">
            <v>BOUT</v>
          </cell>
          <cell r="J5445">
            <v>7</v>
          </cell>
          <cell r="K5445" t="str">
            <v>DAGHERO CLAUDIO JUAN</v>
          </cell>
          <cell r="L5445" t="str">
            <v>TCMU</v>
          </cell>
        </row>
        <row r="5446">
          <cell r="A5446">
            <v>22</v>
          </cell>
          <cell r="B5446" t="str">
            <v>X76</v>
          </cell>
          <cell r="C5446" t="str">
            <v>DEPARTAMENTO  CHAPA</v>
          </cell>
          <cell r="D5446" t="str">
            <v>432</v>
          </cell>
          <cell r="E5446" t="str">
            <v>CAPOT AV.</v>
          </cell>
          <cell r="F5446" t="str">
            <v>JUEGO IRREGULAR</v>
          </cell>
          <cell r="G5446" t="str">
            <v>CAPOT AV.JUEGO IRREGULAR</v>
          </cell>
          <cell r="H5446" t="str">
            <v>X76</v>
          </cell>
          <cell r="I5446" t="str">
            <v>TCMU</v>
          </cell>
          <cell r="J5446">
            <v>7</v>
          </cell>
          <cell r="K5446" t="str">
            <v>ZELAYA GONZA MA CRUZ</v>
          </cell>
          <cell r="L5446" t="str">
            <v>GUNI</v>
          </cell>
        </row>
        <row r="5447">
          <cell r="A5447">
            <v>22</v>
          </cell>
          <cell r="B5447" t="str">
            <v>X76</v>
          </cell>
          <cell r="C5447" t="str">
            <v>DEPARTAMENTO  CHAPA</v>
          </cell>
          <cell r="D5447" t="str">
            <v>432</v>
          </cell>
          <cell r="E5447" t="str">
            <v>CAPOT AV.</v>
          </cell>
          <cell r="F5447" t="str">
            <v>MAL CENTRADO</v>
          </cell>
          <cell r="G5447" t="str">
            <v>CAPOT AV.MAL CENTRADO</v>
          </cell>
          <cell r="H5447" t="str">
            <v>X76</v>
          </cell>
          <cell r="I5447" t="str">
            <v>TCMU</v>
          </cell>
          <cell r="J5447">
            <v>7</v>
          </cell>
          <cell r="K5447" t="str">
            <v>MANZANELLI RICARDO O</v>
          </cell>
          <cell r="L5447" t="str">
            <v>GUNI</v>
          </cell>
        </row>
        <row r="5448">
          <cell r="A5448">
            <v>22</v>
          </cell>
          <cell r="B5448" t="str">
            <v>X76</v>
          </cell>
          <cell r="C5448" t="str">
            <v>DEPARTAMENTO  CHAPA</v>
          </cell>
          <cell r="D5448" t="str">
            <v>432</v>
          </cell>
          <cell r="E5448" t="str">
            <v>CAPOT AV./ ALETA  AVI.</v>
          </cell>
          <cell r="F5448" t="str">
            <v>MAL ALINEADO</v>
          </cell>
          <cell r="G5448" t="str">
            <v>CAPOT AV./ ALETA  AVI.MAL ALINEADO</v>
          </cell>
          <cell r="H5448" t="str">
            <v>X76</v>
          </cell>
          <cell r="I5448" t="str">
            <v>TCMU</v>
          </cell>
          <cell r="J5448">
            <v>7</v>
          </cell>
          <cell r="K5448" t="str">
            <v>MANZANELLI RICARDO O</v>
          </cell>
          <cell r="L5448" t="str">
            <v>GUNI</v>
          </cell>
        </row>
        <row r="5449">
          <cell r="A5449">
            <v>22</v>
          </cell>
          <cell r="B5449" t="str">
            <v>X76</v>
          </cell>
          <cell r="C5449" t="str">
            <v>DEPARTAMENTO  CHAPA</v>
          </cell>
          <cell r="D5449" t="str">
            <v>432</v>
          </cell>
          <cell r="E5449" t="str">
            <v>CAPOT / FARO I.</v>
          </cell>
          <cell r="F5449" t="str">
            <v>MAL ALINEADO</v>
          </cell>
          <cell r="G5449" t="str">
            <v>CAPOT / FARO I.MAL ALINEADO</v>
          </cell>
          <cell r="H5449" t="str">
            <v>X76</v>
          </cell>
          <cell r="I5449" t="str">
            <v>TCMU</v>
          </cell>
          <cell r="J5449">
            <v>7</v>
          </cell>
          <cell r="K5449" t="str">
            <v>GAUNA MARIA EUGENIA</v>
          </cell>
          <cell r="L5449" t="str">
            <v>GUNI</v>
          </cell>
        </row>
        <row r="5450">
          <cell r="A5450">
            <v>22</v>
          </cell>
          <cell r="B5450" t="str">
            <v>X76</v>
          </cell>
          <cell r="C5450" t="str">
            <v>DEPARTAMENTO  CHAPA</v>
          </cell>
          <cell r="D5450" t="str">
            <v>432</v>
          </cell>
          <cell r="E5450" t="str">
            <v>CAPOT / FARO I.</v>
          </cell>
          <cell r="F5450" t="str">
            <v>MAL CENTRADO</v>
          </cell>
          <cell r="G5450" t="str">
            <v>CAPOT / FARO I.MAL CENTRADO</v>
          </cell>
          <cell r="H5450" t="str">
            <v>X76</v>
          </cell>
          <cell r="I5450" t="str">
            <v>TCMU</v>
          </cell>
          <cell r="J5450">
            <v>7</v>
          </cell>
          <cell r="K5450" t="str">
            <v>RAMIREZ RICAR DANIEL</v>
          </cell>
          <cell r="L5450" t="str">
            <v>GUNI</v>
          </cell>
        </row>
        <row r="5451">
          <cell r="A5451">
            <v>22</v>
          </cell>
          <cell r="B5451" t="str">
            <v>X76</v>
          </cell>
          <cell r="C5451" t="str">
            <v>DEPARTAMENTO  CHAPA</v>
          </cell>
          <cell r="D5451" t="str">
            <v>432</v>
          </cell>
          <cell r="E5451" t="str">
            <v>EMBELLECEDOR DE TECHO I.</v>
          </cell>
          <cell r="F5451" t="str">
            <v>DEFORMACION</v>
          </cell>
          <cell r="G5451" t="str">
            <v>EMBELLECEDOR DE TECHO I.DEFORMACION</v>
          </cell>
          <cell r="H5451" t="str">
            <v>X76</v>
          </cell>
          <cell r="I5451" t="str">
            <v>TCMU</v>
          </cell>
          <cell r="J5451">
            <v>7</v>
          </cell>
          <cell r="K5451" t="str">
            <v>VAZQUEZ RENE ALBERTO</v>
          </cell>
          <cell r="L5451" t="str">
            <v>GUNI</v>
          </cell>
        </row>
        <row r="5452">
          <cell r="A5452">
            <v>22</v>
          </cell>
          <cell r="B5452" t="str">
            <v>X76</v>
          </cell>
          <cell r="C5452" t="str">
            <v>DEPARTAMENTO  CHAPA</v>
          </cell>
          <cell r="D5452" t="str">
            <v>432</v>
          </cell>
          <cell r="E5452" t="str">
            <v>MARCO DE PUERTA  AVD</v>
          </cell>
          <cell r="F5452" t="str">
            <v>JUEGO IRREGULAR</v>
          </cell>
          <cell r="G5452" t="str">
            <v>MARCO DE PUERTA  AVDJUEGO IRREGULAR</v>
          </cell>
          <cell r="H5452" t="str">
            <v>X76</v>
          </cell>
          <cell r="I5452" t="str">
            <v>TCMU</v>
          </cell>
          <cell r="J5452">
            <v>7</v>
          </cell>
          <cell r="K5452" t="str">
            <v>FIGUEROA MIGUEL ANGE</v>
          </cell>
          <cell r="L5452" t="str">
            <v>GUNI</v>
          </cell>
        </row>
        <row r="5453">
          <cell r="A5453">
            <v>22</v>
          </cell>
          <cell r="B5453" t="str">
            <v>X76</v>
          </cell>
          <cell r="C5453" t="str">
            <v>DEPARTAMENTO  CHAPA</v>
          </cell>
          <cell r="D5453" t="str">
            <v>432</v>
          </cell>
          <cell r="E5453" t="str">
            <v>REJILLA DE CALANDRA</v>
          </cell>
          <cell r="F5453" t="str">
            <v>MAL CENTRADO</v>
          </cell>
          <cell r="G5453" t="str">
            <v>REJILLA DE CALANDRAMAL CENTRADO</v>
          </cell>
          <cell r="H5453" t="str">
            <v>X76</v>
          </cell>
          <cell r="I5453" t="str">
            <v>TCMU</v>
          </cell>
          <cell r="J5453">
            <v>7</v>
          </cell>
          <cell r="K5453" t="str">
            <v>VERA FEDERICO</v>
          </cell>
          <cell r="L5453" t="str">
            <v>GUNI</v>
          </cell>
        </row>
        <row r="5454">
          <cell r="A5454">
            <v>22</v>
          </cell>
          <cell r="B5454" t="str">
            <v>X76</v>
          </cell>
          <cell r="C5454" t="str">
            <v>DEPARTAMENTO MONTAJE</v>
          </cell>
          <cell r="D5454" t="str">
            <v>???</v>
          </cell>
          <cell r="E5454" t="str">
            <v>ALETA  AVI.</v>
          </cell>
          <cell r="F5454" t="str">
            <v>JUEGO IRREGULAR</v>
          </cell>
          <cell r="G5454" t="str">
            <v>ALETA  AVI.JUEGO IRREGULAR</v>
          </cell>
          <cell r="H5454" t="str">
            <v>X76</v>
          </cell>
          <cell r="I5454" t="str">
            <v>STO1</v>
          </cell>
          <cell r="J5454">
            <v>7</v>
          </cell>
          <cell r="K5454" t="str">
            <v>QUINTEROS, EDUARDO</v>
          </cell>
          <cell r="L5454" t="str">
            <v>STO1</v>
          </cell>
        </row>
        <row r="5455">
          <cell r="A5455">
            <v>22</v>
          </cell>
          <cell r="B5455" t="str">
            <v>X76</v>
          </cell>
          <cell r="C5455" t="str">
            <v>DEPARTAMENTO MONTAJE</v>
          </cell>
          <cell r="D5455" t="str">
            <v>???</v>
          </cell>
          <cell r="E5455" t="str">
            <v>CAPOT AV.</v>
          </cell>
          <cell r="F5455" t="str">
            <v>CLINCH O REMACHE DEFECTUOSO</v>
          </cell>
          <cell r="G5455" t="str">
            <v>CAPOT AV.CLINCH O REMACHE DEFECTUOSO</v>
          </cell>
          <cell r="H5455" t="str">
            <v>X76</v>
          </cell>
          <cell r="I5455" t="str">
            <v>STO1</v>
          </cell>
          <cell r="J5455">
            <v>7</v>
          </cell>
          <cell r="K5455" t="str">
            <v>QUINTEROS, EDUARDO</v>
          </cell>
          <cell r="L5455" t="str">
            <v>STO1</v>
          </cell>
        </row>
        <row r="5456">
          <cell r="A5456">
            <v>22</v>
          </cell>
          <cell r="B5456" t="str">
            <v>X76</v>
          </cell>
          <cell r="C5456" t="str">
            <v>DEPARTAMENTO MONTAJE</v>
          </cell>
          <cell r="D5456" t="str">
            <v>???</v>
          </cell>
          <cell r="E5456" t="str">
            <v>CAPOT AV.</v>
          </cell>
          <cell r="F5456" t="str">
            <v>DEFORMADO</v>
          </cell>
          <cell r="G5456" t="str">
            <v>CAPOT AV.DEFORMADO</v>
          </cell>
          <cell r="H5456" t="str">
            <v>X76</v>
          </cell>
          <cell r="I5456" t="str">
            <v>TCMU</v>
          </cell>
          <cell r="J5456">
            <v>7</v>
          </cell>
          <cell r="K5456" t="str">
            <v>GAUNA MARIA EUGENIA</v>
          </cell>
          <cell r="L5456" t="str">
            <v>GUNI</v>
          </cell>
        </row>
        <row r="5457">
          <cell r="A5457">
            <v>22</v>
          </cell>
          <cell r="B5457" t="str">
            <v>X76</v>
          </cell>
          <cell r="C5457" t="str">
            <v>DEPARTAMENTO MONTAJE</v>
          </cell>
          <cell r="D5457" t="str">
            <v>???</v>
          </cell>
          <cell r="E5457" t="str">
            <v>CAPOT AV.</v>
          </cell>
          <cell r="F5457" t="str">
            <v>DEFORMADO</v>
          </cell>
          <cell r="G5457" t="str">
            <v>CAPOT AV.DEFORMADO</v>
          </cell>
          <cell r="H5457" t="str">
            <v>X76</v>
          </cell>
          <cell r="I5457" t="str">
            <v>TCMU</v>
          </cell>
          <cell r="J5457">
            <v>7</v>
          </cell>
          <cell r="K5457" t="str">
            <v>RAMIREZ RICAR DANIEL</v>
          </cell>
          <cell r="L5457" t="str">
            <v>GUNI</v>
          </cell>
        </row>
        <row r="5458">
          <cell r="A5458">
            <v>22</v>
          </cell>
          <cell r="B5458" t="str">
            <v>X76</v>
          </cell>
          <cell r="C5458" t="str">
            <v>DEPARTAMENTO MONTAJE</v>
          </cell>
          <cell r="D5458" t="str">
            <v>???</v>
          </cell>
          <cell r="E5458" t="str">
            <v>CAPOT AV.</v>
          </cell>
          <cell r="F5458" t="str">
            <v>DETERIORADO</v>
          </cell>
          <cell r="G5458" t="str">
            <v>CAPOT AV.DETERIORADO</v>
          </cell>
          <cell r="H5458" t="str">
            <v>X76</v>
          </cell>
          <cell r="I5458" t="str">
            <v>BOUT</v>
          </cell>
          <cell r="J5458">
            <v>7</v>
          </cell>
          <cell r="K5458" t="str">
            <v>VAZQUEZ RENE ALBERTO</v>
          </cell>
          <cell r="L5458" t="str">
            <v>GUNI</v>
          </cell>
        </row>
        <row r="5459">
          <cell r="A5459">
            <v>22</v>
          </cell>
          <cell r="B5459" t="str">
            <v>X76</v>
          </cell>
          <cell r="C5459" t="str">
            <v>DEPARTAMENTO MONTAJE</v>
          </cell>
          <cell r="D5459" t="str">
            <v>???</v>
          </cell>
          <cell r="E5459" t="str">
            <v>CAPOT AV.</v>
          </cell>
          <cell r="F5459" t="str">
            <v>MAL ALINEADO</v>
          </cell>
          <cell r="G5459" t="str">
            <v>CAPOT AV.MAL ALINEADO</v>
          </cell>
          <cell r="H5459" t="str">
            <v>X76</v>
          </cell>
          <cell r="I5459" t="str">
            <v>TCMU</v>
          </cell>
          <cell r="J5459">
            <v>7</v>
          </cell>
          <cell r="K5459" t="str">
            <v>GUTIERREZ VERONICA</v>
          </cell>
          <cell r="L5459" t="str">
            <v>GUNI</v>
          </cell>
        </row>
        <row r="5460">
          <cell r="A5460">
            <v>22</v>
          </cell>
          <cell r="B5460" t="str">
            <v>X76</v>
          </cell>
          <cell r="C5460" t="str">
            <v>DEPARTAMENTO MONTAJE</v>
          </cell>
          <cell r="D5460" t="str">
            <v>???</v>
          </cell>
          <cell r="E5460" t="str">
            <v>CAPOT AV.</v>
          </cell>
          <cell r="F5460" t="str">
            <v>MAL ALINEADO</v>
          </cell>
          <cell r="G5460" t="str">
            <v>CAPOT AV.MAL ALINEADO</v>
          </cell>
          <cell r="H5460" t="str">
            <v>X76</v>
          </cell>
          <cell r="I5460" t="str">
            <v>TCMU</v>
          </cell>
          <cell r="J5460">
            <v>7</v>
          </cell>
          <cell r="K5460" t="str">
            <v>RAMIREZ RICAR DANIEL</v>
          </cell>
          <cell r="L5460" t="str">
            <v>GUNI</v>
          </cell>
        </row>
        <row r="5461">
          <cell r="A5461">
            <v>22</v>
          </cell>
          <cell r="B5461" t="str">
            <v>X76</v>
          </cell>
          <cell r="C5461" t="str">
            <v>DEPARTAMENTO MONTAJE</v>
          </cell>
          <cell r="D5461" t="str">
            <v>???</v>
          </cell>
          <cell r="E5461" t="str">
            <v>CAPOT AV./ ALETA  AVD.</v>
          </cell>
          <cell r="F5461" t="str">
            <v>JUEGO IRREGULAR</v>
          </cell>
          <cell r="G5461" t="str">
            <v>CAPOT AV./ ALETA  AVD.JUEGO IRREGULAR</v>
          </cell>
          <cell r="H5461" t="str">
            <v>X76</v>
          </cell>
          <cell r="I5461" t="str">
            <v>TCMU</v>
          </cell>
          <cell r="J5461">
            <v>7</v>
          </cell>
          <cell r="K5461" t="str">
            <v>VAZQUEZ RENE ALBERTO</v>
          </cell>
          <cell r="L5461" t="str">
            <v>GUNI</v>
          </cell>
        </row>
        <row r="5462">
          <cell r="A5462">
            <v>22</v>
          </cell>
          <cell r="B5462" t="str">
            <v>X76</v>
          </cell>
          <cell r="C5462" t="str">
            <v>DEPARTAMENTO MONTAJE</v>
          </cell>
          <cell r="D5462" t="str">
            <v>???</v>
          </cell>
          <cell r="E5462" t="str">
            <v>CAPOT AV./ ALETA  AVD.</v>
          </cell>
          <cell r="F5462" t="str">
            <v>JUEGO MAL REPARTIDO</v>
          </cell>
          <cell r="G5462" t="str">
            <v>CAPOT AV./ ALETA  AVD.JUEGO MAL REPARTIDO</v>
          </cell>
          <cell r="H5462" t="str">
            <v>X76</v>
          </cell>
          <cell r="I5462" t="str">
            <v>TCMU</v>
          </cell>
          <cell r="J5462">
            <v>7</v>
          </cell>
          <cell r="K5462" t="str">
            <v>GAUNA MARIA EUGENIA</v>
          </cell>
          <cell r="L5462" t="str">
            <v>GUNI</v>
          </cell>
        </row>
        <row r="5463">
          <cell r="A5463">
            <v>22</v>
          </cell>
          <cell r="B5463" t="str">
            <v>X76</v>
          </cell>
          <cell r="C5463" t="str">
            <v>DEPARTAMENTO MONTAJE</v>
          </cell>
          <cell r="D5463" t="str">
            <v>???</v>
          </cell>
          <cell r="E5463" t="str">
            <v>CAPOT / FARO D.</v>
          </cell>
          <cell r="F5463" t="str">
            <v>JUEGO IRREGULAR</v>
          </cell>
          <cell r="G5463" t="str">
            <v>CAPOT / FARO D.JUEGO IRREGULAR</v>
          </cell>
          <cell r="H5463" t="str">
            <v>X76</v>
          </cell>
          <cell r="I5463" t="str">
            <v>TCMU</v>
          </cell>
          <cell r="J5463">
            <v>7</v>
          </cell>
          <cell r="K5463" t="str">
            <v>GAUNA MARIA EUGENIA</v>
          </cell>
          <cell r="L5463" t="str">
            <v>GUNI</v>
          </cell>
        </row>
        <row r="5464">
          <cell r="A5464">
            <v>22</v>
          </cell>
          <cell r="B5464" t="str">
            <v>X76</v>
          </cell>
          <cell r="C5464" t="str">
            <v>DEPARTAMENTO MONTAJE</v>
          </cell>
          <cell r="D5464" t="str">
            <v>???</v>
          </cell>
          <cell r="E5464" t="str">
            <v>FARO I./ PARACHOQUES AV.</v>
          </cell>
          <cell r="F5464" t="str">
            <v>MAL POSICIONADO</v>
          </cell>
          <cell r="G5464" t="str">
            <v>FARO I./ PARACHOQUES AV.MAL POSICIONADO</v>
          </cell>
          <cell r="H5464" t="str">
            <v>X76</v>
          </cell>
          <cell r="I5464" t="str">
            <v>TCMU</v>
          </cell>
          <cell r="J5464">
            <v>7</v>
          </cell>
          <cell r="K5464" t="str">
            <v>GUTIERREZ VERONICA</v>
          </cell>
          <cell r="L5464" t="str">
            <v>GUNI</v>
          </cell>
        </row>
        <row r="5465">
          <cell r="A5465">
            <v>22</v>
          </cell>
          <cell r="B5465" t="str">
            <v>X76</v>
          </cell>
          <cell r="C5465" t="str">
            <v>DEPARTAMENTO MONTAJE</v>
          </cell>
          <cell r="D5465" t="str">
            <v>???</v>
          </cell>
          <cell r="E5465" t="str">
            <v>FLEXIBLE FREIN ARG / PORTE FUSEE G</v>
          </cell>
          <cell r="F5465" t="str">
            <v>NO APRETADO</v>
          </cell>
          <cell r="G5465" t="str">
            <v>FLEXIBLE FREIN ARG / PORTE FUSEE GNO APRETADO</v>
          </cell>
          <cell r="H5465" t="str">
            <v>X76</v>
          </cell>
          <cell r="J5465">
            <v>7</v>
          </cell>
          <cell r="K5465" t="str">
            <v>PONCE SAON</v>
          </cell>
          <cell r="L5465" t="str">
            <v>GSM1</v>
          </cell>
        </row>
        <row r="5466">
          <cell r="A5466">
            <v>22</v>
          </cell>
          <cell r="B5466" t="str">
            <v>X76</v>
          </cell>
          <cell r="C5466" t="str">
            <v>DEPARTAMENTO MONTAJE</v>
          </cell>
          <cell r="D5466" t="str">
            <v>???</v>
          </cell>
          <cell r="E5466" t="str">
            <v>PARACHOQUES AV.</v>
          </cell>
          <cell r="F5466" t="str">
            <v>MANCHA</v>
          </cell>
          <cell r="G5466" t="str">
            <v>PARACHOQUES AV.MANCHA</v>
          </cell>
          <cell r="H5466" t="str">
            <v>X76</v>
          </cell>
          <cell r="I5466" t="str">
            <v>TCMU</v>
          </cell>
          <cell r="J5466">
            <v>7</v>
          </cell>
          <cell r="K5466" t="str">
            <v>GAUNA MARIA EUGENIA</v>
          </cell>
          <cell r="L5466" t="str">
            <v>GUNI</v>
          </cell>
        </row>
        <row r="5467">
          <cell r="A5467">
            <v>22</v>
          </cell>
          <cell r="B5467" t="str">
            <v>X76</v>
          </cell>
          <cell r="C5467" t="str">
            <v>DEPARTAMENTO MONTAJE</v>
          </cell>
          <cell r="D5467" t="str">
            <v>???</v>
          </cell>
          <cell r="E5467" t="str">
            <v>PARACHOQUES AV.</v>
          </cell>
          <cell r="F5467" t="str">
            <v>MANCHA</v>
          </cell>
          <cell r="G5467" t="str">
            <v>PARACHOQUES AV.MANCHA</v>
          </cell>
          <cell r="H5467" t="str">
            <v>X76</v>
          </cell>
          <cell r="I5467" t="str">
            <v>TCMU</v>
          </cell>
          <cell r="J5467">
            <v>7</v>
          </cell>
          <cell r="K5467" t="str">
            <v>GUTIERREZ VERONICA</v>
          </cell>
          <cell r="L5467" t="str">
            <v>GUNI</v>
          </cell>
        </row>
        <row r="5468">
          <cell r="A5468">
            <v>22</v>
          </cell>
          <cell r="B5468" t="str">
            <v>X76</v>
          </cell>
          <cell r="C5468" t="str">
            <v>DEPARTAMENTO MONTAJE</v>
          </cell>
          <cell r="D5468" t="str">
            <v>???</v>
          </cell>
          <cell r="E5468" t="str">
            <v>PARACHOQUES AV.</v>
          </cell>
          <cell r="F5468" t="str">
            <v>MANCHA</v>
          </cell>
          <cell r="G5468" t="str">
            <v>PARACHOQUES AV.MANCHA</v>
          </cell>
          <cell r="H5468" t="str">
            <v>X76</v>
          </cell>
          <cell r="I5468" t="str">
            <v>TCMU</v>
          </cell>
          <cell r="J5468">
            <v>7</v>
          </cell>
          <cell r="K5468" t="str">
            <v>MANZANELLI RICARDO O</v>
          </cell>
          <cell r="L5468" t="str">
            <v>GUNI</v>
          </cell>
        </row>
        <row r="5469">
          <cell r="A5469">
            <v>22</v>
          </cell>
          <cell r="B5469" t="str">
            <v>X76</v>
          </cell>
          <cell r="C5469" t="str">
            <v>DEPARTAMENTO MONTAJE</v>
          </cell>
          <cell r="D5469" t="str">
            <v>???</v>
          </cell>
          <cell r="E5469" t="str">
            <v>PILOTO FIJO ARD. (CONJUNTO)</v>
          </cell>
          <cell r="F5469" t="str">
            <v>MAL POSICIONADO</v>
          </cell>
          <cell r="G5469" t="str">
            <v>PILOTO FIJO ARD. (CONJUNTO)MAL POSICIONADO</v>
          </cell>
          <cell r="H5469" t="str">
            <v>X76</v>
          </cell>
          <cell r="I5469" t="str">
            <v>TCMU</v>
          </cell>
          <cell r="J5469">
            <v>7</v>
          </cell>
          <cell r="K5469" t="str">
            <v>MANZANELLI RICARDO O</v>
          </cell>
          <cell r="L5469" t="str">
            <v>GUNI</v>
          </cell>
        </row>
        <row r="5470">
          <cell r="A5470">
            <v>22</v>
          </cell>
          <cell r="B5470" t="str">
            <v>X76</v>
          </cell>
          <cell r="C5470" t="str">
            <v>DEPARTAMENTO MONTAJE</v>
          </cell>
          <cell r="D5470" t="str">
            <v>???</v>
          </cell>
          <cell r="E5470" t="str">
            <v>PUERTA AVD.</v>
          </cell>
          <cell r="F5470" t="str">
            <v>BOLLOS</v>
          </cell>
          <cell r="G5470" t="str">
            <v>PUERTA AVD.BOLLOS</v>
          </cell>
          <cell r="H5470" t="str">
            <v>X76</v>
          </cell>
          <cell r="I5470" t="str">
            <v>BOUT</v>
          </cell>
          <cell r="J5470">
            <v>7</v>
          </cell>
          <cell r="K5470" t="str">
            <v>VAZQUEZ RENE ALBERTO</v>
          </cell>
          <cell r="L5470" t="str">
            <v>GUNI</v>
          </cell>
        </row>
        <row r="5471">
          <cell r="A5471">
            <v>22</v>
          </cell>
          <cell r="B5471" t="str">
            <v>X76</v>
          </cell>
          <cell r="C5471" t="str">
            <v>DEPARTAMENTO MONTAJE</v>
          </cell>
          <cell r="D5471" t="str">
            <v>???</v>
          </cell>
          <cell r="E5471" t="str">
            <v>PUERTA AVD.</v>
          </cell>
          <cell r="F5471" t="str">
            <v>BOLLOS</v>
          </cell>
          <cell r="G5471" t="str">
            <v>PUERTA AVD.BOLLOS</v>
          </cell>
          <cell r="H5471" t="str">
            <v>X76</v>
          </cell>
          <cell r="I5471" t="str">
            <v>TCMU</v>
          </cell>
          <cell r="J5471">
            <v>7</v>
          </cell>
          <cell r="K5471" t="str">
            <v>GAUNA MARIA EUGENIA</v>
          </cell>
          <cell r="L5471" t="str">
            <v>GUNI</v>
          </cell>
        </row>
        <row r="5472">
          <cell r="A5472">
            <v>22</v>
          </cell>
          <cell r="B5472" t="str">
            <v>X76</v>
          </cell>
          <cell r="C5472" t="str">
            <v>DEPARTAMENTO MONTAJE</v>
          </cell>
          <cell r="D5472" t="str">
            <v>???</v>
          </cell>
          <cell r="E5472" t="str">
            <v>PUERTA AVD.</v>
          </cell>
          <cell r="F5472" t="str">
            <v>BOLLOS</v>
          </cell>
          <cell r="G5472" t="str">
            <v>PUERTA AVD.BOLLOS</v>
          </cell>
          <cell r="H5472" t="str">
            <v>X76</v>
          </cell>
          <cell r="I5472" t="str">
            <v>TCMU</v>
          </cell>
          <cell r="J5472">
            <v>7</v>
          </cell>
          <cell r="K5472" t="str">
            <v>RUSEK CHRISTIAN ADRI</v>
          </cell>
          <cell r="L5472" t="str">
            <v>GUNI</v>
          </cell>
        </row>
        <row r="5473">
          <cell r="A5473">
            <v>22</v>
          </cell>
          <cell r="B5473" t="str">
            <v>X76</v>
          </cell>
          <cell r="C5473" t="str">
            <v>DEPARTAMENTO MONTAJE</v>
          </cell>
          <cell r="D5473" t="str">
            <v>???</v>
          </cell>
          <cell r="E5473" t="str">
            <v>PUERTA AVD.</v>
          </cell>
          <cell r="F5473" t="str">
            <v>DESCONCHADO</v>
          </cell>
          <cell r="G5473" t="str">
            <v>PUERTA AVD.DESCONCHADO</v>
          </cell>
          <cell r="H5473" t="str">
            <v>X76</v>
          </cell>
          <cell r="I5473" t="str">
            <v>BOUT</v>
          </cell>
          <cell r="J5473">
            <v>7</v>
          </cell>
          <cell r="K5473" t="str">
            <v>DAGHERO CLAUDIO JUAN</v>
          </cell>
          <cell r="L5473" t="str">
            <v>TCMU</v>
          </cell>
        </row>
        <row r="5474">
          <cell r="A5474">
            <v>22</v>
          </cell>
          <cell r="B5474" t="str">
            <v>X76</v>
          </cell>
          <cell r="C5474" t="str">
            <v>DEPARTAMENTO MONTAJE</v>
          </cell>
          <cell r="D5474" t="str">
            <v>???</v>
          </cell>
          <cell r="E5474" t="str">
            <v>PUERTA DE COFRE / ALETA  ARD.</v>
          </cell>
          <cell r="F5474" t="str">
            <v>JUEGO IRREGULAR</v>
          </cell>
          <cell r="G5474" t="str">
            <v>PUERTA DE COFRE / ALETA  ARD.JUEGO IRREGULAR</v>
          </cell>
          <cell r="H5474" t="str">
            <v>X76</v>
          </cell>
          <cell r="I5474" t="str">
            <v>TCMU</v>
          </cell>
          <cell r="J5474">
            <v>7</v>
          </cell>
          <cell r="K5474" t="str">
            <v>VERA FEDERICO</v>
          </cell>
          <cell r="L5474" t="str">
            <v>GUNI</v>
          </cell>
        </row>
        <row r="5475">
          <cell r="A5475">
            <v>22</v>
          </cell>
          <cell r="B5475" t="str">
            <v>X76</v>
          </cell>
          <cell r="C5475" t="str">
            <v>DEPARTAMENTO MONTAJE</v>
          </cell>
          <cell r="D5475" t="str">
            <v>???</v>
          </cell>
          <cell r="E5475" t="str">
            <v>PUERTA DE COFRE / ALETA  ARD.</v>
          </cell>
          <cell r="F5475" t="str">
            <v>SOBRESALE</v>
          </cell>
          <cell r="G5475" t="str">
            <v>PUERTA DE COFRE / ALETA  ARD.SOBRESALE</v>
          </cell>
          <cell r="H5475" t="str">
            <v>X76</v>
          </cell>
          <cell r="I5475" t="str">
            <v>TCMU</v>
          </cell>
          <cell r="J5475">
            <v>7</v>
          </cell>
          <cell r="K5475" t="str">
            <v>VAZQUEZ RENE ALBERTO</v>
          </cell>
          <cell r="L5475" t="str">
            <v>GUNI</v>
          </cell>
        </row>
        <row r="5476">
          <cell r="A5476">
            <v>22</v>
          </cell>
          <cell r="B5476" t="str">
            <v>X76</v>
          </cell>
          <cell r="C5476" t="str">
            <v>DEPARTAMENTO MONTAJE</v>
          </cell>
          <cell r="D5476" t="str">
            <v>???</v>
          </cell>
          <cell r="E5476" t="str">
            <v>PUERTA DE COFRE / ALETA  ARD.</v>
          </cell>
          <cell r="F5476" t="str">
            <v>SOBRESALE</v>
          </cell>
          <cell r="G5476" t="str">
            <v>PUERTA DE COFRE / ALETA  ARD.SOBRESALE</v>
          </cell>
          <cell r="H5476" t="str">
            <v>X76</v>
          </cell>
          <cell r="I5476" t="str">
            <v>TCMU</v>
          </cell>
          <cell r="J5476">
            <v>7</v>
          </cell>
          <cell r="K5476" t="str">
            <v>ZELAYA GONZA MA CRUZ</v>
          </cell>
          <cell r="L5476" t="str">
            <v>GUNI</v>
          </cell>
        </row>
        <row r="5477">
          <cell r="A5477">
            <v>22</v>
          </cell>
          <cell r="B5477" t="str">
            <v>X76</v>
          </cell>
          <cell r="C5477" t="str">
            <v>DEPARTAMENTO MONTAJE</v>
          </cell>
          <cell r="D5477" t="str">
            <v>???</v>
          </cell>
          <cell r="E5477" t="str">
            <v>PUERTA DE COFRE / ALETA  ARI.</v>
          </cell>
          <cell r="F5477" t="str">
            <v>SOBRESALE</v>
          </cell>
          <cell r="G5477" t="str">
            <v>PUERTA DE COFRE / ALETA  ARI.SOBRESALE</v>
          </cell>
          <cell r="H5477" t="str">
            <v>X76</v>
          </cell>
          <cell r="I5477" t="str">
            <v>TCMU</v>
          </cell>
          <cell r="J5477">
            <v>7</v>
          </cell>
          <cell r="K5477" t="str">
            <v>VERA FEDERICO</v>
          </cell>
          <cell r="L5477" t="str">
            <v>GUNI</v>
          </cell>
        </row>
        <row r="5478">
          <cell r="A5478">
            <v>22</v>
          </cell>
          <cell r="B5478" t="str">
            <v>X76</v>
          </cell>
          <cell r="C5478" t="str">
            <v>DEPARTAMENTO MONTAJE</v>
          </cell>
          <cell r="D5478" t="str">
            <v>???</v>
          </cell>
          <cell r="E5478" t="str">
            <v>PUERTA DE COFRE / ALETA  ARI.</v>
          </cell>
          <cell r="F5478" t="str">
            <v>SOBRESALE</v>
          </cell>
          <cell r="G5478" t="str">
            <v>PUERTA DE COFRE / ALETA  ARI.SOBRESALE</v>
          </cell>
          <cell r="H5478" t="str">
            <v>X76</v>
          </cell>
          <cell r="I5478" t="str">
            <v>TCMU</v>
          </cell>
          <cell r="J5478">
            <v>7</v>
          </cell>
          <cell r="K5478" t="str">
            <v>ZELAYA GONZA MA CRUZ</v>
          </cell>
          <cell r="L5478" t="str">
            <v>GUNI</v>
          </cell>
        </row>
        <row r="5479">
          <cell r="A5479">
            <v>22</v>
          </cell>
          <cell r="B5479" t="str">
            <v>X76</v>
          </cell>
          <cell r="C5479" t="str">
            <v>DEPARTAMENTO MONTAJE</v>
          </cell>
          <cell r="D5479" t="str">
            <v>???</v>
          </cell>
          <cell r="E5479" t="str">
            <v>PUERTA DESLIZANTE LATERAL D.</v>
          </cell>
          <cell r="F5479" t="str">
            <v>DESCONCHADO</v>
          </cell>
          <cell r="G5479" t="str">
            <v>PUERTA DESLIZANTE LATERAL D.DESCONCHADO</v>
          </cell>
          <cell r="H5479" t="str">
            <v>X76</v>
          </cell>
          <cell r="I5479" t="str">
            <v>BOUT</v>
          </cell>
          <cell r="J5479">
            <v>7</v>
          </cell>
          <cell r="K5479" t="str">
            <v>DAGHERO CLAUDIO JUAN</v>
          </cell>
          <cell r="L5479" t="str">
            <v>TCMU</v>
          </cell>
        </row>
        <row r="5480">
          <cell r="A5480">
            <v>22</v>
          </cell>
          <cell r="B5480" t="str">
            <v>X76</v>
          </cell>
          <cell r="C5480" t="str">
            <v>DEPARTAMENTO MONTAJE</v>
          </cell>
          <cell r="D5480" t="str">
            <v>???</v>
          </cell>
          <cell r="E5480" t="str">
            <v>PUERTA DESLIZANTE LATERAL D.</v>
          </cell>
          <cell r="F5480" t="str">
            <v>VIBRACION</v>
          </cell>
          <cell r="G5480" t="str">
            <v>PUERTA DESLIZANTE LATERAL D.VIBRACION</v>
          </cell>
          <cell r="H5480" t="str">
            <v>X76</v>
          </cell>
          <cell r="I5480" t="str">
            <v>TCMU</v>
          </cell>
          <cell r="J5480">
            <v>7</v>
          </cell>
          <cell r="K5480" t="str">
            <v>ZELAYA GONZA MA CRUZ</v>
          </cell>
          <cell r="L5480" t="str">
            <v>GUNI</v>
          </cell>
        </row>
        <row r="5481">
          <cell r="A5481">
            <v>22</v>
          </cell>
          <cell r="B5481" t="str">
            <v>X76</v>
          </cell>
          <cell r="C5481" t="str">
            <v>DEPARTAMENTO MONTAJE</v>
          </cell>
          <cell r="D5481" t="str">
            <v>???</v>
          </cell>
          <cell r="E5481" t="str">
            <v>PUERTA DESLIZANTE LATERAL I.</v>
          </cell>
          <cell r="F5481" t="str">
            <v>DESCONCHADO</v>
          </cell>
          <cell r="G5481" t="str">
            <v>PUERTA DESLIZANTE LATERAL I.DESCONCHADO</v>
          </cell>
          <cell r="H5481" t="str">
            <v>X76</v>
          </cell>
          <cell r="I5481" t="str">
            <v>BOUT</v>
          </cell>
          <cell r="J5481">
            <v>7</v>
          </cell>
          <cell r="K5481" t="str">
            <v>DAGHERO CLAUDIO JUAN</v>
          </cell>
          <cell r="L5481" t="str">
            <v>TCMU</v>
          </cell>
        </row>
        <row r="5482">
          <cell r="A5482">
            <v>22</v>
          </cell>
          <cell r="B5482" t="str">
            <v>X76</v>
          </cell>
          <cell r="C5482" t="str">
            <v>DEPARTAMENTO MONTAJE</v>
          </cell>
          <cell r="D5482" t="str">
            <v>???</v>
          </cell>
          <cell r="E5482" t="str">
            <v>REJILLA DE CALANDRA</v>
          </cell>
          <cell r="F5482" t="str">
            <v>NO PLACA</v>
          </cell>
          <cell r="G5482" t="str">
            <v>REJILLA DE CALANDRANO PLACA</v>
          </cell>
          <cell r="H5482" t="str">
            <v>X76</v>
          </cell>
          <cell r="I5482" t="str">
            <v>TCMU</v>
          </cell>
          <cell r="J5482">
            <v>7</v>
          </cell>
          <cell r="K5482" t="str">
            <v>VAZQUEZ RENE ALBERTO</v>
          </cell>
          <cell r="L5482" t="str">
            <v>GUNI</v>
          </cell>
        </row>
        <row r="5483">
          <cell r="A5483">
            <v>22</v>
          </cell>
          <cell r="B5483" t="str">
            <v>X76</v>
          </cell>
          <cell r="C5483" t="str">
            <v>DEPARTAMENTO MONTAJE</v>
          </cell>
          <cell r="D5483" t="str">
            <v>???</v>
          </cell>
          <cell r="E5483" t="str">
            <v>TAPA DE CARBURANTE</v>
          </cell>
          <cell r="F5483" t="str">
            <v>MAL ALINEADO</v>
          </cell>
          <cell r="G5483" t="str">
            <v>TAPA DE CARBURANTEMAL ALINEADO</v>
          </cell>
          <cell r="H5483" t="str">
            <v>X76</v>
          </cell>
          <cell r="I5483" t="str">
            <v>TCMU</v>
          </cell>
          <cell r="J5483">
            <v>7</v>
          </cell>
          <cell r="K5483" t="str">
            <v>FIGUEROA MIGUEL ANGE</v>
          </cell>
          <cell r="L5483" t="str">
            <v>GUNI</v>
          </cell>
        </row>
        <row r="5484">
          <cell r="A5484">
            <v>22</v>
          </cell>
          <cell r="B5484" t="str">
            <v>X76</v>
          </cell>
          <cell r="C5484" t="str">
            <v>DEPARTAMENTO MONTAJE</v>
          </cell>
          <cell r="D5484" t="str">
            <v>???</v>
          </cell>
          <cell r="E5484" t="str">
            <v>TAPA DE CARBURANTE</v>
          </cell>
          <cell r="F5484" t="str">
            <v>MAL POSICIONADO</v>
          </cell>
          <cell r="G5484" t="str">
            <v>TAPA DE CARBURANTEMAL POSICIONADO</v>
          </cell>
          <cell r="H5484" t="str">
            <v>X76</v>
          </cell>
          <cell r="I5484" t="str">
            <v>BOUT</v>
          </cell>
          <cell r="J5484">
            <v>7</v>
          </cell>
          <cell r="K5484" t="str">
            <v>FUENTE FEDER GREGOR</v>
          </cell>
          <cell r="L5484" t="str">
            <v>GUNI</v>
          </cell>
        </row>
        <row r="5485">
          <cell r="A5485">
            <v>22</v>
          </cell>
          <cell r="B5485" t="str">
            <v>X76</v>
          </cell>
          <cell r="C5485" t="str">
            <v>DEPARTAMENTO MONTAJE</v>
          </cell>
          <cell r="D5485" t="str">
            <v>???</v>
          </cell>
          <cell r="E5485" t="str">
            <v>TAPA DE CARBURANTE</v>
          </cell>
          <cell r="F5485" t="str">
            <v>MAL POSICIONADO</v>
          </cell>
          <cell r="G5485" t="str">
            <v>TAPA DE CARBURANTEMAL POSICIONADO</v>
          </cell>
          <cell r="H5485" t="str">
            <v>X76</v>
          </cell>
          <cell r="I5485" t="str">
            <v>TCMU</v>
          </cell>
          <cell r="J5485">
            <v>7</v>
          </cell>
          <cell r="K5485" t="str">
            <v>FUENTE FEDER GREGOR</v>
          </cell>
          <cell r="L5485" t="str">
            <v>GUNI</v>
          </cell>
        </row>
        <row r="5486">
          <cell r="A5486">
            <v>22</v>
          </cell>
          <cell r="B5486" t="str">
            <v>X76</v>
          </cell>
          <cell r="C5486" t="str">
            <v>DEPARTAMENTO MONTAJE</v>
          </cell>
          <cell r="D5486" t="str">
            <v>???</v>
          </cell>
          <cell r="E5486" t="str">
            <v>TAPA DE CARBURANTE</v>
          </cell>
          <cell r="F5486" t="str">
            <v>MAL POSICIONADO</v>
          </cell>
          <cell r="G5486" t="str">
            <v>TAPA DE CARBURANTEMAL POSICIONADO</v>
          </cell>
          <cell r="H5486" t="str">
            <v>X76</v>
          </cell>
          <cell r="I5486" t="str">
            <v>TCMU</v>
          </cell>
          <cell r="J5486">
            <v>7</v>
          </cell>
          <cell r="K5486" t="str">
            <v>MANZANELLI RICARDO O</v>
          </cell>
          <cell r="L5486" t="str">
            <v>GUNI</v>
          </cell>
        </row>
        <row r="5487">
          <cell r="A5487">
            <v>22</v>
          </cell>
          <cell r="B5487" t="str">
            <v>X76</v>
          </cell>
          <cell r="C5487" t="str">
            <v>DEPARTAMENTO MONTAJE</v>
          </cell>
          <cell r="D5487" t="str">
            <v>???</v>
          </cell>
          <cell r="E5487" t="str">
            <v>TAPA DE CARBURANTE</v>
          </cell>
          <cell r="F5487" t="str">
            <v>MAL POSICIONADO</v>
          </cell>
          <cell r="G5487" t="str">
            <v>TAPA DE CARBURANTEMAL POSICIONADO</v>
          </cell>
          <cell r="H5487" t="str">
            <v>X76</v>
          </cell>
          <cell r="I5487" t="str">
            <v>TCMU</v>
          </cell>
          <cell r="J5487">
            <v>7</v>
          </cell>
          <cell r="K5487" t="str">
            <v>VAZQUEZ RENE ALBERTO</v>
          </cell>
          <cell r="L5487" t="str">
            <v>GUNI</v>
          </cell>
        </row>
        <row r="5488">
          <cell r="A5488">
            <v>22</v>
          </cell>
          <cell r="B5488" t="str">
            <v>X76</v>
          </cell>
          <cell r="C5488" t="str">
            <v>DEPARTAMENTO MONTAJE</v>
          </cell>
          <cell r="D5488" t="str">
            <v>130</v>
          </cell>
          <cell r="E5488" t="str">
            <v>FUNCION  DA</v>
          </cell>
          <cell r="F5488" t="str">
            <v>CONECTOR DETERIORADO</v>
          </cell>
          <cell r="G5488" t="str">
            <v>FUNCION  DACONECTOR DETERIORADO</v>
          </cell>
          <cell r="H5488" t="str">
            <v>X76</v>
          </cell>
          <cell r="I5488" t="str">
            <v>SREE</v>
          </cell>
          <cell r="J5488">
            <v>7</v>
          </cell>
          <cell r="K5488" t="str">
            <v>CONTROL ELECTRICO</v>
          </cell>
          <cell r="L5488" t="str">
            <v>ST2A</v>
          </cell>
        </row>
        <row r="5489">
          <cell r="A5489">
            <v>22</v>
          </cell>
          <cell r="B5489" t="str">
            <v>X76</v>
          </cell>
          <cell r="C5489" t="str">
            <v>DEPARTAMENTO MONTAJE</v>
          </cell>
          <cell r="D5489" t="str">
            <v>131</v>
          </cell>
          <cell r="E5489" t="str">
            <v>FUNCION DE INYECCION</v>
          </cell>
          <cell r="F5489" t="str">
            <v>CONECTOR MAL- NO CONECTADO</v>
          </cell>
          <cell r="G5489" t="str">
            <v>FUNCION DE INYECCIONCONECTOR MAL- NO CONECTADO</v>
          </cell>
          <cell r="H5489" t="str">
            <v>X76</v>
          </cell>
          <cell r="I5489" t="str">
            <v>SREE</v>
          </cell>
          <cell r="J5489">
            <v>7</v>
          </cell>
          <cell r="K5489" t="str">
            <v>CONTROL ELECTRICO</v>
          </cell>
          <cell r="L5489" t="str">
            <v>DYRA</v>
          </cell>
        </row>
        <row r="5490">
          <cell r="A5490">
            <v>22</v>
          </cell>
          <cell r="B5490" t="str">
            <v>X76</v>
          </cell>
          <cell r="C5490" t="str">
            <v>DEPARTAMENTO MONTAJE</v>
          </cell>
          <cell r="D5490" t="str">
            <v>132</v>
          </cell>
          <cell r="E5490" t="str">
            <v>RUEDA ARD.</v>
          </cell>
          <cell r="F5490" t="str">
            <v>OPERACION NO REALIZADA</v>
          </cell>
          <cell r="G5490" t="str">
            <v>RUEDA ARD.OPERACION NO REALIZADA</v>
          </cell>
          <cell r="H5490" t="str">
            <v>X76</v>
          </cell>
          <cell r="I5490" t="str">
            <v>BOUT</v>
          </cell>
          <cell r="J5490">
            <v>7</v>
          </cell>
          <cell r="L5490" t="str">
            <v>RUED</v>
          </cell>
        </row>
        <row r="5491">
          <cell r="A5491">
            <v>22</v>
          </cell>
          <cell r="B5491" t="str">
            <v>X76</v>
          </cell>
          <cell r="C5491" t="str">
            <v>DEPARTAMENTO MONTAJE</v>
          </cell>
          <cell r="D5491" t="str">
            <v>133</v>
          </cell>
          <cell r="E5491" t="str">
            <v>BLOQUE RADIO</v>
          </cell>
          <cell r="F5491" t="str">
            <v>MAL POSICIONADO</v>
          </cell>
          <cell r="G5491" t="str">
            <v>BLOQUE RADIOMAL POSICIONADO</v>
          </cell>
          <cell r="H5491" t="str">
            <v>X76</v>
          </cell>
          <cell r="I5491" t="str">
            <v>TCMU</v>
          </cell>
          <cell r="J5491">
            <v>7</v>
          </cell>
          <cell r="K5491" t="str">
            <v>FIGUEROA MIGUEL ANGE</v>
          </cell>
          <cell r="L5491" t="str">
            <v>GUN2</v>
          </cell>
        </row>
        <row r="5492">
          <cell r="A5492">
            <v>22</v>
          </cell>
          <cell r="B5492" t="str">
            <v>X76</v>
          </cell>
          <cell r="C5492" t="str">
            <v>DEPARTAMENTO MONTAJE</v>
          </cell>
          <cell r="D5492" t="str">
            <v>133</v>
          </cell>
          <cell r="E5492" t="str">
            <v>FUNCION DE CLIMATIZACION</v>
          </cell>
          <cell r="F5492" t="str">
            <v>CONECTOR MAL- NO CONECTADO</v>
          </cell>
          <cell r="G5492" t="str">
            <v>FUNCION DE CLIMATIZACIONCONECTOR MAL- NO CONECTADO</v>
          </cell>
          <cell r="H5492" t="str">
            <v>X76</v>
          </cell>
          <cell r="I5492" t="str">
            <v>SREE</v>
          </cell>
          <cell r="J5492">
            <v>7</v>
          </cell>
          <cell r="K5492" t="str">
            <v>CONTROL ELECTRICO</v>
          </cell>
          <cell r="L5492" t="str">
            <v>ST2A</v>
          </cell>
        </row>
        <row r="5493">
          <cell r="A5493">
            <v>22</v>
          </cell>
          <cell r="B5493" t="str">
            <v>X76</v>
          </cell>
          <cell r="C5493" t="str">
            <v>DEPARTAMENTO MONTAJE</v>
          </cell>
          <cell r="D5493" t="str">
            <v>133</v>
          </cell>
          <cell r="E5493" t="str">
            <v>FUNCION ENCENDEDOR AR. o TOMA ACCESORIOS</v>
          </cell>
          <cell r="F5493" t="str">
            <v>CONECTOR MAL- NO CONECTADO</v>
          </cell>
          <cell r="G5493" t="str">
            <v>FUNCION ENCENDEDOR AR. o TOMA ACCESORIOSCONECTOR MAL- NO CONECTADO</v>
          </cell>
          <cell r="H5493" t="str">
            <v>X76</v>
          </cell>
          <cell r="I5493" t="str">
            <v>SREE</v>
          </cell>
          <cell r="J5493">
            <v>7</v>
          </cell>
          <cell r="K5493" t="str">
            <v>CONTROL ELECTRICO</v>
          </cell>
          <cell r="L5493" t="str">
            <v>ST2A</v>
          </cell>
        </row>
        <row r="5494">
          <cell r="A5494">
            <v>22</v>
          </cell>
          <cell r="B5494" t="str">
            <v>X76</v>
          </cell>
          <cell r="C5494" t="str">
            <v>DEPARTAMENTO MONTAJE</v>
          </cell>
          <cell r="D5494" t="str">
            <v>133</v>
          </cell>
          <cell r="E5494" t="str">
            <v>TABLERO DE BORDO</v>
          </cell>
          <cell r="F5494" t="str">
            <v>FIJACION ROSCADA FLOJA</v>
          </cell>
          <cell r="G5494" t="str">
            <v>TABLERO DE BORDOFIJACION ROSCADA FLOJA</v>
          </cell>
          <cell r="H5494" t="str">
            <v>X76</v>
          </cell>
          <cell r="I5494" t="str">
            <v>TCMU</v>
          </cell>
          <cell r="J5494">
            <v>7</v>
          </cell>
          <cell r="K5494" t="str">
            <v>MANZANELLI RICARDO O</v>
          </cell>
          <cell r="L5494" t="str">
            <v>GUN2</v>
          </cell>
        </row>
        <row r="5495">
          <cell r="A5495">
            <v>22</v>
          </cell>
          <cell r="B5495" t="str">
            <v>X76</v>
          </cell>
          <cell r="C5495" t="str">
            <v>DEPARTAMENTO MONTAJE</v>
          </cell>
          <cell r="D5495" t="str">
            <v>133</v>
          </cell>
          <cell r="E5495" t="str">
            <v>TABLERO DE BORDO</v>
          </cell>
          <cell r="F5495" t="str">
            <v>OBTURADOR FLOJO - LIBRE</v>
          </cell>
          <cell r="G5495" t="str">
            <v>TABLERO DE BORDOOBTURADOR FLOJO - LIBRE</v>
          </cell>
          <cell r="H5495" t="str">
            <v>X76</v>
          </cell>
          <cell r="I5495" t="str">
            <v>TCMU</v>
          </cell>
          <cell r="J5495">
            <v>7</v>
          </cell>
          <cell r="K5495" t="str">
            <v>RUSEK CHRISTIAN ADRI</v>
          </cell>
          <cell r="L5495" t="str">
            <v>GUN2</v>
          </cell>
        </row>
        <row r="5496">
          <cell r="A5496">
            <v>22</v>
          </cell>
          <cell r="B5496" t="str">
            <v>X76</v>
          </cell>
          <cell r="C5496" t="str">
            <v>DEPARTAMENTO MONTAJE</v>
          </cell>
          <cell r="D5496" t="str">
            <v>133</v>
          </cell>
          <cell r="E5496" t="str">
            <v>VISERA DE CUADRO DE INSTRUM</v>
          </cell>
          <cell r="F5496" t="str">
            <v>MAL CLIPSADO</v>
          </cell>
          <cell r="G5496" t="str">
            <v>VISERA DE CUADRO DE INSTRUMMAL CLIPSADO</v>
          </cell>
          <cell r="H5496" t="str">
            <v>X76</v>
          </cell>
          <cell r="I5496" t="str">
            <v>BOUT</v>
          </cell>
          <cell r="J5496">
            <v>7</v>
          </cell>
          <cell r="K5496" t="str">
            <v>AUTELLI JORGE A</v>
          </cell>
          <cell r="L5496" t="str">
            <v>TCMU</v>
          </cell>
        </row>
        <row r="5497">
          <cell r="A5497">
            <v>22</v>
          </cell>
          <cell r="B5497" t="str">
            <v>X76</v>
          </cell>
          <cell r="C5497" t="str">
            <v>DEPARTAMENTO MONTAJE</v>
          </cell>
          <cell r="D5497" t="str">
            <v>137</v>
          </cell>
          <cell r="E5497" t="str">
            <v>CAJETIN EXT. LUNA DE PUERTA AVI.</v>
          </cell>
          <cell r="F5497" t="str">
            <v>MAL POSICIONADO</v>
          </cell>
          <cell r="G5497" t="str">
            <v>CAJETIN EXT. LUNA DE PUERTA AVI.MAL POSICIONADO</v>
          </cell>
          <cell r="H5497" t="str">
            <v>X76</v>
          </cell>
          <cell r="I5497" t="str">
            <v>TCMU</v>
          </cell>
          <cell r="J5497">
            <v>7</v>
          </cell>
          <cell r="K5497" t="str">
            <v>FUENTE FEDER GREGOR</v>
          </cell>
          <cell r="L5497" t="str">
            <v>GUNI</v>
          </cell>
        </row>
        <row r="5498">
          <cell r="A5498">
            <v>22</v>
          </cell>
          <cell r="B5498" t="str">
            <v>X76</v>
          </cell>
          <cell r="C5498" t="str">
            <v>DEPARTAMENTO MONTAJE</v>
          </cell>
          <cell r="D5498" t="str">
            <v>137</v>
          </cell>
          <cell r="E5498" t="str">
            <v>CAJETIN EXT. LUNA DE PUERTA AVI.</v>
          </cell>
          <cell r="F5498" t="str">
            <v>NO PLACA</v>
          </cell>
          <cell r="G5498" t="str">
            <v>CAJETIN EXT. LUNA DE PUERTA AVI.NO PLACA</v>
          </cell>
          <cell r="H5498" t="str">
            <v>X76</v>
          </cell>
          <cell r="I5498" t="str">
            <v>TCMU</v>
          </cell>
          <cell r="J5498">
            <v>7</v>
          </cell>
          <cell r="K5498" t="str">
            <v>FUENTE FEDER GREGOR</v>
          </cell>
          <cell r="L5498" t="str">
            <v>GUNI</v>
          </cell>
        </row>
        <row r="5499">
          <cell r="A5499">
            <v>22</v>
          </cell>
          <cell r="B5499" t="str">
            <v>X76</v>
          </cell>
          <cell r="C5499" t="str">
            <v>DEPARTAMENTO MONTAJE</v>
          </cell>
          <cell r="D5499" t="str">
            <v>137</v>
          </cell>
          <cell r="E5499" t="str">
            <v>FUNCION APERTURA-CIERRE DE PTAS.</v>
          </cell>
          <cell r="F5499" t="str">
            <v>INSTALACION ESTATICA  2 RK01</v>
          </cell>
          <cell r="G5499" t="str">
            <v>FUNCION APERTURA-CIERRE DE PTAS.INSTALACION ESTATICA  2 RK01</v>
          </cell>
          <cell r="H5499" t="str">
            <v>X76</v>
          </cell>
          <cell r="I5499" t="str">
            <v>TCMU</v>
          </cell>
          <cell r="J5499">
            <v>7</v>
          </cell>
          <cell r="K5499" t="str">
            <v>CONTROL ELECTRICO</v>
          </cell>
          <cell r="L5499" t="str">
            <v>ST2A</v>
          </cell>
        </row>
        <row r="5500">
          <cell r="A5500">
            <v>22</v>
          </cell>
          <cell r="B5500" t="str">
            <v>X76</v>
          </cell>
          <cell r="C5500" t="str">
            <v>DEPARTAMENTO MONTAJE</v>
          </cell>
          <cell r="D5500" t="str">
            <v>137</v>
          </cell>
          <cell r="E5500" t="str">
            <v>LUNA MOVIL DE PUERTA  ARD.</v>
          </cell>
          <cell r="F5500" t="str">
            <v>MAL ASPECTO</v>
          </cell>
          <cell r="G5500" t="str">
            <v>LUNA MOVIL DE PUERTA  ARD.MAL ASPECTO</v>
          </cell>
          <cell r="H5500" t="str">
            <v>X76</v>
          </cell>
          <cell r="I5500" t="str">
            <v>TCMU</v>
          </cell>
          <cell r="J5500">
            <v>7</v>
          </cell>
          <cell r="K5500" t="str">
            <v>RAMIREZ RICAR DANIEL</v>
          </cell>
          <cell r="L5500" t="str">
            <v>GUNI</v>
          </cell>
        </row>
        <row r="5501">
          <cell r="A5501">
            <v>22</v>
          </cell>
          <cell r="B5501" t="str">
            <v>X76</v>
          </cell>
          <cell r="C5501" t="str">
            <v>DEPARTAMENTO MONTAJE</v>
          </cell>
          <cell r="D5501" t="str">
            <v>137</v>
          </cell>
          <cell r="E5501" t="str">
            <v>LUNA MOVIL DE PUERTA  ARI.</v>
          </cell>
          <cell r="F5501" t="str">
            <v>MUY LIBRE</v>
          </cell>
          <cell r="G5501" t="str">
            <v>LUNA MOVIL DE PUERTA  ARI.MUY LIBRE</v>
          </cell>
          <cell r="H5501" t="str">
            <v>X76</v>
          </cell>
          <cell r="I5501" t="str">
            <v>SREE</v>
          </cell>
          <cell r="J5501">
            <v>7</v>
          </cell>
          <cell r="K5501" t="str">
            <v>FIGUEROA MIGUEL ANGE</v>
          </cell>
          <cell r="L5501" t="str">
            <v>GUNI</v>
          </cell>
        </row>
        <row r="5502">
          <cell r="A5502">
            <v>22</v>
          </cell>
          <cell r="B5502" t="str">
            <v>X76</v>
          </cell>
          <cell r="C5502" t="str">
            <v>DEPARTAMENTO MONTAJE</v>
          </cell>
          <cell r="D5502" t="str">
            <v>137</v>
          </cell>
          <cell r="E5502" t="str">
            <v>LUNA MOVIL DE PUERTA AVD.</v>
          </cell>
          <cell r="F5502" t="str">
            <v>MUY LIBRE</v>
          </cell>
          <cell r="G5502" t="str">
            <v>LUNA MOVIL DE PUERTA AVD.MUY LIBRE</v>
          </cell>
          <cell r="H5502" t="str">
            <v>X76</v>
          </cell>
          <cell r="I5502" t="str">
            <v>TCMU</v>
          </cell>
          <cell r="J5502">
            <v>7</v>
          </cell>
          <cell r="K5502" t="str">
            <v>FIGUEROA MIGUEL ANGE</v>
          </cell>
          <cell r="L5502" t="str">
            <v>GUNI</v>
          </cell>
        </row>
        <row r="5503">
          <cell r="A5503">
            <v>22</v>
          </cell>
          <cell r="B5503" t="str">
            <v>X76</v>
          </cell>
          <cell r="C5503" t="str">
            <v>DEPARTAMENTO MONTAJE</v>
          </cell>
          <cell r="D5503" t="str">
            <v>137</v>
          </cell>
          <cell r="E5503" t="str">
            <v>LUNA MOVIL DE PUERTA AVI.</v>
          </cell>
          <cell r="F5503" t="str">
            <v>RUIDO A LA MANIOBRA</v>
          </cell>
          <cell r="G5503" t="str">
            <v>LUNA MOVIL DE PUERTA AVI.RUIDO A LA MANIOBRA</v>
          </cell>
          <cell r="H5503" t="str">
            <v>X76</v>
          </cell>
          <cell r="I5503" t="str">
            <v>TCMU</v>
          </cell>
          <cell r="J5503">
            <v>7</v>
          </cell>
          <cell r="K5503" t="str">
            <v>FUENTE FEDER GREGOR</v>
          </cell>
          <cell r="L5503" t="str">
            <v>GUNI</v>
          </cell>
        </row>
        <row r="5504">
          <cell r="A5504">
            <v>22</v>
          </cell>
          <cell r="B5504" t="str">
            <v>X76</v>
          </cell>
          <cell r="C5504" t="str">
            <v>DEPARTAMENTO MONTAJE</v>
          </cell>
          <cell r="D5504" t="str">
            <v>137</v>
          </cell>
          <cell r="E5504" t="str">
            <v>PANEL INT DE PUERTA AVI</v>
          </cell>
          <cell r="F5504" t="str">
            <v>MAL POSICIONADO</v>
          </cell>
          <cell r="G5504" t="str">
            <v>PANEL INT DE PUERTA AVIMAL POSICIONADO</v>
          </cell>
          <cell r="H5504" t="str">
            <v>X76</v>
          </cell>
          <cell r="I5504" t="str">
            <v>TCMU</v>
          </cell>
          <cell r="J5504">
            <v>7</v>
          </cell>
          <cell r="K5504" t="str">
            <v>MANZANELLI RICARDO O</v>
          </cell>
          <cell r="L5504" t="str">
            <v>GUNI</v>
          </cell>
        </row>
        <row r="5505">
          <cell r="A5505">
            <v>22</v>
          </cell>
          <cell r="B5505" t="str">
            <v>X76</v>
          </cell>
          <cell r="C5505" t="str">
            <v>DEPARTAMENTO MONTAJE</v>
          </cell>
          <cell r="D5505" t="str">
            <v>137</v>
          </cell>
          <cell r="E5505" t="str">
            <v>PANEL INT DE PUERTA AVI</v>
          </cell>
          <cell r="F5505" t="str">
            <v>NO PLACA</v>
          </cell>
          <cell r="G5505" t="str">
            <v>PANEL INT DE PUERTA AVINO PLACA</v>
          </cell>
          <cell r="H5505" t="str">
            <v>X76</v>
          </cell>
          <cell r="I5505" t="str">
            <v>TCMU</v>
          </cell>
          <cell r="J5505">
            <v>7</v>
          </cell>
          <cell r="K5505" t="str">
            <v>FUENTE FEDER GREGOR</v>
          </cell>
          <cell r="L5505" t="str">
            <v>GUNI</v>
          </cell>
        </row>
        <row r="5506">
          <cell r="A5506">
            <v>22</v>
          </cell>
          <cell r="B5506" t="str">
            <v>X76</v>
          </cell>
          <cell r="C5506" t="str">
            <v>DEPARTAMENTO MONTAJE</v>
          </cell>
          <cell r="D5506" t="str">
            <v>137</v>
          </cell>
          <cell r="E5506" t="str">
            <v>PUERTA DESLIZANTE LATERAL D.</v>
          </cell>
          <cell r="F5506" t="str">
            <v>FALTA</v>
          </cell>
          <cell r="G5506" t="str">
            <v>PUERTA DESLIZANTE LATERAL D.FALTA</v>
          </cell>
          <cell r="H5506" t="str">
            <v>X76</v>
          </cell>
          <cell r="I5506" t="str">
            <v>TCMU</v>
          </cell>
          <cell r="J5506">
            <v>7</v>
          </cell>
          <cell r="K5506" t="str">
            <v>FIGUEROA MIGUEL ANGE</v>
          </cell>
          <cell r="L5506" t="str">
            <v>GUNI</v>
          </cell>
        </row>
        <row r="5507">
          <cell r="A5507">
            <v>22</v>
          </cell>
          <cell r="B5507" t="str">
            <v>X76</v>
          </cell>
          <cell r="C5507" t="str">
            <v>DEPARTAMENTO MONTAJE</v>
          </cell>
          <cell r="D5507" t="str">
            <v>137</v>
          </cell>
          <cell r="E5507" t="str">
            <v>PUERTA DESLIZANTE LATERAL I.</v>
          </cell>
          <cell r="F5507" t="str">
            <v>FALTA</v>
          </cell>
          <cell r="G5507" t="str">
            <v>PUERTA DESLIZANTE LATERAL I.FALTA</v>
          </cell>
          <cell r="H5507" t="str">
            <v>X76</v>
          </cell>
          <cell r="I5507" t="str">
            <v>TCMU</v>
          </cell>
          <cell r="J5507">
            <v>7</v>
          </cell>
          <cell r="K5507" t="str">
            <v>VAZQUEZ RENE ALBERTO</v>
          </cell>
          <cell r="L5507" t="str">
            <v>GUNI</v>
          </cell>
        </row>
        <row r="5508">
          <cell r="A5508">
            <v>22</v>
          </cell>
          <cell r="B5508" t="str">
            <v>X76</v>
          </cell>
          <cell r="C5508" t="str">
            <v>DEPARTAMENTO MONTAJE</v>
          </cell>
          <cell r="D5508" t="str">
            <v>137</v>
          </cell>
          <cell r="E5508" t="str">
            <v>RETROVISOR EXT. D. REGULABLE DE INTERIOR</v>
          </cell>
          <cell r="F5508" t="str">
            <v>MUY LIBRE</v>
          </cell>
          <cell r="G5508" t="str">
            <v>RETROVISOR EXT. D. REGULABLE DE INTERIORMUY LIBRE</v>
          </cell>
          <cell r="H5508" t="str">
            <v>X76</v>
          </cell>
          <cell r="I5508" t="str">
            <v>TCMU</v>
          </cell>
          <cell r="J5508">
            <v>7</v>
          </cell>
          <cell r="K5508" t="str">
            <v>FIGUEROA MIGUEL ANGE</v>
          </cell>
          <cell r="L5508" t="str">
            <v>GUNI</v>
          </cell>
        </row>
        <row r="5509">
          <cell r="A5509">
            <v>22</v>
          </cell>
          <cell r="B5509" t="str">
            <v>X76</v>
          </cell>
          <cell r="C5509" t="str">
            <v>DEPARTAMENTO MONTAJE</v>
          </cell>
          <cell r="D5509" t="str">
            <v>137</v>
          </cell>
          <cell r="E5509" t="str">
            <v>RETROVISOR EXT. I. REGULABLE DE INTERIOR</v>
          </cell>
          <cell r="F5509" t="str">
            <v>MUY LIBRE</v>
          </cell>
          <cell r="G5509" t="str">
            <v>RETROVISOR EXT. I. REGULABLE DE INTERIORMUY LIBRE</v>
          </cell>
          <cell r="H5509" t="str">
            <v>X76</v>
          </cell>
          <cell r="I5509" t="str">
            <v>TCMU</v>
          </cell>
          <cell r="J5509">
            <v>7</v>
          </cell>
          <cell r="K5509" t="str">
            <v>FUENTE FEDER GREGOR</v>
          </cell>
          <cell r="L5509" t="str">
            <v>GUNI</v>
          </cell>
        </row>
        <row r="5510">
          <cell r="A5510">
            <v>22</v>
          </cell>
          <cell r="B5510" t="str">
            <v>X76</v>
          </cell>
          <cell r="C5510" t="str">
            <v>DEPARTAMENTO MONTAJE</v>
          </cell>
          <cell r="D5510" t="str">
            <v>140</v>
          </cell>
          <cell r="E5510" t="str">
            <v>DEPOSITO CARB.  ADICIONAL SISTEMA HI-FLE</v>
          </cell>
          <cell r="F5510" t="str">
            <v>FIJACION ROSCADA FLOJA</v>
          </cell>
          <cell r="G5510" t="str">
            <v>DEPOSITO CARB.  ADICIONAL SISTEMA HI-FLEFIJACION ROSCADA FLOJA</v>
          </cell>
          <cell r="H5510" t="str">
            <v>X76</v>
          </cell>
          <cell r="I5510" t="str">
            <v>BOUT</v>
          </cell>
          <cell r="J5510">
            <v>7</v>
          </cell>
          <cell r="K5510" t="str">
            <v>DAGHERO CLAUDIO JUAN</v>
          </cell>
          <cell r="L5510" t="str">
            <v>TCMU</v>
          </cell>
        </row>
        <row r="5511">
          <cell r="A5511">
            <v>22</v>
          </cell>
          <cell r="B5511" t="str">
            <v>X76</v>
          </cell>
          <cell r="C5511" t="str">
            <v>DEPARTAMENTO MONTAJE</v>
          </cell>
          <cell r="D5511" t="str">
            <v>140</v>
          </cell>
          <cell r="E5511" t="str">
            <v>FUNCION APERTURA-CIERRE DE PTAS.</v>
          </cell>
          <cell r="F5511" t="str">
            <v>CONECTOR MAL- NO CONECTADO</v>
          </cell>
          <cell r="G5511" t="str">
            <v>FUNCION APERTURA-CIERRE DE PTAS.CONECTOR MAL- NO CONECTADO</v>
          </cell>
          <cell r="H5511" t="str">
            <v>X76</v>
          </cell>
          <cell r="I5511" t="str">
            <v>SREE</v>
          </cell>
          <cell r="J5511">
            <v>7</v>
          </cell>
          <cell r="K5511" t="str">
            <v>CONTROL ELECTRICO</v>
          </cell>
          <cell r="L5511" t="str">
            <v>ST2A</v>
          </cell>
        </row>
        <row r="5512">
          <cell r="A5512">
            <v>22</v>
          </cell>
          <cell r="B5512" t="str">
            <v>X76</v>
          </cell>
          <cell r="C5512" t="str">
            <v>DEPARTAMENTO MONTAJE</v>
          </cell>
          <cell r="D5512" t="str">
            <v>140</v>
          </cell>
          <cell r="E5512" t="str">
            <v>FUNCION ELEVALUNAS AV.</v>
          </cell>
          <cell r="F5512" t="str">
            <v>OPERACION MAL REALIZADA</v>
          </cell>
          <cell r="G5512" t="str">
            <v>FUNCION ELEVALUNAS AV.OPERACION MAL REALIZADA</v>
          </cell>
          <cell r="H5512" t="str">
            <v>X76</v>
          </cell>
          <cell r="I5512" t="str">
            <v>SREE</v>
          </cell>
          <cell r="J5512">
            <v>7</v>
          </cell>
          <cell r="K5512" t="str">
            <v>CONTROL ELECTRICO</v>
          </cell>
          <cell r="L5512" t="str">
            <v>ST2A</v>
          </cell>
        </row>
        <row r="5513">
          <cell r="A5513">
            <v>22</v>
          </cell>
          <cell r="B5513" t="str">
            <v>X76</v>
          </cell>
          <cell r="C5513" t="str">
            <v>DEPARTAMENTO MONTAJE</v>
          </cell>
          <cell r="D5513" t="str">
            <v>140</v>
          </cell>
          <cell r="E5513" t="str">
            <v>MANDO A DISTANCIA DE PTA.BATIENTE ARI.</v>
          </cell>
          <cell r="F5513" t="str">
            <v>OPERACION MAL REALIZADA</v>
          </cell>
          <cell r="G5513" t="str">
            <v>MANDO A DISTANCIA DE PTA.BATIENTE ARI.OPERACION MAL REALIZADA</v>
          </cell>
          <cell r="H5513" t="str">
            <v>X76</v>
          </cell>
          <cell r="I5513" t="str">
            <v>BOUT</v>
          </cell>
          <cell r="J5513">
            <v>7</v>
          </cell>
          <cell r="K5513" t="str">
            <v>AUTELLI JORGE A</v>
          </cell>
          <cell r="L5513" t="str">
            <v>TCMU</v>
          </cell>
        </row>
        <row r="5514">
          <cell r="A5514">
            <v>22</v>
          </cell>
          <cell r="B5514" t="str">
            <v>X76</v>
          </cell>
          <cell r="C5514" t="str">
            <v>DEPARTAMENTO MONTAJE</v>
          </cell>
          <cell r="D5514" t="str">
            <v>141</v>
          </cell>
          <cell r="E5514" t="str">
            <v>EMBELLECEDOR DE TECHO I.</v>
          </cell>
          <cell r="F5514" t="str">
            <v>MAL CLIPSADO</v>
          </cell>
          <cell r="G5514" t="str">
            <v>EMBELLECEDOR DE TECHO I.MAL CLIPSADO</v>
          </cell>
          <cell r="H5514" t="str">
            <v>X76</v>
          </cell>
          <cell r="I5514" t="str">
            <v>TCMU</v>
          </cell>
          <cell r="J5514">
            <v>7</v>
          </cell>
          <cell r="K5514" t="str">
            <v>FIGUEROA MIGUEL ANGE</v>
          </cell>
          <cell r="L5514" t="str">
            <v>GUNI</v>
          </cell>
        </row>
        <row r="5515">
          <cell r="A5515">
            <v>22</v>
          </cell>
          <cell r="B5515" t="str">
            <v>X76</v>
          </cell>
          <cell r="C5515" t="str">
            <v>DEPARTAMENTO MONTAJE</v>
          </cell>
          <cell r="D5515" t="str">
            <v>141</v>
          </cell>
          <cell r="E5515" t="str">
            <v>EMBELLECEDOR DE TECHO I.</v>
          </cell>
          <cell r="F5515" t="str">
            <v>MAL POSICIONADO</v>
          </cell>
          <cell r="G5515" t="str">
            <v>EMBELLECEDOR DE TECHO I.MAL POSICIONADO</v>
          </cell>
          <cell r="H5515" t="str">
            <v>X76</v>
          </cell>
          <cell r="I5515" t="str">
            <v>TCMU</v>
          </cell>
          <cell r="J5515">
            <v>7</v>
          </cell>
          <cell r="K5515" t="str">
            <v>GUTIERREZ VERONICA</v>
          </cell>
          <cell r="L5515" t="str">
            <v>GUNI</v>
          </cell>
        </row>
        <row r="5516">
          <cell r="A5516">
            <v>22</v>
          </cell>
          <cell r="B5516" t="str">
            <v>X76</v>
          </cell>
          <cell r="C5516" t="str">
            <v>DEPARTAMENTO MONTAJE</v>
          </cell>
          <cell r="D5516" t="str">
            <v>141</v>
          </cell>
          <cell r="E5516" t="str">
            <v>EMBELLECEDOR DE TECHO I.</v>
          </cell>
          <cell r="F5516" t="str">
            <v>MAL POSICIONADO</v>
          </cell>
          <cell r="G5516" t="str">
            <v>EMBELLECEDOR DE TECHO I.MAL POSICIONADO</v>
          </cell>
          <cell r="H5516" t="str">
            <v>X76</v>
          </cell>
          <cell r="I5516" t="str">
            <v>TCMU</v>
          </cell>
          <cell r="J5516">
            <v>7</v>
          </cell>
          <cell r="K5516" t="str">
            <v>ZELAYA GONZA MA CRUZ</v>
          </cell>
          <cell r="L5516" t="str">
            <v>GUNI</v>
          </cell>
        </row>
        <row r="5517">
          <cell r="A5517">
            <v>22</v>
          </cell>
          <cell r="B5517" t="str">
            <v>X76</v>
          </cell>
          <cell r="C5517" t="str">
            <v>DEPARTAMENTO MONTAJE</v>
          </cell>
          <cell r="D5517" t="str">
            <v>141</v>
          </cell>
          <cell r="E5517" t="str">
            <v>FUNCION DE DESEMPAÑADO LUNETA / CUSTODIA</v>
          </cell>
          <cell r="F5517" t="str">
            <v>OPERACION NO REALIZADA</v>
          </cell>
          <cell r="G5517" t="str">
            <v>FUNCION DE DESEMPAÑADO LUNETA / CUSTODIAOPERACION NO REALIZADA</v>
          </cell>
          <cell r="H5517" t="str">
            <v>X76</v>
          </cell>
          <cell r="I5517" t="str">
            <v>SREE</v>
          </cell>
          <cell r="J5517">
            <v>7</v>
          </cell>
          <cell r="K5517" t="str">
            <v>CONTROL ELECTRICO</v>
          </cell>
          <cell r="L5517" t="str">
            <v>ST2A</v>
          </cell>
        </row>
        <row r="5518">
          <cell r="A5518">
            <v>22</v>
          </cell>
          <cell r="B5518" t="str">
            <v>X76</v>
          </cell>
          <cell r="C5518" t="str">
            <v>DEPARTAMENTO MONTAJE</v>
          </cell>
          <cell r="D5518" t="str">
            <v>141</v>
          </cell>
          <cell r="E5518" t="str">
            <v>FUNCION DE INYECCION</v>
          </cell>
          <cell r="F5518" t="str">
            <v>OPERACION NO REALIZADA</v>
          </cell>
          <cell r="G5518" t="str">
            <v>FUNCION DE INYECCIONOPERACION NO REALIZADA</v>
          </cell>
          <cell r="H5518" t="str">
            <v>X76</v>
          </cell>
          <cell r="I5518" t="str">
            <v>SREE</v>
          </cell>
          <cell r="J5518">
            <v>7</v>
          </cell>
          <cell r="K5518" t="str">
            <v>CONTROL ELECTRICO</v>
          </cell>
          <cell r="L5518" t="str">
            <v>ST2A</v>
          </cell>
        </row>
        <row r="5519">
          <cell r="A5519">
            <v>22</v>
          </cell>
          <cell r="B5519" t="str">
            <v>X76</v>
          </cell>
          <cell r="C5519" t="str">
            <v>DEPARTAMENTO MONTAJE</v>
          </cell>
          <cell r="D5519" t="str">
            <v>141</v>
          </cell>
          <cell r="E5519" t="str">
            <v>FUNCION INTERMITENTES / WARNING</v>
          </cell>
          <cell r="F5519" t="str">
            <v>INSTALACION ESTATICA  2 RK01</v>
          </cell>
          <cell r="G5519" t="str">
            <v>FUNCION INTERMITENTES / WARNINGINSTALACION ESTATICA  2 RK01</v>
          </cell>
          <cell r="H5519" t="str">
            <v>X76</v>
          </cell>
          <cell r="I5519" t="str">
            <v>TCMU</v>
          </cell>
          <cell r="J5519">
            <v>7</v>
          </cell>
          <cell r="K5519" t="str">
            <v>CONTROL ELECTRICO</v>
          </cell>
          <cell r="L5519" t="str">
            <v>ST2A</v>
          </cell>
        </row>
        <row r="5520">
          <cell r="A5520">
            <v>22</v>
          </cell>
          <cell r="B5520" t="str">
            <v>X76</v>
          </cell>
          <cell r="C5520" t="str">
            <v>DEPARTAMENTO MONTAJE</v>
          </cell>
          <cell r="D5520" t="str">
            <v>141</v>
          </cell>
          <cell r="E5520" t="str">
            <v>LUNA CUSTODIA FIJA D O PAÑO LAT D</v>
          </cell>
          <cell r="F5520" t="str">
            <v>MAL POSICIONADO</v>
          </cell>
          <cell r="G5520" t="str">
            <v>LUNA CUSTODIA FIJA D O PAÑO LAT DMAL POSICIONADO</v>
          </cell>
          <cell r="H5520" t="str">
            <v>X76</v>
          </cell>
          <cell r="I5520" t="str">
            <v>TCMU</v>
          </cell>
          <cell r="J5520">
            <v>7</v>
          </cell>
          <cell r="K5520" t="str">
            <v>VAZQUEZ RENE ALBERTO</v>
          </cell>
          <cell r="L5520" t="str">
            <v>GUNI</v>
          </cell>
        </row>
        <row r="5521">
          <cell r="A5521">
            <v>22</v>
          </cell>
          <cell r="B5521" t="str">
            <v>X76</v>
          </cell>
          <cell r="C5521" t="str">
            <v>DEPARTAMENTO MONTAJE</v>
          </cell>
          <cell r="D5521" t="str">
            <v>141</v>
          </cell>
          <cell r="E5521" t="str">
            <v>LUNA CUSTODIA FIJA D O PAÑO LAT D</v>
          </cell>
          <cell r="F5521" t="str">
            <v>SOBRESALE</v>
          </cell>
          <cell r="G5521" t="str">
            <v>LUNA CUSTODIA FIJA D O PAÑO LAT DSOBRESALE</v>
          </cell>
          <cell r="H5521" t="str">
            <v>X76</v>
          </cell>
          <cell r="I5521" t="str">
            <v>TCMU</v>
          </cell>
          <cell r="J5521">
            <v>7</v>
          </cell>
          <cell r="K5521" t="str">
            <v>VAZQUEZ RENE ALBERTO</v>
          </cell>
          <cell r="L5521" t="str">
            <v>GUNI</v>
          </cell>
        </row>
        <row r="5522">
          <cell r="A5522">
            <v>22</v>
          </cell>
          <cell r="B5522" t="str">
            <v>X76</v>
          </cell>
          <cell r="C5522" t="str">
            <v>DEPARTAMENTO MONTAJE</v>
          </cell>
          <cell r="D5522" t="str">
            <v>141</v>
          </cell>
          <cell r="E5522" t="str">
            <v>PARABRISAS</v>
          </cell>
          <cell r="F5522" t="str">
            <v>MAL POSICIONADO</v>
          </cell>
          <cell r="G5522" t="str">
            <v>PARABRISASMAL POSICIONADO</v>
          </cell>
          <cell r="H5522" t="str">
            <v>X76</v>
          </cell>
          <cell r="I5522" t="str">
            <v>TCMU</v>
          </cell>
          <cell r="J5522">
            <v>7</v>
          </cell>
          <cell r="K5522" t="str">
            <v>ZELAYA GONZA MA CRUZ</v>
          </cell>
          <cell r="L5522" t="str">
            <v>GUNI</v>
          </cell>
        </row>
        <row r="5523">
          <cell r="A5523">
            <v>22</v>
          </cell>
          <cell r="B5523" t="str">
            <v>X76</v>
          </cell>
          <cell r="C5523" t="str">
            <v>DEPARTAMENTO MONTAJE</v>
          </cell>
          <cell r="D5523" t="str">
            <v>141</v>
          </cell>
          <cell r="E5523" t="str">
            <v>QUITASOL I.</v>
          </cell>
          <cell r="F5523" t="str">
            <v>FIJACION ROSCADA FLOJA</v>
          </cell>
          <cell r="G5523" t="str">
            <v>QUITASOL I.FIJACION ROSCADA FLOJA</v>
          </cell>
          <cell r="H5523" t="str">
            <v>X76</v>
          </cell>
          <cell r="I5523" t="str">
            <v>TCMU</v>
          </cell>
          <cell r="J5523">
            <v>7</v>
          </cell>
          <cell r="K5523" t="str">
            <v>VAZQUEZ RENE ALBERTO</v>
          </cell>
          <cell r="L5523" t="str">
            <v>GUN2</v>
          </cell>
        </row>
        <row r="5524">
          <cell r="A5524">
            <v>22</v>
          </cell>
          <cell r="B5524" t="str">
            <v>X76</v>
          </cell>
          <cell r="C5524" t="str">
            <v>DEPARTAMENTO MONTAJE</v>
          </cell>
          <cell r="D5524" t="str">
            <v>142</v>
          </cell>
          <cell r="E5524" t="str">
            <v>DEPOSITO BOMBA DE DIREC .ASISTIDA</v>
          </cell>
          <cell r="F5524" t="str">
            <v>MAL CLIPSADO</v>
          </cell>
          <cell r="G5524" t="str">
            <v>DEPOSITO BOMBA DE DIREC .ASISTIDAMAL CLIPSADO</v>
          </cell>
          <cell r="H5524" t="str">
            <v>X76</v>
          </cell>
          <cell r="I5524" t="str">
            <v>RMOT</v>
          </cell>
          <cell r="J5524">
            <v>7</v>
          </cell>
          <cell r="K5524" t="str">
            <v>AUTELLI JORGE A</v>
          </cell>
          <cell r="L5524" t="str">
            <v>TCMU</v>
          </cell>
        </row>
        <row r="5525">
          <cell r="A5525">
            <v>22</v>
          </cell>
          <cell r="B5525" t="str">
            <v>X76</v>
          </cell>
          <cell r="C5525" t="str">
            <v>DEPARTAMENTO MONTAJE</v>
          </cell>
          <cell r="D5525" t="str">
            <v>142</v>
          </cell>
          <cell r="E5525" t="str">
            <v>EXPANSOR DEL CLIMATIZADOR</v>
          </cell>
          <cell r="F5525" t="str">
            <v>FUGA</v>
          </cell>
          <cell r="G5525" t="str">
            <v>EXPANSOR DEL CLIMATIZADORFUGA</v>
          </cell>
          <cell r="H5525" t="str">
            <v>X76</v>
          </cell>
          <cell r="I5525" t="str">
            <v>BOUT</v>
          </cell>
          <cell r="J5525">
            <v>7</v>
          </cell>
          <cell r="K5525" t="str">
            <v>AUTELLI JORGE A</v>
          </cell>
          <cell r="L5525" t="str">
            <v>TCMU</v>
          </cell>
        </row>
        <row r="5526">
          <cell r="A5526">
            <v>22</v>
          </cell>
          <cell r="B5526" t="str">
            <v>X76</v>
          </cell>
          <cell r="C5526" t="str">
            <v>DEPARTAMENTO MONTAJE</v>
          </cell>
          <cell r="D5526" t="str">
            <v>143</v>
          </cell>
          <cell r="E5526" t="str">
            <v>FARO I.</v>
          </cell>
          <cell r="F5526" t="str">
            <v>MAL POSICIONADO</v>
          </cell>
          <cell r="G5526" t="str">
            <v>FARO I.MAL POSICIONADO</v>
          </cell>
          <cell r="H5526" t="str">
            <v>X76</v>
          </cell>
          <cell r="I5526" t="str">
            <v>BOUT</v>
          </cell>
          <cell r="J5526">
            <v>7</v>
          </cell>
          <cell r="K5526" t="str">
            <v>IBARRA CARLOS NICOLA</v>
          </cell>
          <cell r="L5526" t="str">
            <v>GUNI</v>
          </cell>
        </row>
        <row r="5527">
          <cell r="A5527">
            <v>22</v>
          </cell>
          <cell r="B5527" t="str">
            <v>X76</v>
          </cell>
          <cell r="C5527" t="str">
            <v>DEPARTAMENTO MONTAJE</v>
          </cell>
          <cell r="D5527" t="str">
            <v>143</v>
          </cell>
          <cell r="E5527" t="str">
            <v>FARO I.</v>
          </cell>
          <cell r="F5527" t="str">
            <v>MAL POSICIONADO</v>
          </cell>
          <cell r="G5527" t="str">
            <v>FARO I.MAL POSICIONADO</v>
          </cell>
          <cell r="H5527" t="str">
            <v>X76</v>
          </cell>
          <cell r="I5527" t="str">
            <v>SREE</v>
          </cell>
          <cell r="J5527">
            <v>7</v>
          </cell>
          <cell r="K5527" t="str">
            <v>RAMIREZ RICAR DANIEL</v>
          </cell>
          <cell r="L5527" t="str">
            <v>GUNI</v>
          </cell>
        </row>
        <row r="5528">
          <cell r="A5528">
            <v>22</v>
          </cell>
          <cell r="B5528" t="str">
            <v>X76</v>
          </cell>
          <cell r="C5528" t="str">
            <v>DEPARTAMENTO MONTAJE</v>
          </cell>
          <cell r="D5528" t="str">
            <v>143</v>
          </cell>
          <cell r="E5528" t="str">
            <v>FARO I.</v>
          </cell>
          <cell r="F5528" t="str">
            <v>MAL POSICIONADO</v>
          </cell>
          <cell r="G5528" t="str">
            <v>FARO I.MAL POSICIONADO</v>
          </cell>
          <cell r="H5528" t="str">
            <v>X76</v>
          </cell>
          <cell r="I5528" t="str">
            <v>TCMU</v>
          </cell>
          <cell r="J5528">
            <v>7</v>
          </cell>
          <cell r="K5528" t="str">
            <v>RAMIREZ RICAR DANIEL</v>
          </cell>
          <cell r="L5528" t="str">
            <v>GUNI</v>
          </cell>
        </row>
        <row r="5529">
          <cell r="A5529">
            <v>22</v>
          </cell>
          <cell r="B5529" t="str">
            <v>X76</v>
          </cell>
          <cell r="C5529" t="str">
            <v>DEPARTAMENTO MONTAJE</v>
          </cell>
          <cell r="D5529" t="str">
            <v>143</v>
          </cell>
          <cell r="E5529" t="str">
            <v>FUNCION PILOTOS DE MARCHA ATRAS</v>
          </cell>
          <cell r="F5529" t="str">
            <v>INSTALACION ESTATICA  2 RK01</v>
          </cell>
          <cell r="G5529" t="str">
            <v>FUNCION PILOTOS DE MARCHA ATRASINSTALACION ESTATICA  2 RK01</v>
          </cell>
          <cell r="H5529" t="str">
            <v>X76</v>
          </cell>
          <cell r="I5529" t="str">
            <v>BOUT</v>
          </cell>
          <cell r="J5529">
            <v>7</v>
          </cell>
          <cell r="K5529" t="str">
            <v>CONTROL ELECTRICO</v>
          </cell>
          <cell r="L5529" t="str">
            <v>ST2A</v>
          </cell>
        </row>
        <row r="5530">
          <cell r="A5530">
            <v>22</v>
          </cell>
          <cell r="B5530" t="str">
            <v>X76</v>
          </cell>
          <cell r="C5530" t="str">
            <v>DEPARTAMENTO MONTAJE</v>
          </cell>
          <cell r="D5530" t="str">
            <v>143</v>
          </cell>
          <cell r="E5530" t="str">
            <v>JUNTA DE PUERTA  AVD. (BURLETE)</v>
          </cell>
          <cell r="F5530" t="str">
            <v>MAL POSICIONADO</v>
          </cell>
          <cell r="G5530" t="str">
            <v>JUNTA DE PUERTA  AVD. (BURLETE)MAL POSICIONADO</v>
          </cell>
          <cell r="H5530" t="str">
            <v>X76</v>
          </cell>
          <cell r="I5530" t="str">
            <v>TCMU</v>
          </cell>
          <cell r="J5530">
            <v>7</v>
          </cell>
          <cell r="K5530" t="str">
            <v>MANZANELLI RICARDO O</v>
          </cell>
          <cell r="L5530" t="str">
            <v>GUNI</v>
          </cell>
        </row>
        <row r="5531">
          <cell r="A5531">
            <v>22</v>
          </cell>
          <cell r="B5531" t="str">
            <v>X76</v>
          </cell>
          <cell r="C5531" t="str">
            <v>DEPARTAMENTO MONTAJE</v>
          </cell>
          <cell r="D5531" t="str">
            <v>143</v>
          </cell>
          <cell r="E5531" t="str">
            <v>JUNTA DE PUERTA  AVI. (BURLETE)</v>
          </cell>
          <cell r="F5531" t="str">
            <v>MAL POSICIONADO</v>
          </cell>
          <cell r="G5531" t="str">
            <v>JUNTA DE PUERTA  AVI. (BURLETE)MAL POSICIONADO</v>
          </cell>
          <cell r="H5531" t="str">
            <v>X76</v>
          </cell>
          <cell r="I5531" t="str">
            <v>TCMU</v>
          </cell>
          <cell r="J5531">
            <v>7</v>
          </cell>
          <cell r="K5531" t="str">
            <v>MANZANELLI RICARDO O</v>
          </cell>
          <cell r="L5531" t="str">
            <v>GUNI</v>
          </cell>
        </row>
        <row r="5532">
          <cell r="A5532">
            <v>22</v>
          </cell>
          <cell r="B5532" t="str">
            <v>X76</v>
          </cell>
          <cell r="C5532" t="str">
            <v>DEPARTAMENTO MONTAJE</v>
          </cell>
          <cell r="D5532" t="str">
            <v>143</v>
          </cell>
          <cell r="E5532" t="str">
            <v>PARACHOQUES AR</v>
          </cell>
          <cell r="F5532" t="str">
            <v>MAL POSICIONADO</v>
          </cell>
          <cell r="G5532" t="str">
            <v>PARACHOQUES ARMAL POSICIONADO</v>
          </cell>
          <cell r="H5532" t="str">
            <v>X76</v>
          </cell>
          <cell r="I5532" t="str">
            <v>TCMU</v>
          </cell>
          <cell r="J5532">
            <v>7</v>
          </cell>
          <cell r="K5532" t="str">
            <v>MANZANELLI RICARDO O</v>
          </cell>
          <cell r="L5532" t="str">
            <v>GUNI</v>
          </cell>
        </row>
        <row r="5533">
          <cell r="A5533">
            <v>22</v>
          </cell>
          <cell r="B5533" t="str">
            <v>X76</v>
          </cell>
          <cell r="C5533" t="str">
            <v>DEPARTAMENTO MONTAJE</v>
          </cell>
          <cell r="D5533" t="str">
            <v>144</v>
          </cell>
          <cell r="E5533" t="str">
            <v>DEPOSITO DE CARBURANTE</v>
          </cell>
          <cell r="F5533" t="str">
            <v>FIJACION ROSCADA FLOJA</v>
          </cell>
          <cell r="G5533" t="str">
            <v>DEPOSITO DE CARBURANTEFIJACION ROSCADA FLOJA</v>
          </cell>
          <cell r="H5533" t="str">
            <v>X76</v>
          </cell>
          <cell r="I5533" t="str">
            <v>BOUT</v>
          </cell>
          <cell r="J5533">
            <v>7</v>
          </cell>
          <cell r="K5533" t="str">
            <v>AUTELLI JORGE A</v>
          </cell>
          <cell r="L5533" t="str">
            <v>TCMU</v>
          </cell>
        </row>
        <row r="5534">
          <cell r="A5534">
            <v>22</v>
          </cell>
          <cell r="B5534" t="str">
            <v>X76</v>
          </cell>
          <cell r="C5534" t="str">
            <v>DEPARTAMENTO MONTAJE</v>
          </cell>
          <cell r="D5534" t="str">
            <v>144</v>
          </cell>
          <cell r="E5534" t="str">
            <v>FUNCION DE CLAXON O BOCINAS</v>
          </cell>
          <cell r="F5534" t="str">
            <v>CONECTOR MAL- NO CONECTADO</v>
          </cell>
          <cell r="G5534" t="str">
            <v>FUNCION DE CLAXON O BOCINASCONECTOR MAL- NO CONECTADO</v>
          </cell>
          <cell r="H5534" t="str">
            <v>X76</v>
          </cell>
          <cell r="I5534" t="str">
            <v>SREE</v>
          </cell>
          <cell r="J5534">
            <v>7</v>
          </cell>
          <cell r="K5534" t="str">
            <v>CONTROL ELECTRICO</v>
          </cell>
          <cell r="L5534" t="str">
            <v>ST2A</v>
          </cell>
        </row>
        <row r="5535">
          <cell r="A5535">
            <v>22</v>
          </cell>
          <cell r="B5535" t="str">
            <v>X76</v>
          </cell>
          <cell r="C5535" t="str">
            <v>DEPARTAMENTO MONTAJE</v>
          </cell>
          <cell r="D5535" t="str">
            <v>144</v>
          </cell>
          <cell r="E5535" t="str">
            <v>FUNCION DE DESEMPAÑADO LUNETA / CUSTODIA</v>
          </cell>
          <cell r="F5535" t="str">
            <v>CONECTOR MAL- NO CONECTADO</v>
          </cell>
          <cell r="G5535" t="str">
            <v>FUNCION DE DESEMPAÑADO LUNETA / CUSTODIACONECTOR MAL- NO CONECTADO</v>
          </cell>
          <cell r="H5535" t="str">
            <v>X76</v>
          </cell>
          <cell r="I5535" t="str">
            <v>SREE</v>
          </cell>
          <cell r="J5535">
            <v>7</v>
          </cell>
          <cell r="K5535" t="str">
            <v>CONTROL ELECTRICO</v>
          </cell>
          <cell r="L5535" t="str">
            <v>ST2A</v>
          </cell>
        </row>
        <row r="5536">
          <cell r="A5536">
            <v>22</v>
          </cell>
          <cell r="B5536" t="str">
            <v>X76</v>
          </cell>
          <cell r="C5536" t="str">
            <v>DEPARTAMENTO MONTAJE</v>
          </cell>
          <cell r="D5536" t="str">
            <v>144</v>
          </cell>
          <cell r="E5536" t="str">
            <v>FUNCION PILOTOS DE STOP (CONJUNTO)</v>
          </cell>
          <cell r="F5536" t="str">
            <v>CONECTOR MAL- NO CONECTADO</v>
          </cell>
          <cell r="G5536" t="str">
            <v>FUNCION PILOTOS DE STOP (CONJUNTO)CONECTOR MAL- NO CONECTADO</v>
          </cell>
          <cell r="H5536" t="str">
            <v>X76</v>
          </cell>
          <cell r="I5536" t="str">
            <v>SREE</v>
          </cell>
          <cell r="J5536">
            <v>7</v>
          </cell>
          <cell r="K5536" t="str">
            <v>CONTROL ELECTRICO</v>
          </cell>
          <cell r="L5536" t="str">
            <v>ST2A</v>
          </cell>
        </row>
        <row r="5537">
          <cell r="A5537">
            <v>22</v>
          </cell>
          <cell r="B5537" t="str">
            <v>X76</v>
          </cell>
          <cell r="C5537" t="str">
            <v>DEPARTAMENTO MONTAJE</v>
          </cell>
          <cell r="D5537" t="str">
            <v>144</v>
          </cell>
          <cell r="E5537" t="str">
            <v>PALANCA DE VELOCIDADES</v>
          </cell>
          <cell r="F5537" t="str">
            <v>MAL REGLADO</v>
          </cell>
          <cell r="G5537" t="str">
            <v>PALANCA DE VELOCIDADESMAL REGLADO</v>
          </cell>
          <cell r="H5537" t="str">
            <v>X76</v>
          </cell>
          <cell r="I5537" t="str">
            <v>BOUT</v>
          </cell>
          <cell r="J5537">
            <v>7</v>
          </cell>
          <cell r="K5537" t="str">
            <v>AUTELLI JORGE A</v>
          </cell>
          <cell r="L5537" t="str">
            <v>TCMU</v>
          </cell>
        </row>
        <row r="5538">
          <cell r="A5538">
            <v>22</v>
          </cell>
          <cell r="B5538" t="str">
            <v>X76</v>
          </cell>
          <cell r="C5538" t="str">
            <v>DEPARTAMENTO MONTAJE</v>
          </cell>
          <cell r="D5538" t="str">
            <v>144</v>
          </cell>
          <cell r="E5538" t="str">
            <v>RADIADOR REFRIGERACION DE AGUA</v>
          </cell>
          <cell r="F5538" t="str">
            <v>FALTA SOPORTE</v>
          </cell>
          <cell r="G5538" t="str">
            <v>RADIADOR REFRIGERACION DE AGUAFALTA SOPORTE</v>
          </cell>
          <cell r="H5538" t="str">
            <v>X76</v>
          </cell>
          <cell r="I5538" t="str">
            <v>BOUT</v>
          </cell>
          <cell r="J5538">
            <v>7</v>
          </cell>
          <cell r="K5538" t="str">
            <v>AUTELLI JORGE A</v>
          </cell>
          <cell r="L5538" t="str">
            <v>TCMU</v>
          </cell>
        </row>
        <row r="5539">
          <cell r="A5539">
            <v>22</v>
          </cell>
          <cell r="B5539" t="str">
            <v>X76</v>
          </cell>
          <cell r="C5539" t="str">
            <v>DEPARTAMENTO MONTAJE</v>
          </cell>
          <cell r="D5539" t="str">
            <v>144</v>
          </cell>
          <cell r="E5539" t="str">
            <v>TUBO DE FRENO INFERIOR TUNEL</v>
          </cell>
          <cell r="F5539" t="str">
            <v>NO APRETADO</v>
          </cell>
          <cell r="G5539" t="str">
            <v>TUBO DE FRENO INFERIOR TUNELNO APRETADO</v>
          </cell>
          <cell r="H5539" t="str">
            <v>X76</v>
          </cell>
          <cell r="J5539">
            <v>7</v>
          </cell>
          <cell r="K5539" t="str">
            <v>PONCE SAON</v>
          </cell>
          <cell r="L5539" t="str">
            <v>GSM1</v>
          </cell>
        </row>
        <row r="5540">
          <cell r="A5540">
            <v>22</v>
          </cell>
          <cell r="B5540" t="str">
            <v>X76</v>
          </cell>
          <cell r="C5540" t="str">
            <v>DEPARTAMENTO MONTAJE</v>
          </cell>
          <cell r="D5540" t="str">
            <v>145</v>
          </cell>
          <cell r="E5540" t="str">
            <v>FUNCION ABR / ABS</v>
          </cell>
          <cell r="F5540" t="str">
            <v>CONECTOR MAL- NO CONECTADO</v>
          </cell>
          <cell r="G5540" t="str">
            <v>FUNCION ABR / ABSCONECTOR MAL- NO CONECTADO</v>
          </cell>
          <cell r="H5540" t="str">
            <v>X76</v>
          </cell>
          <cell r="I5540" t="str">
            <v>SREE</v>
          </cell>
          <cell r="J5540">
            <v>7</v>
          </cell>
          <cell r="K5540" t="str">
            <v>CONTROL ELECTRICO</v>
          </cell>
          <cell r="L5540" t="str">
            <v>ST2A</v>
          </cell>
        </row>
        <row r="5541">
          <cell r="A5541">
            <v>22</v>
          </cell>
          <cell r="B5541" t="str">
            <v>X76</v>
          </cell>
          <cell r="C5541" t="str">
            <v>DEPARTAMENTO MONTAJE</v>
          </cell>
          <cell r="D5541" t="str">
            <v>145</v>
          </cell>
          <cell r="E5541" t="str">
            <v>FUNCION DE ANTIARRANQUE</v>
          </cell>
          <cell r="F5541" t="str">
            <v>INSTALACION ESTATICO 1 CK01</v>
          </cell>
          <cell r="G5541" t="str">
            <v>FUNCION DE ANTIARRANQUEINSTALACION ESTATICO 1 CK01</v>
          </cell>
          <cell r="H5541" t="str">
            <v>X76</v>
          </cell>
          <cell r="J5541">
            <v>7</v>
          </cell>
          <cell r="K5541" t="str">
            <v>CONTROL ELECTRICO</v>
          </cell>
          <cell r="L5541" t="str">
            <v>ST1A</v>
          </cell>
        </row>
        <row r="5542">
          <cell r="A5542">
            <v>22</v>
          </cell>
          <cell r="B5542" t="str">
            <v>X76</v>
          </cell>
          <cell r="C5542" t="str">
            <v>DEPARTAMENTO MONTAJE</v>
          </cell>
          <cell r="D5542" t="str">
            <v>145</v>
          </cell>
          <cell r="E5542" t="str">
            <v>FUNCION DEL PILOTO ANTINIEBLA AR.</v>
          </cell>
          <cell r="F5542" t="str">
            <v>INSTALACION ESTATICA  2 RK01</v>
          </cell>
          <cell r="G5542" t="str">
            <v>FUNCION DEL PILOTO ANTINIEBLA AR.INSTALACION ESTATICA  2 RK01</v>
          </cell>
          <cell r="H5542" t="str">
            <v>X76</v>
          </cell>
          <cell r="I5542" t="str">
            <v>BOUT</v>
          </cell>
          <cell r="J5542">
            <v>7</v>
          </cell>
          <cell r="K5542" t="str">
            <v>CONTROL ELECTRICO</v>
          </cell>
          <cell r="L5542" t="str">
            <v>ST2A</v>
          </cell>
        </row>
        <row r="5543">
          <cell r="A5543">
            <v>22</v>
          </cell>
          <cell r="B5543" t="str">
            <v>X76</v>
          </cell>
          <cell r="C5543" t="str">
            <v>DEPARTAMENTO MONTAJE</v>
          </cell>
          <cell r="D5543" t="str">
            <v>145</v>
          </cell>
          <cell r="E5543" t="str">
            <v>PARACHOQUES AV.</v>
          </cell>
          <cell r="F5543" t="str">
            <v>JUEGO EXCESIVO</v>
          </cell>
          <cell r="G5543" t="str">
            <v>PARACHOQUES AV.JUEGO EXCESIVO</v>
          </cell>
          <cell r="H5543" t="str">
            <v>X76</v>
          </cell>
          <cell r="I5543" t="str">
            <v>BOUT</v>
          </cell>
          <cell r="J5543">
            <v>7</v>
          </cell>
          <cell r="K5543" t="str">
            <v>DAGHERO CLAUDIO JUAN</v>
          </cell>
          <cell r="L5543" t="str">
            <v>TCMU</v>
          </cell>
        </row>
        <row r="5544">
          <cell r="A5544">
            <v>22</v>
          </cell>
          <cell r="B5544" t="str">
            <v>X76</v>
          </cell>
          <cell r="C5544" t="str">
            <v>DEPARTAMENTO MONTAJE</v>
          </cell>
          <cell r="D5544" t="str">
            <v>146</v>
          </cell>
          <cell r="E5544" t="str">
            <v>FUNCION LUZ DE CARRETERA (CONJUNTO)</v>
          </cell>
          <cell r="F5544" t="str">
            <v>OPERACION MAL REALIZADA</v>
          </cell>
          <cell r="G5544" t="str">
            <v>FUNCION LUZ DE CARRETERA (CONJUNTO)OPERACION MAL REALIZADA</v>
          </cell>
          <cell r="H5544" t="str">
            <v>X76</v>
          </cell>
          <cell r="I5544" t="str">
            <v>SREE</v>
          </cell>
          <cell r="J5544">
            <v>7</v>
          </cell>
          <cell r="K5544" t="str">
            <v>CONTROL ELECTRICO</v>
          </cell>
          <cell r="L5544" t="str">
            <v>ST2A</v>
          </cell>
        </row>
        <row r="5545">
          <cell r="A5545">
            <v>22</v>
          </cell>
          <cell r="B5545" t="str">
            <v>X76</v>
          </cell>
          <cell r="C5545" t="str">
            <v>DEPARTAMENTO MONTAJE</v>
          </cell>
          <cell r="D5545" t="str">
            <v>146</v>
          </cell>
          <cell r="E5545" t="str">
            <v>PUERTA DESLIZANTE LATERAL I.</v>
          </cell>
          <cell r="F5545" t="str">
            <v>RUIDO ANORMAL</v>
          </cell>
          <cell r="G5545" t="str">
            <v>PUERTA DESLIZANTE LATERAL I.RUIDO ANORMAL</v>
          </cell>
          <cell r="H5545" t="str">
            <v>X76</v>
          </cell>
          <cell r="I5545" t="str">
            <v>TCMU</v>
          </cell>
          <cell r="J5545">
            <v>7</v>
          </cell>
          <cell r="K5545" t="str">
            <v>RUSEK CHRISTIAN ADRI</v>
          </cell>
          <cell r="L5545" t="str">
            <v>GUNI</v>
          </cell>
        </row>
        <row r="5546">
          <cell r="A5546">
            <v>22</v>
          </cell>
          <cell r="B5546" t="str">
            <v>X76</v>
          </cell>
          <cell r="C5546" t="str">
            <v>DEPARTAMENTO MONTAJE</v>
          </cell>
          <cell r="D5546" t="str">
            <v>146</v>
          </cell>
          <cell r="E5546" t="str">
            <v>REMPLISSAGE CONTROLE FREIN</v>
          </cell>
          <cell r="F5546" t="str">
            <v>OPERACION NO REALIZADA</v>
          </cell>
          <cell r="G5546" t="str">
            <v>REMPLISSAGE CONTROLE FREINOPERACION NO REALIZADA</v>
          </cell>
          <cell r="H5546" t="str">
            <v>X76</v>
          </cell>
          <cell r="I5546" t="str">
            <v>TCMU</v>
          </cell>
          <cell r="J5546">
            <v>7</v>
          </cell>
          <cell r="L5546" t="str">
            <v>FREN</v>
          </cell>
        </row>
        <row r="5547">
          <cell r="A5547">
            <v>22</v>
          </cell>
          <cell r="B5547" t="str">
            <v>X76</v>
          </cell>
          <cell r="C5547" t="str">
            <v>DEPARTAMENTO MONTAJE</v>
          </cell>
          <cell r="D5547" t="str">
            <v>147</v>
          </cell>
          <cell r="E5547" t="str">
            <v>ALETA ARD.</v>
          </cell>
          <cell r="F5547" t="str">
            <v>DESCONCHADO</v>
          </cell>
          <cell r="G5547" t="str">
            <v>ALETA ARD.DESCONCHADO</v>
          </cell>
          <cell r="H5547" t="str">
            <v>X76</v>
          </cell>
          <cell r="I5547" t="str">
            <v>TCMU</v>
          </cell>
          <cell r="J5547">
            <v>7</v>
          </cell>
          <cell r="K5547" t="str">
            <v>MANZANELLI RICARDO O</v>
          </cell>
          <cell r="L5547" t="str">
            <v>GUNI</v>
          </cell>
        </row>
        <row r="5548">
          <cell r="A5548">
            <v>22</v>
          </cell>
          <cell r="B5548" t="str">
            <v>X76</v>
          </cell>
          <cell r="C5548" t="str">
            <v>DEPARTAMENTO MONTAJE</v>
          </cell>
          <cell r="D5548" t="str">
            <v>147</v>
          </cell>
          <cell r="E5548" t="str">
            <v>ALETA ARD.</v>
          </cell>
          <cell r="F5548" t="str">
            <v>DESCONCHADO</v>
          </cell>
          <cell r="G5548" t="str">
            <v>ALETA ARD.DESCONCHADO</v>
          </cell>
          <cell r="H5548" t="str">
            <v>X76</v>
          </cell>
          <cell r="J5548">
            <v>7</v>
          </cell>
          <cell r="K5548" t="str">
            <v>FIGUEROA MIGUEL ANGE</v>
          </cell>
          <cell r="L5548" t="str">
            <v>GUNI</v>
          </cell>
        </row>
        <row r="5549">
          <cell r="A5549">
            <v>22</v>
          </cell>
          <cell r="B5549" t="str">
            <v>X76</v>
          </cell>
          <cell r="C5549" t="str">
            <v>DEPARTAMENTO MONTAJE</v>
          </cell>
          <cell r="D5549" t="str">
            <v>147</v>
          </cell>
          <cell r="E5549" t="str">
            <v>ALETA  ARI.</v>
          </cell>
          <cell r="F5549" t="str">
            <v>DESCONCHADO</v>
          </cell>
          <cell r="G5549" t="str">
            <v>ALETA  ARI.DESCONCHADO</v>
          </cell>
          <cell r="H5549" t="str">
            <v>X76</v>
          </cell>
          <cell r="I5549" t="str">
            <v>TCMU</v>
          </cell>
          <cell r="J5549">
            <v>7</v>
          </cell>
          <cell r="K5549" t="str">
            <v>ZELAYA GONZA MA CRUZ</v>
          </cell>
          <cell r="L5549" t="str">
            <v>GUNI</v>
          </cell>
        </row>
        <row r="5550">
          <cell r="A5550">
            <v>22</v>
          </cell>
          <cell r="B5550" t="str">
            <v>X76</v>
          </cell>
          <cell r="C5550" t="str">
            <v>DEPARTAMENTO MONTAJE</v>
          </cell>
          <cell r="D5550" t="str">
            <v>147</v>
          </cell>
          <cell r="E5550" t="str">
            <v>ALETA  AVD.</v>
          </cell>
          <cell r="F5550" t="str">
            <v>DESCONCHADO</v>
          </cell>
          <cell r="G5550" t="str">
            <v>ALETA  AVD.DESCONCHADO</v>
          </cell>
          <cell r="H5550" t="str">
            <v>X76</v>
          </cell>
          <cell r="I5550" t="str">
            <v>TCMU</v>
          </cell>
          <cell r="J5550">
            <v>7</v>
          </cell>
          <cell r="K5550" t="str">
            <v>RAMIREZ RICAR DANIEL</v>
          </cell>
          <cell r="L5550" t="str">
            <v>GUNI</v>
          </cell>
        </row>
        <row r="5551">
          <cell r="A5551">
            <v>22</v>
          </cell>
          <cell r="B5551" t="str">
            <v>X76</v>
          </cell>
          <cell r="C5551" t="str">
            <v>DEPARTAMENTO MONTAJE</v>
          </cell>
          <cell r="D5551" t="str">
            <v>147</v>
          </cell>
          <cell r="E5551" t="str">
            <v>ALETA  AVD.</v>
          </cell>
          <cell r="F5551" t="str">
            <v>DESCONCHADO</v>
          </cell>
          <cell r="G5551" t="str">
            <v>ALETA  AVD.DESCONCHADO</v>
          </cell>
          <cell r="H5551" t="str">
            <v>X76</v>
          </cell>
          <cell r="I5551" t="str">
            <v>TCMU</v>
          </cell>
          <cell r="J5551">
            <v>7</v>
          </cell>
          <cell r="K5551" t="str">
            <v>ZELAYA GONZA MA CRUZ</v>
          </cell>
          <cell r="L5551" t="str">
            <v>GUNI</v>
          </cell>
        </row>
        <row r="5552">
          <cell r="A5552">
            <v>22</v>
          </cell>
          <cell r="B5552" t="str">
            <v>X76</v>
          </cell>
          <cell r="C5552" t="str">
            <v>DEPARTAMENTO MONTAJE</v>
          </cell>
          <cell r="D5552" t="str">
            <v>147</v>
          </cell>
          <cell r="E5552" t="str">
            <v>ALETA  AVI.</v>
          </cell>
          <cell r="F5552" t="str">
            <v>DESCONCHADO</v>
          </cell>
          <cell r="G5552" t="str">
            <v>ALETA  AVI.DESCONCHADO</v>
          </cell>
          <cell r="H5552" t="str">
            <v>X76</v>
          </cell>
          <cell r="I5552" t="str">
            <v>TCMU</v>
          </cell>
          <cell r="J5552">
            <v>7</v>
          </cell>
          <cell r="K5552" t="str">
            <v>GUTIERREZ VERONICA</v>
          </cell>
          <cell r="L5552" t="str">
            <v>GUNI</v>
          </cell>
        </row>
        <row r="5553">
          <cell r="A5553">
            <v>22</v>
          </cell>
          <cell r="B5553" t="str">
            <v>X76</v>
          </cell>
          <cell r="C5553" t="str">
            <v>DEPARTAMENTO MONTAJE</v>
          </cell>
          <cell r="D5553" t="str">
            <v>147</v>
          </cell>
          <cell r="E5553" t="str">
            <v>ALETA  AVI.</v>
          </cell>
          <cell r="F5553" t="str">
            <v>DESCONCHADO</v>
          </cell>
          <cell r="G5553" t="str">
            <v>ALETA  AVI.DESCONCHADO</v>
          </cell>
          <cell r="H5553" t="str">
            <v>X76</v>
          </cell>
          <cell r="J5553">
            <v>7</v>
          </cell>
          <cell r="K5553" t="str">
            <v>FIGUEROA MIGUEL ANGE</v>
          </cell>
          <cell r="L5553" t="str">
            <v>GUNI</v>
          </cell>
        </row>
        <row r="5554">
          <cell r="A5554">
            <v>22</v>
          </cell>
          <cell r="B5554" t="str">
            <v>X76</v>
          </cell>
          <cell r="C5554" t="str">
            <v>DEPARTAMENTO MONTAJE</v>
          </cell>
          <cell r="D5554" t="str">
            <v>147</v>
          </cell>
          <cell r="E5554" t="str">
            <v>CAJON DE PUERTA ARI.</v>
          </cell>
          <cell r="F5554" t="str">
            <v>DESCONCHADO</v>
          </cell>
          <cell r="G5554" t="str">
            <v>CAJON DE PUERTA ARI.DESCONCHADO</v>
          </cell>
          <cell r="H5554" t="str">
            <v>X76</v>
          </cell>
          <cell r="I5554" t="str">
            <v>TCMU</v>
          </cell>
          <cell r="J5554">
            <v>7</v>
          </cell>
          <cell r="K5554" t="str">
            <v>FUENTE FEDER GREGOR</v>
          </cell>
          <cell r="L5554" t="str">
            <v>GUNI</v>
          </cell>
        </row>
        <row r="5555">
          <cell r="A5555">
            <v>22</v>
          </cell>
          <cell r="B5555" t="str">
            <v>X76</v>
          </cell>
          <cell r="C5555" t="str">
            <v>DEPARTAMENTO MONTAJE</v>
          </cell>
          <cell r="D5555" t="str">
            <v>147</v>
          </cell>
          <cell r="E5555" t="str">
            <v>CAJON DE PUERTA AVI.</v>
          </cell>
          <cell r="F5555" t="str">
            <v>DESCONCHADO</v>
          </cell>
          <cell r="G5555" t="str">
            <v>CAJON DE PUERTA AVI.DESCONCHADO</v>
          </cell>
          <cell r="H5555" t="str">
            <v>X76</v>
          </cell>
          <cell r="I5555" t="str">
            <v>TCMU</v>
          </cell>
          <cell r="J5555">
            <v>7</v>
          </cell>
          <cell r="K5555" t="str">
            <v>FIGUEROA MIGUEL ANGE</v>
          </cell>
          <cell r="L5555" t="str">
            <v>GUNI</v>
          </cell>
        </row>
        <row r="5556">
          <cell r="A5556">
            <v>22</v>
          </cell>
          <cell r="B5556" t="str">
            <v>X76</v>
          </cell>
          <cell r="C5556" t="str">
            <v>DEPARTAMENTO MONTAJE</v>
          </cell>
          <cell r="D5556" t="str">
            <v>147</v>
          </cell>
          <cell r="E5556" t="str">
            <v>CAPOT AV.</v>
          </cell>
          <cell r="F5556" t="str">
            <v>DESCONCHADO</v>
          </cell>
          <cell r="G5556" t="str">
            <v>CAPOT AV.DESCONCHADO</v>
          </cell>
          <cell r="H5556" t="str">
            <v>X76</v>
          </cell>
          <cell r="I5556" t="str">
            <v>BOUT</v>
          </cell>
          <cell r="J5556">
            <v>7</v>
          </cell>
          <cell r="K5556" t="str">
            <v>ALBORNOZ CARLOS</v>
          </cell>
          <cell r="L5556" t="str">
            <v>SPIN</v>
          </cell>
        </row>
        <row r="5557">
          <cell r="A5557">
            <v>22</v>
          </cell>
          <cell r="B5557" t="str">
            <v>X76</v>
          </cell>
          <cell r="C5557" t="str">
            <v>DEPARTAMENTO MONTAJE</v>
          </cell>
          <cell r="D5557" t="str">
            <v>147</v>
          </cell>
          <cell r="E5557" t="str">
            <v>CAPOT AV.</v>
          </cell>
          <cell r="F5557" t="str">
            <v xml:space="preserve">RAYAS </v>
          </cell>
          <cell r="G5557" t="str">
            <v xml:space="preserve">CAPOT AV.RAYAS </v>
          </cell>
          <cell r="H5557" t="str">
            <v>X76</v>
          </cell>
          <cell r="I5557" t="str">
            <v>TCMU</v>
          </cell>
          <cell r="J5557">
            <v>7</v>
          </cell>
          <cell r="K5557" t="str">
            <v>MANZANELLI RICARDO O</v>
          </cell>
          <cell r="L5557" t="str">
            <v>GUNI</v>
          </cell>
        </row>
        <row r="5558">
          <cell r="A5558">
            <v>22</v>
          </cell>
          <cell r="B5558" t="str">
            <v>X76</v>
          </cell>
          <cell r="C5558" t="str">
            <v>DEPARTAMENTO MONTAJE</v>
          </cell>
          <cell r="D5558" t="str">
            <v>147</v>
          </cell>
          <cell r="E5558" t="str">
            <v>ENCUADRAMIENTO DE PUERTA ARI.</v>
          </cell>
          <cell r="F5558" t="str">
            <v>DESCONCHADO</v>
          </cell>
          <cell r="G5558" t="str">
            <v>ENCUADRAMIENTO DE PUERTA ARI.DESCONCHADO</v>
          </cell>
          <cell r="H5558" t="str">
            <v>X76</v>
          </cell>
          <cell r="I5558" t="str">
            <v>TCMU</v>
          </cell>
          <cell r="J5558">
            <v>7</v>
          </cell>
          <cell r="K5558" t="str">
            <v>RAMIREZ RICAR DANIEL</v>
          </cell>
          <cell r="L5558" t="str">
            <v>GUNI</v>
          </cell>
        </row>
        <row r="5559">
          <cell r="A5559">
            <v>22</v>
          </cell>
          <cell r="B5559" t="str">
            <v>X76</v>
          </cell>
          <cell r="C5559" t="str">
            <v>DEPARTAMENTO MONTAJE</v>
          </cell>
          <cell r="D5559" t="str">
            <v>147</v>
          </cell>
          <cell r="E5559" t="str">
            <v>ENCUADRAMIENTO DE PUERTA AVD.</v>
          </cell>
          <cell r="F5559" t="str">
            <v>DESCONCHADO</v>
          </cell>
          <cell r="G5559" t="str">
            <v>ENCUADRAMIENTO DE PUERTA AVD.DESCONCHADO</v>
          </cell>
          <cell r="H5559" t="str">
            <v>X76</v>
          </cell>
          <cell r="I5559" t="str">
            <v>TCMU</v>
          </cell>
          <cell r="J5559">
            <v>7</v>
          </cell>
          <cell r="K5559" t="str">
            <v>FIGUEROA MIGUEL ANGE</v>
          </cell>
          <cell r="L5559" t="str">
            <v>GUNI</v>
          </cell>
        </row>
        <row r="5560">
          <cell r="A5560">
            <v>22</v>
          </cell>
          <cell r="B5560" t="str">
            <v>X76</v>
          </cell>
          <cell r="C5560" t="str">
            <v>DEPARTAMENTO MONTAJE</v>
          </cell>
          <cell r="D5560" t="str">
            <v>147</v>
          </cell>
          <cell r="E5560" t="str">
            <v>ENCUADRAMIENTO DE PUERTA AVD.</v>
          </cell>
          <cell r="F5560" t="str">
            <v>DESCONCHADO</v>
          </cell>
          <cell r="G5560" t="str">
            <v>ENCUADRAMIENTO DE PUERTA AVD.DESCONCHADO</v>
          </cell>
          <cell r="H5560" t="str">
            <v>X76</v>
          </cell>
          <cell r="I5560" t="str">
            <v>TCMU</v>
          </cell>
          <cell r="J5560">
            <v>7</v>
          </cell>
          <cell r="K5560" t="str">
            <v>GUTIERREZ VERONICA</v>
          </cell>
          <cell r="L5560" t="str">
            <v>GUNI</v>
          </cell>
        </row>
        <row r="5561">
          <cell r="A5561">
            <v>22</v>
          </cell>
          <cell r="B5561" t="str">
            <v>X76</v>
          </cell>
          <cell r="C5561" t="str">
            <v>DEPARTAMENTO MONTAJE</v>
          </cell>
          <cell r="D5561" t="str">
            <v>147</v>
          </cell>
          <cell r="E5561" t="str">
            <v>ENCUADRAMIENTO DE PUERTA AVD.</v>
          </cell>
          <cell r="F5561" t="str">
            <v xml:space="preserve">RAYAS </v>
          </cell>
          <cell r="G5561" t="str">
            <v xml:space="preserve">ENCUADRAMIENTO DE PUERTA AVD.RAYAS </v>
          </cell>
          <cell r="H5561" t="str">
            <v>X76</v>
          </cell>
          <cell r="I5561" t="str">
            <v>TCMU</v>
          </cell>
          <cell r="J5561">
            <v>7</v>
          </cell>
          <cell r="K5561" t="str">
            <v>RUSEK CHRISTIAN ADRI</v>
          </cell>
          <cell r="L5561" t="str">
            <v>GUNI</v>
          </cell>
        </row>
        <row r="5562">
          <cell r="A5562">
            <v>22</v>
          </cell>
          <cell r="B5562" t="str">
            <v>X76</v>
          </cell>
          <cell r="C5562" t="str">
            <v>DEPARTAMENTO MONTAJE</v>
          </cell>
          <cell r="D5562" t="str">
            <v>147</v>
          </cell>
          <cell r="E5562" t="str">
            <v>ENCUADRAMIENTO DE PUERTA AVI.</v>
          </cell>
          <cell r="F5562" t="str">
            <v>DESCONCHADO</v>
          </cell>
          <cell r="G5562" t="str">
            <v>ENCUADRAMIENTO DE PUERTA AVI.DESCONCHADO</v>
          </cell>
          <cell r="H5562" t="str">
            <v>X76</v>
          </cell>
          <cell r="I5562" t="str">
            <v>TCMU</v>
          </cell>
          <cell r="J5562">
            <v>7</v>
          </cell>
          <cell r="K5562" t="str">
            <v>RAMIREZ RICAR DANIEL</v>
          </cell>
          <cell r="L5562" t="str">
            <v>GUNI</v>
          </cell>
        </row>
        <row r="5563">
          <cell r="A5563">
            <v>22</v>
          </cell>
          <cell r="B5563" t="str">
            <v>X76</v>
          </cell>
          <cell r="C5563" t="str">
            <v>DEPARTAMENTO MONTAJE</v>
          </cell>
          <cell r="D5563" t="str">
            <v>147</v>
          </cell>
          <cell r="E5563" t="str">
            <v>MARCO DE PUERTA  AVD</v>
          </cell>
          <cell r="F5563" t="str">
            <v>DESCONCHADO</v>
          </cell>
          <cell r="G5563" t="str">
            <v>MARCO DE PUERTA  AVDDESCONCHADO</v>
          </cell>
          <cell r="H5563" t="str">
            <v>X76</v>
          </cell>
          <cell r="I5563" t="str">
            <v>TCMU</v>
          </cell>
          <cell r="J5563">
            <v>7</v>
          </cell>
          <cell r="K5563" t="str">
            <v>FIGUEROA MIGUEL ANGE</v>
          </cell>
          <cell r="L5563" t="str">
            <v>GUNI</v>
          </cell>
        </row>
        <row r="5564">
          <cell r="A5564">
            <v>22</v>
          </cell>
          <cell r="B5564" t="str">
            <v>X76</v>
          </cell>
          <cell r="C5564" t="str">
            <v>DEPARTAMENTO MONTAJE</v>
          </cell>
          <cell r="D5564" t="str">
            <v>147</v>
          </cell>
          <cell r="E5564" t="str">
            <v>MARCO DE PUERTA  AVI</v>
          </cell>
          <cell r="F5564" t="str">
            <v>DESCONCHADO</v>
          </cell>
          <cell r="G5564" t="str">
            <v>MARCO DE PUERTA  AVIDESCONCHADO</v>
          </cell>
          <cell r="H5564" t="str">
            <v>X76</v>
          </cell>
          <cell r="I5564" t="str">
            <v>TCMU</v>
          </cell>
          <cell r="J5564">
            <v>7</v>
          </cell>
          <cell r="K5564" t="str">
            <v>VAZQUEZ RENE ALBERTO</v>
          </cell>
          <cell r="L5564" t="str">
            <v>GUNI</v>
          </cell>
        </row>
        <row r="5565">
          <cell r="A5565">
            <v>22</v>
          </cell>
          <cell r="B5565" t="str">
            <v>X76</v>
          </cell>
          <cell r="C5565" t="str">
            <v>DEPARTAMENTO MONTAJE</v>
          </cell>
          <cell r="D5565" t="str">
            <v>147</v>
          </cell>
          <cell r="E5565" t="str">
            <v>PIE MEDIO  D.</v>
          </cell>
          <cell r="F5565" t="str">
            <v>DESCONCHADO</v>
          </cell>
          <cell r="G5565" t="str">
            <v>PIE MEDIO  D.DESCONCHADO</v>
          </cell>
          <cell r="H5565" t="str">
            <v>X76</v>
          </cell>
          <cell r="I5565" t="str">
            <v>TCMU</v>
          </cell>
          <cell r="J5565">
            <v>7</v>
          </cell>
          <cell r="K5565" t="str">
            <v>FUENTE FEDER GREGOR</v>
          </cell>
          <cell r="L5565" t="str">
            <v>GUNI</v>
          </cell>
        </row>
        <row r="5566">
          <cell r="A5566">
            <v>22</v>
          </cell>
          <cell r="B5566" t="str">
            <v>X76</v>
          </cell>
          <cell r="C5566" t="str">
            <v>DEPARTAMENTO MONTAJE</v>
          </cell>
          <cell r="D5566" t="str">
            <v>147</v>
          </cell>
          <cell r="E5566" t="str">
            <v>PORTON (CONJUNTO)</v>
          </cell>
          <cell r="F5566" t="str">
            <v>DESCONCHADO</v>
          </cell>
          <cell r="G5566" t="str">
            <v>PORTON (CONJUNTO)DESCONCHADO</v>
          </cell>
          <cell r="H5566" t="str">
            <v>X76</v>
          </cell>
          <cell r="I5566" t="str">
            <v>TCMU</v>
          </cell>
          <cell r="J5566">
            <v>7</v>
          </cell>
          <cell r="K5566" t="str">
            <v>FIGUEROA MIGUEL ANGE</v>
          </cell>
          <cell r="L5566" t="str">
            <v>GUNI</v>
          </cell>
        </row>
        <row r="5567">
          <cell r="A5567">
            <v>22</v>
          </cell>
          <cell r="B5567" t="str">
            <v>X76</v>
          </cell>
          <cell r="C5567" t="str">
            <v>DEPARTAMENTO MONTAJE</v>
          </cell>
          <cell r="D5567" t="str">
            <v>147</v>
          </cell>
          <cell r="E5567" t="str">
            <v>PORTON (CONJUNTO)</v>
          </cell>
          <cell r="F5567" t="str">
            <v>DESCONCHADO</v>
          </cell>
          <cell r="G5567" t="str">
            <v>PORTON (CONJUNTO)DESCONCHADO</v>
          </cell>
          <cell r="H5567" t="str">
            <v>X76</v>
          </cell>
          <cell r="I5567" t="str">
            <v>TCMU</v>
          </cell>
          <cell r="J5567">
            <v>7</v>
          </cell>
          <cell r="K5567" t="str">
            <v>VERA FEDERICO</v>
          </cell>
          <cell r="L5567" t="str">
            <v>GUNI</v>
          </cell>
        </row>
        <row r="5568">
          <cell r="A5568">
            <v>22</v>
          </cell>
          <cell r="B5568" t="str">
            <v>X76</v>
          </cell>
          <cell r="C5568" t="str">
            <v>DEPARTAMENTO MONTAJE</v>
          </cell>
          <cell r="D5568" t="str">
            <v>147</v>
          </cell>
          <cell r="E5568" t="str">
            <v>PUERTA ARD.</v>
          </cell>
          <cell r="F5568" t="str">
            <v>DESCONCHADO</v>
          </cell>
          <cell r="G5568" t="str">
            <v>PUERTA ARD.DESCONCHADO</v>
          </cell>
          <cell r="H5568" t="str">
            <v>X76</v>
          </cell>
          <cell r="I5568" t="str">
            <v>TCMU</v>
          </cell>
          <cell r="J5568">
            <v>7</v>
          </cell>
          <cell r="K5568" t="str">
            <v>FIGUEROA MIGUEL ANGE</v>
          </cell>
          <cell r="L5568" t="str">
            <v>GUNI</v>
          </cell>
        </row>
        <row r="5569">
          <cell r="A5569">
            <v>22</v>
          </cell>
          <cell r="B5569" t="str">
            <v>X76</v>
          </cell>
          <cell r="C5569" t="str">
            <v>DEPARTAMENTO MONTAJE</v>
          </cell>
          <cell r="D5569" t="str">
            <v>147</v>
          </cell>
          <cell r="E5569" t="str">
            <v>PUERTA ARD.</v>
          </cell>
          <cell r="F5569" t="str">
            <v>DESCONCHADO</v>
          </cell>
          <cell r="G5569" t="str">
            <v>PUERTA ARD.DESCONCHADO</v>
          </cell>
          <cell r="H5569" t="str">
            <v>X76</v>
          </cell>
          <cell r="I5569" t="str">
            <v>TCMU</v>
          </cell>
          <cell r="J5569">
            <v>7</v>
          </cell>
          <cell r="K5569" t="str">
            <v>ZELAYA GONZA MA CRUZ</v>
          </cell>
          <cell r="L5569" t="str">
            <v>GUNI</v>
          </cell>
        </row>
        <row r="5570">
          <cell r="A5570">
            <v>22</v>
          </cell>
          <cell r="B5570" t="str">
            <v>X76</v>
          </cell>
          <cell r="C5570" t="str">
            <v>DEPARTAMENTO MONTAJE</v>
          </cell>
          <cell r="D5570" t="str">
            <v>147</v>
          </cell>
          <cell r="E5570" t="str">
            <v>PUERTA AVD.</v>
          </cell>
          <cell r="F5570" t="str">
            <v>DESCONCHADO</v>
          </cell>
          <cell r="G5570" t="str">
            <v>PUERTA AVD.DESCONCHADO</v>
          </cell>
          <cell r="H5570" t="str">
            <v>X76</v>
          </cell>
          <cell r="I5570" t="str">
            <v>TCMU</v>
          </cell>
          <cell r="J5570">
            <v>7</v>
          </cell>
          <cell r="K5570" t="str">
            <v>FUENTE FEDER GREGOR</v>
          </cell>
          <cell r="L5570" t="str">
            <v>GUNI</v>
          </cell>
        </row>
        <row r="5571">
          <cell r="A5571">
            <v>22</v>
          </cell>
          <cell r="B5571" t="str">
            <v>X76</v>
          </cell>
          <cell r="C5571" t="str">
            <v>DEPARTAMENTO MONTAJE</v>
          </cell>
          <cell r="D5571" t="str">
            <v>147</v>
          </cell>
          <cell r="E5571" t="str">
            <v>PUERTA AVD.</v>
          </cell>
          <cell r="F5571" t="str">
            <v>DESCONCHADO</v>
          </cell>
          <cell r="G5571" t="str">
            <v>PUERTA AVD.DESCONCHADO</v>
          </cell>
          <cell r="H5571" t="str">
            <v>X76</v>
          </cell>
          <cell r="J5571">
            <v>7</v>
          </cell>
          <cell r="K5571" t="str">
            <v>VAZQUEZ RENE ALBERTO</v>
          </cell>
          <cell r="L5571" t="str">
            <v>GUNI</v>
          </cell>
        </row>
        <row r="5572">
          <cell r="A5572">
            <v>22</v>
          </cell>
          <cell r="B5572" t="str">
            <v>X76</v>
          </cell>
          <cell r="C5572" t="str">
            <v>DEPARTAMENTO MONTAJE</v>
          </cell>
          <cell r="D5572" t="str">
            <v>147</v>
          </cell>
          <cell r="E5572" t="str">
            <v>PUERTA AVD.</v>
          </cell>
          <cell r="F5572" t="str">
            <v xml:space="preserve">RAYAS </v>
          </cell>
          <cell r="G5572" t="str">
            <v xml:space="preserve">PUERTA AVD.RAYAS </v>
          </cell>
          <cell r="H5572" t="str">
            <v>X76</v>
          </cell>
          <cell r="I5572" t="str">
            <v>BOUT</v>
          </cell>
          <cell r="J5572">
            <v>7</v>
          </cell>
          <cell r="K5572" t="str">
            <v>MANZANELLI RICARDO O</v>
          </cell>
          <cell r="L5572" t="str">
            <v>GUNI</v>
          </cell>
        </row>
        <row r="5573">
          <cell r="A5573">
            <v>22</v>
          </cell>
          <cell r="B5573" t="str">
            <v>X76</v>
          </cell>
          <cell r="C5573" t="str">
            <v>DEPARTAMENTO MONTAJE</v>
          </cell>
          <cell r="D5573" t="str">
            <v>147</v>
          </cell>
          <cell r="E5573" t="str">
            <v>PUERTA AVI.</v>
          </cell>
          <cell r="F5573" t="str">
            <v>DESCONCHADO</v>
          </cell>
          <cell r="G5573" t="str">
            <v>PUERTA AVI.DESCONCHADO</v>
          </cell>
          <cell r="H5573" t="str">
            <v>X76</v>
          </cell>
          <cell r="I5573" t="str">
            <v>SREE</v>
          </cell>
          <cell r="J5573">
            <v>7</v>
          </cell>
          <cell r="K5573" t="str">
            <v>RUSEK CHRISTIAN ADRI</v>
          </cell>
          <cell r="L5573" t="str">
            <v>GUNI</v>
          </cell>
        </row>
        <row r="5574">
          <cell r="A5574">
            <v>22</v>
          </cell>
          <cell r="B5574" t="str">
            <v>X76</v>
          </cell>
          <cell r="C5574" t="str">
            <v>DEPARTAMENTO MONTAJE</v>
          </cell>
          <cell r="D5574" t="str">
            <v>147</v>
          </cell>
          <cell r="E5574" t="str">
            <v>PUERTA AVI.</v>
          </cell>
          <cell r="F5574" t="str">
            <v>DESCONCHADO</v>
          </cell>
          <cell r="G5574" t="str">
            <v>PUERTA AVI.DESCONCHADO</v>
          </cell>
          <cell r="H5574" t="str">
            <v>X76</v>
          </cell>
          <cell r="I5574" t="str">
            <v>TCMU</v>
          </cell>
          <cell r="J5574">
            <v>7</v>
          </cell>
          <cell r="K5574" t="str">
            <v>FIGUEROA MIGUEL ANGE</v>
          </cell>
          <cell r="L5574" t="str">
            <v>GUNI</v>
          </cell>
        </row>
        <row r="5575">
          <cell r="A5575">
            <v>22</v>
          </cell>
          <cell r="B5575" t="str">
            <v>X76</v>
          </cell>
          <cell r="C5575" t="str">
            <v>DEPARTAMENTO MONTAJE</v>
          </cell>
          <cell r="D5575" t="str">
            <v>147</v>
          </cell>
          <cell r="E5575" t="str">
            <v>PUERTA AVI.</v>
          </cell>
          <cell r="F5575" t="str">
            <v>DESCONCHADO</v>
          </cell>
          <cell r="G5575" t="str">
            <v>PUERTA AVI.DESCONCHADO</v>
          </cell>
          <cell r="H5575" t="str">
            <v>X76</v>
          </cell>
          <cell r="I5575" t="str">
            <v>TCMU</v>
          </cell>
          <cell r="J5575">
            <v>7</v>
          </cell>
          <cell r="K5575" t="str">
            <v>RAMIREZ RICAR DANIEL</v>
          </cell>
          <cell r="L5575" t="str">
            <v>GUNI</v>
          </cell>
        </row>
        <row r="5576">
          <cell r="A5576">
            <v>22</v>
          </cell>
          <cell r="B5576" t="str">
            <v>X76</v>
          </cell>
          <cell r="C5576" t="str">
            <v>DEPARTAMENTO MONTAJE</v>
          </cell>
          <cell r="D5576" t="str">
            <v>147</v>
          </cell>
          <cell r="E5576" t="str">
            <v>PUERTA BATIENTE ARI.</v>
          </cell>
          <cell r="F5576" t="str">
            <v>DESCONCHADO</v>
          </cell>
          <cell r="G5576" t="str">
            <v>PUERTA BATIENTE ARI.DESCONCHADO</v>
          </cell>
          <cell r="H5576" t="str">
            <v>X76</v>
          </cell>
          <cell r="I5576" t="str">
            <v>TCMU</v>
          </cell>
          <cell r="J5576">
            <v>7</v>
          </cell>
          <cell r="K5576" t="str">
            <v>RUSEK CHRISTIAN ADRI</v>
          </cell>
          <cell r="L5576" t="str">
            <v>GUNI</v>
          </cell>
        </row>
        <row r="5577">
          <cell r="A5577">
            <v>22</v>
          </cell>
          <cell r="B5577" t="str">
            <v>X76</v>
          </cell>
          <cell r="C5577" t="str">
            <v>DEPARTAMENTO MONTAJE</v>
          </cell>
          <cell r="D5577" t="str">
            <v>147</v>
          </cell>
          <cell r="E5577" t="str">
            <v>PUERTA DESLIZANTE LATERAL D.</v>
          </cell>
          <cell r="F5577" t="str">
            <v>DESCONCHADO</v>
          </cell>
          <cell r="G5577" t="str">
            <v>PUERTA DESLIZANTE LATERAL D.DESCONCHADO</v>
          </cell>
          <cell r="H5577" t="str">
            <v>X76</v>
          </cell>
          <cell r="I5577" t="str">
            <v>TCMU</v>
          </cell>
          <cell r="J5577">
            <v>7</v>
          </cell>
          <cell r="K5577" t="str">
            <v>FUENTE FEDER GREGOR</v>
          </cell>
          <cell r="L5577" t="str">
            <v>GUNI</v>
          </cell>
        </row>
        <row r="5578">
          <cell r="A5578">
            <v>22</v>
          </cell>
          <cell r="B5578" t="str">
            <v>X76</v>
          </cell>
          <cell r="C5578" t="str">
            <v>DEPARTAMENTO MONTAJE</v>
          </cell>
          <cell r="D5578" t="str">
            <v>147</v>
          </cell>
          <cell r="E5578" t="str">
            <v>PUERTA DESLIZANTE LATERAL D.</v>
          </cell>
          <cell r="F5578" t="str">
            <v>DESCONCHADO</v>
          </cell>
          <cell r="G5578" t="str">
            <v>PUERTA DESLIZANTE LATERAL D.DESCONCHADO</v>
          </cell>
          <cell r="H5578" t="str">
            <v>X76</v>
          </cell>
          <cell r="I5578" t="str">
            <v>TCMU</v>
          </cell>
          <cell r="J5578">
            <v>7</v>
          </cell>
          <cell r="K5578" t="str">
            <v>RAMIREZ RICAR DANIEL</v>
          </cell>
          <cell r="L5578" t="str">
            <v>GUNI</v>
          </cell>
        </row>
        <row r="5579">
          <cell r="A5579">
            <v>22</v>
          </cell>
          <cell r="B5579" t="str">
            <v>X76</v>
          </cell>
          <cell r="C5579" t="str">
            <v>DEPARTAMENTO MONTAJE</v>
          </cell>
          <cell r="D5579" t="str">
            <v>147</v>
          </cell>
          <cell r="E5579" t="str">
            <v>PUERTA DESLIZANTE LATERAL D.</v>
          </cell>
          <cell r="F5579" t="str">
            <v>DESCONCHADO</v>
          </cell>
          <cell r="G5579" t="str">
            <v>PUERTA DESLIZANTE LATERAL D.DESCONCHADO</v>
          </cell>
          <cell r="H5579" t="str">
            <v>X76</v>
          </cell>
          <cell r="I5579" t="str">
            <v>TCMU</v>
          </cell>
          <cell r="J5579">
            <v>7</v>
          </cell>
          <cell r="K5579" t="str">
            <v>VAZQUEZ RENE ALBERTO</v>
          </cell>
          <cell r="L5579" t="str">
            <v>GUNI</v>
          </cell>
        </row>
        <row r="5580">
          <cell r="A5580">
            <v>22</v>
          </cell>
          <cell r="B5580" t="str">
            <v>X76</v>
          </cell>
          <cell r="C5580" t="str">
            <v>DEPARTAMENTO MONTAJE</v>
          </cell>
          <cell r="D5580" t="str">
            <v>147</v>
          </cell>
          <cell r="E5580" t="str">
            <v>PUERTA DESLIZANTE LATERAL D.</v>
          </cell>
          <cell r="F5580" t="str">
            <v>DESCONCHADO</v>
          </cell>
          <cell r="G5580" t="str">
            <v>PUERTA DESLIZANTE LATERAL D.DESCONCHADO</v>
          </cell>
          <cell r="H5580" t="str">
            <v>X76</v>
          </cell>
          <cell r="I5580" t="str">
            <v>TCMU</v>
          </cell>
          <cell r="J5580">
            <v>7</v>
          </cell>
          <cell r="K5580" t="str">
            <v>ZALAZAR GUSTAVO DEL</v>
          </cell>
          <cell r="L5580" t="str">
            <v>GUNI</v>
          </cell>
        </row>
        <row r="5581">
          <cell r="A5581">
            <v>22</v>
          </cell>
          <cell r="B5581" t="str">
            <v>X76</v>
          </cell>
          <cell r="C5581" t="str">
            <v>DEPARTAMENTO MONTAJE</v>
          </cell>
          <cell r="D5581" t="str">
            <v>147</v>
          </cell>
          <cell r="E5581" t="str">
            <v>PUERTA DESLIZANTE LATERAL I.</v>
          </cell>
          <cell r="F5581" t="str">
            <v>DESCONCHADO</v>
          </cell>
          <cell r="G5581" t="str">
            <v>PUERTA DESLIZANTE LATERAL I.DESCONCHADO</v>
          </cell>
          <cell r="H5581" t="str">
            <v>X76</v>
          </cell>
          <cell r="I5581" t="str">
            <v>TCMU</v>
          </cell>
          <cell r="J5581">
            <v>7</v>
          </cell>
          <cell r="K5581" t="str">
            <v>GAUNA MARIA EUGENIA</v>
          </cell>
          <cell r="L5581" t="str">
            <v>GUNI</v>
          </cell>
        </row>
        <row r="5582">
          <cell r="A5582">
            <v>22</v>
          </cell>
          <cell r="B5582" t="str">
            <v>X76</v>
          </cell>
          <cell r="C5582" t="str">
            <v>DEPARTAMENTO MONTAJE</v>
          </cell>
          <cell r="D5582" t="str">
            <v>147</v>
          </cell>
          <cell r="E5582" t="str">
            <v>TECHO</v>
          </cell>
          <cell r="F5582" t="str">
            <v>DESCONCHADO</v>
          </cell>
          <cell r="G5582" t="str">
            <v>TECHODESCONCHADO</v>
          </cell>
          <cell r="H5582" t="str">
            <v>X76</v>
          </cell>
          <cell r="I5582" t="str">
            <v>TCMU</v>
          </cell>
          <cell r="J5582">
            <v>7</v>
          </cell>
          <cell r="K5582" t="str">
            <v>ZELAYA GONZA MA CRUZ</v>
          </cell>
          <cell r="L5582" t="str">
            <v>GUNI</v>
          </cell>
        </row>
        <row r="5583">
          <cell r="A5583">
            <v>22</v>
          </cell>
          <cell r="B5583" t="str">
            <v>X76</v>
          </cell>
          <cell r="C5583" t="str">
            <v>DEPARTAMENTO MONTAJE</v>
          </cell>
          <cell r="D5583" t="str">
            <v>147</v>
          </cell>
          <cell r="E5583" t="str">
            <v>TECHO</v>
          </cell>
          <cell r="F5583" t="str">
            <v>DESCONCHADO</v>
          </cell>
          <cell r="G5583" t="str">
            <v>TECHODESCONCHADO</v>
          </cell>
          <cell r="H5583" t="str">
            <v>X76</v>
          </cell>
          <cell r="J5583">
            <v>7</v>
          </cell>
          <cell r="K5583" t="str">
            <v>FIGUEROA MIGUEL ANGE</v>
          </cell>
          <cell r="L5583" t="str">
            <v>GUNI</v>
          </cell>
        </row>
        <row r="5584">
          <cell r="A5584">
            <v>22</v>
          </cell>
          <cell r="B5584" t="str">
            <v>X76</v>
          </cell>
          <cell r="C5584" t="str">
            <v>DEPARTAMENTO MONTAJE</v>
          </cell>
          <cell r="D5584" t="str">
            <v>148</v>
          </cell>
          <cell r="E5584" t="str">
            <v>FUNCION DE ANTIARRANQUE</v>
          </cell>
          <cell r="F5584" t="str">
            <v>INSTALACION FIRMA SK01</v>
          </cell>
          <cell r="G5584" t="str">
            <v>FUNCION DE ANTIARRANQUEINSTALACION FIRMA SK01</v>
          </cell>
          <cell r="H5584" t="str">
            <v>X76</v>
          </cell>
          <cell r="I5584" t="str">
            <v>BOUT</v>
          </cell>
          <cell r="J5584">
            <v>7</v>
          </cell>
          <cell r="K5584" t="str">
            <v>CONTROL ELECTRICO</v>
          </cell>
          <cell r="L5584" t="str">
            <v>SEEA</v>
          </cell>
        </row>
        <row r="5585">
          <cell r="A5585">
            <v>22</v>
          </cell>
          <cell r="B5585" t="str">
            <v>X76</v>
          </cell>
          <cell r="C5585" t="str">
            <v>DEPARTAMENTO PINTURA</v>
          </cell>
          <cell r="D5585" t="str">
            <v>468</v>
          </cell>
          <cell r="E5585" t="str">
            <v>PARACHOQUES AR</v>
          </cell>
          <cell r="F5585" t="str">
            <v>NO CONFORME</v>
          </cell>
          <cell r="G5585" t="str">
            <v>PARACHOQUES ARNO CONFORME</v>
          </cell>
          <cell r="H5585" t="str">
            <v>X76</v>
          </cell>
          <cell r="I5585" t="str">
            <v>BOUT</v>
          </cell>
          <cell r="J5585">
            <v>7</v>
          </cell>
          <cell r="K5585" t="str">
            <v>AUTELLI JORGE A</v>
          </cell>
          <cell r="L5585" t="str">
            <v>TCMU</v>
          </cell>
        </row>
        <row r="5586">
          <cell r="A5586">
            <v>22</v>
          </cell>
          <cell r="B5586" t="str">
            <v>X76</v>
          </cell>
          <cell r="C5586" t="str">
            <v>DEPARTAMENTO PINTURA</v>
          </cell>
          <cell r="D5586" t="str">
            <v>481</v>
          </cell>
          <cell r="E5586" t="str">
            <v>AMORTIGUADOR  ARD</v>
          </cell>
          <cell r="F5586" t="str">
            <v>FALTA TOPE</v>
          </cell>
          <cell r="G5586" t="str">
            <v>AMORTIGUADOR  ARDFALTA TOPE</v>
          </cell>
          <cell r="H5586" t="str">
            <v>X76</v>
          </cell>
          <cell r="I5586" t="str">
            <v>BOUT</v>
          </cell>
          <cell r="J5586">
            <v>7</v>
          </cell>
          <cell r="K5586" t="str">
            <v>AUTELLI JORGE A</v>
          </cell>
          <cell r="L5586" t="str">
            <v>TCMU</v>
          </cell>
        </row>
        <row r="5587">
          <cell r="A5587">
            <v>22</v>
          </cell>
          <cell r="B5587" t="str">
            <v>X76</v>
          </cell>
          <cell r="C5587" t="str">
            <v>DEPARTAMENTO PINTURA</v>
          </cell>
          <cell r="D5587" t="str">
            <v>481</v>
          </cell>
          <cell r="E5587" t="str">
            <v>CUSTODIA  D.</v>
          </cell>
          <cell r="F5587" t="str">
            <v>BOLLOS</v>
          </cell>
          <cell r="G5587" t="str">
            <v>CUSTODIA  D.BOLLOS</v>
          </cell>
          <cell r="H5587" t="str">
            <v>X76</v>
          </cell>
          <cell r="I5587" t="str">
            <v>BOUT</v>
          </cell>
          <cell r="J5587">
            <v>7</v>
          </cell>
          <cell r="K5587" t="str">
            <v>VAZQUEZ RENE ALBERTO</v>
          </cell>
          <cell r="L5587" t="str">
            <v>GUNI</v>
          </cell>
        </row>
        <row r="5588">
          <cell r="A5588">
            <v>22</v>
          </cell>
          <cell r="B5588" t="str">
            <v>X76</v>
          </cell>
          <cell r="C5588" t="str">
            <v>DEPARTAMENTO PINTURA</v>
          </cell>
          <cell r="D5588" t="str">
            <v>481</v>
          </cell>
          <cell r="E5588" t="str">
            <v>CUSTODIA  D.</v>
          </cell>
          <cell r="F5588" t="str">
            <v>BOLLOS</v>
          </cell>
          <cell r="G5588" t="str">
            <v>CUSTODIA  D.BOLLOS</v>
          </cell>
          <cell r="H5588" t="str">
            <v>X76</v>
          </cell>
          <cell r="I5588" t="str">
            <v>TCMU</v>
          </cell>
          <cell r="J5588">
            <v>7</v>
          </cell>
          <cell r="K5588" t="str">
            <v>GUTIERREZ VERONICA</v>
          </cell>
          <cell r="L5588" t="str">
            <v>GUNI</v>
          </cell>
        </row>
        <row r="5589">
          <cell r="A5589">
            <v>22</v>
          </cell>
          <cell r="B5589" t="str">
            <v>X76</v>
          </cell>
          <cell r="C5589" t="str">
            <v>DEPARTAMENTO PINTURA</v>
          </cell>
          <cell r="D5589" t="str">
            <v>481</v>
          </cell>
          <cell r="E5589" t="str">
            <v>CUSTODIA  D.</v>
          </cell>
          <cell r="F5589" t="str">
            <v>BOLLOS</v>
          </cell>
          <cell r="G5589" t="str">
            <v>CUSTODIA  D.BOLLOS</v>
          </cell>
          <cell r="H5589" t="str">
            <v>X76</v>
          </cell>
          <cell r="I5589" t="str">
            <v>TCMU</v>
          </cell>
          <cell r="J5589">
            <v>7</v>
          </cell>
          <cell r="K5589" t="str">
            <v>VAZQUEZ RENE ALBERTO</v>
          </cell>
          <cell r="L5589" t="str">
            <v>GUNI</v>
          </cell>
        </row>
        <row r="5590">
          <cell r="A5590">
            <v>22</v>
          </cell>
          <cell r="B5590" t="str">
            <v>X76</v>
          </cell>
          <cell r="C5590" t="str">
            <v>DEPARTAMENTO PINTURA</v>
          </cell>
          <cell r="D5590" t="str">
            <v>481</v>
          </cell>
          <cell r="E5590" t="str">
            <v>PUERTA AVI.</v>
          </cell>
          <cell r="F5590" t="str">
            <v>RAYADO</v>
          </cell>
          <cell r="G5590" t="str">
            <v>PUERTA AVI.RAYADO</v>
          </cell>
          <cell r="H5590" t="str">
            <v>X76</v>
          </cell>
          <cell r="I5590" t="str">
            <v>TCMU</v>
          </cell>
          <cell r="J5590">
            <v>7</v>
          </cell>
          <cell r="K5590" t="str">
            <v>FIGUEROA MIGUEL ANGE</v>
          </cell>
          <cell r="L5590" t="str">
            <v>GUNI</v>
          </cell>
        </row>
        <row r="5591">
          <cell r="A5591">
            <v>22</v>
          </cell>
          <cell r="B5591" t="str">
            <v>X76</v>
          </cell>
          <cell r="C5591" t="str">
            <v>DEPARTAMENTO PINTURA</v>
          </cell>
          <cell r="D5591" t="str">
            <v>481</v>
          </cell>
          <cell r="E5591" t="str">
            <v>PUERTA BATIENTE ARI.</v>
          </cell>
          <cell r="F5591" t="str">
            <v>RAYADO</v>
          </cell>
          <cell r="G5591" t="str">
            <v>PUERTA BATIENTE ARI.RAYADO</v>
          </cell>
          <cell r="H5591" t="str">
            <v>X76</v>
          </cell>
          <cell r="I5591" t="str">
            <v>TCMU</v>
          </cell>
          <cell r="J5591">
            <v>7</v>
          </cell>
          <cell r="K5591" t="str">
            <v>GAUNA MARIA EUGENIA</v>
          </cell>
          <cell r="L5591" t="str">
            <v>GUNI</v>
          </cell>
        </row>
        <row r="5592">
          <cell r="A5592">
            <v>22</v>
          </cell>
          <cell r="B5592" t="str">
            <v>X76</v>
          </cell>
          <cell r="C5592" t="str">
            <v>DEPARTAMENTO PINTURA</v>
          </cell>
          <cell r="D5592" t="str">
            <v>481</v>
          </cell>
          <cell r="E5592" t="str">
            <v>PUERTA DESLIZANTE LATERAL D.</v>
          </cell>
          <cell r="F5592" t="str">
            <v>RAYADO</v>
          </cell>
          <cell r="G5592" t="str">
            <v>PUERTA DESLIZANTE LATERAL D.RAYADO</v>
          </cell>
          <cell r="H5592" t="str">
            <v>X76</v>
          </cell>
          <cell r="I5592" t="str">
            <v>TCMU</v>
          </cell>
          <cell r="J5592">
            <v>7</v>
          </cell>
          <cell r="K5592" t="str">
            <v>FIGUEROA MIGUEL ANGE</v>
          </cell>
          <cell r="L5592" t="str">
            <v>GUNI</v>
          </cell>
        </row>
        <row r="5593">
          <cell r="A5593">
            <v>22</v>
          </cell>
          <cell r="B5593" t="str">
            <v>X76</v>
          </cell>
          <cell r="C5593" t="str">
            <v>DEPARTAMENTO PINTURA</v>
          </cell>
          <cell r="D5593" t="str">
            <v>481</v>
          </cell>
          <cell r="E5593" t="str">
            <v>PUERTA DESLIZANTE LATERAL D.</v>
          </cell>
          <cell r="F5593" t="str">
            <v>RAYADO</v>
          </cell>
          <cell r="G5593" t="str">
            <v>PUERTA DESLIZANTE LATERAL D.RAYADO</v>
          </cell>
          <cell r="H5593" t="str">
            <v>X76</v>
          </cell>
          <cell r="I5593" t="str">
            <v>TCMU</v>
          </cell>
          <cell r="J5593">
            <v>7</v>
          </cell>
          <cell r="K5593" t="str">
            <v>VAZQUEZ RENE ALBERTO</v>
          </cell>
          <cell r="L5593" t="str">
            <v>GUNI</v>
          </cell>
        </row>
        <row r="5594">
          <cell r="A5594">
            <v>22</v>
          </cell>
          <cell r="B5594" t="str">
            <v>X76</v>
          </cell>
          <cell r="C5594" t="str">
            <v>DEPARTAMENTO PINTURA</v>
          </cell>
          <cell r="D5594" t="str">
            <v>482</v>
          </cell>
          <cell r="E5594" t="str">
            <v>PUERTA BATIENTE ARI.</v>
          </cell>
          <cell r="F5594" t="str">
            <v>MASTICO MAL POSICIONADO</v>
          </cell>
          <cell r="G5594" t="str">
            <v>PUERTA BATIENTE ARI.MASTICO MAL POSICIONADO</v>
          </cell>
          <cell r="H5594" t="str">
            <v>X76</v>
          </cell>
          <cell r="I5594" t="str">
            <v>SPIN</v>
          </cell>
          <cell r="J5594">
            <v>7</v>
          </cell>
          <cell r="K5594" t="str">
            <v>ALBORNOZ CARLOS</v>
          </cell>
          <cell r="L5594" t="str">
            <v>SPIN</v>
          </cell>
        </row>
        <row r="5595">
          <cell r="A5595">
            <v>22</v>
          </cell>
          <cell r="B5595" t="str">
            <v>X76</v>
          </cell>
          <cell r="C5595" t="str">
            <v>DEPARTAMENTO PINTURA</v>
          </cell>
          <cell r="D5595" t="str">
            <v>483</v>
          </cell>
          <cell r="E5595" t="str">
            <v>ALETA ARD.</v>
          </cell>
          <cell r="F5595" t="str">
            <v>COLOR NO CONJUNTADO</v>
          </cell>
          <cell r="G5595" t="str">
            <v>ALETA ARD.COLOR NO CONJUNTADO</v>
          </cell>
          <cell r="H5595" t="str">
            <v>X76</v>
          </cell>
          <cell r="I5595" t="str">
            <v>TCMU</v>
          </cell>
          <cell r="J5595">
            <v>7</v>
          </cell>
          <cell r="K5595" t="str">
            <v>RUSEK CHRISTIAN ADRI</v>
          </cell>
          <cell r="L5595" t="str">
            <v>GUNI</v>
          </cell>
        </row>
        <row r="5596">
          <cell r="A5596">
            <v>22</v>
          </cell>
          <cell r="B5596" t="str">
            <v>X76</v>
          </cell>
          <cell r="C5596" t="str">
            <v>DEPARTAMENTO PINTURA</v>
          </cell>
          <cell r="D5596" t="str">
            <v>483</v>
          </cell>
          <cell r="E5596" t="str">
            <v>ALETA ARD.</v>
          </cell>
          <cell r="F5596" t="str">
            <v>DESCOLGON</v>
          </cell>
          <cell r="G5596" t="str">
            <v>ALETA ARD.DESCOLGON</v>
          </cell>
          <cell r="H5596" t="str">
            <v>X76</v>
          </cell>
          <cell r="I5596" t="str">
            <v>TCMU</v>
          </cell>
          <cell r="J5596">
            <v>7</v>
          </cell>
          <cell r="K5596" t="str">
            <v>RUSEK CHRISTIAN ADRI</v>
          </cell>
          <cell r="L5596" t="str">
            <v>GUNI</v>
          </cell>
        </row>
        <row r="5597">
          <cell r="A5597">
            <v>22</v>
          </cell>
          <cell r="B5597" t="str">
            <v>X76</v>
          </cell>
          <cell r="C5597" t="str">
            <v>DEPARTAMENTO PINTURA</v>
          </cell>
          <cell r="D5597" t="str">
            <v>483</v>
          </cell>
          <cell r="E5597" t="str">
            <v>ALETA  ARI.</v>
          </cell>
          <cell r="F5597" t="str">
            <v>GOTA</v>
          </cell>
          <cell r="G5597" t="str">
            <v>ALETA  ARI.GOTA</v>
          </cell>
          <cell r="H5597" t="str">
            <v>X76</v>
          </cell>
          <cell r="I5597" t="str">
            <v>TCMU</v>
          </cell>
          <cell r="J5597">
            <v>7</v>
          </cell>
          <cell r="K5597" t="str">
            <v>RIZZI JESSICA</v>
          </cell>
          <cell r="L5597" t="str">
            <v>GUNI</v>
          </cell>
        </row>
        <row r="5598">
          <cell r="A5598">
            <v>22</v>
          </cell>
          <cell r="B5598" t="str">
            <v>X76</v>
          </cell>
          <cell r="C5598" t="str">
            <v>DEPARTAMENTO PINTURA</v>
          </cell>
          <cell r="D5598" t="str">
            <v>483</v>
          </cell>
          <cell r="E5598" t="str">
            <v>ALETA  AVI.</v>
          </cell>
          <cell r="F5598" t="str">
            <v>GOTA</v>
          </cell>
          <cell r="G5598" t="str">
            <v>ALETA  AVI.GOTA</v>
          </cell>
          <cell r="H5598" t="str">
            <v>X76</v>
          </cell>
          <cell r="I5598" t="str">
            <v>TCMU</v>
          </cell>
          <cell r="J5598">
            <v>7</v>
          </cell>
          <cell r="K5598" t="str">
            <v>FIGUEROA MIGUEL ANGE</v>
          </cell>
          <cell r="L5598" t="str">
            <v>GUNI</v>
          </cell>
        </row>
        <row r="5599">
          <cell r="A5599">
            <v>22</v>
          </cell>
          <cell r="B5599" t="str">
            <v>X76</v>
          </cell>
          <cell r="C5599" t="str">
            <v>DEPARTAMENTO PINTURA</v>
          </cell>
          <cell r="D5599" t="str">
            <v>483</v>
          </cell>
          <cell r="E5599" t="str">
            <v>CAPOT AV.</v>
          </cell>
          <cell r="F5599" t="str">
            <v>COLOR NO CONJUNTADO</v>
          </cell>
          <cell r="G5599" t="str">
            <v>CAPOT AV.COLOR NO CONJUNTADO</v>
          </cell>
          <cell r="H5599" t="str">
            <v>X76</v>
          </cell>
          <cell r="I5599" t="str">
            <v>TCMU</v>
          </cell>
          <cell r="J5599">
            <v>7</v>
          </cell>
          <cell r="K5599" t="str">
            <v>RAMIREZ RICAR DANIEL</v>
          </cell>
          <cell r="L5599" t="str">
            <v>GUNI</v>
          </cell>
        </row>
        <row r="5600">
          <cell r="A5600">
            <v>22</v>
          </cell>
          <cell r="B5600" t="str">
            <v>X76</v>
          </cell>
          <cell r="C5600" t="str">
            <v>DEPARTAMENTO PINTURA</v>
          </cell>
          <cell r="D5600" t="str">
            <v>483</v>
          </cell>
          <cell r="E5600" t="str">
            <v>ENCUADRAMIENTO DE PUERTA ARD.</v>
          </cell>
          <cell r="F5600" t="str">
            <v>DESCOLGON</v>
          </cell>
          <cell r="G5600" t="str">
            <v>ENCUADRAMIENTO DE PUERTA ARD.DESCOLGON</v>
          </cell>
          <cell r="H5600" t="str">
            <v>X76</v>
          </cell>
          <cell r="I5600" t="str">
            <v>TCMU</v>
          </cell>
          <cell r="J5600">
            <v>7</v>
          </cell>
          <cell r="K5600" t="str">
            <v>FIGUEROA MIGUEL ANGE</v>
          </cell>
          <cell r="L5600" t="str">
            <v>GUNI</v>
          </cell>
        </row>
        <row r="5601">
          <cell r="A5601">
            <v>22</v>
          </cell>
          <cell r="B5601" t="str">
            <v>X76</v>
          </cell>
          <cell r="C5601" t="str">
            <v>DEPARTAMENTO PINTURA</v>
          </cell>
          <cell r="D5601" t="str">
            <v>483</v>
          </cell>
          <cell r="E5601" t="str">
            <v>MARCO DE PUERTA  AVI</v>
          </cell>
          <cell r="F5601" t="str">
            <v>GOTA</v>
          </cell>
          <cell r="G5601" t="str">
            <v>MARCO DE PUERTA  AVIGOTA</v>
          </cell>
          <cell r="H5601" t="str">
            <v>X76</v>
          </cell>
          <cell r="I5601" t="str">
            <v>TCMU</v>
          </cell>
          <cell r="J5601">
            <v>7</v>
          </cell>
          <cell r="K5601" t="str">
            <v>FIGUEROA MIGUEL ANGE</v>
          </cell>
          <cell r="L5601" t="str">
            <v>GUNI</v>
          </cell>
        </row>
        <row r="5602">
          <cell r="A5602">
            <v>22</v>
          </cell>
          <cell r="B5602" t="str">
            <v>X76</v>
          </cell>
          <cell r="C5602" t="str">
            <v>DEPARTAMENTO PINTURA</v>
          </cell>
          <cell r="D5602" t="str">
            <v>483</v>
          </cell>
          <cell r="E5602" t="str">
            <v>PIE MEDIO  D.</v>
          </cell>
          <cell r="F5602" t="str">
            <v>DESCOLGON</v>
          </cell>
          <cell r="G5602" t="str">
            <v>PIE MEDIO  D.DESCOLGON</v>
          </cell>
          <cell r="H5602" t="str">
            <v>X76</v>
          </cell>
          <cell r="I5602" t="str">
            <v>BOUT</v>
          </cell>
          <cell r="J5602">
            <v>7</v>
          </cell>
          <cell r="K5602" t="str">
            <v>FUENTE FEDER GREGOR</v>
          </cell>
          <cell r="L5602" t="str">
            <v>GUNI</v>
          </cell>
        </row>
        <row r="5603">
          <cell r="A5603">
            <v>22</v>
          </cell>
          <cell r="B5603" t="str">
            <v>X76</v>
          </cell>
          <cell r="C5603" t="str">
            <v>DEPARTAMENTO PINTURA</v>
          </cell>
          <cell r="D5603" t="str">
            <v>483</v>
          </cell>
          <cell r="E5603" t="str">
            <v>PIE MEDIO  I.</v>
          </cell>
          <cell r="F5603" t="str">
            <v>GOTA</v>
          </cell>
          <cell r="G5603" t="str">
            <v>PIE MEDIO  I.GOTA</v>
          </cell>
          <cell r="H5603" t="str">
            <v>X76</v>
          </cell>
          <cell r="I5603" t="str">
            <v>TCMU</v>
          </cell>
          <cell r="J5603">
            <v>7</v>
          </cell>
          <cell r="K5603" t="str">
            <v>FUENTE FEDER GREGOR</v>
          </cell>
          <cell r="L5603" t="str">
            <v>GUNI</v>
          </cell>
        </row>
        <row r="5604">
          <cell r="A5604">
            <v>22</v>
          </cell>
          <cell r="B5604" t="str">
            <v>X76</v>
          </cell>
          <cell r="C5604" t="str">
            <v>DEPARTAMENTO PINTURA</v>
          </cell>
          <cell r="D5604" t="str">
            <v>483</v>
          </cell>
          <cell r="E5604" t="str">
            <v>PORTON (CONJUNTO)</v>
          </cell>
          <cell r="F5604" t="str">
            <v>GOTA</v>
          </cell>
          <cell r="G5604" t="str">
            <v>PORTON (CONJUNTO)GOTA</v>
          </cell>
          <cell r="H5604" t="str">
            <v>X76</v>
          </cell>
          <cell r="I5604" t="str">
            <v>BOUT</v>
          </cell>
          <cell r="J5604">
            <v>7</v>
          </cell>
          <cell r="K5604" t="str">
            <v>VERA FEDERICO</v>
          </cell>
          <cell r="L5604" t="str">
            <v>GUNI</v>
          </cell>
        </row>
        <row r="5605">
          <cell r="A5605">
            <v>22</v>
          </cell>
          <cell r="B5605" t="str">
            <v>X76</v>
          </cell>
          <cell r="C5605" t="str">
            <v>DEPARTAMENTO PINTURA</v>
          </cell>
          <cell r="D5605" t="str">
            <v>483</v>
          </cell>
          <cell r="E5605" t="str">
            <v>PUERTA AVD.</v>
          </cell>
          <cell r="F5605" t="str">
            <v>GOTA</v>
          </cell>
          <cell r="G5605" t="str">
            <v>PUERTA AVD.GOTA</v>
          </cell>
          <cell r="H5605" t="str">
            <v>X76</v>
          </cell>
          <cell r="I5605" t="str">
            <v>TCMU</v>
          </cell>
          <cell r="J5605">
            <v>7</v>
          </cell>
          <cell r="K5605" t="str">
            <v>FUENTE FEDER GREGOR</v>
          </cell>
          <cell r="L5605" t="str">
            <v>GUNI</v>
          </cell>
        </row>
        <row r="5606">
          <cell r="A5606">
            <v>22</v>
          </cell>
          <cell r="B5606" t="str">
            <v>X76</v>
          </cell>
          <cell r="C5606" t="str">
            <v>DEPARTAMENTO PINTURA</v>
          </cell>
          <cell r="D5606" t="str">
            <v>483</v>
          </cell>
          <cell r="E5606" t="str">
            <v>PUERTA AVI.</v>
          </cell>
          <cell r="F5606" t="str">
            <v>GOTA</v>
          </cell>
          <cell r="G5606" t="str">
            <v>PUERTA AVI.GOTA</v>
          </cell>
          <cell r="H5606" t="str">
            <v>X76</v>
          </cell>
          <cell r="I5606" t="str">
            <v>TCMU</v>
          </cell>
          <cell r="J5606">
            <v>7</v>
          </cell>
          <cell r="K5606" t="str">
            <v>FUENTE FEDER GREGOR</v>
          </cell>
          <cell r="L5606" t="str">
            <v>GUNI</v>
          </cell>
        </row>
        <row r="5607">
          <cell r="A5607">
            <v>22</v>
          </cell>
          <cell r="B5607" t="str">
            <v>X76</v>
          </cell>
          <cell r="C5607" t="str">
            <v>DEPARTAMENTO PINTURA</v>
          </cell>
          <cell r="D5607" t="str">
            <v>483</v>
          </cell>
          <cell r="E5607" t="str">
            <v>PUERTA AVI.</v>
          </cell>
          <cell r="F5607" t="str">
            <v>RAYA SOBRE LACA</v>
          </cell>
          <cell r="G5607" t="str">
            <v>PUERTA AVI.RAYA SOBRE LACA</v>
          </cell>
          <cell r="H5607" t="str">
            <v>X76</v>
          </cell>
          <cell r="I5607" t="str">
            <v>SREE</v>
          </cell>
          <cell r="J5607">
            <v>7</v>
          </cell>
          <cell r="K5607" t="str">
            <v>RUSEK CHRISTIAN ADRI</v>
          </cell>
          <cell r="L5607" t="str">
            <v>GUNI</v>
          </cell>
        </row>
        <row r="5608">
          <cell r="A5608">
            <v>22</v>
          </cell>
          <cell r="B5608" t="str">
            <v>X76</v>
          </cell>
          <cell r="C5608" t="str">
            <v>DEPARTAMENTO PINTURA</v>
          </cell>
          <cell r="D5608" t="str">
            <v>483</v>
          </cell>
          <cell r="E5608" t="str">
            <v>PUERTA BATIENTE ARD.</v>
          </cell>
          <cell r="F5608" t="str">
            <v>COLOR NO CONJUNTADO</v>
          </cell>
          <cell r="G5608" t="str">
            <v>PUERTA BATIENTE ARD.COLOR NO CONJUNTADO</v>
          </cell>
          <cell r="H5608" t="str">
            <v>X76</v>
          </cell>
          <cell r="I5608" t="str">
            <v>SREE</v>
          </cell>
          <cell r="J5608">
            <v>7</v>
          </cell>
          <cell r="K5608" t="str">
            <v>RUSEK CHRISTIAN ADRI</v>
          </cell>
          <cell r="L5608" t="str">
            <v>GUNI</v>
          </cell>
        </row>
        <row r="5609">
          <cell r="A5609">
            <v>22</v>
          </cell>
          <cell r="B5609" t="str">
            <v>X76</v>
          </cell>
          <cell r="C5609" t="str">
            <v>DEPARTAMENTO PINTURA</v>
          </cell>
          <cell r="D5609" t="str">
            <v>483</v>
          </cell>
          <cell r="E5609" t="str">
            <v>PUERTA BATIENTE ARI.</v>
          </cell>
          <cell r="F5609" t="str">
            <v>DESCOLGON</v>
          </cell>
          <cell r="G5609" t="str">
            <v>PUERTA BATIENTE ARI.DESCOLGON</v>
          </cell>
          <cell r="H5609" t="str">
            <v>X76</v>
          </cell>
          <cell r="I5609" t="str">
            <v>TCMU</v>
          </cell>
          <cell r="J5609">
            <v>7</v>
          </cell>
          <cell r="K5609" t="str">
            <v>IBARRA CARLOS NICOLA</v>
          </cell>
          <cell r="L5609" t="str">
            <v>GUNI</v>
          </cell>
        </row>
        <row r="5610">
          <cell r="A5610">
            <v>22</v>
          </cell>
          <cell r="B5610" t="str">
            <v>X76</v>
          </cell>
          <cell r="C5610" t="str">
            <v>DEPARTAMENTO PINTURA</v>
          </cell>
          <cell r="D5610" t="str">
            <v>483</v>
          </cell>
          <cell r="E5610" t="str">
            <v>PUERTA DESLIZANTE LATERAL D.</v>
          </cell>
          <cell r="F5610" t="str">
            <v>DESCOLGON</v>
          </cell>
          <cell r="G5610" t="str">
            <v>PUERTA DESLIZANTE LATERAL D.DESCOLGON</v>
          </cell>
          <cell r="H5610" t="str">
            <v>X76</v>
          </cell>
          <cell r="I5610" t="str">
            <v>BOUT</v>
          </cell>
          <cell r="J5610">
            <v>7</v>
          </cell>
          <cell r="K5610" t="str">
            <v>GUTIERREZ VERONICA</v>
          </cell>
          <cell r="L5610" t="str">
            <v>GUNI</v>
          </cell>
        </row>
        <row r="5611">
          <cell r="A5611">
            <v>22</v>
          </cell>
          <cell r="B5611" t="str">
            <v>X76</v>
          </cell>
          <cell r="C5611" t="str">
            <v>DEPARTAMENTO PINTURA</v>
          </cell>
          <cell r="D5611" t="str">
            <v>483</v>
          </cell>
          <cell r="E5611" t="str">
            <v>PUERTA DESLIZANTE LATERAL D.</v>
          </cell>
          <cell r="F5611" t="str">
            <v>DESCOLGON</v>
          </cell>
          <cell r="G5611" t="str">
            <v>PUERTA DESLIZANTE LATERAL D.DESCOLGON</v>
          </cell>
          <cell r="H5611" t="str">
            <v>X76</v>
          </cell>
          <cell r="I5611" t="str">
            <v>TCMU</v>
          </cell>
          <cell r="J5611">
            <v>7</v>
          </cell>
          <cell r="K5611" t="str">
            <v>IBARRA CARLOS NICOLA</v>
          </cell>
          <cell r="L5611" t="str">
            <v>GUNI</v>
          </cell>
        </row>
        <row r="5612">
          <cell r="A5612">
            <v>22</v>
          </cell>
          <cell r="B5612" t="str">
            <v>X76</v>
          </cell>
          <cell r="C5612" t="str">
            <v>DEPARTAMENTO PINTURA</v>
          </cell>
          <cell r="D5612" t="str">
            <v>483</v>
          </cell>
          <cell r="E5612" t="str">
            <v>PUERTA DESLIZANTE LATERAL D.</v>
          </cell>
          <cell r="F5612" t="str">
            <v>GOTA</v>
          </cell>
          <cell r="G5612" t="str">
            <v>PUERTA DESLIZANTE LATERAL D.GOTA</v>
          </cell>
          <cell r="H5612" t="str">
            <v>X76</v>
          </cell>
          <cell r="I5612" t="str">
            <v>TCMU</v>
          </cell>
          <cell r="J5612">
            <v>7</v>
          </cell>
          <cell r="K5612" t="str">
            <v>GAUNA MARIA EUGENIA</v>
          </cell>
          <cell r="L5612" t="str">
            <v>GUNI</v>
          </cell>
        </row>
        <row r="5613">
          <cell r="A5613">
            <v>22</v>
          </cell>
          <cell r="B5613" t="str">
            <v>X76</v>
          </cell>
          <cell r="C5613" t="str">
            <v>DEPARTAMENTO PINTURA</v>
          </cell>
          <cell r="D5613" t="str">
            <v>484</v>
          </cell>
          <cell r="E5613" t="str">
            <v>ALETA  ARI.</v>
          </cell>
          <cell r="F5613" t="str">
            <v>AUREOLA DE LUSTRADO</v>
          </cell>
          <cell r="G5613" t="str">
            <v>ALETA  ARI.AUREOLA DE LUSTRADO</v>
          </cell>
          <cell r="H5613" t="str">
            <v>X76</v>
          </cell>
          <cell r="I5613" t="str">
            <v>TCMU</v>
          </cell>
          <cell r="J5613">
            <v>7</v>
          </cell>
          <cell r="K5613" t="str">
            <v>MANZANELLI RICARDO O</v>
          </cell>
          <cell r="L5613" t="str">
            <v>GUNI</v>
          </cell>
        </row>
        <row r="5614">
          <cell r="A5614">
            <v>22</v>
          </cell>
          <cell r="B5614" t="str">
            <v>X76</v>
          </cell>
          <cell r="C5614" t="str">
            <v>DEPARTAMENTO PINTURA</v>
          </cell>
          <cell r="D5614" t="str">
            <v>484</v>
          </cell>
          <cell r="E5614" t="str">
            <v>CUSTODIA  I.</v>
          </cell>
          <cell r="F5614" t="str">
            <v>PICADURAS</v>
          </cell>
          <cell r="G5614" t="str">
            <v>CUSTODIA  I.PICADURAS</v>
          </cell>
          <cell r="H5614" t="str">
            <v>X76</v>
          </cell>
          <cell r="I5614" t="str">
            <v>TCMU</v>
          </cell>
          <cell r="J5614">
            <v>7</v>
          </cell>
          <cell r="K5614" t="str">
            <v>GUTIERREZ VERONICA</v>
          </cell>
          <cell r="L5614" t="str">
            <v>GUNI</v>
          </cell>
        </row>
        <row r="5615">
          <cell r="A5615">
            <v>22</v>
          </cell>
          <cell r="B5615" t="str">
            <v>X76</v>
          </cell>
          <cell r="C5615" t="str">
            <v>DEPARTAMENTO PINTURA</v>
          </cell>
          <cell r="D5615" t="str">
            <v>484</v>
          </cell>
          <cell r="E5615" t="str">
            <v>PAÑO DE PUERTA  AVD / ALETA  AVD</v>
          </cell>
          <cell r="F5615" t="str">
            <v>SOBRESALE</v>
          </cell>
          <cell r="G5615" t="str">
            <v>PAÑO DE PUERTA  AVD / ALETA  AVDSOBRESALE</v>
          </cell>
          <cell r="H5615" t="str">
            <v>X76</v>
          </cell>
          <cell r="I5615" t="str">
            <v>SREE</v>
          </cell>
          <cell r="J5615">
            <v>7</v>
          </cell>
          <cell r="K5615" t="str">
            <v>RUSEK CHRISTIAN ADRI</v>
          </cell>
          <cell r="L5615" t="str">
            <v>GUNI</v>
          </cell>
        </row>
        <row r="5616">
          <cell r="A5616">
            <v>22</v>
          </cell>
          <cell r="B5616" t="str">
            <v>X76</v>
          </cell>
          <cell r="C5616" t="str">
            <v>DEPARTAMENTO PINTURA</v>
          </cell>
          <cell r="D5616" t="str">
            <v>484</v>
          </cell>
          <cell r="E5616" t="str">
            <v>PIE MEDIO  D.</v>
          </cell>
          <cell r="F5616" t="str">
            <v>RETOQUE DE PINTURA APARENTE</v>
          </cell>
          <cell r="G5616" t="str">
            <v>PIE MEDIO  D.RETOQUE DE PINTURA APARENTE</v>
          </cell>
          <cell r="H5616" t="str">
            <v>X76</v>
          </cell>
          <cell r="I5616" t="str">
            <v>TCMU</v>
          </cell>
          <cell r="J5616">
            <v>7</v>
          </cell>
          <cell r="K5616" t="str">
            <v>RAMIREZ RICAR DANIEL</v>
          </cell>
          <cell r="L5616" t="str">
            <v>GUNI</v>
          </cell>
        </row>
        <row r="5617">
          <cell r="A5617">
            <v>22</v>
          </cell>
          <cell r="B5617" t="str">
            <v>X76</v>
          </cell>
          <cell r="C5617" t="str">
            <v>DEPARTAMENTO PINTURA</v>
          </cell>
          <cell r="D5617" t="str">
            <v>484</v>
          </cell>
          <cell r="E5617" t="str">
            <v>PUERTA DESLIZANTE LATERAL D.</v>
          </cell>
          <cell r="F5617" t="str">
            <v>BOLLOS</v>
          </cell>
          <cell r="G5617" t="str">
            <v>PUERTA DESLIZANTE LATERAL D.BOLLOS</v>
          </cell>
          <cell r="H5617" t="str">
            <v>X76</v>
          </cell>
          <cell r="I5617" t="str">
            <v>SREE</v>
          </cell>
          <cell r="J5617">
            <v>7</v>
          </cell>
          <cell r="K5617" t="str">
            <v>RUSEK CHRISTIAN ADRI</v>
          </cell>
          <cell r="L5617" t="str">
            <v>GUNI</v>
          </cell>
        </row>
        <row r="5618">
          <cell r="A5618">
            <v>22</v>
          </cell>
          <cell r="B5618" t="str">
            <v>X76</v>
          </cell>
          <cell r="C5618" t="str">
            <v>DEPARTAMENTO PINTURA</v>
          </cell>
          <cell r="D5618" t="str">
            <v>484</v>
          </cell>
          <cell r="E5618" t="str">
            <v>PUERTA DESLIZANTE LATERAL D.</v>
          </cell>
          <cell r="F5618" t="str">
            <v>BOLLOS</v>
          </cell>
          <cell r="G5618" t="str">
            <v>PUERTA DESLIZANTE LATERAL D.BOLLOS</v>
          </cell>
          <cell r="H5618" t="str">
            <v>X76</v>
          </cell>
          <cell r="I5618" t="str">
            <v>TCMU</v>
          </cell>
          <cell r="J5618">
            <v>7</v>
          </cell>
          <cell r="K5618" t="str">
            <v>GUTIERREZ VERONICA</v>
          </cell>
          <cell r="L5618" t="str">
            <v>GUNI</v>
          </cell>
        </row>
        <row r="5619">
          <cell r="A5619">
            <v>22</v>
          </cell>
          <cell r="B5619" t="str">
            <v>X76</v>
          </cell>
          <cell r="C5619" t="str">
            <v>DEPARTAMENTO PINTURA</v>
          </cell>
          <cell r="D5619" t="str">
            <v>484</v>
          </cell>
          <cell r="E5619" t="str">
            <v>PUERTA DESLIZANTE LATERAL D.</v>
          </cell>
          <cell r="F5619" t="str">
            <v>BOLLOS</v>
          </cell>
          <cell r="G5619" t="str">
            <v>PUERTA DESLIZANTE LATERAL D.BOLLOS</v>
          </cell>
          <cell r="H5619" t="str">
            <v>X76</v>
          </cell>
          <cell r="I5619" t="str">
            <v>TCMU</v>
          </cell>
          <cell r="J5619">
            <v>7</v>
          </cell>
          <cell r="K5619" t="str">
            <v>ZALAZAR GUSTAVO DEL</v>
          </cell>
          <cell r="L5619" t="str">
            <v>GUNI</v>
          </cell>
        </row>
        <row r="5620">
          <cell r="A5620">
            <v>22</v>
          </cell>
          <cell r="B5620" t="str">
            <v>X76</v>
          </cell>
          <cell r="C5620" t="str">
            <v>DEPARTAMENTO PINTURA</v>
          </cell>
          <cell r="D5620" t="str">
            <v>484</v>
          </cell>
          <cell r="E5620" t="str">
            <v>PUERTA DESLIZANTE LATERAL I.</v>
          </cell>
          <cell r="F5620" t="str">
            <v>BOLLOS</v>
          </cell>
          <cell r="G5620" t="str">
            <v>PUERTA DESLIZANTE LATERAL I.BOLLOS</v>
          </cell>
          <cell r="H5620" t="str">
            <v>X76</v>
          </cell>
          <cell r="I5620" t="str">
            <v>TCMU</v>
          </cell>
          <cell r="J5620">
            <v>7</v>
          </cell>
          <cell r="K5620" t="str">
            <v>ZALAZAR GUSTAVO DEL</v>
          </cell>
          <cell r="L5620" t="str">
            <v>GUNI</v>
          </cell>
        </row>
        <row r="5621">
          <cell r="A5621">
            <v>22</v>
          </cell>
          <cell r="B5621" t="str">
            <v>X76</v>
          </cell>
          <cell r="C5621" t="str">
            <v>DEPARTAMENTO PINTURA</v>
          </cell>
          <cell r="D5621" t="str">
            <v>484</v>
          </cell>
          <cell r="E5621" t="str">
            <v>PUERTA DESLIZANTE LATERAL I.</v>
          </cell>
          <cell r="F5621" t="str">
            <v>RETOQUE DE PINTURA APARENTE</v>
          </cell>
          <cell r="G5621" t="str">
            <v>PUERTA DESLIZANTE LATERAL I.RETOQUE DE PINTURA APARENTE</v>
          </cell>
          <cell r="H5621" t="str">
            <v>X76</v>
          </cell>
          <cell r="I5621" t="str">
            <v>TCMU</v>
          </cell>
          <cell r="J5621">
            <v>7</v>
          </cell>
          <cell r="K5621" t="str">
            <v>FUENTE FEDER GREGOR</v>
          </cell>
          <cell r="L5621" t="str">
            <v>GUNI</v>
          </cell>
        </row>
        <row r="5622">
          <cell r="A5622">
            <v>22</v>
          </cell>
          <cell r="B5622" t="str">
            <v>X76</v>
          </cell>
          <cell r="C5622" t="str">
            <v>DEPARTAMENTO PINTURA</v>
          </cell>
          <cell r="D5622" t="str">
            <v>484</v>
          </cell>
          <cell r="E5622" t="str">
            <v>TECHO</v>
          </cell>
          <cell r="F5622" t="str">
            <v>BOLLOS</v>
          </cell>
          <cell r="G5622" t="str">
            <v>TECHOBOLLOS</v>
          </cell>
          <cell r="H5622" t="str">
            <v>X76</v>
          </cell>
          <cell r="I5622" t="str">
            <v>BOUT</v>
          </cell>
          <cell r="J5622">
            <v>7</v>
          </cell>
          <cell r="K5622" t="str">
            <v>FIGUEROA MIGUEL ANGE</v>
          </cell>
          <cell r="L5622" t="str">
            <v>GUNI</v>
          </cell>
        </row>
        <row r="5623">
          <cell r="A5623">
            <v>22</v>
          </cell>
          <cell r="B5623" t="str">
            <v>X76</v>
          </cell>
          <cell r="C5623" t="str">
            <v>DEPARTAMENTO PINTURA</v>
          </cell>
          <cell r="D5623" t="str">
            <v>484</v>
          </cell>
          <cell r="E5623" t="str">
            <v>TECHO</v>
          </cell>
          <cell r="F5623" t="str">
            <v>BOLLOS</v>
          </cell>
          <cell r="G5623" t="str">
            <v>TECHOBOLLOS</v>
          </cell>
          <cell r="H5623" t="str">
            <v>X76</v>
          </cell>
          <cell r="I5623" t="str">
            <v>TCMU</v>
          </cell>
          <cell r="J5623">
            <v>7</v>
          </cell>
          <cell r="K5623" t="str">
            <v>VERA FEDERICO</v>
          </cell>
          <cell r="L5623" t="str">
            <v>GUNI</v>
          </cell>
        </row>
        <row r="5624">
          <cell r="A5624">
            <v>22</v>
          </cell>
          <cell r="B5624" t="str">
            <v>X76</v>
          </cell>
          <cell r="C5624" t="str">
            <v>DEPARTAMENTO PINTURA</v>
          </cell>
          <cell r="D5624" t="str">
            <v>486</v>
          </cell>
          <cell r="E5624" t="str">
            <v>ALETA ARD.</v>
          </cell>
          <cell r="F5624" t="str">
            <v>CRATER</v>
          </cell>
          <cell r="G5624" t="str">
            <v>ALETA ARD.CRATER</v>
          </cell>
          <cell r="H5624" t="str">
            <v>X76</v>
          </cell>
          <cell r="I5624" t="str">
            <v>BOUT</v>
          </cell>
          <cell r="J5624">
            <v>7</v>
          </cell>
          <cell r="K5624" t="str">
            <v>IBARRA CARLOS NICOLA</v>
          </cell>
          <cell r="L5624" t="str">
            <v>GUNI</v>
          </cell>
        </row>
        <row r="5625">
          <cell r="A5625">
            <v>22</v>
          </cell>
          <cell r="B5625" t="str">
            <v>X76</v>
          </cell>
          <cell r="C5625" t="str">
            <v>DEPARTAMENTO PINTURA</v>
          </cell>
          <cell r="D5625" t="str">
            <v>486</v>
          </cell>
          <cell r="E5625" t="str">
            <v>ALETA ARD.</v>
          </cell>
          <cell r="F5625" t="str">
            <v>DEPOSITO DE PARTICULAS</v>
          </cell>
          <cell r="G5625" t="str">
            <v>ALETA ARD.DEPOSITO DE PARTICULAS</v>
          </cell>
          <cell r="H5625" t="str">
            <v>X76</v>
          </cell>
          <cell r="I5625" t="str">
            <v>BOUT</v>
          </cell>
          <cell r="J5625">
            <v>7</v>
          </cell>
          <cell r="K5625" t="str">
            <v>AUTELLI JORGE A</v>
          </cell>
          <cell r="L5625" t="str">
            <v>TCMU</v>
          </cell>
        </row>
        <row r="5626">
          <cell r="A5626">
            <v>22</v>
          </cell>
          <cell r="B5626" t="str">
            <v>X76</v>
          </cell>
          <cell r="C5626" t="str">
            <v>DEPARTAMENTO PINTURA</v>
          </cell>
          <cell r="D5626" t="str">
            <v>486</v>
          </cell>
          <cell r="E5626" t="str">
            <v>ALETA ARD.</v>
          </cell>
          <cell r="F5626" t="str">
            <v>DEPOSITO DE PARTICULAS</v>
          </cell>
          <cell r="G5626" t="str">
            <v>ALETA ARD.DEPOSITO DE PARTICULAS</v>
          </cell>
          <cell r="H5626" t="str">
            <v>X76</v>
          </cell>
          <cell r="I5626" t="str">
            <v>BOUT</v>
          </cell>
          <cell r="J5626">
            <v>7</v>
          </cell>
          <cell r="K5626" t="str">
            <v>VERA FEDERICO</v>
          </cell>
          <cell r="L5626" t="str">
            <v>GUNI</v>
          </cell>
        </row>
        <row r="5627">
          <cell r="A5627">
            <v>22</v>
          </cell>
          <cell r="B5627" t="str">
            <v>X76</v>
          </cell>
          <cell r="C5627" t="str">
            <v>DEPARTAMENTO PINTURA</v>
          </cell>
          <cell r="D5627" t="str">
            <v>486</v>
          </cell>
          <cell r="E5627" t="str">
            <v>ALETA ARD.</v>
          </cell>
          <cell r="F5627" t="str">
            <v>DEPOSITO DE PARTICULAS</v>
          </cell>
          <cell r="G5627" t="str">
            <v>ALETA ARD.DEPOSITO DE PARTICULAS</v>
          </cell>
          <cell r="H5627" t="str">
            <v>X76</v>
          </cell>
          <cell r="I5627" t="str">
            <v>TCMU</v>
          </cell>
          <cell r="J5627">
            <v>7</v>
          </cell>
          <cell r="K5627" t="str">
            <v>FIGUEROA MIGUEL ANGE</v>
          </cell>
          <cell r="L5627" t="str">
            <v>GUNI</v>
          </cell>
        </row>
        <row r="5628">
          <cell r="A5628">
            <v>22</v>
          </cell>
          <cell r="B5628" t="str">
            <v>X76</v>
          </cell>
          <cell r="C5628" t="str">
            <v>DEPARTAMENTO PINTURA</v>
          </cell>
          <cell r="D5628" t="str">
            <v>486</v>
          </cell>
          <cell r="E5628" t="str">
            <v>ALETA ARD.</v>
          </cell>
          <cell r="F5628" t="str">
            <v>DEPOSITO DE PARTICULAS</v>
          </cell>
          <cell r="G5628" t="str">
            <v>ALETA ARD.DEPOSITO DE PARTICULAS</v>
          </cell>
          <cell r="H5628" t="str">
            <v>X76</v>
          </cell>
          <cell r="I5628" t="str">
            <v>TCMU</v>
          </cell>
          <cell r="J5628">
            <v>7</v>
          </cell>
          <cell r="K5628" t="str">
            <v>VERA FEDERICO</v>
          </cell>
          <cell r="L5628" t="str">
            <v>GUNI</v>
          </cell>
        </row>
        <row r="5629">
          <cell r="A5629">
            <v>22</v>
          </cell>
          <cell r="B5629" t="str">
            <v>X76</v>
          </cell>
          <cell r="C5629" t="str">
            <v>DEPARTAMENTO PINTURA</v>
          </cell>
          <cell r="D5629" t="str">
            <v>486</v>
          </cell>
          <cell r="E5629" t="str">
            <v>ALETA ARD.</v>
          </cell>
          <cell r="F5629" t="str">
            <v>GRANO</v>
          </cell>
          <cell r="G5629" t="str">
            <v>ALETA ARD.GRANO</v>
          </cell>
          <cell r="H5629" t="str">
            <v>X76</v>
          </cell>
          <cell r="I5629" t="str">
            <v>BOUT</v>
          </cell>
          <cell r="J5629">
            <v>7</v>
          </cell>
          <cell r="K5629" t="str">
            <v>MANZANELLI RICARDO O</v>
          </cell>
          <cell r="L5629" t="str">
            <v>GUNI</v>
          </cell>
        </row>
        <row r="5630">
          <cell r="A5630">
            <v>22</v>
          </cell>
          <cell r="B5630" t="str">
            <v>X76</v>
          </cell>
          <cell r="C5630" t="str">
            <v>DEPARTAMENTO PINTURA</v>
          </cell>
          <cell r="D5630" t="str">
            <v>486</v>
          </cell>
          <cell r="E5630" t="str">
            <v>ALETA ARD.</v>
          </cell>
          <cell r="F5630" t="str">
            <v>GRANO</v>
          </cell>
          <cell r="G5630" t="str">
            <v>ALETA ARD.GRANO</v>
          </cell>
          <cell r="H5630" t="str">
            <v>X76</v>
          </cell>
          <cell r="I5630" t="str">
            <v>TCMU</v>
          </cell>
          <cell r="J5630">
            <v>7</v>
          </cell>
          <cell r="K5630" t="str">
            <v>RUSEK CHRISTIAN ADRI</v>
          </cell>
          <cell r="L5630" t="str">
            <v>GUNI</v>
          </cell>
        </row>
        <row r="5631">
          <cell r="A5631">
            <v>22</v>
          </cell>
          <cell r="B5631" t="str">
            <v>X76</v>
          </cell>
          <cell r="C5631" t="str">
            <v>DEPARTAMENTO PINTURA</v>
          </cell>
          <cell r="D5631" t="str">
            <v>486</v>
          </cell>
          <cell r="E5631" t="str">
            <v>ALETA ARD.</v>
          </cell>
          <cell r="F5631" t="str">
            <v>HUELLAS</v>
          </cell>
          <cell r="G5631" t="str">
            <v>ALETA ARD.HUELLAS</v>
          </cell>
          <cell r="H5631" t="str">
            <v>X76</v>
          </cell>
          <cell r="I5631" t="str">
            <v>TCMU</v>
          </cell>
          <cell r="J5631">
            <v>7</v>
          </cell>
          <cell r="K5631" t="str">
            <v>RUSEK CHRISTIAN ADRI</v>
          </cell>
          <cell r="L5631" t="str">
            <v>GUNI</v>
          </cell>
        </row>
        <row r="5632">
          <cell r="A5632">
            <v>22</v>
          </cell>
          <cell r="B5632" t="str">
            <v>X76</v>
          </cell>
          <cell r="C5632" t="str">
            <v>DEPARTAMENTO PINTURA</v>
          </cell>
          <cell r="D5632" t="str">
            <v>486</v>
          </cell>
          <cell r="E5632" t="str">
            <v>ALETA  ARI.</v>
          </cell>
          <cell r="F5632" t="str">
            <v>CRATER</v>
          </cell>
          <cell r="G5632" t="str">
            <v>ALETA  ARI.CRATER</v>
          </cell>
          <cell r="H5632" t="str">
            <v>X76</v>
          </cell>
          <cell r="I5632" t="str">
            <v>BOUT</v>
          </cell>
          <cell r="J5632">
            <v>7</v>
          </cell>
          <cell r="K5632" t="str">
            <v>IBARRA CARLOS NICOLA</v>
          </cell>
          <cell r="L5632" t="str">
            <v>GUNI</v>
          </cell>
        </row>
        <row r="5633">
          <cell r="A5633">
            <v>22</v>
          </cell>
          <cell r="B5633" t="str">
            <v>X76</v>
          </cell>
          <cell r="C5633" t="str">
            <v>DEPARTAMENTO PINTURA</v>
          </cell>
          <cell r="D5633" t="str">
            <v>486</v>
          </cell>
          <cell r="E5633" t="str">
            <v>ALETA  ARI.</v>
          </cell>
          <cell r="F5633" t="str">
            <v>DEPOSITO DE PARTICULAS</v>
          </cell>
          <cell r="G5633" t="str">
            <v>ALETA  ARI.DEPOSITO DE PARTICULAS</v>
          </cell>
          <cell r="H5633" t="str">
            <v>X76</v>
          </cell>
          <cell r="I5633" t="str">
            <v>SREE</v>
          </cell>
          <cell r="J5633">
            <v>7</v>
          </cell>
          <cell r="K5633" t="str">
            <v>RUSEK CHRISTIAN ADRI</v>
          </cell>
          <cell r="L5633" t="str">
            <v>GUNI</v>
          </cell>
        </row>
        <row r="5634">
          <cell r="A5634">
            <v>22</v>
          </cell>
          <cell r="B5634" t="str">
            <v>X76</v>
          </cell>
          <cell r="C5634" t="str">
            <v>DEPARTAMENTO PINTURA</v>
          </cell>
          <cell r="D5634" t="str">
            <v>486</v>
          </cell>
          <cell r="E5634" t="str">
            <v>ALETA  ARI.</v>
          </cell>
          <cell r="F5634" t="str">
            <v>DEPOSITO DE PARTICULAS</v>
          </cell>
          <cell r="G5634" t="str">
            <v>ALETA  ARI.DEPOSITO DE PARTICULAS</v>
          </cell>
          <cell r="H5634" t="str">
            <v>X76</v>
          </cell>
          <cell r="I5634" t="str">
            <v>TCMU</v>
          </cell>
          <cell r="J5634">
            <v>7</v>
          </cell>
          <cell r="K5634" t="str">
            <v>FIGUEROA MIGUEL ANGE</v>
          </cell>
          <cell r="L5634" t="str">
            <v>GUNI</v>
          </cell>
        </row>
        <row r="5635">
          <cell r="A5635">
            <v>22</v>
          </cell>
          <cell r="B5635" t="str">
            <v>X76</v>
          </cell>
          <cell r="C5635" t="str">
            <v>DEPARTAMENTO PINTURA</v>
          </cell>
          <cell r="D5635" t="str">
            <v>486</v>
          </cell>
          <cell r="E5635" t="str">
            <v>ALETA  ARI.</v>
          </cell>
          <cell r="F5635" t="str">
            <v>DEPOSITO DE PARTICULAS</v>
          </cell>
          <cell r="G5635" t="str">
            <v>ALETA  ARI.DEPOSITO DE PARTICULAS</v>
          </cell>
          <cell r="H5635" t="str">
            <v>X76</v>
          </cell>
          <cell r="I5635" t="str">
            <v>TCMU</v>
          </cell>
          <cell r="J5635">
            <v>7</v>
          </cell>
          <cell r="K5635" t="str">
            <v>VERA FEDERICO</v>
          </cell>
          <cell r="L5635" t="str">
            <v>GUNI</v>
          </cell>
        </row>
        <row r="5636">
          <cell r="A5636">
            <v>22</v>
          </cell>
          <cell r="B5636" t="str">
            <v>X76</v>
          </cell>
          <cell r="C5636" t="str">
            <v>DEPARTAMENTO PINTURA</v>
          </cell>
          <cell r="D5636" t="str">
            <v>486</v>
          </cell>
          <cell r="E5636" t="str">
            <v>ALETA  ARI.</v>
          </cell>
          <cell r="F5636" t="str">
            <v>GRANO</v>
          </cell>
          <cell r="G5636" t="str">
            <v>ALETA  ARI.GRANO</v>
          </cell>
          <cell r="H5636" t="str">
            <v>X76</v>
          </cell>
          <cell r="I5636" t="str">
            <v>BOUT</v>
          </cell>
          <cell r="J5636">
            <v>7</v>
          </cell>
          <cell r="K5636" t="str">
            <v>MANZANELLI RICARDO O</v>
          </cell>
          <cell r="L5636" t="str">
            <v>GUNI</v>
          </cell>
        </row>
        <row r="5637">
          <cell r="A5637">
            <v>22</v>
          </cell>
          <cell r="B5637" t="str">
            <v>X76</v>
          </cell>
          <cell r="C5637" t="str">
            <v>DEPARTAMENTO PINTURA</v>
          </cell>
          <cell r="D5637" t="str">
            <v>486</v>
          </cell>
          <cell r="E5637" t="str">
            <v>ALETA  ARI.</v>
          </cell>
          <cell r="F5637" t="str">
            <v>GRANO</v>
          </cell>
          <cell r="G5637" t="str">
            <v>ALETA  ARI.GRANO</v>
          </cell>
          <cell r="H5637" t="str">
            <v>X76</v>
          </cell>
          <cell r="I5637" t="str">
            <v>TCMU</v>
          </cell>
          <cell r="J5637">
            <v>7</v>
          </cell>
          <cell r="K5637" t="str">
            <v>RAMIREZ RICAR DANIEL</v>
          </cell>
          <cell r="L5637" t="str">
            <v>GUNI</v>
          </cell>
        </row>
        <row r="5638">
          <cell r="A5638">
            <v>22</v>
          </cell>
          <cell r="B5638" t="str">
            <v>X76</v>
          </cell>
          <cell r="C5638" t="str">
            <v>DEPARTAMENTO PINTURA</v>
          </cell>
          <cell r="D5638" t="str">
            <v>486</v>
          </cell>
          <cell r="E5638" t="str">
            <v>ALETA  ARI.</v>
          </cell>
          <cell r="F5638" t="str">
            <v>GRANO</v>
          </cell>
          <cell r="G5638" t="str">
            <v>ALETA  ARI.GRANO</v>
          </cell>
          <cell r="H5638" t="str">
            <v>X76</v>
          </cell>
          <cell r="I5638" t="str">
            <v>TCMU</v>
          </cell>
          <cell r="J5638">
            <v>7</v>
          </cell>
          <cell r="K5638" t="str">
            <v>RUSEK CHRISTIAN ADRI</v>
          </cell>
          <cell r="L5638" t="str">
            <v>GUNI</v>
          </cell>
        </row>
        <row r="5639">
          <cell r="A5639">
            <v>22</v>
          </cell>
          <cell r="B5639" t="str">
            <v>X76</v>
          </cell>
          <cell r="C5639" t="str">
            <v>DEPARTAMENTO PINTURA</v>
          </cell>
          <cell r="D5639" t="str">
            <v>486</v>
          </cell>
          <cell r="E5639" t="str">
            <v>ALETA  ARI.</v>
          </cell>
          <cell r="F5639" t="str">
            <v>HUELLAS</v>
          </cell>
          <cell r="G5639" t="str">
            <v>ALETA  ARI.HUELLAS</v>
          </cell>
          <cell r="H5639" t="str">
            <v>X76</v>
          </cell>
          <cell r="I5639" t="str">
            <v>TCMU</v>
          </cell>
          <cell r="J5639">
            <v>7</v>
          </cell>
          <cell r="K5639" t="str">
            <v>ZELAYA GONZA MA CRUZ</v>
          </cell>
          <cell r="L5639" t="str">
            <v>GUNI</v>
          </cell>
        </row>
        <row r="5640">
          <cell r="A5640">
            <v>22</v>
          </cell>
          <cell r="B5640" t="str">
            <v>X76</v>
          </cell>
          <cell r="C5640" t="str">
            <v>DEPARTAMENTO PINTURA</v>
          </cell>
          <cell r="D5640" t="str">
            <v>486</v>
          </cell>
          <cell r="E5640" t="str">
            <v>ALETA  ARI.</v>
          </cell>
          <cell r="F5640" t="str">
            <v>MANCHA</v>
          </cell>
          <cell r="G5640" t="str">
            <v>ALETA  ARI.MANCHA</v>
          </cell>
          <cell r="H5640" t="str">
            <v>X76</v>
          </cell>
          <cell r="I5640" t="str">
            <v>TCMU</v>
          </cell>
          <cell r="J5640">
            <v>7</v>
          </cell>
          <cell r="K5640" t="str">
            <v>FIGUEROA MIGUEL ANGE</v>
          </cell>
          <cell r="L5640" t="str">
            <v>GUNI</v>
          </cell>
        </row>
        <row r="5641">
          <cell r="A5641">
            <v>22</v>
          </cell>
          <cell r="B5641" t="str">
            <v>X76</v>
          </cell>
          <cell r="C5641" t="str">
            <v>DEPARTAMENTO PINTURA</v>
          </cell>
          <cell r="D5641" t="str">
            <v>486</v>
          </cell>
          <cell r="E5641" t="str">
            <v>ALETA  AVD.</v>
          </cell>
          <cell r="F5641" t="str">
            <v>DEPOSITO DE PARTICULAS</v>
          </cell>
          <cell r="G5641" t="str">
            <v>ALETA  AVD.DEPOSITO DE PARTICULAS</v>
          </cell>
          <cell r="H5641" t="str">
            <v>X76</v>
          </cell>
          <cell r="I5641" t="str">
            <v>BOUT</v>
          </cell>
          <cell r="J5641">
            <v>7</v>
          </cell>
          <cell r="K5641" t="str">
            <v>RAMIREZ RICAR DANIEL</v>
          </cell>
          <cell r="L5641" t="str">
            <v>GUNI</v>
          </cell>
        </row>
        <row r="5642">
          <cell r="A5642">
            <v>22</v>
          </cell>
          <cell r="B5642" t="str">
            <v>X76</v>
          </cell>
          <cell r="C5642" t="str">
            <v>DEPARTAMENTO PINTURA</v>
          </cell>
          <cell r="D5642" t="str">
            <v>486</v>
          </cell>
          <cell r="E5642" t="str">
            <v>ALETA  AVD.</v>
          </cell>
          <cell r="F5642" t="str">
            <v>GRANO</v>
          </cell>
          <cell r="G5642" t="str">
            <v>ALETA  AVD.GRANO</v>
          </cell>
          <cell r="H5642" t="str">
            <v>X76</v>
          </cell>
          <cell r="I5642" t="str">
            <v>TCMU</v>
          </cell>
          <cell r="J5642">
            <v>7</v>
          </cell>
          <cell r="K5642" t="str">
            <v>FUENTE FEDER GREGOR</v>
          </cell>
          <cell r="L5642" t="str">
            <v>GUNI</v>
          </cell>
        </row>
        <row r="5643">
          <cell r="A5643">
            <v>22</v>
          </cell>
          <cell r="B5643" t="str">
            <v>X76</v>
          </cell>
          <cell r="C5643" t="str">
            <v>DEPARTAMENTO PINTURA</v>
          </cell>
          <cell r="D5643" t="str">
            <v>486</v>
          </cell>
          <cell r="E5643" t="str">
            <v>ALETA  AVD.</v>
          </cell>
          <cell r="F5643" t="str">
            <v>GRANO</v>
          </cell>
          <cell r="G5643" t="str">
            <v>ALETA  AVD.GRANO</v>
          </cell>
          <cell r="H5643" t="str">
            <v>X76</v>
          </cell>
          <cell r="I5643" t="str">
            <v>TCMU</v>
          </cell>
          <cell r="J5643">
            <v>7</v>
          </cell>
          <cell r="K5643" t="str">
            <v>GUTIERREZ VERONICA</v>
          </cell>
          <cell r="L5643" t="str">
            <v>GUNI</v>
          </cell>
        </row>
        <row r="5644">
          <cell r="A5644">
            <v>22</v>
          </cell>
          <cell r="B5644" t="str">
            <v>X76</v>
          </cell>
          <cell r="C5644" t="str">
            <v>DEPARTAMENTO PINTURA</v>
          </cell>
          <cell r="D5644" t="str">
            <v>486</v>
          </cell>
          <cell r="E5644" t="str">
            <v>ALETA  AVD.</v>
          </cell>
          <cell r="F5644" t="str">
            <v>GRANO</v>
          </cell>
          <cell r="G5644" t="str">
            <v>ALETA  AVD.GRANO</v>
          </cell>
          <cell r="H5644" t="str">
            <v>X76</v>
          </cell>
          <cell r="I5644" t="str">
            <v>TCMU</v>
          </cell>
          <cell r="J5644">
            <v>7</v>
          </cell>
          <cell r="K5644" t="str">
            <v>RUSEK CHRISTIAN ADRI</v>
          </cell>
          <cell r="L5644" t="str">
            <v>GUNI</v>
          </cell>
        </row>
        <row r="5645">
          <cell r="A5645">
            <v>22</v>
          </cell>
          <cell r="B5645" t="str">
            <v>X76</v>
          </cell>
          <cell r="C5645" t="str">
            <v>DEPARTAMENTO PINTURA</v>
          </cell>
          <cell r="D5645" t="str">
            <v>486</v>
          </cell>
          <cell r="E5645" t="str">
            <v>ALETA  AVI.</v>
          </cell>
          <cell r="F5645" t="str">
            <v>GRANO</v>
          </cell>
          <cell r="G5645" t="str">
            <v>ALETA  AVI.GRANO</v>
          </cell>
          <cell r="H5645" t="str">
            <v>X76</v>
          </cell>
          <cell r="I5645" t="str">
            <v>TCMU</v>
          </cell>
          <cell r="J5645">
            <v>7</v>
          </cell>
          <cell r="K5645" t="str">
            <v>FUENTE FEDER GREGOR</v>
          </cell>
          <cell r="L5645" t="str">
            <v>GUNI</v>
          </cell>
        </row>
        <row r="5646">
          <cell r="A5646">
            <v>22</v>
          </cell>
          <cell r="B5646" t="str">
            <v>X76</v>
          </cell>
          <cell r="C5646" t="str">
            <v>DEPARTAMENTO PINTURA</v>
          </cell>
          <cell r="D5646" t="str">
            <v>486</v>
          </cell>
          <cell r="E5646" t="str">
            <v>ALETA  AVI.</v>
          </cell>
          <cell r="F5646" t="str">
            <v>MANCHA</v>
          </cell>
          <cell r="G5646" t="str">
            <v>ALETA  AVI.MANCHA</v>
          </cell>
          <cell r="H5646" t="str">
            <v>X76</v>
          </cell>
          <cell r="I5646" t="str">
            <v>TCMU</v>
          </cell>
          <cell r="J5646">
            <v>7</v>
          </cell>
          <cell r="K5646" t="str">
            <v>GAUNA MARIA EUGENIA</v>
          </cell>
          <cell r="L5646" t="str">
            <v>GUNI</v>
          </cell>
        </row>
        <row r="5647">
          <cell r="A5647">
            <v>22</v>
          </cell>
          <cell r="B5647" t="str">
            <v>X76</v>
          </cell>
          <cell r="C5647" t="str">
            <v>DEPARTAMENTO PINTURA</v>
          </cell>
          <cell r="D5647" t="str">
            <v>486</v>
          </cell>
          <cell r="E5647" t="str">
            <v>ALETA  AVI.</v>
          </cell>
          <cell r="F5647" t="str">
            <v>PICADURAS</v>
          </cell>
          <cell r="G5647" t="str">
            <v>ALETA  AVI.PICADURAS</v>
          </cell>
          <cell r="H5647" t="str">
            <v>X76</v>
          </cell>
          <cell r="I5647" t="str">
            <v>SPIN</v>
          </cell>
          <cell r="J5647">
            <v>7</v>
          </cell>
          <cell r="K5647" t="str">
            <v>ALBORNOZ CARLOS</v>
          </cell>
          <cell r="L5647" t="str">
            <v>SPIN</v>
          </cell>
        </row>
        <row r="5648">
          <cell r="A5648">
            <v>22</v>
          </cell>
          <cell r="B5648" t="str">
            <v>X76</v>
          </cell>
          <cell r="C5648" t="str">
            <v>DEPARTAMENTO PINTURA</v>
          </cell>
          <cell r="D5648" t="str">
            <v>486</v>
          </cell>
          <cell r="E5648" t="str">
            <v>CAJON DE PUERTA BATIENTE ARD.</v>
          </cell>
          <cell r="F5648" t="str">
            <v>DEPOSITO DE PARTICULAS</v>
          </cell>
          <cell r="G5648" t="str">
            <v>CAJON DE PUERTA BATIENTE ARD.DEPOSITO DE PARTICULAS</v>
          </cell>
          <cell r="H5648" t="str">
            <v>X76</v>
          </cell>
          <cell r="I5648" t="str">
            <v>SREE</v>
          </cell>
          <cell r="J5648">
            <v>7</v>
          </cell>
          <cell r="K5648" t="str">
            <v>VERA FEDERICO</v>
          </cell>
          <cell r="L5648" t="str">
            <v>GUNI</v>
          </cell>
        </row>
        <row r="5649">
          <cell r="A5649">
            <v>22</v>
          </cell>
          <cell r="B5649" t="str">
            <v>X76</v>
          </cell>
          <cell r="C5649" t="str">
            <v>DEPARTAMENTO PINTURA</v>
          </cell>
          <cell r="D5649" t="str">
            <v>486</v>
          </cell>
          <cell r="E5649" t="str">
            <v>CAPOT AV.</v>
          </cell>
          <cell r="F5649" t="str">
            <v>CRATER</v>
          </cell>
          <cell r="G5649" t="str">
            <v>CAPOT AV.CRATER</v>
          </cell>
          <cell r="H5649" t="str">
            <v>X76</v>
          </cell>
          <cell r="I5649" t="str">
            <v>TCMU</v>
          </cell>
          <cell r="J5649">
            <v>7</v>
          </cell>
          <cell r="K5649" t="str">
            <v>MANZANELLI RICARDO O</v>
          </cell>
          <cell r="L5649" t="str">
            <v>GUNI</v>
          </cell>
        </row>
        <row r="5650">
          <cell r="A5650">
            <v>22</v>
          </cell>
          <cell r="B5650" t="str">
            <v>X76</v>
          </cell>
          <cell r="C5650" t="str">
            <v>DEPARTAMENTO PINTURA</v>
          </cell>
          <cell r="D5650" t="str">
            <v>486</v>
          </cell>
          <cell r="E5650" t="str">
            <v>CAPOT AV.</v>
          </cell>
          <cell r="F5650" t="str">
            <v>DEPOSITO DE PARTICULAS</v>
          </cell>
          <cell r="G5650" t="str">
            <v>CAPOT AV.DEPOSITO DE PARTICULAS</v>
          </cell>
          <cell r="H5650" t="str">
            <v>X76</v>
          </cell>
          <cell r="I5650" t="str">
            <v>TCMU</v>
          </cell>
          <cell r="J5650">
            <v>7</v>
          </cell>
          <cell r="K5650" t="str">
            <v>RUSEK CHRISTIAN ADRI</v>
          </cell>
          <cell r="L5650" t="str">
            <v>GUNI</v>
          </cell>
        </row>
        <row r="5651">
          <cell r="A5651">
            <v>22</v>
          </cell>
          <cell r="B5651" t="str">
            <v>X76</v>
          </cell>
          <cell r="C5651" t="str">
            <v>DEPARTAMENTO PINTURA</v>
          </cell>
          <cell r="D5651" t="str">
            <v>486</v>
          </cell>
          <cell r="E5651" t="str">
            <v>CAPOT AV.</v>
          </cell>
          <cell r="F5651" t="str">
            <v>GRANO</v>
          </cell>
          <cell r="G5651" t="str">
            <v>CAPOT AV.GRANO</v>
          </cell>
          <cell r="H5651" t="str">
            <v>X76</v>
          </cell>
          <cell r="I5651" t="str">
            <v>TCMU</v>
          </cell>
          <cell r="J5651">
            <v>7</v>
          </cell>
          <cell r="K5651" t="str">
            <v>RIZZI JESSICA</v>
          </cell>
          <cell r="L5651" t="str">
            <v>GUNI</v>
          </cell>
        </row>
        <row r="5652">
          <cell r="A5652">
            <v>22</v>
          </cell>
          <cell r="B5652" t="str">
            <v>X76</v>
          </cell>
          <cell r="C5652" t="str">
            <v>DEPARTAMENTO PINTURA</v>
          </cell>
          <cell r="D5652" t="str">
            <v>486</v>
          </cell>
          <cell r="E5652" t="str">
            <v>CAPOT AV.</v>
          </cell>
          <cell r="F5652" t="str">
            <v>MANCHA</v>
          </cell>
          <cell r="G5652" t="str">
            <v>CAPOT AV.MANCHA</v>
          </cell>
          <cell r="H5652" t="str">
            <v>X76</v>
          </cell>
          <cell r="I5652" t="str">
            <v>TCMU</v>
          </cell>
          <cell r="J5652">
            <v>7</v>
          </cell>
          <cell r="K5652" t="str">
            <v>MANZANELLI RICARDO O</v>
          </cell>
          <cell r="L5652" t="str">
            <v>GUNI</v>
          </cell>
        </row>
        <row r="5653">
          <cell r="A5653">
            <v>22</v>
          </cell>
          <cell r="B5653" t="str">
            <v>X76</v>
          </cell>
          <cell r="C5653" t="str">
            <v>DEPARTAMENTO PINTURA</v>
          </cell>
          <cell r="D5653" t="str">
            <v>486</v>
          </cell>
          <cell r="E5653" t="str">
            <v>CUSTODIA  I.</v>
          </cell>
          <cell r="F5653" t="str">
            <v>DEPOSITO DE PARTICULAS</v>
          </cell>
          <cell r="G5653" t="str">
            <v>CUSTODIA  I.DEPOSITO DE PARTICULAS</v>
          </cell>
          <cell r="H5653" t="str">
            <v>X76</v>
          </cell>
          <cell r="I5653" t="str">
            <v>BOUT</v>
          </cell>
          <cell r="J5653">
            <v>7</v>
          </cell>
          <cell r="K5653" t="str">
            <v>GUTIERREZ VERONICA</v>
          </cell>
          <cell r="L5653" t="str">
            <v>GUNI</v>
          </cell>
        </row>
        <row r="5654">
          <cell r="A5654">
            <v>22</v>
          </cell>
          <cell r="B5654" t="str">
            <v>X76</v>
          </cell>
          <cell r="C5654" t="str">
            <v>DEPARTAMENTO PINTURA</v>
          </cell>
          <cell r="D5654" t="str">
            <v>486</v>
          </cell>
          <cell r="E5654" t="str">
            <v>CUSTODIA  I.</v>
          </cell>
          <cell r="F5654" t="str">
            <v>DEPOSITO DE PARTICULAS</v>
          </cell>
          <cell r="G5654" t="str">
            <v>CUSTODIA  I.DEPOSITO DE PARTICULAS</v>
          </cell>
          <cell r="H5654" t="str">
            <v>X76</v>
          </cell>
          <cell r="I5654" t="str">
            <v>BOUT</v>
          </cell>
          <cell r="J5654">
            <v>7</v>
          </cell>
          <cell r="K5654" t="str">
            <v>RAMIREZ RICAR DANIEL</v>
          </cell>
          <cell r="L5654" t="str">
            <v>GUNI</v>
          </cell>
        </row>
        <row r="5655">
          <cell r="A5655">
            <v>22</v>
          </cell>
          <cell r="B5655" t="str">
            <v>X76</v>
          </cell>
          <cell r="C5655" t="str">
            <v>DEPARTAMENTO PINTURA</v>
          </cell>
          <cell r="D5655" t="str">
            <v>486</v>
          </cell>
          <cell r="E5655" t="str">
            <v>CUSTODIA  I.</v>
          </cell>
          <cell r="F5655" t="str">
            <v>DEPOSITO DE PARTICULAS</v>
          </cell>
          <cell r="G5655" t="str">
            <v>CUSTODIA  I.DEPOSITO DE PARTICULAS</v>
          </cell>
          <cell r="H5655" t="str">
            <v>X76</v>
          </cell>
          <cell r="I5655" t="str">
            <v>TCMU</v>
          </cell>
          <cell r="J5655">
            <v>7</v>
          </cell>
          <cell r="K5655" t="str">
            <v>FIGUEROA MIGUEL ANGE</v>
          </cell>
          <cell r="L5655" t="str">
            <v>GUNI</v>
          </cell>
        </row>
        <row r="5656">
          <cell r="A5656">
            <v>22</v>
          </cell>
          <cell r="B5656" t="str">
            <v>X76</v>
          </cell>
          <cell r="C5656" t="str">
            <v>DEPARTAMENTO PINTURA</v>
          </cell>
          <cell r="D5656" t="str">
            <v>486</v>
          </cell>
          <cell r="E5656" t="str">
            <v>ENCUADRAMIENTO DE PUERTA ARI.</v>
          </cell>
          <cell r="F5656" t="str">
            <v>DEPOSITO DE PARTICULAS</v>
          </cell>
          <cell r="G5656" t="str">
            <v>ENCUADRAMIENTO DE PUERTA ARI.DEPOSITO DE PARTICULAS</v>
          </cell>
          <cell r="H5656" t="str">
            <v>X76</v>
          </cell>
          <cell r="I5656" t="str">
            <v>BOUT</v>
          </cell>
          <cell r="J5656">
            <v>7</v>
          </cell>
          <cell r="K5656" t="str">
            <v>FIGUEROA MIGUEL ANGE</v>
          </cell>
          <cell r="L5656" t="str">
            <v>GUNI</v>
          </cell>
        </row>
        <row r="5657">
          <cell r="A5657">
            <v>22</v>
          </cell>
          <cell r="B5657" t="str">
            <v>X76</v>
          </cell>
          <cell r="C5657" t="str">
            <v>DEPARTAMENTO PINTURA</v>
          </cell>
          <cell r="D5657" t="str">
            <v>486</v>
          </cell>
          <cell r="E5657" t="str">
            <v>ENCUADRAMIENTO DE PUERTA AVD.</v>
          </cell>
          <cell r="F5657" t="str">
            <v>GRANO</v>
          </cell>
          <cell r="G5657" t="str">
            <v>ENCUADRAMIENTO DE PUERTA AVD.GRANO</v>
          </cell>
          <cell r="H5657" t="str">
            <v>X76</v>
          </cell>
          <cell r="I5657" t="str">
            <v>TCMU</v>
          </cell>
          <cell r="J5657">
            <v>7</v>
          </cell>
          <cell r="K5657" t="str">
            <v>FUENTE FEDER GREGOR</v>
          </cell>
          <cell r="L5657" t="str">
            <v>GUNI</v>
          </cell>
        </row>
        <row r="5658">
          <cell r="A5658">
            <v>22</v>
          </cell>
          <cell r="B5658" t="str">
            <v>X76</v>
          </cell>
          <cell r="C5658" t="str">
            <v>DEPARTAMENTO PINTURA</v>
          </cell>
          <cell r="D5658" t="str">
            <v>486</v>
          </cell>
          <cell r="E5658" t="str">
            <v>ENCUADRAMIENTO DE PUERTA AVI.</v>
          </cell>
          <cell r="F5658" t="str">
            <v>GRANO</v>
          </cell>
          <cell r="G5658" t="str">
            <v>ENCUADRAMIENTO DE PUERTA AVI.GRANO</v>
          </cell>
          <cell r="H5658" t="str">
            <v>X76</v>
          </cell>
          <cell r="I5658" t="str">
            <v>TCMU</v>
          </cell>
          <cell r="J5658">
            <v>7</v>
          </cell>
          <cell r="K5658" t="str">
            <v>FUENTE FEDER GREGOR</v>
          </cell>
          <cell r="L5658" t="str">
            <v>GUNI</v>
          </cell>
        </row>
        <row r="5659">
          <cell r="A5659">
            <v>22</v>
          </cell>
          <cell r="B5659" t="str">
            <v>X76</v>
          </cell>
          <cell r="C5659" t="str">
            <v>DEPARTAMENTO PINTURA</v>
          </cell>
          <cell r="D5659" t="str">
            <v>486</v>
          </cell>
          <cell r="E5659" t="str">
            <v>MARCO DE PUERTA  AVD</v>
          </cell>
          <cell r="F5659" t="str">
            <v>GRANO</v>
          </cell>
          <cell r="G5659" t="str">
            <v>MARCO DE PUERTA  AVDGRANO</v>
          </cell>
          <cell r="H5659" t="str">
            <v>X76</v>
          </cell>
          <cell r="I5659" t="str">
            <v>TCMU</v>
          </cell>
          <cell r="J5659">
            <v>7</v>
          </cell>
          <cell r="K5659" t="str">
            <v>RAMIREZ RICAR DANIEL</v>
          </cell>
          <cell r="L5659" t="str">
            <v>GUNI</v>
          </cell>
        </row>
        <row r="5660">
          <cell r="A5660">
            <v>22</v>
          </cell>
          <cell r="B5660" t="str">
            <v>X76</v>
          </cell>
          <cell r="C5660" t="str">
            <v>DEPARTAMENTO PINTURA</v>
          </cell>
          <cell r="D5660" t="str">
            <v>486</v>
          </cell>
          <cell r="E5660" t="str">
            <v>PAÑO LATERAL ARI</v>
          </cell>
          <cell r="F5660" t="str">
            <v>GRANO</v>
          </cell>
          <cell r="G5660" t="str">
            <v>PAÑO LATERAL ARIGRANO</v>
          </cell>
          <cell r="H5660" t="str">
            <v>X76</v>
          </cell>
          <cell r="I5660" t="str">
            <v>SPIN</v>
          </cell>
          <cell r="J5660">
            <v>7</v>
          </cell>
          <cell r="K5660" t="str">
            <v>ALBORNOZ CARLOS</v>
          </cell>
          <cell r="L5660" t="str">
            <v>SPIN</v>
          </cell>
        </row>
        <row r="5661">
          <cell r="A5661">
            <v>22</v>
          </cell>
          <cell r="B5661" t="str">
            <v>X76</v>
          </cell>
          <cell r="C5661" t="str">
            <v>DEPARTAMENTO PINTURA</v>
          </cell>
          <cell r="D5661" t="str">
            <v>486</v>
          </cell>
          <cell r="E5661" t="str">
            <v>PIE MEDIO  D.</v>
          </cell>
          <cell r="F5661" t="str">
            <v>DEPOSITO DE PARTICULAS</v>
          </cell>
          <cell r="G5661" t="str">
            <v>PIE MEDIO  D.DEPOSITO DE PARTICULAS</v>
          </cell>
          <cell r="H5661" t="str">
            <v>X76</v>
          </cell>
          <cell r="I5661" t="str">
            <v>TCMU</v>
          </cell>
          <cell r="J5661">
            <v>7</v>
          </cell>
          <cell r="K5661" t="str">
            <v>RAMIREZ RICAR DANIEL</v>
          </cell>
          <cell r="L5661" t="str">
            <v>GUNI</v>
          </cell>
        </row>
        <row r="5662">
          <cell r="A5662">
            <v>22</v>
          </cell>
          <cell r="B5662" t="str">
            <v>X76</v>
          </cell>
          <cell r="C5662" t="str">
            <v>DEPARTAMENTO PINTURA</v>
          </cell>
          <cell r="D5662" t="str">
            <v>486</v>
          </cell>
          <cell r="E5662" t="str">
            <v>PIE MEDIO  D.</v>
          </cell>
          <cell r="F5662" t="str">
            <v>DEPOSITO DE PARTICULAS</v>
          </cell>
          <cell r="G5662" t="str">
            <v>PIE MEDIO  D.DEPOSITO DE PARTICULAS</v>
          </cell>
          <cell r="H5662" t="str">
            <v>X76</v>
          </cell>
          <cell r="I5662" t="str">
            <v>TCMU</v>
          </cell>
          <cell r="J5662">
            <v>7</v>
          </cell>
          <cell r="K5662" t="str">
            <v>VERA FEDERICO</v>
          </cell>
          <cell r="L5662" t="str">
            <v>GUNI</v>
          </cell>
        </row>
        <row r="5663">
          <cell r="A5663">
            <v>22</v>
          </cell>
          <cell r="B5663" t="str">
            <v>X76</v>
          </cell>
          <cell r="C5663" t="str">
            <v>DEPARTAMENTO PINTURA</v>
          </cell>
          <cell r="D5663" t="str">
            <v>486</v>
          </cell>
          <cell r="E5663" t="str">
            <v>PIE MEDIO  D.</v>
          </cell>
          <cell r="F5663" t="str">
            <v>GRANO</v>
          </cell>
          <cell r="G5663" t="str">
            <v>PIE MEDIO  D.GRANO</v>
          </cell>
          <cell r="H5663" t="str">
            <v>X76</v>
          </cell>
          <cell r="I5663" t="str">
            <v>TCMU</v>
          </cell>
          <cell r="J5663">
            <v>7</v>
          </cell>
          <cell r="K5663" t="str">
            <v>RAMIREZ RICAR DANIEL</v>
          </cell>
          <cell r="L5663" t="str">
            <v>GUNI</v>
          </cell>
        </row>
        <row r="5664">
          <cell r="A5664">
            <v>22</v>
          </cell>
          <cell r="B5664" t="str">
            <v>X76</v>
          </cell>
          <cell r="C5664" t="str">
            <v>DEPARTAMENTO PINTURA</v>
          </cell>
          <cell r="D5664" t="str">
            <v>486</v>
          </cell>
          <cell r="E5664" t="str">
            <v>PIE MEDIO  D.</v>
          </cell>
          <cell r="F5664" t="str">
            <v>HUELLAS</v>
          </cell>
          <cell r="G5664" t="str">
            <v>PIE MEDIO  D.HUELLAS</v>
          </cell>
          <cell r="H5664" t="str">
            <v>X76</v>
          </cell>
          <cell r="I5664" t="str">
            <v>TCMU</v>
          </cell>
          <cell r="J5664">
            <v>7</v>
          </cell>
          <cell r="K5664" t="str">
            <v>FUENTE FEDER GREGOR</v>
          </cell>
          <cell r="L5664" t="str">
            <v>GUNI</v>
          </cell>
        </row>
        <row r="5665">
          <cell r="A5665">
            <v>22</v>
          </cell>
          <cell r="B5665" t="str">
            <v>X76</v>
          </cell>
          <cell r="C5665" t="str">
            <v>DEPARTAMENTO PINTURA</v>
          </cell>
          <cell r="D5665" t="str">
            <v>486</v>
          </cell>
          <cell r="E5665" t="str">
            <v>PORTON (CONJUNTO)</v>
          </cell>
          <cell r="F5665" t="str">
            <v>DEPOSITO DE PARTICULAS</v>
          </cell>
          <cell r="G5665" t="str">
            <v>PORTON (CONJUNTO)DEPOSITO DE PARTICULAS</v>
          </cell>
          <cell r="H5665" t="str">
            <v>X76</v>
          </cell>
          <cell r="I5665" t="str">
            <v>BOUT</v>
          </cell>
          <cell r="J5665">
            <v>7</v>
          </cell>
          <cell r="K5665" t="str">
            <v>VERA FEDERICO</v>
          </cell>
          <cell r="L5665" t="str">
            <v>GUNI</v>
          </cell>
        </row>
        <row r="5666">
          <cell r="A5666">
            <v>22</v>
          </cell>
          <cell r="B5666" t="str">
            <v>X76</v>
          </cell>
          <cell r="C5666" t="str">
            <v>DEPARTAMENTO PINTURA</v>
          </cell>
          <cell r="D5666" t="str">
            <v>486</v>
          </cell>
          <cell r="E5666" t="str">
            <v>PORTON (CONJUNTO)</v>
          </cell>
          <cell r="F5666" t="str">
            <v>GRANO</v>
          </cell>
          <cell r="G5666" t="str">
            <v>PORTON (CONJUNTO)GRANO</v>
          </cell>
          <cell r="H5666" t="str">
            <v>X76</v>
          </cell>
          <cell r="I5666" t="str">
            <v>TCMU</v>
          </cell>
          <cell r="J5666">
            <v>7</v>
          </cell>
          <cell r="K5666" t="str">
            <v>FUENTE FEDER GREGOR</v>
          </cell>
          <cell r="L5666" t="str">
            <v>GUNI</v>
          </cell>
        </row>
        <row r="5667">
          <cell r="A5667">
            <v>22</v>
          </cell>
          <cell r="B5667" t="str">
            <v>X76</v>
          </cell>
          <cell r="C5667" t="str">
            <v>DEPARTAMENTO PINTURA</v>
          </cell>
          <cell r="D5667" t="str">
            <v>486</v>
          </cell>
          <cell r="E5667" t="str">
            <v>PUERTA AVD.</v>
          </cell>
          <cell r="F5667" t="str">
            <v>DEPOSITO DE PARTICULAS</v>
          </cell>
          <cell r="G5667" t="str">
            <v>PUERTA AVD.DEPOSITO DE PARTICULAS</v>
          </cell>
          <cell r="H5667" t="str">
            <v>X76</v>
          </cell>
          <cell r="I5667" t="str">
            <v>TCMU</v>
          </cell>
          <cell r="J5667">
            <v>7</v>
          </cell>
          <cell r="K5667" t="str">
            <v>RAMIREZ RICAR DANIEL</v>
          </cell>
          <cell r="L5667" t="str">
            <v>GUNI</v>
          </cell>
        </row>
        <row r="5668">
          <cell r="A5668">
            <v>22</v>
          </cell>
          <cell r="B5668" t="str">
            <v>X76</v>
          </cell>
          <cell r="C5668" t="str">
            <v>DEPARTAMENTO PINTURA</v>
          </cell>
          <cell r="D5668" t="str">
            <v>486</v>
          </cell>
          <cell r="E5668" t="str">
            <v>PUERTA AVD.</v>
          </cell>
          <cell r="F5668" t="str">
            <v>DEPOSITO DE PARTICULAS</v>
          </cell>
          <cell r="G5668" t="str">
            <v>PUERTA AVD.DEPOSITO DE PARTICULAS</v>
          </cell>
          <cell r="H5668" t="str">
            <v>X76</v>
          </cell>
          <cell r="I5668" t="str">
            <v>TCMU</v>
          </cell>
          <cell r="J5668">
            <v>7</v>
          </cell>
          <cell r="K5668" t="str">
            <v>VERA FEDERICO</v>
          </cell>
          <cell r="L5668" t="str">
            <v>GUNI</v>
          </cell>
        </row>
        <row r="5669">
          <cell r="A5669">
            <v>22</v>
          </cell>
          <cell r="B5669" t="str">
            <v>X76</v>
          </cell>
          <cell r="C5669" t="str">
            <v>DEPARTAMENTO PINTURA</v>
          </cell>
          <cell r="D5669" t="str">
            <v>486</v>
          </cell>
          <cell r="E5669" t="str">
            <v>PUERTA AVD.</v>
          </cell>
          <cell r="F5669" t="str">
            <v>GRANO</v>
          </cell>
          <cell r="G5669" t="str">
            <v>PUERTA AVD.GRANO</v>
          </cell>
          <cell r="H5669" t="str">
            <v>X76</v>
          </cell>
          <cell r="I5669" t="str">
            <v>TCMU</v>
          </cell>
          <cell r="J5669">
            <v>7</v>
          </cell>
          <cell r="K5669" t="str">
            <v>FIGUEROA MIGUEL ANGE</v>
          </cell>
          <cell r="L5669" t="str">
            <v>GUNI</v>
          </cell>
        </row>
        <row r="5670">
          <cell r="A5670">
            <v>22</v>
          </cell>
          <cell r="B5670" t="str">
            <v>X76</v>
          </cell>
          <cell r="C5670" t="str">
            <v>DEPARTAMENTO PINTURA</v>
          </cell>
          <cell r="D5670" t="str">
            <v>486</v>
          </cell>
          <cell r="E5670" t="str">
            <v>PUERTA AVD.</v>
          </cell>
          <cell r="F5670" t="str">
            <v>HUELLAS</v>
          </cell>
          <cell r="G5670" t="str">
            <v>PUERTA AVD.HUELLAS</v>
          </cell>
          <cell r="H5670" t="str">
            <v>X76</v>
          </cell>
          <cell r="I5670" t="str">
            <v>TCMU</v>
          </cell>
          <cell r="J5670">
            <v>7</v>
          </cell>
          <cell r="K5670" t="str">
            <v>MANZANELLI RICARDO O</v>
          </cell>
          <cell r="L5670" t="str">
            <v>GUNI</v>
          </cell>
        </row>
        <row r="5671">
          <cell r="A5671">
            <v>22</v>
          </cell>
          <cell r="B5671" t="str">
            <v>X76</v>
          </cell>
          <cell r="C5671" t="str">
            <v>DEPARTAMENTO PINTURA</v>
          </cell>
          <cell r="D5671" t="str">
            <v>486</v>
          </cell>
          <cell r="E5671" t="str">
            <v>PUERTA AVD.</v>
          </cell>
          <cell r="F5671" t="str">
            <v>MANCHA</v>
          </cell>
          <cell r="G5671" t="str">
            <v>PUERTA AVD.MANCHA</v>
          </cell>
          <cell r="H5671" t="str">
            <v>X76</v>
          </cell>
          <cell r="I5671" t="str">
            <v>TCMU</v>
          </cell>
          <cell r="J5671">
            <v>7</v>
          </cell>
          <cell r="K5671" t="str">
            <v>RUSEK CHRISTIAN ADRI</v>
          </cell>
          <cell r="L5671" t="str">
            <v>GUNI</v>
          </cell>
        </row>
        <row r="5672">
          <cell r="A5672">
            <v>22</v>
          </cell>
          <cell r="B5672" t="str">
            <v>X76</v>
          </cell>
          <cell r="C5672" t="str">
            <v>DEPARTAMENTO PINTURA</v>
          </cell>
          <cell r="D5672" t="str">
            <v>486</v>
          </cell>
          <cell r="E5672" t="str">
            <v>PUERTA AVD.</v>
          </cell>
          <cell r="F5672" t="str">
            <v>PICADURAS</v>
          </cell>
          <cell r="G5672" t="str">
            <v>PUERTA AVD.PICADURAS</v>
          </cell>
          <cell r="H5672" t="str">
            <v>X76</v>
          </cell>
          <cell r="I5672" t="str">
            <v>TCMU</v>
          </cell>
          <cell r="J5672">
            <v>7</v>
          </cell>
          <cell r="K5672" t="str">
            <v>VAZQUEZ RENE ALBERTO</v>
          </cell>
          <cell r="L5672" t="str">
            <v>GUNI</v>
          </cell>
        </row>
        <row r="5673">
          <cell r="A5673">
            <v>22</v>
          </cell>
          <cell r="B5673" t="str">
            <v>X76</v>
          </cell>
          <cell r="C5673" t="str">
            <v>DEPARTAMENTO PINTURA</v>
          </cell>
          <cell r="D5673" t="str">
            <v>486</v>
          </cell>
          <cell r="E5673" t="str">
            <v>PUERTA AVI.</v>
          </cell>
          <cell r="F5673" t="str">
            <v>GRANO</v>
          </cell>
          <cell r="G5673" t="str">
            <v>PUERTA AVI.GRANO</v>
          </cell>
          <cell r="H5673" t="str">
            <v>X76</v>
          </cell>
          <cell r="I5673" t="str">
            <v>BOUT</v>
          </cell>
          <cell r="J5673">
            <v>7</v>
          </cell>
          <cell r="K5673" t="str">
            <v>ZELAYA GONZA MA CRUZ</v>
          </cell>
          <cell r="L5673" t="str">
            <v>GUNI</v>
          </cell>
        </row>
        <row r="5674">
          <cell r="A5674">
            <v>22</v>
          </cell>
          <cell r="B5674" t="str">
            <v>X76</v>
          </cell>
          <cell r="C5674" t="str">
            <v>DEPARTAMENTO PINTURA</v>
          </cell>
          <cell r="D5674" t="str">
            <v>486</v>
          </cell>
          <cell r="E5674" t="str">
            <v>PUERTA AVI.</v>
          </cell>
          <cell r="F5674" t="str">
            <v>MANCHA</v>
          </cell>
          <cell r="G5674" t="str">
            <v>PUERTA AVI.MANCHA</v>
          </cell>
          <cell r="H5674" t="str">
            <v>X76</v>
          </cell>
          <cell r="I5674" t="str">
            <v>TCMU</v>
          </cell>
          <cell r="J5674">
            <v>7</v>
          </cell>
          <cell r="K5674" t="str">
            <v>ZELAYA GONZA MA CRUZ</v>
          </cell>
          <cell r="L5674" t="str">
            <v>GUNI</v>
          </cell>
        </row>
        <row r="5675">
          <cell r="A5675">
            <v>22</v>
          </cell>
          <cell r="B5675" t="str">
            <v>X76</v>
          </cell>
          <cell r="C5675" t="str">
            <v>DEPARTAMENTO PINTURA</v>
          </cell>
          <cell r="D5675" t="str">
            <v>486</v>
          </cell>
          <cell r="E5675" t="str">
            <v>PUERTA BATIENTE ARD.</v>
          </cell>
          <cell r="F5675" t="str">
            <v>DEPOSITO DE PARTICULAS</v>
          </cell>
          <cell r="G5675" t="str">
            <v>PUERTA BATIENTE ARD.DEPOSITO DE PARTICULAS</v>
          </cell>
          <cell r="H5675" t="str">
            <v>X76</v>
          </cell>
          <cell r="I5675" t="str">
            <v>BOUT</v>
          </cell>
          <cell r="J5675">
            <v>7</v>
          </cell>
          <cell r="K5675" t="str">
            <v>RAMIREZ RICAR DANIEL</v>
          </cell>
          <cell r="L5675" t="str">
            <v>GUNI</v>
          </cell>
        </row>
        <row r="5676">
          <cell r="A5676">
            <v>22</v>
          </cell>
          <cell r="B5676" t="str">
            <v>X76</v>
          </cell>
          <cell r="C5676" t="str">
            <v>DEPARTAMENTO PINTURA</v>
          </cell>
          <cell r="D5676" t="str">
            <v>486</v>
          </cell>
          <cell r="E5676" t="str">
            <v>PUERTA BATIENTE ARD.</v>
          </cell>
          <cell r="F5676" t="str">
            <v>DEPOSITO DE PARTICULAS</v>
          </cell>
          <cell r="G5676" t="str">
            <v>PUERTA BATIENTE ARD.DEPOSITO DE PARTICULAS</v>
          </cell>
          <cell r="H5676" t="str">
            <v>X76</v>
          </cell>
          <cell r="I5676" t="str">
            <v>BOUT</v>
          </cell>
          <cell r="J5676">
            <v>7</v>
          </cell>
          <cell r="K5676" t="str">
            <v>VERA FEDERICO</v>
          </cell>
          <cell r="L5676" t="str">
            <v>GUNI</v>
          </cell>
        </row>
        <row r="5677">
          <cell r="A5677">
            <v>22</v>
          </cell>
          <cell r="B5677" t="str">
            <v>X76</v>
          </cell>
          <cell r="C5677" t="str">
            <v>DEPARTAMENTO PINTURA</v>
          </cell>
          <cell r="D5677" t="str">
            <v>486</v>
          </cell>
          <cell r="E5677" t="str">
            <v>PUERTA BATIENTE ARD.</v>
          </cell>
          <cell r="F5677" t="str">
            <v>DEPOSITO DE PARTICULAS</v>
          </cell>
          <cell r="G5677" t="str">
            <v>PUERTA BATIENTE ARD.DEPOSITO DE PARTICULAS</v>
          </cell>
          <cell r="H5677" t="str">
            <v>X76</v>
          </cell>
          <cell r="I5677" t="str">
            <v>TCMU</v>
          </cell>
          <cell r="J5677">
            <v>7</v>
          </cell>
          <cell r="K5677" t="str">
            <v>RIZZI JESSICA</v>
          </cell>
          <cell r="L5677" t="str">
            <v>GUNI</v>
          </cell>
        </row>
        <row r="5678">
          <cell r="A5678">
            <v>22</v>
          </cell>
          <cell r="B5678" t="str">
            <v>X76</v>
          </cell>
          <cell r="C5678" t="str">
            <v>DEPARTAMENTO PINTURA</v>
          </cell>
          <cell r="D5678" t="str">
            <v>486</v>
          </cell>
          <cell r="E5678" t="str">
            <v>PUERTA BATIENTE ARD.</v>
          </cell>
          <cell r="F5678" t="str">
            <v>GRANO</v>
          </cell>
          <cell r="G5678" t="str">
            <v>PUERTA BATIENTE ARD.GRANO</v>
          </cell>
          <cell r="H5678" t="str">
            <v>X76</v>
          </cell>
          <cell r="I5678" t="str">
            <v>TCMU</v>
          </cell>
          <cell r="J5678">
            <v>7</v>
          </cell>
          <cell r="K5678" t="str">
            <v>GAUNA MARIA EUGENIA</v>
          </cell>
          <cell r="L5678" t="str">
            <v>GUNI</v>
          </cell>
        </row>
        <row r="5679">
          <cell r="A5679">
            <v>22</v>
          </cell>
          <cell r="B5679" t="str">
            <v>X76</v>
          </cell>
          <cell r="C5679" t="str">
            <v>DEPARTAMENTO PINTURA</v>
          </cell>
          <cell r="D5679" t="str">
            <v>486</v>
          </cell>
          <cell r="E5679" t="str">
            <v>PUERTA BATIENTE ARI.</v>
          </cell>
          <cell r="F5679" t="str">
            <v>DEPOSITO DE PARTICULAS</v>
          </cell>
          <cell r="G5679" t="str">
            <v>PUERTA BATIENTE ARI.DEPOSITO DE PARTICULAS</v>
          </cell>
          <cell r="H5679" t="str">
            <v>X76</v>
          </cell>
          <cell r="I5679" t="str">
            <v>TCMU</v>
          </cell>
          <cell r="J5679">
            <v>7</v>
          </cell>
          <cell r="K5679" t="str">
            <v>FIGUEROA MIGUEL ANGE</v>
          </cell>
          <cell r="L5679" t="str">
            <v>GUNI</v>
          </cell>
        </row>
        <row r="5680">
          <cell r="A5680">
            <v>22</v>
          </cell>
          <cell r="B5680" t="str">
            <v>X76</v>
          </cell>
          <cell r="C5680" t="str">
            <v>DEPARTAMENTO PINTURA</v>
          </cell>
          <cell r="D5680" t="str">
            <v>486</v>
          </cell>
          <cell r="E5680" t="str">
            <v>PUERTA BATIENTE ARI.</v>
          </cell>
          <cell r="F5680" t="str">
            <v>GRANO</v>
          </cell>
          <cell r="G5680" t="str">
            <v>PUERTA BATIENTE ARI.GRANO</v>
          </cell>
          <cell r="H5680" t="str">
            <v>X76</v>
          </cell>
          <cell r="I5680" t="str">
            <v>TCMU</v>
          </cell>
          <cell r="J5680">
            <v>7</v>
          </cell>
          <cell r="K5680" t="str">
            <v>ZELAYA GONZA MA CRUZ</v>
          </cell>
          <cell r="L5680" t="str">
            <v>GUNI</v>
          </cell>
        </row>
        <row r="5681">
          <cell r="A5681">
            <v>22</v>
          </cell>
          <cell r="B5681" t="str">
            <v>X76</v>
          </cell>
          <cell r="C5681" t="str">
            <v>DEPARTAMENTO PINTURA</v>
          </cell>
          <cell r="D5681" t="str">
            <v>486</v>
          </cell>
          <cell r="E5681" t="str">
            <v>PUERTA BATIENTE ARI.</v>
          </cell>
          <cell r="F5681" t="str">
            <v>HUELLAS</v>
          </cell>
          <cell r="G5681" t="str">
            <v>PUERTA BATIENTE ARI.HUELLAS</v>
          </cell>
          <cell r="H5681" t="str">
            <v>X76</v>
          </cell>
          <cell r="I5681" t="str">
            <v>TCMU</v>
          </cell>
          <cell r="J5681">
            <v>7</v>
          </cell>
          <cell r="K5681" t="str">
            <v>RUSEK CHRISTIAN ADRI</v>
          </cell>
          <cell r="L5681" t="str">
            <v>GUNI</v>
          </cell>
        </row>
        <row r="5682">
          <cell r="A5682">
            <v>22</v>
          </cell>
          <cell r="B5682" t="str">
            <v>X76</v>
          </cell>
          <cell r="C5682" t="str">
            <v>DEPARTAMENTO PINTURA</v>
          </cell>
          <cell r="D5682" t="str">
            <v>486</v>
          </cell>
          <cell r="E5682" t="str">
            <v>PUERTA DESLIZANTE LATERAL D.</v>
          </cell>
          <cell r="F5682" t="str">
            <v>DEPOSITO DE PARTICULAS</v>
          </cell>
          <cell r="G5682" t="str">
            <v>PUERTA DESLIZANTE LATERAL D.DEPOSITO DE PARTICULAS</v>
          </cell>
          <cell r="H5682" t="str">
            <v>X76</v>
          </cell>
          <cell r="I5682" t="str">
            <v>BOUT</v>
          </cell>
          <cell r="J5682">
            <v>7</v>
          </cell>
          <cell r="K5682" t="str">
            <v>GUTIERREZ VERONICA</v>
          </cell>
          <cell r="L5682" t="str">
            <v>GUNI</v>
          </cell>
        </row>
        <row r="5683">
          <cell r="A5683">
            <v>22</v>
          </cell>
          <cell r="B5683" t="str">
            <v>X76</v>
          </cell>
          <cell r="C5683" t="str">
            <v>DEPARTAMENTO PINTURA</v>
          </cell>
          <cell r="D5683" t="str">
            <v>486</v>
          </cell>
          <cell r="E5683" t="str">
            <v>PUERTA DESLIZANTE LATERAL D.</v>
          </cell>
          <cell r="F5683" t="str">
            <v>DEPOSITO DE PARTICULAS</v>
          </cell>
          <cell r="G5683" t="str">
            <v>PUERTA DESLIZANTE LATERAL D.DEPOSITO DE PARTICULAS</v>
          </cell>
          <cell r="H5683" t="str">
            <v>X76</v>
          </cell>
          <cell r="I5683" t="str">
            <v>BOUT</v>
          </cell>
          <cell r="J5683">
            <v>7</v>
          </cell>
          <cell r="K5683" t="str">
            <v>RAMIREZ RICAR DANIEL</v>
          </cell>
          <cell r="L5683" t="str">
            <v>GUNI</v>
          </cell>
        </row>
        <row r="5684">
          <cell r="A5684">
            <v>22</v>
          </cell>
          <cell r="B5684" t="str">
            <v>X76</v>
          </cell>
          <cell r="C5684" t="str">
            <v>DEPARTAMENTO PINTURA</v>
          </cell>
          <cell r="D5684" t="str">
            <v>486</v>
          </cell>
          <cell r="E5684" t="str">
            <v>PUERTA DESLIZANTE LATERAL D.</v>
          </cell>
          <cell r="F5684" t="str">
            <v>DEPOSITO DE PARTICULAS</v>
          </cell>
          <cell r="G5684" t="str">
            <v>PUERTA DESLIZANTE LATERAL D.DEPOSITO DE PARTICULAS</v>
          </cell>
          <cell r="H5684" t="str">
            <v>X76</v>
          </cell>
          <cell r="I5684" t="str">
            <v>TCMU</v>
          </cell>
          <cell r="J5684">
            <v>7</v>
          </cell>
          <cell r="K5684" t="str">
            <v>GUTIERREZ VERONICA</v>
          </cell>
          <cell r="L5684" t="str">
            <v>GUNI</v>
          </cell>
        </row>
        <row r="5685">
          <cell r="A5685">
            <v>22</v>
          </cell>
          <cell r="B5685" t="str">
            <v>X76</v>
          </cell>
          <cell r="C5685" t="str">
            <v>DEPARTAMENTO PINTURA</v>
          </cell>
          <cell r="D5685" t="str">
            <v>486</v>
          </cell>
          <cell r="E5685" t="str">
            <v>PUERTA DESLIZANTE LATERAL D.</v>
          </cell>
          <cell r="F5685" t="str">
            <v>DEPOSITO DE PARTICULAS</v>
          </cell>
          <cell r="G5685" t="str">
            <v>PUERTA DESLIZANTE LATERAL D.DEPOSITO DE PARTICULAS</v>
          </cell>
          <cell r="H5685" t="str">
            <v>X76</v>
          </cell>
          <cell r="I5685" t="str">
            <v>TCMU</v>
          </cell>
          <cell r="J5685">
            <v>7</v>
          </cell>
          <cell r="K5685" t="str">
            <v>RAMIREZ RICAR DANIEL</v>
          </cell>
          <cell r="L5685" t="str">
            <v>GUNI</v>
          </cell>
        </row>
        <row r="5686">
          <cell r="A5686">
            <v>22</v>
          </cell>
          <cell r="B5686" t="str">
            <v>X76</v>
          </cell>
          <cell r="C5686" t="str">
            <v>DEPARTAMENTO PINTURA</v>
          </cell>
          <cell r="D5686" t="str">
            <v>486</v>
          </cell>
          <cell r="E5686" t="str">
            <v>PUERTA DESLIZANTE LATERAL D.</v>
          </cell>
          <cell r="F5686" t="str">
            <v>GRANO</v>
          </cell>
          <cell r="G5686" t="str">
            <v>PUERTA DESLIZANTE LATERAL D.GRANO</v>
          </cell>
          <cell r="H5686" t="str">
            <v>X76</v>
          </cell>
          <cell r="I5686" t="str">
            <v>BOUT</v>
          </cell>
          <cell r="J5686">
            <v>7</v>
          </cell>
          <cell r="K5686" t="str">
            <v>GUTIERREZ VERONICA</v>
          </cell>
          <cell r="L5686" t="str">
            <v>GUNI</v>
          </cell>
        </row>
        <row r="5687">
          <cell r="A5687">
            <v>22</v>
          </cell>
          <cell r="B5687" t="str">
            <v>X76</v>
          </cell>
          <cell r="C5687" t="str">
            <v>DEPARTAMENTO PINTURA</v>
          </cell>
          <cell r="D5687" t="str">
            <v>486</v>
          </cell>
          <cell r="E5687" t="str">
            <v>PUERTA DESLIZANTE LATERAL D.</v>
          </cell>
          <cell r="F5687" t="str">
            <v>GRANO</v>
          </cell>
          <cell r="G5687" t="str">
            <v>PUERTA DESLIZANTE LATERAL D.GRANO</v>
          </cell>
          <cell r="H5687" t="str">
            <v>X76</v>
          </cell>
          <cell r="I5687" t="str">
            <v>TCMU</v>
          </cell>
          <cell r="J5687">
            <v>7</v>
          </cell>
          <cell r="K5687" t="str">
            <v>FIGUEROA MIGUEL ANGE</v>
          </cell>
          <cell r="L5687" t="str">
            <v>GUNI</v>
          </cell>
        </row>
        <row r="5688">
          <cell r="A5688">
            <v>22</v>
          </cell>
          <cell r="B5688" t="str">
            <v>X76</v>
          </cell>
          <cell r="C5688" t="str">
            <v>DEPARTAMENTO PINTURA</v>
          </cell>
          <cell r="D5688" t="str">
            <v>486</v>
          </cell>
          <cell r="E5688" t="str">
            <v>PUERTA DESLIZANTE LATERAL D.</v>
          </cell>
          <cell r="F5688" t="str">
            <v>GRANO</v>
          </cell>
          <cell r="G5688" t="str">
            <v>PUERTA DESLIZANTE LATERAL D.GRANO</v>
          </cell>
          <cell r="H5688" t="str">
            <v>X76</v>
          </cell>
          <cell r="I5688" t="str">
            <v>TCMU</v>
          </cell>
          <cell r="J5688">
            <v>7</v>
          </cell>
          <cell r="K5688" t="str">
            <v>RIZZI JESSICA</v>
          </cell>
          <cell r="L5688" t="str">
            <v>GUNI</v>
          </cell>
        </row>
        <row r="5689">
          <cell r="A5689">
            <v>22</v>
          </cell>
          <cell r="B5689" t="str">
            <v>X76</v>
          </cell>
          <cell r="C5689" t="str">
            <v>DEPARTAMENTO PINTURA</v>
          </cell>
          <cell r="D5689" t="str">
            <v>486</v>
          </cell>
          <cell r="E5689" t="str">
            <v>PUERTA DESLIZANTE LATERAL I.</v>
          </cell>
          <cell r="F5689" t="str">
            <v>DEPOSITO DE PARTICULAS</v>
          </cell>
          <cell r="G5689" t="str">
            <v>PUERTA DESLIZANTE LATERAL I.DEPOSITO DE PARTICULAS</v>
          </cell>
          <cell r="H5689" t="str">
            <v>X76</v>
          </cell>
          <cell r="I5689" t="str">
            <v>TCMU</v>
          </cell>
          <cell r="J5689">
            <v>7</v>
          </cell>
          <cell r="K5689" t="str">
            <v>FIGUEROA MIGUEL ANGE</v>
          </cell>
          <cell r="L5689" t="str">
            <v>GUNI</v>
          </cell>
        </row>
        <row r="5690">
          <cell r="A5690">
            <v>22</v>
          </cell>
          <cell r="B5690" t="str">
            <v>X76</v>
          </cell>
          <cell r="C5690" t="str">
            <v>DEPARTAMENTO PINTURA</v>
          </cell>
          <cell r="D5690" t="str">
            <v>486</v>
          </cell>
          <cell r="E5690" t="str">
            <v>PUERTA DESLIZANTE LATERAL I.</v>
          </cell>
          <cell r="F5690" t="str">
            <v>DEPOSITO DE PARTICULAS</v>
          </cell>
          <cell r="G5690" t="str">
            <v>PUERTA DESLIZANTE LATERAL I.DEPOSITO DE PARTICULAS</v>
          </cell>
          <cell r="H5690" t="str">
            <v>X76</v>
          </cell>
          <cell r="I5690" t="str">
            <v>TCMU</v>
          </cell>
          <cell r="J5690">
            <v>7</v>
          </cell>
          <cell r="K5690" t="str">
            <v>RUSEK CHRISTIAN ADRI</v>
          </cell>
          <cell r="L5690" t="str">
            <v>GUNI</v>
          </cell>
        </row>
        <row r="5691">
          <cell r="A5691">
            <v>22</v>
          </cell>
          <cell r="B5691" t="str">
            <v>X76</v>
          </cell>
          <cell r="C5691" t="str">
            <v>DEPARTAMENTO PINTURA</v>
          </cell>
          <cell r="D5691" t="str">
            <v>486</v>
          </cell>
          <cell r="E5691" t="str">
            <v>PUERTA DESLIZANTE LATERAL I.</v>
          </cell>
          <cell r="F5691" t="str">
            <v>GRANO</v>
          </cell>
          <cell r="G5691" t="str">
            <v>PUERTA DESLIZANTE LATERAL I.GRANO</v>
          </cell>
          <cell r="H5691" t="str">
            <v>X76</v>
          </cell>
          <cell r="I5691" t="str">
            <v>TCMU</v>
          </cell>
          <cell r="J5691">
            <v>7</v>
          </cell>
          <cell r="K5691" t="str">
            <v>FUENTE FEDER GREGOR</v>
          </cell>
          <cell r="L5691" t="str">
            <v>GUNI</v>
          </cell>
        </row>
        <row r="5692">
          <cell r="A5692">
            <v>22</v>
          </cell>
          <cell r="B5692" t="str">
            <v>X76</v>
          </cell>
          <cell r="C5692" t="str">
            <v>DEPARTAMENTO PINTURA</v>
          </cell>
          <cell r="D5692" t="str">
            <v>486</v>
          </cell>
          <cell r="E5692" t="str">
            <v>TECHO</v>
          </cell>
          <cell r="F5692" t="str">
            <v>CRATER</v>
          </cell>
          <cell r="G5692" t="str">
            <v>TECHOCRATER</v>
          </cell>
          <cell r="H5692" t="str">
            <v>X76</v>
          </cell>
          <cell r="I5692" t="str">
            <v>TCMU</v>
          </cell>
          <cell r="J5692">
            <v>7</v>
          </cell>
          <cell r="K5692" t="str">
            <v>FUENTE FEDER GREGOR</v>
          </cell>
          <cell r="L5692" t="str">
            <v>GUNI</v>
          </cell>
        </row>
        <row r="5693">
          <cell r="A5693">
            <v>22</v>
          </cell>
          <cell r="B5693" t="str">
            <v>X76</v>
          </cell>
          <cell r="C5693" t="str">
            <v>DEPARTAMENTO PINTURA</v>
          </cell>
          <cell r="D5693" t="str">
            <v>486</v>
          </cell>
          <cell r="E5693" t="str">
            <v>TECHO</v>
          </cell>
          <cell r="F5693" t="str">
            <v>GRANO</v>
          </cell>
          <cell r="G5693" t="str">
            <v>TECHOGRANO</v>
          </cell>
          <cell r="H5693" t="str">
            <v>X76</v>
          </cell>
          <cell r="I5693" t="str">
            <v>BOUT</v>
          </cell>
          <cell r="J5693">
            <v>7</v>
          </cell>
          <cell r="K5693" t="str">
            <v>VAZQUEZ RENE ALBERTO</v>
          </cell>
          <cell r="L5693" t="str">
            <v>GUNI</v>
          </cell>
        </row>
        <row r="5694">
          <cell r="A5694">
            <v>22</v>
          </cell>
          <cell r="B5694" t="str">
            <v>X76</v>
          </cell>
          <cell r="C5694" t="str">
            <v>DEPARTAMENTO PINTURA</v>
          </cell>
          <cell r="D5694" t="str">
            <v>486</v>
          </cell>
          <cell r="E5694" t="str">
            <v>TECHO</v>
          </cell>
          <cell r="F5694" t="str">
            <v>GRANO</v>
          </cell>
          <cell r="G5694" t="str">
            <v>TECHOGRANO</v>
          </cell>
          <cell r="H5694" t="str">
            <v>X76</v>
          </cell>
          <cell r="I5694" t="str">
            <v>SPIN</v>
          </cell>
          <cell r="J5694">
            <v>7</v>
          </cell>
          <cell r="K5694" t="str">
            <v>ALBORNOZ CARLOS</v>
          </cell>
          <cell r="L5694" t="str">
            <v>SPIN</v>
          </cell>
        </row>
        <row r="5695">
          <cell r="A5695">
            <v>22</v>
          </cell>
          <cell r="B5695" t="str">
            <v>X76</v>
          </cell>
          <cell r="C5695" t="str">
            <v>DEPARTAMENTO PINTURA</v>
          </cell>
          <cell r="D5695" t="str">
            <v>486</v>
          </cell>
          <cell r="E5695" t="str">
            <v>TECHO</v>
          </cell>
          <cell r="F5695" t="str">
            <v>MANCHA</v>
          </cell>
          <cell r="G5695" t="str">
            <v>TECHOMANCHA</v>
          </cell>
          <cell r="H5695" t="str">
            <v>X76</v>
          </cell>
          <cell r="I5695" t="str">
            <v>TCMU</v>
          </cell>
          <cell r="J5695">
            <v>7</v>
          </cell>
          <cell r="K5695" t="str">
            <v>FUENTE FEDER GREGOR</v>
          </cell>
          <cell r="L5695" t="str">
            <v>GUNI</v>
          </cell>
        </row>
        <row r="5696">
          <cell r="A5696">
            <v>22</v>
          </cell>
          <cell r="B5696" t="str">
            <v>X76</v>
          </cell>
          <cell r="C5696" t="str">
            <v>DEPARTAMENTO PINTURA</v>
          </cell>
          <cell r="D5696" t="str">
            <v>486</v>
          </cell>
          <cell r="E5696" t="str">
            <v>TECHO</v>
          </cell>
          <cell r="F5696" t="str">
            <v>MANCHA</v>
          </cell>
          <cell r="G5696" t="str">
            <v>TECHOMANCHA</v>
          </cell>
          <cell r="H5696" t="str">
            <v>X76</v>
          </cell>
          <cell r="I5696" t="str">
            <v>TCMU</v>
          </cell>
          <cell r="J5696">
            <v>7</v>
          </cell>
          <cell r="K5696" t="str">
            <v>MANZANELLI RICARDO O</v>
          </cell>
          <cell r="L5696" t="str">
            <v>GUNI</v>
          </cell>
        </row>
        <row r="5697">
          <cell r="A5697">
            <v>22</v>
          </cell>
          <cell r="B5697" t="str">
            <v>X76</v>
          </cell>
          <cell r="C5697" t="str">
            <v>DEPARTAMENTO PINTURA</v>
          </cell>
          <cell r="D5697" t="str">
            <v>486</v>
          </cell>
          <cell r="E5697" t="str">
            <v>TECHO</v>
          </cell>
          <cell r="F5697" t="str">
            <v>MANCHA</v>
          </cell>
          <cell r="G5697" t="str">
            <v>TECHOMANCHA</v>
          </cell>
          <cell r="H5697" t="str">
            <v>X76</v>
          </cell>
          <cell r="I5697" t="str">
            <v>TCMU</v>
          </cell>
          <cell r="J5697">
            <v>7</v>
          </cell>
          <cell r="K5697" t="str">
            <v>ZELAYA GONZA MA CRUZ</v>
          </cell>
          <cell r="L5697" t="str">
            <v>GUNI</v>
          </cell>
        </row>
        <row r="5698">
          <cell r="A5698">
            <v>22</v>
          </cell>
          <cell r="B5698" t="str">
            <v>X65</v>
          </cell>
          <cell r="C5698" t="str">
            <v>DEPARTAMENTO  CHAPA</v>
          </cell>
          <cell r="D5698" t="str">
            <v>431</v>
          </cell>
          <cell r="E5698" t="str">
            <v>MARCO DE PUERTA  AVI</v>
          </cell>
          <cell r="F5698" t="str">
            <v>PICO</v>
          </cell>
          <cell r="G5698" t="str">
            <v>MARCO DE PUERTA  AVIPICO</v>
          </cell>
          <cell r="H5698" t="str">
            <v>X65</v>
          </cell>
          <cell r="I5698" t="str">
            <v>TCMU</v>
          </cell>
          <cell r="J5698">
            <v>6</v>
          </cell>
          <cell r="K5698" t="str">
            <v>FIGUEROA MIGUEL ANGE</v>
          </cell>
          <cell r="L5698" t="str">
            <v>GUNI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enqu 2002"/>
      <sheetName val="X52 V1+V2"/>
      <sheetName val="FSI V1+V2"/>
      <sheetName val="Tablas de Datos"/>
      <sheetName val="FSI V1 K% - V1+V2"/>
    </sheetNames>
    <definedNames>
      <definedName name="gráfico_Barulho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synthese1"/>
      <sheetName val="TDB"/>
      <sheetName val="PdR"/>
      <sheetName val="PdR-1"/>
      <sheetName val="PdR-2"/>
      <sheetName val="PdR-3"/>
      <sheetName val="PdR-4"/>
      <sheetName val="Forma"/>
      <sheetName val="F-1"/>
      <sheetName val="F-2"/>
      <sheetName val="PMP"/>
      <sheetName val="PMP-1"/>
      <sheetName val="PMP-2"/>
      <sheetName val="PMP-3"/>
      <sheetName val="FMD"/>
      <sheetName val="FMD-1"/>
      <sheetName val="FMD-2"/>
      <sheetName val="EdR"/>
      <sheetName val="EdR-1"/>
      <sheetName val="PdC"/>
      <sheetName val="OBJ TDB"/>
      <sheetName val="CONFIG"/>
      <sheetName val="Plan Acción"/>
      <sheetName val="Datos"/>
      <sheetName val="GRAF IC CS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resultados (2)"/>
      <sheetName val="Tabla de resultados (V1)% (2)"/>
      <sheetName val="Tabla de resultados (V1)%"/>
      <sheetName val="Tabla de resultados (V1+V2rep)"/>
      <sheetName val="V1 Tabla (Ranking)"/>
      <sheetName val="V1 Gráfico"/>
      <sheetName val="V2 Tabla (Ranking)"/>
      <sheetName val="V2 Gráfico"/>
      <sheetName val="V1   V2"/>
      <sheetName val="Resultados"/>
      <sheetName val="Hoja2"/>
      <sheetName val="Hoja6"/>
      <sheetName val="Hoja7"/>
      <sheetName val="Hoja4"/>
      <sheetName val="Claudio"/>
      <sheetName val="Hoja1"/>
      <sheetName val="Auxiliar"/>
      <sheetName val="Aux UNO"/>
      <sheetName val="Puestos"/>
      <sheetName val="Hoja3"/>
      <sheetName val="Grafico ABRIL V1+V2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">
          <cell r="L3">
            <v>0</v>
          </cell>
        </row>
      </sheetData>
      <sheetData sheetId="17">
        <row r="2">
          <cell r="A2" t="str">
            <v>MONTAJE</v>
          </cell>
        </row>
        <row r="3">
          <cell r="A3" t="str">
            <v>PINTURA</v>
          </cell>
        </row>
        <row r="4">
          <cell r="A4" t="str">
            <v>SOLDADURA</v>
          </cell>
        </row>
        <row r="5">
          <cell r="A5" t="str">
            <v>SQF</v>
          </cell>
        </row>
        <row r="6">
          <cell r="A6" t="str">
            <v>DEGRADACIÓN</v>
          </cell>
        </row>
        <row r="7">
          <cell r="A7" t="str">
            <v>DIVD</v>
          </cell>
        </row>
        <row r="8">
          <cell r="A8" t="str">
            <v>DLI</v>
          </cell>
        </row>
        <row r="9">
          <cell r="A9" t="str">
            <v>EMBUTICIÓN</v>
          </cell>
        </row>
        <row r="10">
          <cell r="A10" t="str">
            <v>GEOMETRÍA</v>
          </cell>
        </row>
        <row r="11">
          <cell r="A11" t="e">
            <v>#N/A</v>
          </cell>
        </row>
      </sheetData>
      <sheetData sheetId="18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resultados (2)"/>
      <sheetName val="Tabla de resultados (V1)% (2)"/>
      <sheetName val="Tabla de resultados (V1)%"/>
      <sheetName val="Tabla de resultados (V1+V2rep)"/>
      <sheetName val="V1 Tabla (Ranking)"/>
      <sheetName val="V1 Gráfico"/>
      <sheetName val="V2 Tabla (Ranking)"/>
      <sheetName val="V2 Gráfico"/>
      <sheetName val="V1   V2"/>
      <sheetName val="Resultados"/>
      <sheetName val="Hoja2"/>
      <sheetName val="Hoja6"/>
      <sheetName val="Hoja7"/>
      <sheetName val="Hoja4"/>
      <sheetName val="Claudio"/>
      <sheetName val="Hoja1"/>
      <sheetName val="Auxiliar"/>
      <sheetName val="Aux UNO"/>
      <sheetName val="Puestos"/>
      <sheetName val="Hoja3"/>
      <sheetName val="FSI V1 K%"/>
      <sheetName val="FSI V1+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">
          <cell r="L3">
            <v>0</v>
          </cell>
        </row>
      </sheetData>
      <sheetData sheetId="17">
        <row r="2">
          <cell r="A2" t="str">
            <v>MONTAJE</v>
          </cell>
        </row>
        <row r="3">
          <cell r="A3" t="str">
            <v>PINTURA</v>
          </cell>
        </row>
        <row r="4">
          <cell r="A4" t="str">
            <v>SOLDADURA</v>
          </cell>
        </row>
        <row r="5">
          <cell r="A5" t="str">
            <v>SQF</v>
          </cell>
        </row>
        <row r="6">
          <cell r="A6" t="str">
            <v>DEGRADACIÓN</v>
          </cell>
        </row>
        <row r="7">
          <cell r="A7" t="str">
            <v>DIVD</v>
          </cell>
        </row>
        <row r="8">
          <cell r="A8" t="str">
            <v>DLI</v>
          </cell>
        </row>
        <row r="9">
          <cell r="A9" t="str">
            <v>EMBUTICIÓN</v>
          </cell>
        </row>
        <row r="10">
          <cell r="A10" t="str">
            <v>GEOMETRÍA</v>
          </cell>
        </row>
        <row r="11">
          <cell r="A11" t="e">
            <v>#N/A</v>
          </cell>
        </row>
      </sheetData>
      <sheetData sheetId="18"/>
      <sheetData sheetId="19" refreshError="1"/>
      <sheetData sheetId="20" refreshError="1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CA IC MR"/>
      <sheetName val="PDCA IC ND"/>
      <sheetName val="BOS IC SEM"/>
      <sheetName val="BOS SAVES"/>
      <sheetName val="Presentación"/>
      <sheetName val="DEPARTAMENTOS"/>
      <sheetName val="GRAFICOS PDCA IC"/>
      <sheetName val="FSI V1 K% - V1+V2"/>
      <sheetName val="X52 V1 K% - V1+V2"/>
      <sheetName val="X67 V1 K% - V1+V2"/>
      <sheetName val="BUSCAR V"/>
      <sheetName val="Hoja1"/>
      <sheetName val="BOS PHC V1+V2"/>
      <sheetName val="Hoja4"/>
      <sheetName val="Hoja5"/>
      <sheetName val="Perfo Calidad"/>
      <sheetName val="Gráficos Perfo"/>
      <sheetName val="DATOS"/>
      <sheetName val="Hoja2"/>
      <sheetName val="BOS PHC"/>
      <sheetName val="GRAFICO IC USINA"/>
      <sheetName val="(IC) INDICADOR USINA"/>
      <sheetName val="FUGASxOPERADOR"/>
      <sheetName val="LISTA OPERADORES"/>
      <sheetName val="ICxOPERADOR"/>
      <sheetName val="GRÁFICO ICxOPERADOR"/>
      <sheetName val="Layo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F3" t="str">
            <v>ENE 19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B1" t="str">
            <v>Semana</v>
          </cell>
          <cell r="P1" t="str">
            <v>Titulo defecto</v>
          </cell>
        </row>
        <row r="2">
          <cell r="B2" t="str">
            <v>Sem9</v>
          </cell>
          <cell r="P2" t="str">
            <v>RETOQUE LOCAL CON PLUMA-CUSTODIA  D.</v>
          </cell>
        </row>
        <row r="3">
          <cell r="B3" t="str">
            <v>Sem9</v>
          </cell>
          <cell r="P3" t="str">
            <v>HUELLAS-TECHO</v>
          </cell>
        </row>
        <row r="4">
          <cell r="B4" t="str">
            <v>Sem9</v>
          </cell>
          <cell r="P4" t="str">
            <v>BURBUJAS EN MASTICO-REBATIDO DE PUERTA AVD.</v>
          </cell>
        </row>
        <row r="5">
          <cell r="B5" t="str">
            <v>Sem9</v>
          </cell>
          <cell r="P5" t="str">
            <v>DEPOSITO DE PARTICULAS-DOBLADO DE PIE  ARD.</v>
          </cell>
        </row>
        <row r="6">
          <cell r="B6" t="str">
            <v>Sem9</v>
          </cell>
          <cell r="P6" t="str">
            <v>VIBRACION-QUITASOL D.</v>
          </cell>
        </row>
        <row r="7">
          <cell r="B7" t="str">
            <v>Sem9</v>
          </cell>
          <cell r="P7" t="str">
            <v>MASTICO BAJO LACA-ALETA  ARI.</v>
          </cell>
        </row>
        <row r="8">
          <cell r="B8" t="str">
            <v>Sem9</v>
          </cell>
          <cell r="P8" t="str">
            <v>VIBRACION-ZONA AR. DEL HABITACULO</v>
          </cell>
        </row>
        <row r="9">
          <cell r="B9" t="str">
            <v>Sem9</v>
          </cell>
          <cell r="P9" t="str">
            <v>NO PLACA-CAJETIN EXT. LUNA DE PUERTA ARD.</v>
          </cell>
        </row>
        <row r="10">
          <cell r="B10" t="str">
            <v>Sem9</v>
          </cell>
          <cell r="P10" t="str">
            <v>RUIDO DE CUERPO EXTRAÑO-PUERTA ARD.</v>
          </cell>
        </row>
        <row r="11">
          <cell r="B11" t="str">
            <v>Sem9</v>
          </cell>
          <cell r="P11" t="str">
            <v>RETOQUE DE PINTURA APARENTE-CUSTODIA / TECHO LADO D.</v>
          </cell>
        </row>
        <row r="12">
          <cell r="B12" t="str">
            <v>Sem9</v>
          </cell>
          <cell r="P12" t="str">
            <v>JUEGO EXCESIVO-MARCO PTA. AVI./ PIE MEDIO O MARCO PTA. ARI.</v>
          </cell>
        </row>
        <row r="13">
          <cell r="B13" t="str">
            <v>Sem9</v>
          </cell>
          <cell r="P13" t="str">
            <v>DEFORMACION CHAPA-PAÑO EXT DE PORTON</v>
          </cell>
        </row>
        <row r="14">
          <cell r="B14" t="str">
            <v>Sem9</v>
          </cell>
          <cell r="P14" t="str">
            <v>NO PLACA-CAJETIN EXT. LUNA DE PUERTA AVI.</v>
          </cell>
        </row>
        <row r="15">
          <cell r="B15" t="str">
            <v>Sem9</v>
          </cell>
          <cell r="P15" t="str">
            <v>JUEGO EXCESIVO-MARCO PTA. AVI./ PIE MEDIO O MARCO PTA. ARI.</v>
          </cell>
        </row>
        <row r="16">
          <cell r="B16" t="str">
            <v>Sem9</v>
          </cell>
          <cell r="P16" t="str">
            <v>BURBUJAS EN MASTICO-REBATIDO DE PUERTA AVI.</v>
          </cell>
        </row>
        <row r="17">
          <cell r="B17" t="str">
            <v>Sem9</v>
          </cell>
          <cell r="P17" t="str">
            <v>MANCHA EN LA PINTURA-DOBLADO INT. DE CAPOT AV..</v>
          </cell>
        </row>
        <row r="18">
          <cell r="B18" t="str">
            <v>Sem9</v>
          </cell>
          <cell r="P18" t="str">
            <v>DEFORMADO-PAÑO EXT DE PORTON</v>
          </cell>
        </row>
        <row r="19">
          <cell r="B19" t="str">
            <v>Sem9</v>
          </cell>
          <cell r="P19" t="str">
            <v>PROYECCION DE SOLDADURA-PISO AR. DE COFRE-- CAJA</v>
          </cell>
        </row>
        <row r="20">
          <cell r="B20" t="str">
            <v>Sem9</v>
          </cell>
          <cell r="P20" t="str">
            <v>DESBORDAMIENTO MASTICO DE CHAPA-TRAVIESA SUPERIOR AV. DE TECHO</v>
          </cell>
        </row>
        <row r="21">
          <cell r="B21" t="str">
            <v>Sem9</v>
          </cell>
          <cell r="P21" t="str">
            <v>BURBUJAS EN MASTICO-REBATIDO DE PUERTA AVD.</v>
          </cell>
        </row>
        <row r="22">
          <cell r="B22" t="str">
            <v>Sem9</v>
          </cell>
          <cell r="P22" t="str">
            <v>DEPOSITO DE PARTICULAS-CAJON DE PUERTA AVD.</v>
          </cell>
        </row>
        <row r="23">
          <cell r="B23" t="str">
            <v>Sem9</v>
          </cell>
          <cell r="P23" t="str">
            <v>RETOQUE DE PINTURA APARENTE-BRANCARD DE TECHO DCHO.</v>
          </cell>
        </row>
        <row r="24">
          <cell r="B24" t="str">
            <v>Sem9</v>
          </cell>
          <cell r="P24" t="str">
            <v>MUY LIBRE-JUNTA DE PUERTA  AVI. (BURLETE)</v>
          </cell>
        </row>
        <row r="25">
          <cell r="B25" t="str">
            <v>Sem9</v>
          </cell>
          <cell r="P25" t="str">
            <v>SOLDADURA AGRESIVA-PISO AR. DE COFRE-- CAJA</v>
          </cell>
        </row>
        <row r="26">
          <cell r="B26" t="str">
            <v>Sem9</v>
          </cell>
          <cell r="P26" t="str">
            <v>SOBRESALE IRREGULAR-PTA. DESLIZANTE I./ LARGUERO TECHO I.</v>
          </cell>
        </row>
        <row r="27">
          <cell r="B27" t="str">
            <v>Sem9</v>
          </cell>
          <cell r="P27" t="str">
            <v>JUNTA MAL POSICIONADA-GOTERON ENCUADRAMIENTO DE PORTON</v>
          </cell>
        </row>
        <row r="28">
          <cell r="B28" t="str">
            <v>Sem9</v>
          </cell>
          <cell r="P28" t="str">
            <v>INTRODUCE IRREGULAR-PAÑO DE PUERTA  AVI / PUERTA  ARI</v>
          </cell>
        </row>
        <row r="29">
          <cell r="B29" t="str">
            <v>Sem9</v>
          </cell>
          <cell r="P29" t="str">
            <v>INTRODUCE DIFERENTE I. /  D.-PUERTA DE COFRE / ALETA  ARD.</v>
          </cell>
        </row>
        <row r="30">
          <cell r="B30" t="str">
            <v>Sem9</v>
          </cell>
          <cell r="P30" t="str">
            <v>MAL CENTRADO-PUERTA ARI.</v>
          </cell>
        </row>
        <row r="31">
          <cell r="B31" t="str">
            <v>Sem9</v>
          </cell>
          <cell r="P31" t="str">
            <v>BOLLOS-ALETA  AVD.</v>
          </cell>
        </row>
        <row r="32">
          <cell r="B32" t="str">
            <v>Sem9</v>
          </cell>
          <cell r="P32" t="str">
            <v>BURBUJAS EN MASTICO-REBATIDO DE PUERTA AVD.</v>
          </cell>
        </row>
        <row r="33">
          <cell r="B33" t="str">
            <v>Sem9</v>
          </cell>
          <cell r="P33" t="str">
            <v>MANCHA EN LA PINTURA-DOBLADO INT. DE CAPOT AV..</v>
          </cell>
        </row>
        <row r="34">
          <cell r="B34" t="str">
            <v>Sem9</v>
          </cell>
          <cell r="P34" t="str">
            <v>DEPOSITO DE PARTICULAS-DOBLADO DE FALDA</v>
          </cell>
        </row>
        <row r="35">
          <cell r="B35" t="str">
            <v>Sem9</v>
          </cell>
          <cell r="P35" t="str">
            <v>NO PLACA-CAJETIN EXT. LUNA DE PUERTA AVI.</v>
          </cell>
        </row>
        <row r="36">
          <cell r="B36" t="str">
            <v>Sem9</v>
          </cell>
          <cell r="P36" t="str">
            <v>DIFERENCIA DE JUEGO EN SYMETRIA I / D-PUERTA DE COFRE / ALETA  ARD.</v>
          </cell>
        </row>
        <row r="37">
          <cell r="B37" t="str">
            <v>Sem9</v>
          </cell>
          <cell r="P37" t="str">
            <v>NO PLACA-CAJETIN EXT. LUNA DE PUERTA ARD.</v>
          </cell>
        </row>
        <row r="38">
          <cell r="B38" t="str">
            <v>Sem9</v>
          </cell>
          <cell r="P38" t="str">
            <v>RUIDO AL CIERRE-PUERTA ARD.</v>
          </cell>
        </row>
        <row r="39">
          <cell r="B39" t="str">
            <v>Sem11</v>
          </cell>
          <cell r="P39" t="str">
            <v>MANCHA-EBANISTERIA MONTANTE DE VANO D.</v>
          </cell>
        </row>
        <row r="40">
          <cell r="B40" t="str">
            <v>Sem11</v>
          </cell>
          <cell r="P40" t="str">
            <v>DEPOSITO DE PARTICULAS-MARCO DE PUERTA  AVD.</v>
          </cell>
        </row>
        <row r="41">
          <cell r="B41" t="str">
            <v>Sem11</v>
          </cell>
          <cell r="P41" t="str">
            <v>SOBRESALE DIFERENTE I. /  D.-PORTON / CUSTODIA  D.</v>
          </cell>
        </row>
        <row r="42">
          <cell r="B42" t="str">
            <v>Sem11</v>
          </cell>
          <cell r="P42" t="str">
            <v>DIFERENCIA DE JUEGO EN SYMETRIA I / D-PORTON / PILOTO ARD.</v>
          </cell>
        </row>
        <row r="43">
          <cell r="B43" t="str">
            <v>Sem11</v>
          </cell>
          <cell r="P43" t="str">
            <v>RUIDO AL CIERRE-PUERTA DESLIZANTE LATERAL I.</v>
          </cell>
        </row>
        <row r="44">
          <cell r="B44" t="str">
            <v>Sem11</v>
          </cell>
          <cell r="P44" t="str">
            <v>RETOQUE LOCAL CON PLUMA-BRANCARD DE TECHO DCHO.</v>
          </cell>
        </row>
        <row r="45">
          <cell r="B45" t="str">
            <v>Sem11</v>
          </cell>
          <cell r="P45" t="str">
            <v>JUEGO IRREGULAR-CAPOT AV./ ALETA  AVD.</v>
          </cell>
        </row>
        <row r="46">
          <cell r="B46" t="str">
            <v>Sem11</v>
          </cell>
          <cell r="P46" t="str">
            <v>INTRODUCE IRREGULAR-PAÑO DE PUERTA  AVI / ALETA  AVI</v>
          </cell>
        </row>
        <row r="47">
          <cell r="B47" t="str">
            <v>Sem11</v>
          </cell>
          <cell r="P47" t="str">
            <v>RUIDO AL CIERRE-PUERTA AVD.</v>
          </cell>
        </row>
        <row r="48">
          <cell r="B48" t="str">
            <v>Sem11</v>
          </cell>
          <cell r="P48" t="str">
            <v>NO PLACA-CAJETIN EXT. LUNA DE PUERTA AVI.</v>
          </cell>
        </row>
        <row r="49">
          <cell r="B49" t="str">
            <v>Sem11</v>
          </cell>
          <cell r="P49" t="str">
            <v>RUIDO AL CIERRE-PUERTA ARI.</v>
          </cell>
        </row>
        <row r="50">
          <cell r="B50" t="str">
            <v>Sem11</v>
          </cell>
          <cell r="P50" t="str">
            <v>JUEGO IRREGULAR-LUNETA AR./ CUSTODIA I.</v>
          </cell>
        </row>
        <row r="51">
          <cell r="B51" t="str">
            <v>Sem11</v>
          </cell>
          <cell r="P51" t="str">
            <v>INTRODUCE DIFERENTE I. /  D.-PORTON / PILOTO ARD.</v>
          </cell>
        </row>
        <row r="52">
          <cell r="B52" t="str">
            <v>Sem11</v>
          </cell>
          <cell r="P52" t="str">
            <v>DEFORMADO-PANEL INT. DE PUERTA AVI.</v>
          </cell>
        </row>
        <row r="53">
          <cell r="B53" t="str">
            <v>Sem11</v>
          </cell>
          <cell r="P53" t="str">
            <v>BURBUJAS EN MASTICO-REBATIDO DE PUERTA ARI.</v>
          </cell>
        </row>
        <row r="54">
          <cell r="B54" t="str">
            <v>Sem11</v>
          </cell>
          <cell r="P54" t="str">
            <v>INTRODUCE DIFERENTE I. /  D.-PORTON / PILOTO ARI.</v>
          </cell>
        </row>
        <row r="55">
          <cell r="B55" t="str">
            <v>Sem11</v>
          </cell>
          <cell r="P55" t="str">
            <v>DEFORMACION CHAPA-PAÑO EXT DE PORTON</v>
          </cell>
        </row>
        <row r="56">
          <cell r="B56" t="str">
            <v>Sem11</v>
          </cell>
          <cell r="P56" t="str">
            <v>MAL ASPECTO-EBANIST.DE PIE MEDIO UNICO O SUP. I.</v>
          </cell>
        </row>
        <row r="57">
          <cell r="B57" t="str">
            <v>Sem11</v>
          </cell>
          <cell r="P57" t="str">
            <v>HUELLAS-TECHO</v>
          </cell>
        </row>
        <row r="58">
          <cell r="B58" t="str">
            <v>Sem11</v>
          </cell>
          <cell r="P58" t="str">
            <v>MAL CENTRADO-TAPA DE CARBURANTE</v>
          </cell>
        </row>
        <row r="59">
          <cell r="B59" t="str">
            <v>Sem11</v>
          </cell>
          <cell r="P59" t="str">
            <v>NO PLACA-CAJETIN EXT. LUNA DE PUERTA AVD.</v>
          </cell>
        </row>
        <row r="60">
          <cell r="B60" t="str">
            <v>Sem11</v>
          </cell>
          <cell r="P60" t="str">
            <v>MASTICO IRREGULAR-REBATIDO DE PORTON</v>
          </cell>
        </row>
        <row r="61">
          <cell r="B61" t="str">
            <v>Sem11</v>
          </cell>
          <cell r="P61" t="str">
            <v>VIBRACION AL CIERRE DE LA PUERTA-ZONA AR. DEL HABITACULO</v>
          </cell>
        </row>
        <row r="62">
          <cell r="B62" t="str">
            <v>Sem11</v>
          </cell>
          <cell r="P62" t="str">
            <v>SOLDADURA AGRESIVA-PISO AR. DE COFRE-- CAJA</v>
          </cell>
        </row>
        <row r="63">
          <cell r="B63" t="str">
            <v>Sem11</v>
          </cell>
          <cell r="P63" t="str">
            <v>MAL ALINEADO-EBANISTERIA MONTANTE DE VANO D.</v>
          </cell>
        </row>
        <row r="64">
          <cell r="B64" t="str">
            <v>Sem11</v>
          </cell>
          <cell r="P64" t="str">
            <v>DEFORMADO-JUNTA DE PUERTA  AVI. (BURLETE)</v>
          </cell>
        </row>
        <row r="65">
          <cell r="B65" t="str">
            <v>Sem11</v>
          </cell>
          <cell r="P65" t="str">
            <v>MANCHA EN LA PINTURA-DOBLADO INT. DE CAPOT AV..</v>
          </cell>
        </row>
        <row r="66">
          <cell r="B66" t="str">
            <v>Sem11</v>
          </cell>
          <cell r="P66" t="str">
            <v>DEFORMACION CHAPA-HAYON /  PORTON</v>
          </cell>
        </row>
        <row r="67">
          <cell r="B67" t="str">
            <v>Sem11</v>
          </cell>
          <cell r="P67" t="str">
            <v>RUIDO A LA APERTURA-FRENO DE PUERTA AVI.</v>
          </cell>
        </row>
        <row r="68">
          <cell r="B68" t="str">
            <v>Sem11</v>
          </cell>
          <cell r="P68" t="str">
            <v>SOBRESALE IRREGULAR-CAPOT AV./ ALETA  AVI.</v>
          </cell>
        </row>
        <row r="69">
          <cell r="B69" t="str">
            <v>Sem11</v>
          </cell>
          <cell r="P69" t="str">
            <v>DEFORMADO-JUNTA DE PUERTA  ARI. (BURLETE)</v>
          </cell>
        </row>
        <row r="70">
          <cell r="B70" t="str">
            <v>Sem11</v>
          </cell>
          <cell r="P70" t="str">
            <v>GOTA-DOBLADO INT. DE CAPOT AV..</v>
          </cell>
        </row>
        <row r="71">
          <cell r="B71" t="str">
            <v>Sem11</v>
          </cell>
          <cell r="P71" t="str">
            <v>GRAPA - SOPORTE INEFICAZ-FRENOS DELANTEROS</v>
          </cell>
        </row>
        <row r="72">
          <cell r="B72" t="str">
            <v>Sem11</v>
          </cell>
          <cell r="P72" t="str">
            <v>RETOQUE DE PINTURA APARENTE-PAÑO LATERAL ARI</v>
          </cell>
        </row>
        <row r="73">
          <cell r="B73" t="str">
            <v>Sem11</v>
          </cell>
          <cell r="P73" t="str">
            <v>RAYAS-CAPOT AV.</v>
          </cell>
        </row>
        <row r="74">
          <cell r="B74" t="str">
            <v>Sem11</v>
          </cell>
          <cell r="P74" t="str">
            <v>MAL POSICIONADO-DEFLECTOR LAT. D. DE PARABRISAS</v>
          </cell>
        </row>
        <row r="75">
          <cell r="B75" t="str">
            <v>Sem11</v>
          </cell>
          <cell r="P75" t="str">
            <v>MASTICO BAJO LACA-PAÑO LATERAL ARD</v>
          </cell>
        </row>
        <row r="76">
          <cell r="B76" t="str">
            <v>Sem11</v>
          </cell>
          <cell r="P76" t="str">
            <v>DEFORMACION CHAPA-PAÑO LATERAL ARD</v>
          </cell>
        </row>
        <row r="77">
          <cell r="B77" t="str">
            <v>Sem11</v>
          </cell>
          <cell r="P77" t="str">
            <v>INTRODUCE IRREGULAR-PAÑO DE PUERTA  AVD / ALETA  AVD</v>
          </cell>
        </row>
        <row r="78">
          <cell r="B78" t="str">
            <v>Sem11</v>
          </cell>
          <cell r="P78" t="str">
            <v>RUIDO AL CIERRE-PUERTA ARI.</v>
          </cell>
        </row>
        <row r="79">
          <cell r="B79" t="str">
            <v>Sem11</v>
          </cell>
          <cell r="P79" t="str">
            <v>RETOQUE DE PINTURA APARENTE-MARCO DE PUERTA  ARD.</v>
          </cell>
        </row>
        <row r="80">
          <cell r="B80" t="str">
            <v>Sem11</v>
          </cell>
          <cell r="P80" t="str">
            <v>DESCONCHADO-TRAVIESA SUP. DE CALANDRA</v>
          </cell>
        </row>
        <row r="81">
          <cell r="B81" t="str">
            <v>Sem11</v>
          </cell>
          <cell r="P81" t="str">
            <v>SOBRESALE IRREGULAR-PAÑO DE PUERTA AVD / PUERTA  ARD</v>
          </cell>
        </row>
        <row r="82">
          <cell r="B82" t="str">
            <v>Sem11</v>
          </cell>
          <cell r="P82" t="str">
            <v>BURBUJAS EN MASTICO-REBATIDO DE PUERTA AVD.</v>
          </cell>
        </row>
        <row r="83">
          <cell r="B83" t="str">
            <v>Sem11</v>
          </cell>
          <cell r="P83" t="str">
            <v>MANCHA EN LA PINTURA-DOBLADO INT. DE CAPOT AV..</v>
          </cell>
        </row>
        <row r="84">
          <cell r="B84" t="str">
            <v>Sem11</v>
          </cell>
          <cell r="P84" t="str">
            <v>MANCHA EN LA PINTURA-DOBLADO INT. DE CAPOT AV..</v>
          </cell>
        </row>
        <row r="85">
          <cell r="B85" t="str">
            <v>Sem11</v>
          </cell>
          <cell r="P85" t="str">
            <v>INTRODUCE IRREGULAR-LATERAL I. DE PARACHOQUES / ALETA AVI.</v>
          </cell>
        </row>
        <row r="86">
          <cell r="B86" t="str">
            <v>Sem11</v>
          </cell>
          <cell r="P86" t="str">
            <v>INTRODUCE DIFERENTE I. /  D.-PORTON / PILOTO ARI.</v>
          </cell>
        </row>
        <row r="87">
          <cell r="B87" t="str">
            <v>Sem11</v>
          </cell>
          <cell r="P87" t="str">
            <v>MAL POSICIONADO-MONOGRAMA  AR.</v>
          </cell>
        </row>
        <row r="88">
          <cell r="B88" t="str">
            <v>Sem11</v>
          </cell>
          <cell r="P88" t="str">
            <v>DESCONCHADO-ENCTº.DE PUERTA DESLIZANTE D.</v>
          </cell>
        </row>
        <row r="89">
          <cell r="B89" t="str">
            <v>Sem11</v>
          </cell>
          <cell r="P89" t="str">
            <v>DESBORDAMIENTO MASTICO DE CHAPA-CARA INTERNA DE PAÑO LAT D</v>
          </cell>
        </row>
        <row r="90">
          <cell r="B90" t="str">
            <v>Sem11</v>
          </cell>
          <cell r="P90" t="str">
            <v>BURBUJAS EN MASTICO-REBATIDO DE PUERTA AVD.</v>
          </cell>
        </row>
        <row r="91">
          <cell r="B91" t="str">
            <v>Sem11</v>
          </cell>
          <cell r="P91" t="str">
            <v>MAL POSICIONADO-ALFOMBRA DE PISO AVI.</v>
          </cell>
        </row>
        <row r="92">
          <cell r="B92" t="str">
            <v>Sem11</v>
          </cell>
          <cell r="P92" t="str">
            <v>JUEGO MAL REPARTIDO-PUERTA BATIENTE ARI.</v>
          </cell>
        </row>
        <row r="93">
          <cell r="B93" t="str">
            <v>Sem11</v>
          </cell>
          <cell r="P93" t="str">
            <v>RETOQUE LOCAL CON PLUMA-ENCUADRAMIENTO DE PUERTA AVD.</v>
          </cell>
        </row>
        <row r="94">
          <cell r="B94" t="str">
            <v>Sem11</v>
          </cell>
          <cell r="P94" t="str">
            <v>JUEGO EXCESIVO-FARO I. / ALETA  AVI.</v>
          </cell>
        </row>
        <row r="95">
          <cell r="B95" t="str">
            <v>Sem11</v>
          </cell>
          <cell r="P95" t="str">
            <v>MANCHA EN LA PINTURA-DOBLADO INT. DE CAPOT AV..</v>
          </cell>
        </row>
        <row r="96">
          <cell r="B96" t="str">
            <v>Sem11</v>
          </cell>
          <cell r="P96" t="str">
            <v>MAL ALINEADO-EBANISTERIA MONTANTE DE VANO D.</v>
          </cell>
        </row>
        <row r="97">
          <cell r="B97" t="str">
            <v>Sem11</v>
          </cell>
          <cell r="P97" t="str">
            <v>INTRODUCE DIFERENTE I. /  D.-PORTON / PILOTO ARD.</v>
          </cell>
        </row>
        <row r="98">
          <cell r="B98" t="str">
            <v>Sem11</v>
          </cell>
          <cell r="P98" t="str">
            <v>DESCONCHADO-CAJON DE PUERTA AVI.</v>
          </cell>
        </row>
        <row r="99">
          <cell r="B99" t="str">
            <v>Sem11</v>
          </cell>
          <cell r="P99" t="str">
            <v>RUIDO AL CIERRE-PUERTA AVD.</v>
          </cell>
        </row>
        <row r="100">
          <cell r="B100" t="str">
            <v>Sem11</v>
          </cell>
          <cell r="P100" t="str">
            <v>INTRODUCE IRREGULAR-LATERAL I. DE PARACHOQUES / ALETA AVI.</v>
          </cell>
        </row>
        <row r="101">
          <cell r="B101" t="str">
            <v>Sem11</v>
          </cell>
          <cell r="P101" t="str">
            <v>DEFORMADO-GUARNITURA DE TECHO</v>
          </cell>
        </row>
        <row r="102">
          <cell r="B102" t="str">
            <v>Sem11</v>
          </cell>
          <cell r="P102" t="str">
            <v>NO PLACA-CAJETIN EXT. LUNA DE PUERTA AVD.</v>
          </cell>
        </row>
        <row r="103">
          <cell r="B103" t="str">
            <v>Sem11</v>
          </cell>
          <cell r="P103" t="str">
            <v>INTRODUCE IRREGULAR-LATERAL I. DE PARACHOQUES / ALETA AVI.</v>
          </cell>
        </row>
        <row r="104">
          <cell r="B104" t="str">
            <v>Sem11</v>
          </cell>
          <cell r="P104" t="str">
            <v>DETERIORADO-PROTECTOR DE PTA. LAT. DESLIZANTE D.</v>
          </cell>
        </row>
        <row r="105">
          <cell r="B105" t="str">
            <v>Sem11</v>
          </cell>
          <cell r="P105" t="str">
            <v>JUEGO MAL REPARTIDO-PORTON / PILOTO ARI.</v>
          </cell>
        </row>
        <row r="106">
          <cell r="B106" t="str">
            <v>Sem11</v>
          </cell>
          <cell r="P106" t="str">
            <v>RETOQUE DE PINTURA APARENTE-PAÑO EXT DE PUERTA AVD</v>
          </cell>
        </row>
        <row r="107">
          <cell r="B107" t="str">
            <v>Sem11</v>
          </cell>
          <cell r="P107" t="str">
            <v>BATIMIENTO AL CIERRE DE PUERTA-ZONA AR. DEL HABITACULO</v>
          </cell>
        </row>
        <row r="108">
          <cell r="B108" t="str">
            <v>Sem11</v>
          </cell>
          <cell r="P108" t="str">
            <v>RAYADO-PROTECTOR DE PAÑO LATERAL ARI.</v>
          </cell>
        </row>
        <row r="109">
          <cell r="B109" t="str">
            <v>Sem11</v>
          </cell>
          <cell r="P109" t="str">
            <v>RAYA SOBRE LACA-PISO AR. DE COFRE-- CAJA</v>
          </cell>
        </row>
        <row r="110">
          <cell r="B110" t="str">
            <v>Sem11</v>
          </cell>
          <cell r="P110" t="str">
            <v>MASTICO MAL POSICIONADO-PASO DE RUEDA  ARI./ PISO</v>
          </cell>
        </row>
        <row r="111">
          <cell r="B111" t="str">
            <v>Sem11</v>
          </cell>
          <cell r="P111" t="str">
            <v>VIBRACION-PUERTA AVD.</v>
          </cell>
        </row>
        <row r="112">
          <cell r="B112" t="str">
            <v>Sem11</v>
          </cell>
          <cell r="P112" t="str">
            <v>MAL ASPECTO-EMBELLECEDOR MARCO DE PTA. AVI.</v>
          </cell>
        </row>
        <row r="113">
          <cell r="B113" t="str">
            <v>Sem11</v>
          </cell>
          <cell r="P113" t="str">
            <v>RUIDO AL CIERRE-PUERTA AVI.</v>
          </cell>
        </row>
        <row r="114">
          <cell r="B114" t="str">
            <v>Sem11</v>
          </cell>
          <cell r="P114" t="str">
            <v>DESCONCHADO-CAPOT AV.</v>
          </cell>
        </row>
        <row r="115">
          <cell r="B115" t="str">
            <v>Sem11</v>
          </cell>
          <cell r="P115" t="str">
            <v>CONTACTO PERMANENTE O PERIODICO-TUBO DE BOMBA A RECEPTOR DE EMBRAGUE</v>
          </cell>
        </row>
        <row r="116">
          <cell r="B116" t="str">
            <v>Sem12</v>
          </cell>
          <cell r="P116" t="str">
            <v>MAL GRAPADO-CANALIZACION CM-FLEXIBLE FRENO  AVI.</v>
          </cell>
        </row>
        <row r="117">
          <cell r="B117" t="str">
            <v>Sem12</v>
          </cell>
          <cell r="P117" t="str">
            <v>INTRODUCE IRREGULAR-PAÑO DE PUERTA  AVD / ALETA  AVD</v>
          </cell>
        </row>
        <row r="118">
          <cell r="B118" t="str">
            <v>Sem12</v>
          </cell>
          <cell r="P118" t="str">
            <v>TALONA A LA MANIOBRA-CAPOT / FARO I.</v>
          </cell>
        </row>
        <row r="119">
          <cell r="B119" t="str">
            <v>Sem12</v>
          </cell>
          <cell r="P119" t="str">
            <v>DEFORMADO-INSONORIZANTE DE CAPOT AV.</v>
          </cell>
        </row>
        <row r="120">
          <cell r="B120" t="str">
            <v>Sem12</v>
          </cell>
          <cell r="P120" t="str">
            <v>DETERIORADO-TABLETA  AR. MOVIL</v>
          </cell>
        </row>
        <row r="121">
          <cell r="B121" t="str">
            <v>Sem12</v>
          </cell>
          <cell r="P121" t="str">
            <v>BURBUJAS EN MASTICO-REBATIDO DE PUERTA AVD.</v>
          </cell>
        </row>
        <row r="122">
          <cell r="B122" t="str">
            <v>Sem12</v>
          </cell>
          <cell r="P122" t="str">
            <v>RUIDO AL CIERRE-PUERTA AVI.</v>
          </cell>
        </row>
        <row r="123">
          <cell r="B123" t="str">
            <v>Sem12</v>
          </cell>
          <cell r="P123" t="str">
            <v>RUIDO AL CIERRE-PUERTA DESLIZANTE LATERAL D.</v>
          </cell>
        </row>
        <row r="124">
          <cell r="B124" t="str">
            <v>Sem12</v>
          </cell>
          <cell r="P124" t="str">
            <v>INTRODUCE DIFERENTE I. /  D.-PTA. BATIENTE ARI./ LADO DE CAJA</v>
          </cell>
        </row>
        <row r="125">
          <cell r="B125" t="str">
            <v>Sem12</v>
          </cell>
          <cell r="P125" t="str">
            <v>BURBUJAS EN MASTICO-REBATIDO DE PUERTA AVD.</v>
          </cell>
        </row>
        <row r="126">
          <cell r="B126" t="str">
            <v>Sem12</v>
          </cell>
          <cell r="P126" t="str">
            <v>MAL ORIENTADO-VOLANTE  DE DIRECCION</v>
          </cell>
        </row>
        <row r="127">
          <cell r="B127" t="str">
            <v>Sem12</v>
          </cell>
          <cell r="P127" t="str">
            <v>BURBUJAS EN MASTICO-REBATIDO DE PUERTA ARI.</v>
          </cell>
        </row>
        <row r="128">
          <cell r="B128" t="str">
            <v>Sem12</v>
          </cell>
          <cell r="P128" t="str">
            <v>DESCONCHADO-ALETA ARD.</v>
          </cell>
        </row>
        <row r="129">
          <cell r="B129" t="str">
            <v>Sem12</v>
          </cell>
          <cell r="P129" t="str">
            <v>NO PLACA-CAJETIN EXT. LUNA DE PUERTA ARD.</v>
          </cell>
        </row>
        <row r="130">
          <cell r="B130" t="str">
            <v>Sem12</v>
          </cell>
          <cell r="P130" t="str">
            <v>DEFORMADO-GUARNITURA-EBANISTERIA CUSTODIA  D</v>
          </cell>
        </row>
        <row r="131">
          <cell r="B131" t="str">
            <v>Sem12</v>
          </cell>
          <cell r="P131" t="str">
            <v>INTRODUCE IRREGULAR-PAÑO DE PUERTA  AVD / ALETA  AVD</v>
          </cell>
        </row>
        <row r="132">
          <cell r="B132" t="str">
            <v>Sem12</v>
          </cell>
          <cell r="P132" t="str">
            <v>BOLLOS-TECHO</v>
          </cell>
        </row>
        <row r="133">
          <cell r="B133" t="str">
            <v>Sem12</v>
          </cell>
          <cell r="P133" t="str">
            <v>INTRODUCE IRREGULAR-PAÑO DE PUERTA  AVD / ALETA  AVD</v>
          </cell>
        </row>
        <row r="134">
          <cell r="B134" t="str">
            <v>Sem12</v>
          </cell>
          <cell r="P134" t="str">
            <v>RUIDO AL CIERRE-PUERTA AVD.</v>
          </cell>
        </row>
        <row r="135">
          <cell r="B135" t="str">
            <v>Sem12</v>
          </cell>
          <cell r="P135" t="str">
            <v>DEFORMACION CHAPA-PAÑO EXT DE PORTON</v>
          </cell>
        </row>
        <row r="136">
          <cell r="B136" t="str">
            <v>Sem12</v>
          </cell>
          <cell r="P136" t="str">
            <v>INTRODUCE IRREGULAR-PAÑO DE PUERTA  AVD / ALETA  AVD</v>
          </cell>
        </row>
        <row r="137">
          <cell r="B137" t="str">
            <v>Sem12</v>
          </cell>
          <cell r="P137" t="str">
            <v>RETOQUE LOCAL CON PLUMA-CUSTODIA  D.</v>
          </cell>
        </row>
        <row r="138">
          <cell r="B138" t="str">
            <v>Sem12</v>
          </cell>
          <cell r="P138" t="str">
            <v>PROYECCION MASTICO DE CHAPA-PISO AR. DE COFRE-- CAJA</v>
          </cell>
        </row>
        <row r="139">
          <cell r="B139" t="str">
            <v>Sem12</v>
          </cell>
          <cell r="P139" t="str">
            <v>PROYECCION DE SOLDADURA-PISO AR. DE COFRE-- CAJA</v>
          </cell>
        </row>
        <row r="140">
          <cell r="B140" t="str">
            <v>Sem12</v>
          </cell>
          <cell r="P140" t="str">
            <v>BURBUJAS EN MASTICO-REBATIDO DE PTA. BATIENTE ARI.</v>
          </cell>
        </row>
        <row r="141">
          <cell r="B141" t="str">
            <v>Sem12</v>
          </cell>
          <cell r="P141" t="str">
            <v>JUNTA ESTANQUIDAD MAL POSICIONADA-GOTERON ENCUADRAMIENTO DE PORTON</v>
          </cell>
        </row>
        <row r="142">
          <cell r="B142" t="str">
            <v>Sem12</v>
          </cell>
          <cell r="P142" t="str">
            <v>INTRODUCE DIFERENTE I. /  D.-PTA. BATIENTE ARD./ LADO DE CAJA</v>
          </cell>
        </row>
        <row r="143">
          <cell r="B143" t="str">
            <v>Sem12</v>
          </cell>
          <cell r="P143" t="str">
            <v>DESCONCHADO-PASO DE RUEDA  ARI.</v>
          </cell>
        </row>
        <row r="144">
          <cell r="B144" t="str">
            <v>Sem12</v>
          </cell>
          <cell r="P144" t="str">
            <v>DESCONCHADO-ARTICULACION D. DE CAPOT AV.</v>
          </cell>
        </row>
        <row r="145">
          <cell r="B145" t="str">
            <v>Sem12</v>
          </cell>
          <cell r="P145" t="str">
            <v>TOPE MAL POSICIONADO-PARABRISAS</v>
          </cell>
        </row>
        <row r="146">
          <cell r="B146" t="str">
            <v>Sem12</v>
          </cell>
          <cell r="P146" t="str">
            <v>JUEGO IRREGULAR-CAPOT AV./ ALETA  AVD.</v>
          </cell>
        </row>
        <row r="147">
          <cell r="B147" t="str">
            <v>Sem12</v>
          </cell>
          <cell r="P147" t="str">
            <v>DEFORMADO-ALFOMBRA DE PISO ARI.</v>
          </cell>
        </row>
        <row r="148">
          <cell r="B148" t="str">
            <v>Sem12</v>
          </cell>
          <cell r="P148" t="str">
            <v>INTRODUCE IRREGULAR-PAÑO DE PUERTA  AVD / ALETA  AVD</v>
          </cell>
        </row>
        <row r="149">
          <cell r="B149" t="str">
            <v>Sem12</v>
          </cell>
          <cell r="P149" t="str">
            <v>MASTICO IRREGULAR-ENCUADRAMIENTO DE PUERTA ARD.</v>
          </cell>
        </row>
        <row r="150">
          <cell r="B150" t="str">
            <v>Sem12</v>
          </cell>
          <cell r="P150" t="str">
            <v>INTRODUCE DIFERENTE I. /  D.-LUNETA AR./ CUSTODIA  D.</v>
          </cell>
        </row>
        <row r="151">
          <cell r="B151" t="str">
            <v>Sem12</v>
          </cell>
          <cell r="P151" t="str">
            <v>BURBUJAS EN MASTICO-REBATIDO DE PUERTA ARI.</v>
          </cell>
        </row>
        <row r="152">
          <cell r="B152" t="str">
            <v>Sem12</v>
          </cell>
          <cell r="P152" t="str">
            <v>OBTURADOR MAL POSICIONADO-PALANCA FRENO DE MANO</v>
          </cell>
        </row>
        <row r="153">
          <cell r="B153" t="str">
            <v>Sem12</v>
          </cell>
          <cell r="P153" t="str">
            <v>DESBORDAMIENTO MASTICO DE CHAPA-DOBLADO DE PANEL  LATERAL ARI.</v>
          </cell>
        </row>
        <row r="154">
          <cell r="B154" t="str">
            <v>Sem12</v>
          </cell>
          <cell r="P154" t="str">
            <v>MUY LIBRE-POMO DE PALANCA DE VELOCIDADES</v>
          </cell>
        </row>
        <row r="155">
          <cell r="B155" t="str">
            <v>Sem12</v>
          </cell>
          <cell r="P155" t="str">
            <v>JUEGO INSUFICIENTE-MARCO DE PTA. AVD./ BRANCARD SUP. D.</v>
          </cell>
        </row>
        <row r="156">
          <cell r="B156" t="str">
            <v>Sem12</v>
          </cell>
          <cell r="P156" t="str">
            <v>DEFORMACION CHAPA-DOBLADO INT. DE CAPOT AV..</v>
          </cell>
        </row>
        <row r="157">
          <cell r="B157" t="str">
            <v>Sem12</v>
          </cell>
          <cell r="P157" t="str">
            <v>DEFORMADO-ALFOMBRA DE PISO ARI.</v>
          </cell>
        </row>
        <row r="158">
          <cell r="B158" t="str">
            <v>Sem12</v>
          </cell>
          <cell r="P158" t="str">
            <v>MASTICO IRREGULAR-REBATIDO DE PUERTA ARI.</v>
          </cell>
        </row>
        <row r="159">
          <cell r="B159" t="str">
            <v>Sem12</v>
          </cell>
          <cell r="P159" t="str">
            <v>RUIDO AL CIERRE-PUERTA ARD.</v>
          </cell>
        </row>
        <row r="160">
          <cell r="B160" t="str">
            <v>Sem12</v>
          </cell>
          <cell r="P160" t="str">
            <v>MAL POSICIONADO-EBANISTERIA MONTANTE DE VANO D.</v>
          </cell>
        </row>
        <row r="161">
          <cell r="B161" t="str">
            <v>Sem12</v>
          </cell>
          <cell r="P161" t="str">
            <v>DEFORMACION CHAPA-ALETA  AVD.</v>
          </cell>
        </row>
        <row r="162">
          <cell r="B162" t="str">
            <v>Sem12</v>
          </cell>
          <cell r="P162" t="str">
            <v>GRANO-PAÑO EXT DE PUERTA ARI</v>
          </cell>
        </row>
        <row r="163">
          <cell r="B163" t="str">
            <v>Sem12</v>
          </cell>
          <cell r="P163" t="str">
            <v>DIFERENCIA DE JUEGO EN SYMETRIA I / D-PTA. BATIENTE ARI./ LADO DE CAJA</v>
          </cell>
        </row>
        <row r="164">
          <cell r="B164" t="str">
            <v>Sem12</v>
          </cell>
          <cell r="P164" t="str">
            <v>RAYA SOBRE LACA-PISO AR. DE COFRE-- CAJA</v>
          </cell>
        </row>
        <row r="165">
          <cell r="B165" t="str">
            <v>Sem12</v>
          </cell>
          <cell r="P165" t="str">
            <v>TROU DANS MASTIC-ENCTº.DE PUERTA DESLIZANTE D.</v>
          </cell>
        </row>
        <row r="166">
          <cell r="B166" t="str">
            <v>Sem12</v>
          </cell>
          <cell r="P166" t="str">
            <v>JUNTA MAL POSICIONADA-ENCTº.DE PUERTA DESLIZANTE D.</v>
          </cell>
        </row>
        <row r="167">
          <cell r="B167" t="str">
            <v>Sem12</v>
          </cell>
          <cell r="P167" t="str">
            <v>GRAPA - SOPORTE INEFICAZ-CANALIZACION CM-FLEXIBLE FRENO  AVI.</v>
          </cell>
        </row>
        <row r="168">
          <cell r="B168" t="str">
            <v>Sem12</v>
          </cell>
          <cell r="P168" t="str">
            <v>RUIDO DE CUERPO EXTRAÑO-PISO AV. O CABINA</v>
          </cell>
        </row>
        <row r="169">
          <cell r="B169" t="str">
            <v>Sem12</v>
          </cell>
          <cell r="P169" t="str">
            <v>DEFORMACION CHAPA-ALETA  AVD.</v>
          </cell>
        </row>
        <row r="170">
          <cell r="B170" t="str">
            <v>Sem12</v>
          </cell>
          <cell r="P170" t="str">
            <v>BURBUJAS EN MASTICO-TECHO</v>
          </cell>
        </row>
        <row r="171">
          <cell r="B171" t="str">
            <v>Sem12</v>
          </cell>
          <cell r="P171" t="str">
            <v>DEFORMADO-ALFOMBRA DE PISO ARI.</v>
          </cell>
        </row>
        <row r="172">
          <cell r="B172" t="str">
            <v>Sem12</v>
          </cell>
          <cell r="P172" t="str">
            <v>INTRODUCE IRREGULAR-CAPOT AV./ ALETA  AVI.</v>
          </cell>
        </row>
        <row r="173">
          <cell r="B173" t="str">
            <v>Sem12</v>
          </cell>
          <cell r="P173" t="str">
            <v>DEFORMADO-ALFOMBRA DE PISO ARI.</v>
          </cell>
        </row>
        <row r="174">
          <cell r="B174" t="str">
            <v>Sem12</v>
          </cell>
          <cell r="P174" t="str">
            <v>BOLLOS-CAPOT AV.</v>
          </cell>
        </row>
        <row r="175">
          <cell r="B175" t="str">
            <v>Sem12</v>
          </cell>
          <cell r="P175" t="str">
            <v>DEFORMADO-ALFOMBRA DE PISO ARI.</v>
          </cell>
        </row>
        <row r="176">
          <cell r="B176" t="str">
            <v>Sem12</v>
          </cell>
          <cell r="P176" t="str">
            <v>DEFORMADO-ALFOMBRA DE PISO ARI.</v>
          </cell>
        </row>
        <row r="177">
          <cell r="B177" t="str">
            <v>Sem12</v>
          </cell>
          <cell r="P177" t="str">
            <v>JUEGO MAL REPARTIDO-PUERTA BATIENTE ARI.</v>
          </cell>
        </row>
        <row r="178">
          <cell r="B178" t="str">
            <v>Sem12</v>
          </cell>
          <cell r="P178" t="str">
            <v>RETOQUE DE PINTURA APARENTE-TRAVIESA SUP. DE CALANDRA</v>
          </cell>
        </row>
        <row r="179">
          <cell r="B179" t="str">
            <v>Sem12</v>
          </cell>
          <cell r="P179" t="str">
            <v>DESCONCHADO-ALETA  AVD.</v>
          </cell>
        </row>
        <row r="180">
          <cell r="B180" t="str">
            <v>Sem12</v>
          </cell>
          <cell r="P180" t="str">
            <v>DIFERENCIA DE JUEGO EN SYMETRIA I / D-PORTE BATTANTE ARG / FAUX FEU</v>
          </cell>
        </row>
        <row r="181">
          <cell r="B181" t="str">
            <v>Sem12</v>
          </cell>
          <cell r="P181" t="str">
            <v>INTRODUCE DIFERENTE I. /  D.-FARO D. / ALETA  AVD.</v>
          </cell>
        </row>
        <row r="182">
          <cell r="B182" t="str">
            <v>Sem12</v>
          </cell>
          <cell r="P182" t="str">
            <v>INTRODUCE DIFERENTE I. /  D.-PORTON / PILOTO ARD.</v>
          </cell>
        </row>
        <row r="183">
          <cell r="B183" t="str">
            <v>Sem12</v>
          </cell>
          <cell r="P183" t="str">
            <v>JUEGO IRREGULAR-PAÑO DE PUERTA  AVD / ALETA  AVD</v>
          </cell>
        </row>
        <row r="184">
          <cell r="B184" t="str">
            <v>Sem12</v>
          </cell>
          <cell r="P184" t="str">
            <v>NO PLACA-CAJETIN EXT. LUNA DE PUERTA ARI.</v>
          </cell>
        </row>
        <row r="185">
          <cell r="B185" t="str">
            <v>Sem12</v>
          </cell>
          <cell r="P185" t="str">
            <v>VIBRACION-PANEL INT. DE PUERTA ARD.</v>
          </cell>
        </row>
        <row r="186">
          <cell r="B186" t="str">
            <v>Sem12</v>
          </cell>
          <cell r="P186" t="str">
            <v>RETOQUE DE PINTURA APARENTE-CAPOT AV.</v>
          </cell>
        </row>
        <row r="187">
          <cell r="B187" t="str">
            <v>Sem12</v>
          </cell>
          <cell r="P187" t="str">
            <v>VIBRACION-PANEL INT. DE PUERTA ARI.</v>
          </cell>
        </row>
        <row r="188">
          <cell r="B188" t="str">
            <v>Sem12</v>
          </cell>
          <cell r="P188" t="str">
            <v>MAL ALINEADO-EBANISTERIA MONTANTE DE VANO D.</v>
          </cell>
        </row>
        <row r="189">
          <cell r="B189" t="str">
            <v>Sem13</v>
          </cell>
          <cell r="P189" t="str">
            <v>SOBRESALE DIFERENTE I. /  D.-PORTON / PILOTO ARI.</v>
          </cell>
        </row>
        <row r="190">
          <cell r="B190" t="str">
            <v>Sem13</v>
          </cell>
          <cell r="P190" t="str">
            <v>INTRODUCE IRREGULAR-PAÑO DE PUERTA AVD / PUERTA  ARD</v>
          </cell>
        </row>
        <row r="191">
          <cell r="B191" t="str">
            <v>Sem13</v>
          </cell>
          <cell r="P191" t="str">
            <v>DEFORMADO-ALFOMBRA DE PISO ARD.</v>
          </cell>
        </row>
        <row r="192">
          <cell r="B192" t="str">
            <v>Sem13</v>
          </cell>
          <cell r="P192" t="str">
            <v>DEFORMADO-ALFOMBRA DE PISO ARI.</v>
          </cell>
        </row>
        <row r="193">
          <cell r="B193" t="str">
            <v>Sem13</v>
          </cell>
          <cell r="P193" t="str">
            <v>PROYECCION DE PINTURA-CAPOT AV.</v>
          </cell>
        </row>
        <row r="194">
          <cell r="B194" t="str">
            <v>Sem13</v>
          </cell>
          <cell r="P194" t="str">
            <v>RETOQUE DE PINTURA APARENTE-ALETA  AVD.</v>
          </cell>
        </row>
        <row r="195">
          <cell r="B195" t="str">
            <v>Sem13</v>
          </cell>
          <cell r="P195" t="str">
            <v>HUELLAS-BAJOCAJA  I.</v>
          </cell>
        </row>
        <row r="196">
          <cell r="B196" t="str">
            <v>Sem13</v>
          </cell>
          <cell r="P196" t="str">
            <v>MAL CENTRADO-LUNETA AR FIJA</v>
          </cell>
        </row>
        <row r="197">
          <cell r="B197" t="str">
            <v>Sem13</v>
          </cell>
          <cell r="P197" t="str">
            <v>PROYECCION DE SOLDADURA-PISO AR. DE COFRE-- CAJA</v>
          </cell>
        </row>
        <row r="198">
          <cell r="B198" t="str">
            <v>Sem13</v>
          </cell>
          <cell r="P198" t="str">
            <v>CRUJIDO-ZONA AR. DEL HABITACULO</v>
          </cell>
        </row>
        <row r="199">
          <cell r="B199" t="str">
            <v>Sem13</v>
          </cell>
          <cell r="P199" t="str">
            <v>MASTICO IRREGULAR-REBATIDO DE PTA. BATIENTE ARI.</v>
          </cell>
        </row>
        <row r="200">
          <cell r="B200" t="str">
            <v>Sem13</v>
          </cell>
          <cell r="P200" t="str">
            <v>NO FUNCIONA-REGLAJE DE FAROS</v>
          </cell>
        </row>
        <row r="201">
          <cell r="B201" t="str">
            <v>Sem13</v>
          </cell>
          <cell r="P201" t="str">
            <v>JUNTA MAL POSICIONADA-GOTERON ENCUADRAMIENTO DE PORTON</v>
          </cell>
        </row>
        <row r="202">
          <cell r="B202" t="str">
            <v>Sem13</v>
          </cell>
          <cell r="P202" t="str">
            <v>DEPOSITO DE PARTICULAS-DOBLADO MARCO DE PUERTA ARD.</v>
          </cell>
        </row>
        <row r="203">
          <cell r="B203" t="str">
            <v>Sem13</v>
          </cell>
          <cell r="P203" t="str">
            <v>RETOQUE LOCAL CON PLUMA-ALETA  AVD.</v>
          </cell>
        </row>
        <row r="204">
          <cell r="B204" t="str">
            <v>Sem13</v>
          </cell>
          <cell r="P204" t="str">
            <v>INTRODUCE IRREGULAR-MARCO PTA.  ARD./ PIE CUSTODIA D.</v>
          </cell>
        </row>
        <row r="205">
          <cell r="B205" t="str">
            <v>Sem13</v>
          </cell>
          <cell r="P205" t="str">
            <v>INTRODUCE IRREGULAR-PAÑO DE PUERTA AVD / PUERTA  ARD</v>
          </cell>
        </row>
        <row r="206">
          <cell r="B206" t="str">
            <v>Sem13</v>
          </cell>
          <cell r="P206" t="str">
            <v>INTRODUCE DIFERENTE I. /  D.-PORTON / PILOTO ARD.</v>
          </cell>
        </row>
        <row r="207">
          <cell r="B207" t="str">
            <v>Sem13</v>
          </cell>
          <cell r="P207" t="str">
            <v>DEFORMADO-ALFOMBRA DE PISO ARI.</v>
          </cell>
        </row>
        <row r="208">
          <cell r="B208" t="str">
            <v>Sem13</v>
          </cell>
          <cell r="P208" t="str">
            <v>SOBRESALE IRREGULAR-CAPOT AV./ ALETA  AVI.</v>
          </cell>
        </row>
        <row r="209">
          <cell r="B209" t="str">
            <v>Sem13</v>
          </cell>
          <cell r="P209" t="str">
            <v>DIFERENCIA DE JUEGO EN SYMETRIA I / D-PILOTO AVD./ ALETA</v>
          </cell>
        </row>
        <row r="210">
          <cell r="B210" t="str">
            <v>Sem13</v>
          </cell>
          <cell r="P210" t="str">
            <v>DEFORMADO-JUNTA ANTISUCIEDAD PTA. AVI.</v>
          </cell>
        </row>
        <row r="211">
          <cell r="B211" t="str">
            <v>Sem13</v>
          </cell>
          <cell r="P211" t="str">
            <v>DEFORMACION CHAPA-ARISTA PAÑO EXT DE PUERTA ARD</v>
          </cell>
        </row>
        <row r="212">
          <cell r="B212" t="str">
            <v>Sem13</v>
          </cell>
          <cell r="P212" t="str">
            <v>RUIDO AL CIERRE-PUERTA ARI.</v>
          </cell>
        </row>
        <row r="213">
          <cell r="B213" t="str">
            <v>Sem13</v>
          </cell>
          <cell r="P213" t="str">
            <v>RETOQUE DE PINTURA APARENTE-BISAGRA D. DE PORTON</v>
          </cell>
        </row>
        <row r="214">
          <cell r="B214" t="str">
            <v>Sem13</v>
          </cell>
          <cell r="P214" t="str">
            <v>PRESENCIA DE AGUA-PUERTA ARD</v>
          </cell>
        </row>
        <row r="215">
          <cell r="B215" t="str">
            <v>Sem13</v>
          </cell>
          <cell r="P215" t="str">
            <v>FALTA OBTURADOR - PISO AV. DE CAJA</v>
          </cell>
        </row>
        <row r="216">
          <cell r="B216" t="str">
            <v>Sem13</v>
          </cell>
          <cell r="P216" t="str">
            <v>FALTA OBTURADOR INT-CINTURON DE SEGURIDAD AVD.</v>
          </cell>
        </row>
        <row r="217">
          <cell r="B217" t="str">
            <v>Sem13</v>
          </cell>
          <cell r="P217" t="str">
            <v>RETOQUE DE PINTURA APARENTE-CAPOT AV.</v>
          </cell>
        </row>
        <row r="218">
          <cell r="B218" t="str">
            <v>Sem13</v>
          </cell>
          <cell r="P218" t="str">
            <v>NO FUNCIONA-REGLAJE DE FAROS</v>
          </cell>
        </row>
        <row r="219">
          <cell r="P219" t="str">
            <v>DEFORMADO-JUNTA ANTISUCIEDAD PTA. AVI.</v>
          </cell>
        </row>
        <row r="220">
          <cell r="B220" t="str">
            <v>Sem12</v>
          </cell>
          <cell r="P220" t="str">
            <v>DEFORMACION-ALETA AVD.</v>
          </cell>
        </row>
        <row r="221">
          <cell r="B221" t="str">
            <v>Sem12</v>
          </cell>
          <cell r="P221" t="str">
            <v>MAL POSICIONADO-EBANISTERIA MONTANTE DE VANO D.</v>
          </cell>
        </row>
        <row r="222">
          <cell r="B222" t="str">
            <v>Sem12</v>
          </cell>
          <cell r="P222" t="str">
            <v>BURBUJAS EN MASTICO-TECHO</v>
          </cell>
        </row>
        <row r="223">
          <cell r="B223" t="str">
            <v>Sem13</v>
          </cell>
          <cell r="P223" t="str">
            <v>INTRODUCE IRREGULAR-MARCO PTA. ARI./ PIE CUSTODIA I.</v>
          </cell>
        </row>
        <row r="224">
          <cell r="B224" t="str">
            <v>Sem13</v>
          </cell>
          <cell r="P224" t="str">
            <v>BURBUJAS EN MASTICO-BORDE ENGASTADO DE CAPOT AV.</v>
          </cell>
        </row>
        <row r="225">
          <cell r="B225" t="str">
            <v>Sem13</v>
          </cell>
          <cell r="P225" t="str">
            <v>SOBRESALE IRREGULAR-PORTON / PILOTO ARI.</v>
          </cell>
        </row>
        <row r="226">
          <cell r="B226" t="str">
            <v>Sem13</v>
          </cell>
          <cell r="P226" t="str">
            <v>VIBRACION-CONJUNTO COFRE DE MOTOR</v>
          </cell>
        </row>
        <row r="227">
          <cell r="B227" t="str">
            <v>Sem13</v>
          </cell>
          <cell r="P227" t="str">
            <v>DEFORMADO-ALFOMBRA DE PISO ARI.</v>
          </cell>
        </row>
        <row r="228">
          <cell r="B228" t="str">
            <v>Sem13</v>
          </cell>
          <cell r="P228" t="str">
            <v>MASTICO AGRIETADO -REBATIDO DE PORTON</v>
          </cell>
        </row>
        <row r="229">
          <cell r="B229" t="str">
            <v>Sem13</v>
          </cell>
          <cell r="P229" t="str">
            <v>DEFORMACION CHAPA-CAJON DE PUERTA ARD.</v>
          </cell>
        </row>
        <row r="230">
          <cell r="B230" t="str">
            <v>Sem13</v>
          </cell>
          <cell r="P230" t="str">
            <v>DEPOSITO DE PARTICULAS-PIE MEDIO  D.</v>
          </cell>
        </row>
        <row r="231">
          <cell r="B231" t="str">
            <v>Sem13</v>
          </cell>
          <cell r="P231" t="str">
            <v>ASPECTO DE SOLD. POR RESISTENCIA-TECHO</v>
          </cell>
        </row>
        <row r="232">
          <cell r="B232" t="str">
            <v>Sem13</v>
          </cell>
          <cell r="P232" t="str">
            <v>RAYADO-TABLERO DE BORDO</v>
          </cell>
        </row>
        <row r="233">
          <cell r="B233" t="str">
            <v>Sem13</v>
          </cell>
          <cell r="P233" t="str">
            <v>BURBUJAS EN MASTICO-REBATIDO DE PUERTA AVD.</v>
          </cell>
        </row>
        <row r="234">
          <cell r="B234" t="str">
            <v>Sem13</v>
          </cell>
          <cell r="P234" t="str">
            <v>ASPECTO DE SOLD. POR RESISTENCIA-TECHO</v>
          </cell>
        </row>
        <row r="235">
          <cell r="B235" t="str">
            <v>Sem13</v>
          </cell>
          <cell r="P235" t="str">
            <v>DEFORMACION CHAPA-ALETA  AVD.</v>
          </cell>
        </row>
        <row r="236">
          <cell r="B236" t="str">
            <v>Sem13</v>
          </cell>
          <cell r="P236" t="str">
            <v>RETOQUE DE PINTURA APARENTE-TECHO</v>
          </cell>
        </row>
        <row r="237">
          <cell r="B237" t="str">
            <v>Sem13</v>
          </cell>
          <cell r="P237" t="str">
            <v>DEFORMADO-ALFOMBRA DE PISO ARI.</v>
          </cell>
        </row>
        <row r="238">
          <cell r="B238" t="str">
            <v>Sem13</v>
          </cell>
          <cell r="P238" t="str">
            <v>INTRODUCE IRREGULAR-PAÑO DE PUERTA  ARI / ALETA  ARI</v>
          </cell>
        </row>
        <row r="239">
          <cell r="B239" t="str">
            <v>Sem13</v>
          </cell>
          <cell r="P239" t="str">
            <v>DETERIORADO-EMBELLECEDOR MARCO DE PTA. AVI.</v>
          </cell>
        </row>
        <row r="240">
          <cell r="B240" t="str">
            <v>Sem13</v>
          </cell>
          <cell r="P240" t="str">
            <v>BURBUJAS EN MASTICO-BORDE ENGASTADO DE CAPOT AV.</v>
          </cell>
        </row>
        <row r="241">
          <cell r="B241" t="str">
            <v>Sem13</v>
          </cell>
          <cell r="P241" t="str">
            <v>DEFORMADO-ALFOMBRA DE PISO ARD.</v>
          </cell>
        </row>
        <row r="242">
          <cell r="B242" t="str">
            <v>Sem13</v>
          </cell>
          <cell r="P242" t="str">
            <v>INTRODUCE IRREGULAR-PAÑO DE PUERTA  AVI / PUERTA  ARI</v>
          </cell>
        </row>
        <row r="243">
          <cell r="B243" t="str">
            <v>Sem13</v>
          </cell>
          <cell r="P243" t="str">
            <v>INTRODUCE IRREGULAR-PAÑO DE PUERTA  AVD / ALETA  AVD</v>
          </cell>
        </row>
        <row r="244">
          <cell r="B244" t="str">
            <v>Sem13</v>
          </cell>
          <cell r="P244" t="str">
            <v>DETERIORADO-EMBELLECEDOR MARCO DE PTA. AVI.</v>
          </cell>
        </row>
        <row r="245">
          <cell r="B245" t="str">
            <v>Sem13</v>
          </cell>
          <cell r="P245" t="str">
            <v>RAYAS-PISO AR. DE COFRE-- CAJA</v>
          </cell>
        </row>
        <row r="246">
          <cell r="B246" t="str">
            <v>Sem13</v>
          </cell>
          <cell r="P246" t="str">
            <v>RETOQUE LOCAL CON PLUMA-MONTANTE  I.VANO DE PARABRISAS</v>
          </cell>
        </row>
        <row r="247">
          <cell r="B247" t="str">
            <v>Sem13</v>
          </cell>
          <cell r="P247" t="str">
            <v>MASTICO BAJO LACA-PISO AR. DE COFRE-- CAJA</v>
          </cell>
        </row>
        <row r="248">
          <cell r="B248" t="str">
            <v>Sem13</v>
          </cell>
          <cell r="P248" t="str">
            <v>JUEGO INSUFICIENTE-CAPOT AV./ ALETA  AVD.</v>
          </cell>
        </row>
        <row r="249">
          <cell r="B249" t="str">
            <v>Sem13</v>
          </cell>
          <cell r="P249" t="str">
            <v>RAYADO-EBANISTERIA MONTANTE DE VANO D.</v>
          </cell>
        </row>
        <row r="250">
          <cell r="B250" t="str">
            <v>Sem13</v>
          </cell>
          <cell r="P250" t="str">
            <v>PICO-CAJON DE PUERTA AVD.</v>
          </cell>
        </row>
        <row r="251">
          <cell r="B251" t="str">
            <v>Sem13</v>
          </cell>
          <cell r="P251" t="str">
            <v>ASPECTO DE SOLD. POR RESISTENCIA-TECHO</v>
          </cell>
        </row>
        <row r="252">
          <cell r="B252" t="str">
            <v>Sem13</v>
          </cell>
          <cell r="P252" t="str">
            <v>DEFORMADO-ALFOMBRA DE PISO ARI.</v>
          </cell>
        </row>
        <row r="253">
          <cell r="B253" t="str">
            <v>Sem13</v>
          </cell>
          <cell r="P253" t="str">
            <v>DEFORMACION CHAPA-ARISTA PAÑO EXT DE PUERTA AVD</v>
          </cell>
        </row>
        <row r="254">
          <cell r="B254" t="str">
            <v>Sem13</v>
          </cell>
          <cell r="P254" t="str">
            <v>INTRODUCE IRREGULAR-PAÑO DE PUERTA  AVD / ALETA  AVD</v>
          </cell>
        </row>
        <row r="255">
          <cell r="B255" t="str">
            <v>Sem13</v>
          </cell>
          <cell r="P255" t="str">
            <v>RUIDO AL CIERRE-PUERTA ARI.</v>
          </cell>
        </row>
        <row r="256">
          <cell r="B256" t="str">
            <v>Sem13</v>
          </cell>
          <cell r="P256" t="str">
            <v>GRANO-PAÑO EXT DE PUERTA ARD</v>
          </cell>
        </row>
        <row r="257">
          <cell r="B257" t="str">
            <v>Sem13</v>
          </cell>
          <cell r="P257" t="str">
            <v>RUIDO AL CIERRE-PUERTA AVI.</v>
          </cell>
        </row>
        <row r="258">
          <cell r="B258" t="str">
            <v>Sem13</v>
          </cell>
          <cell r="P258" t="str">
            <v>RETOQUE DE PINTURA APARENTE-DOBLADO MARCO DE PUERTA ARD.</v>
          </cell>
        </row>
        <row r="259">
          <cell r="B259" t="str">
            <v>Sem13</v>
          </cell>
          <cell r="P259" t="str">
            <v>MAL CENTRADO-LUNETA AR FIJA</v>
          </cell>
        </row>
        <row r="260">
          <cell r="B260" t="str">
            <v>Sem13</v>
          </cell>
          <cell r="P260" t="str">
            <v>DEFORMADO-ALFOMBRA DE PISO ARI.</v>
          </cell>
        </row>
        <row r="261">
          <cell r="B261" t="str">
            <v>Sem13</v>
          </cell>
          <cell r="P261" t="str">
            <v>MAL GRAPADO-TUBO ALIMENTACION CALEFACCION ADICIONAL</v>
          </cell>
        </row>
        <row r="262">
          <cell r="B262" t="str">
            <v>Sem13</v>
          </cell>
          <cell r="P262" t="str">
            <v>DEFORMADO-ALFOMBRA DE PISO ARI.</v>
          </cell>
        </row>
        <row r="263">
          <cell r="B263" t="str">
            <v>Sem13</v>
          </cell>
          <cell r="P263" t="str">
            <v>BURBUJAS EN MASTICO-REBATIDO DE PUERTA AVI.</v>
          </cell>
        </row>
        <row r="264">
          <cell r="B264" t="str">
            <v>Sem13</v>
          </cell>
          <cell r="P264" t="str">
            <v>JUEGO MAL REPARTIDO-PUERTA ARI.</v>
          </cell>
        </row>
        <row r="265">
          <cell r="B265" t="str">
            <v>Sem13</v>
          </cell>
          <cell r="P265" t="str">
            <v>RAYA SOBRE LACA-TRAVIESA SUP. DE CALANDRA</v>
          </cell>
        </row>
        <row r="266">
          <cell r="B266" t="str">
            <v>Sem13</v>
          </cell>
          <cell r="P266" t="str">
            <v>DEPOSITO DE PARTICULAS-BRANCARD DE TECHO IZ.</v>
          </cell>
        </row>
        <row r="267">
          <cell r="B267" t="str">
            <v>Sem13</v>
          </cell>
          <cell r="P267" t="str">
            <v>ASPECTO DE SOLD. POR RESISTENCIA-ALETA  ARI.</v>
          </cell>
        </row>
        <row r="268">
          <cell r="B268" t="str">
            <v>Sem13</v>
          </cell>
          <cell r="P268" t="str">
            <v>ASPECTO DE SOLD. POR RESISTENCIA-TECHO</v>
          </cell>
        </row>
        <row r="269">
          <cell r="B269" t="str">
            <v>Sem13</v>
          </cell>
          <cell r="P269" t="str">
            <v>BURBUJAS EN MASTICO-REBATIDO DE PUERTA AVD.</v>
          </cell>
        </row>
        <row r="270">
          <cell r="B270" t="str">
            <v>Sem13</v>
          </cell>
          <cell r="P270" t="str">
            <v>SOBRESALE IRREGULAR-PAÑO DE PUERTA  AVI / ALETA  AVI</v>
          </cell>
        </row>
        <row r="271">
          <cell r="B271" t="str">
            <v>Sem13</v>
          </cell>
          <cell r="P271" t="str">
            <v>RAYA SOBRE LACA-BAJOCAJA D.</v>
          </cell>
        </row>
        <row r="272">
          <cell r="B272" t="str">
            <v>Sem13</v>
          </cell>
          <cell r="P272" t="str">
            <v>DEFORMADO-ALFOMBRA DE PISO ARI.</v>
          </cell>
        </row>
        <row r="273">
          <cell r="B273" t="str">
            <v>Sem13</v>
          </cell>
          <cell r="P273" t="str">
            <v>FALTA PINTURA DE ESTILO ( NEGRO)-PASO DE RUEDA  ARI.</v>
          </cell>
        </row>
        <row r="274">
          <cell r="B274" t="str">
            <v>Sem13</v>
          </cell>
          <cell r="P274" t="str">
            <v>RUIDO AL CIERRE-PUERTA AVD.</v>
          </cell>
        </row>
        <row r="275">
          <cell r="B275" t="str">
            <v>Sem13</v>
          </cell>
          <cell r="P275" t="str">
            <v>DEFORMACION CHAPA-BAJOCAJA  I.</v>
          </cell>
        </row>
        <row r="276">
          <cell r="B276" t="str">
            <v>Sem13</v>
          </cell>
          <cell r="P276" t="str">
            <v>DEFORMADO-ALFOMBRA DE PISO ARI.</v>
          </cell>
        </row>
        <row r="277">
          <cell r="B277" t="str">
            <v>Sem13</v>
          </cell>
          <cell r="P277" t="str">
            <v>PROYECCION DE PINTURA-ALETA  ARI.</v>
          </cell>
        </row>
        <row r="278">
          <cell r="B278" t="str">
            <v>Sem13</v>
          </cell>
          <cell r="P278" t="str">
            <v>DEFORMACION CHAPA-TECHO</v>
          </cell>
        </row>
        <row r="279">
          <cell r="B279" t="str">
            <v>Sem13</v>
          </cell>
          <cell r="P279" t="str">
            <v>ASPECTO DE SOLD. POR RESISTENCIA-TECHO</v>
          </cell>
        </row>
        <row r="280">
          <cell r="B280" t="str">
            <v>Sem13</v>
          </cell>
          <cell r="P280" t="str">
            <v>MASTICO AGRIETADO -GOTERON ENCUADRAMIENTO DE PORTON</v>
          </cell>
        </row>
        <row r="281">
          <cell r="B281" t="str">
            <v>Sem13</v>
          </cell>
          <cell r="P281" t="str">
            <v>PROYECCION DE PINTURA-BRANCARD DE TECHO IZ.</v>
          </cell>
        </row>
        <row r="282">
          <cell r="B282" t="str">
            <v>Sem13</v>
          </cell>
          <cell r="P282" t="str">
            <v>ASPECTO DE SOLD. POR RESISTENCIA-TECHO</v>
          </cell>
        </row>
        <row r="283">
          <cell r="B283" t="str">
            <v>Sem13</v>
          </cell>
          <cell r="P283" t="str">
            <v>DEPOSITO DE PARTICULAS-DOBLADO MARCO DE PUERTA ARD.</v>
          </cell>
        </row>
        <row r="284">
          <cell r="B284" t="str">
            <v>Sem13</v>
          </cell>
          <cell r="P284" t="str">
            <v>RUIDO AL CIERRE-PUERTA ARI.</v>
          </cell>
        </row>
        <row r="285">
          <cell r="B285" t="str">
            <v>Sem15</v>
          </cell>
          <cell r="P285" t="str">
            <v>DEFORMADO-ALFOMBRA DE PISO ARI.</v>
          </cell>
        </row>
        <row r="286">
          <cell r="B286" t="str">
            <v>Sem15</v>
          </cell>
          <cell r="P286" t="str">
            <v>JUEGO EXCESIVO-CAPOT AV./ ALETA  AVD.</v>
          </cell>
        </row>
        <row r="287">
          <cell r="B287" t="str">
            <v>Sem15</v>
          </cell>
          <cell r="P287" t="str">
            <v>DESCONCHADO-ARTICULACION  I. DE CAPOT AV.</v>
          </cell>
        </row>
        <row r="288">
          <cell r="B288" t="str">
            <v>Sem15</v>
          </cell>
          <cell r="P288" t="str">
            <v>MASTICO MAL POSICIONADO-TECHO</v>
          </cell>
        </row>
        <row r="289">
          <cell r="B289" t="str">
            <v>Sem15</v>
          </cell>
          <cell r="P289" t="str">
            <v>DESCONCHADO-CAJON DE PUERTA DESLIZANTE D.</v>
          </cell>
        </row>
        <row r="290">
          <cell r="B290" t="str">
            <v>Sem15</v>
          </cell>
          <cell r="P290" t="str">
            <v>ASPECTO DE SOLD. POR RESISTENCIA-TECHO</v>
          </cell>
        </row>
        <row r="291">
          <cell r="B291" t="str">
            <v>Sem15</v>
          </cell>
          <cell r="P291" t="str">
            <v>SOBRESALE IRREGULAR-LATERAL D.DE PARACHOQUES / ALETA AVD.</v>
          </cell>
        </row>
        <row r="292">
          <cell r="B292" t="str">
            <v>Sem15</v>
          </cell>
          <cell r="P292" t="str">
            <v>INTRODUCE DIFERENTE I. /  D.-CAPOT AV./ ALETA  AVD.</v>
          </cell>
        </row>
        <row r="293">
          <cell r="B293" t="str">
            <v>Sem15</v>
          </cell>
          <cell r="P293" t="str">
            <v>SOBRESALE IRREGULAR-PAÑO DE PUERTA  AVI / ALETA  AVI</v>
          </cell>
        </row>
        <row r="294">
          <cell r="B294" t="str">
            <v>Sem15</v>
          </cell>
          <cell r="P294" t="str">
            <v>TALONA A LA MANIOBRA-DESLIZADERAS DE ASIENTO  AVD.</v>
          </cell>
        </row>
        <row r="295">
          <cell r="B295" t="str">
            <v>Sem15</v>
          </cell>
          <cell r="P295" t="str">
            <v>MASTICO IRREGULAR-CUSTODIA / TECHO LADO D.</v>
          </cell>
        </row>
        <row r="296">
          <cell r="B296" t="str">
            <v>Sem15</v>
          </cell>
          <cell r="P296" t="str">
            <v>BURBUJAS EN MASTICO-REBATIDO DE PUERTA ARI.</v>
          </cell>
        </row>
        <row r="297">
          <cell r="B297" t="str">
            <v>Sem15</v>
          </cell>
          <cell r="P297" t="str">
            <v>DEFORMADO-ALFOMBRA DE PISO ARI.</v>
          </cell>
        </row>
        <row r="298">
          <cell r="B298" t="str">
            <v>Sem15</v>
          </cell>
          <cell r="P298" t="str">
            <v>MASTICO BAJO LACA-PASO DE RUEDA  ARD.</v>
          </cell>
        </row>
        <row r="299">
          <cell r="B299" t="str">
            <v>Sem15</v>
          </cell>
          <cell r="P299" t="str">
            <v>JUEGO INSUFICIENTE-MARCO DE PTA. AVD./ BRANCARD SUP. D.</v>
          </cell>
        </row>
        <row r="300">
          <cell r="B300" t="str">
            <v>Sem15</v>
          </cell>
          <cell r="P300" t="str">
            <v>INTRODUCE DIFERENTE I. /  D.-EMBELL. DE CUSTODIA / CUSTODIA I.</v>
          </cell>
        </row>
        <row r="301">
          <cell r="B301" t="str">
            <v>Sem15</v>
          </cell>
          <cell r="P301" t="str">
            <v>DESCONCHADO-SERVOFRENO</v>
          </cell>
        </row>
        <row r="302">
          <cell r="B302" t="str">
            <v>Sem15</v>
          </cell>
          <cell r="P302" t="str">
            <v>MASTICO IRREGULAR-CUSTODIA / TECHO LADO D.</v>
          </cell>
        </row>
        <row r="303">
          <cell r="B303" t="str">
            <v>Sem15</v>
          </cell>
          <cell r="P303" t="str">
            <v>DEFORMADO-ALFOMBRA DE PISO ARI.</v>
          </cell>
        </row>
        <row r="304">
          <cell r="B304" t="str">
            <v>Sem15</v>
          </cell>
          <cell r="P304" t="str">
            <v>INTRODUCE DIFERENTE I. /  D.-CAPOT AV./ ALETA  AVD.</v>
          </cell>
        </row>
        <row r="305">
          <cell r="B305" t="str">
            <v>Sem15</v>
          </cell>
          <cell r="P305" t="str">
            <v>JUEGO INSUFICIENTE-CAPOT AV./ ALETA  AVD.</v>
          </cell>
        </row>
        <row r="306">
          <cell r="B306" t="str">
            <v>Sem15</v>
          </cell>
          <cell r="P306" t="str">
            <v>DETERIORADO-JUNTA DE PORTON</v>
          </cell>
        </row>
        <row r="307">
          <cell r="B307" t="str">
            <v>Sem15</v>
          </cell>
          <cell r="P307" t="str">
            <v>DEFORMADO-ALFOMBRA DE PISO ARI.</v>
          </cell>
        </row>
        <row r="308">
          <cell r="B308" t="str">
            <v>Sem15</v>
          </cell>
          <cell r="P308" t="str">
            <v>DEFORMADO-ALFOMBRA DE PISO ARI.</v>
          </cell>
        </row>
        <row r="309">
          <cell r="B309" t="str">
            <v>Sem16</v>
          </cell>
          <cell r="P309" t="str">
            <v>BURBUJAS EN MASTICO-REBATIDO DE PUERTA ARI.</v>
          </cell>
        </row>
        <row r="310">
          <cell r="B310" t="str">
            <v>Sem16</v>
          </cell>
          <cell r="P310" t="str">
            <v>DEFORMADO-ALFOMBRA DE PISO ARI.</v>
          </cell>
        </row>
        <row r="311">
          <cell r="B311" t="str">
            <v>Sem16</v>
          </cell>
          <cell r="P311" t="str">
            <v>DEFORMADO-ALFOMBRA DE PISO ARD.</v>
          </cell>
        </row>
        <row r="312">
          <cell r="B312" t="str">
            <v>Sem16</v>
          </cell>
          <cell r="P312" t="str">
            <v>DIFERENCIA DE JUEGO EN SYMETRIA I / D-PUERTA BATIENTE I. / PILOTO  AR I.</v>
          </cell>
        </row>
        <row r="313">
          <cell r="B313" t="str">
            <v>Sem16</v>
          </cell>
          <cell r="P313" t="str">
            <v>DESCONCHADO-ENCUADRAMIENTO DE PUERTA AVI.</v>
          </cell>
        </row>
        <row r="314">
          <cell r="B314" t="str">
            <v>Sem16</v>
          </cell>
          <cell r="P314" t="str">
            <v>BURBUJAS EN MASTICO-LADO  I. DEL TECHO</v>
          </cell>
        </row>
        <row r="315">
          <cell r="B315" t="str">
            <v>Sem16</v>
          </cell>
          <cell r="P315" t="str">
            <v>PRESENCIA DE AGUA (ORIGEN INDETERMINADO)-ALFOMBRA DE PISO AVI.</v>
          </cell>
        </row>
        <row r="316">
          <cell r="B316" t="str">
            <v>Sem16</v>
          </cell>
          <cell r="P316" t="str">
            <v>JUNTA MAL POSICIONADA-3er PILOTO DE STOP</v>
          </cell>
        </row>
        <row r="317">
          <cell r="B317" t="str">
            <v>Sem16</v>
          </cell>
          <cell r="P317" t="str">
            <v>RAYAS-PISO AR. DE COFRE-- CAJA</v>
          </cell>
        </row>
        <row r="318">
          <cell r="B318" t="str">
            <v>Sem16</v>
          </cell>
          <cell r="P318" t="str">
            <v>VIBRACION-TABLERO DE BORDO</v>
          </cell>
        </row>
        <row r="319">
          <cell r="B319" t="str">
            <v>Sem16</v>
          </cell>
          <cell r="P319" t="str">
            <v>DEFORMADO-ALFOMBRA DE PISO ARI.</v>
          </cell>
        </row>
        <row r="320">
          <cell r="B320" t="str">
            <v>Sem16</v>
          </cell>
          <cell r="P320" t="str">
            <v>NO PLACA-AIR BAG LADO PASAJERO</v>
          </cell>
        </row>
        <row r="321">
          <cell r="B321" t="str">
            <v>Sem16</v>
          </cell>
          <cell r="P321" t="str">
            <v>VIBRACION-PUERTA AVD.</v>
          </cell>
        </row>
        <row r="322">
          <cell r="B322" t="str">
            <v>Sem16</v>
          </cell>
          <cell r="P322" t="str">
            <v>DEFORMADO-ALFOMBRA DE PISO ARI.</v>
          </cell>
        </row>
        <row r="323">
          <cell r="B323" t="str">
            <v>Sem16</v>
          </cell>
          <cell r="P323" t="str">
            <v>BURBUJAS EN MASTICO-REBATIDO DE PUERTA ARD.</v>
          </cell>
        </row>
        <row r="324">
          <cell r="B324" t="str">
            <v>Sem16</v>
          </cell>
          <cell r="P324" t="str">
            <v>RAYA SOBRE LACA-PARACHOQUES AR.</v>
          </cell>
        </row>
        <row r="325">
          <cell r="B325" t="str">
            <v>Sem16</v>
          </cell>
          <cell r="P325" t="str">
            <v>PRESENCIA DE AGUA (ORIGEN INDETERMINADO)-PUERTA ARD.</v>
          </cell>
        </row>
        <row r="326">
          <cell r="B326" t="str">
            <v>Sem16</v>
          </cell>
          <cell r="P326" t="str">
            <v>DEFORMADO-ALFOMBRA DE PISO ARI.</v>
          </cell>
        </row>
        <row r="327">
          <cell r="B327" t="str">
            <v>Sem16</v>
          </cell>
          <cell r="P327" t="str">
            <v>INTRODUCE IRREGULAR-PAÑO DE PUERTA AVD / PUERTA  ARD</v>
          </cell>
        </row>
        <row r="328">
          <cell r="B328" t="str">
            <v>Sem16</v>
          </cell>
          <cell r="P328" t="str">
            <v>DURO DE CERRAR-PUERTA AVD.</v>
          </cell>
        </row>
        <row r="329">
          <cell r="B329" t="str">
            <v>Sem16</v>
          </cell>
          <cell r="P329" t="str">
            <v>SOBRESALE IRREGULAR-PTA. BATIENTE ARD/ PTA. BATIENTE ARI</v>
          </cell>
        </row>
        <row r="330">
          <cell r="B330" t="str">
            <v>Sem16</v>
          </cell>
          <cell r="P330" t="str">
            <v>RUIDO AL CIERRE-PUERTA DESLIZANTE LATERAL I.</v>
          </cell>
        </row>
        <row r="331">
          <cell r="B331" t="str">
            <v>Sem16</v>
          </cell>
          <cell r="P331" t="str">
            <v>DEPOSITO DE PARTICULAS-ENCUADRAMIENTO DE PUERTA ARD.</v>
          </cell>
        </row>
        <row r="332">
          <cell r="B332" t="str">
            <v>Sem16</v>
          </cell>
          <cell r="P332" t="str">
            <v>DEFORMADO-ALFOMBRA DE PISO ARI.</v>
          </cell>
        </row>
        <row r="333">
          <cell r="B333" t="str">
            <v>Sem16</v>
          </cell>
          <cell r="P333" t="str">
            <v>BURBUJAS EN MASTICO-REBATIDO DE PUERTA ARI.</v>
          </cell>
        </row>
        <row r="334">
          <cell r="B334" t="str">
            <v>Sem16</v>
          </cell>
          <cell r="P334" t="str">
            <v>DESCONCHADO-PAÑO EXT DE PORTON</v>
          </cell>
        </row>
        <row r="335">
          <cell r="B335" t="str">
            <v>Sem16</v>
          </cell>
          <cell r="P335" t="str">
            <v>DEPOSITO DE PARTICULAS-CAJON PORTON</v>
          </cell>
        </row>
        <row r="336">
          <cell r="B336" t="str">
            <v>Sem16</v>
          </cell>
          <cell r="P336" t="str">
            <v>INTRODUCE DIFERENTE I. /  D.-LUNETA AR./ CUSTODIA  D.</v>
          </cell>
        </row>
        <row r="337">
          <cell r="B337" t="str">
            <v>Sem16</v>
          </cell>
          <cell r="P337" t="str">
            <v>DEFORMADO-ALFOMBRA DE PISO ARI.</v>
          </cell>
        </row>
        <row r="338">
          <cell r="B338" t="str">
            <v>Sem16</v>
          </cell>
          <cell r="P338" t="str">
            <v>VIBRACION-TABLERO DE BORDO</v>
          </cell>
        </row>
        <row r="339">
          <cell r="B339" t="str">
            <v>Sem16</v>
          </cell>
          <cell r="P339" t="str">
            <v>DEFORMADO-ALFOMBRA DE PISO ARI.</v>
          </cell>
        </row>
        <row r="340">
          <cell r="B340" t="str">
            <v>Sem16</v>
          </cell>
          <cell r="P340" t="str">
            <v>DURO DE CERRAR-PUERTA AVD.</v>
          </cell>
        </row>
        <row r="341">
          <cell r="B341" t="str">
            <v>Sem16</v>
          </cell>
          <cell r="P341" t="str">
            <v>NO PLACA-CARTER SUP. DE CONMUTADORES</v>
          </cell>
        </row>
        <row r="342">
          <cell r="B342" t="str">
            <v>Sem16</v>
          </cell>
          <cell r="P342" t="str">
            <v>DEFORMADO-ALFOMBRA DE PISO ARI.</v>
          </cell>
        </row>
        <row r="343">
          <cell r="B343" t="str">
            <v>Sem16</v>
          </cell>
          <cell r="P343" t="str">
            <v>DEFORMACION CHAPA-DOBLADO INT. DE CAPOT AV..</v>
          </cell>
        </row>
        <row r="344">
          <cell r="B344" t="str">
            <v>Sem16</v>
          </cell>
          <cell r="P344" t="str">
            <v>DESCONCHADO-ALETA  AVD.</v>
          </cell>
        </row>
        <row r="345">
          <cell r="B345" t="str">
            <v>Sem16</v>
          </cell>
          <cell r="P345" t="str">
            <v>RAYADO-DEFLECTOR LAT. D. DE PARABRISAS</v>
          </cell>
        </row>
        <row r="346">
          <cell r="B346" t="str">
            <v>Sem17</v>
          </cell>
          <cell r="P346" t="str">
            <v>BURBUJAS EN MASTICO-REBATIDO DE PUERTA ARI.</v>
          </cell>
        </row>
        <row r="347">
          <cell r="B347" t="str">
            <v>Sem17</v>
          </cell>
          <cell r="P347" t="str">
            <v>DEFORMADO-ALFOMBRA DE PISO ARD.</v>
          </cell>
        </row>
        <row r="348">
          <cell r="B348" t="str">
            <v>Sem17</v>
          </cell>
          <cell r="P348" t="str">
            <v>FALTA ESPESOR DE PINTURA-PIE  AVD.</v>
          </cell>
        </row>
        <row r="349">
          <cell r="B349" t="str">
            <v>Sem17</v>
          </cell>
          <cell r="P349" t="str">
            <v>DEFORMADO-ALFOMBRA DE PISO ARI.</v>
          </cell>
        </row>
        <row r="350">
          <cell r="B350" t="str">
            <v>Sem17</v>
          </cell>
          <cell r="P350" t="str">
            <v>MAL ASPECTO-PORTAESCOBILLA DE LIMPIAPAR. AVI.</v>
          </cell>
        </row>
        <row r="351">
          <cell r="B351" t="str">
            <v>Sem17</v>
          </cell>
          <cell r="P351" t="str">
            <v>SOBRESALE IRREGULAR-PUERTA DESLIZANTE / PAÑO ARD.</v>
          </cell>
        </row>
        <row r="352">
          <cell r="B352" t="str">
            <v>Sem17</v>
          </cell>
          <cell r="P352" t="str">
            <v>VIBRACION-GUARNITURA DE TECHO</v>
          </cell>
        </row>
        <row r="353">
          <cell r="B353" t="str">
            <v>Sem17</v>
          </cell>
          <cell r="P353" t="str">
            <v>DURO DE CERRAR-PUERTA AVD.</v>
          </cell>
        </row>
        <row r="354">
          <cell r="B354" t="str">
            <v>Sem17</v>
          </cell>
          <cell r="P354" t="str">
            <v>DEPOSITO DE PARTICULAS-TAPA DE CARBURANTE</v>
          </cell>
        </row>
        <row r="355">
          <cell r="B355" t="str">
            <v>Sem17</v>
          </cell>
          <cell r="P355" t="str">
            <v>BURBUJAS EN MASTICO-REBATIDO DE PUERTA ARD.</v>
          </cell>
        </row>
        <row r="356">
          <cell r="B356" t="str">
            <v>Sem17</v>
          </cell>
          <cell r="P356" t="str">
            <v>DEFORMADO-ALFOMBRA DE PISO ARI.</v>
          </cell>
        </row>
        <row r="357">
          <cell r="B357" t="str">
            <v>Sem17</v>
          </cell>
          <cell r="P357" t="str">
            <v>FALTA ESPESOR DE PINTURA-BISAGRA  I. DE PORTON</v>
          </cell>
        </row>
        <row r="358">
          <cell r="B358" t="str">
            <v>Sem17</v>
          </cell>
          <cell r="P358" t="str">
            <v>DEFORMADO-ALFOMBRA DE PISO ARI.</v>
          </cell>
        </row>
        <row r="359">
          <cell r="B359" t="str">
            <v>Sem17</v>
          </cell>
          <cell r="P359" t="str">
            <v>VIBRACION-TABLERO DE BORDO</v>
          </cell>
        </row>
        <row r="360">
          <cell r="B360" t="str">
            <v>Sem17</v>
          </cell>
          <cell r="P360" t="str">
            <v>DEFORMADO-ALFOMBRA DE PISO ARI.</v>
          </cell>
        </row>
        <row r="361">
          <cell r="B361" t="str">
            <v>Sem17</v>
          </cell>
          <cell r="P361" t="str">
            <v>DEFORMADO-ALFOMBRA DE PISO ARI.</v>
          </cell>
        </row>
        <row r="362">
          <cell r="B362" t="str">
            <v>Sem17</v>
          </cell>
          <cell r="P362" t="str">
            <v>BATIMIENTO AL CIERRE DE PUERTA-LUNA MOVIL DE PUERTA AVD.</v>
          </cell>
        </row>
        <row r="363">
          <cell r="B363" t="str">
            <v>Sem17</v>
          </cell>
          <cell r="P363" t="str">
            <v>JUEGO INSUFICIENTE-MARCO DE PTA. AVD./ BRANCARD SUP. D.</v>
          </cell>
        </row>
        <row r="364">
          <cell r="B364" t="str">
            <v>Sem17</v>
          </cell>
          <cell r="P364" t="str">
            <v>RAYADO-PARACHOQUES AR.</v>
          </cell>
        </row>
        <row r="365">
          <cell r="B365" t="str">
            <v>Sem17</v>
          </cell>
          <cell r="P365" t="str">
            <v>BATIMIENTO AL CIERRE DE PUERTA-ZONA AR. DEL HABITACULO</v>
          </cell>
        </row>
        <row r="366">
          <cell r="B366" t="str">
            <v>Sem17</v>
          </cell>
          <cell r="P366" t="str">
            <v>FALTA OBTURADOR-PALANCA FRENO DE MANO</v>
          </cell>
        </row>
        <row r="367">
          <cell r="B367" t="str">
            <v>Sem17</v>
          </cell>
          <cell r="P367" t="str">
            <v>DEFORMADO-ALFOMBRA DE PISO ARI.</v>
          </cell>
        </row>
        <row r="368">
          <cell r="B368" t="str">
            <v>Sem17</v>
          </cell>
          <cell r="P368" t="str">
            <v>MANCHAS DE COLA-CUSTODIA  D.</v>
          </cell>
        </row>
        <row r="369">
          <cell r="B369" t="str">
            <v>Sem17</v>
          </cell>
          <cell r="P369" t="str">
            <v>BURBUJAS EN MASTICO-REBATIDO DE PUERTA AVI.</v>
          </cell>
        </row>
        <row r="370">
          <cell r="B370" t="str">
            <v>Sem17</v>
          </cell>
          <cell r="P370" t="str">
            <v>INTRODUCE IRREGULAR-PUERTA DE COFRE / ALETA  ARD.</v>
          </cell>
        </row>
        <row r="371">
          <cell r="B371" t="str">
            <v>Sem17</v>
          </cell>
          <cell r="P371" t="str">
            <v>TIRO-DIRECCION ASISTIDA</v>
          </cell>
        </row>
        <row r="372">
          <cell r="B372" t="str">
            <v>Sem17</v>
          </cell>
          <cell r="P372" t="str">
            <v>DESCONCHADO-DOBLADO DE FALDA</v>
          </cell>
        </row>
        <row r="373">
          <cell r="B373" t="str">
            <v>Sem17</v>
          </cell>
          <cell r="P373" t="str">
            <v>MALA CONDUCCION - RECORRIDO-CABLEADO DE MOTOR</v>
          </cell>
        </row>
        <row r="374">
          <cell r="B374" t="str">
            <v>Sem17</v>
          </cell>
          <cell r="P374" t="str">
            <v>DEFORMADO-ALFOMBRA DE PISO ARI.</v>
          </cell>
        </row>
        <row r="375">
          <cell r="B375" t="str">
            <v>Sem17</v>
          </cell>
          <cell r="P375" t="str">
            <v>MAL ASPECTO-PARABRISAS</v>
          </cell>
        </row>
        <row r="376">
          <cell r="B376" t="str">
            <v>Sem17</v>
          </cell>
          <cell r="P376" t="str">
            <v>DEFORMACION CHAPA-BAJOCAJA  I.</v>
          </cell>
        </row>
        <row r="377">
          <cell r="B377" t="str">
            <v>Sem17</v>
          </cell>
          <cell r="P377" t="str">
            <v>DEFORMADO-ALFOMBRA DE PISO ARI.</v>
          </cell>
        </row>
        <row r="378">
          <cell r="B378" t="str">
            <v>Sem17</v>
          </cell>
          <cell r="P378" t="str">
            <v>DEFORMACION CHAPA-PAÑO EXT DE PORTON</v>
          </cell>
        </row>
        <row r="379">
          <cell r="B379" t="str">
            <v>Sem17</v>
          </cell>
          <cell r="P379" t="str">
            <v>INTRODUCE IRREGULAR-PAÑO DE PUERTA  AVD / ALETA  AVD</v>
          </cell>
        </row>
        <row r="380">
          <cell r="B380" t="str">
            <v>Sem17</v>
          </cell>
          <cell r="P380" t="str">
            <v>DEPOSITO DE PARTICULAS-PAÑO EXT DE PORTON</v>
          </cell>
        </row>
        <row r="381">
          <cell r="B381" t="str">
            <v>Sem17</v>
          </cell>
          <cell r="P381" t="str">
            <v>BURBUJAS EN MASTICO-REBATIDO DE PUERTA AVI.</v>
          </cell>
        </row>
        <row r="382">
          <cell r="B382" t="str">
            <v>Sem17</v>
          </cell>
          <cell r="P382" t="str">
            <v>RETOQUE DE PINTURA APARENTE-PAÑO EXT DE PUERTA ARI</v>
          </cell>
        </row>
        <row r="383">
          <cell r="B383" t="str">
            <v>Sem17</v>
          </cell>
          <cell r="P383" t="str">
            <v>INTRODUCE IRREGULAR-LUNETA AR./ CUSTODIA  D.</v>
          </cell>
        </row>
        <row r="384">
          <cell r="B384" t="str">
            <v>Sem17</v>
          </cell>
          <cell r="P384" t="str">
            <v>DEPOSITO DE PARTICULAS-DOBLADO MARCO DE PUERTA AVI.</v>
          </cell>
        </row>
        <row r="385">
          <cell r="B385" t="str">
            <v>Sem17</v>
          </cell>
          <cell r="P385" t="str">
            <v>RAYA SOBRE LACA-MARCO DE PUERTA  AVI.</v>
          </cell>
        </row>
        <row r="386">
          <cell r="B386" t="str">
            <v>Sem17</v>
          </cell>
          <cell r="P386" t="str">
            <v>JUEGO MAL REPARTIDO-PORTON / PILOTO ARD.</v>
          </cell>
        </row>
        <row r="387">
          <cell r="B387" t="str">
            <v>Sem17</v>
          </cell>
          <cell r="P387" t="str">
            <v>DESBORDAMIENTO MASTICO DE CHAPA-CARA INTERNA DEL TECHO</v>
          </cell>
        </row>
        <row r="388">
          <cell r="B388" t="str">
            <v>Sem17</v>
          </cell>
          <cell r="P388" t="str">
            <v>BURBUJAS EN MASTICO-REBATIDO DE PTA. BATIENTE ARI.</v>
          </cell>
        </row>
        <row r="389">
          <cell r="B389" t="str">
            <v>Sem17</v>
          </cell>
          <cell r="P389" t="str">
            <v>DESCONCHADO-BISAGRA SUP. DE PTA  BATIENTE ARI.</v>
          </cell>
        </row>
        <row r="390">
          <cell r="B390" t="str">
            <v>Sem17</v>
          </cell>
          <cell r="P390" t="str">
            <v>RAYA SOBRE LACA-CAJON DE PUERTA BATIENTE ARD.</v>
          </cell>
        </row>
        <row r="391">
          <cell r="B391" t="str">
            <v>Sem17</v>
          </cell>
          <cell r="P391" t="str">
            <v>JUEGO IRREGULAR-PUERTA DE COFRE / ALETA  ARD.</v>
          </cell>
        </row>
        <row r="392">
          <cell r="B392" t="str">
            <v>Sem17</v>
          </cell>
          <cell r="P392" t="str">
            <v>RUIDO AL CIERRE-PUERTA ARI.</v>
          </cell>
        </row>
        <row r="393">
          <cell r="B393" t="str">
            <v>Sem17</v>
          </cell>
          <cell r="P393" t="str">
            <v>FALTA ESPESOR DE PINTURA-FALDON AR. (TRES VOLUMENES)</v>
          </cell>
        </row>
        <row r="394">
          <cell r="B394" t="str">
            <v>Sem17</v>
          </cell>
          <cell r="P394" t="str">
            <v>DEFORMADO-ALFOMBRA DE PISO ARI.</v>
          </cell>
        </row>
        <row r="395">
          <cell r="B395" t="str">
            <v>Sem17</v>
          </cell>
          <cell r="P395" t="str">
            <v>DEFORMADO-ALFOMBRA DE PISO ARI.</v>
          </cell>
        </row>
        <row r="396">
          <cell r="B396" t="str">
            <v>Sem17</v>
          </cell>
          <cell r="P396" t="str">
            <v>RETOQUE NO TERMINADO-CUSTODIA  I.</v>
          </cell>
        </row>
        <row r="397">
          <cell r="B397" t="str">
            <v>Sem17</v>
          </cell>
          <cell r="P397" t="str">
            <v>DIFERENCIA DE JUEGO EN SYMETRIA I / D-FARO I./ REJILLA DE CALANDRA</v>
          </cell>
        </row>
        <row r="398">
          <cell r="B398" t="str">
            <v>Sem17</v>
          </cell>
          <cell r="P398" t="str">
            <v>MAL ASPECTO-EBANISTERIA DE BAJOPELDAÑO I O AVI</v>
          </cell>
        </row>
        <row r="399">
          <cell r="B399" t="str">
            <v>Sem17</v>
          </cell>
          <cell r="P399" t="str">
            <v>RAYA DE LIJADO-MARCO DE PUERTA  AVI.</v>
          </cell>
        </row>
        <row r="400">
          <cell r="B400" t="str">
            <v>Sem17</v>
          </cell>
          <cell r="P400" t="str">
            <v>JUEGO MAL REPARTIDO-CAPOT AV.</v>
          </cell>
        </row>
        <row r="401">
          <cell r="B401" t="str">
            <v>Sem17</v>
          </cell>
          <cell r="P401" t="str">
            <v>DEFORMACION CHAPA-MARCO DE PUERTA  ARD.</v>
          </cell>
        </row>
        <row r="402">
          <cell r="B402" t="str">
            <v>Sem18</v>
          </cell>
          <cell r="P402" t="str">
            <v>BATIMIENTO AL CIERRE DE PUERTA-LUNA MOVIL DE PUERTA AVD.</v>
          </cell>
        </row>
        <row r="403">
          <cell r="B403" t="str">
            <v>Sem18</v>
          </cell>
          <cell r="P403" t="str">
            <v>DEFORMADO-ALFOMBRA DE PISO ARI.</v>
          </cell>
        </row>
        <row r="404">
          <cell r="B404" t="str">
            <v>Sem18</v>
          </cell>
          <cell r="P404" t="str">
            <v>MAL POSICIONADO-SOPORTE CENTRAL DE QUITASOL I.</v>
          </cell>
        </row>
        <row r="405">
          <cell r="B405" t="str">
            <v>Sem18</v>
          </cell>
          <cell r="P405" t="str">
            <v>ARRUGAS-ALFOMBRA DE PISO ARI.</v>
          </cell>
        </row>
        <row r="406">
          <cell r="B406" t="str">
            <v>Sem18</v>
          </cell>
          <cell r="P406" t="str">
            <v>SOBRESALE DIFERENTE I. /  D.-FARO D./ REJILLA DE CALANDRA</v>
          </cell>
        </row>
        <row r="407">
          <cell r="B407" t="str">
            <v>Sem18</v>
          </cell>
          <cell r="P407" t="str">
            <v>SOBRESALE IRREGULAR-ZONA LATERAL DE PARACHOQUES / ALETA ARD.</v>
          </cell>
        </row>
        <row r="408">
          <cell r="B408" t="str">
            <v>Sem18</v>
          </cell>
          <cell r="P408" t="str">
            <v>BURBUJAS EN MASTICO-REBATIDO DE PUERTA AVI.</v>
          </cell>
        </row>
        <row r="409">
          <cell r="B409" t="str">
            <v>Sem18</v>
          </cell>
          <cell r="P409" t="str">
            <v>RUIDO AL CIERRE-PUERTA ARD.</v>
          </cell>
        </row>
        <row r="410">
          <cell r="B410" t="str">
            <v>Sem18</v>
          </cell>
          <cell r="P410" t="str">
            <v>DEFORMADO-ALFOMBRA DE PISO ARI.</v>
          </cell>
        </row>
        <row r="411">
          <cell r="B411" t="str">
            <v>Sem18</v>
          </cell>
          <cell r="P411" t="str">
            <v>DEPOSITO DE PARTICULAS-PAÑO EXT DE PUERTA ARI</v>
          </cell>
        </row>
        <row r="412">
          <cell r="B412" t="str">
            <v>Sem18</v>
          </cell>
          <cell r="P412" t="str">
            <v>FALTA-TUBO DE AIRE DEL FILTRO DE AIRE</v>
          </cell>
        </row>
        <row r="413">
          <cell r="B413" t="str">
            <v>Sem18</v>
          </cell>
          <cell r="P413" t="str">
            <v>MAL ORIENTADO-DIFUSOR LATERAL ORIENTABLE D.</v>
          </cell>
        </row>
        <row r="414">
          <cell r="B414" t="str">
            <v>Sem19</v>
          </cell>
          <cell r="P414" t="str">
            <v>DEFORMADO-ALFOMBRA DE PISO ARI.</v>
          </cell>
        </row>
        <row r="415">
          <cell r="B415" t="str">
            <v>Sem19</v>
          </cell>
          <cell r="P415" t="str">
            <v>DEFORMADO-ALFOMBRA DE PISO ARI.</v>
          </cell>
        </row>
        <row r="416">
          <cell r="B416" t="str">
            <v>Sem19</v>
          </cell>
          <cell r="P416" t="str">
            <v>MAL ASPECTO-PARABRISAS</v>
          </cell>
        </row>
        <row r="417">
          <cell r="B417" t="str">
            <v>Sem19</v>
          </cell>
          <cell r="P417" t="str">
            <v>SOBRESALE IRREGULAR-LATERAL I. DE PARACHOQUES / ALETA AVI.</v>
          </cell>
        </row>
        <row r="418">
          <cell r="B418" t="str">
            <v>Sem19</v>
          </cell>
          <cell r="P418" t="str">
            <v>RETOQUE DE PINTURA APARENTE-TECHO</v>
          </cell>
        </row>
        <row r="419">
          <cell r="B419" t="str">
            <v>Sem19</v>
          </cell>
          <cell r="P419" t="str">
            <v>DURO DE CERRAR-PUERTA AVD.</v>
          </cell>
        </row>
        <row r="420">
          <cell r="B420" t="str">
            <v>Sem19</v>
          </cell>
          <cell r="P420" t="str">
            <v>DIFERENCIA DE JUEGO EN SYMETRIA I / D-FARO D./ REJILLA DE CALANDRA</v>
          </cell>
        </row>
        <row r="421">
          <cell r="B421" t="str">
            <v>Sem19</v>
          </cell>
          <cell r="P421" t="str">
            <v>DEFORMADO-ALFOMBRA DE PISO ARI.</v>
          </cell>
        </row>
        <row r="422">
          <cell r="B422" t="str">
            <v>Sem19</v>
          </cell>
          <cell r="P422" t="str">
            <v>RUIDO AL CIERRE-PUERTA ARI.</v>
          </cell>
        </row>
        <row r="423">
          <cell r="B423" t="str">
            <v>Sem19</v>
          </cell>
          <cell r="P423" t="str">
            <v>BURBUJAS EN MASTICO-REBATIDO DE PUERTA AVI.</v>
          </cell>
        </row>
        <row r="424">
          <cell r="B424" t="str">
            <v>Sem19</v>
          </cell>
          <cell r="P424" t="str">
            <v>PROYECCION DE PINTURA-ALETA  ARI.</v>
          </cell>
        </row>
        <row r="425">
          <cell r="B425" t="str">
            <v>Sem19</v>
          </cell>
          <cell r="P425" t="str">
            <v>SOBRESALE IRREGULAR-PAÑO DE PUERTA  AVI / ALETA  AVI</v>
          </cell>
        </row>
        <row r="426">
          <cell r="B426" t="str">
            <v>Sem19</v>
          </cell>
          <cell r="P426" t="str">
            <v>MANCHA-DIFUSOR LATERAL ORIENTABLE I.</v>
          </cell>
        </row>
        <row r="427">
          <cell r="B427" t="str">
            <v>Sem19</v>
          </cell>
          <cell r="P427" t="str">
            <v>BURBUJAS EN MASTICO-REBATIDO DE PUERTA AVD.</v>
          </cell>
        </row>
        <row r="428">
          <cell r="B428" t="str">
            <v>Sem19</v>
          </cell>
          <cell r="P428" t="str">
            <v>NO PLACA-LATERAL D.DE PARACHOQUES / ALETA AVD.</v>
          </cell>
        </row>
        <row r="429">
          <cell r="B429" t="str">
            <v>Sem19</v>
          </cell>
          <cell r="P429" t="str">
            <v>JUEGO INSUFICIENTE-MARCO DE PTA. AVD./ BRANCARD SUP. D.</v>
          </cell>
        </row>
        <row r="430">
          <cell r="B430" t="str">
            <v>Sem19</v>
          </cell>
          <cell r="P430" t="str">
            <v>BURBUJAS EN MASTICO-REBATIDO DE PUERTA AVD.</v>
          </cell>
        </row>
        <row r="431">
          <cell r="B431" t="str">
            <v>Sem19</v>
          </cell>
          <cell r="P431" t="str">
            <v>DESCONCHADO-CAJON DE PUERTA DESLIZANTE D.</v>
          </cell>
        </row>
        <row r="432">
          <cell r="B432" t="str">
            <v>Sem19</v>
          </cell>
          <cell r="P432" t="str">
            <v>DIFERENCIA DE JUEGO EN SYMETRIA I / D-PUERTA BATIENTE AR I / PARACHOQUES AR</v>
          </cell>
        </row>
        <row r="433">
          <cell r="B433" t="str">
            <v>Sem19</v>
          </cell>
          <cell r="P433" t="str">
            <v>DEFORMADO-ALFOMBRA DE PISO ARD.</v>
          </cell>
        </row>
        <row r="434">
          <cell r="B434" t="str">
            <v>Sem19</v>
          </cell>
          <cell r="P434" t="str">
            <v>INTRODUCE DIFERENTE I. /  D.-PORTON / PILOTO ARD.</v>
          </cell>
        </row>
        <row r="435">
          <cell r="B435" t="str">
            <v>Sem19</v>
          </cell>
          <cell r="P435" t="str">
            <v>RUIDO A LA MANIOBRA-FRENO DE PUERTA AVI.</v>
          </cell>
        </row>
        <row r="436">
          <cell r="B436" t="str">
            <v>Sem19</v>
          </cell>
          <cell r="P436" t="str">
            <v>INTRODUCE IRREGULAR-LUNETA AR./ CUSTODIA I.</v>
          </cell>
        </row>
        <row r="437">
          <cell r="B437" t="str">
            <v>Sem19</v>
          </cell>
          <cell r="P437" t="str">
            <v>DEFORMADO-ALFOMBRA DE PISO ARI.</v>
          </cell>
        </row>
        <row r="438">
          <cell r="B438" t="str">
            <v>Sem19</v>
          </cell>
          <cell r="P438" t="str">
            <v>RUIDO AL CIERRE-PUERTA AVI.</v>
          </cell>
        </row>
        <row r="439">
          <cell r="B439" t="str">
            <v>Sem19</v>
          </cell>
          <cell r="P439" t="str">
            <v>VIBRACION-TABLERO DE BORDO</v>
          </cell>
        </row>
        <row r="440">
          <cell r="B440" t="str">
            <v>Sem19</v>
          </cell>
          <cell r="P440" t="str">
            <v>BOLLOS-CAJON DE PUERTA BATIENTE ARI.</v>
          </cell>
        </row>
        <row r="441">
          <cell r="B441" t="str">
            <v>Sem19</v>
          </cell>
          <cell r="P441" t="str">
            <v>BOLLOS-PASO DE RUEDA  ARI.</v>
          </cell>
        </row>
        <row r="442">
          <cell r="B442" t="str">
            <v>Sem19</v>
          </cell>
          <cell r="P442" t="str">
            <v>RUIDO AL CIERRE-PUERTA ARI.</v>
          </cell>
        </row>
        <row r="443">
          <cell r="B443" t="str">
            <v>Sem19</v>
          </cell>
          <cell r="P443" t="str">
            <v>INTRODUCE DIFERENTE I. /  D.-CAPOT AV./ ALETA  AVD.</v>
          </cell>
        </row>
        <row r="444">
          <cell r="B444" t="str">
            <v>Sem19</v>
          </cell>
          <cell r="P444" t="str">
            <v>SOBRESALE DIFERENTE I. /  D.-MARCO PTA. AVI./ MONTANTE PARABRISAS I.</v>
          </cell>
        </row>
        <row r="445">
          <cell r="B445" t="str">
            <v>Sem19</v>
          </cell>
          <cell r="P445" t="str">
            <v>MASTICO IRREGULAR-CAJON PORTON</v>
          </cell>
        </row>
        <row r="446">
          <cell r="B446" t="str">
            <v>Sem19</v>
          </cell>
          <cell r="P446" t="str">
            <v>OBTURADOR FLOJO - LIBRE-PEDAL DE EMBRAGUE</v>
          </cell>
        </row>
        <row r="447">
          <cell r="B447" t="str">
            <v>Sem19</v>
          </cell>
          <cell r="P447" t="str">
            <v>RUIDO DE CUERPO EXTRAÑO-HAYON /  PORTON</v>
          </cell>
        </row>
        <row r="448">
          <cell r="B448" t="str">
            <v>Sem19</v>
          </cell>
          <cell r="P448" t="str">
            <v>NO FUNCIONA-LUZ DE CRUCE I.</v>
          </cell>
        </row>
        <row r="449">
          <cell r="B449" t="str">
            <v>Sem19</v>
          </cell>
          <cell r="P449" t="str">
            <v>BURBUJAS EN MASTICO-REBATIDO DE PUERTA ARI.</v>
          </cell>
        </row>
        <row r="450">
          <cell r="B450" t="str">
            <v>Sem19</v>
          </cell>
          <cell r="P450" t="str">
            <v>DEFORMADO-ALFOMBRA DE PISO ARI.</v>
          </cell>
        </row>
        <row r="451">
          <cell r="B451" t="str">
            <v>Sem19</v>
          </cell>
          <cell r="P451" t="str">
            <v>DESCONCHADO-BISAGRA CENTRAL PTA. DESLIZANTE D.</v>
          </cell>
        </row>
        <row r="452">
          <cell r="B452" t="str">
            <v>Sem19</v>
          </cell>
          <cell r="P452" t="str">
            <v>RUIDO AL CIERRE-PUERTA DESLIZANTE LATERAL D.</v>
          </cell>
        </row>
        <row r="453">
          <cell r="B453" t="str">
            <v>Sem19</v>
          </cell>
          <cell r="P453" t="str">
            <v>BOLLOS-CAJON DE PUERTA BATIENTE ARI.</v>
          </cell>
        </row>
        <row r="454">
          <cell r="B454" t="str">
            <v>Sem19</v>
          </cell>
          <cell r="P454" t="str">
            <v>MAL POSICIONADO-GUARDAP. PALANCA DE VELOCIDADES</v>
          </cell>
        </row>
        <row r="455">
          <cell r="B455" t="str">
            <v>Sem19</v>
          </cell>
          <cell r="P455" t="str">
            <v>DEFORMADO-EBANISTERIA MONTANTE DE VANO D.</v>
          </cell>
        </row>
        <row r="456">
          <cell r="B456" t="str">
            <v>Sem19</v>
          </cell>
          <cell r="P456" t="str">
            <v>BURBUJAS EN MASTICO-REBATIDO DE PUERTA AVI.</v>
          </cell>
        </row>
        <row r="457">
          <cell r="B457" t="str">
            <v>Sem19</v>
          </cell>
          <cell r="P457" t="str">
            <v>VIBRACION-TABLERO DE BORDO</v>
          </cell>
        </row>
        <row r="458">
          <cell r="B458" t="str">
            <v>Sem19</v>
          </cell>
          <cell r="P458" t="str">
            <v>MASTICO IRREGULAR-CAJON PORTON</v>
          </cell>
        </row>
        <row r="459">
          <cell r="B459" t="str">
            <v>Sem19</v>
          </cell>
          <cell r="P459" t="str">
            <v>BOLLOS-ALETA  ARI.</v>
          </cell>
        </row>
        <row r="460">
          <cell r="B460" t="str">
            <v>Sem19</v>
          </cell>
          <cell r="P460" t="str">
            <v>MAL ALINEADO-LATERAL I. DE PARACHOQUES / ALETA AVI.</v>
          </cell>
        </row>
        <row r="461">
          <cell r="B461" t="str">
            <v>Sem19</v>
          </cell>
          <cell r="P461" t="str">
            <v>JUEGO IRREGULAR-PORTON / CUSTODIA I.</v>
          </cell>
        </row>
        <row r="462">
          <cell r="B462" t="str">
            <v>Sem19</v>
          </cell>
          <cell r="P462" t="str">
            <v>BURBUJAS EN MASTICO-REBATIDO DE PUERTA ARI.</v>
          </cell>
        </row>
        <row r="463">
          <cell r="B463" t="str">
            <v>Sem19</v>
          </cell>
          <cell r="P463" t="str">
            <v>MANCHA-EBANIST.DE PIE MEDIO UNICO O SUP. I.</v>
          </cell>
        </row>
        <row r="464">
          <cell r="B464" t="str">
            <v>Sem19</v>
          </cell>
          <cell r="P464" t="str">
            <v>FIJACION ROSCADA FLOJA-GUIA DE PTA. DESLIZANTE INF.D.</v>
          </cell>
        </row>
        <row r="465">
          <cell r="B465" t="str">
            <v>Sem19</v>
          </cell>
          <cell r="P465" t="str">
            <v>HUELLAS-PAÑO EXT.DE PUERTA BATIENTE ARD.</v>
          </cell>
        </row>
        <row r="466">
          <cell r="B466" t="str">
            <v>Sem19</v>
          </cell>
          <cell r="P466" t="str">
            <v>DESCOLGON-CAJON DE PUERTA BATIENTE ARD.</v>
          </cell>
        </row>
        <row r="467">
          <cell r="B467" t="str">
            <v>Sem19</v>
          </cell>
          <cell r="P467" t="str">
            <v>RUIDO AL CIERRE-PUERTA ARD.</v>
          </cell>
        </row>
        <row r="468">
          <cell r="B468" t="str">
            <v>Sem19</v>
          </cell>
          <cell r="P468" t="str">
            <v>VIBRACION-TABLERO DE BORDO</v>
          </cell>
        </row>
        <row r="469">
          <cell r="B469" t="str">
            <v>Sem19</v>
          </cell>
          <cell r="P469" t="str">
            <v>INTRODUCE IRREGULAR-PAÑO DE PUERTA  AVD / ALETA  AVD</v>
          </cell>
        </row>
        <row r="470">
          <cell r="B470" t="str">
            <v>Sem19</v>
          </cell>
          <cell r="P470" t="str">
            <v>VIBRACION-TABLERO DE BORDO</v>
          </cell>
        </row>
        <row r="471">
          <cell r="B471" t="str">
            <v>Sem19</v>
          </cell>
          <cell r="P471" t="str">
            <v>JUEGO MAL REPARTIDO-PUERTA ARI.</v>
          </cell>
        </row>
        <row r="472">
          <cell r="B472" t="str">
            <v>Sem19</v>
          </cell>
          <cell r="P472" t="str">
            <v>RUIDO AL CIERRE-PUERTA AVI.</v>
          </cell>
        </row>
        <row r="473">
          <cell r="B473" t="str">
            <v>Sem20</v>
          </cell>
          <cell r="P473" t="str">
            <v>DEFORMACION CHAPA-TECHO</v>
          </cell>
        </row>
        <row r="474">
          <cell r="B474" t="str">
            <v>Sem20</v>
          </cell>
          <cell r="P474" t="str">
            <v>MAL CENTRADO-PUERTA ARI.</v>
          </cell>
        </row>
        <row r="475">
          <cell r="B475" t="str">
            <v>Sem20</v>
          </cell>
          <cell r="P475" t="str">
            <v>DEFORMADO-ALFOMBRA DE PISO ARI.</v>
          </cell>
        </row>
        <row r="476">
          <cell r="B476" t="str">
            <v>Sem20</v>
          </cell>
          <cell r="P476" t="str">
            <v>INTRODUCE IRREGULAR-PAÑO DE PUERTA  ARD / ALETA  ARD</v>
          </cell>
        </row>
        <row r="477">
          <cell r="B477" t="str">
            <v>Sem20</v>
          </cell>
          <cell r="P477" t="str">
            <v>DEFORMACION CHAPA-PAÑO EXT DE PORTON</v>
          </cell>
        </row>
        <row r="478">
          <cell r="B478" t="str">
            <v>Sem20</v>
          </cell>
          <cell r="P478" t="str">
            <v>DEFORMADO-ALFOMBRA DE PISO ARI.</v>
          </cell>
        </row>
        <row r="479">
          <cell r="B479" t="str">
            <v>Sem20</v>
          </cell>
          <cell r="P479" t="str">
            <v>TALONA A LA MANIOBRA-PUERTA AVD./ PUERTA DESLIZANTE D.</v>
          </cell>
        </row>
        <row r="480">
          <cell r="B480" t="str">
            <v>Sem20</v>
          </cell>
          <cell r="P480" t="str">
            <v>INTRODUCE IRREGULAR-PUERTA DESLIZANTE / PAÑO ARI.</v>
          </cell>
        </row>
        <row r="481">
          <cell r="B481" t="str">
            <v>Sem20</v>
          </cell>
          <cell r="P481" t="str">
            <v>DEFORMADO-ALFOMBRA DE PISO ARI.</v>
          </cell>
        </row>
        <row r="482">
          <cell r="B482" t="str">
            <v>Sem20</v>
          </cell>
          <cell r="P482" t="str">
            <v>JUEGO MAL REPARTIDO-PUERTA ARI.</v>
          </cell>
        </row>
        <row r="483">
          <cell r="B483" t="str">
            <v>Sem20</v>
          </cell>
          <cell r="P483" t="str">
            <v>DEFORMADO-ALFOMBRA DE PISO ARI.</v>
          </cell>
        </row>
        <row r="484">
          <cell r="B484" t="str">
            <v>Sem20</v>
          </cell>
          <cell r="P484" t="str">
            <v>DEFORMADO-JUNTA DE PUERTA  AVD. (BURLETE)</v>
          </cell>
        </row>
        <row r="485">
          <cell r="B485" t="str">
            <v>Sem20</v>
          </cell>
          <cell r="P485" t="str">
            <v>BURBUJAS EN MASTICO-REBATIDO DE PUERTA ARI.</v>
          </cell>
        </row>
        <row r="486">
          <cell r="B486" t="str">
            <v>Sem20</v>
          </cell>
          <cell r="P486" t="str">
            <v>INTRODUCE DIFERENTE I. /  D.-PORTON / PILOTO ARD.</v>
          </cell>
        </row>
        <row r="487">
          <cell r="B487" t="str">
            <v>Sem20</v>
          </cell>
          <cell r="P487" t="str">
            <v>RAYA SOBRE LACA-DOBLADO INT. DE CAPOT AV..</v>
          </cell>
        </row>
        <row r="488">
          <cell r="B488" t="str">
            <v>Sem20</v>
          </cell>
          <cell r="P488" t="str">
            <v>NO PLACA-TAPA MANDO DE RETROVISOR EXT.I.</v>
          </cell>
        </row>
        <row r="489">
          <cell r="B489" t="str">
            <v>Sem20</v>
          </cell>
          <cell r="P489" t="str">
            <v>INTRODUCE DIFERENTE I. /  D.-CAPOT AV./ ALETA  AVI.</v>
          </cell>
        </row>
        <row r="490">
          <cell r="B490" t="str">
            <v>Sem20</v>
          </cell>
          <cell r="P490" t="str">
            <v>DESCONCHADO-BISAGRA SUP.DE PUERTA ARD.</v>
          </cell>
        </row>
        <row r="491">
          <cell r="B491" t="str">
            <v>Sem20</v>
          </cell>
          <cell r="P491" t="str">
            <v>FALTA ESPESOR DE PINTURA-PASO DE RUEDA  ARI.</v>
          </cell>
        </row>
        <row r="492">
          <cell r="B492" t="str">
            <v>Sem20</v>
          </cell>
          <cell r="P492" t="str">
            <v>RETOQUE DE PINTURA APARENTE-ALETA  ARI.</v>
          </cell>
        </row>
        <row r="493">
          <cell r="B493" t="str">
            <v>Sem20</v>
          </cell>
          <cell r="P493" t="str">
            <v>NO PLACA-EBANISTERIA MONTANTE DE VANO I.</v>
          </cell>
        </row>
        <row r="494">
          <cell r="B494" t="str">
            <v>Sem20</v>
          </cell>
          <cell r="P494" t="str">
            <v>MAL ASPECTO-FARO I.</v>
          </cell>
        </row>
        <row r="495">
          <cell r="B495" t="str">
            <v>Sem20</v>
          </cell>
          <cell r="P495" t="str">
            <v>DEFORMADO-ALFOMBRA DE PISO ARI.</v>
          </cell>
        </row>
        <row r="496">
          <cell r="B496" t="str">
            <v>Sem20</v>
          </cell>
          <cell r="P496" t="str">
            <v>MAL CENTRADO-PUERTA DESLIZANTE LATERAL I.</v>
          </cell>
        </row>
        <row r="497">
          <cell r="B497" t="str">
            <v>Sem20</v>
          </cell>
          <cell r="P497" t="str">
            <v>DESCONCHADO-REBATIDO DE PTA. BATIENTE ARI.</v>
          </cell>
        </row>
        <row r="498">
          <cell r="B498" t="str">
            <v>Sem20</v>
          </cell>
          <cell r="P498" t="str">
            <v>JUEGO INSUFICIENTE-CAPOT AV./ ALETA  AVI.</v>
          </cell>
        </row>
        <row r="499">
          <cell r="B499" t="str">
            <v>Sem20</v>
          </cell>
          <cell r="P499" t="str">
            <v>RUIDO AL CIERRE-PUERTA BATIENTE ARD.</v>
          </cell>
        </row>
        <row r="500">
          <cell r="B500" t="str">
            <v>Sem20</v>
          </cell>
          <cell r="P500" t="str">
            <v>NO PLACA-PROTECTOR INT. PASO DE RUEDA AVD.</v>
          </cell>
        </row>
        <row r="501">
          <cell r="B501" t="str">
            <v>Sem20</v>
          </cell>
          <cell r="P501" t="str">
            <v>HUELLAS-CAJON DE PUERTA ARI.</v>
          </cell>
        </row>
        <row r="502">
          <cell r="B502" t="str">
            <v>Sem20</v>
          </cell>
          <cell r="P502" t="str">
            <v>BURBUJAS EN MASTICO-REBATIDO DE PUERTA AVI.</v>
          </cell>
        </row>
        <row r="503">
          <cell r="B503" t="str">
            <v>Sem20</v>
          </cell>
          <cell r="P503" t="str">
            <v>DESCONCHADO-PARACHOQUES AR.</v>
          </cell>
        </row>
        <row r="504">
          <cell r="B504" t="str">
            <v>Sem20</v>
          </cell>
          <cell r="P504" t="str">
            <v>VIBRACION-TABLERO DE BORDO</v>
          </cell>
        </row>
        <row r="505">
          <cell r="B505" t="str">
            <v>Sem20</v>
          </cell>
          <cell r="P505" t="str">
            <v>MAL POSICIONADO-DIFUSOR LATERAL ORIENTABLE D.</v>
          </cell>
        </row>
        <row r="506">
          <cell r="B506" t="str">
            <v>Sem20</v>
          </cell>
          <cell r="P506" t="str">
            <v>MAL POSICIONADO-DIFUSOR LATERAL ORIENTABLE D.</v>
          </cell>
        </row>
        <row r="507">
          <cell r="B507" t="str">
            <v>Sem20</v>
          </cell>
          <cell r="P507" t="str">
            <v>VIBRACION-TABLERO DE BORDO</v>
          </cell>
        </row>
        <row r="508">
          <cell r="B508" t="str">
            <v>Sem20</v>
          </cell>
          <cell r="P508" t="str">
            <v>DEFORMADO-ALFOMBRA DE PISO ARI.</v>
          </cell>
        </row>
        <row r="509">
          <cell r="B509" t="str">
            <v>Sem20</v>
          </cell>
          <cell r="P509" t="str">
            <v>INTRODUCE DIFERENTE I. /  D.-FARO I. / ALETA  AVI.</v>
          </cell>
        </row>
        <row r="510">
          <cell r="B510" t="str">
            <v>Sem20</v>
          </cell>
          <cell r="P510" t="str">
            <v>JUEGO IRREGULAR-CAPOT AV./ ALETA  AVD.</v>
          </cell>
        </row>
        <row r="511">
          <cell r="B511" t="str">
            <v>Sem20</v>
          </cell>
          <cell r="P511" t="str">
            <v>MAL POSICIONADO-DIFUSOR LATERAL ORIENTABLE D.</v>
          </cell>
        </row>
        <row r="512">
          <cell r="B512" t="str">
            <v>Sem20</v>
          </cell>
          <cell r="P512" t="str">
            <v>DEFORMADO-ALFOMBRA DE PISO ARI.</v>
          </cell>
        </row>
        <row r="513">
          <cell r="B513" t="str">
            <v>Sem20</v>
          </cell>
          <cell r="P513" t="str">
            <v>GRANO-MARCO DE PUERTA  ARD.</v>
          </cell>
        </row>
        <row r="514">
          <cell r="B514" t="str">
            <v>Sem20</v>
          </cell>
          <cell r="P514" t="str">
            <v>SOBRESALE DIFERENTE I. /  D.-LUNA DE PUERTA DESLIZANTE I.</v>
          </cell>
        </row>
        <row r="515">
          <cell r="B515" t="str">
            <v>Sem20</v>
          </cell>
          <cell r="P515" t="str">
            <v>VIBRACION-ZONA AR. DEL HABITACULO</v>
          </cell>
        </row>
        <row r="516">
          <cell r="B516" t="str">
            <v>Sem20</v>
          </cell>
          <cell r="P516" t="str">
            <v>FALTA ESPESOR DE PINTURA-DOBLADO DE PANEL  LATERAL ARD.</v>
          </cell>
        </row>
        <row r="517">
          <cell r="B517" t="str">
            <v>Sem20</v>
          </cell>
          <cell r="P517" t="str">
            <v>DIFERENCIA DE JUEGO EN SYMETRIA I / D-PTA. BATIENTE ARI./ LADO DE CAJA</v>
          </cell>
        </row>
        <row r="518">
          <cell r="B518" t="str">
            <v>Sem20</v>
          </cell>
          <cell r="P518" t="str">
            <v>RUIDO AL CIERRE-PUERTA BATIENTE ARD.</v>
          </cell>
        </row>
        <row r="519">
          <cell r="B519" t="str">
            <v>Sem20</v>
          </cell>
          <cell r="P519" t="str">
            <v>RAYA SOBRE LACA-ENCUADRAMIENTO DE PUERTA AVI.</v>
          </cell>
        </row>
        <row r="520">
          <cell r="B520" t="str">
            <v>Sem20</v>
          </cell>
          <cell r="P520" t="str">
            <v>INTRODUCE DIFERENTE I. /  D.-FARO D. / ALETA  AVD.</v>
          </cell>
        </row>
        <row r="521">
          <cell r="B521" t="str">
            <v>Sem20</v>
          </cell>
          <cell r="P521" t="str">
            <v>BURBUJAS EN MASTICO-REBATIDO DE PUERTA AVI.</v>
          </cell>
        </row>
        <row r="522">
          <cell r="B522" t="str">
            <v>Sem20</v>
          </cell>
          <cell r="P522" t="str">
            <v>JUEGO IRREGULAR-PAÑO DE PUERTA  AVI / ALETA  AVI</v>
          </cell>
        </row>
        <row r="523">
          <cell r="B523" t="str">
            <v>Sem20</v>
          </cell>
          <cell r="P523" t="str">
            <v>SOBRESALE DIFERENTE I. /  D.-CAPOT AV./ ALETA  AVI.</v>
          </cell>
        </row>
        <row r="524">
          <cell r="B524" t="str">
            <v>Sem20</v>
          </cell>
          <cell r="P524" t="str">
            <v>SOBRESALE DIFERENTE I. /  D.-MARCO PTA. AVI./ MONTANTE PARABRISAS I.</v>
          </cell>
        </row>
        <row r="525">
          <cell r="B525" t="str">
            <v>Sem20</v>
          </cell>
          <cell r="P525" t="str">
            <v>RUIDO AL CIERRE-PUERTA ARD.</v>
          </cell>
        </row>
        <row r="526">
          <cell r="B526" t="str">
            <v>Sem20</v>
          </cell>
          <cell r="P526" t="str">
            <v>RUIDO A LA MANIOBRA-FRENO DE PUERTA ARI.</v>
          </cell>
        </row>
        <row r="527">
          <cell r="B527" t="str">
            <v>Sem20</v>
          </cell>
          <cell r="P527" t="str">
            <v>DEFORMADO-ALFOMBRA DE PISO ARI.</v>
          </cell>
        </row>
        <row r="528">
          <cell r="B528" t="str">
            <v>Sem20</v>
          </cell>
          <cell r="P528" t="str">
            <v>RETOQUE LOCAL CON PLUMA-ALETA ARD.</v>
          </cell>
        </row>
        <row r="529">
          <cell r="B529" t="str">
            <v>Sem20</v>
          </cell>
          <cell r="P529" t="str">
            <v>JUEGO IRREGULAR-LATERAL D.DE PARACHOQUES / ALETA AVD.</v>
          </cell>
        </row>
        <row r="530">
          <cell r="B530" t="str">
            <v>Sem20</v>
          </cell>
          <cell r="P530" t="str">
            <v>NO PLACA-CAJETIN EXT. LUNA DE PUERTA AVI.</v>
          </cell>
        </row>
        <row r="531">
          <cell r="B531" t="str">
            <v>Sem20</v>
          </cell>
          <cell r="P531" t="str">
            <v>BURBUJAS EN MASTICO-REBATIDO DE PUERTA ARI.</v>
          </cell>
        </row>
        <row r="532">
          <cell r="B532" t="str">
            <v>Sem20</v>
          </cell>
          <cell r="P532" t="str">
            <v>INTRODUCE DIFERENTE I. /  D.-FARO D. / ALETA  AVD.</v>
          </cell>
        </row>
        <row r="533">
          <cell r="B533" t="str">
            <v>Sem20</v>
          </cell>
          <cell r="P533" t="str">
            <v>DURO DE CERRAR-PUERTA BATIENTE ARI.</v>
          </cell>
        </row>
        <row r="534">
          <cell r="B534" t="str">
            <v>Sem20</v>
          </cell>
          <cell r="P534" t="str">
            <v>JUEGO INSUFICIENTE-MARCO DE PTA. AVD./ BRANCARD SUP. D.</v>
          </cell>
        </row>
        <row r="535">
          <cell r="B535" t="str">
            <v>Sem20</v>
          </cell>
          <cell r="P535" t="str">
            <v>RAYADO-TAPA PILOTO CENTRAL DE MATRICULA</v>
          </cell>
        </row>
        <row r="536">
          <cell r="B536" t="str">
            <v>Sem20</v>
          </cell>
          <cell r="P536" t="str">
            <v>GRANO-PAÑO LATERAL ARI</v>
          </cell>
        </row>
        <row r="537">
          <cell r="B537" t="str">
            <v>Sem20</v>
          </cell>
          <cell r="P537" t="str">
            <v>RUIDO AL CIERRE-PUERTA BATIENTE ARD.</v>
          </cell>
        </row>
        <row r="538">
          <cell r="B538" t="str">
            <v>Sem20</v>
          </cell>
          <cell r="P538" t="str">
            <v>MUY LIBRE-FRENO DE PUERTA BATIENTE ARD.</v>
          </cell>
        </row>
        <row r="539">
          <cell r="B539" t="str">
            <v>Sem20</v>
          </cell>
          <cell r="P539" t="str">
            <v>DEFORMADO-ALFOMBRA DE PISO ARI.</v>
          </cell>
        </row>
        <row r="540">
          <cell r="B540" t="str">
            <v>Sem20</v>
          </cell>
          <cell r="P540" t="str">
            <v>MAL POSICIONADO-DIFUSOR LATERAL ORIENTABLE D.</v>
          </cell>
        </row>
        <row r="541">
          <cell r="B541" t="str">
            <v>Sem20</v>
          </cell>
          <cell r="P541" t="str">
            <v>MASTICO IRREGULAR-CAJON PORTON</v>
          </cell>
        </row>
        <row r="542">
          <cell r="B542" t="str">
            <v>Sem20</v>
          </cell>
          <cell r="P542" t="str">
            <v>INTRODUCE IRREGULAR-MARCO PTA. ARI./ PIE CUSTODIA I.</v>
          </cell>
        </row>
        <row r="543">
          <cell r="B543" t="str">
            <v>Sem20</v>
          </cell>
          <cell r="P543" t="str">
            <v>BURBUJAS EN MASTICO-REBATIDO DE PUERTA ARD.</v>
          </cell>
        </row>
        <row r="544">
          <cell r="B544" t="str">
            <v>Sem20</v>
          </cell>
          <cell r="P544" t="str">
            <v>MAL ASPECTO-EBANIST.DE PIE MEDIO UNICO O SUP. I.</v>
          </cell>
        </row>
        <row r="545">
          <cell r="B545" t="str">
            <v>Sem21</v>
          </cell>
          <cell r="P545" t="str">
            <v>DEFORMADO-ALFOMBRA DE PISO ARI.</v>
          </cell>
        </row>
        <row r="546">
          <cell r="B546" t="str">
            <v>Sem21</v>
          </cell>
          <cell r="P546" t="str">
            <v>SOBRESALE IRREGULAR-PAÑO DE PUERTA  AVD / ALETA  AVD</v>
          </cell>
        </row>
        <row r="547">
          <cell r="B547" t="str">
            <v>Sem21</v>
          </cell>
          <cell r="P547" t="str">
            <v>BURBUJAS EN MASTICO-REBATIDO DE PUERTA ARI.</v>
          </cell>
        </row>
        <row r="548">
          <cell r="B548" t="str">
            <v>Sem21</v>
          </cell>
          <cell r="P548" t="str">
            <v>BURBUJAS EN MASTICO-REBATIDO DE PUERTA AVD.</v>
          </cell>
        </row>
        <row r="549">
          <cell r="B549" t="str">
            <v>Sem21</v>
          </cell>
          <cell r="P549" t="str">
            <v>DEPOSITO DE PARTICULAS-TRAVIESA SUP. DE CALANDRA</v>
          </cell>
        </row>
        <row r="550">
          <cell r="B550" t="str">
            <v>Sem21</v>
          </cell>
          <cell r="P550" t="str">
            <v>NO PLACA-ENCUADRAMIENTO DE PUERTA AVI.</v>
          </cell>
        </row>
        <row r="551">
          <cell r="B551" t="str">
            <v>Sem21</v>
          </cell>
          <cell r="P551" t="str">
            <v>RAYAS-LLANTA DE RUEDA ARI.</v>
          </cell>
        </row>
        <row r="552">
          <cell r="B552" t="str">
            <v>Sem21</v>
          </cell>
          <cell r="P552" t="str">
            <v>JUEGO EXCESIVO-FARO I./ REJILLA DE CALANDRA</v>
          </cell>
        </row>
        <row r="553">
          <cell r="B553" t="str">
            <v>Sem21</v>
          </cell>
          <cell r="P553" t="str">
            <v>BURBUJAS EN MASTICO-REBATIDO DE PUERTA AVD.</v>
          </cell>
        </row>
        <row r="554">
          <cell r="B554" t="str">
            <v>Sem21</v>
          </cell>
          <cell r="P554" t="str">
            <v>JUEGO MAL REPARTIDO-FARO D. / ALETA  AVD.</v>
          </cell>
        </row>
        <row r="555">
          <cell r="B555" t="str">
            <v>Sem21</v>
          </cell>
          <cell r="P555" t="str">
            <v>ASPECTO DE SOLD. POR RESISTENCIA-TECHO</v>
          </cell>
        </row>
        <row r="556">
          <cell r="B556" t="str">
            <v>Sem21</v>
          </cell>
          <cell r="P556" t="str">
            <v>JUEGO INSUFICIENTE-CAPOT AV./ ALETA  AVD.</v>
          </cell>
        </row>
        <row r="557">
          <cell r="B557" t="str">
            <v>Sem21</v>
          </cell>
          <cell r="P557" t="str">
            <v>BURBUJAS EN MASTICO-REBATIDO DE PUERTA ARI.</v>
          </cell>
        </row>
        <row r="558">
          <cell r="B558" t="str">
            <v>Sem21</v>
          </cell>
          <cell r="P558" t="str">
            <v>RUIDO AL CIERRE-PUERTA ARD.</v>
          </cell>
        </row>
        <row r="559">
          <cell r="B559" t="str">
            <v>Sem21</v>
          </cell>
          <cell r="P559" t="str">
            <v>RUIDO AL CIERRE-PUERTA ARD.</v>
          </cell>
        </row>
        <row r="560">
          <cell r="B560" t="str">
            <v>Sem21</v>
          </cell>
          <cell r="P560" t="str">
            <v>MASTICO IRREGULAR-CAJON PORTON</v>
          </cell>
        </row>
        <row r="561">
          <cell r="B561" t="str">
            <v>Sem21</v>
          </cell>
          <cell r="P561" t="str">
            <v>DEFORMADO-ALFOMBRA DE PISO ARI.</v>
          </cell>
        </row>
        <row r="562">
          <cell r="B562" t="str">
            <v>Sem21</v>
          </cell>
          <cell r="P562" t="str">
            <v>BURBUJAS EN MASTICO-REBATIDO DE PUERTA ARI.</v>
          </cell>
        </row>
        <row r="563">
          <cell r="B563" t="str">
            <v>Sem21</v>
          </cell>
          <cell r="P563" t="str">
            <v>DEFORMADO-ALFOMBRA DE PISO ARI.</v>
          </cell>
        </row>
        <row r="564">
          <cell r="B564" t="str">
            <v>Sem21</v>
          </cell>
          <cell r="P564" t="str">
            <v>INTRODUCE IRREGULAR-PAÑO DE PUERTA  ARD / ALETA  ARD</v>
          </cell>
        </row>
        <row r="565">
          <cell r="B565" t="str">
            <v>Sem21</v>
          </cell>
          <cell r="P565" t="str">
            <v>DEPOSITO DE PARTICULAS-PAÑO EXT.DE PUERTA BATIENTE ARD.</v>
          </cell>
        </row>
        <row r="566">
          <cell r="B566" t="str">
            <v>Sem21</v>
          </cell>
          <cell r="P566" t="str">
            <v>DESCONCHADO-REBATIDO DE PUERTA AVD.</v>
          </cell>
        </row>
        <row r="567">
          <cell r="B567" t="str">
            <v>Sem21</v>
          </cell>
          <cell r="P567" t="str">
            <v>BURBUJAS EN MASTICO-REBATIDO DE PUERTA AVD.</v>
          </cell>
        </row>
        <row r="568">
          <cell r="B568" t="str">
            <v>Sem21</v>
          </cell>
          <cell r="P568" t="str">
            <v>RUIDO AL CIERRE-PUERTA BATIENTE ARD.</v>
          </cell>
        </row>
        <row r="569">
          <cell r="B569" t="str">
            <v>Sem21</v>
          </cell>
          <cell r="P569" t="str">
            <v>INTRODUCE DIFERENTE I. /  D.-PUERTA BATIENTE AR I / PARACHOQUES AR</v>
          </cell>
        </row>
        <row r="570">
          <cell r="B570" t="str">
            <v>Sem21</v>
          </cell>
          <cell r="P570" t="str">
            <v>NO PLACA-JUNTA DE PUERTA  AVI. (BURLETE)</v>
          </cell>
        </row>
        <row r="571">
          <cell r="B571" t="str">
            <v>Sem21</v>
          </cell>
          <cell r="P571" t="str">
            <v>TALONA A LA MANIOBRA-DESLIZADERAS DE ASIENTO  AVD.</v>
          </cell>
        </row>
        <row r="572">
          <cell r="B572" t="str">
            <v>Sem21</v>
          </cell>
          <cell r="P572" t="str">
            <v>DEPOSITO DE PARTICULAS-PAÑO EXT DE PORTON</v>
          </cell>
        </row>
        <row r="573">
          <cell r="B573" t="str">
            <v>Sem21</v>
          </cell>
          <cell r="P573" t="str">
            <v>DEFORMADO-ALFOMBRA DE PISO ARI.</v>
          </cell>
        </row>
        <row r="574">
          <cell r="B574" t="str">
            <v>Sem21</v>
          </cell>
          <cell r="P574" t="str">
            <v>RUIDO AL CIERRE-PUERTA ARI.</v>
          </cell>
        </row>
        <row r="575">
          <cell r="B575" t="str">
            <v>Sem21</v>
          </cell>
          <cell r="P575" t="str">
            <v>DEPOSITO DE PARTICULAS-ENCUADRAMIENTO DE PUERTA ARD.</v>
          </cell>
        </row>
        <row r="576">
          <cell r="B576" t="str">
            <v>Sem21</v>
          </cell>
          <cell r="P576" t="str">
            <v>DEFORMADO-ALFOMBRA DE PISO ARI.</v>
          </cell>
        </row>
        <row r="577">
          <cell r="B577" t="str">
            <v>Sem21</v>
          </cell>
          <cell r="P577" t="str">
            <v>BURBUJAS EN MASTICO-REBATIDO DE PUERTA AVD.</v>
          </cell>
        </row>
        <row r="578">
          <cell r="B578" t="str">
            <v>Sem21</v>
          </cell>
          <cell r="P578" t="str">
            <v>SOBRESALE IRREGULAR-LATERAL I. DE PARACHOQUES / ALETA AVI.</v>
          </cell>
        </row>
        <row r="579">
          <cell r="B579" t="str">
            <v>Sem21</v>
          </cell>
          <cell r="P579" t="str">
            <v>DIFERENCIA DE JUEGO EN SYMETRIA I / D-PORTON / LADO DE CAJA D.</v>
          </cell>
        </row>
        <row r="580">
          <cell r="B580" t="str">
            <v>Sem21</v>
          </cell>
          <cell r="P580" t="str">
            <v>JUEGO INSUFICIENTE-CAPOT AV./ ALETA  AVD.</v>
          </cell>
        </row>
        <row r="581">
          <cell r="B581" t="str">
            <v>Sem21</v>
          </cell>
          <cell r="P581" t="str">
            <v>INTRODUCE DIFERENTE I. /  D.-PORTON / PILOTO ARD.</v>
          </cell>
        </row>
        <row r="582">
          <cell r="B582" t="str">
            <v>Sem21</v>
          </cell>
          <cell r="P582" t="str">
            <v>BURBUJAS EN MASTICO-REBATIDO DE PUERTA AVD.</v>
          </cell>
        </row>
        <row r="583">
          <cell r="B583" t="str">
            <v>Sem21</v>
          </cell>
          <cell r="P583" t="str">
            <v>BURBUJAS EN MASTICO-REBATIDO DE PUERTA ARD.</v>
          </cell>
        </row>
        <row r="584">
          <cell r="B584" t="str">
            <v>Sem21</v>
          </cell>
          <cell r="P584" t="str">
            <v>RUIDO AL CIERRE-PUERTA ARD.</v>
          </cell>
        </row>
        <row r="585">
          <cell r="B585" t="str">
            <v>Sem21</v>
          </cell>
          <cell r="P585" t="str">
            <v>NO PLACA-LATERAL D.DE PARACHOQUES / ALETA AVD.</v>
          </cell>
        </row>
        <row r="586">
          <cell r="B586" t="str">
            <v>Sem21</v>
          </cell>
          <cell r="P586" t="str">
            <v>SOBRESALE IRREGULAR-PAÑO DE PUERTA AVD / PUERTA  ARD</v>
          </cell>
        </row>
        <row r="587">
          <cell r="B587" t="str">
            <v>Sem21</v>
          </cell>
          <cell r="P587" t="str">
            <v>RAYADO-PILOTO FIJO ARI. (CONJUNTO)</v>
          </cell>
        </row>
        <row r="588">
          <cell r="B588" t="str">
            <v>Sem21</v>
          </cell>
          <cell r="P588" t="str">
            <v>BURBUJAS EN MASTICO-REBATIDO DE PUERTA ARI.</v>
          </cell>
        </row>
        <row r="589">
          <cell r="B589" t="str">
            <v>Sem21</v>
          </cell>
          <cell r="P589" t="str">
            <v>DESCONCHADO-DOBLADO DE FALDA</v>
          </cell>
        </row>
        <row r="590">
          <cell r="B590" t="str">
            <v>Sem21</v>
          </cell>
          <cell r="P590" t="str">
            <v>DEFORMADO-ALFOMBRA DE PISO ARI.</v>
          </cell>
        </row>
        <row r="591">
          <cell r="B591" t="str">
            <v>Sem21</v>
          </cell>
          <cell r="P591" t="str">
            <v>NO PLACA-TABLETA DE HABITACULO ( TECHO)</v>
          </cell>
        </row>
        <row r="592">
          <cell r="B592" t="str">
            <v>Sem21</v>
          </cell>
          <cell r="P592" t="str">
            <v>DESCONCHADO-CAJON DE PUERTA DESLIZANTE D.</v>
          </cell>
        </row>
        <row r="593">
          <cell r="B593" t="str">
            <v>Sem21</v>
          </cell>
          <cell r="P593" t="str">
            <v>FALTA ESPESOR DE PINTURA-GOTERON ENCUADRAMIENTO DE PORTON</v>
          </cell>
        </row>
        <row r="594">
          <cell r="B594" t="str">
            <v>Sem21</v>
          </cell>
          <cell r="P594" t="str">
            <v>CRUJIDO-ALFOMBRA DE PISO AVI.</v>
          </cell>
        </row>
        <row r="595">
          <cell r="B595" t="str">
            <v>Sem21</v>
          </cell>
          <cell r="P595" t="str">
            <v>BURBUJAS EN MASTICO-REBATIDO DE PUERTA AVD.</v>
          </cell>
        </row>
        <row r="596">
          <cell r="B596" t="str">
            <v>Sem21</v>
          </cell>
          <cell r="P596" t="str">
            <v>PIEL DE NARANJA-ENCUADRAMIENTO DE PUERTA ARI.</v>
          </cell>
        </row>
        <row r="597">
          <cell r="B597" t="str">
            <v>Sem21</v>
          </cell>
          <cell r="P597" t="str">
            <v>RUIDO AL CIERRE-PUERTA ARD.</v>
          </cell>
        </row>
        <row r="598">
          <cell r="B598" t="str">
            <v>Sem21</v>
          </cell>
          <cell r="P598" t="str">
            <v>DEFORMADO-JUNTA DOBLE ESTANQUIDAD I.</v>
          </cell>
        </row>
        <row r="599">
          <cell r="B599" t="str">
            <v>Sem21</v>
          </cell>
          <cell r="P599" t="str">
            <v>INTRODUCE DIFERENTE I. /  D.-CAPOT AV./ ALETA  AVD.</v>
          </cell>
        </row>
        <row r="600">
          <cell r="B600" t="str">
            <v>Sem21</v>
          </cell>
          <cell r="P600" t="str">
            <v>JUEGO IRREGULAR-PAÑO DE PUERTA  AVD / ALETA  AVD</v>
          </cell>
        </row>
        <row r="601">
          <cell r="B601" t="str">
            <v>Sem21</v>
          </cell>
          <cell r="P601" t="str">
            <v>DEFORMADO-ALFOMBRA DE PISO ARI.</v>
          </cell>
        </row>
        <row r="602">
          <cell r="B602" t="str">
            <v>Sem21</v>
          </cell>
          <cell r="P602" t="str">
            <v>RAYADO-VISERA DE CUADRO DE INSTRUM.</v>
          </cell>
        </row>
        <row r="603">
          <cell r="B603" t="str">
            <v>Sem21</v>
          </cell>
          <cell r="P603" t="str">
            <v>RUIDO AL CIERRE-PUERTA ARD.</v>
          </cell>
        </row>
        <row r="604">
          <cell r="B604" t="str">
            <v>Sem26</v>
          </cell>
          <cell r="P604" t="str">
            <v>INTRODUCE DIFERENTE I. /  D.-LUNETA AR./ CUSTODIA  D.</v>
          </cell>
        </row>
        <row r="605">
          <cell r="B605" t="str">
            <v>Sem26</v>
          </cell>
          <cell r="P605" t="str">
            <v>DEFORMADO-ALFOMBRA DE PISO ARI.</v>
          </cell>
        </row>
        <row r="606">
          <cell r="B606" t="str">
            <v>Sem26</v>
          </cell>
          <cell r="P606" t="str">
            <v>BURBUJAS EN MASTICO-REBATIDO DE PUERTA ARI.</v>
          </cell>
        </row>
        <row r="607">
          <cell r="B607" t="str">
            <v>Sem26</v>
          </cell>
          <cell r="P607" t="str">
            <v>RETOQUE LOCAL CON PLUMA-BISAGRA CENTRAL PTA. DESLIZANTE I.</v>
          </cell>
        </row>
        <row r="608">
          <cell r="B608" t="str">
            <v>Sem26</v>
          </cell>
          <cell r="P608" t="str">
            <v>BURBUJAS EN MASTICO-REBATIDO DE PTA. DESLIZANTE D.</v>
          </cell>
        </row>
        <row r="609">
          <cell r="B609" t="str">
            <v>Sem26</v>
          </cell>
          <cell r="P609" t="str">
            <v>JUEGO INSUFICIENTE-CAPOT AV./ ALETA  AVD.</v>
          </cell>
        </row>
        <row r="610">
          <cell r="B610" t="str">
            <v>Sem26</v>
          </cell>
          <cell r="P610" t="str">
            <v>MANCHAS DE COLA-PANEL INT. DE PUERTA AVI.</v>
          </cell>
        </row>
        <row r="611">
          <cell r="B611" t="str">
            <v>Sem26</v>
          </cell>
          <cell r="P611" t="str">
            <v>DEFORMADO-ALFOMBRA DE PISO ARI.</v>
          </cell>
        </row>
        <row r="612">
          <cell r="B612" t="str">
            <v>Sem26</v>
          </cell>
          <cell r="P612" t="str">
            <v>BURBUJAS STRIPING-MARCO DE PUERTA  ARD.</v>
          </cell>
        </row>
        <row r="613">
          <cell r="B613" t="str">
            <v>Sem26</v>
          </cell>
          <cell r="P613" t="str">
            <v>RUIDO AL CIERRE-PUERTA ARD.</v>
          </cell>
        </row>
        <row r="614">
          <cell r="B614" t="str">
            <v>Sem26</v>
          </cell>
          <cell r="P614" t="str">
            <v>DEFORMADO-ALFOMBRA DE PISO AVD.</v>
          </cell>
        </row>
        <row r="615">
          <cell r="B615" t="str">
            <v>Sem26</v>
          </cell>
          <cell r="P615" t="str">
            <v>MAL POSICIONADO-CAJETIN INT. LUNA DE PUERTA ARI.</v>
          </cell>
        </row>
        <row r="616">
          <cell r="B616" t="str">
            <v>Sem26</v>
          </cell>
          <cell r="P616" t="str">
            <v>DEFORMADO-ALFOMBRA DE PISO ARI.</v>
          </cell>
        </row>
        <row r="617">
          <cell r="B617" t="str">
            <v>Sem26</v>
          </cell>
          <cell r="P617" t="str">
            <v>BURBUJAS STRIPING-MARCO DE PUERTA  ARI.</v>
          </cell>
        </row>
        <row r="618">
          <cell r="B618" t="str">
            <v>Sem26</v>
          </cell>
          <cell r="P618" t="str">
            <v>FALTA DE FIJACION ROSCADA-CABLEADO AV.</v>
          </cell>
        </row>
        <row r="619">
          <cell r="B619" t="str">
            <v>Sem26</v>
          </cell>
          <cell r="P619" t="str">
            <v>DEFORMADO-JUNTA DE PUERTA  ARI. (BURLETE)</v>
          </cell>
        </row>
        <row r="620">
          <cell r="B620" t="str">
            <v>Sem26</v>
          </cell>
          <cell r="P620" t="str">
            <v>DEFORMADO-ALFOMBRA DE PISO ARI.</v>
          </cell>
        </row>
        <row r="621">
          <cell r="B621" t="str">
            <v>Sem26</v>
          </cell>
          <cell r="P621" t="str">
            <v>INTRODUCE IRREGULAR-LATERAL I. DE PARACHOQUES / ALETA AVI.</v>
          </cell>
        </row>
        <row r="622">
          <cell r="B622" t="str">
            <v>Sem26</v>
          </cell>
          <cell r="P622" t="str">
            <v>INTRODUCE DIFERENTE I. /  D.-LUNETA AR./ CUSTODIA  D.</v>
          </cell>
        </row>
        <row r="623">
          <cell r="B623" t="str">
            <v>Sem26</v>
          </cell>
          <cell r="P623" t="str">
            <v>SOLDADURA AGRESIVA-CARA INTERNA DE PAÑO LAT  I</v>
          </cell>
        </row>
        <row r="624">
          <cell r="B624" t="str">
            <v>Sem26</v>
          </cell>
          <cell r="P624" t="str">
            <v>RETOQUE NO TERMINADO-CUSTODIA  D.</v>
          </cell>
        </row>
        <row r="625">
          <cell r="B625" t="str">
            <v>Sem26</v>
          </cell>
          <cell r="P625" t="str">
            <v>DEPOSITO DE PARTICULAS-ENCUADRAMIENTO DE PUERTA ARI.</v>
          </cell>
        </row>
        <row r="626">
          <cell r="B626" t="str">
            <v>Sem26</v>
          </cell>
          <cell r="P626" t="str">
            <v>RUIDO AL CIERRE-PUERTA ARD.</v>
          </cell>
        </row>
        <row r="627">
          <cell r="B627" t="str">
            <v>Sem26</v>
          </cell>
          <cell r="P627" t="str">
            <v>NO PLACA-EBANISTERIA DE PIE ARI.</v>
          </cell>
        </row>
        <row r="628">
          <cell r="B628" t="str">
            <v>Sem26</v>
          </cell>
          <cell r="P628" t="str">
            <v>DEFORMADO-ALFOMBRA DE PISO ARI.</v>
          </cell>
        </row>
        <row r="629">
          <cell r="B629" t="str">
            <v>Sem26</v>
          </cell>
          <cell r="P629" t="str">
            <v>MANCHA-GUARNITURA COJIN DE ASIENTO AVI.</v>
          </cell>
        </row>
        <row r="630">
          <cell r="B630" t="str">
            <v>Sem26</v>
          </cell>
          <cell r="P630" t="str">
            <v>MAL CENTRADO-LUNETA AR FIJA</v>
          </cell>
        </row>
        <row r="631">
          <cell r="B631" t="str">
            <v>Sem26</v>
          </cell>
          <cell r="P631" t="str">
            <v>DEFORMADO-ALFOMBRA DE PISO ARI.</v>
          </cell>
        </row>
        <row r="632">
          <cell r="B632" t="str">
            <v>Sem26</v>
          </cell>
          <cell r="P632" t="str">
            <v>BURBUJAS EN MASTICO-REBATIDO DE PUERTA AVI.</v>
          </cell>
        </row>
        <row r="633">
          <cell r="B633" t="str">
            <v>Sem26</v>
          </cell>
          <cell r="P633" t="str">
            <v>RUIDO AL CIERRE-PUERTA ARD.</v>
          </cell>
        </row>
        <row r="634">
          <cell r="B634" t="str">
            <v>Sem26</v>
          </cell>
          <cell r="P634" t="str">
            <v>DESCONCHADO-CAJON DE PUERTA AVD.</v>
          </cell>
        </row>
        <row r="635">
          <cell r="B635" t="str">
            <v>Sem26</v>
          </cell>
          <cell r="P635" t="str">
            <v>DESCONCHADO-DOBLADO DE FALDA</v>
          </cell>
        </row>
        <row r="636">
          <cell r="B636" t="str">
            <v>Sem26</v>
          </cell>
          <cell r="P636" t="str">
            <v>DIFERENCIA DE JUEGO EN SYMETRIA I / D-PORTON / PILOTO ARD.</v>
          </cell>
        </row>
        <row r="637">
          <cell r="B637" t="str">
            <v>Sem26</v>
          </cell>
          <cell r="P637" t="str">
            <v>DEFORMADO-ALFOMBRA DE PISO ARI.</v>
          </cell>
        </row>
        <row r="638">
          <cell r="B638" t="str">
            <v>Sem26</v>
          </cell>
          <cell r="P638" t="str">
            <v>SOBRESALE DIFERENTE I. /  D.-LATERAL I. DE PARACHOQUES / ALETA AVI.</v>
          </cell>
        </row>
        <row r="639">
          <cell r="B639" t="str">
            <v>Sem26</v>
          </cell>
          <cell r="P639" t="str">
            <v>DEFORMADO-ALFOMBRA DE PISO ARI.</v>
          </cell>
        </row>
        <row r="640">
          <cell r="B640" t="str">
            <v>Sem26</v>
          </cell>
          <cell r="P640" t="str">
            <v>RUIDO AL CIERRE-PISO AR. DE COFRE-- CAJA</v>
          </cell>
        </row>
        <row r="641">
          <cell r="B641" t="str">
            <v>Sem26</v>
          </cell>
          <cell r="P641" t="str">
            <v>BURBUJAS EN MASTICO-REBATIDO DE PUERTA AVD.</v>
          </cell>
        </row>
        <row r="642">
          <cell r="B642" t="str">
            <v>Sem26</v>
          </cell>
          <cell r="P642" t="str">
            <v>PROYECCION MASTICO DE CHAPA-CAJON DE PUERTA BATIENTE ARD.</v>
          </cell>
        </row>
        <row r="643">
          <cell r="B643" t="str">
            <v>Sem26</v>
          </cell>
          <cell r="P643" t="str">
            <v>RUIDO AL CIERRE-PUERTA ARD.</v>
          </cell>
        </row>
        <row r="644">
          <cell r="B644" t="str">
            <v>Sem26</v>
          </cell>
          <cell r="P644" t="str">
            <v>JUEGO MAL REPARTIDO-LUNETA AR FIJA</v>
          </cell>
        </row>
        <row r="645">
          <cell r="B645" t="str">
            <v>Sem26</v>
          </cell>
          <cell r="P645" t="str">
            <v>DEFORMADO-ALFOMBRA DE PISO ARI.</v>
          </cell>
        </row>
        <row r="646">
          <cell r="B646" t="str">
            <v>Sem26</v>
          </cell>
          <cell r="P646" t="str">
            <v>NO PLACA-EBANISTERIA DE PIE ARI.</v>
          </cell>
        </row>
        <row r="647">
          <cell r="B647" t="str">
            <v>Sem26</v>
          </cell>
          <cell r="P647" t="str">
            <v>MAL ASPECTO-EBANIST.DE PIE MEDIO UNICO O SUP. I.</v>
          </cell>
        </row>
        <row r="648">
          <cell r="B648" t="str">
            <v>Sem26</v>
          </cell>
          <cell r="P648" t="str">
            <v>DESCONCHADO-CUSTODIA  D.</v>
          </cell>
        </row>
        <row r="649">
          <cell r="B649" t="str">
            <v>Sem26</v>
          </cell>
          <cell r="P649" t="str">
            <v>BURBUJAS EN MASTICO-REBATIDO DE PUERTA ARI.</v>
          </cell>
        </row>
        <row r="650">
          <cell r="B650" t="str">
            <v>Sem26</v>
          </cell>
          <cell r="P650" t="str">
            <v>INTRODUCE DIFERENTE I. /  D.-LUNETA AR./ CUSTODIA  D.</v>
          </cell>
        </row>
        <row r="651">
          <cell r="B651" t="str">
            <v>Sem26</v>
          </cell>
          <cell r="P651" t="str">
            <v>GRANO-CAPOT AV.</v>
          </cell>
        </row>
        <row r="652">
          <cell r="B652" t="str">
            <v>Sem26</v>
          </cell>
          <cell r="P652" t="str">
            <v>BURBUJAS EN MASTICO-REBATIDO DE PUERTA ARI.</v>
          </cell>
        </row>
        <row r="653">
          <cell r="B653" t="str">
            <v>Sem26</v>
          </cell>
          <cell r="P653" t="str">
            <v>NO PLACA-PROTECTOR INT. PASO DE RUEDA AVI.</v>
          </cell>
        </row>
        <row r="654">
          <cell r="B654" t="str">
            <v>Sem26</v>
          </cell>
          <cell r="P654" t="str">
            <v>DEFORMADO-ALFOMBRA DE PISO ARI.</v>
          </cell>
        </row>
        <row r="655">
          <cell r="B655" t="str">
            <v>Sem26</v>
          </cell>
          <cell r="P655" t="str">
            <v>INTRODUCE IRREGULAR-LATERAL I. DE PARACHOQUES / ALETA AVI.</v>
          </cell>
        </row>
        <row r="656">
          <cell r="B656" t="str">
            <v>Sem26</v>
          </cell>
          <cell r="P656" t="str">
            <v>BURBUJAS EN MASTICO-REBATIDO DE PUERTA ARI.</v>
          </cell>
        </row>
        <row r="657">
          <cell r="B657" t="str">
            <v>Sem26</v>
          </cell>
          <cell r="P657" t="str">
            <v>DEFORMADO-ALFOMBRA DE PISO ARI.</v>
          </cell>
        </row>
        <row r="658">
          <cell r="B658" t="str">
            <v>Sem26</v>
          </cell>
          <cell r="P658" t="str">
            <v>TALONA A LA MANIOBRA-GUIA CENTRADOR DE PTA. DESLIZANTE I.</v>
          </cell>
        </row>
        <row r="659">
          <cell r="B659" t="str">
            <v>Sem26</v>
          </cell>
          <cell r="P659" t="str">
            <v>BURBUJAS EN MASTICO-REBATIDO DE PUERTA AVD.</v>
          </cell>
        </row>
        <row r="660">
          <cell r="B660" t="str">
            <v>Sem26</v>
          </cell>
          <cell r="P660" t="str">
            <v>RUIDO AL CIERRE-PUERTA ARD.</v>
          </cell>
        </row>
        <row r="661">
          <cell r="B661" t="str">
            <v>Sem26</v>
          </cell>
          <cell r="P661" t="str">
            <v>MAL POSICIONADO-SOPORTE CENTRAL DE QUITASOL I.</v>
          </cell>
        </row>
        <row r="662">
          <cell r="B662" t="str">
            <v>Sem26</v>
          </cell>
          <cell r="P662" t="str">
            <v>BURBUJAS EN MASTICO-REBATIDO DE PUERTA ARI.</v>
          </cell>
        </row>
        <row r="663">
          <cell r="B663" t="str">
            <v>Sem26</v>
          </cell>
          <cell r="P663" t="str">
            <v>HUELLAS-MARCO DE PUERTA  ARI.</v>
          </cell>
        </row>
        <row r="664">
          <cell r="B664" t="str">
            <v>Sem26</v>
          </cell>
          <cell r="P664" t="str">
            <v>DEFORMADO-ALFOMBRA DE PISO ARI.</v>
          </cell>
        </row>
        <row r="665">
          <cell r="B665" t="str">
            <v>Sem26</v>
          </cell>
          <cell r="P665" t="str">
            <v>RUIDO A LA APERTURA-HAYON /  PORTON</v>
          </cell>
        </row>
        <row r="666">
          <cell r="B666" t="str">
            <v>Sem26</v>
          </cell>
          <cell r="P666" t="str">
            <v>BURBUJAS EN MASTICO-REBATIDO DE PUERTA ARI.</v>
          </cell>
        </row>
        <row r="667">
          <cell r="B667" t="str">
            <v>Sem26</v>
          </cell>
          <cell r="P667" t="str">
            <v>MAL CENTRADO-PUERTA ARD.</v>
          </cell>
        </row>
        <row r="668">
          <cell r="B668" t="str">
            <v>Sem32</v>
          </cell>
          <cell r="P668" t="str">
            <v>DEFORMADO-ALFOMBRA DE PISO ARI.</v>
          </cell>
        </row>
        <row r="669">
          <cell r="B669" t="str">
            <v>Sem32</v>
          </cell>
          <cell r="P669" t="str">
            <v>BURBUJAS EN MASTICO-REBATIDO DE PUERTA ARD.</v>
          </cell>
        </row>
        <row r="670">
          <cell r="B670" t="str">
            <v>Sem32</v>
          </cell>
          <cell r="P670" t="str">
            <v>BURBUJAS EN MASTICO-REBATIDO DE PUERTA ARI.</v>
          </cell>
        </row>
        <row r="671">
          <cell r="B671" t="str">
            <v>Sem32</v>
          </cell>
          <cell r="P671" t="str">
            <v>DEFORMADO-ALFOMBRA DE PISO ARI.</v>
          </cell>
        </row>
        <row r="672">
          <cell r="B672" t="str">
            <v>Sem32</v>
          </cell>
          <cell r="P672" t="str">
            <v>DESCOLGON-DOBLADO MARCO DE PUERTA AVI.</v>
          </cell>
        </row>
        <row r="673">
          <cell r="B673" t="str">
            <v>Sem32</v>
          </cell>
          <cell r="P673" t="str">
            <v>DESBORDAMIENTO MASTICO DE CHAPA-CAJON DE PUERTA BATIENTE ARI.</v>
          </cell>
        </row>
        <row r="674">
          <cell r="B674" t="str">
            <v>Sem32</v>
          </cell>
          <cell r="P674" t="str">
            <v>PROYECCION DE SOLDADURA-PISO AR. DE COFRE-- CAJA</v>
          </cell>
        </row>
        <row r="675">
          <cell r="B675" t="str">
            <v>Sem32</v>
          </cell>
          <cell r="P675" t="str">
            <v>BURBUJAS EN MASTICO-REBATIDO DE PTA. BATIENTE ARI.</v>
          </cell>
        </row>
        <row r="676">
          <cell r="B676" t="str">
            <v>Sem32</v>
          </cell>
          <cell r="P676" t="str">
            <v>CRUJIDO-DIRECCION ASISTIDA</v>
          </cell>
        </row>
        <row r="677">
          <cell r="B677" t="str">
            <v>Sem32</v>
          </cell>
          <cell r="P677" t="str">
            <v>DESBORDAMIENTO MASTICO DE CHAPA-CAJON DE PUERTA BATIENTE ARI.</v>
          </cell>
        </row>
        <row r="678">
          <cell r="B678" t="str">
            <v>Sem32</v>
          </cell>
          <cell r="P678" t="str">
            <v>MASTICO AGRIETADO -ENCTº.DE PUERTA DESLIZANTE D.</v>
          </cell>
        </row>
        <row r="679">
          <cell r="B679" t="str">
            <v>Sem32</v>
          </cell>
          <cell r="P679" t="str">
            <v>RAYA SOBRE LACA-PAÑO EXT DE PUERTA AVD</v>
          </cell>
        </row>
        <row r="680">
          <cell r="B680" t="str">
            <v>Sem32</v>
          </cell>
          <cell r="P680" t="str">
            <v>DEFORMADO-ALFOMBRA DE PISO ARI.</v>
          </cell>
        </row>
        <row r="681">
          <cell r="B681" t="str">
            <v>Sem32</v>
          </cell>
          <cell r="P681" t="str">
            <v>MAL ASPECTO-EBANISTERIA DE PIE ARI.</v>
          </cell>
        </row>
        <row r="682">
          <cell r="B682" t="str">
            <v>Sem32</v>
          </cell>
          <cell r="P682" t="str">
            <v>DEFORMADO-ALFOMBRA DE PISO ARD.</v>
          </cell>
        </row>
        <row r="683">
          <cell r="B683" t="str">
            <v>Sem32</v>
          </cell>
          <cell r="P683" t="str">
            <v>DEFORMADO-ALFOMBRA DE PISO ARI.</v>
          </cell>
        </row>
        <row r="684">
          <cell r="B684" t="str">
            <v>Sem32</v>
          </cell>
          <cell r="P684" t="str">
            <v>INTRODUCE IRREGULAR-MARCO PTA. ARI./ PIE CUSTODIA I.</v>
          </cell>
        </row>
        <row r="685">
          <cell r="B685" t="str">
            <v>Sem32</v>
          </cell>
          <cell r="P685" t="str">
            <v>INTRODUCE IRREGULAR-PAÑO DE PUERTA  AVD / ALETA  AVD</v>
          </cell>
        </row>
        <row r="686">
          <cell r="B686" t="str">
            <v>Sem32</v>
          </cell>
          <cell r="P686" t="str">
            <v>JUEGO EXCESIVO-CAPOT AV./ ALETA  AVD.</v>
          </cell>
        </row>
        <row r="687">
          <cell r="B687" t="str">
            <v>Sem32</v>
          </cell>
          <cell r="P687" t="str">
            <v>JUEGO IRREGULAR-MARCO PTA. ARI./ PIE CUSTODIA I.</v>
          </cell>
        </row>
        <row r="688">
          <cell r="B688" t="str">
            <v>Sem32</v>
          </cell>
          <cell r="P688" t="str">
            <v>NO PLACA-LATERAL D.DE  CONSOLA</v>
          </cell>
        </row>
        <row r="689">
          <cell r="B689" t="str">
            <v>Sem32</v>
          </cell>
          <cell r="P689" t="str">
            <v>INTRODUCE DIFERENTE I. /  D.-LUNETA AR./ CUSTODIA  D.</v>
          </cell>
        </row>
        <row r="690">
          <cell r="B690" t="str">
            <v>Sem32</v>
          </cell>
          <cell r="P690" t="str">
            <v>NO PLACA-JUNTA DE PUERTA  AVI. (BURLETE)</v>
          </cell>
        </row>
        <row r="691">
          <cell r="B691" t="str">
            <v>Sem32</v>
          </cell>
          <cell r="P691" t="str">
            <v>DEFORMADO-ALFOMBRA DE PISO ARI.</v>
          </cell>
        </row>
        <row r="692">
          <cell r="B692" t="str">
            <v>Sem32</v>
          </cell>
          <cell r="P692" t="str">
            <v>JUEGO EXCESIVO-PORTON / PILOTO ARD.</v>
          </cell>
        </row>
        <row r="693">
          <cell r="B693" t="str">
            <v>Sem32</v>
          </cell>
          <cell r="P693" t="str">
            <v>DEFORMADO-ALFOMBRA DE PISO ARI.</v>
          </cell>
        </row>
        <row r="694">
          <cell r="B694" t="str">
            <v>Sem32</v>
          </cell>
          <cell r="P694" t="str">
            <v>PROYECCION MASTICO DE CHAPA-PISO AR. DE COFRE-- CAJA</v>
          </cell>
        </row>
        <row r="695">
          <cell r="B695" t="str">
            <v>Sem32</v>
          </cell>
          <cell r="P695" t="str">
            <v>DESCONCHADO-BISAGRA SUP. DE PTA. BATIENTE ARD.</v>
          </cell>
        </row>
        <row r="696">
          <cell r="B696" t="str">
            <v>Sem32</v>
          </cell>
          <cell r="P696" t="str">
            <v>DESBORDAMIENTO MASTICO DE CHAPA-CARA INTERNA DEL TECHO</v>
          </cell>
        </row>
        <row r="697">
          <cell r="B697" t="str">
            <v>Sem32</v>
          </cell>
          <cell r="P697" t="str">
            <v>DEFORMADO-ALFOMBRA DE PISO ARI.</v>
          </cell>
        </row>
        <row r="698">
          <cell r="B698" t="str">
            <v>Sem32</v>
          </cell>
          <cell r="P698" t="str">
            <v>MASTICO AGRIETADO -CUSTODIA / TECHO LADO D.</v>
          </cell>
        </row>
        <row r="699">
          <cell r="B699" t="str">
            <v>Sem32</v>
          </cell>
          <cell r="P699" t="str">
            <v>MAL ASPECTO-QUITASOL I.</v>
          </cell>
        </row>
        <row r="700">
          <cell r="B700" t="str">
            <v>Sem32</v>
          </cell>
          <cell r="P700" t="str">
            <v>MAL ASPECTO-EBANISTERIA DE PIE ARI.</v>
          </cell>
        </row>
        <row r="701">
          <cell r="B701" t="str">
            <v>Sem32</v>
          </cell>
          <cell r="P701" t="str">
            <v>MAL ASPECTO-EBANISTERIA DE PIE ARI.</v>
          </cell>
        </row>
        <row r="702">
          <cell r="B702" t="str">
            <v>Sem32</v>
          </cell>
          <cell r="P702" t="str">
            <v>DEFORMADO-ALFOMBRA DE PISO ARI.</v>
          </cell>
        </row>
        <row r="703">
          <cell r="B703" t="str">
            <v>Sem32</v>
          </cell>
          <cell r="P703" t="str">
            <v>DEFORMACION CHAPA-PAÑO LATERAL ARI</v>
          </cell>
        </row>
        <row r="704">
          <cell r="B704" t="str">
            <v>Sem32</v>
          </cell>
          <cell r="P704" t="str">
            <v>VIBRACION AL CIERRE DE LA PUERTA-ZONA AR. DEL HABITACULO</v>
          </cell>
        </row>
        <row r="705">
          <cell r="B705" t="str">
            <v>Sem32</v>
          </cell>
          <cell r="P705" t="str">
            <v>SOBRESALE IRREGULAR-PAÑO DE PUERTA  AVD / ALETA  AVD</v>
          </cell>
        </row>
        <row r="706">
          <cell r="B706" t="str">
            <v>Sem32</v>
          </cell>
          <cell r="P706" t="str">
            <v>DESBORDAMIENTO MASTICO DE CHAPA-CAJON DE PUERTA BATIENTE ARI.</v>
          </cell>
        </row>
        <row r="707">
          <cell r="B707" t="str">
            <v>Sem32</v>
          </cell>
          <cell r="P707" t="str">
            <v>MASTICO BAJO LACA-PAÑO LATERAL ARD</v>
          </cell>
        </row>
        <row r="708">
          <cell r="B708" t="str">
            <v>Sem32</v>
          </cell>
          <cell r="P708" t="str">
            <v>INTRODUCE IRREGULAR-CAPOT AV./ ALETA  AVD.</v>
          </cell>
        </row>
        <row r="709">
          <cell r="B709" t="str">
            <v>Sem32</v>
          </cell>
          <cell r="P709" t="str">
            <v>NO PLACA-EBANISTERIA DE PIE ARI.</v>
          </cell>
        </row>
        <row r="710">
          <cell r="B710" t="str">
            <v>Sem32</v>
          </cell>
          <cell r="P710" t="str">
            <v>MASTICO IRREGULAR-CUSTODIA / TECHO LADO D.</v>
          </cell>
        </row>
        <row r="711">
          <cell r="B711" t="str">
            <v>Sem32</v>
          </cell>
          <cell r="P711" t="str">
            <v>BURBUJAS EN MASTICO-REBATIDO DE PUERTA ARI.</v>
          </cell>
        </row>
        <row r="712">
          <cell r="B712" t="str">
            <v>Sem32</v>
          </cell>
          <cell r="P712" t="str">
            <v>RUIDO A LA MANIOBRA-CINTURON DE SECURIDAD AVI.</v>
          </cell>
        </row>
        <row r="713">
          <cell r="B713" t="str">
            <v>Sem32</v>
          </cell>
          <cell r="P713" t="str">
            <v>DESCOLGON-PARACHOQUES AR.</v>
          </cell>
        </row>
        <row r="714">
          <cell r="B714" t="str">
            <v>Sem32</v>
          </cell>
          <cell r="P714" t="str">
            <v>DESCONCHADO-BISAGRA SUP.DE PUERTA ARI.</v>
          </cell>
        </row>
        <row r="715">
          <cell r="B715" t="str">
            <v>Sem32</v>
          </cell>
          <cell r="P715" t="str">
            <v>DEFORMADO-ALFOMBRA DE PISO ARI.</v>
          </cell>
        </row>
        <row r="716">
          <cell r="B716" t="str">
            <v>Sem32</v>
          </cell>
          <cell r="P716" t="str">
            <v>INTRODUCE DIFERENTE I. /  D.-LUNETA AR./ CUSTODIA  D.</v>
          </cell>
        </row>
        <row r="717">
          <cell r="B717" t="str">
            <v>Sem32</v>
          </cell>
          <cell r="P717" t="str">
            <v>HUELLAS-CAJON DE PUERTA AVI.</v>
          </cell>
        </row>
        <row r="718">
          <cell r="B718" t="str">
            <v>Sem32</v>
          </cell>
          <cell r="P718" t="str">
            <v>DEFORMADO-ALFOMBRA DE PISO AVD.</v>
          </cell>
        </row>
        <row r="719">
          <cell r="B719" t="str">
            <v>Sem32</v>
          </cell>
          <cell r="P719" t="str">
            <v>MASTICO IRREGULAR-ALETA ARD.</v>
          </cell>
        </row>
        <row r="720">
          <cell r="B720" t="str">
            <v>Sem32</v>
          </cell>
          <cell r="P720" t="str">
            <v>DETERIORADO-LLANTA DE RUEDA ARD.</v>
          </cell>
        </row>
        <row r="721">
          <cell r="B721" t="str">
            <v>Sem32</v>
          </cell>
          <cell r="P721" t="str">
            <v>JUEGO IRREGULAR-CAPOT AV./ ALETA  AVI.</v>
          </cell>
        </row>
        <row r="722">
          <cell r="B722" t="str">
            <v>Sem32</v>
          </cell>
          <cell r="P722" t="str">
            <v>SOLDADURA ESTALLADA-DOBLADO DE PANEL  LATERAL ARI.</v>
          </cell>
        </row>
        <row r="723">
          <cell r="B723" t="str">
            <v>Sem32</v>
          </cell>
          <cell r="P723" t="str">
            <v>DESBORDAMIENTO MASTICO DE CHAPA-CARA INTERNA DEL TECHO</v>
          </cell>
        </row>
        <row r="724">
          <cell r="B724" t="str">
            <v>Sem32</v>
          </cell>
          <cell r="P724" t="str">
            <v>VIBRACION AL CIERRE DE LA PUERTA-ZONA AR. DEL HABITACULO</v>
          </cell>
        </row>
        <row r="725">
          <cell r="B725" t="str">
            <v>Sem32</v>
          </cell>
          <cell r="P725" t="str">
            <v>DEFORMACION CHAPA-PAÑO LATERAL ARI</v>
          </cell>
        </row>
        <row r="726">
          <cell r="B726" t="str">
            <v>Sem32</v>
          </cell>
          <cell r="P726" t="str">
            <v>RUIDO AL CIERRE-PUERTA ARI.</v>
          </cell>
        </row>
        <row r="727">
          <cell r="B727" t="str">
            <v>Sem32</v>
          </cell>
          <cell r="P727" t="str">
            <v>INTRODUCE DIFERENTE I. /  D.-PUERTA DE COFRE / ALETA  ARI.</v>
          </cell>
        </row>
        <row r="728">
          <cell r="B728" t="str">
            <v>Sem32</v>
          </cell>
          <cell r="P728" t="str">
            <v>SOBRESALE IRREGULAR-ZONA LATERAL DE PARACHOQUES / ALETA ARD.</v>
          </cell>
        </row>
        <row r="729">
          <cell r="B729" t="str">
            <v>Sem32</v>
          </cell>
          <cell r="P729" t="str">
            <v>INTRODUCE IRREGULAR-PAÑO DE PUERTA  AVD / ALETA  AVD</v>
          </cell>
        </row>
        <row r="730">
          <cell r="B730" t="str">
            <v>Sem32</v>
          </cell>
          <cell r="P730" t="str">
            <v>DIFERENCIA DE JUEGO EN SYMETRIA I / D-PUERTA DE COFRE / ALETA  ARD.</v>
          </cell>
        </row>
        <row r="731">
          <cell r="B731" t="str">
            <v>Sem32</v>
          </cell>
          <cell r="P731" t="str">
            <v>RUIDO AL CIERRE-PUERTA ARI.</v>
          </cell>
        </row>
        <row r="732">
          <cell r="B732" t="str">
            <v>Sem32</v>
          </cell>
          <cell r="P732" t="str">
            <v>RAYA SOBRE LACA-PASO DE RUEDA  ARD.</v>
          </cell>
        </row>
        <row r="733">
          <cell r="B733" t="str">
            <v>Sem32</v>
          </cell>
          <cell r="P733" t="str">
            <v>DEFORMADO-ALFOMBRA DE PISO ARI.</v>
          </cell>
        </row>
        <row r="734">
          <cell r="B734" t="str">
            <v>Sem32</v>
          </cell>
          <cell r="P734" t="str">
            <v>VIBRACION-ZONA AR. DEL HABITACULO</v>
          </cell>
        </row>
        <row r="735">
          <cell r="B735" t="str">
            <v>Sem32</v>
          </cell>
          <cell r="P735" t="str">
            <v>BATIMIENTO-HAYON /  PORTON</v>
          </cell>
        </row>
        <row r="736">
          <cell r="B736" t="str">
            <v>Sem32</v>
          </cell>
          <cell r="P736" t="str">
            <v>DEFORMADO-ALFOMBRA DE PISO ARD.</v>
          </cell>
        </row>
        <row r="737">
          <cell r="B737" t="str">
            <v>Sem32</v>
          </cell>
          <cell r="P737" t="str">
            <v>DEFORMADO-ALFOMBRA DE PISO ARI.</v>
          </cell>
        </row>
        <row r="738">
          <cell r="B738" t="str">
            <v>Sem32</v>
          </cell>
          <cell r="P738" t="str">
            <v>DESCOLGON-BAJOCAJA  I.</v>
          </cell>
        </row>
        <row r="739">
          <cell r="B739" t="str">
            <v>Sem32</v>
          </cell>
          <cell r="P739" t="str">
            <v>MASTICO BAJO LACA-ALETA ARD.</v>
          </cell>
        </row>
        <row r="740">
          <cell r="B740" t="str">
            <v>Sem32</v>
          </cell>
          <cell r="P740" t="str">
            <v>RUIDO AL CIERRE-HAYON /  PORTON</v>
          </cell>
        </row>
        <row r="741">
          <cell r="B741" t="str">
            <v>Sem32</v>
          </cell>
          <cell r="P741" t="str">
            <v>DEFORMADO-ALFOMBRA DE PISO ARI.</v>
          </cell>
        </row>
        <row r="742">
          <cell r="B742" t="str">
            <v>Sem32</v>
          </cell>
          <cell r="P742" t="str">
            <v>JUEGO EXCESIVO-PORTON / PILOTO ARD.</v>
          </cell>
        </row>
        <row r="743">
          <cell r="B743" t="str">
            <v>Sem32</v>
          </cell>
          <cell r="P743" t="str">
            <v>DURO DE CERRAR-PUERTA DESLIZANTE LATERAL D.</v>
          </cell>
        </row>
        <row r="744">
          <cell r="B744" t="str">
            <v>Sem32</v>
          </cell>
          <cell r="P744" t="str">
            <v>SOBRESALE IRREGULAR-PTA. BATIENTE ARD/ PTA. BATIENTE ARI</v>
          </cell>
        </row>
        <row r="745">
          <cell r="B745" t="str">
            <v>Sem32</v>
          </cell>
          <cell r="P745" t="str">
            <v>INTRODUCE IRREGULAR-PILOTO ARD./ ALETA</v>
          </cell>
        </row>
        <row r="746">
          <cell r="B746" t="str">
            <v>Sem32</v>
          </cell>
          <cell r="P746" t="str">
            <v>JUEGO IRREGULAR-PORTON / PILOTO ARD.</v>
          </cell>
        </row>
        <row r="747">
          <cell r="B747" t="str">
            <v>Sem32</v>
          </cell>
          <cell r="P747" t="str">
            <v>DEFORMADO-ALFOMBRA DE PISO ARI.</v>
          </cell>
        </row>
        <row r="748">
          <cell r="B748" t="str">
            <v>Sem32</v>
          </cell>
          <cell r="P748" t="str">
            <v>NO PLACA-EBANISTERIA DE PIE ARI.</v>
          </cell>
        </row>
        <row r="749">
          <cell r="B749" t="str">
            <v>Sem32</v>
          </cell>
          <cell r="P749" t="str">
            <v>SOBRESALE DIFERENTE I. /  D.-PUERTA DE COFRE / ALETA  ARD.</v>
          </cell>
        </row>
        <row r="750">
          <cell r="B750" t="str">
            <v>Sem32</v>
          </cell>
          <cell r="P750" t="str">
            <v>NO PLACA-EBANISTERIA DE PIE ARI.</v>
          </cell>
        </row>
        <row r="751">
          <cell r="B751" t="str">
            <v>Sem32</v>
          </cell>
          <cell r="P751" t="str">
            <v>RAYA SOBRE LACA-PARACHOQUES AR.</v>
          </cell>
        </row>
        <row r="752">
          <cell r="B752" t="str">
            <v>Sem32</v>
          </cell>
          <cell r="P752" t="str">
            <v>SOBRESALE DIFERENTE I. /  D.-MARCO DE PUERTA  AVI./ TECHO</v>
          </cell>
        </row>
        <row r="753">
          <cell r="B753" t="str">
            <v>Sem33</v>
          </cell>
          <cell r="P753" t="str">
            <v>DEFORMADO-ALFOMBRA DE PISO ARI.</v>
          </cell>
        </row>
        <row r="754">
          <cell r="B754" t="str">
            <v>Sem33</v>
          </cell>
          <cell r="P754" t="str">
            <v>INTRODUCE DIFERENTE I. /  D.-LUNETA AR./ CUSTODIA  D.</v>
          </cell>
        </row>
        <row r="755">
          <cell r="B755" t="str">
            <v>Sem33</v>
          </cell>
          <cell r="P755" t="str">
            <v>NO PLACA-ELARGISSEUR DROIT BOUCLIER AVANT</v>
          </cell>
        </row>
        <row r="756">
          <cell r="B756" t="str">
            <v>Sem33</v>
          </cell>
          <cell r="P756" t="str">
            <v>RETOQUE LOCAL CON PLUMA-TRAVIESA SUP. DE CALANDRA</v>
          </cell>
        </row>
        <row r="757">
          <cell r="B757" t="str">
            <v>Sem33</v>
          </cell>
          <cell r="P757" t="str">
            <v>RAYADO-LUNA MOVIL DE PUERTA AVI.</v>
          </cell>
        </row>
        <row r="758">
          <cell r="B758" t="str">
            <v>Sem33</v>
          </cell>
          <cell r="P758" t="str">
            <v>GOTA DE BARNIZ-PAÑO EXT DE PUERTA  AVI</v>
          </cell>
        </row>
        <row r="759">
          <cell r="B759" t="str">
            <v>Sem33</v>
          </cell>
          <cell r="P759" t="str">
            <v>NO PLACA-EBANISTERIA DE PIE ARI.</v>
          </cell>
        </row>
        <row r="760">
          <cell r="B760" t="str">
            <v>Sem33</v>
          </cell>
          <cell r="P760" t="str">
            <v>RAYA EN PIEZA DE CHAPA-DOBLADO DE FALDA</v>
          </cell>
        </row>
        <row r="761">
          <cell r="B761" t="str">
            <v>Sem33</v>
          </cell>
          <cell r="P761" t="str">
            <v>RETOQUE LOCAL CON PLUMA-DOBLADO INT. DE CAPOT AV..</v>
          </cell>
        </row>
        <row r="762">
          <cell r="B762" t="str">
            <v>Sem33</v>
          </cell>
          <cell r="P762" t="str">
            <v>RUIDO AL CIERRE-PUERTA ARI.</v>
          </cell>
        </row>
        <row r="763">
          <cell r="B763" t="str">
            <v>Sem33</v>
          </cell>
          <cell r="P763" t="str">
            <v>BURBUJAS EN MASTICO-REBATIDO DE PUERTA ARI.</v>
          </cell>
        </row>
        <row r="764">
          <cell r="B764" t="str">
            <v>Sem33</v>
          </cell>
          <cell r="P764" t="str">
            <v>CABLEADO MAL GRAPADO-SALPICADERO ENSAMBLADO</v>
          </cell>
        </row>
        <row r="765">
          <cell r="B765" t="str">
            <v>Sem33</v>
          </cell>
          <cell r="P765" t="str">
            <v>JUEGO EXCESIVO-PUERTA DE COFRE / ALETA  ARD.</v>
          </cell>
        </row>
        <row r="766">
          <cell r="B766" t="str">
            <v>Sem33</v>
          </cell>
          <cell r="P766" t="str">
            <v>NO PLACA-CAJETIN EXT. LUNA DE PUERTA ARD.</v>
          </cell>
        </row>
        <row r="767">
          <cell r="B767" t="str">
            <v>Sem33</v>
          </cell>
          <cell r="P767" t="str">
            <v>RUIDO AL CIERRE-PUERTA ARD.</v>
          </cell>
        </row>
        <row r="768">
          <cell r="B768" t="str">
            <v>Sem33</v>
          </cell>
          <cell r="P768" t="str">
            <v>BURBUJAS EN MASTICO-REBATIDO DE PUERTA ARI.</v>
          </cell>
        </row>
        <row r="769">
          <cell r="B769" t="str">
            <v>Sem33</v>
          </cell>
          <cell r="P769" t="str">
            <v>DEFORMADO-ALFOMBRA DE PISO ARI.</v>
          </cell>
        </row>
        <row r="770">
          <cell r="B770" t="str">
            <v>Sem33</v>
          </cell>
          <cell r="P770" t="str">
            <v>INTRODUCE DIFERENTE I. /  D.-LUNETA AR./ CUSTODIA  D.</v>
          </cell>
        </row>
        <row r="771">
          <cell r="B771" t="str">
            <v>Sem33</v>
          </cell>
          <cell r="P771" t="str">
            <v>NO PLACA-PROTECTOR INT. PASO DE RUEDA AVI.</v>
          </cell>
        </row>
        <row r="772">
          <cell r="B772" t="str">
            <v>Sem33</v>
          </cell>
          <cell r="P772" t="str">
            <v>DEFORMADO-ALFOMBRA DE PISO ARI.</v>
          </cell>
        </row>
        <row r="773">
          <cell r="B773" t="str">
            <v>Sem33</v>
          </cell>
          <cell r="P773" t="str">
            <v>INTRODUCE IRREGULAR-LATERAL I. DE PARACHOQUES / ALETA AVI.</v>
          </cell>
        </row>
        <row r="774">
          <cell r="B774" t="str">
            <v>Sem33</v>
          </cell>
          <cell r="P774" t="str">
            <v>MAL ASPECTO-EBANIST.DE PIE MEDIO UNICO O SUP. I.</v>
          </cell>
        </row>
        <row r="775">
          <cell r="B775" t="str">
            <v>Sem33</v>
          </cell>
          <cell r="P775" t="str">
            <v>TIRO-DIRECCION ASISTIDA</v>
          </cell>
        </row>
        <row r="776">
          <cell r="B776" t="str">
            <v>Sem33</v>
          </cell>
          <cell r="P776" t="str">
            <v>DEFORMACION CHAPA-PAÑO LATERAL ARI</v>
          </cell>
        </row>
        <row r="777">
          <cell r="B777" t="str">
            <v>Sem33</v>
          </cell>
          <cell r="P777" t="str">
            <v>DESBORDAMIENTO MASTICO DE CHAPA-CAJON DE PUERTA BATIENTE ARD.</v>
          </cell>
        </row>
        <row r="778">
          <cell r="B778" t="str">
            <v>Sem33</v>
          </cell>
          <cell r="P778" t="str">
            <v>DESBORDAMIENTO MASTICO DE CHAPA-CARA INTERNA DE PAÑO LAT  I</v>
          </cell>
        </row>
        <row r="779">
          <cell r="B779" t="str">
            <v>Sem33</v>
          </cell>
          <cell r="P779" t="str">
            <v>DESBORDAMIENTO MASTICO DE CHAPA-CARA INTERNA DEL TECHO</v>
          </cell>
        </row>
        <row r="780">
          <cell r="B780" t="str">
            <v>Sem33</v>
          </cell>
          <cell r="P780" t="str">
            <v>RUIDO AL CIERRE-CAPOT AV.</v>
          </cell>
        </row>
        <row r="781">
          <cell r="B781" t="str">
            <v>Sem33</v>
          </cell>
          <cell r="P781" t="str">
            <v>BURBUJAS EN MASTICO-REBATIDO DE PUERTA ARI.</v>
          </cell>
        </row>
        <row r="782">
          <cell r="B782" t="str">
            <v>Sem33</v>
          </cell>
          <cell r="P782" t="str">
            <v>DEFORMADO-ALFOMBRA DE PISO ARI.</v>
          </cell>
        </row>
        <row r="783">
          <cell r="B783" t="str">
            <v>Sem33</v>
          </cell>
          <cell r="P783" t="str">
            <v>MASTICO IRREGULAR-REBATIDO DE PORTON</v>
          </cell>
        </row>
        <row r="784">
          <cell r="B784" t="str">
            <v>Sem33</v>
          </cell>
          <cell r="P784" t="str">
            <v>NO PLACA-CAJETIN EXT. LUNA DE PUERTA ARD.</v>
          </cell>
        </row>
        <row r="785">
          <cell r="B785" t="str">
            <v>Sem33</v>
          </cell>
          <cell r="P785" t="str">
            <v>NO PLACA-EBANISTERIA DE PIE ARI.</v>
          </cell>
        </row>
        <row r="786">
          <cell r="B786" t="str">
            <v>Sem33</v>
          </cell>
          <cell r="P786" t="str">
            <v>RUIDO AL CIERRE-PUERTA ARI.</v>
          </cell>
        </row>
        <row r="787">
          <cell r="B787" t="str">
            <v>Sem33</v>
          </cell>
          <cell r="P787" t="str">
            <v>STRIPPING PAS EN LIGNE-MARCO DE PUERTA  AVD.</v>
          </cell>
        </row>
        <row r="788">
          <cell r="B788" t="str">
            <v>Sem33</v>
          </cell>
          <cell r="P788" t="str">
            <v>DEFORMADO-ALFOMBRA DE PISO ARI.</v>
          </cell>
        </row>
        <row r="789">
          <cell r="B789" t="str">
            <v>Sem33</v>
          </cell>
          <cell r="P789" t="str">
            <v>JUEGO IRREGULAR-PAÑO DE PUERTA  ARI / ALETA  ARI</v>
          </cell>
        </row>
        <row r="790">
          <cell r="B790" t="str">
            <v>Sem33</v>
          </cell>
          <cell r="P790" t="str">
            <v>RAYADO-ASIDERO APERTURA DE PTA. AVD.</v>
          </cell>
        </row>
        <row r="791">
          <cell r="B791" t="str">
            <v>Sem33</v>
          </cell>
          <cell r="P791" t="str">
            <v>RUIDO AL CIERRE-PUERTA ARD.</v>
          </cell>
        </row>
        <row r="792">
          <cell r="B792" t="str">
            <v>Sem33</v>
          </cell>
          <cell r="P792" t="str">
            <v>INTRODUCE DIFERENTE I. /  D.-LUNETA AR./ CUSTODIA  D.</v>
          </cell>
        </row>
        <row r="793">
          <cell r="B793" t="str">
            <v>Sem33</v>
          </cell>
          <cell r="P793" t="str">
            <v>INTRODUCE DIFERENTE I. /  D.-PUERTA DE COFRE / ALETA  ARI.</v>
          </cell>
        </row>
        <row r="794">
          <cell r="B794" t="str">
            <v>Sem33</v>
          </cell>
          <cell r="P794" t="str">
            <v>DESBORDAMIENTO MASTICO DE CHAPA-CAJON DE PUERTA BATIENTE ARD.</v>
          </cell>
        </row>
        <row r="795">
          <cell r="B795" t="str">
            <v>Sem33</v>
          </cell>
          <cell r="P795" t="str">
            <v>JUEGO MAL REPARTIDO-PUERTA BATIENTE AR I / PARACHOQUES AR</v>
          </cell>
        </row>
        <row r="796">
          <cell r="B796" t="str">
            <v>Sem33</v>
          </cell>
          <cell r="P796" t="str">
            <v>MASTICO MAL POSICIONADO-PISO AR. DE COFRE-- CAJA</v>
          </cell>
        </row>
        <row r="797">
          <cell r="B797" t="str">
            <v>Sem33</v>
          </cell>
          <cell r="P797" t="str">
            <v>MASTICO MAL POSICIONADO-PISO AR. DE COFRE-- CAJA</v>
          </cell>
        </row>
        <row r="798">
          <cell r="B798" t="str">
            <v>Sem33</v>
          </cell>
          <cell r="P798" t="str">
            <v>RETOQUE LOCAL CON PLUMA-PISO AR. DE COFRE-- CAJA</v>
          </cell>
        </row>
        <row r="799">
          <cell r="B799" t="str">
            <v>Sem33</v>
          </cell>
          <cell r="P799" t="str">
            <v>RUIDO AL CIERRE-CAPOT AV.</v>
          </cell>
        </row>
        <row r="800">
          <cell r="B800" t="str">
            <v>Sem33</v>
          </cell>
          <cell r="P800" t="str">
            <v>NO PLACA-EBANISTERIA DE PIE ARI.</v>
          </cell>
        </row>
        <row r="801">
          <cell r="B801" t="str">
            <v>Sem33</v>
          </cell>
          <cell r="P801" t="str">
            <v>RETOQUE DE PINTURA APARENTE-PAÑO EXT DE PUERTA ARI</v>
          </cell>
        </row>
        <row r="802">
          <cell r="B802" t="str">
            <v>Sem33</v>
          </cell>
          <cell r="P802" t="str">
            <v>RETOQUE DE PINTURA APARENTE-TECHO</v>
          </cell>
        </row>
        <row r="803">
          <cell r="B803" t="str">
            <v>Sem33</v>
          </cell>
          <cell r="P803" t="str">
            <v>RUIDO AL CIERRE-PUERTA ARI.</v>
          </cell>
        </row>
        <row r="804">
          <cell r="B804" t="str">
            <v>Sem33</v>
          </cell>
          <cell r="P804" t="str">
            <v>DEPOSITO DE PARTICULAS-ENCUADRAMIENTO DE PUERTA ARD.</v>
          </cell>
        </row>
        <row r="805">
          <cell r="B805" t="str">
            <v>Sem33</v>
          </cell>
          <cell r="P805" t="str">
            <v>DEFORMACION CHAPA-MARCO DE PUERTA  ARI.</v>
          </cell>
        </row>
        <row r="806">
          <cell r="B806" t="str">
            <v>Sem33</v>
          </cell>
          <cell r="P806" t="str">
            <v>GRANO-MARCO DE PUERTA  AVD.</v>
          </cell>
        </row>
        <row r="807">
          <cell r="B807" t="str">
            <v>Sem33</v>
          </cell>
          <cell r="P807" t="str">
            <v>MASTICO IRREGULAR-REBATIDO DE PUERTA AVI.</v>
          </cell>
        </row>
        <row r="808">
          <cell r="B808" t="str">
            <v>Sem33</v>
          </cell>
          <cell r="P808" t="str">
            <v>TALONA A LA MANIOBRA-HAYON /  PORTON</v>
          </cell>
        </row>
        <row r="809">
          <cell r="B809" t="str">
            <v>Sem33</v>
          </cell>
          <cell r="P809" t="str">
            <v>STRIPPING PAS EN LIGNE-MARCO DE PUERTA  ARI.</v>
          </cell>
        </row>
        <row r="810">
          <cell r="B810" t="str">
            <v>Sem33</v>
          </cell>
          <cell r="P810" t="str">
            <v>RAYADO-EBANISTERIA ENTº. DE COFRE(UNICA)</v>
          </cell>
        </row>
        <row r="811">
          <cell r="B811" t="str">
            <v>Sem33</v>
          </cell>
          <cell r="P811" t="str">
            <v>RETOQUE LOCAL CON PLUMA-GOTERON ENCUADRAMIENTO DE PORTON</v>
          </cell>
        </row>
        <row r="812">
          <cell r="B812" t="str">
            <v>Sem33</v>
          </cell>
          <cell r="P812" t="str">
            <v>RUIDO AL CIERRE-CAPOT AV.</v>
          </cell>
        </row>
        <row r="813">
          <cell r="B813" t="str">
            <v>Sem33</v>
          </cell>
          <cell r="P813" t="str">
            <v>NO PLACA-EBANISTERIA DE PIE ARI.</v>
          </cell>
        </row>
        <row r="814">
          <cell r="B814" t="str">
            <v>Sem33</v>
          </cell>
          <cell r="P814" t="str">
            <v>RAYADO-TABLERO DE BORDO</v>
          </cell>
        </row>
        <row r="815">
          <cell r="B815" t="str">
            <v>Sem33</v>
          </cell>
          <cell r="P815" t="str">
            <v>RUIDO A LA MANIOBRA-HAYON /  PORTON</v>
          </cell>
        </row>
        <row r="816">
          <cell r="B816" t="str">
            <v>Sem33</v>
          </cell>
          <cell r="P816" t="str">
            <v>RUIDO AL CIERRE-PUERTA ARD.</v>
          </cell>
        </row>
        <row r="817">
          <cell r="B817" t="str">
            <v>Sem33</v>
          </cell>
          <cell r="P817" t="str">
            <v>VIBRACION-TABLERO DE BORDO</v>
          </cell>
        </row>
        <row r="818">
          <cell r="B818" t="str">
            <v>Sem33</v>
          </cell>
          <cell r="P818" t="str">
            <v>DETERIORADO-FARO D.</v>
          </cell>
        </row>
        <row r="819">
          <cell r="B819" t="str">
            <v>Sem33</v>
          </cell>
          <cell r="P819" t="str">
            <v>MASTICO IRREGULAR-CUSTODIA / TECHO LADO D.</v>
          </cell>
        </row>
        <row r="820">
          <cell r="B820" t="str">
            <v>Sem33</v>
          </cell>
          <cell r="P820" t="str">
            <v>MASTICO IRREGULAR-REBATIDO DE PUERTA ARD.</v>
          </cell>
        </row>
        <row r="821">
          <cell r="B821" t="str">
            <v>Sem33</v>
          </cell>
          <cell r="P821" t="str">
            <v>MASTICO IRREGULAR-REBATIDO DE PUERTA AVD.</v>
          </cell>
        </row>
        <row r="822">
          <cell r="B822" t="str">
            <v>Sem33</v>
          </cell>
          <cell r="P822" t="str">
            <v>RUIDO AL CIERRE-PUERTA ARD.</v>
          </cell>
        </row>
        <row r="823">
          <cell r="B823" t="str">
            <v>Sem33</v>
          </cell>
          <cell r="P823" t="str">
            <v>RUIDO AL CIERRE-PUERTA ARI.</v>
          </cell>
        </row>
        <row r="824">
          <cell r="B824" t="str">
            <v>Sem33</v>
          </cell>
          <cell r="P824" t="str">
            <v>JUEGO IRREGULAR-PORTON / PARACHOQUES</v>
          </cell>
        </row>
        <row r="825">
          <cell r="B825" t="str">
            <v>Sem33</v>
          </cell>
          <cell r="P825" t="str">
            <v>MASTICO IRREGULAR-CUSTODIA / TECHO LADO D.</v>
          </cell>
        </row>
        <row r="826">
          <cell r="B826" t="str">
            <v>Sem33</v>
          </cell>
          <cell r="P826" t="str">
            <v>DURO DE ABRIR-HAYON /  PORTON</v>
          </cell>
        </row>
        <row r="827">
          <cell r="B827" t="str">
            <v>Sem33</v>
          </cell>
          <cell r="P827" t="str">
            <v>INTRODUCE DIFERENTE I. /  D.-PUERTA DE COFRE / ALETA  ARD.</v>
          </cell>
        </row>
        <row r="828">
          <cell r="B828" t="str">
            <v>Sem33</v>
          </cell>
          <cell r="P828" t="str">
            <v>PROYECCION MASTICO DE CHAPA-DOBLADO INT. DE CAPOT AV..</v>
          </cell>
        </row>
        <row r="829">
          <cell r="B829" t="str">
            <v>Sem33</v>
          </cell>
          <cell r="P829" t="str">
            <v>DEFORMADO-JUNTA CENTRAL DE PTAS. BATIENTES AR.</v>
          </cell>
        </row>
        <row r="830">
          <cell r="B830" t="str">
            <v>Sem33</v>
          </cell>
          <cell r="P830" t="str">
            <v>MASTICO IRREGULAR-REBATIDO DE PUERTA AVI.</v>
          </cell>
        </row>
        <row r="831">
          <cell r="B831" t="str">
            <v>Sem33</v>
          </cell>
          <cell r="P831" t="str">
            <v>BURBUJAS EN MASTICO-TECHO</v>
          </cell>
        </row>
        <row r="832">
          <cell r="B832" t="str">
            <v>Sem33</v>
          </cell>
          <cell r="P832" t="str">
            <v>DESCONCHADO-PAÑO EXT.DE PTA. DESLIZANTE D.</v>
          </cell>
        </row>
        <row r="833">
          <cell r="B833" t="str">
            <v>Sem33</v>
          </cell>
          <cell r="P833" t="str">
            <v>DIFERENCIA DE JUEGO EN SYMETRIA I / D-PUERTA BATIENTE I. / PILOTO  AR I.</v>
          </cell>
        </row>
        <row r="834">
          <cell r="B834" t="str">
            <v>Sem33</v>
          </cell>
          <cell r="P834" t="str">
            <v>JUEGO MAL REPARTIDO-CAPOT / FARO I.</v>
          </cell>
        </row>
        <row r="835">
          <cell r="B835" t="str">
            <v>Sem33</v>
          </cell>
          <cell r="P835" t="str">
            <v>DESCOLGON-DOBLADO MARCO DE PUERTA ARD.</v>
          </cell>
        </row>
        <row r="836">
          <cell r="B836" t="str">
            <v>Sem33</v>
          </cell>
          <cell r="P836" t="str">
            <v>DIFERENCIA DE JUEGO EN SYMETRIA I / D-PUERTA DE COFRE / ALETA  ARI.</v>
          </cell>
        </row>
        <row r="837">
          <cell r="B837" t="str">
            <v>Sem33</v>
          </cell>
          <cell r="P837" t="str">
            <v>RUIDO AL CIERRE-PUERTA ARD.</v>
          </cell>
        </row>
        <row r="838">
          <cell r="B838" t="str">
            <v>Sem34</v>
          </cell>
          <cell r="P838" t="str">
            <v>MAL  PERFILADO - ENMASCARADO-PARACHOQUES AV.</v>
          </cell>
        </row>
        <row r="839">
          <cell r="B839" t="str">
            <v>Sem34</v>
          </cell>
          <cell r="P839" t="str">
            <v>MASTICO BAJO LACA-DOBLADO DE FALDA</v>
          </cell>
        </row>
        <row r="840">
          <cell r="B840" t="str">
            <v>Sem34</v>
          </cell>
          <cell r="P840" t="str">
            <v>RUIDO A LA MANIOBRA-COLUMNA DE DIRECCION</v>
          </cell>
        </row>
        <row r="841">
          <cell r="B841" t="str">
            <v>Sem34</v>
          </cell>
          <cell r="P841" t="str">
            <v>DEFORMACION CHAPA-REBATIDO DE PUERTA ARI.</v>
          </cell>
        </row>
        <row r="842">
          <cell r="B842" t="str">
            <v>Sem34</v>
          </cell>
          <cell r="P842" t="str">
            <v>GRANO-CUSTODIA  I.</v>
          </cell>
        </row>
        <row r="843">
          <cell r="B843" t="str">
            <v>Sem34</v>
          </cell>
          <cell r="P843" t="str">
            <v>DEPOSITO DE PARTICULAS-CAJON DE PUERTA BATIENTE ARI.</v>
          </cell>
        </row>
        <row r="844">
          <cell r="B844" t="str">
            <v>Sem34</v>
          </cell>
          <cell r="P844" t="str">
            <v>DESCONCHADO-ENCTº.DE PUERTA DESLIZANTE D.</v>
          </cell>
        </row>
        <row r="845">
          <cell r="B845" t="str">
            <v>Sem34</v>
          </cell>
          <cell r="P845" t="str">
            <v>INTRODUCE IRREGULAR-PTA. DESLIZANTE D./ LARGUERO TECHO D.</v>
          </cell>
        </row>
        <row r="846">
          <cell r="B846" t="str">
            <v>Sem34</v>
          </cell>
          <cell r="P846" t="str">
            <v>VIBRACION-ZONA AR. DEL HABITACULO</v>
          </cell>
        </row>
        <row r="847">
          <cell r="B847" t="str">
            <v>Sem34</v>
          </cell>
          <cell r="P847" t="str">
            <v>RETOQUE DE PINTURA APARENTE-PAÑO LATERAL ARD</v>
          </cell>
        </row>
        <row r="848">
          <cell r="B848" t="str">
            <v>Sem34</v>
          </cell>
          <cell r="P848" t="str">
            <v>DESCOLGON-DOBLADO MARCO DE PUERTA ARD.</v>
          </cell>
        </row>
        <row r="849">
          <cell r="B849" t="str">
            <v>Sem34</v>
          </cell>
          <cell r="P849" t="str">
            <v>RUIDO AL CIERRE-PUERTA ARD.</v>
          </cell>
        </row>
        <row r="850">
          <cell r="B850" t="str">
            <v>Sem34</v>
          </cell>
          <cell r="P850" t="str">
            <v>SOBRESALE IRREGULAR-ALETA  AVD./ BAJO DE CAJA D.</v>
          </cell>
        </row>
        <row r="851">
          <cell r="B851" t="str">
            <v>Sem34</v>
          </cell>
          <cell r="P851" t="str">
            <v>NO PLACA-CAJETIN EXT. LUNA DE PUERTA ARD.</v>
          </cell>
        </row>
        <row r="852">
          <cell r="B852" t="str">
            <v>Sem34</v>
          </cell>
          <cell r="P852" t="str">
            <v>INTRODUCE IRREGULAR-MARCO PTA. AVI./ PIE MEDIO O MARCO PTA. ARI.</v>
          </cell>
        </row>
        <row r="853">
          <cell r="B853" t="str">
            <v>Sem34</v>
          </cell>
          <cell r="P853" t="str">
            <v>NO PLACA-MONOGRAMA  AR.</v>
          </cell>
        </row>
        <row r="854">
          <cell r="B854" t="str">
            <v>Sem34</v>
          </cell>
          <cell r="P854" t="str">
            <v>TALONA A LA MANIOBRA-CAPOT / FARO D.</v>
          </cell>
        </row>
        <row r="855">
          <cell r="B855" t="str">
            <v>Sem34</v>
          </cell>
          <cell r="P855" t="str">
            <v>DEPOSITO DE PARTICULAS-ENCUADRAMIENTO DE PUERTA ARI.</v>
          </cell>
        </row>
        <row r="856">
          <cell r="B856" t="str">
            <v>Sem34</v>
          </cell>
          <cell r="P856" t="str">
            <v>INTRODUCE DIFERENTE I. /  D.-PORTON / CUSTODIA I.</v>
          </cell>
        </row>
        <row r="857">
          <cell r="B857" t="str">
            <v>Sem34</v>
          </cell>
          <cell r="P857" t="str">
            <v>INTRODUCE IRREGULAR-LATERAL I. DE PARACHOQUES / ALETA AVI.</v>
          </cell>
        </row>
        <row r="858">
          <cell r="B858" t="str">
            <v>Sem34</v>
          </cell>
          <cell r="P858" t="str">
            <v>MASTICO IRREGULAR-REBATIDO DE PUERTA ARD.</v>
          </cell>
        </row>
        <row r="859">
          <cell r="B859" t="str">
            <v>Sem34</v>
          </cell>
          <cell r="P859" t="str">
            <v>DEFORMACION CHAPA-BISAGRA SUP. DE PTA  BATIENTE ARI.</v>
          </cell>
        </row>
        <row r="860">
          <cell r="B860" t="str">
            <v>Sem34</v>
          </cell>
          <cell r="P860" t="str">
            <v>MASTICO BAJO LACA-DOBLADO DE PIE  ARD.</v>
          </cell>
        </row>
        <row r="861">
          <cell r="B861" t="str">
            <v>Sem34</v>
          </cell>
          <cell r="P861" t="str">
            <v>BURBUJAS EN MASTICO-REBATIDO DE PUERTA ARI.</v>
          </cell>
        </row>
        <row r="862">
          <cell r="B862" t="str">
            <v>Sem34</v>
          </cell>
          <cell r="P862" t="str">
            <v>MASTICO BAJO LACA-CUSTODIA  I.</v>
          </cell>
        </row>
        <row r="863">
          <cell r="B863" t="str">
            <v>Sem34</v>
          </cell>
          <cell r="P863" t="str">
            <v>BURBUJAS EN MASTICO-REBATIDO DE PUERTA ARI.</v>
          </cell>
        </row>
        <row r="864">
          <cell r="B864" t="str">
            <v>Sem34</v>
          </cell>
          <cell r="P864" t="str">
            <v>JUEGO EXCESIVO-MARCO PTA. AVI./ PIE MEDIO O MARCO PTA. ARI.</v>
          </cell>
        </row>
        <row r="865">
          <cell r="B865" t="str">
            <v>Sem34</v>
          </cell>
          <cell r="P865" t="str">
            <v>CRUJIDO-COJIN DEL ASIENTO AVI.</v>
          </cell>
        </row>
        <row r="866">
          <cell r="B866" t="str">
            <v>Sem34</v>
          </cell>
          <cell r="P866" t="str">
            <v>INTRODUCE IRREGULAR-LATERAL I. DE PARACHOQUES / ALETA AVI.</v>
          </cell>
        </row>
        <row r="867">
          <cell r="B867" t="str">
            <v>Sem34</v>
          </cell>
          <cell r="P867" t="str">
            <v>SOBRESALE IRREGULAR-LUNETA AR FIJA</v>
          </cell>
        </row>
        <row r="868">
          <cell r="B868" t="str">
            <v>Sem34</v>
          </cell>
          <cell r="P868" t="str">
            <v>TIRO-DIRECCION ASISTIDA</v>
          </cell>
        </row>
        <row r="869">
          <cell r="B869" t="str">
            <v>Sem34</v>
          </cell>
          <cell r="P869" t="str">
            <v>CRUJIDO-ASIENTO  AVI.</v>
          </cell>
        </row>
        <row r="870">
          <cell r="B870" t="str">
            <v>Sem34</v>
          </cell>
          <cell r="P870" t="str">
            <v>HUELLAS-ENCTº.DE PUERTA DESLIZANTE D.</v>
          </cell>
        </row>
        <row r="871">
          <cell r="B871" t="str">
            <v>Sem34</v>
          </cell>
          <cell r="P871" t="str">
            <v>RETOQUE DE PINTURA APARENTE-ENCUADRAMIENTO DE PUERTA AVI.</v>
          </cell>
        </row>
        <row r="872">
          <cell r="B872" t="str">
            <v>Sem34</v>
          </cell>
          <cell r="P872" t="str">
            <v>BURBUJAS EN MASTICO-REBATIDO DE PUERTA ARI.</v>
          </cell>
        </row>
        <row r="873">
          <cell r="B873" t="str">
            <v>Sem34</v>
          </cell>
          <cell r="P873" t="str">
            <v>DESCOLGON-PARACHOQUES AR.</v>
          </cell>
        </row>
        <row r="874">
          <cell r="B874" t="str">
            <v>Sem34</v>
          </cell>
          <cell r="P874" t="str">
            <v>RUIDO AL CIERRE-PUERTA ARD.</v>
          </cell>
        </row>
        <row r="875">
          <cell r="B875" t="str">
            <v>Sem34</v>
          </cell>
          <cell r="P875" t="str">
            <v>RUIDO AL CIERRE-PUERTA ARI.</v>
          </cell>
        </row>
        <row r="876">
          <cell r="B876" t="str">
            <v>Sem34</v>
          </cell>
          <cell r="P876" t="str">
            <v>BURBUJAS EN MASTICO-REBATIDO DE PUERTA ARD.</v>
          </cell>
        </row>
        <row r="877">
          <cell r="B877" t="str">
            <v>Sem34</v>
          </cell>
          <cell r="P877" t="str">
            <v>INTRODUCE DIFERENTE I. /  D.-PORTON / PILOTO ARD.</v>
          </cell>
        </row>
        <row r="878">
          <cell r="B878" t="str">
            <v>Sem34</v>
          </cell>
          <cell r="P878" t="str">
            <v>RUIDO AL CIERRE-PUERTA ARI.</v>
          </cell>
        </row>
        <row r="879">
          <cell r="B879" t="str">
            <v>Sem34</v>
          </cell>
          <cell r="P879" t="str">
            <v>DEPOSITO DE PARTICULAS-PAÑO EXT DE PORTON</v>
          </cell>
        </row>
        <row r="880">
          <cell r="B880" t="str">
            <v>Sem34</v>
          </cell>
          <cell r="P880" t="str">
            <v>DESCONCHADO-REBATIDO DE PUERTA ARD.</v>
          </cell>
        </row>
        <row r="881">
          <cell r="B881" t="str">
            <v>Sem34</v>
          </cell>
          <cell r="P881" t="str">
            <v>DESBORDAMIENTO MASTICO DE CHAPA-CAJON DE PUERTA BATIENTE ARI.</v>
          </cell>
        </row>
        <row r="882">
          <cell r="B882" t="str">
            <v>Sem34</v>
          </cell>
          <cell r="P882" t="str">
            <v>INTRODUCE IRREGULAR-FARO I. / ALETA  AVI.</v>
          </cell>
        </row>
        <row r="883">
          <cell r="B883" t="str">
            <v>Sem34</v>
          </cell>
          <cell r="P883" t="str">
            <v>NO PLACA-CAJETIN EXT. LUNA DE PUERTA AVD.</v>
          </cell>
        </row>
        <row r="884">
          <cell r="B884" t="str">
            <v>Sem34</v>
          </cell>
          <cell r="P884" t="str">
            <v>FALTA DE MASTICO-ENCTº.DE PUERTA DESLIZANTE I.</v>
          </cell>
        </row>
        <row r="885">
          <cell r="B885" t="str">
            <v>Sem34</v>
          </cell>
          <cell r="P885" t="str">
            <v>DESCOLGON-PARACHOQUES AR.</v>
          </cell>
        </row>
        <row r="886">
          <cell r="B886" t="str">
            <v>Sem34</v>
          </cell>
          <cell r="P886" t="str">
            <v>INTRODUCE DIFERENTE I. /  D.-PORTON / PILOTO ARD.</v>
          </cell>
        </row>
        <row r="887">
          <cell r="B887" t="str">
            <v>Sem34</v>
          </cell>
          <cell r="P887" t="str">
            <v>BURBUJAS EN MASTICO-REBATIDO DE PUERTA ARI.</v>
          </cell>
        </row>
        <row r="888">
          <cell r="B888" t="str">
            <v>Sem34</v>
          </cell>
          <cell r="P888" t="str">
            <v>INTRODUCE DIFERENTE I. /  D.-PORTON / PILOTO ARD.</v>
          </cell>
        </row>
        <row r="889">
          <cell r="B889" t="str">
            <v>Sem34</v>
          </cell>
          <cell r="P889" t="str">
            <v>GRANO-TECHO</v>
          </cell>
        </row>
        <row r="890">
          <cell r="B890" t="str">
            <v>Sem34</v>
          </cell>
          <cell r="P890" t="str">
            <v>BURBUJAS EN MASTICO-REBATIDO DE PUERTA AVD.</v>
          </cell>
        </row>
        <row r="891">
          <cell r="B891" t="str">
            <v>Sem34</v>
          </cell>
          <cell r="P891" t="str">
            <v>JUEGO MAL REPARTIDO-LUNETA AR FIJA</v>
          </cell>
        </row>
        <row r="892">
          <cell r="B892" t="str">
            <v>Sem34</v>
          </cell>
          <cell r="P892" t="str">
            <v>RETOQUE DE PINTURA APARENTE-MARCO DE PUERTA  ARI.</v>
          </cell>
        </row>
        <row r="893">
          <cell r="B893" t="str">
            <v>Sem34</v>
          </cell>
          <cell r="P893" t="str">
            <v>RETOQUE DE PINTURA APARENTE-CAPOT AV.</v>
          </cell>
        </row>
        <row r="894">
          <cell r="B894" t="str">
            <v>Sem34</v>
          </cell>
          <cell r="P894" t="str">
            <v>CRUJIDO-COJIN DEL ASIENTO AVI.</v>
          </cell>
        </row>
        <row r="895">
          <cell r="B895" t="str">
            <v>Sem34</v>
          </cell>
          <cell r="P895" t="str">
            <v>DESBORDAMIENTO MASTICO DE CHAPA-CAJON DE PUERTA BATIENTE ARI.</v>
          </cell>
        </row>
        <row r="896">
          <cell r="B896" t="str">
            <v>Sem34</v>
          </cell>
          <cell r="P896" t="str">
            <v>DESBORDAMIENTO MASTICO DE CHAPA-CARA INTERNA DEL TECHO</v>
          </cell>
        </row>
        <row r="897">
          <cell r="B897" t="str">
            <v>Sem34</v>
          </cell>
          <cell r="P897" t="str">
            <v>BURBUJAS EN MASTICO-REBATIDO DE PUERTA ARI.</v>
          </cell>
        </row>
        <row r="898">
          <cell r="B898" t="str">
            <v>Sem34</v>
          </cell>
          <cell r="P898" t="str">
            <v>GRANO-MARCO DE PUERTA  AVI.</v>
          </cell>
        </row>
        <row r="899">
          <cell r="B899" t="str">
            <v>Sem34</v>
          </cell>
          <cell r="P899" t="str">
            <v>INTRODUCE IRREGULAR-PAÑO DE PUERTA  AVI / ALETA  AVI</v>
          </cell>
        </row>
        <row r="900">
          <cell r="B900" t="str">
            <v>Sem35</v>
          </cell>
          <cell r="P900" t="str">
            <v>MAL GRAPADO-TUBO ENTRE DEPOSITO Y BOMBA</v>
          </cell>
        </row>
        <row r="901">
          <cell r="B901" t="str">
            <v>Sem35</v>
          </cell>
          <cell r="P901" t="str">
            <v>DETERIORADO-JUNTA DOBLE ESTANQ. DE PTA. AVI.</v>
          </cell>
        </row>
        <row r="902">
          <cell r="B902" t="str">
            <v>Sem35</v>
          </cell>
          <cell r="P902" t="str">
            <v>DURO DE CERRAR-PUERTA AVD.</v>
          </cell>
        </row>
        <row r="903">
          <cell r="B903" t="str">
            <v>Sem35</v>
          </cell>
          <cell r="P903" t="str">
            <v>DESCOLGON-DOBLADO MARCO DE PUERTA AVD.</v>
          </cell>
        </row>
        <row r="904">
          <cell r="B904" t="str">
            <v>Sem35</v>
          </cell>
          <cell r="P904" t="str">
            <v>PRESENCIA DE PIEZA NO JUSTIFICADA-PUERTA BATIENTE ARI.</v>
          </cell>
        </row>
        <row r="905">
          <cell r="B905" t="str">
            <v>Sem35</v>
          </cell>
          <cell r="P905" t="str">
            <v>SOBRESALE DIFERENTE I. /  D.-PUERTA BATIENTE I. / PILOTO  AR I.</v>
          </cell>
        </row>
        <row r="906">
          <cell r="B906" t="str">
            <v>Sem35</v>
          </cell>
          <cell r="P906" t="str">
            <v>DEFORMADO-INSONORIZANTE DE CAPOT AV.</v>
          </cell>
        </row>
        <row r="907">
          <cell r="B907" t="str">
            <v>Sem35</v>
          </cell>
          <cell r="P907" t="str">
            <v>SOBRESALE IRREGULAR-LATERAL I. DE PARACHOQUES / ALETA AVI.</v>
          </cell>
        </row>
        <row r="908">
          <cell r="B908" t="str">
            <v>Sem35</v>
          </cell>
          <cell r="P908" t="str">
            <v>BURBUJAS EN MASTICO-REBATIDO DE PUERTA ARI.</v>
          </cell>
        </row>
        <row r="909">
          <cell r="B909" t="str">
            <v>Sem35</v>
          </cell>
          <cell r="P909" t="str">
            <v>CRUJIDO-COJIN DEL ASIENTO AVI.</v>
          </cell>
        </row>
        <row r="910">
          <cell r="B910" t="str">
            <v>Sem35</v>
          </cell>
          <cell r="P910" t="str">
            <v>JUEGO MAL REPARTIDO-PUERTA ARI.</v>
          </cell>
        </row>
        <row r="911">
          <cell r="B911" t="str">
            <v>Sem35</v>
          </cell>
          <cell r="P911" t="str">
            <v>MASTICO BAJO LACA-PIE MEDIO  I.</v>
          </cell>
        </row>
        <row r="912">
          <cell r="B912" t="str">
            <v>Sem35</v>
          </cell>
          <cell r="P912" t="str">
            <v>MAL ASPECTO-EBANIST.DE PIE MEDIO UNICO O SUP. I.</v>
          </cell>
        </row>
        <row r="913">
          <cell r="B913" t="str">
            <v>Sem35</v>
          </cell>
          <cell r="P913" t="str">
            <v>DIFERENCIA DE JUEGO EN SYMETRIA I / D-PUERTA BATIENTE I. / PILOTO  AR I.</v>
          </cell>
        </row>
        <row r="914">
          <cell r="B914" t="str">
            <v>Sem35</v>
          </cell>
          <cell r="P914" t="str">
            <v>NO PLACA-EBANISTERIA MONTANTE DE VANO I.</v>
          </cell>
        </row>
        <row r="915">
          <cell r="B915" t="str">
            <v>Sem35</v>
          </cell>
          <cell r="P915" t="str">
            <v>BOLLOS-ALETA  ARI.</v>
          </cell>
        </row>
        <row r="916">
          <cell r="B916" t="str">
            <v>Sem35</v>
          </cell>
          <cell r="P916" t="str">
            <v>MAL CENTRADO-LUNETA AR FIJA</v>
          </cell>
        </row>
        <row r="917">
          <cell r="B917" t="str">
            <v>Sem35</v>
          </cell>
          <cell r="P917" t="str">
            <v>MAL CENTRADO-TABLERO DE BORDO</v>
          </cell>
        </row>
        <row r="918">
          <cell r="B918" t="str">
            <v>Sem35</v>
          </cell>
          <cell r="P918" t="str">
            <v>PRESENCIA DE PIEZA NO JUSTIFICADA-ALFOMBRA DE PISO AVD.</v>
          </cell>
        </row>
        <row r="919">
          <cell r="B919" t="str">
            <v>Sem35</v>
          </cell>
          <cell r="P919" t="str">
            <v>FALTA ESPESOR DE PINTURA-GOTERON ENCUADRAMIENTO DE PORTON</v>
          </cell>
        </row>
        <row r="920">
          <cell r="B920" t="str">
            <v>Sem35</v>
          </cell>
          <cell r="P920" t="str">
            <v>JUEGO MAL REPARTIDO-PORTON / CUSTODIA I.</v>
          </cell>
        </row>
        <row r="921">
          <cell r="B921" t="str">
            <v>Sem35</v>
          </cell>
          <cell r="P921" t="str">
            <v>MASTICO BAJO LACA-CUSTODIA  I.</v>
          </cell>
        </row>
        <row r="922">
          <cell r="B922" t="str">
            <v>Sem35</v>
          </cell>
          <cell r="P922" t="str">
            <v>DEFORMADO-ALFOMBRA DE PISO AVD.</v>
          </cell>
        </row>
        <row r="923">
          <cell r="B923" t="str">
            <v>Sem35</v>
          </cell>
          <cell r="P923" t="str">
            <v>JUEGO MAL REPARTIDO-LUNETA AR FIJA</v>
          </cell>
        </row>
        <row r="924">
          <cell r="B924" t="str">
            <v>Sem35</v>
          </cell>
          <cell r="P924" t="str">
            <v>SOBRESALE IRREGULAR-ZONA LATERAL DE PARACHOQUES / ALETA ARD.</v>
          </cell>
        </row>
        <row r="925">
          <cell r="B925" t="str">
            <v>Sem35</v>
          </cell>
          <cell r="P925" t="str">
            <v>BOLLOS-ENCUADRAMIENTO DE PUERTA AVI.</v>
          </cell>
        </row>
        <row r="926">
          <cell r="B926" t="str">
            <v>Sem35</v>
          </cell>
          <cell r="P926" t="str">
            <v>DESCOLGON-CAJON DE PUERTA DESLIZANTE D.</v>
          </cell>
        </row>
        <row r="927">
          <cell r="B927" t="str">
            <v>Sem35</v>
          </cell>
          <cell r="P927" t="str">
            <v>FALTA OBTURADOR-PISO AV. O CABINA</v>
          </cell>
        </row>
        <row r="928">
          <cell r="B928" t="str">
            <v>Sem35</v>
          </cell>
          <cell r="P928" t="str">
            <v>MAL ALINEADO-LUZ DE CRUCE I.</v>
          </cell>
        </row>
        <row r="929">
          <cell r="B929" t="str">
            <v>Sem35</v>
          </cell>
          <cell r="P929" t="str">
            <v>MAL ORIENTADO-VOLANTE  DE DIRECCION</v>
          </cell>
        </row>
        <row r="930">
          <cell r="B930" t="str">
            <v>Sem35</v>
          </cell>
          <cell r="P930" t="str">
            <v>BOLLOS-CAPOT AV.</v>
          </cell>
        </row>
        <row r="931">
          <cell r="B931" t="str">
            <v>Sem35</v>
          </cell>
          <cell r="P931" t="str">
            <v>RUIDO AL CIERRE-PUERTA ARI.</v>
          </cell>
        </row>
        <row r="932">
          <cell r="B932" t="str">
            <v>Sem35</v>
          </cell>
          <cell r="P932" t="str">
            <v>DEFORMADO-GUARNITURA-EBANISTERIA CUSTODIA  I.</v>
          </cell>
        </row>
        <row r="933">
          <cell r="B933" t="str">
            <v>Sem35</v>
          </cell>
          <cell r="P933" t="str">
            <v>INTRODUCE IRREGULAR-PAÑO DE PUERTA  AVI / ALETA  AVI</v>
          </cell>
        </row>
        <row r="934">
          <cell r="B934" t="str">
            <v>Sem35</v>
          </cell>
          <cell r="P934" t="str">
            <v>DEFORMACION CHAPA-TECHO</v>
          </cell>
        </row>
        <row r="935">
          <cell r="B935" t="str">
            <v>Sem35</v>
          </cell>
          <cell r="P935" t="str">
            <v>DESCONCHADO-PAÑO EXT DE PUERTA ARI</v>
          </cell>
        </row>
        <row r="936">
          <cell r="B936" t="str">
            <v>Sem35</v>
          </cell>
          <cell r="P936" t="str">
            <v>INTRODUCE IRREGULAR-PAÑO DE PUERTA AVD / PUERTA  ARD</v>
          </cell>
        </row>
        <row r="937">
          <cell r="B937" t="str">
            <v>Sem35</v>
          </cell>
          <cell r="P937" t="str">
            <v>CLIPS RACOR SE TIENE MAL - MAL POS.-GUARNITURA DE TECHO</v>
          </cell>
        </row>
        <row r="938">
          <cell r="B938" t="str">
            <v>Sem35</v>
          </cell>
          <cell r="P938" t="str">
            <v>INTRODUCE IRREGULAR-PAÑO DE PUERTA  AVD / ALETA  AVD</v>
          </cell>
        </row>
        <row r="939">
          <cell r="B939" t="str">
            <v>Sem35</v>
          </cell>
          <cell r="P939" t="str">
            <v>TALONA A LA MANIOBRA-PUERTA DESLIZANTE LATERAL I.</v>
          </cell>
        </row>
        <row r="940">
          <cell r="B940" t="str">
            <v>Sem35</v>
          </cell>
          <cell r="P940" t="str">
            <v>BURBUJAS EN MASTICO-TECHO</v>
          </cell>
        </row>
        <row r="941">
          <cell r="B941" t="str">
            <v>Sem35</v>
          </cell>
          <cell r="P941" t="str">
            <v>JUEGO MAL REPARTIDO-PUERTA BATIENTE ARDI / PARACHOQUES AR</v>
          </cell>
        </row>
        <row r="942">
          <cell r="B942" t="str">
            <v>Sem35</v>
          </cell>
          <cell r="P942" t="str">
            <v>JUEGO MAL REPARTIDO-PUERTA ARI.</v>
          </cell>
        </row>
        <row r="943">
          <cell r="B943" t="str">
            <v>Sem35</v>
          </cell>
          <cell r="P943" t="str">
            <v>GRILLEO-TABLERO DE BORDO</v>
          </cell>
        </row>
        <row r="944">
          <cell r="B944" t="str">
            <v>Sem35</v>
          </cell>
          <cell r="P944" t="str">
            <v>MASTICO BAJO LACA-PAÑO EXT DE PORTON</v>
          </cell>
        </row>
        <row r="945">
          <cell r="B945" t="str">
            <v>Sem35</v>
          </cell>
          <cell r="P945" t="str">
            <v>OBTURADOR MAL POSICIONADO-SALPICADERO ENSAMBLADO</v>
          </cell>
        </row>
        <row r="946">
          <cell r="B946" t="str">
            <v>Sem35</v>
          </cell>
          <cell r="P946" t="str">
            <v>RUIDO A LA MANIOBRA-MANDO INT. DE PUERTA AVI.</v>
          </cell>
        </row>
        <row r="947">
          <cell r="B947" t="str">
            <v>Sem35</v>
          </cell>
          <cell r="P947" t="str">
            <v>DEFORMADO-JUNTA DE PUERTA  ARD. (BURLETE)</v>
          </cell>
        </row>
        <row r="948">
          <cell r="B948" t="str">
            <v>Sem35</v>
          </cell>
          <cell r="P948" t="str">
            <v>DESCONCHADO-REBATIDO DE PUERTA AVI.</v>
          </cell>
        </row>
        <row r="949">
          <cell r="B949" t="str">
            <v>Sem35</v>
          </cell>
          <cell r="P949" t="str">
            <v>BURBUJAS EN MASTICO-TECHO</v>
          </cell>
        </row>
        <row r="950">
          <cell r="B950" t="str">
            <v>Sem35</v>
          </cell>
          <cell r="P950" t="str">
            <v>MUY LIBRE-CONJUNTO PILOTO ARI</v>
          </cell>
        </row>
        <row r="951">
          <cell r="B951" t="str">
            <v>Sem35</v>
          </cell>
          <cell r="P951" t="str">
            <v>BOLLOS-CAPOT AV.</v>
          </cell>
        </row>
        <row r="952">
          <cell r="B952" t="str">
            <v>Sem35</v>
          </cell>
          <cell r="P952" t="str">
            <v>BURBUJAS EN MASTICO-REBATIDO DE PUERTA ARI.</v>
          </cell>
        </row>
        <row r="953">
          <cell r="B953" t="str">
            <v>Sem35</v>
          </cell>
          <cell r="P953" t="str">
            <v>INTRODUCE IRREGULAR-PAÑO DE PUERTA AVD / PUERTA  ARD</v>
          </cell>
        </row>
        <row r="954">
          <cell r="B954" t="str">
            <v>Sem35</v>
          </cell>
          <cell r="P954" t="str">
            <v>MAL CENTRADO-LUNETA AR FIJA</v>
          </cell>
        </row>
        <row r="955">
          <cell r="B955" t="str">
            <v>Sem35</v>
          </cell>
          <cell r="P955" t="str">
            <v>RUIDO AL CIERRE-PUERTA ARD.</v>
          </cell>
        </row>
        <row r="956">
          <cell r="B956" t="str">
            <v>Sem36</v>
          </cell>
          <cell r="P956" t="str">
            <v>DESCONCHADO-ALETA  AVI.</v>
          </cell>
        </row>
        <row r="957">
          <cell r="B957" t="str">
            <v>Sem36</v>
          </cell>
          <cell r="P957" t="str">
            <v>RUIDO A LA MANIOBRA-MECANISMO DE ELEVALUNAS ARD.</v>
          </cell>
        </row>
        <row r="958">
          <cell r="B958" t="str">
            <v>Sem36</v>
          </cell>
          <cell r="P958" t="str">
            <v>VIBRACION-MOTOVENTILADOR DEL CLIMATIZADOR</v>
          </cell>
        </row>
        <row r="959">
          <cell r="B959" t="str">
            <v>Sem36</v>
          </cell>
          <cell r="P959" t="str">
            <v>BURBUJAS EN MASTICO-REBATIDO DE PUERTA AVI.</v>
          </cell>
        </row>
        <row r="960">
          <cell r="B960" t="str">
            <v>Sem36</v>
          </cell>
          <cell r="P960" t="str">
            <v>JUEGO EXCESIVO-PILOTO AVD./ REJILLA DE CALANDRA</v>
          </cell>
        </row>
        <row r="961">
          <cell r="B961" t="str">
            <v>Sem36</v>
          </cell>
          <cell r="P961" t="str">
            <v>JUEGO EXCESIVO-PILOTO AVI./ REJILLA DE CALANDRA</v>
          </cell>
        </row>
        <row r="962">
          <cell r="B962" t="str">
            <v>Sem36</v>
          </cell>
          <cell r="P962" t="str">
            <v>NO PLACA-LAMELUNAS EXT. DE PUERTA  ARD.</v>
          </cell>
        </row>
        <row r="963">
          <cell r="B963" t="str">
            <v>Sem36</v>
          </cell>
          <cell r="P963" t="str">
            <v>INTRODUCE IRREGULAR-PUERTA DESLIZANTE / PAÑO ARI.</v>
          </cell>
        </row>
        <row r="964">
          <cell r="B964" t="str">
            <v>Sem36</v>
          </cell>
          <cell r="P964" t="str">
            <v>JUEGO MAL REPARTIDO-LUNA DE PUERTA DESLIZANTE I.</v>
          </cell>
        </row>
        <row r="965">
          <cell r="B965" t="str">
            <v>Sem36</v>
          </cell>
          <cell r="P965" t="str">
            <v>DEPOSITO DE PARTICULAS-DOBLADO MARCO DE PUERTA AVD.</v>
          </cell>
        </row>
        <row r="966">
          <cell r="B966" t="str">
            <v>Sem36</v>
          </cell>
          <cell r="P966" t="str">
            <v>JUEGO MAL REPARTIDO-LUNA DE PUERTA DESLIZANTE I.</v>
          </cell>
        </row>
        <row r="967">
          <cell r="B967" t="str">
            <v>Sem36</v>
          </cell>
          <cell r="P967" t="str">
            <v>RAYA SOBRE LACA-ENCTº.DE PUERTA DESLIZANTE I.</v>
          </cell>
        </row>
        <row r="968">
          <cell r="B968" t="str">
            <v>Sem36</v>
          </cell>
          <cell r="P968" t="str">
            <v>VIBRACION-TREN DELANTERO</v>
          </cell>
        </row>
        <row r="969">
          <cell r="B969" t="str">
            <v>Sem36</v>
          </cell>
          <cell r="P969" t="str">
            <v>BURBUJAS EN MASTICO-REBATIDO DE PUERTA ARI.</v>
          </cell>
        </row>
        <row r="970">
          <cell r="B970" t="str">
            <v>Sem36</v>
          </cell>
          <cell r="P970" t="str">
            <v>BURBUJAS EN MASTICO-REBATIDO DE PUERTA AVD.</v>
          </cell>
        </row>
        <row r="971">
          <cell r="B971" t="str">
            <v>Sem36</v>
          </cell>
          <cell r="P971" t="str">
            <v>NO PLACA-CAJETIN EXT. LUNA DE PUERTA ARI.</v>
          </cell>
        </row>
        <row r="972">
          <cell r="B972" t="str">
            <v>Sem36</v>
          </cell>
          <cell r="P972" t="str">
            <v>RETOQUE DE PINTURA APARENTE-PAÑO EXT DE PORTON</v>
          </cell>
        </row>
        <row r="973">
          <cell r="B973" t="str">
            <v>Sem36</v>
          </cell>
          <cell r="P973" t="str">
            <v>DEFORMACION CHAPA-TECHO</v>
          </cell>
        </row>
        <row r="974">
          <cell r="B974" t="str">
            <v>Sem36</v>
          </cell>
          <cell r="P974" t="str">
            <v>INTRODUCE IRREGULAR-TAPA DE CARBURANTE</v>
          </cell>
        </row>
        <row r="975">
          <cell r="B975" t="str">
            <v>Sem36</v>
          </cell>
          <cell r="P975" t="str">
            <v>MANCHA-PANEL INT. DE PUERTA ARD.</v>
          </cell>
        </row>
        <row r="976">
          <cell r="B976" t="str">
            <v>Sem36</v>
          </cell>
          <cell r="P976" t="str">
            <v>DESCONCHADO-BORDE ENGASTADO DE CAPOT AV.</v>
          </cell>
        </row>
        <row r="977">
          <cell r="B977" t="str">
            <v>Sem36</v>
          </cell>
          <cell r="P977" t="str">
            <v>GRANO-PAÑO LATERAL ARI</v>
          </cell>
        </row>
        <row r="978">
          <cell r="B978" t="str">
            <v>Sem36</v>
          </cell>
          <cell r="P978" t="str">
            <v>RETOQUE LOCAL CON PLUMA-ALETA  AVI.</v>
          </cell>
        </row>
        <row r="979">
          <cell r="B979" t="str">
            <v>Sem36</v>
          </cell>
          <cell r="P979" t="str">
            <v>DEPOSITO DE PARTICULAS-PISO AR. DE COFRE-- CAJA</v>
          </cell>
        </row>
        <row r="980">
          <cell r="B980" t="str">
            <v>Sem36</v>
          </cell>
          <cell r="P980" t="str">
            <v>BURBUJAS EN MASTICO-REBATIDO DE PUERTA AVI.</v>
          </cell>
        </row>
        <row r="981">
          <cell r="B981" t="str">
            <v>Sem36</v>
          </cell>
          <cell r="P981" t="str">
            <v>DEFORMADO-GUARNITURA-EBANISTERIA CUSTODIA  I.</v>
          </cell>
        </row>
        <row r="982">
          <cell r="B982" t="str">
            <v>Sem36</v>
          </cell>
          <cell r="P982" t="str">
            <v>NO PLACA-CAJETIN EXT. LUNA DE PUERTA ARD.</v>
          </cell>
        </row>
        <row r="983">
          <cell r="B983" t="str">
            <v>Sem36</v>
          </cell>
          <cell r="P983" t="str">
            <v>TIRO-DIRECCION ASISTIDA</v>
          </cell>
        </row>
        <row r="984">
          <cell r="B984" t="str">
            <v>Sem36</v>
          </cell>
          <cell r="P984" t="str">
            <v>NO PLACA-CAJETIN EXT. LUNA DE PUERTA ARD.</v>
          </cell>
        </row>
        <row r="985">
          <cell r="B985" t="str">
            <v>Sem36</v>
          </cell>
          <cell r="P985" t="str">
            <v>BOLLOS-MARCO DE PUERTA  ARD.</v>
          </cell>
        </row>
        <row r="986">
          <cell r="B986" t="str">
            <v>Sem36</v>
          </cell>
          <cell r="P986" t="str">
            <v>BURBUJAS EN MASTICO-REBATIDO DE PUERTA AVI.</v>
          </cell>
        </row>
        <row r="987">
          <cell r="B987" t="str">
            <v>Sem36</v>
          </cell>
          <cell r="P987" t="str">
            <v>DEFORMADO-MARCO DE PUERTA  ARI.</v>
          </cell>
        </row>
        <row r="988">
          <cell r="B988" t="str">
            <v>Sem36</v>
          </cell>
          <cell r="P988" t="str">
            <v>MAL ALINEADO-PARACHOQUES/ PROLONG. DE ALETA AVI.</v>
          </cell>
        </row>
        <row r="989">
          <cell r="B989" t="str">
            <v>Sem36</v>
          </cell>
          <cell r="P989" t="str">
            <v>DEFORMADO-GUARNITURA COJIN DE ASIENTO AVI.</v>
          </cell>
        </row>
        <row r="990">
          <cell r="B990" t="str">
            <v>Sem36</v>
          </cell>
          <cell r="P990" t="str">
            <v>INTRODUCE IRREGULAR-PAÑO DE PUERTA AVD / PUERTA  ARD</v>
          </cell>
        </row>
        <row r="991">
          <cell r="B991" t="str">
            <v>Sem36</v>
          </cell>
          <cell r="P991" t="str">
            <v>INTRODUCE IRREGULAR-PORTON / CUSTODIA  D.</v>
          </cell>
        </row>
        <row r="992">
          <cell r="B992" t="str">
            <v>Sem36</v>
          </cell>
          <cell r="P992" t="str">
            <v>TROU DANS MASTIC-REBATIDO DE PUERTA ARI.</v>
          </cell>
        </row>
        <row r="993">
          <cell r="B993" t="str">
            <v>Sem36</v>
          </cell>
          <cell r="P993" t="str">
            <v>DESCOLGON-DOBLADO DE PIE  ARD.</v>
          </cell>
        </row>
        <row r="994">
          <cell r="B994" t="str">
            <v>Sem36</v>
          </cell>
          <cell r="P994" t="str">
            <v>DESCONCHADO-BORDE ENGASTADO DE CAPOT AV.</v>
          </cell>
        </row>
        <row r="995">
          <cell r="B995" t="str">
            <v>Sem36</v>
          </cell>
          <cell r="P995" t="str">
            <v>INTRODUCE IRREGULAR-PTA. DESLIZANTE D./ LARGUERO TECHO D.</v>
          </cell>
        </row>
        <row r="996">
          <cell r="B996" t="str">
            <v>Sem36</v>
          </cell>
          <cell r="P996" t="str">
            <v>JUEGO MAL REPARTIDO-PUERTA BATIENTE AR I / PARACHOQUES AR</v>
          </cell>
        </row>
        <row r="997">
          <cell r="B997" t="str">
            <v>Sem36</v>
          </cell>
          <cell r="P997" t="str">
            <v>BURBUJAS EN MASTICO-REBATIDO DE PUERTA ARI.</v>
          </cell>
        </row>
        <row r="998">
          <cell r="B998" t="str">
            <v>Sem36</v>
          </cell>
          <cell r="P998" t="str">
            <v>CRUJIDO-COJIN DEL ASIENTO AVI.</v>
          </cell>
        </row>
        <row r="999">
          <cell r="B999" t="str">
            <v>Sem36</v>
          </cell>
          <cell r="P999" t="str">
            <v>DIFERENCIA DE JUEGO EN SYMETRIA I / D-PORTON / PILOTO ARD.</v>
          </cell>
        </row>
        <row r="1000">
          <cell r="B1000" t="str">
            <v>Sem36</v>
          </cell>
          <cell r="P1000" t="str">
            <v>JUEGO EXCESIVO-FARO D./ REJILLA DE CALANDRA</v>
          </cell>
        </row>
        <row r="1001">
          <cell r="B1001" t="str">
            <v>Sem36</v>
          </cell>
          <cell r="P1001" t="str">
            <v>NO PLACA-CAJETIN EXT. LUNA DE PUERTA ARD.</v>
          </cell>
        </row>
        <row r="1002">
          <cell r="B1002" t="str">
            <v>Sem36</v>
          </cell>
          <cell r="P1002" t="str">
            <v>BURBUJAS EN MASTICO-REBATIDO DE PUERTA ARI.</v>
          </cell>
        </row>
        <row r="1003">
          <cell r="B1003" t="str">
            <v>Sem36</v>
          </cell>
          <cell r="P1003" t="str">
            <v>SOBRESALE IRREGULAR-ZONA LATERAL DE PARACHOQUES / ALETA ARD.</v>
          </cell>
        </row>
        <row r="1004">
          <cell r="B1004" t="str">
            <v>Sem36</v>
          </cell>
          <cell r="P1004" t="str">
            <v>DEFORMACION CHAPA-TECHO</v>
          </cell>
        </row>
        <row r="1005">
          <cell r="B1005" t="str">
            <v>Sem36</v>
          </cell>
          <cell r="P1005" t="str">
            <v>MASTICO IRREGULAR-ENCUADRAMIENTO DE PUERTA AVI.</v>
          </cell>
        </row>
        <row r="1006">
          <cell r="B1006" t="str">
            <v>Sem36</v>
          </cell>
          <cell r="P1006" t="str">
            <v>VIBRACION-CLIMATIZADOR</v>
          </cell>
        </row>
        <row r="1007">
          <cell r="B1007" t="str">
            <v>Sem36</v>
          </cell>
          <cell r="P1007" t="str">
            <v>DEFORMACION CHAPA-TECHO</v>
          </cell>
        </row>
        <row r="1008">
          <cell r="B1008" t="str">
            <v>Sem36</v>
          </cell>
          <cell r="P1008" t="str">
            <v>INTRODUCE IRREGULAR-MARCO PTA. AVD./ PIE MEDIO O MARCO PTA.ARD.</v>
          </cell>
        </row>
        <row r="1009">
          <cell r="B1009" t="str">
            <v>Sem36</v>
          </cell>
          <cell r="P1009" t="str">
            <v>RUIDO DE CUERPO EXTRAÑO-HAYON /  PORTON</v>
          </cell>
        </row>
        <row r="1010">
          <cell r="B1010" t="str">
            <v>Sem36</v>
          </cell>
          <cell r="P1010" t="str">
            <v>INTRODUCE-PTA. DESLIZANTE D./ LARGUERO TECHO D.</v>
          </cell>
        </row>
        <row r="1011">
          <cell r="B1011" t="str">
            <v>Sem36</v>
          </cell>
          <cell r="P1011" t="str">
            <v>RAYA SOBRE LACA-CAJON DE PUERTA AVI.</v>
          </cell>
        </row>
        <row r="1012">
          <cell r="B1012" t="str">
            <v>Sem36</v>
          </cell>
          <cell r="P1012" t="str">
            <v>RAYAS-PAÑO LATERAL ARD</v>
          </cell>
        </row>
        <row r="1013">
          <cell r="B1013" t="str">
            <v>Sem36</v>
          </cell>
          <cell r="P1013" t="str">
            <v>MANCHAS DE COLA-PARABRISAS</v>
          </cell>
        </row>
        <row r="1014">
          <cell r="B1014" t="str">
            <v>Sem36</v>
          </cell>
          <cell r="P1014" t="str">
            <v>BOLLOS-CAPOT AV.</v>
          </cell>
        </row>
        <row r="1015">
          <cell r="B1015" t="str">
            <v>Sem36</v>
          </cell>
          <cell r="P1015" t="str">
            <v>RAYA SOBRE LACA-PARACHOQUES AR.</v>
          </cell>
        </row>
        <row r="1016">
          <cell r="B1016" t="str">
            <v>Sem36</v>
          </cell>
          <cell r="P1016" t="str">
            <v>INTRODUCE IRREGULAR-PAÑO DE PUERTA  AVD / ALETA  AVD</v>
          </cell>
        </row>
        <row r="1017">
          <cell r="B1017" t="str">
            <v>Sem36</v>
          </cell>
          <cell r="P1017" t="str">
            <v>JUEGO EXCESIVO-FARO D./ REJILLA DE CALANDRA</v>
          </cell>
        </row>
        <row r="1018">
          <cell r="B1018" t="str">
            <v>Sem36</v>
          </cell>
          <cell r="P1018" t="str">
            <v>INTRODUCE IRREGULAR-LATERAL I. DE PARACHOQUES / ALETA AVI.</v>
          </cell>
        </row>
        <row r="1019">
          <cell r="B1019" t="str">
            <v>Sem36</v>
          </cell>
          <cell r="P1019" t="str">
            <v>JUEGO EXCESIVO-FARO I./ REJILLA DE CALANDRA</v>
          </cell>
        </row>
        <row r="1020">
          <cell r="B1020" t="str">
            <v>Sem36</v>
          </cell>
          <cell r="P1020" t="str">
            <v>RETOQUE LOCAL CON PLUMA-CUSTODIA  D.</v>
          </cell>
        </row>
        <row r="1021">
          <cell r="B1021" t="str">
            <v>Sem36</v>
          </cell>
          <cell r="P1021" t="str">
            <v>SOBRESALE DIFERENTE I. /  D.-MARCO DE PUERTA  AVD./ TECHO</v>
          </cell>
        </row>
        <row r="1022">
          <cell r="B1022" t="str">
            <v>Sem36</v>
          </cell>
          <cell r="P1022" t="str">
            <v>DURO DE CERRAR-PUERTA DESLIZANTE LATERAL D.</v>
          </cell>
        </row>
        <row r="1023">
          <cell r="B1023" t="str">
            <v>Sem36</v>
          </cell>
          <cell r="P1023" t="str">
            <v>INTRODUCE IRREGULAR-PTA. DESLIZANTE D./ LARGUERO TECHO D.</v>
          </cell>
        </row>
        <row r="1024">
          <cell r="B1024" t="str">
            <v>Sem36</v>
          </cell>
          <cell r="P1024" t="str">
            <v>VIBRACION-PUERTA DESLIZANTE LATERAL D.</v>
          </cell>
        </row>
        <row r="1025">
          <cell r="B1025" t="str">
            <v>Sem36</v>
          </cell>
          <cell r="P1025" t="str">
            <v>BURBUJAS EN MASTICO-REBATIDO DE PUERTA AVD.</v>
          </cell>
        </row>
        <row r="1026">
          <cell r="B1026" t="str">
            <v>Sem36</v>
          </cell>
          <cell r="P1026" t="str">
            <v>INTRODUCE IRREGULAR-FARO I. / ALETA  AVI.</v>
          </cell>
        </row>
        <row r="1027">
          <cell r="B1027" t="str">
            <v>Sem36</v>
          </cell>
          <cell r="P1027" t="str">
            <v>JUEGO MAL REPARTIDO-PUERTA BATIENTE I. / PILOTO  AR I.</v>
          </cell>
        </row>
        <row r="1028">
          <cell r="B1028" t="str">
            <v>Sem36</v>
          </cell>
          <cell r="P1028" t="str">
            <v>CRUJIDO-COJIN DEL ASIENTO AVI.</v>
          </cell>
        </row>
        <row r="1029">
          <cell r="B1029" t="str">
            <v>Sem36</v>
          </cell>
          <cell r="P1029" t="str">
            <v>DURO DE CERRAR-HAYON /  PORTON</v>
          </cell>
        </row>
        <row r="1030">
          <cell r="B1030" t="str">
            <v>Sem36</v>
          </cell>
          <cell r="P1030" t="str">
            <v>RAYAS-TECHO</v>
          </cell>
        </row>
        <row r="1031">
          <cell r="B1031" t="str">
            <v>Sem36</v>
          </cell>
          <cell r="P1031" t="str">
            <v>RUIDO AL CIERRE-PUERTA AVD.</v>
          </cell>
        </row>
        <row r="1032">
          <cell r="B1032" t="str">
            <v>Sem36</v>
          </cell>
          <cell r="P1032" t="str">
            <v>RUIDO ANORMAL-SUSPENSION AV</v>
          </cell>
        </row>
        <row r="1033">
          <cell r="B1033" t="str">
            <v>Sem37</v>
          </cell>
          <cell r="P1033" t="str">
            <v>BURBUJAS EN MASTICO-REBATIDO DE PUERTA AVD.</v>
          </cell>
        </row>
        <row r="1034">
          <cell r="B1034" t="str">
            <v>Sem37</v>
          </cell>
          <cell r="P1034" t="str">
            <v>RAYA SOBRE LACA-PARACHOQUES AR.</v>
          </cell>
        </row>
        <row r="1035">
          <cell r="B1035" t="str">
            <v>Sem37</v>
          </cell>
          <cell r="P1035" t="str">
            <v>INTRODUCE IRREGULAR-PAÑO DE PUERTA  AVD / ALETA  AVD</v>
          </cell>
        </row>
        <row r="1036">
          <cell r="B1036" t="str">
            <v>Sem37</v>
          </cell>
          <cell r="P1036" t="str">
            <v>SOBRESALE DIFERENTE I. /  D.-ALETA  AVD./ BAJO DE CAJA D.</v>
          </cell>
        </row>
        <row r="1037">
          <cell r="B1037" t="str">
            <v>Sem37</v>
          </cell>
          <cell r="P1037" t="str">
            <v>BURBUJAS EN MASTICO-REBATIDO DE PUERTA ARI.</v>
          </cell>
        </row>
        <row r="1038">
          <cell r="B1038" t="str">
            <v>Sem37</v>
          </cell>
          <cell r="P1038" t="str">
            <v>DEFORMACION CHAPA-MARCO DE PUERTA  ARD.</v>
          </cell>
        </row>
        <row r="1039">
          <cell r="B1039" t="str">
            <v>Sem37</v>
          </cell>
          <cell r="P1039" t="str">
            <v>RUIDO DE CUERPO EXTRAÑO-TABLERO DE BORDO</v>
          </cell>
        </row>
        <row r="1040">
          <cell r="B1040" t="str">
            <v>Sem37</v>
          </cell>
          <cell r="P1040" t="str">
            <v>CRUJIDO-COJIN DEL ASIENTO AVI.</v>
          </cell>
        </row>
        <row r="1041">
          <cell r="B1041" t="str">
            <v>Sem37</v>
          </cell>
          <cell r="P1041" t="str">
            <v>DIFERENCIA DE JUEGO EN SYMETRIA I / D-PORTON / PILOTO ARD.</v>
          </cell>
        </row>
        <row r="1042">
          <cell r="B1042" t="str">
            <v>Sem37</v>
          </cell>
          <cell r="P1042" t="str">
            <v>RETOQUE LOCAL CON PLUMA-PARACHOQUES AR.</v>
          </cell>
        </row>
        <row r="1043">
          <cell r="B1043" t="str">
            <v>Sem37</v>
          </cell>
          <cell r="P1043" t="str">
            <v>TALONA A LA MANIOBRA-PUERTA AVD.</v>
          </cell>
        </row>
        <row r="1044">
          <cell r="B1044" t="str">
            <v>Sem37</v>
          </cell>
          <cell r="P1044" t="str">
            <v>BURBUJAS EN MASTICO-LADO  I. DEL TECHO</v>
          </cell>
        </row>
        <row r="1045">
          <cell r="B1045" t="str">
            <v>Sem37</v>
          </cell>
          <cell r="P1045" t="str">
            <v>INTRODUCE DIFERENTE I. /  D.-PTA. BATIENTE ARD./ LADO DE CAJA</v>
          </cell>
        </row>
        <row r="1046">
          <cell r="B1046" t="str">
            <v>Sem37</v>
          </cell>
          <cell r="P1046" t="str">
            <v>SOPORTE DETERIORADO-FARO D.</v>
          </cell>
        </row>
        <row r="1047">
          <cell r="B1047" t="str">
            <v>Sem37</v>
          </cell>
          <cell r="P1047" t="str">
            <v>TOPE INEFICAZ-TRAVIESA SUP. DE CALANDRA</v>
          </cell>
        </row>
        <row r="1048">
          <cell r="B1048" t="str">
            <v>Sem37</v>
          </cell>
          <cell r="P1048" t="str">
            <v>FIJACION ROSCADA NO FRENADA -PILOTO FIJO ARI. (CONJUNTO)</v>
          </cell>
        </row>
        <row r="1049">
          <cell r="B1049" t="str">
            <v>Sem37</v>
          </cell>
          <cell r="P1049" t="str">
            <v>INTRODUCE DIFERENTE I. /  D.-PORTON / LADO DE CAJA D.</v>
          </cell>
        </row>
        <row r="1050">
          <cell r="B1050" t="str">
            <v>Sem37</v>
          </cell>
          <cell r="P1050" t="str">
            <v>MASTICO BAJO LACA-PAÑO LATERAL ARD</v>
          </cell>
        </row>
        <row r="1051">
          <cell r="B1051" t="str">
            <v>Sem37</v>
          </cell>
          <cell r="P1051" t="str">
            <v>PROYECCION MASTICO DE CHAPA-DOBLADO DE PANEL  LATERAL ARI.</v>
          </cell>
        </row>
        <row r="1052">
          <cell r="B1052" t="str">
            <v>Sem37</v>
          </cell>
          <cell r="P1052" t="str">
            <v>DEFORMACION CHAPA-MARCO DE PUERTA  ARD.</v>
          </cell>
        </row>
        <row r="1053">
          <cell r="B1053" t="str">
            <v>Sem37</v>
          </cell>
          <cell r="P1053" t="str">
            <v>DESCONCHADO-REBATIDO DE PUERTA ARI.</v>
          </cell>
        </row>
        <row r="1054">
          <cell r="B1054" t="str">
            <v>Sem37</v>
          </cell>
          <cell r="P1054" t="str">
            <v>GRANO-CUSTODIA  I.</v>
          </cell>
        </row>
        <row r="1055">
          <cell r="B1055" t="str">
            <v>Sem37</v>
          </cell>
          <cell r="P1055" t="str">
            <v>BOLLOS-CAPOT AV.</v>
          </cell>
        </row>
        <row r="1056">
          <cell r="B1056" t="str">
            <v>Sem37</v>
          </cell>
          <cell r="P1056" t="str">
            <v>JUEGO EXCESIVO-FARO I./ REJILLA DE CALANDRA</v>
          </cell>
        </row>
        <row r="1057">
          <cell r="B1057" t="str">
            <v>Sem37</v>
          </cell>
          <cell r="P1057" t="str">
            <v>NO PLACA-LATERAL I. DE PARACHOQUES / ALETA AVI.</v>
          </cell>
        </row>
        <row r="1058">
          <cell r="B1058" t="str">
            <v>Sem37</v>
          </cell>
          <cell r="P1058" t="str">
            <v>RETOQUE NO TERMINADO-PAÑO EXT DE PUERTA ARI</v>
          </cell>
        </row>
        <row r="1059">
          <cell r="B1059" t="str">
            <v>Sem37</v>
          </cell>
          <cell r="P1059" t="str">
            <v>RUIDO DE CUERPO EXTRAÑO-HAYON /  PORTON</v>
          </cell>
        </row>
        <row r="1060">
          <cell r="B1060" t="str">
            <v>Sem37</v>
          </cell>
          <cell r="P1060" t="str">
            <v>BURBUJAS EN MASTICO-REBATIDO DE PUERTA ARD.</v>
          </cell>
        </row>
        <row r="1061">
          <cell r="B1061" t="str">
            <v>Sem37</v>
          </cell>
          <cell r="P1061" t="str">
            <v>GOTA-PAÑO EXT DE PORTON</v>
          </cell>
        </row>
        <row r="1062">
          <cell r="B1062" t="str">
            <v>Sem37</v>
          </cell>
          <cell r="P1062" t="str">
            <v>DIFERENCIA DE JUEGO EN SYMETRIA I / D-PUERTA BATIENTE AR I / PARACHOQUES AR</v>
          </cell>
        </row>
        <row r="1063">
          <cell r="B1063" t="str">
            <v>Sem37</v>
          </cell>
          <cell r="P1063" t="str">
            <v>INTRODUCE DIFERENTE I. /  D.-PTA. BATIENTE ARD./ LADO DE CAJA</v>
          </cell>
        </row>
        <row r="1064">
          <cell r="B1064" t="str">
            <v>Sem37</v>
          </cell>
          <cell r="P1064" t="str">
            <v>MANCHA EN LA PINTURA-CAJON DE PUERTA BATIENTE ARI.</v>
          </cell>
        </row>
        <row r="1065">
          <cell r="B1065" t="str">
            <v>Sem37</v>
          </cell>
          <cell r="P1065" t="str">
            <v>DEPOSITO DE PARTICULAS-PAÑO LATERAL ARD</v>
          </cell>
        </row>
        <row r="1066">
          <cell r="B1066" t="str">
            <v>Sem37</v>
          </cell>
          <cell r="P1066" t="str">
            <v>DIFERENCIA DE JUEGO EN SYMETRIA I / D-PUERTA BATIENTE ARDI / PARACHOQUES AR</v>
          </cell>
        </row>
        <row r="1067">
          <cell r="B1067" t="str">
            <v>Sem37</v>
          </cell>
          <cell r="P1067" t="str">
            <v>JUEGO MAL REPARTIDO-CAPOT / FARO I.</v>
          </cell>
        </row>
        <row r="1068">
          <cell r="B1068" t="str">
            <v>Sem37</v>
          </cell>
          <cell r="P1068" t="str">
            <v>TIRO-DIRECCION ASISTIDA</v>
          </cell>
        </row>
        <row r="1069">
          <cell r="B1069" t="str">
            <v>Sem37</v>
          </cell>
          <cell r="P1069" t="str">
            <v>CRUJIDO-COJIN DEL ASIENTO AVI.</v>
          </cell>
        </row>
        <row r="1070">
          <cell r="B1070" t="str">
            <v>Sem37</v>
          </cell>
          <cell r="P1070" t="str">
            <v>DEFORMADO-ALFOMBRA DE PISO ARD.</v>
          </cell>
        </row>
        <row r="1071">
          <cell r="B1071" t="str">
            <v>Sem37</v>
          </cell>
          <cell r="P1071" t="str">
            <v>DEPOSITO DE PARTICULAS-PAÑO EXT DE PUERTA  AVI</v>
          </cell>
        </row>
        <row r="1072">
          <cell r="B1072" t="str">
            <v>Sem37</v>
          </cell>
          <cell r="P1072" t="str">
            <v>MAL ORIENTADO-VOLANTE  DE DIRECCION</v>
          </cell>
        </row>
        <row r="1073">
          <cell r="B1073" t="str">
            <v>Sem37</v>
          </cell>
          <cell r="P1073" t="str">
            <v>DEPOSITO DE PARTICULAS-ENCUADRAMIENTO DE PUERTA AVI.</v>
          </cell>
        </row>
        <row r="1074">
          <cell r="B1074" t="str">
            <v>Sem37</v>
          </cell>
          <cell r="P1074" t="str">
            <v>HUELLAS-DOBLADO MARCO DE PUERTA ARI.</v>
          </cell>
        </row>
        <row r="1075">
          <cell r="B1075" t="str">
            <v>Sem37</v>
          </cell>
          <cell r="P1075" t="str">
            <v>CRUJIDO-COJIN DEL ASIENTO AVI.</v>
          </cell>
        </row>
        <row r="1076">
          <cell r="B1076" t="str">
            <v>Sem37</v>
          </cell>
          <cell r="P1076" t="str">
            <v>MAL REGLADO-FRENO DE MANO</v>
          </cell>
        </row>
        <row r="1077">
          <cell r="B1077" t="str">
            <v>Sem37</v>
          </cell>
          <cell r="P1077" t="str">
            <v>RETOQUE DE PINTURA APARENTE-PAÑO EXT DE PUERTA ARI</v>
          </cell>
        </row>
        <row r="1078">
          <cell r="B1078" t="str">
            <v>Sem37</v>
          </cell>
          <cell r="P1078" t="str">
            <v>RUIDO AL CIERRE-PUERTA ARI.</v>
          </cell>
        </row>
        <row r="1079">
          <cell r="B1079" t="str">
            <v>Sem37</v>
          </cell>
          <cell r="P1079" t="str">
            <v>MANCHA-BARRA I. DE LA BACA</v>
          </cell>
        </row>
        <row r="1080">
          <cell r="B1080" t="str">
            <v>Sem37</v>
          </cell>
          <cell r="P1080" t="str">
            <v>RETOQUE DE PINTURA APARENTE-CUSTODIA  I.</v>
          </cell>
        </row>
        <row r="1081">
          <cell r="B1081" t="str">
            <v>Sem37</v>
          </cell>
          <cell r="P1081" t="str">
            <v>BURBUJAS EN MASTICO-REBATIDO DE PUERTA ARI.</v>
          </cell>
        </row>
        <row r="1082">
          <cell r="B1082" t="str">
            <v>Sem37</v>
          </cell>
          <cell r="P1082" t="str">
            <v>DESCONCHADO-PARACHOQUES AR.</v>
          </cell>
        </row>
        <row r="1083">
          <cell r="B1083" t="str">
            <v>Sem37</v>
          </cell>
          <cell r="P1083" t="str">
            <v>GRANO-PAÑO EXT DE PUERTA ARD</v>
          </cell>
        </row>
        <row r="1084">
          <cell r="B1084" t="str">
            <v>Sem37</v>
          </cell>
          <cell r="P1084" t="str">
            <v>INTRODUCE DIFERENTE I. /  D.-PORTON / PILOTO ARD.</v>
          </cell>
        </row>
        <row r="1085">
          <cell r="B1085" t="str">
            <v>Sem37</v>
          </cell>
          <cell r="P1085" t="str">
            <v>SOBRESALE DIFERENTE I. /  D.-MARCO DE PUERTA  AVD./ TECHO</v>
          </cell>
        </row>
        <row r="1086">
          <cell r="B1086" t="str">
            <v>Sem37</v>
          </cell>
          <cell r="P1086" t="str">
            <v>JUEGO MAL REPARTIDO-PUERTA BATIENTE ARDI / PARACHOQUES AR</v>
          </cell>
        </row>
        <row r="1087">
          <cell r="B1087" t="str">
            <v>Sem37</v>
          </cell>
          <cell r="P1087" t="str">
            <v>MAL ASPECTO-INSONORIZANTE DE CAPOT AV.</v>
          </cell>
        </row>
        <row r="1088">
          <cell r="B1088" t="str">
            <v>Sem37</v>
          </cell>
          <cell r="P1088" t="str">
            <v>SOBRESALE IRREGULAR-MARCO PTA. AVD./ PIE MEDIO O MARCO PTA.ARD.</v>
          </cell>
        </row>
        <row r="1089">
          <cell r="B1089" t="str">
            <v>Sem37</v>
          </cell>
          <cell r="P1089" t="str">
            <v>VIBRACION-VOLANTE  DE DIRECCION</v>
          </cell>
        </row>
        <row r="1090">
          <cell r="B1090" t="str">
            <v>Sem37</v>
          </cell>
          <cell r="P1090" t="str">
            <v>INTRODUCE DIFERENTE I. /  D.-PORTON / PILOTO ARD.</v>
          </cell>
        </row>
        <row r="1091">
          <cell r="B1091" t="str">
            <v>Sem37</v>
          </cell>
          <cell r="P1091" t="str">
            <v>MANCHA-GUARNITURA-EBANISTERIA CUSTODIA  D</v>
          </cell>
        </row>
        <row r="1092">
          <cell r="B1092" t="str">
            <v>Sem37</v>
          </cell>
          <cell r="P1092" t="str">
            <v>RUIDO A LA MANIOBRA-MECANISMO DE ELEVALUNAS ARD.</v>
          </cell>
        </row>
        <row r="1093">
          <cell r="B1093" t="str">
            <v>Sem37</v>
          </cell>
          <cell r="P1093" t="str">
            <v>RUIDO AL CIERRE-PUERTA ARI.</v>
          </cell>
        </row>
        <row r="1094">
          <cell r="B1094" t="str">
            <v>Sem37</v>
          </cell>
          <cell r="P1094" t="str">
            <v>NO PLACA-CAJETIN EXT. LUNA DE PUERTA ARD.</v>
          </cell>
        </row>
        <row r="1095">
          <cell r="B1095" t="str">
            <v>Sem38</v>
          </cell>
          <cell r="P1095" t="str">
            <v>CRUJIDO-COJIN DEL ASIENTO AVI.</v>
          </cell>
        </row>
        <row r="1096">
          <cell r="B1096" t="str">
            <v>Sem38</v>
          </cell>
          <cell r="P1096" t="str">
            <v>RUIDO A LA APERTURA-PUERTA AVD.</v>
          </cell>
        </row>
        <row r="1097">
          <cell r="B1097" t="str">
            <v>Sem38</v>
          </cell>
          <cell r="P1097" t="str">
            <v>DEFORMACION CHAPA-PAÑO EXT DE PUERTA ARD</v>
          </cell>
        </row>
        <row r="1098">
          <cell r="B1098" t="str">
            <v>Sem38</v>
          </cell>
          <cell r="P1098" t="str">
            <v>RUIDO A LA APERTURA-PUERTA AVD.</v>
          </cell>
        </row>
        <row r="1099">
          <cell r="B1099" t="str">
            <v>Sem38</v>
          </cell>
          <cell r="P1099" t="str">
            <v>DEFORMADO-JUNTA DE PUERTA  AVI. (BURLETE)</v>
          </cell>
        </row>
        <row r="1100">
          <cell r="B1100" t="str">
            <v>Sem38</v>
          </cell>
          <cell r="P1100" t="str">
            <v>DIFERENCIA DE JUEGO EN SYMETRIA I / D-PUERTA BATIENTE I. / PILOTO  AR I.</v>
          </cell>
        </row>
        <row r="1101">
          <cell r="B1101" t="str">
            <v>Sem38</v>
          </cell>
          <cell r="P1101" t="str">
            <v>MASTICO DE CHAPA IRREGULAR-BAJOCAJA D.</v>
          </cell>
        </row>
        <row r="1102">
          <cell r="B1102" t="str">
            <v>Sem38</v>
          </cell>
          <cell r="P1102" t="str">
            <v>BURBUJAS EN MASTICO-REBATIDO DE PUERTA ARI.</v>
          </cell>
        </row>
        <row r="1103">
          <cell r="B1103" t="str">
            <v>Sem38</v>
          </cell>
          <cell r="P1103" t="str">
            <v>BURBUJAS EN MASTICO-REBATIDO DE PUERTA ARD.</v>
          </cell>
        </row>
        <row r="1104">
          <cell r="B1104" t="str">
            <v>Sem38</v>
          </cell>
          <cell r="P1104" t="str">
            <v>DEFORMACION CHAPA-TECHO</v>
          </cell>
        </row>
        <row r="1105">
          <cell r="B1105" t="str">
            <v>Sem38</v>
          </cell>
          <cell r="P1105" t="str">
            <v>MASTICO DE CHAPA FALTA-REBATIDO DE PUERTA ARD.</v>
          </cell>
        </row>
        <row r="1106">
          <cell r="B1106" t="str">
            <v>Sem38</v>
          </cell>
          <cell r="P1106" t="str">
            <v>RUIDO A LA APERTURA-PUERTA AVD.</v>
          </cell>
        </row>
        <row r="1107">
          <cell r="B1107" t="str">
            <v>Sem38</v>
          </cell>
          <cell r="P1107" t="str">
            <v>DESBORDAMIENTO MASTICO DE CHAPA-TRAVIESA SUPERIOR AR.</v>
          </cell>
        </row>
        <row r="1108">
          <cell r="B1108" t="str">
            <v>Sem38</v>
          </cell>
          <cell r="P1108" t="str">
            <v>MASTICO BAJO LACA-PISO AR. DE COFRE-- CAJA</v>
          </cell>
        </row>
        <row r="1109">
          <cell r="B1109" t="str">
            <v>Sem38</v>
          </cell>
          <cell r="P1109" t="str">
            <v>NO PLACA-EBANISTERIA MONTANTE DE VANO D.</v>
          </cell>
        </row>
        <row r="1110">
          <cell r="B1110" t="str">
            <v>Sem38</v>
          </cell>
          <cell r="P1110" t="str">
            <v>DESCONCHADO-REBATIDO DE PTA. DESLIZANTE D.</v>
          </cell>
        </row>
        <row r="1111">
          <cell r="B1111" t="str">
            <v>Sem38</v>
          </cell>
          <cell r="P1111" t="str">
            <v>INTRODUCE DIFERENTE I. /  D.-FARO I. / ALETA  AVI.</v>
          </cell>
        </row>
        <row r="1112">
          <cell r="B1112" t="str">
            <v>Sem38</v>
          </cell>
          <cell r="P1112" t="str">
            <v>MAL ASPECTO-INSONORIZANTE DE CAPOT AV.</v>
          </cell>
        </row>
        <row r="1113">
          <cell r="B1113" t="str">
            <v>Sem38</v>
          </cell>
          <cell r="P1113" t="str">
            <v>RAYADO-PARACHOQUES AV.</v>
          </cell>
        </row>
        <row r="1114">
          <cell r="B1114" t="str">
            <v>Sem38</v>
          </cell>
          <cell r="P1114" t="str">
            <v>SOBRESALE IRREGULAR-LUNA DE PUERTA DESLIZANTE I.</v>
          </cell>
        </row>
        <row r="1115">
          <cell r="B1115" t="str">
            <v>Sem38</v>
          </cell>
          <cell r="P1115" t="str">
            <v>NO PLACA-CAJETIN EXT. LUNA DE PUERTA ARD.</v>
          </cell>
        </row>
        <row r="1116">
          <cell r="B1116" t="str">
            <v>Sem38</v>
          </cell>
          <cell r="P1116" t="str">
            <v>DEFORMACION CHAPA-TECHO</v>
          </cell>
        </row>
        <row r="1117">
          <cell r="B1117" t="str">
            <v>Sem38</v>
          </cell>
          <cell r="P1117" t="str">
            <v>INTRODUCE DIFERENTE I. /  D.-PORTON / PILOTO ARD.</v>
          </cell>
        </row>
        <row r="1118">
          <cell r="B1118" t="str">
            <v>Sem38</v>
          </cell>
          <cell r="P1118" t="str">
            <v>NO PLACA-CAJETIN EXT. LUNA DE PUERTA ARD.</v>
          </cell>
        </row>
        <row r="1119">
          <cell r="B1119" t="str">
            <v>Sem38</v>
          </cell>
          <cell r="P1119" t="str">
            <v>RUIDO AL CIERRE-PUERTA AVD.</v>
          </cell>
        </row>
        <row r="1120">
          <cell r="B1120" t="str">
            <v>Sem38</v>
          </cell>
          <cell r="P1120" t="str">
            <v>HUELLAS-PARACHOQUES AR.</v>
          </cell>
        </row>
        <row r="1121">
          <cell r="B1121" t="str">
            <v>Sem38</v>
          </cell>
          <cell r="P1121" t="str">
            <v>JUEGO MAL REPARTIDO-PARACHOQUES/ PROLONG. DE ALETA ARD.</v>
          </cell>
        </row>
        <row r="1122">
          <cell r="B1122" t="str">
            <v>Sem38</v>
          </cell>
          <cell r="P1122" t="str">
            <v>MAL CENTRADO-HAYON /  PORTON</v>
          </cell>
        </row>
        <row r="1123">
          <cell r="B1123" t="str">
            <v>Sem38</v>
          </cell>
          <cell r="P1123" t="str">
            <v>BURBUJAS EN MASTICO-REBATIDO DE PUERTA AVD.</v>
          </cell>
        </row>
        <row r="1124">
          <cell r="B1124" t="str">
            <v>Sem38</v>
          </cell>
          <cell r="P1124" t="str">
            <v>MAL ASPECTO-INSONORIZANTE DE CAPOT AV.</v>
          </cell>
        </row>
        <row r="1125">
          <cell r="B1125" t="str">
            <v>Sem38</v>
          </cell>
          <cell r="P1125" t="str">
            <v>BURBUJAS EN MASTICO-BORDE ENGASTADO DE CAPOT AV.</v>
          </cell>
        </row>
        <row r="1126">
          <cell r="B1126" t="str">
            <v>Sem38</v>
          </cell>
          <cell r="P1126" t="str">
            <v>INTRODUCE IRREGULAR-CAPOT AV./ ALETA  AVD.</v>
          </cell>
        </row>
        <row r="1127">
          <cell r="B1127" t="str">
            <v>Sem38</v>
          </cell>
          <cell r="P1127" t="str">
            <v>NO PLACA-CAJETIN EXT. LUNA DE PUERTA AVD.</v>
          </cell>
        </row>
        <row r="1128">
          <cell r="B1128" t="str">
            <v>Sem38</v>
          </cell>
          <cell r="P1128" t="str">
            <v>NO PLACA-LAMELUNAS EXT. DE PUERTA  ARI.</v>
          </cell>
        </row>
        <row r="1129">
          <cell r="B1129" t="str">
            <v>Sem38</v>
          </cell>
          <cell r="P1129" t="str">
            <v>RUIDO A LA APERTURA-PUERTA AVD.</v>
          </cell>
        </row>
        <row r="1130">
          <cell r="B1130" t="str">
            <v>Sem38</v>
          </cell>
          <cell r="P1130" t="str">
            <v>SOBRESALE DIFERENTE I. /  D.-MARCO DE PUERTA  AVD./ TECHO</v>
          </cell>
        </row>
        <row r="1131">
          <cell r="B1131" t="str">
            <v>Sem38</v>
          </cell>
          <cell r="P1131" t="str">
            <v>BURBUJAS EN MASTICO-REBATIDO DE PUERTA AVD.</v>
          </cell>
        </row>
        <row r="1132">
          <cell r="B1132" t="str">
            <v>Sem38</v>
          </cell>
          <cell r="P1132" t="str">
            <v>GRILLEO-ZONA AR. DEL HABITACULO</v>
          </cell>
        </row>
        <row r="1133">
          <cell r="B1133" t="str">
            <v>Sem38</v>
          </cell>
          <cell r="P1133" t="str">
            <v>JUEGO IRREGULAR-PUERTA DESLIZANTE / PAÑO ARD.</v>
          </cell>
        </row>
        <row r="1134">
          <cell r="B1134" t="str">
            <v>Sem38</v>
          </cell>
          <cell r="P1134" t="str">
            <v>SOLDADURA ESTALLADA-DOBLADO DE PANEL  LATERAL ARD.</v>
          </cell>
        </row>
        <row r="1135">
          <cell r="B1135" t="str">
            <v>Sem38</v>
          </cell>
          <cell r="P1135" t="str">
            <v>NO PLACA-CAJETIN EXT. LUNA DE PUERTA AVD.</v>
          </cell>
        </row>
        <row r="1136">
          <cell r="B1136" t="str">
            <v>Sem38</v>
          </cell>
          <cell r="P1136" t="str">
            <v>MASTICO IRREGULAR-CUSTODIA / TECHO LADO D.</v>
          </cell>
        </row>
        <row r="1137">
          <cell r="B1137" t="str">
            <v>Sem38</v>
          </cell>
          <cell r="P1137" t="str">
            <v>NO PLACA-GUARNITURA-EBANISTERIA CUSTODIA  D</v>
          </cell>
        </row>
        <row r="1138">
          <cell r="B1138" t="str">
            <v>Sem38</v>
          </cell>
          <cell r="P1138" t="str">
            <v>STRIPPING PAS EN LIGNE-MARCO DE PUERTA  AVD.</v>
          </cell>
        </row>
        <row r="1139">
          <cell r="B1139" t="str">
            <v>Sem38</v>
          </cell>
          <cell r="P1139" t="str">
            <v>VIBRACION-DIRECCION ASISTIDA</v>
          </cell>
        </row>
        <row r="1140">
          <cell r="B1140" t="str">
            <v>Sem38</v>
          </cell>
          <cell r="P1140" t="str">
            <v>VIBRACION-TABLERO DE BORDO</v>
          </cell>
        </row>
        <row r="1141">
          <cell r="B1141" t="str">
            <v>Sem38</v>
          </cell>
          <cell r="P1141" t="str">
            <v>NO PLACA-LAMELUNAS EXT. DE PUERTA  ARI.</v>
          </cell>
        </row>
        <row r="1142">
          <cell r="B1142" t="str">
            <v>Sem38</v>
          </cell>
          <cell r="P1142" t="str">
            <v>RUIDO A LA APERTURA-PUERTA AVD.</v>
          </cell>
        </row>
        <row r="1143">
          <cell r="B1143" t="str">
            <v>Sem38</v>
          </cell>
          <cell r="P1143" t="str">
            <v>JUEGO EXCESIVO-FARO I./ REJILLA DE CALANDRA</v>
          </cell>
        </row>
        <row r="1144">
          <cell r="B1144" t="str">
            <v>Sem38</v>
          </cell>
          <cell r="P1144" t="str">
            <v>MAL CLIPSADO-EBANIST.DE PIE MEDIO UNICO O SUP. I.</v>
          </cell>
        </row>
        <row r="1145">
          <cell r="B1145" t="str">
            <v>Sem38</v>
          </cell>
          <cell r="P1145" t="str">
            <v>RUIDO A LA MANIOBRA-LUNA MOVIL DE PUERTA  ARD.</v>
          </cell>
        </row>
        <row r="1146">
          <cell r="B1146" t="str">
            <v>Sem38</v>
          </cell>
          <cell r="P1146" t="str">
            <v>BURBUJAS EN MASTICO-TECHO</v>
          </cell>
        </row>
        <row r="1147">
          <cell r="B1147" t="str">
            <v>Sem38</v>
          </cell>
          <cell r="P1147" t="str">
            <v>JUEGO MAL REPARTIDO-PUERTA BATIENTE AR I / PARACHOQUES AR</v>
          </cell>
        </row>
        <row r="1148">
          <cell r="B1148" t="str">
            <v>Sem38</v>
          </cell>
          <cell r="P1148" t="str">
            <v>BURBUJAS EN MASTICO-BORDE ENGASTADO DE CAPOT AV.</v>
          </cell>
        </row>
        <row r="1149">
          <cell r="B1149" t="str">
            <v>Sem38</v>
          </cell>
          <cell r="P1149" t="str">
            <v>NO PLACA-EBANISTERIA MONTANTE DE VANO I.</v>
          </cell>
        </row>
        <row r="1150">
          <cell r="B1150" t="str">
            <v>Sem38</v>
          </cell>
          <cell r="P1150" t="str">
            <v>RETOQUE LOCAL CON PLUMA-PAÑO EXT DE PORTON</v>
          </cell>
        </row>
        <row r="1151">
          <cell r="B1151" t="str">
            <v>Sem38</v>
          </cell>
          <cell r="P1151" t="str">
            <v>TALONA A LA MANIOBRA-TAPA DE CARBURANTE</v>
          </cell>
        </row>
        <row r="1152">
          <cell r="B1152" t="str">
            <v>Sem39</v>
          </cell>
          <cell r="P1152" t="str">
            <v>DEFORMACION CHAPA-PAÑO EXT DE PUERTA ARD</v>
          </cell>
        </row>
        <row r="1153">
          <cell r="B1153" t="str">
            <v>Sem39</v>
          </cell>
          <cell r="P1153" t="str">
            <v>SOBRESALE IRREGULAR-ALETA  AVD./ BAJO DE CAJA D.</v>
          </cell>
        </row>
        <row r="1154">
          <cell r="B1154" t="str">
            <v>Sem39</v>
          </cell>
          <cell r="P1154" t="str">
            <v>FALTA ESPESOR DE PINTURA-REBATIDO DE PUERTA ARI.</v>
          </cell>
        </row>
        <row r="1155">
          <cell r="B1155" t="str">
            <v>Sem39</v>
          </cell>
          <cell r="P1155" t="str">
            <v>GRILLEO-TABLERO DE BORDO</v>
          </cell>
        </row>
        <row r="1156">
          <cell r="B1156" t="str">
            <v>Sem39</v>
          </cell>
          <cell r="P1156" t="str">
            <v>JUEGO EXCESIVO-FARO I./ REJILLA DE CALANDRA</v>
          </cell>
        </row>
        <row r="1157">
          <cell r="B1157" t="str">
            <v>Sem39</v>
          </cell>
          <cell r="P1157" t="str">
            <v>NO PLACA-CAJETIN EXT. LUNA DE PUERTA AVD.</v>
          </cell>
        </row>
        <row r="1158">
          <cell r="B1158" t="str">
            <v>Sem39</v>
          </cell>
          <cell r="P1158" t="str">
            <v>RUIDO A LA APERTURA-PUERTA AVD.</v>
          </cell>
        </row>
        <row r="1159">
          <cell r="B1159" t="str">
            <v>Sem39</v>
          </cell>
          <cell r="P1159" t="str">
            <v>SOBRESALE IRREGULAR-LATERAL D.DE PARACHOQUES / ALETA AVD.</v>
          </cell>
        </row>
        <row r="1160">
          <cell r="B1160" t="str">
            <v>Sem39</v>
          </cell>
          <cell r="P1160" t="str">
            <v>DESCONCHADO-BAJOCAJA  I.</v>
          </cell>
        </row>
        <row r="1161">
          <cell r="B1161" t="str">
            <v>Sem39</v>
          </cell>
          <cell r="P1161" t="str">
            <v>JUEGO MAL REPARTIDO-LUNA DE PUERTA DESLIZANTE I.</v>
          </cell>
        </row>
        <row r="1162">
          <cell r="B1162" t="str">
            <v>Sem39</v>
          </cell>
          <cell r="P1162" t="str">
            <v>VIBRACION-QUITASOL D.</v>
          </cell>
        </row>
        <row r="1163">
          <cell r="B1163" t="str">
            <v>Sem39</v>
          </cell>
          <cell r="P1163" t="str">
            <v>BURBUJAS EN MASTICO-REBATIDO DE PUERTA ARI.</v>
          </cell>
        </row>
        <row r="1164">
          <cell r="B1164" t="str">
            <v>Sem39</v>
          </cell>
          <cell r="P1164" t="str">
            <v>CRUJIDO-RESPALDO DEL ASIENTO AVD.</v>
          </cell>
        </row>
        <row r="1165">
          <cell r="B1165" t="str">
            <v>Sem39</v>
          </cell>
          <cell r="P1165" t="str">
            <v>MANCHA EN LA PINTURA-COPA PIPA DE LLENADO CARBURANTE</v>
          </cell>
        </row>
        <row r="1166">
          <cell r="B1166" t="str">
            <v>Sem39</v>
          </cell>
          <cell r="P1166" t="str">
            <v>DEPOSITO DE PARTICULAS-PAÑO EXT DE PUERTA ARD</v>
          </cell>
        </row>
        <row r="1167">
          <cell r="B1167" t="str">
            <v>Sem39</v>
          </cell>
          <cell r="P1167" t="str">
            <v>NO PLACA-JUNTA DE PUERTA  ARI. (BURLETE)</v>
          </cell>
        </row>
        <row r="1168">
          <cell r="B1168" t="str">
            <v>Sem39</v>
          </cell>
          <cell r="P1168" t="str">
            <v>NO PLACA-LATERAL I. DE PARACHOQUES / ALETA AVI.</v>
          </cell>
        </row>
        <row r="1169">
          <cell r="B1169" t="str">
            <v>Sem39</v>
          </cell>
          <cell r="P1169" t="str">
            <v>SOBRESALE IRREGULAR-ZONA LATERAL DE PARACHOQUES / ALETA ARD.</v>
          </cell>
        </row>
        <row r="1170">
          <cell r="B1170" t="str">
            <v>Sem39</v>
          </cell>
          <cell r="P1170" t="str">
            <v>DEFORMACION CHAPA-TECHO</v>
          </cell>
        </row>
        <row r="1171">
          <cell r="B1171" t="str">
            <v>Sem39</v>
          </cell>
          <cell r="P1171" t="str">
            <v>JUEGO IRREGULAR-PAÑO DE PUERTA  ARI / ALETA  ARI</v>
          </cell>
        </row>
        <row r="1172">
          <cell r="B1172" t="str">
            <v>Sem39</v>
          </cell>
          <cell r="P1172" t="str">
            <v>RUIDO A LA APERTURA-PUERTA AVD.</v>
          </cell>
        </row>
        <row r="1173">
          <cell r="B1173" t="str">
            <v>Sem39</v>
          </cell>
          <cell r="P1173" t="str">
            <v>MAL POSICIONADO-MONOGRAMA  AR.</v>
          </cell>
        </row>
        <row r="1174">
          <cell r="B1174" t="str">
            <v>Sem39</v>
          </cell>
          <cell r="P1174" t="str">
            <v>SOBRESALE IRREGULAR-PTA. BATIENTE ARD/ PTA. BATIENTE ARI</v>
          </cell>
        </row>
        <row r="1175">
          <cell r="B1175" t="str">
            <v>Sem39</v>
          </cell>
          <cell r="P1175" t="str">
            <v>SOBRESALE IRREGULAR-MARCO PTA. AVD./ PIE MEDIO O MARCO PTA.ARD.</v>
          </cell>
        </row>
        <row r="1176">
          <cell r="B1176" t="str">
            <v>Sem39</v>
          </cell>
          <cell r="P1176" t="str">
            <v>DEFORMACION CHAPA-TECHO</v>
          </cell>
        </row>
        <row r="1177">
          <cell r="B1177" t="str">
            <v>Sem39</v>
          </cell>
          <cell r="P1177" t="str">
            <v>DEFORMADO-PARACHOQUES AR.</v>
          </cell>
        </row>
        <row r="1178">
          <cell r="B1178" t="str">
            <v>Sem39</v>
          </cell>
          <cell r="P1178" t="str">
            <v>RETOQUE DE PINTURA APARENTE-ALETA  ARI.</v>
          </cell>
        </row>
        <row r="1179">
          <cell r="B1179" t="str">
            <v>Sem39</v>
          </cell>
          <cell r="P1179" t="str">
            <v>RUIDO AL CIERRE-PUERTA AVD.</v>
          </cell>
        </row>
        <row r="1180">
          <cell r="B1180" t="str">
            <v>Sem39</v>
          </cell>
          <cell r="P1180" t="str">
            <v>VIBRACION-TABLERO DE BORDO</v>
          </cell>
        </row>
        <row r="1181">
          <cell r="B1181" t="str">
            <v>Sem39</v>
          </cell>
          <cell r="P1181" t="str">
            <v>PRESENCIA DE PIEZA NO JUSTIFICADA-PISO INTERMEDIO</v>
          </cell>
        </row>
        <row r="1182">
          <cell r="B1182" t="str">
            <v>Sem39</v>
          </cell>
          <cell r="P1182" t="str">
            <v>RUIDO ANORMAL-MOTOR DE ARRANQUE</v>
          </cell>
        </row>
        <row r="1183">
          <cell r="B1183" t="str">
            <v>Sem39</v>
          </cell>
          <cell r="P1183" t="str">
            <v>VIBRACION-TABLERO DE BORDO</v>
          </cell>
        </row>
        <row r="1184">
          <cell r="B1184" t="str">
            <v>Sem39</v>
          </cell>
          <cell r="P1184" t="str">
            <v>MAL CENTRADO-LUNETA AR FIJA</v>
          </cell>
        </row>
        <row r="1185">
          <cell r="B1185" t="str">
            <v>Sem39</v>
          </cell>
          <cell r="P1185" t="str">
            <v>NO PLACA-GUARNITURA TUNEL FRENO DE MANO</v>
          </cell>
        </row>
        <row r="1186">
          <cell r="B1186" t="str">
            <v>Sem39</v>
          </cell>
          <cell r="P1186" t="str">
            <v>NO PLACA-PANEL INT. DE PUERTA AVI.</v>
          </cell>
        </row>
        <row r="1187">
          <cell r="B1187" t="str">
            <v>Sem39</v>
          </cell>
          <cell r="P1187" t="str">
            <v>DESCONCHADO-PAÑO EXT.DE PUERTA BATIENTE  ARI.</v>
          </cell>
        </row>
        <row r="1188">
          <cell r="B1188" t="str">
            <v>Sem39</v>
          </cell>
          <cell r="P1188" t="str">
            <v>RAYADO-RAIL INF.DE PUERTA DESLIZANTE I.</v>
          </cell>
        </row>
        <row r="1189">
          <cell r="B1189" t="str">
            <v>Sem39</v>
          </cell>
          <cell r="P1189" t="str">
            <v>VIBRACION-QUITASOL D.</v>
          </cell>
        </row>
        <row r="1190">
          <cell r="B1190" t="str">
            <v>Sem39</v>
          </cell>
          <cell r="P1190" t="str">
            <v>BATIMIENTO AL CIERRE DE PUERTA-LUNA MOVIL DE PUERTA AVD.</v>
          </cell>
        </row>
        <row r="1191">
          <cell r="B1191" t="str">
            <v>Sem39</v>
          </cell>
          <cell r="P1191" t="str">
            <v>DEPOSITO DE PARTICULAS-MARCO DE PUERTA  ARD.</v>
          </cell>
        </row>
        <row r="1192">
          <cell r="B1192" t="str">
            <v>Sem39</v>
          </cell>
          <cell r="P1192" t="str">
            <v>MASTICO MAL POSICIONADO-REBATIDO DE PUERTA AVI.</v>
          </cell>
        </row>
        <row r="1193">
          <cell r="B1193" t="str">
            <v>Sem39</v>
          </cell>
          <cell r="P1193" t="str">
            <v>BURBUJAS EN MASTICO-REBATIDO DE PUERTA AVD.</v>
          </cell>
        </row>
        <row r="1194">
          <cell r="B1194" t="str">
            <v>Sem39</v>
          </cell>
          <cell r="P1194" t="str">
            <v>JUEGO EXCESIVO-PORTON / PILOTO ARD.</v>
          </cell>
        </row>
        <row r="1195">
          <cell r="B1195" t="str">
            <v>Sem45</v>
          </cell>
          <cell r="P1195" t="str">
            <v>JUEGO IRREGULAR-PILOTO ARD./ ALETA</v>
          </cell>
        </row>
        <row r="1196">
          <cell r="B1196" t="str">
            <v>Sem45</v>
          </cell>
          <cell r="P1196" t="str">
            <v>JUNTA MAL POSICIONADA-MONTANTE DE LUNA FIJA DE PTA. ARI.</v>
          </cell>
        </row>
        <row r="1197">
          <cell r="B1197" t="str">
            <v>Sem45</v>
          </cell>
          <cell r="P1197" t="str">
            <v>RUIDO A LA APERTURA-PUERTA AVD.</v>
          </cell>
        </row>
        <row r="1198">
          <cell r="B1198" t="str">
            <v>Sem45</v>
          </cell>
          <cell r="P1198" t="str">
            <v>BURBUJAS EN MASTICO-REBATIDO DE PUERTA AVD.</v>
          </cell>
        </row>
        <row r="1199">
          <cell r="B1199" t="str">
            <v>Sem45</v>
          </cell>
          <cell r="P1199" t="str">
            <v>MASTICO AGRIETADO -ENCTº.DE PUERTA DESLIZANTE D.</v>
          </cell>
        </row>
        <row r="1200">
          <cell r="B1200" t="str">
            <v>Sem45</v>
          </cell>
          <cell r="P1200" t="str">
            <v>RETOQUE DE PINTURA APARENTE-CAJON DE PUERTA BATIENTE ARD.</v>
          </cell>
        </row>
        <row r="1201">
          <cell r="B1201" t="str">
            <v>Sem45</v>
          </cell>
          <cell r="P1201" t="str">
            <v>DIFERENCIA DE JUEGO EN SYMETRIA I / D-PUERTA BATIENTE AR I / PARACHOQUES AR</v>
          </cell>
        </row>
        <row r="1202">
          <cell r="B1202" t="str">
            <v>Sem45</v>
          </cell>
          <cell r="P1202" t="str">
            <v>DURO DE MANIOBRAR-EMPUÑADURA EXT. DE PTA. DESLIZANTE D.</v>
          </cell>
        </row>
        <row r="1203">
          <cell r="B1203" t="str">
            <v>Sem45</v>
          </cell>
          <cell r="P1203" t="str">
            <v>FALTA DE ADHERENCIA-BAJOCAJA  I.</v>
          </cell>
        </row>
        <row r="1204">
          <cell r="B1204" t="str">
            <v>Sem45</v>
          </cell>
          <cell r="P1204" t="str">
            <v>NO PLACA-CAJETIN EXT. LUNA DE PUERTA AVD.</v>
          </cell>
        </row>
        <row r="1205">
          <cell r="B1205" t="str">
            <v>Sem45</v>
          </cell>
          <cell r="P1205" t="str">
            <v>SOBRESALE IRREGULAR-LUNA PTA. BAT.I./ LUNA PTA .BAT. D.</v>
          </cell>
        </row>
        <row r="1206">
          <cell r="B1206" t="str">
            <v>Sem45</v>
          </cell>
          <cell r="P1206" t="str">
            <v>BURBUJAS EN MASTICO-REBATIDO DE PUERTA ARI.</v>
          </cell>
        </row>
        <row r="1207">
          <cell r="B1207" t="str">
            <v>Sem45</v>
          </cell>
          <cell r="P1207" t="str">
            <v>MASTICO IRREGULAR-CUSTODIA / TECHO LADO D.</v>
          </cell>
        </row>
        <row r="1208">
          <cell r="B1208" t="str">
            <v>Sem45</v>
          </cell>
          <cell r="P1208" t="str">
            <v>MASTICO AGRIETADO -ENCTº.DE PUERTA DESLIZANTE I.</v>
          </cell>
        </row>
        <row r="1209">
          <cell r="B1209" t="str">
            <v>Sem45</v>
          </cell>
          <cell r="P1209" t="str">
            <v>RETOQUE NO TERMINADO-PAÑO LATERAL ARD</v>
          </cell>
        </row>
        <row r="1210">
          <cell r="B1210" t="str">
            <v>Sem45</v>
          </cell>
          <cell r="P1210" t="str">
            <v>BURBUJAS EN MASTICO-REBATIDO DE PTA. BATIENTE ARI.</v>
          </cell>
        </row>
        <row r="1211">
          <cell r="B1211" t="str">
            <v>Sem45</v>
          </cell>
          <cell r="P1211" t="str">
            <v>DEFECTO DE CHAPA-BISAGRA INF. DE PTA. BATIENTE ARI.</v>
          </cell>
        </row>
        <row r="1212">
          <cell r="B1212" t="str">
            <v>Sem45</v>
          </cell>
          <cell r="P1212" t="str">
            <v>DESCONCHADO-PAÑO EXT.DE PUERTA BATIENTE  ARI.</v>
          </cell>
        </row>
        <row r="1213">
          <cell r="B1213" t="str">
            <v>Sem45</v>
          </cell>
          <cell r="P1213" t="str">
            <v>MASTICO AGRIETADO -GOTERON ENCUADRAMIENTO DE PORTON</v>
          </cell>
        </row>
        <row r="1214">
          <cell r="B1214" t="str">
            <v>Sem45</v>
          </cell>
          <cell r="P1214" t="str">
            <v>BURBUJAS EN MASTICO-REBATIDO DE PUERTA ARI.</v>
          </cell>
        </row>
        <row r="1215">
          <cell r="B1215" t="str">
            <v>Sem45</v>
          </cell>
          <cell r="P1215" t="str">
            <v>ARRUGAS-GUARNITURA AV.-LAT.DE RESPALDO ARI.</v>
          </cell>
        </row>
        <row r="1216">
          <cell r="B1216" t="str">
            <v>Sem45</v>
          </cell>
          <cell r="P1216" t="str">
            <v>RUIDO A LA APERTURA-PUERTA ARD.</v>
          </cell>
        </row>
        <row r="1217">
          <cell r="B1217" t="str">
            <v>Sem45</v>
          </cell>
          <cell r="P1217" t="str">
            <v>BATIMIENTO-HAYON /  PORTON</v>
          </cell>
        </row>
        <row r="1218">
          <cell r="B1218" t="str">
            <v>Sem45</v>
          </cell>
          <cell r="P1218" t="str">
            <v>DIFERENCIA DE JUEGO EN SYMETRIA I / D-PORTON / PILOTO ARD.</v>
          </cell>
        </row>
        <row r="1219">
          <cell r="B1219" t="str">
            <v>Sem45</v>
          </cell>
          <cell r="P1219" t="str">
            <v>GRANO-BRANCARD DE TECHO DCHO.</v>
          </cell>
        </row>
        <row r="1220">
          <cell r="B1220" t="str">
            <v>Sem45</v>
          </cell>
          <cell r="P1220" t="str">
            <v>INTRODUCE IRREGULAR-PAÑO DE PUERTA  AVI / ALETA  AVI</v>
          </cell>
        </row>
        <row r="1221">
          <cell r="B1221" t="str">
            <v>Sem45</v>
          </cell>
          <cell r="P1221" t="str">
            <v>VIBRACION-QUITASOL D.</v>
          </cell>
        </row>
        <row r="1222">
          <cell r="B1222" t="str">
            <v>Sem45</v>
          </cell>
          <cell r="P1222" t="str">
            <v>DESCONCHADO-REBATIDO DE PTA. DESLIZANTE I.</v>
          </cell>
        </row>
        <row r="1223">
          <cell r="B1223" t="str">
            <v>Sem45</v>
          </cell>
          <cell r="P1223" t="str">
            <v>NO PLACA-CAJETIN EXT. LUNA DE PUERTA AVD.</v>
          </cell>
        </row>
        <row r="1224">
          <cell r="B1224" t="str">
            <v>Sem45</v>
          </cell>
          <cell r="P1224" t="str">
            <v>NO PLACA-SIST.REGL.DE ALTURA DEL CINTURON SEGUR. AVI.</v>
          </cell>
        </row>
        <row r="1225">
          <cell r="B1225" t="str">
            <v>Sem45</v>
          </cell>
          <cell r="P1225" t="str">
            <v>RUIDO AL CIERRE-PUERTA BATIENTE ARI.</v>
          </cell>
        </row>
        <row r="1226">
          <cell r="B1226" t="str">
            <v>Sem45</v>
          </cell>
          <cell r="P1226" t="str">
            <v>FALTA DE FIJACION ROSCADA-TABLERO DE BORDO</v>
          </cell>
        </row>
        <row r="1227">
          <cell r="B1227" t="str">
            <v>Sem45</v>
          </cell>
          <cell r="P1227" t="str">
            <v>INTRODUCE IRREGULAR-FARO D. / ALETA  AVD.</v>
          </cell>
        </row>
        <row r="1228">
          <cell r="B1228" t="str">
            <v>Sem45</v>
          </cell>
          <cell r="P1228" t="str">
            <v>MAL POSICIONADO-ANILLO ISOFIX I TRAVIESA PISO</v>
          </cell>
        </row>
        <row r="1229">
          <cell r="B1229" t="str">
            <v>Sem45</v>
          </cell>
          <cell r="P1229" t="str">
            <v>RUIDO AL CIERRE-PUERTA AVI.</v>
          </cell>
        </row>
        <row r="1230">
          <cell r="B1230" t="str">
            <v>Sem45</v>
          </cell>
          <cell r="P1230" t="str">
            <v>VIBRACION-TABLERO DE BORDO</v>
          </cell>
        </row>
        <row r="1231">
          <cell r="B1231" t="str">
            <v>Sem45</v>
          </cell>
          <cell r="P1231" t="str">
            <v>ARRUGAS-GUARNITURA AR RESPALDO DE ASIENTO ARI</v>
          </cell>
        </row>
        <row r="1232">
          <cell r="B1232" t="str">
            <v>Sem45</v>
          </cell>
          <cell r="P1232" t="str">
            <v>HUELLAS-ALETA  ARI.</v>
          </cell>
        </row>
        <row r="1233">
          <cell r="B1233" t="str">
            <v>Sem45</v>
          </cell>
          <cell r="P1233" t="str">
            <v>JUEGO MAL REPARTIDO-PILOTO ENSAMBLADO ./ PILOTO  FIJO ARD</v>
          </cell>
        </row>
        <row r="1234">
          <cell r="B1234" t="str">
            <v>Sem45</v>
          </cell>
          <cell r="P1234" t="str">
            <v>NO PLACA-LAMELUNAS EXT. DE PUERTA  ARI.</v>
          </cell>
        </row>
        <row r="1235">
          <cell r="B1235" t="str">
            <v>Sem45</v>
          </cell>
          <cell r="P1235" t="str">
            <v>RUIDO AL CIERRE-PUERTA AVI.</v>
          </cell>
        </row>
        <row r="1236">
          <cell r="B1236" t="str">
            <v>Sem45</v>
          </cell>
          <cell r="P1236" t="str">
            <v>INTRODUCE DIFERENTE I. /  D.-PTA. BATIENTE ARD./ LADO DE CAJA</v>
          </cell>
        </row>
        <row r="1237">
          <cell r="B1237" t="str">
            <v>Sem45</v>
          </cell>
          <cell r="P1237" t="str">
            <v>BURBUJAS EN MASTICO-LADO  D. DEL TECHO</v>
          </cell>
        </row>
        <row r="1238">
          <cell r="B1238" t="str">
            <v>Sem45</v>
          </cell>
          <cell r="P1238" t="str">
            <v>VIBRACION AL CIERRE DE LA PUERTA-ZONA AR. DEL HABITACULO</v>
          </cell>
        </row>
        <row r="1239">
          <cell r="B1239" t="str">
            <v>Sem45</v>
          </cell>
          <cell r="P1239" t="str">
            <v>BURBUJAS EN MASTICO-REBATIDO DE PUERTA AVD.</v>
          </cell>
        </row>
        <row r="1240">
          <cell r="B1240" t="str">
            <v>Sem45</v>
          </cell>
          <cell r="P1240" t="str">
            <v>RUIDO A LA MANIOBRA-VOLANTE  DE DIRECCION</v>
          </cell>
        </row>
        <row r="1241">
          <cell r="B1241" t="str">
            <v>Sem45</v>
          </cell>
          <cell r="P1241" t="str">
            <v>VIBRACION-TABLERO DE BORDO</v>
          </cell>
        </row>
        <row r="1242">
          <cell r="B1242" t="str">
            <v>Sem46</v>
          </cell>
          <cell r="P1242" t="str">
            <v>INTRODUCE DIFERENTE I. /  D.-PILOTO ENSAMBLADO ./ PILOTO  FIJO ARD</v>
          </cell>
        </row>
        <row r="1243">
          <cell r="B1243" t="str">
            <v>Sem46</v>
          </cell>
          <cell r="P1243" t="str">
            <v>BURBUJAS EN MASTICO-BORDE ENGASTADO DE CAPOT AV.</v>
          </cell>
        </row>
        <row r="1244">
          <cell r="B1244" t="str">
            <v>Sem46</v>
          </cell>
          <cell r="P1244" t="str">
            <v>MASTICO IRREGULAR-REBATIDO DE PUERTA AVI.</v>
          </cell>
        </row>
        <row r="1245">
          <cell r="B1245" t="str">
            <v>Sem46</v>
          </cell>
          <cell r="P1245" t="str">
            <v>NO PLACA-JUNTA DE PUERTA  ARI. (BURLETE)</v>
          </cell>
        </row>
        <row r="1246">
          <cell r="B1246" t="str">
            <v>Sem46</v>
          </cell>
          <cell r="P1246" t="str">
            <v>VIBRACION-CAPOT AV.</v>
          </cell>
        </row>
        <row r="1247">
          <cell r="B1247" t="str">
            <v>Sem46</v>
          </cell>
          <cell r="P1247" t="str">
            <v>DESCONCHADO-GOTERON ENCUADRAMIENTO DE PORTON</v>
          </cell>
        </row>
        <row r="1248">
          <cell r="B1248" t="str">
            <v>Sem46</v>
          </cell>
          <cell r="P1248" t="str">
            <v>MASTICO BAJO LACA-PISO AR. DE COFRE-- CAJA</v>
          </cell>
        </row>
        <row r="1249">
          <cell r="B1249" t="str">
            <v>Sem46</v>
          </cell>
          <cell r="P1249" t="str">
            <v>MASTICO MAL POSICIONADO-PISO AR. DE COFRE-- CAJA</v>
          </cell>
        </row>
        <row r="1250">
          <cell r="B1250" t="str">
            <v>Sem46</v>
          </cell>
          <cell r="P1250" t="str">
            <v>BOLLOS-MONTANTE  I.VANO DE PARABRISAS</v>
          </cell>
        </row>
        <row r="1251">
          <cell r="B1251" t="str">
            <v>Sem46</v>
          </cell>
          <cell r="P1251" t="str">
            <v>INTRODUCE DIFERENTE I. /  D.-PTA. BATIENTE ARD./ LADO DE CAJA</v>
          </cell>
        </row>
        <row r="1252">
          <cell r="B1252" t="str">
            <v>Sem46</v>
          </cell>
          <cell r="P1252" t="str">
            <v>INTRODUCE IRREGULAR-MARCO PTA. AVD./ MONTANTE PARABRISAS D.</v>
          </cell>
        </row>
        <row r="1253">
          <cell r="B1253" t="str">
            <v>Sem46</v>
          </cell>
          <cell r="P1253" t="str">
            <v>JUEGO MAL REPARTIDO-LUNA DE PUERTA DESLIZANTE D.</v>
          </cell>
        </row>
        <row r="1254">
          <cell r="B1254" t="str">
            <v>Sem46</v>
          </cell>
          <cell r="P1254" t="str">
            <v>MASTICO AGRIETADO -BAJOCAJA D.</v>
          </cell>
        </row>
        <row r="1255">
          <cell r="B1255" t="str">
            <v>Sem46</v>
          </cell>
          <cell r="P1255" t="str">
            <v>RUIDO AL CIERRE-PUERTA DESLIZANTE LATERAL D.</v>
          </cell>
        </row>
        <row r="1256">
          <cell r="B1256" t="str">
            <v>Sem46</v>
          </cell>
          <cell r="P1256" t="str">
            <v>BURBUJAS EN MASTICO-REBATIDO DE PUERTA ARI.</v>
          </cell>
        </row>
        <row r="1257">
          <cell r="B1257" t="str">
            <v>Sem46</v>
          </cell>
          <cell r="P1257" t="str">
            <v>MASTICO IRREGULAR-CUSTODIA / TECHO LADO D.</v>
          </cell>
        </row>
        <row r="1258">
          <cell r="B1258" t="str">
            <v>Sem46</v>
          </cell>
          <cell r="P1258" t="str">
            <v>DESCONCHADO-ENCUADRAMIENTO DE PUERTA ARI.</v>
          </cell>
        </row>
        <row r="1259">
          <cell r="B1259" t="str">
            <v>Sem46</v>
          </cell>
          <cell r="P1259" t="str">
            <v>ARRUGAS-GUARNITURA AV.-LAT.DE RESPALDO ARD.</v>
          </cell>
        </row>
        <row r="1260">
          <cell r="B1260" t="str">
            <v>Sem46</v>
          </cell>
          <cell r="P1260" t="str">
            <v>COLOR NO CONJUNTADO-CAPTADOR AYUDA APARCAMIENTO PARACHOQUES AR</v>
          </cell>
        </row>
        <row r="1261">
          <cell r="B1261" t="str">
            <v>Sem46</v>
          </cell>
          <cell r="P1261" t="str">
            <v>MASTICO IRREGULAR-ENCUADRAMIENTO DE PUERTA ARD.</v>
          </cell>
        </row>
        <row r="1262">
          <cell r="B1262" t="str">
            <v>Sem46</v>
          </cell>
          <cell r="P1262" t="str">
            <v>MASTICO IRREGULAR-PASO DE RUEDA  ARI./ PISO</v>
          </cell>
        </row>
        <row r="1263">
          <cell r="B1263" t="str">
            <v>Sem46</v>
          </cell>
          <cell r="P1263" t="str">
            <v>SOBRESALE IRREGULAR-CAPOT AV./ ALETA  AVD.</v>
          </cell>
        </row>
        <row r="1264">
          <cell r="B1264" t="str">
            <v>Sem46</v>
          </cell>
          <cell r="P1264" t="str">
            <v>VIBRACION AL CIERRE DE LA PUERTA-ZONA AR. DEL HABITACULO</v>
          </cell>
        </row>
        <row r="1265">
          <cell r="B1265" t="str">
            <v>Sem46</v>
          </cell>
          <cell r="P1265" t="str">
            <v>DESCONCHADO-BAJOCAJA D.</v>
          </cell>
        </row>
        <row r="1266">
          <cell r="B1266" t="str">
            <v>Sem46</v>
          </cell>
          <cell r="P1266" t="str">
            <v>NO PLACA-EBANISTERIA MONTANTE DE VANO I.</v>
          </cell>
        </row>
        <row r="1267">
          <cell r="B1267" t="str">
            <v>Sem46</v>
          </cell>
          <cell r="P1267" t="str">
            <v>SOBRESALE IRREGULAR-PUERTA DESLIZANTE / PAÑO ARD.</v>
          </cell>
        </row>
        <row r="1268">
          <cell r="B1268" t="str">
            <v>Sem46</v>
          </cell>
          <cell r="P1268" t="str">
            <v>COLOR NO CONJUNTADO-CAPTADOR AYUDA APARCAMIENTO PARACHOQUES AR</v>
          </cell>
        </row>
        <row r="1269">
          <cell r="B1269" t="str">
            <v>Sem46</v>
          </cell>
          <cell r="P1269" t="str">
            <v>HUELLAS-CAJON DE PUERTA AVI.</v>
          </cell>
        </row>
        <row r="1270">
          <cell r="B1270" t="str">
            <v>Sem46</v>
          </cell>
          <cell r="P1270" t="str">
            <v>MALA CONDUCCION CABLEADO-CAJA FUSIBLES EN COFRE DE MOTOR (BFRM)</v>
          </cell>
        </row>
        <row r="1271">
          <cell r="B1271" t="str">
            <v>Sem46</v>
          </cell>
          <cell r="P1271" t="str">
            <v>RETOQUE DE PINTURA APARENTE-ENCUADRAMIENTO DE PUERTA ARI.</v>
          </cell>
        </row>
        <row r="1272">
          <cell r="B1272" t="str">
            <v>Sem46</v>
          </cell>
          <cell r="P1272" t="str">
            <v>BURBUJAS EN MASTICO-REBATIDO DE PUERTA ARI.</v>
          </cell>
        </row>
        <row r="1273">
          <cell r="B1273" t="str">
            <v>Sem46</v>
          </cell>
          <cell r="P1273" t="str">
            <v>DESBORDAMIENTO MASTICO DE CHAPA-PASO DE RUEDA  AVD. (AUVENT)</v>
          </cell>
        </row>
        <row r="1274">
          <cell r="B1274" t="str">
            <v>Sem46</v>
          </cell>
          <cell r="P1274" t="str">
            <v>JUEGO MAL REPARTIDO-PORTON / PILOTO ARD.</v>
          </cell>
        </row>
        <row r="1275">
          <cell r="B1275" t="str">
            <v>Sem46</v>
          </cell>
          <cell r="P1275" t="str">
            <v>COLOR NO CONJUNTADO-CAPTADOR AYUDA APARCAMIENTO PARACHOQUES AR</v>
          </cell>
        </row>
        <row r="1276">
          <cell r="B1276" t="str">
            <v>Sem46</v>
          </cell>
          <cell r="P1276" t="str">
            <v>SOBRESALE IRREGULAR-PTA. BATIENTE ARD/ PTA. BATIENTE ARI</v>
          </cell>
        </row>
        <row r="1277">
          <cell r="B1277" t="str">
            <v>Sem46</v>
          </cell>
          <cell r="P1277" t="str">
            <v>MASTICO IRREGULAR-REBATIDO DE PUERTA AVI.</v>
          </cell>
        </row>
        <row r="1278">
          <cell r="B1278" t="str">
            <v>Sem46</v>
          </cell>
          <cell r="P1278" t="str">
            <v>INTRODUCE IRREGULAR-CAPOT AV./ ALETA  AVI.</v>
          </cell>
        </row>
        <row r="1279">
          <cell r="B1279" t="str">
            <v>Sem46</v>
          </cell>
          <cell r="P1279" t="str">
            <v>RUIDO AL CIERRE-PUERTA ARI.</v>
          </cell>
        </row>
        <row r="1280">
          <cell r="B1280" t="str">
            <v>Sem42</v>
          </cell>
          <cell r="P1280" t="str">
            <v>JUEGO IRREGULAR-PUERTA DE COFRE / ALETA  ARI.</v>
          </cell>
        </row>
        <row r="1281">
          <cell r="B1281" t="str">
            <v>Sem42</v>
          </cell>
          <cell r="P1281" t="str">
            <v>JUEGO IRREGULAR-PORTON / CUSTODIA I.</v>
          </cell>
        </row>
        <row r="1282">
          <cell r="B1282" t="str">
            <v>Sem42</v>
          </cell>
          <cell r="P1282" t="str">
            <v>MAL ASPECTO-CONJUNTO PILOTO ARI</v>
          </cell>
        </row>
        <row r="1283">
          <cell r="B1283" t="str">
            <v>Sem42</v>
          </cell>
          <cell r="P1283" t="str">
            <v>MASTICO SUPERABUNDANTE-DOBLADO DE FALDA</v>
          </cell>
        </row>
        <row r="1284">
          <cell r="B1284" t="str">
            <v>Sem42</v>
          </cell>
          <cell r="P1284" t="str">
            <v>RUIDO A LA APERTURA-PUERTA AVD.</v>
          </cell>
        </row>
        <row r="1285">
          <cell r="B1285" t="str">
            <v>Sem42</v>
          </cell>
          <cell r="P1285" t="str">
            <v>TALONA A LA MANIOBRA-PORTON / PARACHOQUES</v>
          </cell>
        </row>
        <row r="1286">
          <cell r="B1286" t="str">
            <v>Sem42</v>
          </cell>
          <cell r="P1286" t="str">
            <v>BATIMIENTO-HAYON /  PORTON</v>
          </cell>
        </row>
        <row r="1287">
          <cell r="B1287" t="str">
            <v>Sem42</v>
          </cell>
          <cell r="P1287" t="str">
            <v>INTRODUCE DIFERENTE I. /  D.-FEU ARD EMBARQUE PORTE DE COFFRE</v>
          </cell>
        </row>
        <row r="1288">
          <cell r="B1288" t="str">
            <v>Sem42</v>
          </cell>
          <cell r="P1288" t="str">
            <v>MAL ASPECTO-PILOTO FIJO ARI. (CONJUNTO)</v>
          </cell>
        </row>
        <row r="1289">
          <cell r="B1289" t="str">
            <v>Sem42</v>
          </cell>
          <cell r="P1289" t="str">
            <v>MAL REBATIDO  (CHAPA)-REBATIDO DE PORTON</v>
          </cell>
        </row>
        <row r="1290">
          <cell r="B1290" t="str">
            <v>Sem42</v>
          </cell>
          <cell r="P1290" t="str">
            <v>RETOQUE LOCAL CON PLUMA-CUSTODIA  I.</v>
          </cell>
        </row>
        <row r="1291">
          <cell r="B1291" t="str">
            <v>Sem42</v>
          </cell>
          <cell r="P1291" t="str">
            <v>MAL ASPECTO-PILOTO FIJO ARI. (CONJUNTO)</v>
          </cell>
        </row>
        <row r="1292">
          <cell r="B1292" t="str">
            <v>Sem42</v>
          </cell>
          <cell r="P1292" t="str">
            <v>RUIDO A LA APERTURA-PUERTA AVD.</v>
          </cell>
        </row>
        <row r="1293">
          <cell r="B1293" t="str">
            <v>Sem42</v>
          </cell>
          <cell r="P1293" t="str">
            <v>ARRUGAS-GUARNITURA AV.-LAT.DE RESPALDO ARI.</v>
          </cell>
        </row>
        <row r="1294">
          <cell r="B1294" t="str">
            <v>Sem42</v>
          </cell>
          <cell r="P1294" t="str">
            <v>BOLLOS-PAÑO EXT DE PUERTA ARD</v>
          </cell>
        </row>
        <row r="1295">
          <cell r="B1295" t="str">
            <v>Sem42</v>
          </cell>
          <cell r="P1295" t="str">
            <v>INTRODUCE DIFERENTE I. /  D.-FARO I. / ALETA  AVI.</v>
          </cell>
        </row>
        <row r="1296">
          <cell r="B1296" t="str">
            <v>Sem42</v>
          </cell>
          <cell r="P1296" t="str">
            <v>MAL POSICIONADO-GUARNITURA PASO DE RUEDA  ARD.</v>
          </cell>
        </row>
        <row r="1297">
          <cell r="B1297" t="str">
            <v>Sem42</v>
          </cell>
          <cell r="P1297" t="str">
            <v>DEFORMADO-INSONORIZANTE DE CAPOT AV.</v>
          </cell>
        </row>
        <row r="1298">
          <cell r="B1298" t="str">
            <v>Sem42</v>
          </cell>
          <cell r="P1298" t="str">
            <v>INTRODUCE DIFERENTE I. /  D.-PORTON / PILOTO ARD.</v>
          </cell>
        </row>
        <row r="1299">
          <cell r="B1299" t="str">
            <v>Sem42</v>
          </cell>
          <cell r="P1299" t="str">
            <v>RUIDO A LA APERTURA-PUERTA AVD.</v>
          </cell>
        </row>
        <row r="1300">
          <cell r="B1300" t="str">
            <v>Sem41</v>
          </cell>
          <cell r="P1300" t="str">
            <v>BURBUJAS EN MASTICO-REBATIDO DE PUERTA AVD.</v>
          </cell>
        </row>
        <row r="1301">
          <cell r="B1301" t="str">
            <v>Sem41</v>
          </cell>
          <cell r="P1301" t="str">
            <v>DESBORDAMIENTO MASTICO DE CHAPA-CAJON DE PUERTA AVI.</v>
          </cell>
        </row>
        <row r="1302">
          <cell r="B1302" t="str">
            <v>Sem41</v>
          </cell>
          <cell r="P1302" t="str">
            <v>FALTA ESPESOR DE PINTURA-TAPA DE CARBURANTE</v>
          </cell>
        </row>
        <row r="1303">
          <cell r="B1303" t="str">
            <v>Sem41</v>
          </cell>
          <cell r="P1303" t="str">
            <v>INTRODUCE DIFERENTE I. /  D.-PTA. BATIENTE ARI./ LADO DE CAJA</v>
          </cell>
        </row>
        <row r="1304">
          <cell r="B1304" t="str">
            <v>Sem41</v>
          </cell>
          <cell r="P1304" t="str">
            <v>RAYADO-CARTER SUP. DE CONMUTADORES</v>
          </cell>
        </row>
        <row r="1305">
          <cell r="B1305" t="str">
            <v>Sem40</v>
          </cell>
          <cell r="P1305" t="str">
            <v>SOBRESALE DIFERENTE I. /  D.-PTA. BATIENTE ARD./ LADO DE CAJA</v>
          </cell>
        </row>
        <row r="1306">
          <cell r="B1306" t="str">
            <v>Sem40</v>
          </cell>
          <cell r="P1306" t="str">
            <v>DEFORMADO-INSONORIZANTE DE CAPOT AV.</v>
          </cell>
        </row>
        <row r="1307">
          <cell r="B1307" t="str">
            <v>Sem40</v>
          </cell>
          <cell r="P1307" t="str">
            <v>RAYADO-PARACHOQUES AV.</v>
          </cell>
        </row>
        <row r="1308">
          <cell r="B1308" t="str">
            <v>Sem40</v>
          </cell>
          <cell r="P1308" t="str">
            <v>SOBRESALE-PTA. DESLIZANTE I./ LARGUERO TECHO I.</v>
          </cell>
        </row>
        <row r="1309">
          <cell r="B1309" t="str">
            <v>Sem40</v>
          </cell>
          <cell r="P1309" t="str">
            <v>VIBRACION-ZONA AR. DEL HABITACULO</v>
          </cell>
        </row>
        <row r="1310">
          <cell r="B1310" t="str">
            <v>Sem40</v>
          </cell>
          <cell r="P1310" t="str">
            <v>RETOQUE LOCAL CON PLUMA-DOBLADO PANEL DE ESQUINA  ARI.</v>
          </cell>
        </row>
        <row r="1311">
          <cell r="B1311" t="str">
            <v>Sem40</v>
          </cell>
          <cell r="P1311" t="str">
            <v>SOBRESALE IRREGULAR-LUNA DE PUERTA DESLIZANTE I.</v>
          </cell>
        </row>
        <row r="1312">
          <cell r="B1312" t="str">
            <v>Sem40</v>
          </cell>
          <cell r="P1312" t="str">
            <v>DESCOLGON-DOBLADO INT. DE CAPOT AV..</v>
          </cell>
        </row>
        <row r="1313">
          <cell r="B1313" t="str">
            <v>Sem40</v>
          </cell>
          <cell r="P1313" t="str">
            <v>MANCHA-EMPUÑADURA  EXT.DE PTA.BATIENTE ARI.</v>
          </cell>
        </row>
        <row r="1314">
          <cell r="B1314" t="str">
            <v>Sem40</v>
          </cell>
          <cell r="P1314" t="str">
            <v>RETOQUE LOCAL CON PLUMA-ALETA  AVI.</v>
          </cell>
        </row>
        <row r="1315">
          <cell r="B1315" t="str">
            <v>Sem40</v>
          </cell>
          <cell r="P1315" t="str">
            <v>DESCONCHADO-REBATIDO DE PTA. BATIENTE ARI.</v>
          </cell>
        </row>
        <row r="1316">
          <cell r="B1316" t="str">
            <v>Sem40</v>
          </cell>
          <cell r="P1316" t="str">
            <v>INTRODUCE DIFERENTE I. /  D.-PTA. BATIENTE ARD./ LADO DE CAJA</v>
          </cell>
        </row>
        <row r="1317">
          <cell r="B1317" t="str">
            <v>Sem40</v>
          </cell>
          <cell r="P1317" t="str">
            <v>VIBRACION-TABLERO DE BORDO</v>
          </cell>
        </row>
        <row r="1318">
          <cell r="B1318" t="str">
            <v>Sem43</v>
          </cell>
          <cell r="P1318" t="str">
            <v>DESCONCHADO-BAJOCAJA  I.</v>
          </cell>
        </row>
        <row r="1319">
          <cell r="B1319" t="str">
            <v>Sem43</v>
          </cell>
          <cell r="P1319" t="str">
            <v>DIFERENCIA DE JUEGO EN SYMETRIA I / D-PTA. BATIENTE ARD./ LADO DE CAJA</v>
          </cell>
        </row>
        <row r="1320">
          <cell r="B1320" t="str">
            <v>Sem43</v>
          </cell>
          <cell r="P1320" t="str">
            <v>SOBRESALE IRREGULAR-LATERAL I. DE PARACHOQUES / ALETA AVI.</v>
          </cell>
        </row>
        <row r="1321">
          <cell r="B1321" t="str">
            <v>Sem43</v>
          </cell>
          <cell r="P1321" t="str">
            <v>CABLEADO VISIBLE-DIFUSOR LATERAL ORIENTABLE D.</v>
          </cell>
        </row>
        <row r="1322">
          <cell r="B1322" t="str">
            <v>Sem43</v>
          </cell>
          <cell r="P1322" t="str">
            <v>MAL CENTRADO-TAPA DE CARBURANTE</v>
          </cell>
        </row>
        <row r="1323">
          <cell r="B1323" t="str">
            <v>Sem43</v>
          </cell>
          <cell r="P1323" t="str">
            <v>PROYECCION DE SOLDADURA-PISO AR. DE COFRE-- CAJA</v>
          </cell>
        </row>
        <row r="1324">
          <cell r="B1324" t="str">
            <v>Sem43</v>
          </cell>
          <cell r="P1324" t="str">
            <v>BURBUJAS EN MASTICO-REBATIDO DE PUERTA AVD.</v>
          </cell>
        </row>
        <row r="1325">
          <cell r="B1325" t="str">
            <v>Sem43</v>
          </cell>
          <cell r="P1325" t="str">
            <v>SOBRESALE IRREGULAR-ZONA LATERAL DE PARACHOQUES / ALETA ARD.</v>
          </cell>
        </row>
        <row r="1326">
          <cell r="B1326" t="str">
            <v>Sem43</v>
          </cell>
          <cell r="P1326" t="str">
            <v>BURBUJAS EN MASTICO-REBATIDO DE PUERTA AVD.</v>
          </cell>
        </row>
        <row r="1327">
          <cell r="B1327" t="str">
            <v>Sem43</v>
          </cell>
          <cell r="P1327" t="str">
            <v>DEPOSITO DE PARTICULAS-ALETA  AVD.</v>
          </cell>
        </row>
        <row r="1328">
          <cell r="B1328" t="str">
            <v>Sem43</v>
          </cell>
          <cell r="P1328" t="str">
            <v>DIFERENCIA DE JUEGO EN SYMETRIA I / D-PUERTA BATIENTE D / PILOTO AR D</v>
          </cell>
        </row>
        <row r="1329">
          <cell r="B1329" t="str">
            <v>Sem43</v>
          </cell>
          <cell r="P1329" t="str">
            <v>VIBRACION-QUITASOL D.</v>
          </cell>
        </row>
        <row r="1330">
          <cell r="B1330" t="str">
            <v>Sem43</v>
          </cell>
          <cell r="P1330" t="str">
            <v>FALTA ESPESOR DE PINTURA-GOTERON ENCUADRAMIENTO DE PORTON</v>
          </cell>
        </row>
        <row r="1331">
          <cell r="B1331" t="str">
            <v>Sem43</v>
          </cell>
          <cell r="P1331" t="str">
            <v>BURBUJAS EN MASTICO-TECHO</v>
          </cell>
        </row>
        <row r="1332">
          <cell r="B1332" t="str">
            <v>Sem43</v>
          </cell>
          <cell r="P1332" t="str">
            <v>MANCHA-PARACHOQUES AV.</v>
          </cell>
        </row>
        <row r="1333">
          <cell r="B1333" t="str">
            <v>Sem43</v>
          </cell>
          <cell r="P1333" t="str">
            <v>SOBRESALE IRREGULAR-VITRE PIVOTANTE PLCD / VITRE PANNEAU ARD</v>
          </cell>
        </row>
        <row r="1334">
          <cell r="B1334" t="str">
            <v>Sem43</v>
          </cell>
          <cell r="P1334" t="str">
            <v>MAL  PERFILADO - ENMASCARADO-BAJOCAJA  I.</v>
          </cell>
        </row>
        <row r="1335">
          <cell r="B1335" t="str">
            <v>Sem43</v>
          </cell>
          <cell r="P1335" t="str">
            <v>MASTICO BAJO LACA-PAÑO LATERAL ARD</v>
          </cell>
        </row>
        <row r="1336">
          <cell r="B1336" t="str">
            <v>Sem43</v>
          </cell>
          <cell r="P1336" t="str">
            <v>TALONA A LA MANIOBRA-MANDO REGLAJE DE ALTURA DIRECCION</v>
          </cell>
        </row>
        <row r="1337">
          <cell r="B1337" t="str">
            <v>Sem43</v>
          </cell>
          <cell r="P1337" t="str">
            <v>TIRO-DIRECCION ASISTIDA</v>
          </cell>
        </row>
        <row r="1338">
          <cell r="B1338" t="str">
            <v>Sem43</v>
          </cell>
          <cell r="P1338" t="str">
            <v>VIBRACION AL CIERRE DE LA PUERTA-PUERTA DESLIZANTE LATERAL D.</v>
          </cell>
        </row>
        <row r="1339">
          <cell r="B1339" t="str">
            <v>Sem43</v>
          </cell>
          <cell r="P1339" t="str">
            <v>BURBUJAS EN MASTICO-REBATIDO DE PTA. BATIENTE ARI.</v>
          </cell>
        </row>
        <row r="1340">
          <cell r="B1340" t="str">
            <v>Sem43</v>
          </cell>
          <cell r="P1340" t="str">
            <v>MAL POSICIONADO-EBANISTERIA MONTANTE DE VANO D.</v>
          </cell>
        </row>
        <row r="1341">
          <cell r="B1341" t="str">
            <v>Sem43</v>
          </cell>
          <cell r="P1341" t="str">
            <v>SOBRESALE IRREGULAR-LUNA DE PUERTA BATIENTE  ARI.</v>
          </cell>
        </row>
        <row r="1342">
          <cell r="B1342" t="str">
            <v>Sem43</v>
          </cell>
          <cell r="P1342" t="str">
            <v>RAYADO-PARACHOQUES AR.</v>
          </cell>
        </row>
        <row r="1343">
          <cell r="B1343" t="str">
            <v>Sem43</v>
          </cell>
          <cell r="P1343" t="str">
            <v>SOBRESALE IRREGULAR-LUNA PTA. BAT.I./ LUNA PTA .BAT. D.</v>
          </cell>
        </row>
        <row r="1344">
          <cell r="B1344" t="str">
            <v>Sem43</v>
          </cell>
          <cell r="P1344" t="str">
            <v>BURBUJAS EN MASTICO-REBATIDO DE PUERTA AVD.</v>
          </cell>
        </row>
        <row r="1345">
          <cell r="B1345" t="str">
            <v>Sem43</v>
          </cell>
          <cell r="P1345" t="str">
            <v>FALTA DE ADHERENCIA-BAJOCAJA  I.</v>
          </cell>
        </row>
        <row r="1346">
          <cell r="B1346" t="str">
            <v>Sem43</v>
          </cell>
          <cell r="P1346" t="str">
            <v>FALTA ESPESOR DE PINTURA-PAÑO EXT.DE PUERTA BATIENTE ARD.</v>
          </cell>
        </row>
        <row r="1347">
          <cell r="B1347" t="str">
            <v>Sem43</v>
          </cell>
          <cell r="P1347" t="str">
            <v>MANCHA-PARABRISAS</v>
          </cell>
        </row>
        <row r="1348">
          <cell r="B1348" t="str">
            <v>Sem43</v>
          </cell>
          <cell r="P1348" t="str">
            <v>RUIDO AL CIERRE-PUERTA BATIENTE ARD.</v>
          </cell>
        </row>
        <row r="1349">
          <cell r="B1349" t="str">
            <v>Sem43</v>
          </cell>
          <cell r="P1349" t="str">
            <v>SOBRESALE IRREGULAR-LUNA DE PUERTA DESLIZANTE D.</v>
          </cell>
        </row>
        <row r="1350">
          <cell r="B1350" t="str">
            <v>Sem43</v>
          </cell>
          <cell r="P1350" t="str">
            <v>ARRUGAS-GUARNITURA AV.RESPALDO DE ASIENTO AVD.</v>
          </cell>
        </row>
        <row r="1351">
          <cell r="B1351" t="str">
            <v>Sem43</v>
          </cell>
          <cell r="P1351" t="str">
            <v>MAL POSICIONADO-CARTER SUP. DE CONMUTADORES</v>
          </cell>
        </row>
        <row r="1352">
          <cell r="B1352" t="str">
            <v>Sem42</v>
          </cell>
          <cell r="P1352" t="str">
            <v>JUEGO IRREGULAR-CAPOT AV./ ALETA  AVD.</v>
          </cell>
        </row>
        <row r="1353">
          <cell r="B1353" t="str">
            <v>Sem42</v>
          </cell>
          <cell r="P1353" t="str">
            <v>MANCHA-GUARNITURA-EBANISTERIA CUSTODIA  D</v>
          </cell>
        </row>
        <row r="1354">
          <cell r="B1354" t="str">
            <v>Sem42</v>
          </cell>
          <cell r="P1354" t="str">
            <v>RUIDO A LA APERTURA-PUERTA AVI.</v>
          </cell>
        </row>
        <row r="1355">
          <cell r="B1355" t="str">
            <v>Sem42</v>
          </cell>
          <cell r="P1355" t="str">
            <v>TALONA A LA MANIOBRA-CAPOT AV.</v>
          </cell>
        </row>
        <row r="1356">
          <cell r="B1356" t="str">
            <v>Sem42</v>
          </cell>
          <cell r="P1356" t="str">
            <v>JUEGO IRREGULAR-PILOTO ARD./ ALETA</v>
          </cell>
        </row>
        <row r="1357">
          <cell r="B1357" t="str">
            <v>Sem42</v>
          </cell>
          <cell r="P1357" t="str">
            <v>MANCHA-GUARNITURA-EBANISTERIA CUSTODIA  D</v>
          </cell>
        </row>
        <row r="1358">
          <cell r="B1358" t="str">
            <v>Sem42</v>
          </cell>
          <cell r="P1358" t="str">
            <v>NO PLACA-EBANISTERIA MONTANTE DE VANO I.</v>
          </cell>
        </row>
        <row r="1359">
          <cell r="B1359" t="str">
            <v>Sem42</v>
          </cell>
          <cell r="P1359" t="str">
            <v>BURBUJAS EN MASTICO-BORDE ENGASTADO DE CAPOT AV.</v>
          </cell>
        </row>
        <row r="1360">
          <cell r="B1360" t="str">
            <v>Sem42</v>
          </cell>
          <cell r="P1360" t="str">
            <v>MAL ALINEADO-RESPALDO DE ASIENTO ARD.</v>
          </cell>
        </row>
        <row r="1361">
          <cell r="B1361" t="str">
            <v>Sem42</v>
          </cell>
          <cell r="P1361" t="str">
            <v>RAYADO-GUARNITURA AV.-LAT.DE RESPALDO ARI.</v>
          </cell>
        </row>
        <row r="1362">
          <cell r="B1362" t="str">
            <v>Sem42</v>
          </cell>
          <cell r="P1362" t="str">
            <v>MAL POSICIONADO-EBANISTERIA MONTANTE DE VANO D.</v>
          </cell>
        </row>
        <row r="1363">
          <cell r="B1363" t="str">
            <v>Sem42</v>
          </cell>
          <cell r="P1363" t="str">
            <v>TALONA A LA MANIOBRA-PUERTA AVI.</v>
          </cell>
        </row>
        <row r="1364">
          <cell r="B1364" t="str">
            <v>Sem42</v>
          </cell>
          <cell r="P1364" t="str">
            <v>JUEGO IRREGULAR-PAÑO DE PUERTA  AVD / ALETA  AVD</v>
          </cell>
        </row>
        <row r="1365">
          <cell r="B1365" t="str">
            <v>Sem42</v>
          </cell>
          <cell r="P1365" t="str">
            <v>JUEGO MAL REPARTIDO-PILOTO AVI./ REJILLA DE CALANDRA</v>
          </cell>
        </row>
        <row r="1366">
          <cell r="B1366" t="str">
            <v>Sem42</v>
          </cell>
          <cell r="P1366" t="str">
            <v>MAL CENTRADO-TABLERO DE BORDO</v>
          </cell>
        </row>
        <row r="1367">
          <cell r="B1367" t="str">
            <v>Sem42</v>
          </cell>
          <cell r="P1367" t="str">
            <v>DEFORMACION CHAPA-TECHO</v>
          </cell>
        </row>
        <row r="1368">
          <cell r="B1368" t="str">
            <v>Sem42</v>
          </cell>
          <cell r="P1368" t="str">
            <v>MANCHA-GUARNITURA-EBANISTERIA CUSTODIA  D</v>
          </cell>
        </row>
        <row r="1369">
          <cell r="B1369" t="str">
            <v>Sem42</v>
          </cell>
          <cell r="P1369" t="str">
            <v>RUIDO AL CIERRE-PUERTA AVD.</v>
          </cell>
        </row>
        <row r="1370">
          <cell r="B1370" t="str">
            <v>Sem46</v>
          </cell>
          <cell r="P1370" t="str">
            <v>COLOR NO CONJUNTADO-CAPTADOR AYUDA APARCAMIENTO PARACHOQUES AR</v>
          </cell>
        </row>
        <row r="1371">
          <cell r="B1371" t="str">
            <v>Sem46</v>
          </cell>
          <cell r="P1371" t="str">
            <v>FALTA ESPESOR DE PINTURA-GOTERON ENCUADRAMIENTO DE PORTON</v>
          </cell>
        </row>
        <row r="1372">
          <cell r="B1372" t="str">
            <v>Sem46</v>
          </cell>
          <cell r="P1372" t="str">
            <v>FALTA TOPE-CAJON DE PUERTA DESLIZANTE I.</v>
          </cell>
        </row>
        <row r="1373">
          <cell r="B1373" t="str">
            <v>Sem46</v>
          </cell>
          <cell r="P1373" t="str">
            <v>INTRODUCE DIFERENTE I. /  D.-PORTON / LADO DE CAJA D.</v>
          </cell>
        </row>
        <row r="1374">
          <cell r="B1374" t="str">
            <v>Sem46</v>
          </cell>
          <cell r="P1374" t="str">
            <v>BURBUJAS EN MASTICO-REBATIDO DE PUERTA AVI.</v>
          </cell>
        </row>
        <row r="1375">
          <cell r="B1375" t="str">
            <v>Sem46</v>
          </cell>
          <cell r="P1375" t="str">
            <v>INTRODUCE DIFERENTE I. /  D.-FARO I. / ALETA  AVI.</v>
          </cell>
        </row>
        <row r="1376">
          <cell r="B1376" t="str">
            <v>Sem46</v>
          </cell>
          <cell r="P1376" t="str">
            <v>RUIDO DE CUERPO EXTRAÑO-QUITASOL I.</v>
          </cell>
        </row>
        <row r="1377">
          <cell r="B1377" t="str">
            <v>Sem46</v>
          </cell>
          <cell r="P1377" t="str">
            <v>SOBRESALE IRREGULAR-PTA. BATIENTE ARD/ PTA. BATIENTE ARI</v>
          </cell>
        </row>
        <row r="1378">
          <cell r="B1378" t="str">
            <v>Sem46</v>
          </cell>
          <cell r="P1378" t="str">
            <v>BURBUJAS EN MASTICO-REBATIDO DE PUERTA AVI.</v>
          </cell>
        </row>
        <row r="1379">
          <cell r="B1379" t="str">
            <v>Sem46</v>
          </cell>
          <cell r="P1379" t="str">
            <v>COLOR NO CONJUNTADO-CAPTADOR AYUDA APARCAMIENTO PARACHOQUES AR</v>
          </cell>
        </row>
        <row r="1380">
          <cell r="B1380" t="str">
            <v>Sem46</v>
          </cell>
          <cell r="P1380" t="str">
            <v>GRANO-PAÑO EXT DE PORTON</v>
          </cell>
        </row>
        <row r="1381">
          <cell r="B1381" t="str">
            <v>Sem46</v>
          </cell>
          <cell r="P1381" t="str">
            <v>RUIDO AL CIERRE-PUERTA ARI.</v>
          </cell>
        </row>
        <row r="1382">
          <cell r="B1382" t="str">
            <v>Sem46</v>
          </cell>
          <cell r="P1382" t="str">
            <v>FALTA ESPESOR DE PINTURA-ENCUADRAMIENTO DE PUERTA AVD.</v>
          </cell>
        </row>
        <row r="1383">
          <cell r="B1383" t="str">
            <v>Sem46</v>
          </cell>
          <cell r="P1383" t="str">
            <v>MASTICO BAJO LACA-PENE O ANILLO  CAPOT AV.</v>
          </cell>
        </row>
        <row r="1384">
          <cell r="B1384" t="str">
            <v>Sem46</v>
          </cell>
          <cell r="P1384" t="str">
            <v>RUIDO A LA APERTURA-PUERTA AVI.</v>
          </cell>
        </row>
        <row r="1385">
          <cell r="B1385" t="str">
            <v>Sem46</v>
          </cell>
          <cell r="P1385" t="str">
            <v>RUIDO AL CIERRE-PUERTA ARI.</v>
          </cell>
        </row>
        <row r="1386">
          <cell r="B1386" t="str">
            <v>Sem46</v>
          </cell>
          <cell r="P1386" t="str">
            <v>REBATIDO DE PUERTA ARD.-DESCONCHADO</v>
          </cell>
        </row>
        <row r="1387">
          <cell r="B1387" t="str">
            <v>Sem46</v>
          </cell>
          <cell r="P1387" t="str">
            <v>ALFOMBRA DE PISO AVD.-DETERIORADO</v>
          </cell>
        </row>
        <row r="1388">
          <cell r="B1388" t="str">
            <v>Sem46</v>
          </cell>
          <cell r="P1388" t="str">
            <v>ALETA AVD./ BAJO DE CAJA D.-SOBRESALE DIFERENTE I. / D.</v>
          </cell>
        </row>
        <row r="1389">
          <cell r="B1389" t="str">
            <v>Sem46</v>
          </cell>
          <cell r="P1389" t="str">
            <v>ENCUADRAMIENTO DE PUERTA ARD.-DESCONCHADO</v>
          </cell>
        </row>
        <row r="1390">
          <cell r="B1390" t="str">
            <v>Sem46</v>
          </cell>
          <cell r="P1390" t="str">
            <v>FARO I. / ALETA AVI.-INTRODUCE DIFERENTE I. / D.</v>
          </cell>
        </row>
        <row r="1391">
          <cell r="B1391" t="str">
            <v>Sem46</v>
          </cell>
          <cell r="P1391" t="str">
            <v>PTA. BATIENTE ARD./ LADO DE CAJA-INTRODUCE DIFERENTE I. / D.</v>
          </cell>
        </row>
        <row r="1392">
          <cell r="B1392" t="str">
            <v>Sem46</v>
          </cell>
          <cell r="P1392" t="str">
            <v>DIFUSOR CENTRAL ORIENTABLE D.-DURO DE MANIOBRAR</v>
          </cell>
        </row>
        <row r="1393">
          <cell r="B1393" t="str">
            <v>Sem46</v>
          </cell>
          <cell r="P1393" t="str">
            <v>PUERTA ARD.-RUIDO AL CIERRE</v>
          </cell>
        </row>
        <row r="1394">
          <cell r="B1394" t="str">
            <v>Sem46</v>
          </cell>
          <cell r="P1394" t="str">
            <v>EBANISTERIA MONTANTE DE VANO I.-MAL POSICIONADO</v>
          </cell>
        </row>
        <row r="1395">
          <cell r="B1395" t="str">
            <v>Sem46</v>
          </cell>
          <cell r="P1395" t="str">
            <v>ZONA LATERAL DE PARACHOQUES / ALETA ARD.-NO PLACA</v>
          </cell>
        </row>
        <row r="1396">
          <cell r="B1396" t="str">
            <v>Sem47</v>
          </cell>
          <cell r="P1396" t="str">
            <v>JUNTA DEFORMADA-MONTANTE DE LUNA FIJA DE PTA. ARI.</v>
          </cell>
        </row>
        <row r="1397">
          <cell r="B1397" t="str">
            <v>Sem47</v>
          </cell>
          <cell r="P1397" t="str">
            <v>RUIDO AL CIERRE-PUERTA AVI.</v>
          </cell>
        </row>
        <row r="1398">
          <cell r="B1398" t="str">
            <v>Sem47</v>
          </cell>
          <cell r="P1398" t="str">
            <v>INTRODUCE DIFERENTE I. /  D.-PORTON / LADO DE CAJA D.</v>
          </cell>
        </row>
        <row r="1399">
          <cell r="B1399" t="str">
            <v>Sem47</v>
          </cell>
          <cell r="P1399" t="str">
            <v>INTRODUCE IRREGULAR-PAÑO DE PUERTA  AVI / ALETA  AVI</v>
          </cell>
        </row>
        <row r="1400">
          <cell r="B1400" t="str">
            <v>Sem47</v>
          </cell>
          <cell r="P1400" t="str">
            <v>NO PLACA-CAJETIN EXT. LUNA DE PUERTA AVD.</v>
          </cell>
        </row>
        <row r="1401">
          <cell r="B1401" t="str">
            <v>Sem47</v>
          </cell>
          <cell r="P1401" t="str">
            <v>PISO AR. DE COFRE-- CAJA-PRESENCIA DE AGUA (ORIGEN INDETERMINADO)</v>
          </cell>
        </row>
        <row r="1402">
          <cell r="B1402" t="str">
            <v>Sem47</v>
          </cell>
          <cell r="P1402" t="str">
            <v>PUERTA AVD./ PUERTA DESLIZANTE D.-SOBRESALE IRREGULAR</v>
          </cell>
        </row>
        <row r="1403">
          <cell r="B1403" t="str">
            <v>Sem47</v>
          </cell>
          <cell r="P1403" t="str">
            <v>ILUMINACION DE GUANTERA-NO CONFORME</v>
          </cell>
        </row>
        <row r="1404">
          <cell r="B1404" t="str">
            <v>Sem47</v>
          </cell>
          <cell r="P1404" t="str">
            <v>PARACHOQUES AR.-HUELLAS</v>
          </cell>
        </row>
        <row r="1405">
          <cell r="B1405" t="str">
            <v>Sem47</v>
          </cell>
          <cell r="P1405" t="str">
            <v>CUNA DE MOTOR-DESCONCHADO</v>
          </cell>
        </row>
        <row r="1406">
          <cell r="B1406" t="str">
            <v>Sem47</v>
          </cell>
          <cell r="P1406" t="str">
            <v>ARRUGAS-GUARNITURA AR RESPALDO DE ASIENTO ARD</v>
          </cell>
        </row>
        <row r="1407">
          <cell r="B1407" t="str">
            <v>Sem47</v>
          </cell>
          <cell r="P1407" t="str">
            <v>COLOR NO CONJUNTADO-CAPTADOR AYUDA APARCAMIENTO PARACHOQUES AR</v>
          </cell>
        </row>
        <row r="1408">
          <cell r="B1408" t="str">
            <v>Sem47</v>
          </cell>
          <cell r="P1408" t="str">
            <v>SOBRESALE IRREGULAR-PARACHOQUES/ PROLONG. DE ALETA ARI.</v>
          </cell>
        </row>
        <row r="1409">
          <cell r="B1409" t="str">
            <v>Sem47</v>
          </cell>
          <cell r="P1409" t="str">
            <v>VIBRACION-TABLERO DE BORDO</v>
          </cell>
        </row>
        <row r="1410">
          <cell r="B1410" t="str">
            <v>Sem47</v>
          </cell>
          <cell r="P1410" t="str">
            <v>INTRODUCE DIFERENTE I. /  D.-PTA. BATIENTE ARD./ LADO DE CAJA</v>
          </cell>
        </row>
        <row r="1411">
          <cell r="B1411" t="str">
            <v>Sem47</v>
          </cell>
          <cell r="P1411" t="str">
            <v>INTRODUCE IRREGULAR-PTA. DESLIZANTE I./ LARGUERO TECHO I.</v>
          </cell>
        </row>
        <row r="1412">
          <cell r="B1412" t="str">
            <v>Sem47</v>
          </cell>
          <cell r="P1412" t="str">
            <v>NO PLACA-CAJETIN EXT. LUNA DE PUERTA AVD.</v>
          </cell>
        </row>
        <row r="1413">
          <cell r="B1413" t="str">
            <v>Sem47</v>
          </cell>
          <cell r="P1413" t="str">
            <v>NO PLACA-EBANISTERIA MONTANTE DE VANO D.</v>
          </cell>
        </row>
        <row r="1414">
          <cell r="B1414" t="str">
            <v>Sem47</v>
          </cell>
          <cell r="P1414" t="str">
            <v>INTRODUCE DIFERENTE I. /  D.-PTA. BATIENTE ARD./ LADO DE CAJA</v>
          </cell>
        </row>
        <row r="1415">
          <cell r="B1415" t="str">
            <v>Sem47</v>
          </cell>
          <cell r="P1415" t="str">
            <v>TALONA A LA MANIOBRA-PUERTA DESLIZANTE LATERAL I.</v>
          </cell>
        </row>
        <row r="1416">
          <cell r="B1416" t="str">
            <v>Sem47</v>
          </cell>
          <cell r="P1416" t="str">
            <v>BURBUJAS EN MASTICO-REBATIDO DE PUERTA ARI.</v>
          </cell>
        </row>
        <row r="1417">
          <cell r="B1417" t="str">
            <v>Sem47</v>
          </cell>
          <cell r="P1417" t="str">
            <v>BURBUJAS EN MASTICO-REBATIDO DE PUERTA ARD.</v>
          </cell>
        </row>
        <row r="1418">
          <cell r="B1418" t="str">
            <v>Sem47</v>
          </cell>
          <cell r="P1418" t="str">
            <v>BURBUJAS EN MASTICO-REBATIDO DE PUERTA AVI.</v>
          </cell>
        </row>
        <row r="1419">
          <cell r="B1419" t="str">
            <v>Sem47</v>
          </cell>
          <cell r="P1419" t="str">
            <v>GRANO-CUSTODIA  I.</v>
          </cell>
        </row>
        <row r="1420">
          <cell r="B1420" t="str">
            <v>Sem47</v>
          </cell>
          <cell r="P1420" t="str">
            <v>GRANO-ALETA  AVD.</v>
          </cell>
        </row>
        <row r="1421">
          <cell r="B1421" t="str">
            <v>Sem47</v>
          </cell>
          <cell r="P1421" t="str">
            <v>INTRODUCE DIFERENTE I. /  D.-PILOTO ENSAMBLADO ./ PILOTO  FIJO ARD</v>
          </cell>
        </row>
        <row r="1422">
          <cell r="B1422" t="str">
            <v>Sem47</v>
          </cell>
          <cell r="P1422" t="str">
            <v>MAL ORIENTADO-VOLANTE  DE DIRECCION</v>
          </cell>
        </row>
        <row r="1423">
          <cell r="B1423" t="str">
            <v>Sem47</v>
          </cell>
          <cell r="P1423" t="str">
            <v>RAYADO-ARTICULACION DE RESPALDO  ARD</v>
          </cell>
        </row>
        <row r="1424">
          <cell r="B1424" t="str">
            <v>Sem47</v>
          </cell>
          <cell r="P1424" t="str">
            <v>VIBRACION-CAPOT AV.</v>
          </cell>
        </row>
        <row r="1425">
          <cell r="B1425" t="str">
            <v>Sem47</v>
          </cell>
          <cell r="P1425" t="str">
            <v>JUEGO MAL REPARTIDO-LUNA DE PUERTA BATIENTE  ARD.</v>
          </cell>
        </row>
        <row r="1426">
          <cell r="B1426" t="str">
            <v>Sem47</v>
          </cell>
          <cell r="P1426" t="str">
            <v>NO PLACA-CAJETIN EXT. LUNA DE PUERTA AVD.</v>
          </cell>
        </row>
        <row r="1427">
          <cell r="B1427" t="str">
            <v>Sem47</v>
          </cell>
          <cell r="P1427" t="str">
            <v>RETOQUE NO TERMINADO-CAPOT AV.</v>
          </cell>
        </row>
        <row r="1428">
          <cell r="B1428" t="str">
            <v>Sem47</v>
          </cell>
          <cell r="P1428" t="str">
            <v>TALONA A LA MANIOBRA-PUERTA DESLIZANTE LATERAL D.</v>
          </cell>
        </row>
        <row r="1429">
          <cell r="B1429" t="str">
            <v>Sem47</v>
          </cell>
          <cell r="P1429" t="str">
            <v>NO PLACA-CAJETIN EXT. LUNA DE PUERTA AVD.</v>
          </cell>
        </row>
        <row r="1430">
          <cell r="B1430" t="str">
            <v>Sem47</v>
          </cell>
          <cell r="P1430" t="str">
            <v>TALONA A LA MANIOBRA-PUERTA DESLIZANTE LATERAL I.</v>
          </cell>
        </row>
        <row r="1431">
          <cell r="B1431" t="str">
            <v>Sem47</v>
          </cell>
          <cell r="P1431" t="str">
            <v>BURBUJAS EN MASTICO-REBATIDO DE PUERTA ARI.</v>
          </cell>
        </row>
        <row r="1432">
          <cell r="B1432" t="str">
            <v>Sem47</v>
          </cell>
          <cell r="P1432" t="str">
            <v>RUIDO AL CIERRE-PUERTA AVD.</v>
          </cell>
        </row>
        <row r="1433">
          <cell r="B1433" t="str">
            <v>Sem47</v>
          </cell>
          <cell r="P1433" t="str">
            <v>BURBUJAS EN MASTICO-REBATIDO DE PUERTA ARD.</v>
          </cell>
        </row>
        <row r="1434">
          <cell r="B1434" t="str">
            <v>Sem47</v>
          </cell>
          <cell r="P1434" t="str">
            <v>JUNTA DEFORMADA-MONTANTE DE LUNA FIJA DE PTA. ARD.</v>
          </cell>
        </row>
        <row r="1435">
          <cell r="B1435" t="str">
            <v>Sem47</v>
          </cell>
          <cell r="P1435" t="str">
            <v>RUIDO A LA APERTURA-PUERTA AVI.</v>
          </cell>
        </row>
        <row r="1436">
          <cell r="B1436" t="str">
            <v>Sem47</v>
          </cell>
          <cell r="P1436" t="str">
            <v>BURBUJAS EN MASTICO-REBATIDO DE PUERTA AVD.</v>
          </cell>
        </row>
        <row r="1437">
          <cell r="B1437" t="str">
            <v>Sem47</v>
          </cell>
          <cell r="P1437" t="str">
            <v>INTRODUCE DIFERENTE I. /  D.-CAPOT AV./ ALETA  AVI.</v>
          </cell>
        </row>
        <row r="1438">
          <cell r="B1438" t="str">
            <v>Sem47</v>
          </cell>
          <cell r="P1438" t="str">
            <v>BURBUJAS EN MASTICO-REBATIDO DE PUERTA AVD.</v>
          </cell>
        </row>
        <row r="1439">
          <cell r="B1439" t="str">
            <v>Sem47</v>
          </cell>
          <cell r="P1439" t="str">
            <v>DEFORMADO-JUNTA DE PUERTA  ARD. (BURLETE)</v>
          </cell>
        </row>
        <row r="1440">
          <cell r="B1440" t="str">
            <v>Sem47</v>
          </cell>
          <cell r="P1440" t="str">
            <v>MUY LIBRE-EMBELLECEDOR DE PARACHOQUES AV.</v>
          </cell>
        </row>
        <row r="1441">
          <cell r="B1441" t="str">
            <v>Sem47</v>
          </cell>
          <cell r="P1441" t="str">
            <v>RUIDO AL CIERRE-PUERTA AVD.</v>
          </cell>
        </row>
        <row r="1442">
          <cell r="B1442" t="str">
            <v>Sem47</v>
          </cell>
          <cell r="P1442" t="str">
            <v>INTRODUCE DIFERENTE I. /  D.-FARO I. / ALETA  AVI.</v>
          </cell>
        </row>
        <row r="1443">
          <cell r="B1443" t="str">
            <v>Sem47</v>
          </cell>
          <cell r="P1443" t="str">
            <v>INTRODUCE DIFERENTE I. /  D.-PTA. BATIENTE ARD./ LADO DE CAJA</v>
          </cell>
        </row>
        <row r="1444">
          <cell r="B1444" t="str">
            <v>Sem47</v>
          </cell>
          <cell r="P1444" t="str">
            <v>BURBUJAS EN MASTICO-REBATIDO DE PTA. BATIENTE ARI.</v>
          </cell>
        </row>
        <row r="1445">
          <cell r="B1445" t="str">
            <v>Sem47</v>
          </cell>
          <cell r="P1445" t="str">
            <v>DIFERENCIA DE JUEGO EN SYMETRIA I / D-FARO I./ REJILLA DE CALANDRA</v>
          </cell>
        </row>
        <row r="1446">
          <cell r="B1446" t="str">
            <v>Sem47</v>
          </cell>
          <cell r="P1446" t="str">
            <v>INTRODUCE DIFERENTE I. /  D.-PTA. BATIENTE ARD./ LADO DE CAJA</v>
          </cell>
        </row>
        <row r="1447">
          <cell r="B1447" t="str">
            <v>Sem47</v>
          </cell>
          <cell r="P1447" t="str">
            <v>MUY LIBRE-TAPA CAJA FUSIBLES DE HABITACULO</v>
          </cell>
        </row>
        <row r="1448">
          <cell r="B1448" t="str">
            <v>Sem47</v>
          </cell>
          <cell r="P1448" t="str">
            <v>BURBUJAS EN MASTICO-REBATIDO DE PUERTA ARI.</v>
          </cell>
        </row>
        <row r="1449">
          <cell r="B1449" t="str">
            <v>Sem47</v>
          </cell>
          <cell r="P1449" t="str">
            <v>FALTA CLIPS RACOR-TUBO RETORNO ACEITE CAMBIADOR DIR.ASIST.</v>
          </cell>
        </row>
        <row r="1450">
          <cell r="B1450" t="str">
            <v>Sem48</v>
          </cell>
          <cell r="P1450" t="str">
            <v>SOBRESALE IRREGULAR-PILOTO ENSAMBLADO ./ PILOTO  FIJO ARD</v>
          </cell>
        </row>
        <row r="1451">
          <cell r="B1451" t="str">
            <v>Sem48</v>
          </cell>
          <cell r="P1451" t="str">
            <v>DIFERENCIA DE JUEGO EN SYMETRIA I / D-PORTON / PILOTO ARD.</v>
          </cell>
        </row>
        <row r="1452">
          <cell r="B1452" t="str">
            <v>Sem48</v>
          </cell>
          <cell r="P1452" t="str">
            <v>RAYA SOBRE LACA-PARACHOQUES AV.</v>
          </cell>
        </row>
        <row r="1453">
          <cell r="B1453" t="str">
            <v>Sem48</v>
          </cell>
          <cell r="P1453" t="str">
            <v>INTRODUCE DIFERENTE I. /  D.-PTA. BATIENTE ARD./ LADO DE CAJA</v>
          </cell>
        </row>
        <row r="1454">
          <cell r="B1454" t="str">
            <v>Sem48</v>
          </cell>
          <cell r="P1454" t="str">
            <v>DESCONCHADO-CAJON DE PUERTA DESLIZANTE I.</v>
          </cell>
        </row>
        <row r="1455">
          <cell r="B1455" t="str">
            <v>Sem48</v>
          </cell>
          <cell r="P1455" t="str">
            <v>INTRODUCE DIFERENTE I. /  D.-PTA. BATIENTE ARD./ LADO DE CAJA</v>
          </cell>
        </row>
        <row r="1456">
          <cell r="B1456" t="str">
            <v>Sem48</v>
          </cell>
          <cell r="P1456" t="str">
            <v>TALONA A LA MANIOBRA-PUERTA DESLIZANTE LATERAL I.</v>
          </cell>
        </row>
        <row r="1457">
          <cell r="B1457" t="str">
            <v>Sem48</v>
          </cell>
          <cell r="P1457" t="str">
            <v>BURBUJAS EN MASTICO-REBATIDO DE PUERTA ARI.</v>
          </cell>
        </row>
        <row r="1458">
          <cell r="B1458" t="str">
            <v>Sem48</v>
          </cell>
          <cell r="P1458" t="str">
            <v>ARRUGAS-GUARNITURA AV.-LAT.DE RESPALDO ARI.</v>
          </cell>
        </row>
        <row r="1459">
          <cell r="B1459" t="str">
            <v>Sem48</v>
          </cell>
          <cell r="P1459" t="str">
            <v>BOLLOS-TECHO</v>
          </cell>
        </row>
        <row r="1460">
          <cell r="B1460" t="str">
            <v>Sem48</v>
          </cell>
          <cell r="P1460" t="str">
            <v>ARRUGAS-GUARNITURA AV.-LAT.DE RESPALDO ARD.</v>
          </cell>
        </row>
        <row r="1461">
          <cell r="B1461" t="str">
            <v>Sem48</v>
          </cell>
          <cell r="P1461" t="str">
            <v>ARRUGAS-GUARNITURA AV.-LAT.DE RESPALDO ARD.</v>
          </cell>
        </row>
        <row r="1462">
          <cell r="B1462" t="str">
            <v>Sem48</v>
          </cell>
          <cell r="P1462" t="str">
            <v>FALTA OBTURADOR-CAJON DE PUERTA AVI.</v>
          </cell>
        </row>
        <row r="1463">
          <cell r="B1463" t="str">
            <v>Sem48</v>
          </cell>
          <cell r="P1463" t="str">
            <v>FUNCIONAMIENTO INCOMPLETO-FRENO DE PUERTA  LATERAL DESLIZANTE D.</v>
          </cell>
        </row>
        <row r="1464">
          <cell r="B1464" t="str">
            <v>Sem48</v>
          </cell>
          <cell r="P1464" t="str">
            <v>INTRODUCE DIFERENTE I. /  D.-PORTON / LADO DE CAJA D.</v>
          </cell>
        </row>
        <row r="1465">
          <cell r="B1465" t="str">
            <v>Sem48</v>
          </cell>
          <cell r="P1465" t="str">
            <v>RAYA SOBRE LACA-TRAVIESA SUP. DE CALANDRA</v>
          </cell>
        </row>
        <row r="1466">
          <cell r="B1466" t="str">
            <v>Sem48</v>
          </cell>
          <cell r="P1466" t="str">
            <v>TIRO-DIRECCION ASISTIDA</v>
          </cell>
        </row>
        <row r="1467">
          <cell r="B1467" t="str">
            <v>Sem48</v>
          </cell>
          <cell r="P1467" t="str">
            <v>PROYECCION DE SOLDADURA-DOBLADO MARCO DE PUERTA AVD.</v>
          </cell>
        </row>
        <row r="1468">
          <cell r="B1468" t="str">
            <v>Sem48</v>
          </cell>
          <cell r="P1468" t="str">
            <v>SOBRESALE IRREGULAR-PTA. BATIENTE ARD/ PTA. BATIENTE ARI</v>
          </cell>
        </row>
        <row r="1469">
          <cell r="B1469" t="str">
            <v>Sem48</v>
          </cell>
          <cell r="P1469" t="str">
            <v>DEFORMACION CHAPA-ARISTA PAÑO EXT DE PUERTA ARD</v>
          </cell>
        </row>
        <row r="1470">
          <cell r="B1470" t="str">
            <v>Sem48</v>
          </cell>
          <cell r="P1470" t="str">
            <v>BURBUJAS EN MASTICO-REBATIDO DE PUERTA ARI.</v>
          </cell>
        </row>
        <row r="1471">
          <cell r="B1471" t="str">
            <v>Sem48</v>
          </cell>
          <cell r="P1471" t="str">
            <v>NO PLACA-CAJETIN EXT. LUNA DE PUERTA ARD.</v>
          </cell>
        </row>
        <row r="1472">
          <cell r="B1472" t="str">
            <v>Sem48</v>
          </cell>
          <cell r="P1472" t="str">
            <v>DESCONCHADO-ENCUADRAMIENTO DE PUERTA ARD.</v>
          </cell>
        </row>
        <row r="1473">
          <cell r="B1473" t="str">
            <v>Sem48</v>
          </cell>
          <cell r="P1473" t="str">
            <v>GRILLEO-TABLERO DE BORDO</v>
          </cell>
        </row>
        <row r="1474">
          <cell r="B1474" t="str">
            <v>Sem48</v>
          </cell>
          <cell r="P1474" t="str">
            <v>TIRO-DIRECCION ASISTIDA</v>
          </cell>
        </row>
        <row r="1475">
          <cell r="B1475" t="str">
            <v>Sem48</v>
          </cell>
          <cell r="P1475" t="str">
            <v>BURBUJAS EN MASTICO-REBATIDO DE PUERTA AVD.</v>
          </cell>
        </row>
        <row r="1476">
          <cell r="B1476" t="str">
            <v>Sem48</v>
          </cell>
          <cell r="P1476" t="str">
            <v>DEFORMACION CHAPA-PAÑO EXT.DE PTA. DESLIZANTE I.</v>
          </cell>
        </row>
        <row r="1477">
          <cell r="B1477" t="str">
            <v>Sem48</v>
          </cell>
          <cell r="P1477" t="str">
            <v>DESCONCHADO-BISAGRA CENTRAL PTA. DESLIZANTE I.</v>
          </cell>
        </row>
        <row r="1478">
          <cell r="B1478" t="str">
            <v>Sem48</v>
          </cell>
          <cell r="P1478" t="str">
            <v>INTRODUCE DIFERENTE I. /  D.-PTA. BATIENTE ARD./ LADO DE CAJA</v>
          </cell>
        </row>
        <row r="1479">
          <cell r="B1479" t="str">
            <v>Sem48</v>
          </cell>
          <cell r="P1479" t="str">
            <v>JUEGO INSUFICIENTE-MARCO DE PTA. AVD./ BRANCARD SUP. D.</v>
          </cell>
        </row>
        <row r="1480">
          <cell r="B1480" t="str">
            <v>Sem48</v>
          </cell>
          <cell r="P1480" t="str">
            <v>JUEGO MAL REPARTIDO-LUNA DE PUERTA DESLIZANTE D.</v>
          </cell>
        </row>
        <row r="1481">
          <cell r="B1481" t="str">
            <v>Sem48</v>
          </cell>
          <cell r="P1481" t="str">
            <v>MAL POSICIONADO-TUBO ALIMENT CARBURANTE DE MOTOR</v>
          </cell>
        </row>
        <row r="1482">
          <cell r="B1482" t="str">
            <v>Sem48</v>
          </cell>
          <cell r="P1482" t="str">
            <v>SOBRESALE IRREGULAR-PTA. DESLIZANTE I./ LARGUERO TECHO I.</v>
          </cell>
        </row>
        <row r="1483">
          <cell r="B1483" t="str">
            <v>Sem48</v>
          </cell>
          <cell r="P1483" t="str">
            <v>MAL ASPECTO-EBANIST.DE PIE MEDIO UNICO O SUP. I.</v>
          </cell>
        </row>
        <row r="1484">
          <cell r="B1484" t="str">
            <v>Sem48</v>
          </cell>
          <cell r="P1484" t="str">
            <v>MASTICO AGRIETADO -COPA TAPA LLENADO DE CARBURANTE</v>
          </cell>
        </row>
        <row r="1485">
          <cell r="B1485" t="str">
            <v>Sem48</v>
          </cell>
          <cell r="P1485" t="str">
            <v>NO FUNCIONA-FUNCION RETROV. EXT. ELECTRICOS</v>
          </cell>
        </row>
        <row r="1486">
          <cell r="B1486" t="str">
            <v>Sem48</v>
          </cell>
          <cell r="P1486" t="str">
            <v>RAYADO-MANDO EXTERIOR  APERTURA  PUERTA   ARD.</v>
          </cell>
        </row>
        <row r="1487">
          <cell r="B1487" t="str">
            <v>Sem48</v>
          </cell>
          <cell r="P1487" t="str">
            <v>BURBUJAS EN MASTICO-REBATIDO DE PUERTA ARI.</v>
          </cell>
        </row>
        <row r="1488">
          <cell r="B1488" t="str">
            <v>Sem48</v>
          </cell>
          <cell r="P1488" t="str">
            <v>DEFORMADO-GUARNITURA DE TECHO</v>
          </cell>
        </row>
        <row r="1489">
          <cell r="B1489" t="str">
            <v>Sem48</v>
          </cell>
          <cell r="P1489" t="str">
            <v>MASTICO MAL POSICIONADO-REBATIDO DE PUERTA ARD.</v>
          </cell>
        </row>
        <row r="1490">
          <cell r="B1490" t="str">
            <v>Sem48</v>
          </cell>
          <cell r="P1490" t="str">
            <v>RUIDO A LA APERTURA-PUERTA AVI.</v>
          </cell>
        </row>
        <row r="1491">
          <cell r="B1491" t="str">
            <v>Sem48</v>
          </cell>
          <cell r="P1491" t="str">
            <v>RUIDO AL CIERRE-PUERTA ARD.</v>
          </cell>
        </row>
        <row r="1492">
          <cell r="B1492" t="str">
            <v>Sem48</v>
          </cell>
          <cell r="P1492" t="str">
            <v>VIBRACION AL CIERRE DE LA PUERTA-PUERTA AVI.</v>
          </cell>
        </row>
        <row r="1493">
          <cell r="B1493" t="str">
            <v>Sem48</v>
          </cell>
          <cell r="P1493" t="str">
            <v>ARRUGAS-GUARNITURA AR RESPALDO DE ASIENTO ARD</v>
          </cell>
        </row>
        <row r="1494">
          <cell r="B1494" t="str">
            <v>Sem48</v>
          </cell>
          <cell r="P1494" t="str">
            <v>DEFORMADO-JUNTA DE PUERTA  ARD. (BURLETE)</v>
          </cell>
        </row>
        <row r="1495">
          <cell r="B1495" t="str">
            <v>Sem48</v>
          </cell>
          <cell r="P1495" t="str">
            <v>MASTICO BAJO LACA-FALDON AR. (TRES VOLUMENES)</v>
          </cell>
        </row>
        <row r="1496">
          <cell r="B1496" t="str">
            <v>Sem48</v>
          </cell>
          <cell r="P1496" t="str">
            <v>JUEGO MAL REPARTIDO-LUNA DE PUERTA DESLIZANTE D.</v>
          </cell>
        </row>
        <row r="1497">
          <cell r="B1497" t="str">
            <v>Sem48</v>
          </cell>
          <cell r="P1497" t="str">
            <v>SOBRESALE IRREGULAR-PTA. DESLIZANTE I./ LARGUERO TECHO I.</v>
          </cell>
        </row>
        <row r="1498">
          <cell r="B1498" t="str">
            <v>Sem48</v>
          </cell>
          <cell r="P1498" t="str">
            <v>INTRODUCE DIFERENTE I. /  D.-PORTON / LADO DE CAJA D.</v>
          </cell>
        </row>
        <row r="1499">
          <cell r="B1499" t="str">
            <v>Sem48</v>
          </cell>
          <cell r="P1499" t="str">
            <v>INTRODUCE-PTA. DESLIZANTE D./ LARGUERO TECHO D.</v>
          </cell>
        </row>
        <row r="1500">
          <cell r="B1500" t="str">
            <v>Sem48</v>
          </cell>
          <cell r="P1500" t="str">
            <v>JUEGO INSUFICIENTE-MARCO DE PTA. AVD./ BRANCARD SUP. D.</v>
          </cell>
        </row>
        <row r="1501">
          <cell r="B1501" t="str">
            <v>Sem48</v>
          </cell>
          <cell r="P1501" t="str">
            <v>MASTICO AGRIETADO -GOTERON ENCUADRAMIENTO DE PORTON</v>
          </cell>
        </row>
        <row r="1502">
          <cell r="B1502" t="str">
            <v>Sem48</v>
          </cell>
          <cell r="P1502" t="str">
            <v>RETOQUE LOCAL CON PLUMA-PAÑO EXT.DE PTA. DESLIZANTE I.</v>
          </cell>
        </row>
        <row r="1503">
          <cell r="B1503" t="str">
            <v>Sem48</v>
          </cell>
          <cell r="P1503" t="str">
            <v>BURBUJAS EN MASTICO-REBATIDO DE PUERTA ARI.</v>
          </cell>
        </row>
        <row r="1504">
          <cell r="B1504" t="str">
            <v>Sem48</v>
          </cell>
          <cell r="P1504" t="str">
            <v>JUEGO IRREGULAR-PAÑO DE PUERTA  AVD / ALETA  AVD</v>
          </cell>
        </row>
        <row r="1505">
          <cell r="B1505" t="str">
            <v>Sem48</v>
          </cell>
          <cell r="P1505" t="str">
            <v>MANCHA EN LA PINTURA-CAJON DE PUERTA AVI.</v>
          </cell>
        </row>
        <row r="1506">
          <cell r="B1506" t="str">
            <v>Sem48</v>
          </cell>
          <cell r="P1506" t="str">
            <v>BURBUJAS EN MASTICO-REBATIDO DE PUERTA AVD.</v>
          </cell>
        </row>
        <row r="1507">
          <cell r="B1507" t="str">
            <v>Sem48</v>
          </cell>
          <cell r="P1507" t="str">
            <v>GRILLEO-TABLERO DE BORDO</v>
          </cell>
        </row>
        <row r="1508">
          <cell r="B1508" t="str">
            <v>Sem48</v>
          </cell>
          <cell r="P1508" t="str">
            <v>NO PLACA-3er PILOTO DE STOP</v>
          </cell>
        </row>
        <row r="1509">
          <cell r="B1509" t="str">
            <v>Sem48</v>
          </cell>
          <cell r="P1509" t="str">
            <v>DEFORMACION CHAPA-TECHO</v>
          </cell>
        </row>
        <row r="1510">
          <cell r="B1510" t="str">
            <v>Sem48</v>
          </cell>
          <cell r="P1510" t="str">
            <v>VIBRACION-TABLERO DE BORDO</v>
          </cell>
        </row>
        <row r="1511">
          <cell r="B1511" t="str">
            <v>Sem48</v>
          </cell>
          <cell r="P1511" t="str">
            <v>BURBUJAS EN MASTICO-REBATIDO DE PUERTA ARI.</v>
          </cell>
        </row>
        <row r="1512">
          <cell r="B1512" t="str">
            <v>Sem48</v>
          </cell>
          <cell r="P1512" t="str">
            <v>BURBUJAS EN MASTICO-REBATIDO DE PUERTA ARD.</v>
          </cell>
        </row>
        <row r="1513">
          <cell r="B1513" t="str">
            <v>Sem49</v>
          </cell>
          <cell r="P1513" t="str">
            <v>SOBRESALE IRREGULAR-RESPALDO DE ASIENTO ARD.</v>
          </cell>
        </row>
        <row r="1514">
          <cell r="B1514" t="str">
            <v>Sem49</v>
          </cell>
          <cell r="P1514" t="str">
            <v>VIBRACION-TABLERO DE BORDO</v>
          </cell>
        </row>
        <row r="1515">
          <cell r="B1515" t="str">
            <v>Sem49</v>
          </cell>
          <cell r="P1515" t="str">
            <v>RUIDO AL CIERRE-PUERTA ARI.</v>
          </cell>
        </row>
        <row r="1516">
          <cell r="B1516" t="str">
            <v>Sem49</v>
          </cell>
          <cell r="P1516" t="str">
            <v>JUEGO EXCESIVO-PORTON / PILOTO ARD.</v>
          </cell>
        </row>
        <row r="1517">
          <cell r="B1517" t="str">
            <v>Sem49</v>
          </cell>
          <cell r="P1517" t="str">
            <v>MAL POSICIONADO-ANILLO ISOFIX I TRAVIESA PISO</v>
          </cell>
        </row>
        <row r="1518">
          <cell r="B1518" t="str">
            <v>Sem49</v>
          </cell>
          <cell r="P1518" t="str">
            <v>ARRUGAS-COJIN DEL ASIENTO AVI.</v>
          </cell>
        </row>
        <row r="1519">
          <cell r="B1519" t="str">
            <v>Sem49</v>
          </cell>
          <cell r="P1519" t="str">
            <v>INTRODUCE IRREGULAR-PIE DE PARABRISAS D./ ALETA  AVD.</v>
          </cell>
        </row>
        <row r="1520">
          <cell r="B1520" t="str">
            <v>Sem49</v>
          </cell>
          <cell r="P1520" t="str">
            <v>RETOQUE LOCAL CON PLUMA-ENCTº.DE PUERTA DESLIZANTE D.</v>
          </cell>
        </row>
        <row r="1521">
          <cell r="B1521" t="str">
            <v>Sem49</v>
          </cell>
          <cell r="P1521" t="str">
            <v>RETOQUE NO TERMINADO-CAPOT AV.</v>
          </cell>
        </row>
        <row r="1522">
          <cell r="B1522" t="str">
            <v>Sem49</v>
          </cell>
          <cell r="P1522" t="str">
            <v>VIBRACION AL CIERRE DE LA PUERTA-ZONA AR. DEL HABITACULO</v>
          </cell>
        </row>
        <row r="1523">
          <cell r="B1523" t="str">
            <v>Sem49</v>
          </cell>
          <cell r="P1523" t="str">
            <v>DEFORMACION CHAPA-MARCO DE PUERTA  ARI.</v>
          </cell>
        </row>
        <row r="1524">
          <cell r="B1524" t="str">
            <v>Sem49</v>
          </cell>
          <cell r="P1524" t="str">
            <v>JUEGO EXCESIVO-PORTON / PILOTO ARD.</v>
          </cell>
        </row>
        <row r="1525">
          <cell r="B1525" t="str">
            <v>Sem49</v>
          </cell>
          <cell r="P1525" t="str">
            <v>RAYA SOBRE LACA-PARACHOQUES AV.</v>
          </cell>
        </row>
        <row r="1526">
          <cell r="B1526" t="str">
            <v>Sem49</v>
          </cell>
          <cell r="P1526" t="str">
            <v>RETOQUE DE PINTURA APARENTE-BAJOCAJA  I.</v>
          </cell>
        </row>
        <row r="1527">
          <cell r="B1527" t="str">
            <v>Sem49</v>
          </cell>
          <cell r="P1527" t="str">
            <v>DETERIORADO-REJILLA DE CALANDRA</v>
          </cell>
        </row>
        <row r="1528">
          <cell r="B1528" t="str">
            <v>Sem49</v>
          </cell>
          <cell r="P1528" t="str">
            <v>FIJACION ROSCADA NO CONFORME-GUARNITURA-EBANISTERIA CUSTODIA  D</v>
          </cell>
        </row>
        <row r="1529">
          <cell r="B1529" t="str">
            <v>Sem49</v>
          </cell>
          <cell r="P1529" t="str">
            <v>JUEGO IRREGULAR-PAÑO DE PUERTA  AVD / ALETA  AVD</v>
          </cell>
        </row>
        <row r="1530">
          <cell r="B1530" t="str">
            <v>Sem49</v>
          </cell>
          <cell r="P1530" t="str">
            <v>RETOQUE DE PINTURA APARENTE-PAÑO LATERAL ARD</v>
          </cell>
        </row>
        <row r="1531">
          <cell r="B1531" t="str">
            <v>Sem49</v>
          </cell>
          <cell r="P1531" t="str">
            <v>SOBRESALE IRREGULAR-PTA. BATIENTE ARD/ PTA. BATIENTE ARI</v>
          </cell>
        </row>
        <row r="1532">
          <cell r="B1532" t="str">
            <v>Sem49</v>
          </cell>
          <cell r="P1532" t="str">
            <v>TALONA A LA MANIOBRA-TAPA DE CARBURANTE</v>
          </cell>
        </row>
        <row r="1533">
          <cell r="B1533" t="str">
            <v>Sem49</v>
          </cell>
          <cell r="P1533" t="str">
            <v>BURBUJAS EN MASTICO-REBATIDO DE PUERTA AVD.</v>
          </cell>
        </row>
        <row r="1534">
          <cell r="B1534" t="str">
            <v>Sem49</v>
          </cell>
          <cell r="P1534" t="str">
            <v>JUEGO INSUFICIENTE-MARCO DE PTA. AVD./ BRANCARD SUP. D.</v>
          </cell>
        </row>
        <row r="1535">
          <cell r="B1535" t="str">
            <v>Sem49</v>
          </cell>
          <cell r="P1535" t="str">
            <v>DEFORMACION CHAPA-CAPOT AV.</v>
          </cell>
        </row>
        <row r="1536">
          <cell r="B1536" t="str">
            <v>Sem49</v>
          </cell>
          <cell r="P1536" t="str">
            <v>GRANO-PAÑO EXT DE PORTON</v>
          </cell>
        </row>
        <row r="1537">
          <cell r="B1537" t="str">
            <v>Sem49</v>
          </cell>
          <cell r="P1537" t="str">
            <v>RETOQUE DE PINTURA APARENTE-ALETA  ARI.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Indicador%20SAVES%202019%20XND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606.552534027775" createdVersion="5" refreshedVersion="5" minRefreshableVersion="3" recordCount="161" xr:uid="{00000000-000A-0000-FFFF-FFFFB0000000}">
  <cacheSource type="worksheet">
    <worksheetSource ref="A1:AH1048576" sheet="Datos" r:id="rId2"/>
  </cacheSource>
  <cacheFields count="34">
    <cacheField name="Año" numFmtId="0">
      <sharedItems containsString="0" containsBlank="1" containsNumber="1" containsInteger="1" minValue="2019" maxValue="2019"/>
    </cacheField>
    <cacheField name="Mes" numFmtId="0">
      <sharedItems containsString="0" containsBlank="1" containsNumber="1" containsInteger="1" minValue="2" maxValue="5" count="5">
        <n v="2"/>
        <n v="3"/>
        <n v="4"/>
        <n v="5"/>
        <m/>
      </sharedItems>
    </cacheField>
    <cacheField name="Semana" numFmtId="0">
      <sharedItems containsBlank="1"/>
    </cacheField>
    <cacheField name="Día" numFmtId="14">
      <sharedItems containsNonDate="0" containsDate="1" containsString="0" containsBlank="1" minDate="2019-02-11T00:00:00" maxDate="2019-05-22T00:00:00"/>
    </cacheField>
    <cacheField name="FAMILIA" numFmtId="14">
      <sharedItems containsBlank="1"/>
    </cacheField>
    <cacheField name="Tipo  vehiculo" numFmtId="0">
      <sharedItems containsBlank="1"/>
    </cacheField>
    <cacheField name="Fabrica" numFmtId="0">
      <sharedItems containsBlank="1" containsMixedTypes="1" containsNumber="1" containsInteger="1" minValue="655" maxValue="655"/>
    </cacheField>
    <cacheField name="Avance PIEZA" numFmtId="0">
      <sharedItems containsBlank="1"/>
    </cacheField>
    <cacheField name="Motor" numFmtId="0">
      <sharedItems containsBlank="1"/>
    </cacheField>
    <cacheField name="Caja de velocidades" numFmtId="0">
      <sharedItems containsBlank="1"/>
    </cacheField>
    <cacheField name="Trasmision" numFmtId="0">
      <sharedItems containsBlank="1"/>
    </cacheField>
    <cacheField name="Version" numFmtId="0">
      <sharedItems containsBlank="1"/>
    </cacheField>
    <cacheField name="Num. de Identificacion" numFmtId="0">
      <sharedItems containsBlank="1" containsMixedTypes="1" containsNumber="1" containsInteger="1" minValue="655191740189" maxValue="655191930023"/>
    </cacheField>
    <cacheField name="Numero de fabricacion" numFmtId="0">
      <sharedItems containsBlank="1"/>
    </cacheField>
    <cacheField name="Color" numFmtId="0">
      <sharedItems containsBlank="1"/>
    </cacheField>
    <cacheField name="Codigo" numFmtId="0">
      <sharedItems containsBlank="1"/>
    </cacheField>
    <cacheField name="Titulo defecto" numFmtId="0">
      <sharedItems containsBlank="1"/>
    </cacheField>
    <cacheField name="DEFECTO" numFmtId="0">
      <sharedItems containsBlank="1"/>
    </cacheField>
    <cacheField name="DEMERITO" numFmtId="0">
      <sharedItems containsBlank="1" count="3">
        <s v="V2"/>
        <s v="V1"/>
        <m/>
      </sharedItems>
    </cacheField>
    <cacheField name="DPTO" numFmtId="0">
      <sharedItems containsBlank="1"/>
    </cacheField>
    <cacheField name="COMENTARIO" numFmtId="0">
      <sharedItems containsNonDate="0" containsString="0" containsBlank="1"/>
    </cacheField>
    <cacheField name="ORIGEN" numFmtId="0">
      <sharedItems containsNonDate="0" containsString="0" containsBlank="1"/>
    </cacheField>
    <cacheField name="PRO-PIE" numFmtId="0">
      <sharedItems containsNonDate="0" containsString="0" containsBlank="1"/>
    </cacheField>
    <cacheField name="GEOMETRIA" numFmtId="0">
      <sharedItems containsNonDate="0" containsString="0" containsBlank="1"/>
    </cacheField>
    <cacheField name="DETECCION" numFmtId="0">
      <sharedItems containsBlank="1" count="7">
        <s v="ND"/>
        <s v="MR"/>
        <s v="FG"/>
        <m/>
        <s v="MAL REPARADO" u="1"/>
        <s v="FUERA DE GAMA" u="1"/>
        <s v="NO DETECTADO" u="1"/>
      </sharedItems>
    </cacheField>
    <cacheField name="PESD" numFmtId="0">
      <sharedItems containsNonDate="0" containsString="0" containsBlank="1"/>
    </cacheField>
    <cacheField name="ZONA" numFmtId="0">
      <sharedItems containsNonDate="0" containsString="0" containsBlank="1"/>
    </cacheField>
    <cacheField name="GRUPOS" numFmtId="0">
      <sharedItems containsBlank="1"/>
    </cacheField>
    <cacheField name="PUESTO FUGA CSC /CSCD" numFmtId="0">
      <sharedItems containsBlank="1"/>
    </cacheField>
    <cacheField name="OPERADOR FUGA CSC/CSCD" numFmtId="0">
      <sharedItems containsBlank="1"/>
    </cacheField>
    <cacheField name="PUESTO FUGA SEBR" numFmtId="0">
      <sharedItems containsNonDate="0" containsString="0" containsBlank="1"/>
    </cacheField>
    <cacheField name="OPERADOR FUGA SEBR" numFmtId="0">
      <sharedItems containsNonDate="0" containsString="0" containsBlank="1"/>
    </cacheField>
    <cacheField name="Retocador" numFmtId="0">
      <sharedItems containsBlank="1"/>
    </cacheField>
    <cacheField name="VALIDAD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ZALEZ Mariano" refreshedDate="43801.419336805557" createdVersion="5" refreshedVersion="6" minRefreshableVersion="3" recordCount="487" xr:uid="{00000000-000A-0000-FFFF-FFFFB2000000}">
  <cacheSource type="worksheet">
    <worksheetSource ref="A1:AD1048576" sheet="Datos"/>
  </cacheSource>
  <cacheFields count="30">
    <cacheField name="Año" numFmtId="0">
      <sharedItems containsString="0" containsBlank="1" containsNumber="1" containsInteger="1" minValue="2019" maxValue="2019"/>
    </cacheField>
    <cacheField name="Mes" numFmtId="0">
      <sharedItems containsString="0" containsBlank="1" containsNumber="1" containsInteger="1" minValue="2" maxValue="11" count="11">
        <n v="2"/>
        <n v="3"/>
        <n v="4"/>
        <n v="5"/>
        <n v="6"/>
        <n v="7"/>
        <n v="8"/>
        <n v="9"/>
        <n v="10"/>
        <n v="11"/>
        <m/>
      </sharedItems>
    </cacheField>
    <cacheField name="Semana" numFmtId="0">
      <sharedItems containsBlank="1" count="33">
        <s v="Sem7"/>
        <s v="Sem9"/>
        <s v="Sem11"/>
        <s v="Sem12"/>
        <s v="Sem13"/>
        <s v="Sem15"/>
        <s v="Sem16"/>
        <s v="Sem17"/>
        <s v="Sem18"/>
        <s v="Sem19"/>
        <s v="Sem20"/>
        <s v="Sem21"/>
        <s v="Sem26"/>
        <s v="Sem30"/>
        <s v="Sem31"/>
        <s v="Sem32"/>
        <s v="Sem33"/>
        <s v="Sem34"/>
        <s v="Sem35"/>
        <s v="Sem36"/>
        <s v="Sem37"/>
        <s v="Sem38"/>
        <s v="Sem39"/>
        <s v="Sem40"/>
        <s v="Sem41"/>
        <s v="Sem42"/>
        <s v="Sem43"/>
        <s v="Sem44"/>
        <s v="Sem45"/>
        <s v="Sem46"/>
        <s v="Sem47"/>
        <s v="Sem48"/>
        <m/>
      </sharedItems>
    </cacheField>
    <cacheField name="Día" numFmtId="14">
      <sharedItems containsNonDate="0" containsDate="1" containsString="0" containsBlank="1" minDate="2019-02-11T00:00:00" maxDate="2019-11-30T00:00:00"/>
    </cacheField>
    <cacheField name="FAMILIA" numFmtId="14">
      <sharedItems containsBlank="1"/>
    </cacheField>
    <cacheField name="Tipo  vehiculo" numFmtId="0">
      <sharedItems containsBlank="1"/>
    </cacheField>
    <cacheField name="Fabrica" numFmtId="0">
      <sharedItems containsBlank="1" containsMixedTypes="1" containsNumber="1" containsInteger="1" minValue="655" maxValue="655"/>
    </cacheField>
    <cacheField name="Avance PIEZA" numFmtId="0">
      <sharedItems containsBlank="1"/>
    </cacheField>
    <cacheField name="Motor" numFmtId="0">
      <sharedItems containsBlank="1"/>
    </cacheField>
    <cacheField name="Caja de velocidades" numFmtId="0">
      <sharedItems containsBlank="1"/>
    </cacheField>
    <cacheField name="Trasmision" numFmtId="0">
      <sharedItems containsBlank="1"/>
    </cacheField>
    <cacheField name="Version" numFmtId="0">
      <sharedItems containsBlank="1"/>
    </cacheField>
    <cacheField name="Num. de Identificacion" numFmtId="0">
      <sharedItems containsBlank="1" containsMixedTypes="1" containsNumber="1" containsInteger="1" minValue="655191740189" maxValue="655191930023"/>
    </cacheField>
    <cacheField name="Numero de fabricacion" numFmtId="0">
      <sharedItems containsBlank="1"/>
    </cacheField>
    <cacheField name="Color" numFmtId="0">
      <sharedItems containsBlank="1"/>
    </cacheField>
    <cacheField name="Codigo" numFmtId="0">
      <sharedItems containsBlank="1"/>
    </cacheField>
    <cacheField name="Titulo defecto" numFmtId="0">
      <sharedItems containsBlank="1" count="275">
        <s v="JUEGO EXCESIVO-FARO ANTINIEBLA I."/>
        <s v="HUELLAS-ALETA  ARI."/>
        <s v="GRANO-PAÑO EXT DE PORTON"/>
        <s v="RAYADO-FEU ARD EMBARQUE PORTE DE COFFRE"/>
        <s v="DEPOSITO DE PARTICULAS-ENCUADRAMIENTO DE PUERTA AVI."/>
        <s v="DEFORMADO-CAJETIN INT. LUNA DE PUERTA ARI."/>
        <s v="FALTA ESPESOR DE PINTURA-ALETA  AVI."/>
        <s v="DEFORMADO-EBANISTERIA MONTANTE DE VANO I."/>
        <s v="MASTICO MAL POSICIONADO-PISO AR. DE COFRE-- CAJA"/>
        <s v="DESCONCHADO-PAÑO EXT DE PORTON"/>
        <s v="MAL ASPECTO-ALETA ARD."/>
        <s v="SOBRESALE IRREGULAR-PAÑO DE PUERTA  AVI / PUERTA  ARI"/>
        <s v="JUEGO MAL REPARTIDO-EBANISTERIA MONTANTE DE VANO I."/>
        <s v="DEFORMACION CHAPA-PAÑO EXT DE PUERTA  AVI"/>
        <s v="MAL POSICIONADO-CARCASA RETROVISOR EXTERIOR  D."/>
        <s v="RETOQUE DE PINTURA APARENTE-DOBLADO DE PANEL  LATERAL ARD."/>
        <s v="DESCONCHADO-REBATIDO DE PORTON"/>
        <s v="JUEGO IRREGULAR-REJILLA DE CALANDRA / PARACHOQUES"/>
        <s v="JUEGO IRREGULAR-EBANISTERIA MONTANTE DE VANO D."/>
        <s v="DEPOSITO DE PARTICULAS-CAJON DE PUERTA AVD."/>
        <s v="STRIPPING PAS EN LIGNE-MARCO DE PUERTA  AVI."/>
        <s v="MANCHA-LUNETA AR FIJA"/>
        <s v="NO PLACA-GUARNITURA DE PIE AVD."/>
        <s v="RETOQUE DE PINTURA APARENTE-CARA INTERNA DE PAÑO LAT D"/>
        <s v="JUEGO IRREGULAR-APOYACODOS CENTRAL DE ASIENTOS AV."/>
        <s v="INTRODUCE IRREGULAR-CAPOT / REJILLA  DE CALANDRA"/>
        <s v="DURO DE CERRAR-PUERTA ARD."/>
        <s v="INTRODUCE IRREGULAR-MARCO PTA. AVI./ PIE MEDIO O MARCO PTA. ARI."/>
        <s v="DEPOSITO DE PARTICULAS-MONTANTE D.VANO DE PARABRISAS"/>
        <s v="DEFORMADO-ALFOMBRA DE PISO AVD."/>
        <s v="MASTICO BAJO LACA-PISO AR. DE COFRE-- CAJA"/>
        <s v="HUELLAS-MARCO DE PUERTA  AVI."/>
        <s v="TREPIDACION-EMBRAGUE"/>
        <s v="RAYA SOBRE LACA-CARA INTERNA DE PAÑO LAT D"/>
        <s v="MANCHAS DE COLA-MONTANTE D.VANO DE PARABRISAS"/>
        <s v="PIEL DE NARANJA-PIE MEDIO  I."/>
        <s v="BATIMIENTO AL CIERRE DE PUERTA-LUNA MOVIL DE PUERTA AVD."/>
        <s v="RETOQUE DE PINTURA APARENTE-ALETA ARD."/>
        <s v="DESCONCHADO-ENCUADRAMIENTO DE PUERTA AVD."/>
        <s v="DESCOLGON-BAJOCAJA D."/>
        <s v="MAL POSICIONADO-EBANISTERIA MONTANTE DE VANO I."/>
        <s v="BATIMIENTO AL CIERRE DE PUERTA-LUNA MOVIL DE PUERTA AVI."/>
        <s v="MAL CENTRADO-LUNETA AR FIJA"/>
        <s v="JUNTA MAL POSICIONADA-ALETA  AVD."/>
        <s v="RETOQUE LOCAL CON PLUMA-PAÑO EXT DE PUERTA AVD"/>
        <s v="RETOQUE DE PINTURA APARENTE-PARACHOQUES AV."/>
        <s v="MASTICO IRREGULAR-TECHO"/>
        <s v="JUNTA DEFORMADA-MARCO DE PUERTA  ARD."/>
        <s v="RETOQUE NO TERMINADO-ALETA  AVI."/>
        <s v="NO PLACA-GUARNITURA INF.AV. ENTº.DE PUERTA D."/>
        <s v="RAYA SOBRE LACA-PAÑO EXT DE PUERTA AVD"/>
        <s v="RAYADO-GUARNITURA INF. AR. ENTRADA DE PTA.D."/>
        <s v="DESCONCHADO-CAJON DE PUERTA ARD."/>
        <s v="MASTICO AGRIETADO -ALETA ARD."/>
        <s v="OBTURADOR MAL POSICIONADO-ALETA  AVD."/>
        <s v="RETOQUE DE PINTURA APARENTE-ENCUADRAMIENTO DE PUERTA AVI."/>
        <s v="DEPOSITO DE PARTICULAS-ALETA  ARI."/>
        <s v="DIFERENCIA DE JUEGO EN SYMETRIA I / D-CAPOT / FARO I."/>
        <s v="MASTICO IRREGULAR-VANO DE LUNETA AR."/>
        <s v="BOLLOS-CAPOT AV."/>
        <s v="TROU DANS MASTIC-PISO AR. DE COFRE-- CAJA"/>
        <s v="INTRODUCE IRREGULAR-PIE DE PARABRISAS D./ ALETA  AVD."/>
        <s v="STRIPPING PAS EN LIGNE-MARCO DE PUERTA  ARI."/>
        <s v="GRANO-ALETA ARD."/>
        <s v="SOBRESALE DIFERENTE I. /  D.-PORTON / PILOTO ARI."/>
        <s v="MASTICO ANTIGRAVILLA ABUNDANTE-ALETA  ARI."/>
        <s v="RUIDO DE CUERPO EXTRAÑO-PUERTA ARD."/>
        <s v="DESCONCHADO-CARA INTERNA DE PAÑO LAT  I"/>
        <s v="DEFORMADO-ALFOMBRA DE PISO AVI."/>
        <s v="BATIMIENTO AL CIERRE DE PUERTA-ZONA AR. DEL HABITACULO"/>
        <s v="MASTICO ANTIGRAVILLA  IRREGULAR-BAJOCAJA  I."/>
        <s v="JUEGO IRREGULAR-FARO D./ REJILLA DE CALANDRA"/>
        <s v="DESCONCHADO-REBATIDO DE PUERTA ARD."/>
        <s v="MAL POSICIONADO PASA-CABLES-CAJON DE PUERTA ARD."/>
        <s v="MAL POSICIONADO-EBANISTERIA MONTANTE DE VANO D."/>
        <s v="TIRO-DIRECCION ASISTIDA"/>
        <s v="FIJACION ROSCADA FLOJA-PARACHOQUES AR."/>
        <s v="RETOQUE DE PINTURA APARENTE-ENCUADRAMIENTO DE PUERTA ARD."/>
        <s v="MASTICO DESPEGADO-JOINT AV BENNE"/>
        <s v="MANCHA-MANDO EXTERIOR  APERTURA  PUERTA  AVI."/>
        <s v="INTRODUCE IRREGULAR-PAÑO DE PUERTA  AVI / ALETA  AVI"/>
        <s v="BOLLOS-BAJOCAJA D."/>
        <s v="MANCHAS DE COLA-TECHO"/>
        <s v="FALTA DE FIJACION ROSCADA-PARACHOQUES AV."/>
        <s v="SOBRESALE IRREGULAR-PAÑO DE PUERTA  AVD / ALETA  AVD"/>
        <s v="RETOQUE DE PINTURA APARENTE-PAÑO EXT DE PUERTA AVD"/>
        <s v="DESCONCHADO-BISAGRA SUP. DE PUERTA ARD."/>
        <s v="MANCHAS DE COLA-LUNA MOVIL DE PUERTA AVD."/>
        <s v="NO PLACA-LATERAL D.DE PARACHOQUES / ALETA AVD."/>
        <s v="RETOQUE DE PINTURA APARENTE-PISO AR. DE COFRE-- CAJA"/>
        <s v="HUELLAS-DOBLADO MARCO DE PUERTA AVI."/>
        <s v="RETOQUE LOCAL CON PLUMA-DOBLADO DE PANEL  LATERAL ARI."/>
        <s v="JUEGO MAL REPARTIDO-CAPOT AV./ ALETA  AVI."/>
        <s v="VIBRACION SIN RUIDO-SUSPENSION AV"/>
        <s v="JUEGO MAL REPARTIDO-LUNETA AR FIJA"/>
        <s v="DESCONCHADO-REBATIDO DE PUERTA AVI."/>
        <s v="DEFORMADO-PARACHOQUES AV."/>
        <s v="DESCONCHADO-PISO AR. DE COFRE-- CAJA"/>
        <s v="RAYADO-ASIDERO APERTURA DE PTA. AVD."/>
        <s v="DESCONCHADO-REBATIDO DE PUERTA ARI."/>
        <s v="JUEGO IRREGULAR-PILOTO ARI./ ALETA"/>
        <s v="VIBRACION AL CIERRE DE LA PUERTA-ZONA AR. DEL HABITACULO"/>
        <s v="JUEGO MAL REPARTIDO-CAPOT / FARO I."/>
        <s v="MANCHA-PARACHOQUES AV."/>
        <s v="NO PLACA-PANEL INT. DE PUERTA ARD."/>
        <s v="RAYA SOBRE LACA-TECHO"/>
        <s v="NO PLACA-DEFLECTOR LAT. I. DE PARABRISAS"/>
        <s v="ARRUGAS-GUARNITURA AV.RESPALDO DE ASIENTO AVI."/>
        <s v="MUY LIBRE-APOYACODOS CENTRAL DE ASIENTOS AV."/>
        <s v="MASTICO BAJO LACA-PAÑO EXT DE PUERTA AVD"/>
        <s v="DESCONCHADO-BISAGRA SUP. DE PTA  BATIENTE ARI."/>
        <s v="NO PLACA-FALDILLA SALVABARROS  AVI."/>
        <s v="RETOQUE NO TERMINADO-ALETA ARD."/>
        <s v="SOBRESALE IRREGULAR-LATERAL I. DE PARACHOQUES / ALETA AVI."/>
        <s v="NO PLACA-CAJETIN EXT. LUNA DE PUERTA AVD."/>
        <s v="SOLDADURA AGRESIVA-CARA INTERNA DE PAÑO LAT  I"/>
        <s v="GRANO-MONTANTE  I.VANO DE PARABRISAS"/>
        <s v="OBTURADOR MAL POSICIONADO-ALETA  AVI."/>
        <s v="NO PLACA-TAPA INT. DE RETROVISOR I."/>
        <s v="INTRODUCE IRREGULAR-MARCO PTA. ARI./ PIE CUSTODIA I."/>
        <s v="DESCOLGON-CAJON PORTON"/>
        <s v="PROYECCION DE SOLDADURA-MONTANTE D.VANO DE PARABRISAS"/>
        <s v="SOBRESALE IRREGULAR-CAPOT / REJILLA  DE CALANDRA"/>
        <s v="MAL GRAPADO-CABLEADO AV."/>
        <s v="MANCHA-EMBELLECEDOR ANTINIEBLA AVD"/>
        <s v="NO PLACA-GUARNITURA INF.AV. ENTº. DE PUERTA I."/>
        <s v="BOLLOS-TECHO"/>
        <s v="DESCONCHADO-CAJON PORTON"/>
        <s v="COLOR NO CONJUNTADO-MEDALLON PANEL INT. DE PTA. ARI."/>
        <s v="HUELLAS-PIE  AVD."/>
        <s v="NO PLACA-TRIANGULO EXT. EMB.MARCO DE PTA. ARI."/>
        <s v="RETOQUE DE PINTURA APARENTE-CAJON DE PUERTA ARI."/>
        <s v="NO PLACA-LAMELUNAS EXT. DE PUERTA  ARI."/>
        <s v="COLOR NO CONJUNTADO-MEDALLON PANEL INT. DE PTA. AVI."/>
        <s v="DEPOSITO DE PARTICULAS-VANO DE LUNETA AR."/>
        <s v="MASTICO IRREGULAR-CARA INTERNA DE PAÑO LAT D"/>
        <s v="DEPOSITO DE PARTICULAS-TAPA DE CARBURANTE"/>
        <s v="NO PLACA-EBANISTERIA DE BAJOPELDAÑO I O AVI"/>
        <s v="JUEGO MAL REPARTIDO-TAPA DE CARBURANTE"/>
        <s v="MAL ORIENTADO-VOLANTE  DE DIRECCION"/>
        <s v="NO PLACA-TRIANGULO EXT. EMB.MARCO DE PTA. ARD."/>
        <s v="MAL POSICIONADO-LAMELUNAS EXT. DE PUERTA  ARI."/>
        <s v="DEFORMACION CHAPA-TECHO"/>
        <s v="RETOQUE DE PINTURA APARENTE-ALETA  ARI."/>
        <s v="JUEGO MAL REPARTIDO-PORTILLON BOLSO LADO PASAJERO"/>
        <s v="MUY LIBRE-RENIFLARD P1"/>
        <s v="BOLLOS-ALETA ARD."/>
        <s v="DIFERENCIA DE JUEGO EN SYMETRIA I / D-CAPOT / FARO D."/>
        <s v="RETOQUE DE PINTURA APARENTE-CAPOT AV."/>
        <s v="TALONA A LA MANIOBRA-PORTILLON BOLSO LADO PASAJERO"/>
        <s v="TROU DANS MASTIC-VANO DE LUNETA AR."/>
        <s v="ARRUGAS-ALFOMBRA DE PISO AVD."/>
        <s v="DESCOLGON-ALETA  AVD."/>
        <s v="JUEGO EXCESIVO-MARCO PTA. AVD./ MONTANTE PARABRISAS D."/>
        <s v="JUEGO MAL REPARTIDO-PILOTO ARI./ ALETA"/>
        <s v="SOLDADURA PERFORADA-CARA INTERNA DE PAÑO LAT D"/>
        <s v="ARRUGAS-COJIN DEL ASIENTO AVI."/>
        <s v="DEFORMADO-GUARNITURA  AR.DE RESPALDO AVD."/>
        <s v="DEFORMADO-VISERA DE CUADRO DE INSTRUM."/>
        <s v="DEFORMADO-JUNTA DE PUERTA  ARI. (BURLETE)"/>
        <s v="FALTA ESPESOR DE PINTURA-ENCUADRAMIENTO DE PUERTA AVI."/>
        <s v="JUEGO IRREGULAR-CAPOT AV./ ALETA  AVI."/>
        <s v="PASTILLA ANTICORROS. MAL POSICIONADA-TECHO"/>
        <s v="RAYADO-PANEL INT. DE PUERTA ARD."/>
        <s v="SOBRESALE IRREGULAR-PAÑO DE PUERTA  ARI / ALETA  ARI"/>
        <s v="JUEGO MAL REPARTIDO-EBANISTERIA MONTANTE DE VANO D."/>
        <s v="SOBRESALE DIFERENTE I. /  D.-PORTON / PILOTO ARD."/>
        <s v="JUEGO IRREGULAR-PORTILLON BOLSO LADO PASAJERO"/>
        <s v="SOLDADURA AGRESIVA-ALETA  ARI."/>
        <s v="NO PLACA-ASIDERO APERTURA DE PTA. ARI."/>
        <s v="JUEGO IRREGULAR-EBANISTERIA MONTANTE DE VANO I."/>
        <s v="DESCOLGON-ALETA  ARI."/>
        <s v="SOBRESALE DIFERENTE I. /  D.-PUERTA DE COFRE / ALETA  ARD."/>
        <s v="RAYADO-TRIANGULO EXT. EMB.MARCO DE PTA. ARI."/>
        <s v="DEFORMACION CHAPA-PAÑO LATERAL ARD"/>
        <s v="MASTICO BAJO LACA-GOTERON ENCUADRAMIENTO DE PORTON"/>
        <s v="RETOQUE DE PINTURA APARENTE-PAÑO LATERAL ARD"/>
        <s v="GRAPA FALTA-TAPA CAJA DE HERRAMIENTAS AR."/>
        <s v="MASTICO IRREGULAR-ALETA ARD."/>
        <s v="RETOQUE LOCAL CON PLUMA-MARCO DE PUERTA  ARD."/>
        <s v="MASTICO BAJO LACA-PIE MEDIO  D."/>
        <s v="GRANO-MARCO DE PUERTA  ARD."/>
        <s v="ARRUGAS-GUARNITURA AR.DE RESPALDO AVI."/>
        <s v="RETOQUE LOCAL CON PLUMA-GOTERON COFRE DEL MOTOR"/>
        <s v="DIFERENCIA DE JUEGO EN SYMETRIA I / D-FARO D./ REJILLA DE CALANDRA"/>
        <s v="MAL ASPECTO-EBANISTERIA DE BAJOPELDAÑO D O AVD"/>
        <s v="FIJACION ROSCADA FLOJA-PILOTO DE POSICION AVI."/>
        <s v="MAL POSICIONADO-CAJETIN EXT. LUNA DE PUERTA ARD."/>
        <s v="STRIPPING MAL ASPECTO-MARCO DE PUERTA  ARI."/>
        <s v="JUEGO IRREGULAR-CAPOT AV./ ALETA  AVD."/>
        <s v="RAYADO-CONJUNTO PILOTO ARI"/>
        <s v="JUEGO EXCESIVO-MARCO PTA. ARI./ BRANCARD SUP. I."/>
        <s v="RAYA SOBRE LACA-ENCUADRAMIENTO DE PUERTA ARD."/>
        <s v="FALTA-TAPON PURGA DE FRENO AVD."/>
        <s v="TENSION DEFECTUOSA-BATERIA"/>
        <s v="GRANO-ALETA  AVD."/>
        <s v="GRANO-ENCUADRAMIENTO DE PUERTA AVI."/>
        <s v="RETOQUE DE PINTURA APARENTE-MONTANTE  I.VANO DE PARABRISAS"/>
        <s v="DESCONCHADO-PARACHOQUES AV."/>
        <s v="NO PLACA-EBANISTERIA MONTANTE DE VANO D."/>
        <s v="JUNTA MAL POSICIONADA-TECHO ABIERTO AV. DE CRISTAL"/>
        <s v="NO PLACA-LAMELUNAS EXT. DE PUERTA  ARD."/>
        <s v="BOLLOS-ENCUADRAMIENTO DE PUERTA AVD."/>
        <s v="MUY LIBRE-GUARDAP. PALANCA FRENO DE MANO"/>
        <s v="NO PLACA-PANEL INT. DE PUERTA AVI."/>
        <s v="SOBRESALE IRREGULAR-PUERTA DE COFRE / ALETA  ARI."/>
        <s v="MANCHA-GUARNITURA DE COJIN  AR.UNICO"/>
        <s v="RAYA SOBRE LACA-BAJOCAJA  I."/>
        <s v="FALTA DE MASTICO-CUSTODIA / TECHO LADO D."/>
        <s v="MASTICO IRREGULAR-BORDE ENGASTADO DE CAPOT AV."/>
        <s v="RAYADO-REJILLA DE CALANDRA"/>
        <s v="RETOQUE LOCAL CON PLUMA-PAÑO EXT DE PORTON"/>
        <s v="DEPOSITO DE PARTICULAS-ENCUADRAMIENTO DE PUERTA ARD."/>
        <s v="MASTICO ANTIGRAVILLA  IRREGULAR-ALETA  ARI."/>
        <s v="RAYA SOBRE LACA-ALETA  AVD."/>
        <s v="DIFERENCIA DE JUEGO EN SYMETRIA I / D-PORTON / CUSTODIA  D."/>
        <s v="NO PLACA-EBANISTERIA  D.TABLERO DE BORDO"/>
        <s v="COLOR NO CONJUNTADO-PARACHOQUES / CAJA"/>
        <s v="MUY LIBRE-EMBELLECEDOR DE TECHO D."/>
        <s v="RETOQUE DE PINTURA APARENTE-PAÑO EXT DE PORTON"/>
        <s v="RUIDO ANORMAL-CLIMATIZADOR"/>
        <s v="FALTA CLIPS RACOR-ALETA ARD."/>
        <s v="RAYADO-PARACHOQUES AR."/>
        <s v="MANCHA-COJIN DE ASIENTO CENTRAL AR."/>
        <s v="NO PLACA-CAJETIN EXT. LUNA DE PUERTA ARD."/>
        <s v="JUEGO EXCESIVO-EBANISTERIA MONTANTE DE VANO D."/>
        <s v="GRANO-ALETA  ARI."/>
        <s v="RAYADO-BARRA I. DE LA BACA"/>
        <s v="TALONA A LA MANIOBRA-DESLIZADERAS DE ASIENTO  AVI."/>
        <s v="JUNTA DEFORMADA-DOBLADO INT. DE CAPOT AV.."/>
        <s v="GRANO-PAÑO EXT DE PUERTA ARD"/>
        <s v="MASTICO IRREGULAR-CARA INTERNA DE PAÑO LAT  I"/>
        <s v="SOBRESALE IRREGULAR-CAPOT AV./ ALETA  AVD."/>
        <s v="HUELLAS-CAPOT AV."/>
        <s v="SOBRESALE IRREGULAR-FARO D. / ALETA  AVD."/>
        <s v="TIRO-VOLANTE  DE DIRECCION"/>
        <s v="RAYA SOBRE LACA-PAÑO EXT DE PORTON"/>
        <s v="JUNTA MAL POSICIONADA-ALETA ARD."/>
        <s v="MAL POSICIONADO-REJILLA ALTAVOZ I./ TABLERO DE BORDO"/>
        <s v="INTRODUCE IRREGULAR-MARCO PTA. ARI./ BRANCARD SUP. I."/>
        <s v="RAYAS-PAÑO EXT DE PUERTA ARI"/>
        <s v="DESCONCHADO-REBATIDO DE PUERTA AVD."/>
        <s v="DURO DE CERRAR-PUERTA AVI."/>
        <s v="PIEL DE NARANJA-PAÑO EXT DE PORTON"/>
        <s v="DURO DE CERRAR-PUERTA ARI."/>
        <s v="MALA CONDUCCION CABLEADO-SALPICADERO ENSAMBLADO"/>
        <s v="VISION INTERNA EXCESIVA-GUARNITURA  AR.DE RESPALDO AVD."/>
        <s v="MAL REBABADO-TAPA - BASE DE RETROVISOR EXT. D."/>
        <s v="MANCHAS DE COLA-LUNETA AR FIJA"/>
        <s v="RAYADO-PLETINA DE MANDO VENTILACION-CALEFACCION"/>
        <s v="MAL CENTRADO-PUERTA AVI."/>
        <s v="RETOQUE NO TERMINADO-MARCO DE PUERTA  ARI."/>
        <s v="INTRODUCE IRREGULAR-TECHO ABIERTO AV. DE CRISTAL"/>
        <s v="MAL ASPECTO-REJILLA DE CALANDRA"/>
        <s v="INTRODUCE DIFERENTE I. /  D.-PUERTA DE COFRE / ALETA  ARI."/>
        <s v="JUEGO IRREGULAR-PAÑO DE PUERTA  AVD / ALETA  AVD"/>
        <s v="JUEGO MAL REPARTIDO-PUERTA AVD."/>
        <s v="RETOQUE DE PINTURA APARENTE-CUSTODIA  D."/>
        <s v="GRANO-CAPOT AV."/>
        <s v="SOBRESALE IRREGULAR-TECHO PANORAMICO DE CRISTAL"/>
        <s v="RAYADO-PELDAÑO D"/>
        <s v="DEFORMACION CHAPA-MARCO DE PUERTA  ARD."/>
        <s v="CALIDAD DE SONIDO DEFECTUOSA-CLAXON O BOCINAS I."/>
        <s v="JUEGO MAL REPARTIDO-PUERTA ARI."/>
        <s v="INTRODUCE DIFERENTE I. /  D.-CAPOT / FARO D."/>
        <s v="MASTICO AGRIETADO -PASO DE RUEDA  ARD./ LADO DE CAJA"/>
        <s v="RAYADO-LLAVES DE PUERTAS"/>
        <s v="JUEGO IRREGULAR-CAPOT / REJILLA  DE CALANDRA"/>
        <s v="GRANO-MONTANTE D.VANO DE PARABRISAS"/>
        <s v="PROTECTOR MAL POSICIONADO-ENCUADRAMIENTO DE PUERTA ARD."/>
        <m/>
        <s v="RAYADO-TABLERO DE BORDO"/>
        <s v="JUEGO MAL REPARTIDO-PUERTA AVI."/>
        <s v="RAYADO-PANEL INT. DE PUERTA AVI."/>
        <s v="SOBRESALE IRREGULAR-MARCO PTA.  ARD./ PIE CUSTODIA D." u="1"/>
      </sharedItems>
    </cacheField>
    <cacheField name="DEFECTO" numFmtId="0">
      <sharedItems containsBlank="1"/>
    </cacheField>
    <cacheField name="DEMERITO" numFmtId="0">
      <sharedItems containsBlank="1" count="3">
        <s v="V2"/>
        <s v="V1"/>
        <m/>
      </sharedItems>
    </cacheField>
    <cacheField name="DPTO" numFmtId="0">
      <sharedItems containsBlank="1" count="11">
        <s v="DIVD"/>
        <s v="PINTURA"/>
        <s v="MONTAJE"/>
        <s v="SOLDADURA"/>
        <s v="SQF"/>
        <s v="DLI"/>
        <s v="ANALISIS"/>
        <m/>
        <s v="RUIDO"/>
        <s v="AN1"/>
        <s v="DEGRADACION" u="1"/>
      </sharedItems>
    </cacheField>
    <cacheField name="COMENTARIO" numFmtId="0">
      <sharedItems containsNonDate="0" containsString="0" containsBlank="1"/>
    </cacheField>
    <cacheField name="ORIGEN" numFmtId="0">
      <sharedItems containsNonDate="0" containsString="0" containsBlank="1"/>
    </cacheField>
    <cacheField name="PRO-PIE" numFmtId="0">
      <sharedItems containsNonDate="0" containsString="0" containsBlank="1"/>
    </cacheField>
    <cacheField name="GEOMETRIA" numFmtId="0">
      <sharedItems containsNonDate="0" containsString="0" containsBlank="1"/>
    </cacheField>
    <cacheField name="DETECCION" numFmtId="0">
      <sharedItems containsBlank="1" count="4">
        <s v="ND"/>
        <s v="MR"/>
        <s v="FG"/>
        <m/>
      </sharedItems>
    </cacheField>
    <cacheField name="PESD" numFmtId="0">
      <sharedItems containsNonDate="0" containsString="0" containsBlank="1"/>
    </cacheField>
    <cacheField name="ZONA" numFmtId="0">
      <sharedItems containsBlank="1"/>
    </cacheField>
    <cacheField name="GRUPOS" numFmtId="0">
      <sharedItems containsBlank="1" count="9">
        <s v="GEOMETRIA"/>
        <s v="ASPECTO"/>
        <s v="DEGRADACION"/>
        <s v="MODO OPERATORIO"/>
        <s v="FUNCIONAMIENTO"/>
        <s v="RUIDO"/>
        <s v="NO CONFORME"/>
        <s v="FALTANTE"/>
        <m/>
      </sharedItems>
    </cacheField>
    <cacheField name="PUESTO FUGA CSC /CSCD" numFmtId="0">
      <sharedItems containsBlank="1" count="16">
        <s v="A"/>
        <s v="D"/>
        <s v=" "/>
        <s v="B"/>
        <s v="C"/>
        <s v="H"/>
        <s v="G"/>
        <s v="I"/>
        <s v="J"/>
        <s v="K"/>
        <s v="F"/>
        <m/>
        <s v="FB" u="1"/>
        <s v="M" u="1"/>
        <s v="CSC E" u="1"/>
        <s v="CSC D" u="1"/>
      </sharedItems>
    </cacheField>
    <cacheField name="OPERADOR FUGA CSC/CSCD" numFmtId="0">
      <sharedItems containsBlank="1"/>
    </cacheField>
  </cacheFields>
  <extLst>
    <ext xmlns:x14="http://schemas.microsoft.com/office/spreadsheetml/2009/9/main" uri="{725AE2AE-9491-48be-B2B4-4EB974FC3084}">
      <x14:pivotCacheDefinition pivotCacheId="60140635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ZALEZ Mariano" refreshedDate="43801.419341203706" createdVersion="6" refreshedVersion="6" minRefreshableVersion="3" recordCount="487" xr:uid="{00000000-000A-0000-FFFF-FFFFB1000000}">
  <cacheSource type="worksheet">
    <worksheetSource ref="A1:AJ1048576" sheet="Datos"/>
  </cacheSource>
  <cacheFields count="36">
    <cacheField name="Año" numFmtId="0">
      <sharedItems containsString="0" containsBlank="1" containsNumber="1" containsInteger="1" minValue="2019" maxValue="2019"/>
    </cacheField>
    <cacheField name="Mes" numFmtId="0">
      <sharedItems containsString="0" containsBlank="1" containsNumber="1" containsInteger="1" minValue="2" maxValue="11" count="11">
        <n v="2"/>
        <n v="3"/>
        <n v="4"/>
        <n v="5"/>
        <n v="6"/>
        <n v="7"/>
        <n v="8"/>
        <n v="9"/>
        <n v="10"/>
        <n v="11"/>
        <m/>
      </sharedItems>
    </cacheField>
    <cacheField name="Semana" numFmtId="0">
      <sharedItems containsBlank="1"/>
    </cacheField>
    <cacheField name="Día" numFmtId="14">
      <sharedItems containsNonDate="0" containsDate="1" containsString="0" containsBlank="1" minDate="2019-02-11T00:00:00" maxDate="2019-11-30T00:00:00"/>
    </cacheField>
    <cacheField name="FAMILIA" numFmtId="14">
      <sharedItems containsBlank="1"/>
    </cacheField>
    <cacheField name="Tipo  vehiculo" numFmtId="0">
      <sharedItems containsBlank="1"/>
    </cacheField>
    <cacheField name="Fabrica" numFmtId="0">
      <sharedItems containsBlank="1" containsMixedTypes="1" containsNumber="1" containsInteger="1" minValue="655" maxValue="655"/>
    </cacheField>
    <cacheField name="Avance PIEZA" numFmtId="0">
      <sharedItems containsBlank="1"/>
    </cacheField>
    <cacheField name="Motor" numFmtId="0">
      <sharedItems containsBlank="1"/>
    </cacheField>
    <cacheField name="Caja de velocidades" numFmtId="0">
      <sharedItems containsBlank="1"/>
    </cacheField>
    <cacheField name="Trasmision" numFmtId="0">
      <sharedItems containsBlank="1"/>
    </cacheField>
    <cacheField name="Version" numFmtId="0">
      <sharedItems containsBlank="1"/>
    </cacheField>
    <cacheField name="Num. de Identificacion" numFmtId="0">
      <sharedItems containsBlank="1" containsMixedTypes="1" containsNumber="1" containsInteger="1" minValue="655191740189" maxValue="655191930023"/>
    </cacheField>
    <cacheField name="Numero de fabricacion" numFmtId="0">
      <sharedItems containsBlank="1"/>
    </cacheField>
    <cacheField name="Color" numFmtId="0">
      <sharedItems containsBlank="1"/>
    </cacheField>
    <cacheField name="Codigo" numFmtId="0">
      <sharedItems containsBlank="1"/>
    </cacheField>
    <cacheField name="Titulo defecto" numFmtId="0">
      <sharedItems containsBlank="1"/>
    </cacheField>
    <cacheField name="DEFECTO" numFmtId="0">
      <sharedItems containsBlank="1"/>
    </cacheField>
    <cacheField name="DEMERITO" numFmtId="0">
      <sharedItems containsBlank="1" count="3">
        <s v="V2"/>
        <s v="V1"/>
        <m/>
      </sharedItems>
    </cacheField>
    <cacheField name="DPTO" numFmtId="0">
      <sharedItems containsBlank="1" count="11">
        <s v="DIVD"/>
        <s v="PINTURA"/>
        <s v="MONTAJE"/>
        <s v="SOLDADURA"/>
        <s v="SQF"/>
        <s v="DLI"/>
        <s v="ANALISIS"/>
        <m/>
        <s v="RUIDO"/>
        <s v="AN1"/>
        <s v="DEGRADACION" u="1"/>
      </sharedItems>
    </cacheField>
    <cacheField name="COMENTARIO" numFmtId="0">
      <sharedItems containsNonDate="0" containsString="0" containsBlank="1"/>
    </cacheField>
    <cacheField name="ORIGEN" numFmtId="0">
      <sharedItems containsNonDate="0" containsString="0" containsBlank="1"/>
    </cacheField>
    <cacheField name="PRO-PIE" numFmtId="0">
      <sharedItems containsNonDate="0" containsString="0" containsBlank="1"/>
    </cacheField>
    <cacheField name="GEOMETRIA" numFmtId="0">
      <sharedItems containsNonDate="0" containsString="0" containsBlank="1"/>
    </cacheField>
    <cacheField name="DETECCION" numFmtId="0">
      <sharedItems containsBlank="1"/>
    </cacheField>
    <cacheField name="PESD" numFmtId="0">
      <sharedItems containsNonDate="0" containsString="0" containsBlank="1"/>
    </cacheField>
    <cacheField name="ZONA" numFmtId="0">
      <sharedItems containsBlank="1"/>
    </cacheField>
    <cacheField name="GRUPOS" numFmtId="0">
      <sharedItems containsBlank="1"/>
    </cacheField>
    <cacheField name="PUESTO FUGA CSC /CSCD" numFmtId="0">
      <sharedItems containsBlank="1"/>
    </cacheField>
    <cacheField name="OPERADOR FUGA CSC/CSCD" numFmtId="0">
      <sharedItems containsBlank="1"/>
    </cacheField>
    <cacheField name="ZONA CHECKMAN" numFmtId="0">
      <sharedItems containsNonDate="0" containsString="0" containsBlank="1"/>
    </cacheField>
    <cacheField name="PUESTO FUGA CHECKMAN" numFmtId="0">
      <sharedItems containsNonDate="0" containsString="0" containsBlank="1"/>
    </cacheField>
    <cacheField name="OPERADOR FUGA CHECKMAN" numFmtId="0">
      <sharedItems containsNonDate="0" containsString="0" containsBlank="1"/>
    </cacheField>
    <cacheField name="Retocador" numFmtId="0">
      <sharedItems containsNonDate="0" containsString="0" containsBlank="1"/>
    </cacheField>
    <cacheField name="VALIDADOR" numFmtId="0">
      <sharedItems containsNonDate="0" containsString="0" containsBlank="1"/>
    </cacheField>
    <cacheField name="UET" numFmtId="0">
      <sharedItems containsBlank="1" count="7">
        <m/>
        <s v="LINEA FINAL"/>
        <s v="TRIM B"/>
        <s v="BOUT"/>
        <s v="CHASIS TRIM 1"/>
        <s v="CHASIS TRIM 2"/>
        <s v="DEGRADAC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ZALEZ Mariano" refreshedDate="43805.409547337964" createdVersion="6" refreshedVersion="6" minRefreshableVersion="3" recordCount="465" xr:uid="{EC4A667A-110D-44E7-9D44-246FCE64545B}">
  <cacheSource type="worksheet">
    <worksheetSource ref="Q1:Y1048576" sheet="Datos"/>
  </cacheSource>
  <cacheFields count="9">
    <cacheField name="Titulo defecto" numFmtId="0">
      <sharedItems containsBlank="1" count="276">
        <s v="JUEGO EXCESIVO-FARO ANTINIEBLA I."/>
        <s v="HUELLAS-ALETA  ARI."/>
        <s v="GRANO-PAÑO EXT DE PORTON"/>
        <s v="RAYADO-FEU ARD EMBARQUE PORTE DE COFFRE"/>
        <s v="DEPOSITO DE PARTICULAS-ENCUADRAMIENTO DE PUERTA AVI."/>
        <s v="DEFORMADO-CAJETIN INT. LUNA DE PUERTA ARI."/>
        <s v="FALTA ESPESOR DE PINTURA-ALETA  AVI."/>
        <s v="DEFORMADO-EBANISTERIA MONTANTE DE VANO I."/>
        <s v="MASTICO MAL POSICIONADO-PISO AR. DE COFRE-- CAJA"/>
        <s v="DESCONCHADO-PAÑO EXT DE PORTON"/>
        <s v="MAL ASPECTO-ALETA ARD."/>
        <s v="SOBRESALE IRREGULAR-PAÑO DE PUERTA  AVI / PUERTA  ARI"/>
        <s v="JUEGO MAL REPARTIDO-EBANISTERIA MONTANTE DE VANO I."/>
        <s v="DEFORMACION CHAPA-PAÑO EXT DE PUERTA  AVI"/>
        <s v="MAL POSICIONADO-CARCASA RETROVISOR EXTERIOR  D."/>
        <s v="RETOQUE DE PINTURA APARENTE-DOBLADO DE PANEL  LATERAL ARD."/>
        <s v="DESCONCHADO-REBATIDO DE PORTON"/>
        <s v="JUEGO IRREGULAR-REJILLA DE CALANDRA / PARACHOQUES"/>
        <s v="JUEGO IRREGULAR-EBANISTERIA MONTANTE DE VANO D."/>
        <s v="DEPOSITO DE PARTICULAS-CAJON DE PUERTA AVD."/>
        <s v="STRIPPING PAS EN LIGNE-MARCO DE PUERTA  AVI."/>
        <s v="MANCHA-LUNETA AR FIJA"/>
        <s v="NO PLACA-GUARNITURA DE PIE AVD."/>
        <s v="RETOQUE DE PINTURA APARENTE-CARA INTERNA DE PAÑO LAT D"/>
        <s v="JUEGO IRREGULAR-APOYACODOS CENTRAL DE ASIENTOS AV."/>
        <s v="INTRODUCE IRREGULAR-CAPOT / REJILLA  DE CALANDRA"/>
        <s v="DURO DE CERRAR-PUERTA ARD."/>
        <s v="INTRODUCE IRREGULAR-MARCO PTA. AVI./ PIE MEDIO O MARCO PTA. ARI."/>
        <s v="DEPOSITO DE PARTICULAS-MONTANTE D.VANO DE PARABRISAS"/>
        <s v="DEFORMADO-ALFOMBRA DE PISO AVD."/>
        <s v="MASTICO BAJO LACA-PISO AR. DE COFRE-- CAJA"/>
        <s v="HUELLAS-MARCO DE PUERTA  AVI."/>
        <s v="TREPIDACION-EMBRAGUE"/>
        <s v="RAYA SOBRE LACA-CARA INTERNA DE PAÑO LAT D"/>
        <s v="MANCHAS DE COLA-MONTANTE D.VANO DE PARABRISAS"/>
        <s v="PIEL DE NARANJA-PIE MEDIO  I."/>
        <s v="BATIMIENTO AL CIERRE DE PUERTA-LUNA MOVIL DE PUERTA AVD."/>
        <s v="RETOQUE DE PINTURA APARENTE-ALETA ARD."/>
        <s v="DESCONCHADO-ENCUADRAMIENTO DE PUERTA AVD."/>
        <s v="DESCOLGON-BAJOCAJA D."/>
        <s v="MAL POSICIONADO-EBANISTERIA MONTANTE DE VANO I."/>
        <s v="BATIMIENTO AL CIERRE DE PUERTA-LUNA MOVIL DE PUERTA AVI."/>
        <s v="MAL CENTRADO-LUNETA AR FIJA"/>
        <s v="JUNTA MAL POSICIONADA-ALETA  AVD."/>
        <s v="RETOQUE LOCAL CON PLUMA-PAÑO EXT DE PUERTA AVD"/>
        <s v="RETOQUE DE PINTURA APARENTE-PARACHOQUES AV."/>
        <s v="MASTICO IRREGULAR-TECHO"/>
        <s v="JUNTA DEFORMADA-MARCO DE PUERTA  ARD."/>
        <s v="RETOQUE NO TERMINADO-ALETA  AVI."/>
        <s v="NO PLACA-GUARNITURA INF.AV. ENTº.DE PUERTA D."/>
        <s v="RAYA SOBRE LACA-PAÑO EXT DE PUERTA AVD"/>
        <s v="RAYADO-GUARNITURA INF. AR. ENTRADA DE PTA.D."/>
        <s v="DESCONCHADO-CAJON DE PUERTA ARD."/>
        <s v="MASTICO AGRIETADO -ALETA ARD."/>
        <s v="OBTURADOR MAL POSICIONADO-ALETA  AVD."/>
        <s v="RETOQUE DE PINTURA APARENTE-ENCUADRAMIENTO DE PUERTA AVI."/>
        <s v="DEPOSITO DE PARTICULAS-ALETA  ARI."/>
        <s v="DIFERENCIA DE JUEGO EN SYMETRIA I / D-CAPOT / FARO I."/>
        <s v="MASTICO IRREGULAR-VANO DE LUNETA AR."/>
        <s v="BOLLOS-CAPOT AV."/>
        <s v="TROU DANS MASTIC-PISO AR. DE COFRE-- CAJA"/>
        <s v="INTRODUCE IRREGULAR-PIE DE PARABRISAS D./ ALETA  AVD."/>
        <s v="STRIPPING PAS EN LIGNE-MARCO DE PUERTA  ARI."/>
        <s v="GRANO-ALETA ARD."/>
        <s v="SOBRESALE DIFERENTE I. /  D.-PORTON / PILOTO ARI."/>
        <s v="MASTICO ANTIGRAVILLA ABUNDANTE-ALETA  ARI."/>
        <s v="RUIDO DE CUERPO EXTRAÑO-PUERTA ARD."/>
        <s v="DESCONCHADO-CARA INTERNA DE PAÑO LAT  I"/>
        <s v="DEFORMADO-ALFOMBRA DE PISO AVI."/>
        <s v="BATIMIENTO AL CIERRE DE PUERTA-ZONA AR. DEL HABITACULO"/>
        <s v="MASTICO ANTIGRAVILLA  IRREGULAR-BAJOCAJA  I."/>
        <s v="JUEGO IRREGULAR-FARO D./ REJILLA DE CALANDRA"/>
        <s v="DESCONCHADO-REBATIDO DE PUERTA ARD."/>
        <s v="MAL POSICIONADO PASA-CABLES-CAJON DE PUERTA ARD."/>
        <s v="MAL POSICIONADO-EBANISTERIA MONTANTE DE VANO D."/>
        <s v="TIRO-DIRECCION ASISTIDA"/>
        <s v="FIJACION ROSCADA FLOJA-PARACHOQUES AR."/>
        <s v="RETOQUE DE PINTURA APARENTE-ENCUADRAMIENTO DE PUERTA ARD."/>
        <s v="MASTICO DESPEGADO-JOINT AV BENNE"/>
        <s v="MANCHA-MANDO EXTERIOR  APERTURA  PUERTA  AVI."/>
        <s v="INTRODUCE IRREGULAR-PAÑO DE PUERTA  AVI / ALETA  AVI"/>
        <s v="BOLLOS-BAJOCAJA D."/>
        <s v="MANCHAS DE COLA-TECHO"/>
        <s v="FALTA DE FIJACION ROSCADA-PARACHOQUES AV."/>
        <s v="SOBRESALE IRREGULAR-PAÑO DE PUERTA  AVD / ALETA  AVD"/>
        <s v="RETOQUE DE PINTURA APARENTE-PAÑO EXT DE PUERTA AVD"/>
        <s v="DESCONCHADO-BISAGRA SUP. DE PUERTA ARD."/>
        <s v="MANCHAS DE COLA-LUNA MOVIL DE PUERTA AVD."/>
        <s v="NO PLACA-LATERAL D.DE PARACHOQUES / ALETA AVD."/>
        <s v="RETOQUE DE PINTURA APARENTE-PISO AR. DE COFRE-- CAJA"/>
        <s v="HUELLAS-DOBLADO MARCO DE PUERTA AVI."/>
        <s v="RETOQUE LOCAL CON PLUMA-DOBLADO DE PANEL  LATERAL ARI."/>
        <s v="JUEGO MAL REPARTIDO-CAPOT AV./ ALETA  AVI."/>
        <s v="VIBRACION SIN RUIDO-SUSPENSION AV"/>
        <s v="JUEGO MAL REPARTIDO-LUNETA AR FIJA"/>
        <s v="DESCONCHADO-REBATIDO DE PUERTA AVI."/>
        <s v="DEFORMADO-PARACHOQUES AV."/>
        <s v="DESCONCHADO-PISO AR. DE COFRE-- CAJA"/>
        <s v="RAYADO-ASIDERO APERTURA DE PTA. AVD."/>
        <s v="DESCONCHADO-REBATIDO DE PUERTA ARI."/>
        <s v="JUEGO IRREGULAR-PILOTO ARI./ ALETA"/>
        <s v="VIBRACION AL CIERRE DE LA PUERTA-ZONA AR. DEL HABITACULO"/>
        <s v="JUEGO MAL REPARTIDO-CAPOT / FARO I."/>
        <s v="MANCHA-PARACHOQUES AV."/>
        <s v="NO PLACA-PANEL INT. DE PUERTA ARD."/>
        <s v="RAYA SOBRE LACA-TECHO"/>
        <s v="NO PLACA-DEFLECTOR LAT. I. DE PARABRISAS"/>
        <s v="ARRUGAS-GUARNITURA AV.RESPALDO DE ASIENTO AVI."/>
        <s v="MUY LIBRE-APOYACODOS CENTRAL DE ASIENTOS AV."/>
        <s v="MASTICO BAJO LACA-PAÑO EXT DE PUERTA AVD"/>
        <s v="DESCONCHADO-BISAGRA SUP. DE PTA  BATIENTE ARI."/>
        <s v="NO PLACA-FALDILLA SALVABARROS  AVI."/>
        <s v="RETOQUE NO TERMINADO-ALETA ARD."/>
        <s v="SOBRESALE IRREGULAR-LATERAL I. DE PARACHOQUES / ALETA AVI."/>
        <s v="NO PLACA-CAJETIN EXT. LUNA DE PUERTA AVD."/>
        <s v="SOLDADURA AGRESIVA-CARA INTERNA DE PAÑO LAT  I"/>
        <s v="GRANO-MONTANTE  I.VANO DE PARABRISAS"/>
        <s v="OBTURADOR MAL POSICIONADO-ALETA  AVI."/>
        <s v="NO PLACA-TAPA INT. DE RETROVISOR I."/>
        <s v="INTRODUCE IRREGULAR-MARCO PTA. ARI./ PIE CUSTODIA I."/>
        <s v="DESCOLGON-CAJON PORTON"/>
        <s v="PROYECCION DE SOLDADURA-MONTANTE D.VANO DE PARABRISAS"/>
        <s v="SOBRESALE IRREGULAR-CAPOT / REJILLA  DE CALANDRA"/>
        <s v="MAL GRAPADO-CABLEADO AV."/>
        <s v="MANCHA-EMBELLECEDOR ANTINIEBLA AVD"/>
        <s v="NO PLACA-GUARNITURA INF.AV. ENTº. DE PUERTA I."/>
        <s v="BOLLOS-TECHO"/>
        <s v="DESCONCHADO-CAJON PORTON"/>
        <s v="COLOR NO CONJUNTADO-MEDALLON PANEL INT. DE PTA. ARI."/>
        <s v="HUELLAS-PIE  AVD."/>
        <s v="NO PLACA-TRIANGULO EXT. EMB.MARCO DE PTA. ARI."/>
        <s v="RETOQUE DE PINTURA APARENTE-CAJON DE PUERTA ARI."/>
        <s v="NO PLACA-LAMELUNAS EXT. DE PUERTA  ARI."/>
        <s v="COLOR NO CONJUNTADO-MEDALLON PANEL INT. DE PTA. AVI."/>
        <s v="DEPOSITO DE PARTICULAS-VANO DE LUNETA AR."/>
        <s v="MASTICO IRREGULAR-CARA INTERNA DE PAÑO LAT D"/>
        <s v="DEPOSITO DE PARTICULAS-TAPA DE CARBURANTE"/>
        <s v="NO PLACA-EBANISTERIA DE BAJOPELDAÑO I O AVI"/>
        <s v="JUEGO MAL REPARTIDO-TAPA DE CARBURANTE"/>
        <s v="MAL ORIENTADO-VOLANTE  DE DIRECCION"/>
        <s v="NO PLACA-TRIANGULO EXT. EMB.MARCO DE PTA. ARD."/>
        <s v="MAL POSICIONADO-LAMELUNAS EXT. DE PUERTA  ARI."/>
        <s v="DEFORMACION CHAPA-TECHO"/>
        <s v="RETOQUE DE PINTURA APARENTE-ALETA  ARI."/>
        <s v="JUEGO MAL REPARTIDO-PORTILLON BOLSO LADO PASAJERO"/>
        <s v="MUY LIBRE-RENIFLARD P1"/>
        <s v="BOLLOS-ALETA ARD."/>
        <s v="DIFERENCIA DE JUEGO EN SYMETRIA I / D-CAPOT / FARO D."/>
        <s v="RETOQUE DE PINTURA APARENTE-CAPOT AV."/>
        <s v="TALONA A LA MANIOBRA-PORTILLON BOLSO LADO PASAJERO"/>
        <s v="TROU DANS MASTIC-VANO DE LUNETA AR."/>
        <s v="ARRUGAS-ALFOMBRA DE PISO AVD."/>
        <s v="DESCOLGON-ALETA  AVD."/>
        <s v="JUEGO EXCESIVO-MARCO PTA. AVD./ MONTANTE PARABRISAS D."/>
        <s v="JUEGO MAL REPARTIDO-PILOTO ARI./ ALETA"/>
        <s v="SOLDADURA PERFORADA-CARA INTERNA DE PAÑO LAT D"/>
        <s v="ARRUGAS-COJIN DEL ASIENTO AVI."/>
        <s v="DEFORMADO-GUARNITURA  AR.DE RESPALDO AVD."/>
        <s v="DEFORMADO-VISERA DE CUADRO DE INSTRUM."/>
        <s v="DEFORMADO-JUNTA DE PUERTA  ARI. (BURLETE)"/>
        <s v="FALTA ESPESOR DE PINTURA-ENCUADRAMIENTO DE PUERTA AVI."/>
        <s v="JUEGO IRREGULAR-CAPOT AV./ ALETA  AVI."/>
        <s v="PASTILLA ANTICORROS. MAL POSICIONADA-TECHO"/>
        <s v="RAYADO-PANEL INT. DE PUERTA ARD."/>
        <s v="SOBRESALE IRREGULAR-PAÑO DE PUERTA  ARI / ALETA  ARI"/>
        <s v="JUEGO MAL REPARTIDO-EBANISTERIA MONTANTE DE VANO D."/>
        <s v="SOBRESALE DIFERENTE I. /  D.-PORTON / PILOTO ARD."/>
        <s v="JUEGO IRREGULAR-PORTILLON BOLSO LADO PASAJERO"/>
        <s v="SOLDADURA AGRESIVA-ALETA  ARI."/>
        <s v="NO PLACA-ASIDERO APERTURA DE PTA. ARI."/>
        <s v="JUEGO IRREGULAR-EBANISTERIA MONTANTE DE VANO I."/>
        <s v="DESCOLGON-ALETA  ARI."/>
        <s v="SOBRESALE DIFERENTE I. /  D.-PUERTA DE COFRE / ALETA  ARD."/>
        <s v="RAYADO-TRIANGULO EXT. EMB.MARCO DE PTA. ARI."/>
        <s v="DEFORMACION CHAPA-PAÑO LATERAL ARD"/>
        <s v="MASTICO BAJO LACA-GOTERON ENCUADRAMIENTO DE PORTON"/>
        <s v="RETOQUE DE PINTURA APARENTE-PAÑO LATERAL ARD"/>
        <s v="GRAPA FALTA-TAPA CAJA DE HERRAMIENTAS AR."/>
        <s v="MASTICO IRREGULAR-ALETA ARD."/>
        <s v="RETOQUE LOCAL CON PLUMA-MARCO DE PUERTA  ARD."/>
        <s v="MASTICO BAJO LACA-PIE MEDIO  D."/>
        <s v="GRANO-MARCO DE PUERTA  ARD."/>
        <s v="ARRUGAS-GUARNITURA AR.DE RESPALDO AVI."/>
        <s v="RETOQUE LOCAL CON PLUMA-GOTERON COFRE DEL MOTOR"/>
        <s v="DIFERENCIA DE JUEGO EN SYMETRIA I / D-FARO D./ REJILLA DE CALANDRA"/>
        <s v="MAL ASPECTO-EBANISTERIA DE BAJOPELDAÑO D O AVD"/>
        <s v="FIJACION ROSCADA FLOJA-PILOTO DE POSICION AVI."/>
        <s v="MAL POSICIONADO-CAJETIN EXT. LUNA DE PUERTA ARD."/>
        <s v="STRIPPING MAL ASPECTO-MARCO DE PUERTA  ARI."/>
        <s v="JUEGO IRREGULAR-CAPOT AV./ ALETA  AVD."/>
        <s v="RAYADO-CONJUNTO PILOTO ARI"/>
        <s v="JUEGO EXCESIVO-MARCO PTA. ARI./ BRANCARD SUP. I."/>
        <s v="RAYA SOBRE LACA-ENCUADRAMIENTO DE PUERTA ARD."/>
        <s v="FALTA-TAPON PURGA DE FRENO AVD."/>
        <s v="TENSION DEFECTUOSA-BATERIA"/>
        <s v="GRANO-ALETA  AVD."/>
        <s v="GRANO-ENCUADRAMIENTO DE PUERTA AVI."/>
        <s v="RETOQUE DE PINTURA APARENTE-MONTANTE  I.VANO DE PARABRISAS"/>
        <s v="DESCONCHADO-PARACHOQUES AV."/>
        <s v="NO PLACA-EBANISTERIA MONTANTE DE VANO D."/>
        <s v="JUNTA MAL POSICIONADA-TECHO ABIERTO AV. DE CRISTAL"/>
        <s v="NO PLACA-LAMELUNAS EXT. DE PUERTA  ARD."/>
        <s v="BOLLOS-ENCUADRAMIENTO DE PUERTA AVD."/>
        <s v="MUY LIBRE-GUARDAP. PALANCA FRENO DE MANO"/>
        <s v="NO PLACA-PANEL INT. DE PUERTA AVI."/>
        <s v="SOBRESALE IRREGULAR-PUERTA DE COFRE / ALETA  ARI."/>
        <s v="MANCHA-GUARNITURA DE COJIN  AR.UNICO"/>
        <s v="RAYA SOBRE LACA-BAJOCAJA  I."/>
        <s v="FALTA DE MASTICO-CUSTODIA / TECHO LADO D."/>
        <s v="MASTICO IRREGULAR-BORDE ENGASTADO DE CAPOT AV."/>
        <s v="RAYADO-REJILLA DE CALANDRA"/>
        <s v="RETOQUE LOCAL CON PLUMA-PAÑO EXT DE PORTON"/>
        <s v="DEPOSITO DE PARTICULAS-ENCUADRAMIENTO DE PUERTA ARD."/>
        <s v="MASTICO ANTIGRAVILLA  IRREGULAR-ALETA  ARI."/>
        <s v="RAYA SOBRE LACA-ALETA  AVD."/>
        <s v="DIFERENCIA DE JUEGO EN SYMETRIA I / D-PORTON / CUSTODIA  D."/>
        <s v="NO PLACA-EBANISTERIA  D.TABLERO DE BORDO"/>
        <s v="COLOR NO CONJUNTADO-PARACHOQUES / CAJA"/>
        <s v="MUY LIBRE-EMBELLECEDOR DE TECHO D."/>
        <s v="RETOQUE DE PINTURA APARENTE-PAÑO EXT DE PORTON"/>
        <s v="RUIDO ANORMAL-CLIMATIZADOR"/>
        <s v="FALTA CLIPS RACOR-ALETA ARD."/>
        <s v="RAYADO-PARACHOQUES AR."/>
        <s v="MANCHA-COJIN DE ASIENTO CENTRAL AR."/>
        <s v="NO PLACA-CAJETIN EXT. LUNA DE PUERTA ARD."/>
        <s v="JUEGO EXCESIVO-EBANISTERIA MONTANTE DE VANO D."/>
        <s v="GRANO-ALETA  ARI."/>
        <s v="RAYADO-BARRA I. DE LA BACA"/>
        <s v="TALONA A LA MANIOBRA-DESLIZADERAS DE ASIENTO  AVI."/>
        <s v="JUNTA DEFORMADA-DOBLADO INT. DE CAPOT AV.."/>
        <s v="GRANO-PAÑO EXT DE PUERTA ARD"/>
        <s v="MASTICO IRREGULAR-CARA INTERNA DE PAÑO LAT  I"/>
        <s v="SOBRESALE IRREGULAR-CAPOT AV./ ALETA  AVD."/>
        <s v="HUELLAS-CAPOT AV."/>
        <s v="SOBRESALE IRREGULAR-FARO D. / ALETA  AVD."/>
        <s v="TIRO-VOLANTE  DE DIRECCION"/>
        <s v="RAYA SOBRE LACA-PAÑO EXT DE PORTON"/>
        <s v="JUNTA MAL POSICIONADA-ALETA ARD."/>
        <s v="MAL POSICIONADO-REJILLA ALTAVOZ I./ TABLERO DE BORDO"/>
        <s v="INTRODUCE IRREGULAR-MARCO PTA. ARI./ BRANCARD SUP. I."/>
        <s v="RAYAS-PAÑO EXT DE PUERTA ARI"/>
        <s v="DESCONCHADO-REBATIDO DE PUERTA AVD."/>
        <s v="DURO DE CERRAR-PUERTA AVI."/>
        <s v="PIEL DE NARANJA-PAÑO EXT DE PORTON"/>
        <s v="DURO DE CERRAR-PUERTA ARI."/>
        <s v="MALA CONDUCCION CABLEADO-SALPICADERO ENSAMBLADO"/>
        <s v="VISION INTERNA EXCESIVA-GUARNITURA  AR.DE RESPALDO AVD."/>
        <s v="MAL REBABADO-TAPA - BASE DE RETROVISOR EXT. D."/>
        <s v="MANCHAS DE COLA-LUNETA AR FIJA"/>
        <s v="RAYADO-PLETINA DE MANDO VENTILACION-CALEFACCION"/>
        <s v="MAL CENTRADO-PUERTA AVI."/>
        <s v="RETOQUE NO TERMINADO-MARCO DE PUERTA  ARI."/>
        <s v="INTRODUCE IRREGULAR-TECHO ABIERTO AV. DE CRISTAL"/>
        <s v="MAL ASPECTO-REJILLA DE CALANDRA"/>
        <s v="INTRODUCE DIFERENTE I. /  D.-PUERTA DE COFRE / ALETA  ARI."/>
        <s v="JUEGO IRREGULAR-PAÑO DE PUERTA  AVD / ALETA  AVD"/>
        <s v="JUEGO MAL REPARTIDO-PUERTA AVD."/>
        <s v="RETOQUE DE PINTURA APARENTE-CUSTODIA  D."/>
        <s v="GRANO-CAPOT AV."/>
        <s v="SOBRESALE IRREGULAR-TECHO PANORAMICO DE CRISTAL"/>
        <s v="RAYADO-PELDAÑO D"/>
        <s v="DEFORMACION CHAPA-MARCO DE PUERTA  ARD."/>
        <s v="CALIDAD DE SONIDO DEFECTUOSA-CLAXON O BOCINAS I."/>
        <s v="JUEGO MAL REPARTIDO-PUERTA ARI."/>
        <s v="INTRODUCE DIFERENTE I. /  D.-CAPOT / FARO D."/>
        <s v="MASTICO AGRIETADO -PASO DE RUEDA  ARD./ LADO DE CAJA"/>
        <s v="RAYADO-LLAVES DE PUERTAS"/>
        <s v="JUEGO IRREGULAR-CAPOT / REJILLA  DE CALANDRA"/>
        <s v="GRANO-MONTANTE D.VANO DE PARABRISAS"/>
        <s v="PROTECTOR MAL POSICIONADO-ENCUADRAMIENTO DE PUERTA ARD."/>
        <s v="RAYADO-TABLERO DE BORDO"/>
        <s v="JUEGO MAL REPARTIDO-PUERTA AVI."/>
        <s v="RAYADO-PANEL INT. DE PUERTA AVI."/>
        <s v="DETERIORADO-GUARDAP. PALANCA FRENO DE MANO"/>
        <s v="BURBUJAS EN MASTICO-REBATIDO DE PUERTA ARD."/>
        <m/>
      </sharedItems>
    </cacheField>
    <cacheField name="DEFECTO" numFmtId="0">
      <sharedItems containsBlank="1"/>
    </cacheField>
    <cacheField name="DEMERITO" numFmtId="0">
      <sharedItems containsBlank="1" count="3">
        <s v="V2"/>
        <s v="V1"/>
        <m/>
      </sharedItems>
    </cacheField>
    <cacheField name="DPTO" numFmtId="0">
      <sharedItems containsBlank="1" count="10">
        <s v="DIVD"/>
        <s v="PINTURA"/>
        <s v="MONTAJE"/>
        <s v="SOLDADURA"/>
        <s v="SQF"/>
        <s v="DLI"/>
        <s v="ANALISIS"/>
        <m/>
        <s v="AN1"/>
        <s v="RUIDO" u="1"/>
      </sharedItems>
    </cacheField>
    <cacheField name="COMENTARIO" numFmtId="0">
      <sharedItems containsNonDate="0" containsString="0" containsBlank="1"/>
    </cacheField>
    <cacheField name="ORIGEN" numFmtId="0">
      <sharedItems containsNonDate="0" containsString="0" containsBlank="1"/>
    </cacheField>
    <cacheField name="PRO-PIE" numFmtId="0">
      <sharedItems containsNonDate="0" containsString="0" containsBlank="1"/>
    </cacheField>
    <cacheField name="GEOMETRIA" numFmtId="0">
      <sharedItems containsNonDate="0" containsString="0" containsBlank="1"/>
    </cacheField>
    <cacheField name="DETECCION" numFmtId="0">
      <sharedItems containsBlank="1" count="4">
        <s v="ND"/>
        <s v="MR"/>
        <s v="FG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MP Jennifer-Marlene" refreshedDate="43832.614358101855" createdVersion="6" refreshedVersion="6" minRefreshableVersion="3" recordCount="464" xr:uid="{8872BC52-95F7-47A4-AF50-0B5889BF1573}">
  <cacheSource type="worksheet">
    <worksheetSource ref="A1:AJ465" sheet="Datos"/>
  </cacheSource>
  <cacheFields count="36">
    <cacheField name="Año" numFmtId="0">
      <sharedItems containsSemiMixedTypes="0" containsString="0" containsNumber="1" containsInteger="1" minValue="2019" maxValue="2019"/>
    </cacheField>
    <cacheField name="Mes" numFmtId="0">
      <sharedItems containsSemiMixedTypes="0" containsString="0" containsNumber="1" containsInteger="1" minValue="2" maxValue="12"/>
    </cacheField>
    <cacheField name="Semana" numFmtId="0">
      <sharedItems count="33">
        <s v="Sem7"/>
        <s v="Sem9"/>
        <s v="Sem11"/>
        <s v="Sem12"/>
        <s v="Sem13"/>
        <s v="Sem15"/>
        <s v="Sem16"/>
        <s v="Sem17"/>
        <s v="Sem18"/>
        <s v="Sem19"/>
        <s v="Sem20"/>
        <s v="Sem21"/>
        <s v="Sem26"/>
        <s v="Sem30"/>
        <s v="Sem31"/>
        <s v="Sem32"/>
        <s v="Sem33"/>
        <s v="Sem34"/>
        <s v="Sem35"/>
        <s v="Sem36"/>
        <s v="Sem37"/>
        <s v="Sem38"/>
        <s v="Sem39"/>
        <s v="Sem40"/>
        <s v="Sem41"/>
        <s v="Sem42"/>
        <s v="Sem43"/>
        <s v="Sem44"/>
        <s v="Sem45"/>
        <s v="Sem46"/>
        <s v="Sem47"/>
        <s v="Sem48"/>
        <s v="Sem49"/>
      </sharedItems>
    </cacheField>
    <cacheField name="Día" numFmtId="14">
      <sharedItems containsSemiMixedTypes="0" containsNonDate="0" containsDate="1" containsString="0" minDate="2019-02-11T00:00:00" maxDate="2019-12-05T00:00:00"/>
    </cacheField>
    <cacheField name="FAMILIA" numFmtId="14">
      <sharedItems/>
    </cacheField>
    <cacheField name="Tipo  vehiculo" numFmtId="0">
      <sharedItems/>
    </cacheField>
    <cacheField name="Fabrica" numFmtId="0">
      <sharedItems containsMixedTypes="1" containsNumber="1" containsInteger="1" minValue="655" maxValue="655"/>
    </cacheField>
    <cacheField name="Avance PIEZA" numFmtId="0">
      <sharedItems/>
    </cacheField>
    <cacheField name="Motor" numFmtId="0">
      <sharedItems/>
    </cacheField>
    <cacheField name="Caja de velocidades" numFmtId="0">
      <sharedItems/>
    </cacheField>
    <cacheField name="Trasmision" numFmtId="0">
      <sharedItems/>
    </cacheField>
    <cacheField name="Version" numFmtId="0">
      <sharedItems/>
    </cacheField>
    <cacheField name="Num. de Identificacion" numFmtId="0">
      <sharedItems containsMixedTypes="1" containsNumber="1" containsInteger="1" minValue="655191740189" maxValue="655191930023"/>
    </cacheField>
    <cacheField name="Numero de fabricacion" numFmtId="0">
      <sharedItems/>
    </cacheField>
    <cacheField name="Color" numFmtId="0">
      <sharedItems/>
    </cacheField>
    <cacheField name="Codigo" numFmtId="0">
      <sharedItems/>
    </cacheField>
    <cacheField name="Titulo defecto" numFmtId="0">
      <sharedItems count="275">
        <s v="JUEGO EXCESIVO-FARO ANTINIEBLA I."/>
        <s v="HUELLAS-ALETA  ARI."/>
        <s v="GRANO-PAÑO EXT DE PORTON"/>
        <s v="RAYADO-FEU ARD EMBARQUE PORTE DE COFFRE"/>
        <s v="DEPOSITO DE PARTICULAS-ENCUADRAMIENTO DE PUERTA AVI."/>
        <s v="DEFORMADO-CAJETIN INT. LUNA DE PUERTA ARI."/>
        <s v="FALTA ESPESOR DE PINTURA-ALETA  AVI."/>
        <s v="DEFORMADO-EBANISTERIA MONTANTE DE VANO I."/>
        <s v="MASTICO MAL POSICIONADO-PISO AR. DE COFRE-- CAJA"/>
        <s v="DESCONCHADO-PAÑO EXT DE PORTON"/>
        <s v="MAL ASPECTO-ALETA ARD."/>
        <s v="SOBRESALE IRREGULAR-PAÑO DE PUERTA  AVI / PUERTA  ARI"/>
        <s v="JUEGO MAL REPARTIDO-EBANISTERIA MONTANTE DE VANO I."/>
        <s v="DEFORMACION CHAPA-PAÑO EXT DE PUERTA  AVI"/>
        <s v="MAL POSICIONADO-CARCASA RETROVISOR EXTERIOR  D."/>
        <s v="RETOQUE DE PINTURA APARENTE-DOBLADO DE PANEL  LATERAL ARD."/>
        <s v="DESCONCHADO-REBATIDO DE PORTON"/>
        <s v="JUEGO IRREGULAR-REJILLA DE CALANDRA / PARACHOQUES"/>
        <s v="JUEGO IRREGULAR-EBANISTERIA MONTANTE DE VANO D."/>
        <s v="DEPOSITO DE PARTICULAS-CAJON DE PUERTA AVD."/>
        <s v="STRIPPING PAS EN LIGNE-MARCO DE PUERTA  AVI."/>
        <s v="MANCHA-LUNETA AR FIJA"/>
        <s v="NO PLACA-GUARNITURA DE PIE AVD."/>
        <s v="RETOQUE DE PINTURA APARENTE-CARA INTERNA DE PAÑO LAT D"/>
        <s v="JUEGO IRREGULAR-APOYACODOS CENTRAL DE ASIENTOS AV."/>
        <s v="INTRODUCE IRREGULAR-CAPOT / REJILLA  DE CALANDRA"/>
        <s v="DURO DE CERRAR-PUERTA ARD."/>
        <s v="INTRODUCE IRREGULAR-MARCO PTA. AVI./ PIE MEDIO O MARCO PTA. ARI."/>
        <s v="DEPOSITO DE PARTICULAS-MONTANTE D.VANO DE PARABRISAS"/>
        <s v="DEFORMADO-ALFOMBRA DE PISO AVD."/>
        <s v="MASTICO BAJO LACA-PISO AR. DE COFRE-- CAJA"/>
        <s v="HUELLAS-MARCO DE PUERTA  AVI."/>
        <s v="TREPIDACION-EMBRAGUE"/>
        <s v="RAYA SOBRE LACA-CARA INTERNA DE PAÑO LAT D"/>
        <s v="MANCHAS DE COLA-MONTANTE D.VANO DE PARABRISAS"/>
        <s v="PIEL DE NARANJA-PIE MEDIO  I."/>
        <s v="BATIMIENTO AL CIERRE DE PUERTA-LUNA MOVIL DE PUERTA AVD."/>
        <s v="RETOQUE DE PINTURA APARENTE-ALETA ARD."/>
        <s v="DESCONCHADO-ENCUADRAMIENTO DE PUERTA AVD."/>
        <s v="DESCOLGON-BAJOCAJA D."/>
        <s v="MAL POSICIONADO-EBANISTERIA MONTANTE DE VANO I."/>
        <s v="BATIMIENTO AL CIERRE DE PUERTA-LUNA MOVIL DE PUERTA AVI."/>
        <s v="MAL CENTRADO-LUNETA AR FIJA"/>
        <s v="JUNTA MAL POSICIONADA-ALETA  AVD."/>
        <s v="RETOQUE LOCAL CON PLUMA-PAÑO EXT DE PUERTA AVD"/>
        <s v="RETOQUE DE PINTURA APARENTE-PARACHOQUES AV."/>
        <s v="MASTICO IRREGULAR-TECHO"/>
        <s v="JUNTA DEFORMADA-MARCO DE PUERTA  ARD."/>
        <s v="RETOQUE NO TERMINADO-ALETA  AVI."/>
        <s v="NO PLACA-GUARNITURA INF.AV. ENTº.DE PUERTA D."/>
        <s v="RAYA SOBRE LACA-PAÑO EXT DE PUERTA AVD"/>
        <s v="RAYADO-GUARNITURA INF. AR. ENTRADA DE PTA.D."/>
        <s v="DESCONCHADO-CAJON DE PUERTA ARD."/>
        <s v="MASTICO AGRIETADO -ALETA ARD."/>
        <s v="OBTURADOR MAL POSICIONADO-ALETA  AVD."/>
        <s v="RETOQUE DE PINTURA APARENTE-ENCUADRAMIENTO DE PUERTA AVI."/>
        <s v="DEPOSITO DE PARTICULAS-ALETA  ARI."/>
        <s v="DIFERENCIA DE JUEGO EN SYMETRIA I / D-CAPOT / FARO I."/>
        <s v="MASTICO IRREGULAR-VANO DE LUNETA AR."/>
        <s v="BOLLOS-CAPOT AV."/>
        <s v="TROU DANS MASTIC-PISO AR. DE COFRE-- CAJA"/>
        <s v="INTRODUCE IRREGULAR-PIE DE PARABRISAS D./ ALETA  AVD."/>
        <s v="STRIPPING PAS EN LIGNE-MARCO DE PUERTA  ARI."/>
        <s v="GRANO-ALETA ARD."/>
        <s v="SOBRESALE DIFERENTE I. /  D.-PORTON / PILOTO ARI."/>
        <s v="MASTICO ANTIGRAVILLA ABUNDANTE-ALETA  ARI."/>
        <s v="RUIDO DE CUERPO EXTRAÑO-PUERTA ARD."/>
        <s v="DESCONCHADO-CARA INTERNA DE PAÑO LAT  I"/>
        <s v="DEFORMADO-ALFOMBRA DE PISO AVI."/>
        <s v="BATIMIENTO AL CIERRE DE PUERTA-ZONA AR. DEL HABITACULO"/>
        <s v="MASTICO ANTIGRAVILLA  IRREGULAR-BAJOCAJA  I."/>
        <s v="JUEGO IRREGULAR-FARO D./ REJILLA DE CALANDRA"/>
        <s v="DESCONCHADO-REBATIDO DE PUERTA ARD."/>
        <s v="MAL POSICIONADO PASA-CABLES-CAJON DE PUERTA ARD."/>
        <s v="MAL POSICIONADO-EBANISTERIA MONTANTE DE VANO D."/>
        <s v="TIRO-DIRECCION ASISTIDA"/>
        <s v="FIJACION ROSCADA FLOJA-PARACHOQUES AR."/>
        <s v="RETOQUE DE PINTURA APARENTE-ENCUADRAMIENTO DE PUERTA ARD."/>
        <s v="MASTICO DESPEGADO-JOINT AV BENNE"/>
        <s v="MANCHA-MANDO EXTERIOR  APERTURA  PUERTA  AVI."/>
        <s v="INTRODUCE IRREGULAR-PAÑO DE PUERTA  AVI / ALETA  AVI"/>
        <s v="BOLLOS-BAJOCAJA D."/>
        <s v="MANCHAS DE COLA-TECHO"/>
        <s v="FALTA DE FIJACION ROSCADA-PARACHOQUES AV."/>
        <s v="SOBRESALE IRREGULAR-PAÑO DE PUERTA  AVD / ALETA  AVD"/>
        <s v="RETOQUE DE PINTURA APARENTE-PAÑO EXT DE PUERTA AVD"/>
        <s v="DESCONCHADO-BISAGRA SUP. DE PUERTA ARD."/>
        <s v="MANCHAS DE COLA-LUNA MOVIL DE PUERTA AVD."/>
        <s v="NO PLACA-LATERAL D.DE PARACHOQUES / ALETA AVD."/>
        <s v="RETOQUE DE PINTURA APARENTE-PISO AR. DE COFRE-- CAJA"/>
        <s v="HUELLAS-DOBLADO MARCO DE PUERTA AVI."/>
        <s v="RETOQUE LOCAL CON PLUMA-DOBLADO DE PANEL  LATERAL ARI."/>
        <s v="JUEGO MAL REPARTIDO-CAPOT AV./ ALETA  AVI."/>
        <s v="VIBRACION SIN RUIDO-SUSPENSION AV"/>
        <s v="JUEGO MAL REPARTIDO-LUNETA AR FIJA"/>
        <s v="DESCONCHADO-REBATIDO DE PUERTA AVI."/>
        <s v="DEFORMADO-PARACHOQUES AV."/>
        <s v="DESCONCHADO-PISO AR. DE COFRE-- CAJA"/>
        <s v="RAYADO-ASIDERO APERTURA DE PTA. AVD."/>
        <s v="DESCONCHADO-REBATIDO DE PUERTA ARI."/>
        <s v="JUEGO IRREGULAR-PILOTO ARI./ ALETA"/>
        <s v="VIBRACION AL CIERRE DE LA PUERTA-ZONA AR. DEL HABITACULO"/>
        <s v="JUEGO MAL REPARTIDO-CAPOT / FARO I."/>
        <s v="MANCHA-PARACHOQUES AV."/>
        <s v="NO PLACA-PANEL INT. DE PUERTA ARD."/>
        <s v="RAYA SOBRE LACA-TECHO"/>
        <s v="NO PLACA-DEFLECTOR LAT. I. DE PARABRISAS"/>
        <s v="ARRUGAS-GUARNITURA AV.RESPALDO DE ASIENTO AVI."/>
        <s v="MUY LIBRE-APOYACODOS CENTRAL DE ASIENTOS AV."/>
        <s v="MASTICO BAJO LACA-PAÑO EXT DE PUERTA AVD"/>
        <s v="DESCONCHADO-BISAGRA SUP. DE PTA  BATIENTE ARI."/>
        <s v="NO PLACA-FALDILLA SALVABARROS  AVI."/>
        <s v="RETOQUE NO TERMINADO-ALETA ARD."/>
        <s v="SOBRESALE IRREGULAR-LATERAL I. DE PARACHOQUES / ALETA AVI."/>
        <s v="NO PLACA-CAJETIN EXT. LUNA DE PUERTA AVD."/>
        <s v="SOLDADURA AGRESIVA-CARA INTERNA DE PAÑO LAT  I"/>
        <s v="GRANO-MONTANTE  I.VANO DE PARABRISAS"/>
        <s v="OBTURADOR MAL POSICIONADO-ALETA  AVI."/>
        <s v="NO PLACA-TAPA INT. DE RETROVISOR I."/>
        <s v="INTRODUCE IRREGULAR-MARCO PTA. ARI./ PIE CUSTODIA I."/>
        <s v="DESCOLGON-CAJON PORTON"/>
        <s v="PROYECCION DE SOLDADURA-MONTANTE D.VANO DE PARABRISAS"/>
        <s v="SOBRESALE IRREGULAR-CAPOT / REJILLA  DE CALANDRA"/>
        <s v="MAL GRAPADO-CABLEADO AV."/>
        <s v="MANCHA-EMBELLECEDOR ANTINIEBLA AVD"/>
        <s v="NO PLACA-GUARNITURA INF.AV. ENTº. DE PUERTA I."/>
        <s v="BOLLOS-TECHO"/>
        <s v="DESCONCHADO-CAJON PORTON"/>
        <s v="COLOR NO CONJUNTADO-MEDALLON PANEL INT. DE PTA. ARI."/>
        <s v="HUELLAS-PIE  AVD."/>
        <s v="NO PLACA-TRIANGULO EXT. EMB.MARCO DE PTA. ARI."/>
        <s v="RETOQUE DE PINTURA APARENTE-CAJON DE PUERTA ARI."/>
        <s v="NO PLACA-LAMELUNAS EXT. DE PUERTA  ARI."/>
        <s v="COLOR NO CONJUNTADO-MEDALLON PANEL INT. DE PTA. AVI."/>
        <s v="DEPOSITO DE PARTICULAS-VANO DE LUNETA AR."/>
        <s v="MASTICO IRREGULAR-CARA INTERNA DE PAÑO LAT D"/>
        <s v="DEPOSITO DE PARTICULAS-TAPA DE CARBURANTE"/>
        <s v="NO PLACA-EBANISTERIA DE BAJOPELDAÑO I O AVI"/>
        <s v="JUEGO MAL REPARTIDO-TAPA DE CARBURANTE"/>
        <s v="MAL ORIENTADO-VOLANTE  DE DIRECCION"/>
        <s v="NO PLACA-TRIANGULO EXT. EMB.MARCO DE PTA. ARD."/>
        <s v="MAL POSICIONADO-LAMELUNAS EXT. DE PUERTA  ARI."/>
        <s v="DEFORMACION CHAPA-TECHO"/>
        <s v="RETOQUE DE PINTURA APARENTE-ALETA  ARI."/>
        <s v="JUEGO MAL REPARTIDO-PORTILLON BOLSO LADO PASAJERO"/>
        <s v="MUY LIBRE-RENIFLARD P1"/>
        <s v="BOLLOS-ALETA ARD."/>
        <s v="DIFERENCIA DE JUEGO EN SYMETRIA I / D-CAPOT / FARO D."/>
        <s v="RETOQUE DE PINTURA APARENTE-CAPOT AV."/>
        <s v="TALONA A LA MANIOBRA-PORTILLON BOLSO LADO PASAJERO"/>
        <s v="TROU DANS MASTIC-VANO DE LUNETA AR."/>
        <s v="ARRUGAS-ALFOMBRA DE PISO AVD."/>
        <s v="DESCOLGON-ALETA  AVD."/>
        <s v="JUEGO EXCESIVO-MARCO PTA. AVD./ MONTANTE PARABRISAS D."/>
        <s v="JUEGO MAL REPARTIDO-PILOTO ARI./ ALETA"/>
        <s v="SOLDADURA PERFORADA-CARA INTERNA DE PAÑO LAT D"/>
        <s v="ARRUGAS-COJIN DEL ASIENTO AVI."/>
        <s v="DEFORMADO-GUARNITURA  AR.DE RESPALDO AVD."/>
        <s v="DEFORMADO-VISERA DE CUADRO DE INSTRUM."/>
        <s v="DEFORMADO-JUNTA DE PUERTA  ARI. (BURLETE)"/>
        <s v="FALTA ESPESOR DE PINTURA-ENCUADRAMIENTO DE PUERTA AVI."/>
        <s v="JUEGO IRREGULAR-CAPOT AV./ ALETA  AVI."/>
        <s v="PASTILLA ANTICORROS. MAL POSICIONADA-TECHO"/>
        <s v="RAYADO-PANEL INT. DE PUERTA ARD."/>
        <s v="SOBRESALE IRREGULAR-PAÑO DE PUERTA  ARI / ALETA  ARI"/>
        <s v="JUEGO MAL REPARTIDO-EBANISTERIA MONTANTE DE VANO D."/>
        <s v="SOBRESALE DIFERENTE I. /  D.-PORTON / PILOTO ARD."/>
        <s v="JUEGO IRREGULAR-PORTILLON BOLSO LADO PASAJERO"/>
        <s v="SOLDADURA AGRESIVA-ALETA  ARI."/>
        <s v="NO PLACA-ASIDERO APERTURA DE PTA. ARI."/>
        <s v="JUEGO IRREGULAR-EBANISTERIA MONTANTE DE VANO I."/>
        <s v="DESCOLGON-ALETA  ARI."/>
        <s v="SOBRESALE DIFERENTE I. /  D.-PUERTA DE COFRE / ALETA  ARD."/>
        <s v="RAYADO-TRIANGULO EXT. EMB.MARCO DE PTA. ARI."/>
        <s v="DEFORMACION CHAPA-PAÑO LATERAL ARD"/>
        <s v="MASTICO BAJO LACA-GOTERON ENCUADRAMIENTO DE PORTON"/>
        <s v="RETOQUE DE PINTURA APARENTE-PAÑO LATERAL ARD"/>
        <s v="GRAPA FALTA-TAPA CAJA DE HERRAMIENTAS AR."/>
        <s v="MASTICO IRREGULAR-ALETA ARD."/>
        <s v="RETOQUE LOCAL CON PLUMA-MARCO DE PUERTA  ARD."/>
        <s v="MASTICO BAJO LACA-PIE MEDIO  D."/>
        <s v="GRANO-MARCO DE PUERTA  ARD."/>
        <s v="ARRUGAS-GUARNITURA AR.DE RESPALDO AVI."/>
        <s v="RETOQUE LOCAL CON PLUMA-GOTERON COFRE DEL MOTOR"/>
        <s v="DIFERENCIA DE JUEGO EN SYMETRIA I / D-FARO D./ REJILLA DE CALANDRA"/>
        <s v="MAL ASPECTO-EBANISTERIA DE BAJOPELDAÑO D O AVD"/>
        <s v="FIJACION ROSCADA FLOJA-PILOTO DE POSICION AVI."/>
        <s v="MAL POSICIONADO-CAJETIN EXT. LUNA DE PUERTA ARD."/>
        <s v="STRIPPING MAL ASPECTO-MARCO DE PUERTA  ARI."/>
        <s v="JUEGO IRREGULAR-CAPOT AV./ ALETA  AVD."/>
        <s v="RAYADO-CONJUNTO PILOTO ARI"/>
        <s v="JUEGO EXCESIVO-MARCO PTA. ARI./ BRANCARD SUP. I."/>
        <s v="RAYA SOBRE LACA-ENCUADRAMIENTO DE PUERTA ARD."/>
        <s v="FALTA-TAPON PURGA DE FRENO AVD."/>
        <s v="TENSION DEFECTUOSA-BATERIA"/>
        <s v="GRANO-ALETA  AVD."/>
        <s v="GRANO-ENCUADRAMIENTO DE PUERTA AVI."/>
        <s v="RETOQUE DE PINTURA APARENTE-MONTANTE  I.VANO DE PARABRISAS"/>
        <s v="DESCONCHADO-PARACHOQUES AV."/>
        <s v="NO PLACA-EBANISTERIA MONTANTE DE VANO D."/>
        <s v="JUNTA MAL POSICIONADA-TECHO ABIERTO AV. DE CRISTAL"/>
        <s v="NO PLACA-LAMELUNAS EXT. DE PUERTA  ARD."/>
        <s v="BOLLOS-ENCUADRAMIENTO DE PUERTA AVD."/>
        <s v="MUY LIBRE-GUARDAP. PALANCA FRENO DE MANO"/>
        <s v="NO PLACA-PANEL INT. DE PUERTA AVI."/>
        <s v="SOBRESALE IRREGULAR-PUERTA DE COFRE / ALETA  ARI."/>
        <s v="MANCHA-GUARNITURA DE COJIN  AR.UNICO"/>
        <s v="RAYA SOBRE LACA-BAJOCAJA  I."/>
        <s v="FALTA DE MASTICO-CUSTODIA / TECHO LADO D."/>
        <s v="MASTICO IRREGULAR-BORDE ENGASTADO DE CAPOT AV."/>
        <s v="RAYADO-REJILLA DE CALANDRA"/>
        <s v="RETOQUE LOCAL CON PLUMA-PAÑO EXT DE PORTON"/>
        <s v="DEPOSITO DE PARTICULAS-ENCUADRAMIENTO DE PUERTA ARD."/>
        <s v="MASTICO ANTIGRAVILLA  IRREGULAR-ALETA  ARI."/>
        <s v="RAYA SOBRE LACA-ALETA  AVD."/>
        <s v="DIFERENCIA DE JUEGO EN SYMETRIA I / D-PORTON / CUSTODIA  D."/>
        <s v="NO PLACA-EBANISTERIA  D.TABLERO DE BORDO"/>
        <s v="COLOR NO CONJUNTADO-PARACHOQUES / CAJA"/>
        <s v="MUY LIBRE-EMBELLECEDOR DE TECHO D."/>
        <s v="RETOQUE DE PINTURA APARENTE-PAÑO EXT DE PORTON"/>
        <s v="RUIDO ANORMAL-CLIMATIZADOR"/>
        <s v="FALTA CLIPS RACOR-ALETA ARD."/>
        <s v="RAYADO-PARACHOQUES AR."/>
        <s v="MANCHA-COJIN DE ASIENTO CENTRAL AR."/>
        <s v="NO PLACA-CAJETIN EXT. LUNA DE PUERTA ARD."/>
        <s v="JUEGO EXCESIVO-EBANISTERIA MONTANTE DE VANO D."/>
        <s v="GRANO-ALETA  ARI."/>
        <s v="RAYADO-BARRA I. DE LA BACA"/>
        <s v="TALONA A LA MANIOBRA-DESLIZADERAS DE ASIENTO  AVI."/>
        <s v="JUNTA DEFORMADA-DOBLADO INT. DE CAPOT AV.."/>
        <s v="GRANO-PAÑO EXT DE PUERTA ARD"/>
        <s v="MASTICO IRREGULAR-CARA INTERNA DE PAÑO LAT  I"/>
        <s v="SOBRESALE IRREGULAR-CAPOT AV./ ALETA  AVD."/>
        <s v="HUELLAS-CAPOT AV."/>
        <s v="SOBRESALE IRREGULAR-FARO D. / ALETA  AVD."/>
        <s v="TIRO-VOLANTE  DE DIRECCION"/>
        <s v="RAYA SOBRE LACA-PAÑO EXT DE PORTON"/>
        <s v="JUNTA MAL POSICIONADA-ALETA ARD."/>
        <s v="MAL POSICIONADO-REJILLA ALTAVOZ I./ TABLERO DE BORDO"/>
        <s v="INTRODUCE IRREGULAR-MARCO PTA. ARI./ BRANCARD SUP. I."/>
        <s v="RAYAS-PAÑO EXT DE PUERTA ARI"/>
        <s v="DESCONCHADO-REBATIDO DE PUERTA AVD."/>
        <s v="DURO DE CERRAR-PUERTA AVI."/>
        <s v="PIEL DE NARANJA-PAÑO EXT DE PORTON"/>
        <s v="DURO DE CERRAR-PUERTA ARI."/>
        <s v="MALA CONDUCCION CABLEADO-SALPICADERO ENSAMBLADO"/>
        <s v="VISION INTERNA EXCESIVA-GUARNITURA  AR.DE RESPALDO AVD."/>
        <s v="MAL REBABADO-TAPA - BASE DE RETROVISOR EXT. D."/>
        <s v="MANCHAS DE COLA-LUNETA AR FIJA"/>
        <s v="RAYADO-PLETINA DE MANDO VENTILACION-CALEFACCION"/>
        <s v="MAL CENTRADO-PUERTA AVI."/>
        <s v="RETOQUE NO TERMINADO-MARCO DE PUERTA  ARI."/>
        <s v="INTRODUCE IRREGULAR-TECHO ABIERTO AV. DE CRISTAL"/>
        <s v="MAL ASPECTO-REJILLA DE CALANDRA"/>
        <s v="INTRODUCE DIFERENTE I. /  D.-PUERTA DE COFRE / ALETA  ARI."/>
        <s v="JUEGO IRREGULAR-PAÑO DE PUERTA  AVD / ALETA  AVD"/>
        <s v="JUEGO MAL REPARTIDO-PUERTA AVD."/>
        <s v="RETOQUE DE PINTURA APARENTE-CUSTODIA  D."/>
        <s v="GRANO-CAPOT AV."/>
        <s v="SOBRESALE IRREGULAR-TECHO PANORAMICO DE CRISTAL"/>
        <s v="RAYADO-PELDAÑO D"/>
        <s v="DEFORMACION CHAPA-MARCO DE PUERTA  ARD."/>
        <s v="CALIDAD DE SONIDO DEFECTUOSA-CLAXON O BOCINAS I."/>
        <s v="JUEGO MAL REPARTIDO-PUERTA ARI."/>
        <s v="INTRODUCE DIFERENTE I. /  D.-CAPOT / FARO D."/>
        <s v="MASTICO AGRIETADO -PASO DE RUEDA  ARD./ LADO DE CAJA"/>
        <s v="RAYADO-LLAVES DE PUERTAS"/>
        <s v="JUEGO IRREGULAR-CAPOT / REJILLA  DE CALANDRA"/>
        <s v="GRANO-MONTANTE D.VANO DE PARABRISAS"/>
        <s v="PROTECTOR MAL POSICIONADO-ENCUADRAMIENTO DE PUERTA ARD."/>
        <s v="RAYADO-TABLERO DE BORDO"/>
        <s v="JUEGO MAL REPARTIDO-PUERTA AVI."/>
        <s v="RAYADO-PANEL INT. DE PUERTA AVI."/>
        <s v="DETERIORADO-GUARDAP. PALANCA FRENO DE MANO"/>
        <s v="BURBUJAS EN MASTICO-REBATIDO DE PUERTA ARD."/>
      </sharedItems>
    </cacheField>
    <cacheField name="DEFECTO" numFmtId="0">
      <sharedItems containsBlank="1"/>
    </cacheField>
    <cacheField name="DEMERITO" numFmtId="0">
      <sharedItems/>
    </cacheField>
    <cacheField name="DPTO" numFmtId="0">
      <sharedItems containsBlank="1"/>
    </cacheField>
    <cacheField name="COMENTARIO" numFmtId="0">
      <sharedItems containsNonDate="0" containsString="0" containsBlank="1"/>
    </cacheField>
    <cacheField name="ORIGEN" numFmtId="0">
      <sharedItems containsNonDate="0" containsString="0" containsBlank="1"/>
    </cacheField>
    <cacheField name="PRO-PIE" numFmtId="0">
      <sharedItems containsNonDate="0" containsString="0" containsBlank="1"/>
    </cacheField>
    <cacheField name="GEOMETRIA" numFmtId="0">
      <sharedItems containsNonDate="0" containsString="0" containsBlank="1"/>
    </cacheField>
    <cacheField name="DETECCION" numFmtId="0">
      <sharedItems/>
    </cacheField>
    <cacheField name="PESD" numFmtId="0">
      <sharedItems containsNonDate="0" containsString="0" containsBlank="1"/>
    </cacheField>
    <cacheField name="ZONA" numFmtId="0">
      <sharedItems containsBlank="1"/>
    </cacheField>
    <cacheField name="GRUPOS" numFmtId="0">
      <sharedItems/>
    </cacheField>
    <cacheField name="PUESTO FUGA CSC /CSCD" numFmtId="0">
      <sharedItems/>
    </cacheField>
    <cacheField name="OPERADOR FUGA CSC/CSCD" numFmtId="0">
      <sharedItems containsBlank="1"/>
    </cacheField>
    <cacheField name="ZONA CHECKMAN" numFmtId="0">
      <sharedItems containsNonDate="0" containsString="0" containsBlank="1"/>
    </cacheField>
    <cacheField name="PUESTO FUGA CHECKMAN" numFmtId="0">
      <sharedItems containsNonDate="0" containsString="0" containsBlank="1"/>
    </cacheField>
    <cacheField name="OPERADOR FUGA CHECKMAN" numFmtId="0">
      <sharedItems containsNonDate="0" containsString="0" containsBlank="1"/>
    </cacheField>
    <cacheField name="Retocador" numFmtId="0">
      <sharedItems containsNonDate="0" containsString="0" containsBlank="1"/>
    </cacheField>
    <cacheField name="VALIDADOR" numFmtId="0">
      <sharedItems containsNonDate="0" containsString="0" containsBlank="1"/>
    </cacheField>
    <cacheField name="UE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1">
  <r>
    <n v="2019"/>
    <x v="0"/>
    <s v="Sem7"/>
    <d v="2019-02-11T00:00:00"/>
    <s v="XND"/>
    <s v="H60A"/>
    <s v="655"/>
    <s v="MADC-S"/>
    <s v="M9T-670"/>
    <s v="1K1-027"/>
    <s v="TR4X2"/>
    <s v="E2A"/>
    <s v="655190520042"/>
    <s v="L005632"/>
    <s v="OV369"/>
    <s v="0030-7017"/>
    <s v="JUEGO EXCESIVO-FARO ANTINIEBLA I."/>
    <m/>
    <x v="0"/>
    <s v="DIVD"/>
    <m/>
    <m/>
    <m/>
    <m/>
    <x v="0"/>
    <m/>
    <m/>
    <s v="GEOMETRIA"/>
    <s v="CSC E"/>
    <s v="SUAREZ"/>
    <m/>
    <m/>
    <m/>
    <m/>
  </r>
  <r>
    <n v="2019"/>
    <x v="0"/>
    <s v="Sem7"/>
    <d v="2019-02-11T00:00:00"/>
    <s v="XND"/>
    <s v="H60A"/>
    <s v="655"/>
    <s v="MADC-S"/>
    <s v="M9T-670"/>
    <s v="1K1-027"/>
    <s v="TR4X2"/>
    <s v="E1D"/>
    <s v="655190720028"/>
    <s v="L005634"/>
    <s v="OV369"/>
    <s v="1270-4513"/>
    <s v="HUELLAS-ALETA  ARI."/>
    <m/>
    <x v="0"/>
    <s v="PINTURA"/>
    <m/>
    <m/>
    <m/>
    <m/>
    <x v="0"/>
    <m/>
    <m/>
    <s v="ASPECTO"/>
    <s v="CSC E"/>
    <s v="SUAREZ"/>
    <m/>
    <m/>
    <m/>
    <m/>
  </r>
  <r>
    <n v="2019"/>
    <x v="0"/>
    <s v="Sem7"/>
    <d v="2019-02-11T00:00:00"/>
    <s v="XND"/>
    <s v="H60A"/>
    <s v="655"/>
    <s v="MADC-S"/>
    <s v="M9T-670"/>
    <s v="1K1-027"/>
    <s v="TR4X2"/>
    <s v="E1D"/>
    <s v="655190720028"/>
    <s v="L005634"/>
    <s v="OV369"/>
    <s v="1180-4504"/>
    <s v="GRANO-PAÑO EXT DE PORTON"/>
    <m/>
    <x v="0"/>
    <s v="PINTURA"/>
    <m/>
    <m/>
    <m/>
    <m/>
    <x v="0"/>
    <m/>
    <m/>
    <s v="ASPECTO"/>
    <s v="CSC E"/>
    <s v="TOLEDO"/>
    <m/>
    <m/>
    <m/>
    <m/>
  </r>
  <r>
    <n v="2019"/>
    <x v="0"/>
    <s v="Sem7"/>
    <d v="2019-02-12T00:00:00"/>
    <s v="XND"/>
    <s v="H60A"/>
    <s v="655"/>
    <s v="MADC-S"/>
    <s v="M9T-670"/>
    <s v="1K1-027"/>
    <s v="TR4X2"/>
    <s v="E2A"/>
    <s v="655190610064"/>
    <s v="L005695"/>
    <s v="NV676"/>
    <s v="2330-7178"/>
    <s v="RAYADO-FEU ARD EMBARQUE PORTE DE COFFRE"/>
    <m/>
    <x v="0"/>
    <s v="DEGRADACION"/>
    <m/>
    <m/>
    <m/>
    <m/>
    <x v="0"/>
    <m/>
    <m/>
    <s v="ASPECTO"/>
    <s v="CSC E"/>
    <s v="TOLEDO"/>
    <m/>
    <m/>
    <m/>
    <m/>
  </r>
  <r>
    <n v="2019"/>
    <x v="0"/>
    <s v="Sem7"/>
    <d v="2019-02-12T00:00:00"/>
    <s v="XND"/>
    <s v="H60A"/>
    <s v="655"/>
    <s v="MADC-S"/>
    <s v="M9T-670"/>
    <s v="1K1-027"/>
    <s v="TR4X2"/>
    <s v="E2A"/>
    <s v="655190610064"/>
    <s v="L005695"/>
    <s v="NV676"/>
    <s v="1190-4373"/>
    <s v="DEPOSITO DE PARTICULAS-ENCUADRAMIENTO DE PUERTA AVI."/>
    <m/>
    <x v="0"/>
    <s v="PINTURA"/>
    <m/>
    <m/>
    <m/>
    <m/>
    <x v="1"/>
    <m/>
    <m/>
    <s v="ASPECTO"/>
    <s v="CSC E"/>
    <s v="CARRIZO"/>
    <m/>
    <m/>
    <m/>
    <m/>
  </r>
  <r>
    <n v="2019"/>
    <x v="0"/>
    <s v="Sem7"/>
    <d v="2019-02-13T00:00:00"/>
    <s v="XND"/>
    <s v="H60A"/>
    <s v="655"/>
    <s v="MADC-S"/>
    <s v="M9T-670"/>
    <s v="1K1-027"/>
    <s v="TR4X2"/>
    <s v="E1D"/>
    <s v="655190720047"/>
    <s v="L005679"/>
    <s v="OV369"/>
    <s v="2240-5689"/>
    <s v="DEFORMADO-CAJETIN INT. LUNA DE PUERTA ARI."/>
    <m/>
    <x v="0"/>
    <s v="MONTAJE"/>
    <m/>
    <m/>
    <m/>
    <m/>
    <x v="1"/>
    <m/>
    <m/>
    <s v="MODO OPERATORIO"/>
    <s v="CSC E"/>
    <s v="CARRIZO"/>
    <m/>
    <m/>
    <s v="Heredia"/>
    <m/>
  </r>
  <r>
    <n v="2019"/>
    <x v="0"/>
    <s v="Sem7"/>
    <d v="2019-02-13T00:00:00"/>
    <s v="XND"/>
    <s v="H60A"/>
    <s v="655"/>
    <s v="MADC-S"/>
    <s v="M9T-670"/>
    <s v="1K1-027"/>
    <s v="TR4X2"/>
    <s v="E1D"/>
    <s v="655190720055"/>
    <s v="L005672"/>
    <s v="OV369"/>
    <s v="1220-4213"/>
    <s v="FALTA ESPESOR DE PINTURA-ALETA  AVI."/>
    <m/>
    <x v="0"/>
    <s v="PINTURA"/>
    <m/>
    <m/>
    <m/>
    <m/>
    <x v="1"/>
    <m/>
    <m/>
    <s v="ASPECTO"/>
    <s v="CSC D"/>
    <s v="MALDONADO"/>
    <m/>
    <m/>
    <s v="Fonseca"/>
    <m/>
  </r>
  <r>
    <n v="2019"/>
    <x v="0"/>
    <s v="Sem7"/>
    <d v="2019-02-14T00:00:00"/>
    <s v="XND"/>
    <s v="H60A"/>
    <s v="655"/>
    <s v="MADC-S"/>
    <s v="M9T-670"/>
    <s v="1K1-027"/>
    <s v="TR4X2"/>
    <s v="E1D"/>
    <s v="655190620051"/>
    <s v="L005684"/>
    <s v="OV727"/>
    <s v="2240-6305"/>
    <s v="DEFORMADO-EBANISTERIA MONTANTE DE VANO I."/>
    <m/>
    <x v="0"/>
    <s v="SOLDADURA"/>
    <m/>
    <m/>
    <m/>
    <m/>
    <x v="0"/>
    <m/>
    <m/>
    <s v="GEOMETRIA"/>
    <s v="CSC E"/>
    <s v="CARRIZO"/>
    <m/>
    <m/>
    <m/>
    <m/>
  </r>
  <r>
    <n v="2019"/>
    <x v="0"/>
    <s v="Sem7"/>
    <d v="2019-02-14T00:00:00"/>
    <s v="XND"/>
    <s v="H60A"/>
    <s v="655"/>
    <s v="MADC-S"/>
    <s v="M9T-670"/>
    <s v="1K1-027"/>
    <s v="TR4X2"/>
    <s v="E3"/>
    <s v="655190710009"/>
    <s v="L005789"/>
    <s v="OV369"/>
    <s v="1010-4130"/>
    <s v="MASTICO MAL POSICIONADO-PISO AR. DE COFRE-- CAJA"/>
    <m/>
    <x v="0"/>
    <s v="PINTURA"/>
    <m/>
    <m/>
    <m/>
    <m/>
    <x v="0"/>
    <m/>
    <m/>
    <s v="ASPECTO"/>
    <s v="CSC E"/>
    <s v="TOLEDO"/>
    <m/>
    <m/>
    <m/>
    <m/>
  </r>
  <r>
    <n v="2019"/>
    <x v="0"/>
    <s v="Sem9"/>
    <d v="2019-02-25T00:00:00"/>
    <s v="XND"/>
    <s v="H60A"/>
    <s v="655"/>
    <s v="MADC-S"/>
    <s v="M9T-670"/>
    <s v="1K1-027"/>
    <s v="4X4TST"/>
    <s v="E2A"/>
    <s v="655190620025"/>
    <s v="L."/>
    <s v="OV369"/>
    <s v="1510-4504"/>
    <s v="DESCONCHADO-PAÑO EXT DE PORTON"/>
    <m/>
    <x v="0"/>
    <s v="PINTURA"/>
    <m/>
    <m/>
    <m/>
    <m/>
    <x v="0"/>
    <m/>
    <m/>
    <s v="ASPECTO"/>
    <s v="CSC E"/>
    <s v="TOLEDO"/>
    <m/>
    <m/>
    <m/>
    <m/>
  </r>
  <r>
    <n v="2019"/>
    <x v="0"/>
    <s v="Sem9"/>
    <d v="2019-02-25T00:00:00"/>
    <s v="XND"/>
    <s v="H60A"/>
    <s v="655"/>
    <s v="MADC-S"/>
    <s v="M9T-670"/>
    <s v="1K1-027"/>
    <s v="4X4TST"/>
    <s v="E2A"/>
    <s v="655190620025"/>
    <s v="L."/>
    <s v="OV369"/>
    <s v="2170-4514"/>
    <s v="MAL ASPECTO-ALETA ARD."/>
    <m/>
    <x v="0"/>
    <s v="PINTURA"/>
    <m/>
    <m/>
    <m/>
    <m/>
    <x v="0"/>
    <m/>
    <m/>
    <s v="ASPECTO"/>
    <s v="CSC E"/>
    <s v="TOLEDO"/>
    <m/>
    <m/>
    <m/>
    <m/>
  </r>
  <r>
    <n v="2019"/>
    <x v="0"/>
    <s v="Sem9"/>
    <d v="2019-02-25T00:00:00"/>
    <s v="XND"/>
    <s v="H60A"/>
    <s v="655"/>
    <s v="MADC-S"/>
    <s v="M9T-670"/>
    <s v="1K1-027"/>
    <s v="TR4X2"/>
    <s v="E2A"/>
    <s v="655190710019"/>
    <s v="L."/>
    <s v="OV369"/>
    <s v="0011-4015"/>
    <s v="SOBRESALE IRREGULAR-PAÑO DE PUERTA  AVI / PUERTA  ARI"/>
    <m/>
    <x v="0"/>
    <s v="SOLDADURA"/>
    <m/>
    <m/>
    <m/>
    <m/>
    <x v="0"/>
    <m/>
    <m/>
    <s v="GEOMETRIA"/>
    <s v="CSC E"/>
    <s v="SUAREZ"/>
    <m/>
    <m/>
    <m/>
    <m/>
  </r>
  <r>
    <n v="2019"/>
    <x v="0"/>
    <s v="Sem9"/>
    <d v="2019-02-25T00:00:00"/>
    <s v="XND"/>
    <s v="H60A"/>
    <s v="655"/>
    <s v="MADC-S"/>
    <s v="M9T-670"/>
    <s v="1K1-027"/>
    <s v="TR4X2"/>
    <s v="E2A"/>
    <s v="655190710019"/>
    <s v="L."/>
    <s v="OV369"/>
    <s v="0080-6305"/>
    <s v="JUEGO MAL REPARTIDO-EBANISTERIA MONTANTE DE VANO I."/>
    <m/>
    <x v="0"/>
    <s v="SOLDADURA"/>
    <m/>
    <m/>
    <m/>
    <m/>
    <x v="0"/>
    <m/>
    <m/>
    <s v="GEOMETRIA"/>
    <s v="CSC E"/>
    <s v="CARRIZO"/>
    <m/>
    <m/>
    <m/>
    <m/>
  </r>
  <r>
    <n v="2019"/>
    <x v="0"/>
    <s v="Sem9"/>
    <d v="2019-02-26T00:00:00"/>
    <s v="XND"/>
    <s v="H60A"/>
    <s v="655"/>
    <s v="MADC-S"/>
    <s v="M9T-670"/>
    <s v="AJ0-006"/>
    <s v="TR4X2"/>
    <s v="E3P"/>
    <s v="655190530049"/>
    <s v="L005906"/>
    <s v="OV369"/>
    <s v="0240-4411"/>
    <s v="DEFORMACION CHAPA-PAÑO EXT DE PUERTA  AVI"/>
    <m/>
    <x v="0"/>
    <s v="PINTURA"/>
    <m/>
    <m/>
    <m/>
    <m/>
    <x v="1"/>
    <m/>
    <m/>
    <s v="ASPECTO"/>
    <s v="CSC E"/>
    <s v="SUAREZ"/>
    <m/>
    <m/>
    <m/>
    <m/>
  </r>
  <r>
    <n v="2019"/>
    <x v="0"/>
    <s v="Sem9"/>
    <d v="2019-02-26T00:00:00"/>
    <s v="XND"/>
    <s v="H60A"/>
    <s v="655"/>
    <s v="MADC-S"/>
    <s v="M9T-670"/>
    <s v="AJ0-006"/>
    <s v="TR4X2"/>
    <s v="E3P"/>
    <s v="655190530049"/>
    <s v="L005906"/>
    <s v="OV369"/>
    <s v="4150-5692"/>
    <s v="MAL POSICIONADO-CARCASA RETROVISOR EXTERIOR  D."/>
    <m/>
    <x v="0"/>
    <s v="MONTAJE"/>
    <m/>
    <m/>
    <m/>
    <m/>
    <x v="1"/>
    <m/>
    <m/>
    <s v="MODO OPERATORIO"/>
    <s v="CSC E"/>
    <s v="TOLEDO"/>
    <m/>
    <m/>
    <m/>
    <m/>
  </r>
  <r>
    <n v="2019"/>
    <x v="0"/>
    <s v="Sem9"/>
    <d v="2019-02-26T00:00:00"/>
    <s v="XND"/>
    <s v="H60A"/>
    <s v="655"/>
    <s v="MADC-S"/>
    <s v="M9T-670"/>
    <s v="AJ0-006"/>
    <s v="TR4X2"/>
    <s v="E3P"/>
    <s v="655190530049"/>
    <s v="L005906"/>
    <s v="OV369"/>
    <s v="1400-4724"/>
    <s v="RETOQUE DE PINTURA APARENTE-DOBLADO DE PANEL  LATERAL ARD."/>
    <m/>
    <x v="0"/>
    <s v="PINTURA"/>
    <m/>
    <m/>
    <m/>
    <m/>
    <x v="1"/>
    <m/>
    <m/>
    <s v="ASPECTO"/>
    <s v="CSC E"/>
    <s v="TOLEDO"/>
    <m/>
    <m/>
    <m/>
    <m/>
  </r>
  <r>
    <n v="2019"/>
    <x v="0"/>
    <s v="Sem9"/>
    <d v="2019-02-27T00:00:00"/>
    <s v="XND"/>
    <s v="H60A"/>
    <s v="655"/>
    <s v="MADC-S"/>
    <s v="M9T-670"/>
    <s v="AJ0-006"/>
    <s v="4X4TST"/>
    <s v="E1D"/>
    <s v="655190820043"/>
    <s v="L005974"/>
    <s v="OV369"/>
    <s v="1510-4502"/>
    <s v="DESCONCHADO-REBATIDO DE PORTON"/>
    <m/>
    <x v="0"/>
    <s v="PINTURA"/>
    <m/>
    <m/>
    <m/>
    <m/>
    <x v="0"/>
    <m/>
    <m/>
    <s v="ASPECTO"/>
    <s v="CSC E"/>
    <s v="TOLEDO"/>
    <m/>
    <m/>
    <m/>
    <m/>
  </r>
  <r>
    <n v="2019"/>
    <x v="0"/>
    <s v="Sem9"/>
    <d v="2019-02-27T00:00:00"/>
    <s v="XND"/>
    <s v="H60A"/>
    <s v="655"/>
    <s v="MADC-S"/>
    <s v="M9T-670"/>
    <s v="AJ0-006"/>
    <s v="4X4TST"/>
    <s v="E1D"/>
    <s v="655190820043"/>
    <s v="L005974"/>
    <s v="OV369"/>
    <s v="0060-4941"/>
    <s v="JUEGO IRREGULAR-REJILLA DE CALANDRA / PARACHOQUES"/>
    <m/>
    <x v="0"/>
    <s v="SOLDADURA"/>
    <m/>
    <m/>
    <m/>
    <m/>
    <x v="0"/>
    <m/>
    <m/>
    <s v="GEOMETRIA"/>
    <s v="CSC E"/>
    <s v="SUAREZ"/>
    <m/>
    <m/>
    <m/>
    <m/>
  </r>
  <r>
    <n v="2019"/>
    <x v="0"/>
    <s v="Sem9"/>
    <d v="2019-02-27T00:00:00"/>
    <s v="XND"/>
    <s v="H60A"/>
    <s v="655"/>
    <s v="MADC-S"/>
    <s v="M9T-670"/>
    <s v="AJ0-006"/>
    <s v="4X4TST"/>
    <s v="E1D"/>
    <s v="655190820043"/>
    <s v="L005974"/>
    <s v="OV369"/>
    <s v="0060-6306"/>
    <s v="JUEGO IRREGULAR-EBANISTERIA MONTANTE DE VANO D."/>
    <m/>
    <x v="0"/>
    <s v="SOLDADURA"/>
    <m/>
    <m/>
    <m/>
    <m/>
    <x v="0"/>
    <m/>
    <m/>
    <s v="GEOMETRIA"/>
    <s v="CSC E"/>
    <s v="FERREYRA"/>
    <m/>
    <m/>
    <m/>
    <m/>
  </r>
  <r>
    <n v="2019"/>
    <x v="0"/>
    <s v="Sem9"/>
    <d v="2019-02-27T00:00:00"/>
    <s v="XND"/>
    <s v="H60A"/>
    <s v="655"/>
    <s v="MADC-S"/>
    <s v="M9T-670"/>
    <s v="AJ0-006"/>
    <s v="4X4TST"/>
    <s v="E1D"/>
    <s v="655190820068"/>
    <s v="LD"/>
    <s v="TEKNH"/>
    <s v="1190-4410"/>
    <s v="DEPOSITO DE PARTICULAS-CAJON DE PUERTA AVD."/>
    <m/>
    <x v="0"/>
    <s v="PINTURA"/>
    <m/>
    <m/>
    <m/>
    <m/>
    <x v="0"/>
    <m/>
    <m/>
    <s v="ASPECTO"/>
    <s v="CSC E"/>
    <s v="TOLEDO"/>
    <m/>
    <m/>
    <m/>
    <m/>
  </r>
  <r>
    <n v="2019"/>
    <x v="0"/>
    <s v="Sem9"/>
    <d v="2019-02-27T00:00:00"/>
    <s v="XND"/>
    <s v="H60A"/>
    <s v="655"/>
    <s v="MADC-S"/>
    <s v="M9T-670"/>
    <s v="AJ0-006"/>
    <s v="4X4TST"/>
    <s v="E1D"/>
    <s v="655190820068"/>
    <s v="LD"/>
    <s v="TEKNH"/>
    <s v="4961-4415"/>
    <s v="STRIPPING PAS EN LIGNE-MARCO DE PUERTA  AVI."/>
    <m/>
    <x v="0"/>
    <s v="PINTURA"/>
    <m/>
    <m/>
    <m/>
    <m/>
    <x v="0"/>
    <m/>
    <m/>
    <s v="ASPECTO"/>
    <s v="CSC E"/>
    <s v="SUAREZ"/>
    <m/>
    <m/>
    <m/>
    <m/>
  </r>
  <r>
    <n v="2019"/>
    <x v="0"/>
    <s v="Sem9"/>
    <d v="2019-02-28T00:00:00"/>
    <s v="XND"/>
    <s v="H60A"/>
    <s v="655"/>
    <s v="MADC-S"/>
    <s v="M9T-670"/>
    <s v="1K1-027"/>
    <s v="TR4X2"/>
    <s v="E2A"/>
    <s v="655190710065"/>
    <s v="L006021"/>
    <s v="NV676"/>
    <s v="2150-5601"/>
    <s v="MANCHA-LUNETA AR FIJA"/>
    <m/>
    <x v="0"/>
    <s v="MONTAJE"/>
    <m/>
    <m/>
    <m/>
    <m/>
    <x v="0"/>
    <m/>
    <m/>
    <s v="ASPECTO"/>
    <s v="CSC E"/>
    <s v="TOLEDO"/>
    <m/>
    <m/>
    <m/>
    <m/>
  </r>
  <r>
    <n v="2019"/>
    <x v="0"/>
    <s v="Sem9"/>
    <d v="2019-02-28T00:00:00"/>
    <s v="XND"/>
    <s v="H60A"/>
    <s v="655"/>
    <s v="MADC-S"/>
    <s v="M9T-670"/>
    <s v="1K1-027"/>
    <s v="TR4X2"/>
    <s v="E2A"/>
    <s v="655190710065"/>
    <s v="L006021"/>
    <s v="NV676"/>
    <s v="2120-6310"/>
    <s v="NO PLACA-GUARNITURA DE PIE AVD."/>
    <m/>
    <x v="0"/>
    <s v="SQF"/>
    <m/>
    <m/>
    <m/>
    <m/>
    <x v="0"/>
    <m/>
    <m/>
    <s v="MODO OPERATORIO"/>
    <s v="CSC E"/>
    <s v="FERREYRA"/>
    <m/>
    <m/>
    <m/>
    <m/>
  </r>
  <r>
    <n v="2019"/>
    <x v="0"/>
    <s v="Sem9"/>
    <d v="2019-02-28T00:00:00"/>
    <s v="XND"/>
    <s v="H60A"/>
    <s v="655"/>
    <s v="MADC-S"/>
    <s v="M9T-670"/>
    <s v="1K1-027"/>
    <s v="TR4X2"/>
    <s v="E2A"/>
    <s v="655190710065"/>
    <s v="L006021"/>
    <s v="NV676"/>
    <s v="1400-4772"/>
    <s v="RETOQUE DE PINTURA APARENTE-CARA INTERNA DE PAÑO LAT D"/>
    <m/>
    <x v="0"/>
    <s v="PINTURA"/>
    <m/>
    <m/>
    <m/>
    <m/>
    <x v="0"/>
    <m/>
    <m/>
    <s v="ASPECTO"/>
    <s v="CSC E"/>
    <s v="TOLEDO"/>
    <m/>
    <m/>
    <m/>
    <m/>
  </r>
  <r>
    <n v="2019"/>
    <x v="0"/>
    <s v="Sem9"/>
    <d v="2019-02-28T00:00:00"/>
    <s v="XND"/>
    <s v="H60A"/>
    <s v="655"/>
    <s v="MADC-S"/>
    <s v="M9T-670"/>
    <s v="1K1-027"/>
    <s v="4X2TCO"/>
    <s v="E2A"/>
    <s v="655190750014"/>
    <s v="L006039"/>
    <s v="OV369"/>
    <s v="0060-6627"/>
    <s v="JUEGO IRREGULAR-APOYACODOS CENTRAL DE ASIENTOS AV."/>
    <m/>
    <x v="0"/>
    <s v="SQF"/>
    <m/>
    <m/>
    <m/>
    <m/>
    <x v="0"/>
    <m/>
    <m/>
    <s v="MODO OPERATORIO"/>
    <s v="CSC E"/>
    <s v="CARRIZO"/>
    <m/>
    <m/>
    <m/>
    <m/>
  </r>
  <r>
    <n v="2019"/>
    <x v="0"/>
    <s v="Sem9"/>
    <d v="2019-02-28T00:00:00"/>
    <s v="XND"/>
    <s v="H60A"/>
    <s v="655"/>
    <s v="MADC-S"/>
    <s v="M9T-670"/>
    <s v="1K1-027"/>
    <s v="4X2TCO"/>
    <s v="E2A"/>
    <s v="655190750014"/>
    <s v="L006039"/>
    <s v="OV369"/>
    <s v="0021-4926"/>
    <s v="INTRODUCE IRREGULAR-CAPOT / REJILLA  DE CALANDRA"/>
    <m/>
    <x v="0"/>
    <s v="SOLDADURA"/>
    <m/>
    <m/>
    <m/>
    <m/>
    <x v="0"/>
    <m/>
    <m/>
    <s v="GEOMETRIA"/>
    <s v="CSC E"/>
    <s v="SUAREZ"/>
    <m/>
    <m/>
    <m/>
    <m/>
  </r>
  <r>
    <n v="2019"/>
    <x v="0"/>
    <s v="Sem9"/>
    <d v="2019-02-28T00:00:00"/>
    <s v="XND"/>
    <s v="H60A"/>
    <s v="655"/>
    <s v="MADC-S"/>
    <s v="M9T-670"/>
    <s v="1K1-027"/>
    <s v="4X2TCO"/>
    <s v="E2A"/>
    <s v="655190750014"/>
    <s v="L006039"/>
    <s v="OV369"/>
    <s v="3220-4404"/>
    <s v="DURO DE CERRAR-PUERTA ARD."/>
    <m/>
    <x v="0"/>
    <s v="SQF"/>
    <m/>
    <m/>
    <m/>
    <m/>
    <x v="0"/>
    <m/>
    <m/>
    <s v="GEOMETRIA"/>
    <s v="CSC E"/>
    <s v="FERREYRA"/>
    <m/>
    <m/>
    <m/>
    <m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0021-4003"/>
    <s v="INTRODUCE IRREGULAR-MARCO PTA. AVI./ PIE MEDIO O MARCO PTA. ARI."/>
    <m/>
    <x v="0"/>
    <s v="SOLDADURA"/>
    <m/>
    <m/>
    <m/>
    <m/>
    <x v="0"/>
    <m/>
    <m/>
    <s v="GEOMETRIA"/>
    <s v="CSC E"/>
    <s v="SUAREZ"/>
    <m/>
    <m/>
    <m/>
    <m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1190-4334"/>
    <s v="DEPOSITO DE PARTICULAS-MONTANTE D.VANO DE PARABRISAS"/>
    <m/>
    <x v="0"/>
    <s v="SOLDADURA"/>
    <m/>
    <m/>
    <m/>
    <m/>
    <x v="0"/>
    <m/>
    <m/>
    <s v="ASPECTO"/>
    <s v="CSC E"/>
    <s v="TOLEDO"/>
    <m/>
    <m/>
    <m/>
    <m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2240-6102"/>
    <s v="DEFORMADO-ALFOMBRA DE PISO AVD."/>
    <m/>
    <x v="0"/>
    <s v="DLI"/>
    <m/>
    <m/>
    <m/>
    <m/>
    <x v="0"/>
    <m/>
    <m/>
    <s v="ASPECTO"/>
    <s v="CSC E"/>
    <s v="FERREYRA"/>
    <m/>
    <m/>
    <m/>
    <m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1053-4130"/>
    <s v="MASTICO BAJO LACA-PISO AR. DE COFRE-- CAJA"/>
    <m/>
    <x v="0"/>
    <s v="PINTURA"/>
    <m/>
    <m/>
    <m/>
    <m/>
    <x v="0"/>
    <m/>
    <m/>
    <s v="ASPECTO"/>
    <s v="CSC E"/>
    <s v="TOLEDO"/>
    <m/>
    <m/>
    <m/>
    <m/>
  </r>
  <r>
    <n v="2019"/>
    <x v="0"/>
    <s v="Sem9"/>
    <d v="2019-03-01T00:00:00"/>
    <s v="XND"/>
    <s v="H60A"/>
    <s v="655"/>
    <s v="MADC-S"/>
    <s v="M9T-670"/>
    <s v="1K1-027"/>
    <s v="TR4X2"/>
    <s v="E1D"/>
    <s v="655190830002"/>
    <s v="L006101"/>
    <s v="TEKNH"/>
    <s v="1270-4415"/>
    <s v="HUELLAS-MARCO DE PUERTA  AVI."/>
    <m/>
    <x v="1"/>
    <s v="PINTURA"/>
    <m/>
    <m/>
    <m/>
    <m/>
    <x v="0"/>
    <m/>
    <m/>
    <s v="ASPECTO"/>
    <s v="CSC E"/>
    <s v="SUAREZ"/>
    <m/>
    <m/>
    <m/>
    <m/>
  </r>
  <r>
    <n v="2019"/>
    <x v="0"/>
    <s v="Sem9"/>
    <d v="2019-03-01T00:00:00"/>
    <s v="XND"/>
    <s v="H60A"/>
    <s v="655"/>
    <s v="MADC-S"/>
    <s v="M9T-670"/>
    <s v="1K1-027"/>
    <s v="TR4X2"/>
    <s v="E1D"/>
    <s v="655190830002"/>
    <s v="L006101"/>
    <s v="TEKNH"/>
    <s v="6650-2000"/>
    <s v="TREPIDACION-EMBRAGUE"/>
    <m/>
    <x v="0"/>
    <s v="SQF"/>
    <m/>
    <m/>
    <m/>
    <m/>
    <x v="2"/>
    <m/>
    <m/>
    <s v="FUNCIONAMIENTO"/>
    <s v="CSC D"/>
    <s v="PANERO"/>
    <m/>
    <m/>
    <m/>
    <m/>
  </r>
  <r>
    <n v="2019"/>
    <x v="1"/>
    <s v="Sem11"/>
    <d v="2019-03-11T00:00:00"/>
    <s v="XND"/>
    <s v="H60A"/>
    <s v="655"/>
    <s v="MADC-S"/>
    <s v="M9T-670"/>
    <s v="AJ0-006"/>
    <s v="TR4X4"/>
    <s v="E3"/>
    <s v="655190810031"/>
    <s v="L006186"/>
    <s v="OV369"/>
    <s v="1530-4772"/>
    <s v="RAYA SOBRE LACA-CARA INTERNA DE PAÑO LAT D"/>
    <m/>
    <x v="0"/>
    <s v="PINTURA"/>
    <m/>
    <m/>
    <m/>
    <m/>
    <x v="0"/>
    <m/>
    <m/>
    <s v="ASPECTO"/>
    <s v="CSC E"/>
    <s v="SUAREZ"/>
    <m/>
    <m/>
    <m/>
    <m/>
  </r>
  <r>
    <n v="2019"/>
    <x v="1"/>
    <s v="Sem11"/>
    <d v="2019-03-11T00:00:00"/>
    <s v="XND"/>
    <s v="H60A"/>
    <s v="655"/>
    <s v="MADC-S"/>
    <s v="M9R-809"/>
    <s v="AJ0-006"/>
    <s v="4X4TST"/>
    <s v="E2A"/>
    <s v="655190910017"/>
    <s v="L0"/>
    <s v="OV369"/>
    <s v="2540-4334"/>
    <s v="MANCHAS DE COLA-MONTANTE D.VANO DE PARABRISAS"/>
    <m/>
    <x v="1"/>
    <s v="MONTAJE"/>
    <m/>
    <m/>
    <m/>
    <m/>
    <x v="0"/>
    <m/>
    <m/>
    <s v="ASPECTO"/>
    <s v="CSC E"/>
    <s v="TOLEDO"/>
    <m/>
    <m/>
    <m/>
    <m/>
  </r>
  <r>
    <n v="2019"/>
    <x v="1"/>
    <s v="Sem11"/>
    <d v="2019-03-12T00:00:00"/>
    <s v="XND"/>
    <s v="H60A"/>
    <s v="655"/>
    <s v="MADC-S"/>
    <s v="M9T-670"/>
    <s v="1K1-027"/>
    <s v="4X4TST"/>
    <s v="E2A"/>
    <s v="655190910011"/>
    <s v="L006283"/>
    <s v="NV676"/>
    <s v="1240-4307"/>
    <s v="PIEL DE NARANJA-PIE MEDIO  I."/>
    <m/>
    <x v="0"/>
    <s v="PINTURA"/>
    <m/>
    <m/>
    <m/>
    <m/>
    <x v="0"/>
    <m/>
    <m/>
    <s v="ASPECTO"/>
    <s v="CSC E"/>
    <s v="SUAREZ"/>
    <m/>
    <m/>
    <m/>
    <m/>
  </r>
  <r>
    <n v="2019"/>
    <x v="1"/>
    <s v="Sem11"/>
    <d v="2019-03-12T00:00:00"/>
    <s v="XND"/>
    <s v="H60A"/>
    <s v="655"/>
    <s v="MADC-S"/>
    <s v="M9T-670"/>
    <s v="1K1-027"/>
    <s v="4X4TST"/>
    <s v="E2A"/>
    <s v="655190910011"/>
    <s v="L006283"/>
    <s v="NV676"/>
    <s v="8311-5612"/>
    <s v="BATIMIENTO AL CIERRE DE PUERTA-LUNA MOVIL DE PUERTA AVD."/>
    <m/>
    <x v="0"/>
    <s v="SQF"/>
    <m/>
    <m/>
    <m/>
    <m/>
    <x v="2"/>
    <m/>
    <m/>
    <s v="RUIDO"/>
    <s v="CSC D"/>
    <s v="MALDONADO"/>
    <m/>
    <m/>
    <m/>
    <m/>
  </r>
  <r>
    <n v="2019"/>
    <x v="1"/>
    <s v="Sem11"/>
    <d v="2019-03-12T00:00:00"/>
    <s v="XND"/>
    <s v="H60A"/>
    <s v="655"/>
    <s v="MADC-S"/>
    <s v="M9T-670"/>
    <s v="1K1-027"/>
    <s v="4X4TST"/>
    <s v="E2A"/>
    <s v="655190910011"/>
    <s v="L006283"/>
    <s v="NV676"/>
    <s v="1400-4514"/>
    <s v="RETOQUE DE PINTURA APARENTE-ALETA ARD."/>
    <m/>
    <x v="0"/>
    <s v="PINTURA"/>
    <m/>
    <m/>
    <m/>
    <m/>
    <x v="0"/>
    <m/>
    <m/>
    <s v="ASPECTO"/>
    <s v="CSC E"/>
    <s v="TOLEDO"/>
    <m/>
    <m/>
    <m/>
    <m/>
  </r>
  <r>
    <n v="2019"/>
    <x v="1"/>
    <s v="Sem11"/>
    <d v="2019-03-12T00:00:00"/>
    <s v="XND"/>
    <s v="H60A"/>
    <s v="655"/>
    <s v="MADC-S"/>
    <s v="M9T-670"/>
    <s v="AJ0-005"/>
    <s v="TR4X2"/>
    <s v="E2A"/>
    <s v="655190910014"/>
    <s v="L006265"/>
    <s v="OV369"/>
    <s v="1510-4374"/>
    <s v="DESCONCHADO-ENCUADRAMIENTO DE PUERTA AVD."/>
    <m/>
    <x v="0"/>
    <s v="PINTURA"/>
    <m/>
    <m/>
    <m/>
    <m/>
    <x v="0"/>
    <m/>
    <m/>
    <s v="ASPECTO"/>
    <s v="CSC E"/>
    <s v="TOLEDO"/>
    <m/>
    <m/>
    <m/>
    <m/>
  </r>
  <r>
    <n v="2019"/>
    <x v="1"/>
    <s v="Sem11"/>
    <d v="2019-03-13T00:00:00"/>
    <s v="XND"/>
    <s v="H60A"/>
    <s v="655"/>
    <s v="MADC-S"/>
    <s v="M9T-670"/>
    <s v="1K1-027"/>
    <s v="TR4X2"/>
    <s v="E2A"/>
    <s v="655190920034"/>
    <s v="L006324"/>
    <s v="OV369"/>
    <s v="1110-4304"/>
    <s v="DESCOLGON-BAJOCAJA D."/>
    <m/>
    <x v="0"/>
    <s v="PINTURA"/>
    <m/>
    <m/>
    <m/>
    <m/>
    <x v="2"/>
    <m/>
    <m/>
    <s v="ASPECTO"/>
    <s v="CSC E"/>
    <s v="TOLEDO"/>
    <m/>
    <m/>
    <m/>
    <m/>
  </r>
  <r>
    <n v="2019"/>
    <x v="1"/>
    <s v="Sem11"/>
    <d v="2019-03-13T00:00:00"/>
    <s v="XND"/>
    <s v="H60A"/>
    <s v="655"/>
    <s v="MADC-S"/>
    <s v="M9T-670"/>
    <s v="1K1-027"/>
    <s v="TR4X2"/>
    <s v="E2A"/>
    <s v="655190920034"/>
    <s v="L006324"/>
    <s v="OV369"/>
    <s v="4150-6305"/>
    <s v="MAL POSICIONADO-EBANISTERIA MONTANTE DE VANO I."/>
    <m/>
    <x v="0"/>
    <s v="SOLDADURA"/>
    <m/>
    <m/>
    <m/>
    <m/>
    <x v="0"/>
    <m/>
    <m/>
    <s v="GEOMETRIA"/>
    <s v="CSC E"/>
    <s v="CARRIZO"/>
    <m/>
    <m/>
    <m/>
    <m/>
  </r>
  <r>
    <n v="2019"/>
    <x v="1"/>
    <s v="Sem11"/>
    <d v="2019-03-14T00:00:00"/>
    <s v="XND"/>
    <s v="H60A"/>
    <s v="655"/>
    <s v="MADC-S"/>
    <s v="M9T-670"/>
    <s v="1K1-027"/>
    <s v="4X4TST"/>
    <s v="E2A"/>
    <s v="655190810061"/>
    <s v="L006306"/>
    <s v="NV676"/>
    <s v="8311-5611"/>
    <s v="BATIMIENTO AL CIERRE DE PUERTA-LUNA MOVIL DE PUERTA AVI."/>
    <m/>
    <x v="0"/>
    <s v="SQF"/>
    <m/>
    <m/>
    <m/>
    <m/>
    <x v="2"/>
    <m/>
    <m/>
    <s v="RUIDO"/>
    <s v="CSC D"/>
    <s v="BARRERA"/>
    <m/>
    <m/>
    <m/>
    <m/>
  </r>
  <r>
    <n v="2019"/>
    <x v="1"/>
    <s v="Sem11"/>
    <d v="2019-03-14T00:00:00"/>
    <s v="XND"/>
    <s v="H60A"/>
    <s v="655"/>
    <s v="MADC-S"/>
    <s v="M9T-670"/>
    <s v="AJ0-006"/>
    <s v="4X4TST"/>
    <s v="E1D"/>
    <s v="655190920051"/>
    <s v="L006327"/>
    <s v="OV727"/>
    <s v="0070-5601"/>
    <s v="MAL CENTRADO-LUNETA AR FIJA"/>
    <m/>
    <x v="0"/>
    <s v="SOLDADURA"/>
    <m/>
    <m/>
    <m/>
    <m/>
    <x v="0"/>
    <m/>
    <m/>
    <s v="GEOMETRIA"/>
    <s v="CSC E"/>
    <s v="TOLEDO"/>
    <m/>
    <m/>
    <m/>
    <m/>
  </r>
  <r>
    <n v="2019"/>
    <x v="1"/>
    <s v="Sem11"/>
    <d v="2019-03-14T00:00:00"/>
    <s v="XND"/>
    <s v="H60A"/>
    <s v="655"/>
    <s v="MADC-S"/>
    <s v="M9T-670"/>
    <s v="AJ0-006"/>
    <s v="4X4TST"/>
    <s v="E1D"/>
    <s v="655190920051"/>
    <s v="L006327"/>
    <s v="OV727"/>
    <s v="8311-5611"/>
    <s v="BATIMIENTO AL CIERRE DE PUERTA-LUNA MOVIL DE PUERTA AVI."/>
    <m/>
    <x v="0"/>
    <s v="SQF"/>
    <m/>
    <m/>
    <m/>
    <m/>
    <x v="2"/>
    <m/>
    <m/>
    <s v="RUIDO"/>
    <s v="CSC D"/>
    <s v="MALDONADO"/>
    <m/>
    <m/>
    <m/>
    <m/>
  </r>
  <r>
    <n v="2019"/>
    <x v="1"/>
    <s v="Sem11"/>
    <d v="2019-03-14T00:00:00"/>
    <s v="XND"/>
    <s v="H60A"/>
    <s v="655"/>
    <s v="MADC-S"/>
    <s v="M9T-670"/>
    <s v="AJ0-006"/>
    <s v="4X4TST"/>
    <s v="E1D"/>
    <s v="655190920051"/>
    <s v="L006327"/>
    <s v="OV727"/>
    <s v="4932-4214"/>
    <s v="JUNTA MAL POSICIONADA-ALETA  AVD."/>
    <m/>
    <x v="0"/>
    <s v="SQF"/>
    <m/>
    <m/>
    <m/>
    <m/>
    <x v="1"/>
    <m/>
    <m/>
    <s v="MODO OPERATORIO"/>
    <s v="CSC E"/>
    <s v="FERREYRA"/>
    <m/>
    <m/>
    <m/>
    <m/>
  </r>
  <r>
    <n v="2019"/>
    <x v="1"/>
    <s v="Sem11"/>
    <d v="2019-03-15T00:00:00"/>
    <s v="XND"/>
    <s v="H60A"/>
    <s v="655"/>
    <s v="MADC-S"/>
    <s v="M9T-670"/>
    <s v="1K1-027"/>
    <s v="4X4TST"/>
    <s v="E1D"/>
    <s v="655190930014"/>
    <s v="L006423"/>
    <s v="OV369"/>
    <s v="0070-5601"/>
    <s v="MAL CENTRADO-LUNETA AR FIJA"/>
    <m/>
    <x v="0"/>
    <s v="SOLDADURA"/>
    <m/>
    <m/>
    <m/>
    <m/>
    <x v="1"/>
    <m/>
    <m/>
    <s v="GEOMETRIA"/>
    <s v="CSC E"/>
    <s v="TOLEDO"/>
    <m/>
    <m/>
    <m/>
    <m/>
  </r>
  <r>
    <n v="2019"/>
    <x v="1"/>
    <s v="Sem11"/>
    <d v="2019-03-15T00:00:00"/>
    <s v="XND"/>
    <s v="H60A"/>
    <s v="655"/>
    <s v="MADC-S"/>
    <s v="M9T-670"/>
    <s v="1K1-027"/>
    <s v="4X4TST"/>
    <s v="E1D"/>
    <s v="655190930014"/>
    <s v="L006423"/>
    <s v="OV369"/>
    <s v="1450-4412"/>
    <s v="RETOQUE LOCAL CON PLUMA-PAÑO EXT DE PUERTA AVD"/>
    <m/>
    <x v="0"/>
    <s v="PINTURA"/>
    <m/>
    <m/>
    <m/>
    <m/>
    <x v="1"/>
    <m/>
    <m/>
    <s v="ASPECTO"/>
    <s v="CSC E"/>
    <s v="TOLEDO"/>
    <m/>
    <m/>
    <m/>
    <m/>
  </r>
  <r>
    <n v="2019"/>
    <x v="1"/>
    <s v="Sem11"/>
    <d v="2019-03-15T00:00:00"/>
    <s v="XND"/>
    <s v="H60A"/>
    <s v="655"/>
    <s v="MADC-S"/>
    <s v="M9T-670"/>
    <s v="JB1-021"/>
    <s v="TR4X2"/>
    <s v="E2A"/>
    <s v="655191050057"/>
    <s v="L006416"/>
    <s v="OV727"/>
    <s v="1400-5215"/>
    <s v="RETOQUE DE PINTURA APARENTE-PARACHOQUES AV."/>
    <m/>
    <x v="0"/>
    <s v="PINTURA"/>
    <m/>
    <m/>
    <m/>
    <m/>
    <x v="2"/>
    <m/>
    <m/>
    <s v="ASPECTO"/>
    <s v="CSC E"/>
    <s v="SUAREZ"/>
    <m/>
    <m/>
    <m/>
    <m/>
  </r>
  <r>
    <n v="2019"/>
    <x v="1"/>
    <s v="Sem12"/>
    <d v="2019-03-18T00:00:00"/>
    <s v="XND"/>
    <s v="H60A"/>
    <s v="655"/>
    <s v="MADC-S"/>
    <s v="M9T-670"/>
    <s v="1K1-027"/>
    <s v="TR4X2"/>
    <s v="E2A"/>
    <s v="655191030051"/>
    <s v="L006430"/>
    <s v="OV727"/>
    <s v="4932-4214"/>
    <s v="JUNTA MAL POSICIONADA-ALETA  AVD."/>
    <m/>
    <x v="0"/>
    <s v="SQF"/>
    <m/>
    <m/>
    <m/>
    <m/>
    <x v="1"/>
    <m/>
    <m/>
    <s v="MODO OPERATORIO"/>
    <s v="CSC E"/>
    <s v="TOLEDO"/>
    <m/>
    <m/>
    <m/>
    <m/>
  </r>
  <r>
    <n v="2019"/>
    <x v="1"/>
    <s v="Sem12"/>
    <d v="2019-03-18T00:00:00"/>
    <s v="XND"/>
    <s v="H60A"/>
    <s v="655"/>
    <s v="MADC-S"/>
    <s v="M9T-670"/>
    <s v="1K1-027"/>
    <s v="TR4X2"/>
    <s v="E2A"/>
    <s v="655191030051"/>
    <s v="L006430"/>
    <s v="OV727"/>
    <s v="1040-4313"/>
    <s v="MASTICO IRREGULAR-TECHO"/>
    <m/>
    <x v="0"/>
    <s v="PINTURA"/>
    <m/>
    <m/>
    <m/>
    <m/>
    <x v="2"/>
    <m/>
    <m/>
    <s v="ASPECTO"/>
    <s v="CSC E"/>
    <s v="TOLEDO"/>
    <m/>
    <m/>
    <m/>
    <m/>
  </r>
  <r>
    <n v="2019"/>
    <x v="1"/>
    <s v="Sem12"/>
    <d v="2019-03-18T00:00:00"/>
    <s v="XND"/>
    <s v="H60A"/>
    <s v="655"/>
    <s v="MADC-S"/>
    <s v="M9T-670"/>
    <s v="1K1-027"/>
    <s v="TR4X2"/>
    <s v="E2A"/>
    <s v="655191030051"/>
    <s v="L006430"/>
    <s v="OV727"/>
    <s v="2241-4418"/>
    <s v="JUNTA DEFORMADA-MARCO DE PUERTA  ARD."/>
    <m/>
    <x v="0"/>
    <s v="DLI"/>
    <m/>
    <m/>
    <m/>
    <m/>
    <x v="0"/>
    <m/>
    <m/>
    <s v="MODO OPERATORIO"/>
    <s v="CSC E"/>
    <s v="TOLEDO"/>
    <m/>
    <m/>
    <m/>
    <m/>
  </r>
  <r>
    <n v="2019"/>
    <x v="1"/>
    <s v="Sem12"/>
    <d v="2019-03-18T00:00:00"/>
    <s v="XND"/>
    <s v="H60A"/>
    <s v="655"/>
    <s v="MADC-S"/>
    <s v="M9T-670"/>
    <s v="AJ0-006"/>
    <s v="4X4TST"/>
    <s v="E1D"/>
    <s v="655191030075"/>
    <s v="L006478"/>
    <s v="OV369"/>
    <s v="1410-4213"/>
    <s v="RETOQUE NO TERMINADO-ALETA  AVI."/>
    <m/>
    <x v="0"/>
    <s v="PINTURA"/>
    <m/>
    <m/>
    <m/>
    <m/>
    <x v="0"/>
    <m/>
    <m/>
    <s v="ASPECTO"/>
    <s v="CSC E"/>
    <s v="SUAREZ"/>
    <m/>
    <m/>
    <m/>
    <m/>
  </r>
  <r>
    <n v="2019"/>
    <x v="1"/>
    <s v="Sem12"/>
    <d v="2019-03-18T00:00:00"/>
    <s v="XND"/>
    <s v="H60A"/>
    <s v="655"/>
    <s v="MADC-S"/>
    <s v="M9T-670"/>
    <s v="AJ0-006"/>
    <s v="4X4TST"/>
    <s v="E1D"/>
    <s v="655191030075"/>
    <s v="L006478"/>
    <s v="OV369"/>
    <s v="2120-6116"/>
    <s v="NO PLACA-GUARNITURA INF.AV. ENTº.DE PUERTA D."/>
    <m/>
    <x v="0"/>
    <s v="SQF"/>
    <m/>
    <m/>
    <m/>
    <m/>
    <x v="0"/>
    <m/>
    <m/>
    <s v="MODO OPERATORIO"/>
    <s v="CSC E"/>
    <s v="TOLEDO"/>
    <m/>
    <m/>
    <m/>
    <m/>
  </r>
  <r>
    <n v="2019"/>
    <x v="1"/>
    <s v="Sem12"/>
    <d v="2019-03-18T00:00:00"/>
    <s v="XND"/>
    <s v="H60A"/>
    <s v="655"/>
    <s v="MADC-S"/>
    <s v="M9T-670"/>
    <s v="AJ0-006"/>
    <s v="4X4TST"/>
    <s v="E1D"/>
    <s v="655191030075"/>
    <s v="L006478"/>
    <s v="OV369"/>
    <s v="4932-4214"/>
    <s v="JUNTA MAL POSICIONADA-ALETA  AVD."/>
    <m/>
    <x v="0"/>
    <s v="SQF"/>
    <m/>
    <m/>
    <m/>
    <m/>
    <x v="1"/>
    <m/>
    <m/>
    <s v="MODO OPERATORIO"/>
    <s v="CSC E"/>
    <s v="TOLEDO"/>
    <m/>
    <m/>
    <m/>
    <m/>
  </r>
  <r>
    <n v="2019"/>
    <x v="1"/>
    <s v="Sem12"/>
    <d v="2019-03-18T00:00:00"/>
    <s v="XND"/>
    <s v="H60A"/>
    <s v="655"/>
    <s v="MADC-S"/>
    <s v="M9T-670"/>
    <s v="AJ0-006"/>
    <s v="4X4TST"/>
    <s v="E2A"/>
    <s v="655191110084"/>
    <s v="L0"/>
    <s v="OV727"/>
    <s v="4932-4214"/>
    <s v="JUNTA MAL POSICIONADA-ALETA  AVD."/>
    <m/>
    <x v="0"/>
    <s v="SQF"/>
    <m/>
    <m/>
    <m/>
    <m/>
    <x v="1"/>
    <m/>
    <m/>
    <s v="MODO OPERATORIO"/>
    <s v="CSC E"/>
    <s v="TOLEDO"/>
    <m/>
    <m/>
    <m/>
    <m/>
  </r>
  <r>
    <n v="2019"/>
    <x v="1"/>
    <s v="Sem12"/>
    <d v="2019-03-18T00:00:00"/>
    <s v="XND"/>
    <s v="H60A"/>
    <s v="655"/>
    <s v="MADC-S"/>
    <s v="M9T-670"/>
    <s v="AJ0-006"/>
    <s v="4X4TST"/>
    <s v="E2A"/>
    <s v="655191110084"/>
    <s v="L0"/>
    <s v="OV727"/>
    <s v="8311-5612"/>
    <s v="BATIMIENTO AL CIERRE DE PUERTA-LUNA MOVIL DE PUERTA AVD."/>
    <m/>
    <x v="0"/>
    <s v="SQF"/>
    <m/>
    <m/>
    <m/>
    <m/>
    <x v="2"/>
    <m/>
    <m/>
    <s v="RUIDO"/>
    <s v="CSC D"/>
    <s v="PANERO"/>
    <m/>
    <m/>
    <m/>
    <m/>
  </r>
  <r>
    <n v="2019"/>
    <x v="1"/>
    <s v="Sem12"/>
    <d v="2019-03-19T00:00:00"/>
    <s v="XND"/>
    <s v="H60A"/>
    <s v="655"/>
    <s v="MADC-S"/>
    <s v="M9T-670"/>
    <s v="1K1-027"/>
    <s v="TR4X2"/>
    <s v="E1D"/>
    <s v="655191110014"/>
    <s v="L006542"/>
    <s v="TEKNH"/>
    <s v="8311-5612"/>
    <s v="BATIMIENTO AL CIERRE DE PUERTA-LUNA MOVIL DE PUERTA AVD."/>
    <m/>
    <x v="0"/>
    <s v="SQF"/>
    <m/>
    <m/>
    <m/>
    <m/>
    <x v="2"/>
    <m/>
    <m/>
    <s v="MODO OPERATORIO"/>
    <s v="CSC E"/>
    <s v="PANERO"/>
    <m/>
    <m/>
    <m/>
    <m/>
  </r>
  <r>
    <n v="2019"/>
    <x v="1"/>
    <s v="Sem12"/>
    <d v="2019-03-19T00:00:00"/>
    <s v="XND"/>
    <s v="H60A"/>
    <s v="655"/>
    <s v="MADC-S"/>
    <s v="M9T-670"/>
    <s v="AJ0-006"/>
    <s v="TR4X4"/>
    <s v="E2A"/>
    <s v="655191110083"/>
    <s v="L006530"/>
    <s v="OV727"/>
    <s v="1530-4412"/>
    <s v="RAYA SOBRE LACA-PAÑO EXT DE PUERTA AVD"/>
    <m/>
    <x v="0"/>
    <s v="PINTURA"/>
    <m/>
    <m/>
    <m/>
    <m/>
    <x v="0"/>
    <m/>
    <m/>
    <s v="ASPECTO"/>
    <s v="CSC E"/>
    <s v="TOLEDO"/>
    <m/>
    <m/>
    <m/>
    <m/>
  </r>
  <r>
    <n v="2019"/>
    <x v="1"/>
    <s v="Sem12"/>
    <d v="2019-03-19T00:00:00"/>
    <s v="XND"/>
    <s v="H60A"/>
    <s v="655"/>
    <s v="MADC-S"/>
    <s v="M9T-670"/>
    <s v="AJ0-006"/>
    <s v="TR4X4"/>
    <s v="E2A"/>
    <s v="655191110083"/>
    <s v="L006530"/>
    <s v="OV727"/>
    <s v="8311-5612"/>
    <s v="BATIMIENTO AL CIERRE DE PUERTA-LUNA MOVIL DE PUERTA AVD."/>
    <m/>
    <x v="0"/>
    <s v="SQF"/>
    <m/>
    <m/>
    <m/>
    <m/>
    <x v="2"/>
    <m/>
    <m/>
    <s v="MODO OPERATORIO"/>
    <s v="CSC E"/>
    <s v="ZEBALLOS"/>
    <m/>
    <m/>
    <m/>
    <m/>
  </r>
  <r>
    <n v="2019"/>
    <x v="1"/>
    <s v="Sem12"/>
    <d v="2019-03-19T00:00:00"/>
    <s v="XND"/>
    <s v="H60A"/>
    <s v="655"/>
    <s v="MADC-S"/>
    <s v="M9T-670"/>
    <s v="AJ0-006"/>
    <s v="TR4X4"/>
    <s v="E2A"/>
    <s v="655191110085"/>
    <s v="L006540"/>
    <s v="OV727"/>
    <s v="2330-6106"/>
    <s v="RAYADO-GUARNITURA INF. AR. ENTRADA DE PTA.D."/>
    <m/>
    <x v="0"/>
    <s v="MONTAJE"/>
    <m/>
    <m/>
    <m/>
    <m/>
    <x v="0"/>
    <m/>
    <m/>
    <s v="ASPECTO"/>
    <s v="CSC E"/>
    <s v="FERREYRA"/>
    <m/>
    <m/>
    <m/>
    <m/>
  </r>
  <r>
    <n v="2019"/>
    <x v="1"/>
    <s v="Sem12"/>
    <d v="2019-03-20T00:00:00"/>
    <s v="XND"/>
    <s v="H60A"/>
    <s v="655"/>
    <s v="MADC-S"/>
    <s v="M9T-670"/>
    <s v="1K1-027"/>
    <s v="TR4X2"/>
    <s v="E3P"/>
    <s v="655190550046"/>
    <s v="L006076"/>
    <s v="OV369"/>
    <s v="1510-4420"/>
    <s v="DESCONCHADO-CAJON DE PUERTA ARD."/>
    <m/>
    <x v="0"/>
    <s v="PINTURA"/>
    <m/>
    <m/>
    <m/>
    <m/>
    <x v="0"/>
    <m/>
    <m/>
    <s v="ASPECTO"/>
    <s v="CSC E"/>
    <s v="BARRERA"/>
    <m/>
    <m/>
    <m/>
    <m/>
  </r>
  <r>
    <n v="2019"/>
    <x v="1"/>
    <s v="Sem12"/>
    <d v="2019-03-20T00:00:00"/>
    <s v="XND"/>
    <s v="H60A"/>
    <s v="655"/>
    <s v="MADC-S"/>
    <s v="M9T-670"/>
    <s v="1K1-027"/>
    <s v="TR4X2"/>
    <s v="E3P"/>
    <s v="655190550046"/>
    <s v="L006076"/>
    <s v="OV369"/>
    <s v="1090-4514"/>
    <s v="MASTICO AGRIETADO -ALETA ARD."/>
    <m/>
    <x v="0"/>
    <s v="PINTURA"/>
    <m/>
    <m/>
    <m/>
    <m/>
    <x v="0"/>
    <m/>
    <m/>
    <s v="ASPECTO"/>
    <s v="CSC E"/>
    <s v="SUAREZ"/>
    <m/>
    <m/>
    <m/>
    <m/>
  </r>
  <r>
    <n v="2019"/>
    <x v="1"/>
    <s v="Sem12"/>
    <d v="2019-03-20T00:00:00"/>
    <s v="XND"/>
    <s v="H60A"/>
    <s v="655"/>
    <s v="MADC-S"/>
    <s v="M9T-670"/>
    <s v="1K1-027"/>
    <s v="TR4X2"/>
    <s v="E2A"/>
    <s v="655191120012"/>
    <s v="L006585"/>
    <s v="OV727"/>
    <s v="4070-4214"/>
    <s v="OBTURADOR MAL POSICIONADO-ALETA  AVD."/>
    <m/>
    <x v="0"/>
    <s v="DIVD"/>
    <m/>
    <m/>
    <m/>
    <m/>
    <x v="0"/>
    <m/>
    <m/>
    <s v="MODO OPERATORIO"/>
    <s v="CSC E"/>
    <s v="TOLEDO"/>
    <m/>
    <m/>
    <m/>
    <m/>
  </r>
  <r>
    <n v="2019"/>
    <x v="1"/>
    <s v="Sem12"/>
    <d v="2019-03-21T00:00:00"/>
    <s v="XND"/>
    <s v="H60A"/>
    <s v="655"/>
    <s v="MADC-S"/>
    <s v="M9T-670"/>
    <s v="1K1-027"/>
    <s v="4X4TST"/>
    <s v="E2A"/>
    <s v="655185110025"/>
    <s v="L006565"/>
    <s v="OV369"/>
    <s v="0070-5601"/>
    <s v="MAL CENTRADO-LUNETA AR FIJA"/>
    <m/>
    <x v="0"/>
    <s v="SOLDADURA"/>
    <m/>
    <m/>
    <m/>
    <m/>
    <x v="1"/>
    <m/>
    <m/>
    <s v="GEOMETRIA"/>
    <s v="CSC E"/>
    <s v="TOLEDO"/>
    <m/>
    <m/>
    <m/>
    <m/>
  </r>
  <r>
    <n v="2019"/>
    <x v="1"/>
    <s v="Sem12"/>
    <d v="2019-03-21T00:00:00"/>
    <s v="XND"/>
    <s v="H60A"/>
    <s v="655"/>
    <s v="MADC-S"/>
    <s v="M9T-670"/>
    <s v="AJ0-006"/>
    <s v="4X2TCO"/>
    <s v="E1D"/>
    <s v="655191040014"/>
    <s v="L006648"/>
    <s v="TEKNH"/>
    <s v="1400-4373"/>
    <s v="RETOQUE DE PINTURA APARENTE-ENCUADRAMIENTO DE PUERTA AVI."/>
    <m/>
    <x v="1"/>
    <s v="MONTAJE"/>
    <m/>
    <m/>
    <m/>
    <m/>
    <x v="1"/>
    <m/>
    <m/>
    <s v="ASPECTO"/>
    <s v="CSC E"/>
    <s v="CARRIZO"/>
    <m/>
    <m/>
    <m/>
    <m/>
  </r>
  <r>
    <n v="2019"/>
    <x v="1"/>
    <s v="Sem12"/>
    <d v="2019-03-21T00:00:00"/>
    <s v="XND"/>
    <s v="H60A"/>
    <s v="655"/>
    <s v="MADC-S"/>
    <s v="M9T-670"/>
    <s v="AJ0-006"/>
    <s v="4X2TCO"/>
    <s v="E1D"/>
    <s v="655191040014"/>
    <s v="L006648"/>
    <s v="TEKNH"/>
    <s v="1190-4513"/>
    <s v="DEPOSITO DE PARTICULAS-ALETA  ARI."/>
    <m/>
    <x v="0"/>
    <s v="PINTURA"/>
    <m/>
    <m/>
    <m/>
    <m/>
    <x v="0"/>
    <m/>
    <m/>
    <s v="ASPECTO"/>
    <s v="CSC E"/>
    <s v="SUAREZ"/>
    <m/>
    <m/>
    <m/>
    <m/>
  </r>
  <r>
    <n v="2019"/>
    <x v="1"/>
    <s v="Sem12"/>
    <d v="2019-03-22T00:00:00"/>
    <s v="XND"/>
    <s v="H60A"/>
    <s v="655"/>
    <s v="MADC-S"/>
    <s v="M9T-670"/>
    <s v="AJ0-006"/>
    <s v="TR4X4"/>
    <s v="E2A"/>
    <s v="655191210065"/>
    <s v="L006693"/>
    <s v="OV727"/>
    <s v="0031-4927"/>
    <s v="DIFERENCIA DE JUEGO EN SYMETRIA I / D-CAPOT / FARO I."/>
    <m/>
    <x v="0"/>
    <s v="SOLDADURA"/>
    <m/>
    <m/>
    <m/>
    <m/>
    <x v="0"/>
    <m/>
    <m/>
    <s v="GEOMETRIA"/>
    <s v="CSC E"/>
    <s v="SUAREZ"/>
    <m/>
    <m/>
    <m/>
    <m/>
  </r>
  <r>
    <n v="2019"/>
    <x v="1"/>
    <s v="Sem12"/>
    <d v="2019-03-22T00:00:00"/>
    <s v="XND"/>
    <s v="H60A"/>
    <s v="655"/>
    <s v="MADC-S"/>
    <s v="M9T-670"/>
    <s v="AJ0-005"/>
    <s v="TR4X2"/>
    <s v="E1D"/>
    <s v="655191310003"/>
    <s v="L006721"/>
    <s v="TEKNH"/>
    <s v="1040-4320"/>
    <s v="MASTICO IRREGULAR-VANO DE LUNETA AR."/>
    <m/>
    <x v="0"/>
    <s v="PINTURA"/>
    <m/>
    <m/>
    <m/>
    <m/>
    <x v="1"/>
    <m/>
    <m/>
    <s v="ASPECTO"/>
    <s v="CSC E"/>
    <s v="TOLEDO"/>
    <m/>
    <m/>
    <m/>
    <m/>
  </r>
  <r>
    <n v="2019"/>
    <x v="1"/>
    <s v="Sem13"/>
    <d v="2019-03-25T00:00:00"/>
    <s v="XND"/>
    <s v="H60A"/>
    <s v="655"/>
    <s v="MADC-S"/>
    <s v="M9T-670"/>
    <s v="1K1-027"/>
    <s v="4X2TCO"/>
    <s v="E1D"/>
    <s v="655191050016"/>
    <s v="L006698"/>
    <s v="TEKNS"/>
    <s v="0210-4210"/>
    <s v="BOLLOS-CAPOT AV."/>
    <m/>
    <x v="0"/>
    <s v="SOLDADURA"/>
    <m/>
    <m/>
    <m/>
    <m/>
    <x v="0"/>
    <m/>
    <m/>
    <s v="ASPECTO"/>
    <s v="CSC E"/>
    <s v="SUAREZ"/>
    <m/>
    <m/>
    <m/>
    <m/>
  </r>
  <r>
    <n v="2019"/>
    <x v="1"/>
    <s v="Sem13"/>
    <d v="2019-03-25T00:00:00"/>
    <s v="XND"/>
    <s v="H60A"/>
    <s v="655"/>
    <s v="MADC-S"/>
    <s v="M9T-670"/>
    <s v="1K1-027"/>
    <s v="4X4TST"/>
    <s v="E2A"/>
    <s v="655191210046"/>
    <s v="L006725"/>
    <s v="OV727"/>
    <s v="1003-4130"/>
    <s v="TROU DANS MASTIC-PISO AR. DE COFRE-- CAJA"/>
    <m/>
    <x v="0"/>
    <s v="PINTURA"/>
    <m/>
    <m/>
    <m/>
    <m/>
    <x v="2"/>
    <m/>
    <m/>
    <s v="ASPECTO"/>
    <s v="CSC E"/>
    <s v="TOLEDO"/>
    <m/>
    <m/>
    <m/>
    <m/>
  </r>
  <r>
    <n v="2019"/>
    <x v="1"/>
    <s v="Sem13"/>
    <d v="2019-03-25T00:00:00"/>
    <s v="XND"/>
    <s v="H60A"/>
    <s v="655"/>
    <s v="MADC-S"/>
    <s v="M9T-670"/>
    <s v="1K1-027"/>
    <s v="4X4TST"/>
    <s v="E2A"/>
    <s v="655191210046"/>
    <s v="L006725"/>
    <s v="OV727"/>
    <s v="0021-4222"/>
    <s v="INTRODUCE IRREGULAR-PIE DE PARABRISAS D./ ALETA  AVD."/>
    <m/>
    <x v="0"/>
    <s v="SOLDADURA"/>
    <m/>
    <m/>
    <m/>
    <m/>
    <x v="0"/>
    <m/>
    <m/>
    <s v="GEOMETRIA"/>
    <s v="CSC E"/>
    <s v="TOLEDO"/>
    <m/>
    <m/>
    <m/>
    <m/>
  </r>
  <r>
    <n v="2019"/>
    <x v="1"/>
    <s v="Sem13"/>
    <d v="2019-03-25T00:00:00"/>
    <s v="XND"/>
    <s v="H60A"/>
    <s v="655"/>
    <s v="MADC-S"/>
    <s v="M9T-670"/>
    <s v="1K1-027"/>
    <s v="TR4X2"/>
    <s v="E1"/>
    <s v="655191210267"/>
    <s v="L006732"/>
    <s v="OV369"/>
    <s v="4961-4417"/>
    <s v="STRIPPING PAS EN LIGNE-MARCO DE PUERTA  ARI."/>
    <m/>
    <x v="0"/>
    <s v="PINTURA"/>
    <m/>
    <m/>
    <m/>
    <m/>
    <x v="2"/>
    <m/>
    <m/>
    <s v="ASPECTO"/>
    <s v="CSC E"/>
    <s v="SUAREZ"/>
    <m/>
    <m/>
    <m/>
    <m/>
  </r>
  <r>
    <n v="2019"/>
    <x v="1"/>
    <s v="Sem13"/>
    <d v="2019-03-26T00:00:00"/>
    <s v="XND"/>
    <s v="H60A"/>
    <s v="655"/>
    <s v="MADC-S"/>
    <s v="M9T-670"/>
    <s v="1K1-027"/>
    <s v="TR4X2"/>
    <s v="E1D"/>
    <s v="655191220208"/>
    <s v="L006770"/>
    <s v="OV369"/>
    <s v="1180-4514"/>
    <s v="GRANO-ALETA ARD."/>
    <m/>
    <x v="0"/>
    <s v="PINTURA"/>
    <m/>
    <m/>
    <m/>
    <m/>
    <x v="0"/>
    <m/>
    <m/>
    <s v="ASPECTO"/>
    <s v="CSC E"/>
    <s v="TOLEDO"/>
    <m/>
    <m/>
    <m/>
    <m/>
  </r>
  <r>
    <n v="2019"/>
    <x v="1"/>
    <s v="Sem13"/>
    <d v="2019-03-26T00:00:00"/>
    <s v="XND"/>
    <s v="H60A"/>
    <s v="655"/>
    <s v="MADC-S"/>
    <s v="M9T-670"/>
    <s v="1K1-027"/>
    <s v="TR4X2"/>
    <s v="E1D"/>
    <s v="655191220208"/>
    <s v="L006770"/>
    <s v="OV369"/>
    <s v="0012-4909"/>
    <s v="SOBRESALE DIFERENTE I. /  D.-PORTON / PILOTO ARI."/>
    <m/>
    <x v="0"/>
    <s v="SOLDADURA"/>
    <m/>
    <m/>
    <m/>
    <m/>
    <x v="0"/>
    <m/>
    <m/>
    <s v="GEOMETRIA"/>
    <s v="CSC E"/>
    <s v="TOLEDO"/>
    <m/>
    <m/>
    <m/>
    <m/>
  </r>
  <r>
    <n v="2019"/>
    <x v="1"/>
    <s v="Sem13"/>
    <d v="2019-03-26T00:00:00"/>
    <s v="XND"/>
    <s v="H60A"/>
    <s v="655"/>
    <s v="MADC-S"/>
    <s v="M9T-670"/>
    <s v="1K1-027"/>
    <s v="TR4X2"/>
    <s v="E1D"/>
    <s v="655191220208"/>
    <s v="L006770"/>
    <s v="OV369"/>
    <s v="2120-6116"/>
    <s v="NO PLACA-GUARNITURA INF.AV. ENTº.DE PUERTA D."/>
    <m/>
    <x v="0"/>
    <s v="SQF"/>
    <m/>
    <m/>
    <m/>
    <m/>
    <x v="2"/>
    <m/>
    <m/>
    <s v="MODO OPERATORIO"/>
    <s v="CSC E"/>
    <s v="FERREYRA"/>
    <m/>
    <m/>
    <m/>
    <m/>
  </r>
  <r>
    <n v="2019"/>
    <x v="1"/>
    <s v="Sem13"/>
    <d v="2019-03-26T00:00:00"/>
    <s v="XND"/>
    <s v="H60A"/>
    <s v="655"/>
    <s v="MADC-S"/>
    <s v="M9T-670"/>
    <s v="AJ0-005"/>
    <s v="TR4X2"/>
    <s v="E2A"/>
    <s v="655191320261"/>
    <s v="L006769"/>
    <s v="OV369"/>
    <s v="1080-4513"/>
    <s v="MASTICO ANTIGRAVILLA ABUNDANTE-ALETA  ARI."/>
    <m/>
    <x v="0"/>
    <s v="PINTURA"/>
    <m/>
    <m/>
    <m/>
    <m/>
    <x v="2"/>
    <m/>
    <m/>
    <s v="ASPECTO"/>
    <s v="CSC E"/>
    <s v="SUAREZ"/>
    <m/>
    <m/>
    <m/>
    <m/>
  </r>
  <r>
    <n v="2019"/>
    <x v="1"/>
    <s v="Sem13"/>
    <d v="2019-03-26T00:00:00"/>
    <s v="XND"/>
    <s v="H60A"/>
    <s v="655"/>
    <s v="MADC-S"/>
    <s v="M9T-670"/>
    <s v="AJ0-005"/>
    <s v="TR4X2"/>
    <s v="E2A"/>
    <s v="655191320261"/>
    <s v="L006769"/>
    <s v="OV369"/>
    <s v="8500-4404"/>
    <s v="RUIDO DE CUERPO EXTRAÑO-PUERTA ARD."/>
    <m/>
    <x v="0"/>
    <s v="MONTAJE"/>
    <m/>
    <m/>
    <m/>
    <m/>
    <x v="2"/>
    <m/>
    <m/>
    <s v="MODO OPERATORIO"/>
    <s v="CSC E"/>
    <s v="TOLEDO"/>
    <m/>
    <m/>
    <m/>
    <m/>
  </r>
  <r>
    <n v="2019"/>
    <x v="1"/>
    <s v="Sem13"/>
    <d v="2019-03-27T00:00:00"/>
    <s v="XND"/>
    <s v="H60A"/>
    <s v="655"/>
    <s v="MADC-S"/>
    <s v="M9T-670"/>
    <s v="1K1-027"/>
    <s v="4X2TCO"/>
    <s v="E1D"/>
    <s v="655191120035"/>
    <s v="L006802"/>
    <s v="OV727"/>
    <s v="0070-5601"/>
    <s v="MAL CENTRADO-LUNETA AR FIJA"/>
    <m/>
    <x v="0"/>
    <s v="SOLDADURA"/>
    <m/>
    <m/>
    <m/>
    <m/>
    <x v="0"/>
    <m/>
    <m/>
    <s v="GEOMETRIA"/>
    <s v="CSC E"/>
    <s v="TOLEDO"/>
    <m/>
    <m/>
    <m/>
    <m/>
  </r>
  <r>
    <n v="2019"/>
    <x v="1"/>
    <s v="Sem13"/>
    <d v="2019-03-27T00:00:00"/>
    <s v="XND"/>
    <s v="H60A"/>
    <s v="655"/>
    <s v="MADC-S"/>
    <s v="M9T-670"/>
    <s v="AJ0-006"/>
    <s v="4X4TST"/>
    <s v="E2A"/>
    <s v="655191320253"/>
    <s v="L006813"/>
    <s v="OV369"/>
    <s v="1510-4773"/>
    <s v="DESCONCHADO-CARA INTERNA DE PAÑO LAT  I"/>
    <m/>
    <x v="0"/>
    <s v="PINTURA"/>
    <m/>
    <m/>
    <m/>
    <m/>
    <x v="0"/>
    <m/>
    <m/>
    <s v="ASPECTO"/>
    <s v="CSC E"/>
    <s v="CARRIZO"/>
    <m/>
    <m/>
    <m/>
    <m/>
  </r>
  <r>
    <n v="2019"/>
    <x v="1"/>
    <s v="Sem13"/>
    <d v="2019-03-27T00:00:00"/>
    <s v="XND"/>
    <s v="H60A"/>
    <s v="655"/>
    <s v="MADC-S"/>
    <s v="M9T-670"/>
    <s v="AJ0-006"/>
    <s v="4X4TST"/>
    <s v="E2A"/>
    <s v="655191320253"/>
    <s v="L006813"/>
    <s v="OV369"/>
    <s v="2240-6101"/>
    <s v="DEFORMADO-ALFOMBRA DE PISO AVI."/>
    <m/>
    <x v="0"/>
    <s v="DLI"/>
    <m/>
    <m/>
    <m/>
    <m/>
    <x v="0"/>
    <m/>
    <m/>
    <s v="MODO OPERATORIO"/>
    <s v="CSC E"/>
    <s v="CARRIZO"/>
    <m/>
    <m/>
    <m/>
    <m/>
  </r>
  <r>
    <n v="2019"/>
    <x v="1"/>
    <s v="Sem13"/>
    <d v="2019-03-27T00:00:00"/>
    <s v="XND"/>
    <s v="H60A"/>
    <s v="655"/>
    <s v="MADC-S"/>
    <s v="M9T-670"/>
    <s v="AJ0-006"/>
    <s v="4X4TST"/>
    <s v="E1D"/>
    <s v="655191320288"/>
    <s v="L006796"/>
    <s v="TEKNH"/>
    <s v="8311-6001"/>
    <s v="BATIMIENTO AL CIERRE DE PUERTA-ZONA AR. DEL HABITACULO"/>
    <m/>
    <x v="0"/>
    <s v="MONTAJE"/>
    <m/>
    <m/>
    <m/>
    <m/>
    <x v="2"/>
    <m/>
    <m/>
    <s v="MODO OPERATORIO"/>
    <s v="CSC E"/>
    <s v="CARRIZO"/>
    <m/>
    <m/>
    <m/>
    <m/>
  </r>
  <r>
    <n v="2019"/>
    <x v="2"/>
    <s v="Sem15"/>
    <d v="2019-04-10T00:00:00"/>
    <s v="XND"/>
    <s v="H60A"/>
    <s v="655"/>
    <s v="MADC-S"/>
    <s v="M9T-670"/>
    <s v="AJ0-006"/>
    <s v="4X4TST"/>
    <s v="E3P"/>
    <s v="655190840056"/>
    <s v="L007020"/>
    <s v="TEKNH"/>
    <s v="4932-4214"/>
    <s v="OBTURADOR MAL POSICIONADO-ALETA  AVD."/>
    <m/>
    <x v="0"/>
    <s v="DIVD"/>
    <m/>
    <m/>
    <m/>
    <m/>
    <x v="1"/>
    <m/>
    <m/>
    <s v="MODO OPERATORIO"/>
    <s v="CSC E"/>
    <s v="SUAREZ"/>
    <m/>
    <m/>
    <m/>
    <m/>
  </r>
  <r>
    <n v="2019"/>
    <x v="2"/>
    <s v="Sem15"/>
    <d v="2019-04-10T00:00:00"/>
    <s v="XND"/>
    <s v="H60A"/>
    <s v="655"/>
    <s v="MADC-S"/>
    <s v="M9T-670"/>
    <s v="AJ0-006"/>
    <s v="4X4TST"/>
    <s v="E3P"/>
    <s v="655190840056"/>
    <s v="L007020"/>
    <s v="TEKNH"/>
    <s v="8311-5611"/>
    <s v="BATIMIENTO AL CIERRE DE PUERTA-LUNA MOVIL DE PUERTA AVI."/>
    <m/>
    <x v="0"/>
    <s v="DIVD"/>
    <m/>
    <m/>
    <m/>
    <m/>
    <x v="2"/>
    <m/>
    <m/>
    <s v="MODO OPERATORIO"/>
    <s v="CSC D"/>
    <s v="MALDONADO"/>
    <m/>
    <m/>
    <m/>
    <m/>
  </r>
  <r>
    <n v="2019"/>
    <x v="2"/>
    <s v="Sem15"/>
    <d v="2019-04-10T00:00:00"/>
    <s v="XND"/>
    <s v="H60A"/>
    <s v="655"/>
    <s v="MADC-S"/>
    <s v="M9T-670"/>
    <s v="1K1-027"/>
    <s v="TR4X2"/>
    <s v="E2A"/>
    <s v="655191210045"/>
    <s v="L007041"/>
    <s v="OV727"/>
    <s v="1070-4303"/>
    <s v="MASTICO ANTIGRAVILLA  IRREGULAR-BAJOCAJA  I."/>
    <m/>
    <x v="0"/>
    <s v="PINTURA"/>
    <m/>
    <m/>
    <m/>
    <m/>
    <x v="1"/>
    <m/>
    <m/>
    <s v="ASPECTO"/>
    <s v="CSC E"/>
    <s v="CARRIZO"/>
    <m/>
    <m/>
    <m/>
    <m/>
  </r>
  <r>
    <n v="2019"/>
    <x v="2"/>
    <s v="Sem15"/>
    <d v="2019-04-10T00:00:00"/>
    <s v="XND"/>
    <s v="H60A"/>
    <s v="655"/>
    <s v="MADC-S"/>
    <s v="M9T-670"/>
    <s v="1K1-027"/>
    <s v="TR4X2"/>
    <s v="E2A"/>
    <s v="655191210045"/>
    <s v="L007041"/>
    <s v="OV727"/>
    <s v="4070-4214"/>
    <s v="OBTURADOR MAL POSICIONADO-ALETA  AVD."/>
    <m/>
    <x v="0"/>
    <s v="DIVD"/>
    <m/>
    <m/>
    <m/>
    <m/>
    <x v="1"/>
    <m/>
    <m/>
    <s v="MODO OPERATORIO"/>
    <s v="CSC E"/>
    <s v="SUAREZ"/>
    <m/>
    <m/>
    <m/>
    <m/>
  </r>
  <r>
    <n v="2019"/>
    <x v="2"/>
    <s v="Sem15"/>
    <d v="2019-04-10T00:00:00"/>
    <s v="XND"/>
    <s v="H60A"/>
    <s v="655"/>
    <s v="MADC-S"/>
    <s v="M9T-670"/>
    <s v="AJ0-006"/>
    <s v="4X4TST"/>
    <s v="E2A"/>
    <s v="655191510059"/>
    <s v="L007080"/>
    <s v="OV369"/>
    <s v="8311-5611"/>
    <s v="BATIMIENTO AL CIERRE DE PUERTA-LUNA MOVIL DE PUERTA AVI."/>
    <m/>
    <x v="0"/>
    <s v="DIVD"/>
    <m/>
    <m/>
    <m/>
    <m/>
    <x v="2"/>
    <m/>
    <m/>
    <s v="MODO OPERATORIO"/>
    <s v="CSC D"/>
    <s v="PANERO"/>
    <m/>
    <m/>
    <m/>
    <m/>
  </r>
  <r>
    <n v="2019"/>
    <x v="2"/>
    <s v="Sem15"/>
    <d v="2019-04-10T00:00:00"/>
    <s v="XND"/>
    <s v="H60A"/>
    <s v="655"/>
    <s v="MADC-S"/>
    <s v="M9T-670"/>
    <s v="AJ0-006"/>
    <s v="4X4TST"/>
    <s v="E2A"/>
    <s v="655191510059"/>
    <s v="L007080"/>
    <s v="OV369"/>
    <s v="4932-4214"/>
    <s v="OBTURADOR MAL POSICIONADO-ALETA  AVD."/>
    <m/>
    <x v="0"/>
    <s v="DIVD"/>
    <m/>
    <m/>
    <m/>
    <m/>
    <x v="0"/>
    <m/>
    <m/>
    <s v="MODO OPERATORIO"/>
    <s v="CSC E"/>
    <s v="SUAREZ"/>
    <m/>
    <m/>
    <m/>
    <m/>
  </r>
  <r>
    <n v="2019"/>
    <x v="2"/>
    <s v="Sem15"/>
    <d v="2019-04-11T00:00:00"/>
    <s v="XND"/>
    <s v="H60A"/>
    <s v="655"/>
    <s v="MADC-S"/>
    <s v="M9T-670"/>
    <s v="1K1-027"/>
    <s v="TR4X2"/>
    <s v="E3P"/>
    <s v="655190950031"/>
    <s v="L007130"/>
    <s v="TEKNS"/>
    <s v="0060-4936"/>
    <s v="JUEGO IRREGULAR-FARO D./ REJILLA DE CALANDRA"/>
    <m/>
    <x v="0"/>
    <s v="SOLDADURA"/>
    <m/>
    <m/>
    <m/>
    <m/>
    <x v="1"/>
    <m/>
    <m/>
    <s v="GEOMETRIA"/>
    <s v="CSC E"/>
    <s v="CARRIZO"/>
    <m/>
    <m/>
    <m/>
    <m/>
  </r>
  <r>
    <n v="2019"/>
    <x v="2"/>
    <s v="Sem15"/>
    <d v="2019-04-11T00:00:00"/>
    <s v="XND"/>
    <s v="H60A"/>
    <s v="655"/>
    <s v="MADC-S"/>
    <s v="M9T-670"/>
    <s v="AJ0-005"/>
    <s v="TR4X2"/>
    <s v="E2A"/>
    <s v="655191510036"/>
    <s v="L007091"/>
    <s v="NV676"/>
    <s v="1510-4444"/>
    <s v="DESCONCHADO-REBATIDO DE PUERTA ARD."/>
    <m/>
    <x v="0"/>
    <s v="PINTURA"/>
    <m/>
    <m/>
    <m/>
    <m/>
    <x v="0"/>
    <m/>
    <m/>
    <s v="ASPECTO"/>
    <s v="CSC E"/>
    <s v="SUAREZ"/>
    <m/>
    <m/>
    <m/>
    <m/>
  </r>
  <r>
    <n v="2019"/>
    <x v="2"/>
    <s v="Sem15"/>
    <d v="2019-04-12T00:00:00"/>
    <s v="XND"/>
    <s v="H60A"/>
    <s v="655"/>
    <s v="MADC-S"/>
    <s v="M9T-670"/>
    <s v="AJ0-006"/>
    <s v="TR4X2"/>
    <s v="E1"/>
    <s v="655191550050"/>
    <s v="L007045"/>
    <s v="TEKNH"/>
    <s v="4040-4420"/>
    <s v="MAL POSICIONADO PASA-CABLES-CAJON DE PUERTA ARD."/>
    <m/>
    <x v="0"/>
    <s v="MONTAJE"/>
    <m/>
    <m/>
    <m/>
    <m/>
    <x v="0"/>
    <m/>
    <m/>
    <s v="MODO OPERATORIO"/>
    <s v="CSC E"/>
    <s v="SUAREZ"/>
    <m/>
    <m/>
    <m/>
    <m/>
  </r>
  <r>
    <n v="2019"/>
    <x v="2"/>
    <s v="Sem15"/>
    <d v="2019-04-12T00:00:00"/>
    <s v="XND"/>
    <s v="H60A"/>
    <s v="655"/>
    <s v="MADC-S"/>
    <s v="M9T-670"/>
    <s v="AJ0-006"/>
    <s v="TR4X2"/>
    <s v="E1"/>
    <s v="655191550050"/>
    <s v="L007045"/>
    <s v="TEKNH"/>
    <s v="8311-5611"/>
    <s v="BATIMIENTO AL CIERRE DE PUERTA-LUNA MOVIL DE PUERTA AVI."/>
    <m/>
    <x v="0"/>
    <s v="SQF"/>
    <m/>
    <m/>
    <m/>
    <m/>
    <x v="2"/>
    <m/>
    <m/>
    <s v="MODO OPERATORIO"/>
    <s v="CSC D"/>
    <s v="PANERO"/>
    <m/>
    <m/>
    <m/>
    <m/>
  </r>
  <r>
    <n v="2019"/>
    <x v="2"/>
    <s v="Sem15"/>
    <d v="2019-04-12T00:00:00"/>
    <s v="XND"/>
    <s v="H60A"/>
    <s v="655"/>
    <s v="MADC-S"/>
    <s v="M9T-670"/>
    <s v="AJ0-006"/>
    <s v="TR4X2"/>
    <s v="E1"/>
    <s v="655191550050"/>
    <s v="L007045"/>
    <s v="TEKNH"/>
    <s v="4150-6306"/>
    <s v="MAL POSICIONADO-EBANISTERIA MONTANTE DE VANO D."/>
    <m/>
    <x v="0"/>
    <s v="SOLDADURA"/>
    <m/>
    <m/>
    <m/>
    <m/>
    <x v="0"/>
    <m/>
    <m/>
    <s v="MODO OPERATORIO"/>
    <s v="CSC E"/>
    <s v="FERREYRA"/>
    <m/>
    <m/>
    <m/>
    <m/>
  </r>
  <r>
    <n v="2019"/>
    <x v="2"/>
    <s v="Sem15"/>
    <d v="2019-04-12T00:00:00"/>
    <s v="XND"/>
    <s v="H60A"/>
    <s v="655"/>
    <s v="MADC-S"/>
    <s v="M9T-670"/>
    <s v="1K1-027"/>
    <s v="4X4TST"/>
    <s v="E1"/>
    <s v="655191640119"/>
    <s v="L007134"/>
    <s v="OV369"/>
    <s v="6580-3310"/>
    <s v="TIRO-DIRECCION ASISTIDA"/>
    <m/>
    <x v="0"/>
    <s v="MONTAJE"/>
    <m/>
    <m/>
    <m/>
    <m/>
    <x v="2"/>
    <m/>
    <m/>
    <s v="MODO OPERATORIO"/>
    <s v="CSC D"/>
    <s v="CURLETTO"/>
    <m/>
    <m/>
    <m/>
    <m/>
  </r>
  <r>
    <n v="2019"/>
    <x v="2"/>
    <s v="Sem15"/>
    <d v="2019-04-12T00:00:00"/>
    <s v="XND"/>
    <s v="H60A"/>
    <s v="655"/>
    <s v="MADC-S"/>
    <s v="M9T-670"/>
    <s v="1K1-027"/>
    <s v="4X4TST"/>
    <s v="E1"/>
    <s v="655191640119"/>
    <s v="L007134"/>
    <s v="OV369"/>
    <s v="4260-5216"/>
    <s v="FIJACION ROSCADA FLOJA-PARACHOQUES AR."/>
    <m/>
    <x v="1"/>
    <s v="MONTAJE"/>
    <m/>
    <m/>
    <m/>
    <m/>
    <x v="2"/>
    <m/>
    <m/>
    <s v="MODO OPERATORIO"/>
    <s v="CSC E"/>
    <s v="SUAREZ"/>
    <m/>
    <m/>
    <m/>
    <m/>
  </r>
  <r>
    <n v="2019"/>
    <x v="2"/>
    <s v="Sem16"/>
    <d v="2019-04-15T00:00:00"/>
    <s v="XND"/>
    <s v="H60A"/>
    <s v="655"/>
    <s v="MADC-S"/>
    <s v="M9T-670"/>
    <s v="AJ0-005"/>
    <s v="TR4X2"/>
    <s v="E1D"/>
    <s v="655191450076"/>
    <s v="L007161"/>
    <s v="TEKNH"/>
    <s v="1400-4376"/>
    <s v="RETOQUE DE PINTURA APARENTE-ENCUADRAMIENTO DE PUERTA ARD."/>
    <m/>
    <x v="0"/>
    <s v="PINTURA"/>
    <m/>
    <m/>
    <m/>
    <m/>
    <x v="1"/>
    <m/>
    <m/>
    <s v="ASPECTO"/>
    <s v="CSC E"/>
    <s v="SUAREZ"/>
    <m/>
    <m/>
    <m/>
    <m/>
  </r>
  <r>
    <n v="2019"/>
    <x v="2"/>
    <s v="Sem16"/>
    <d v="2019-04-15T00:00:00"/>
    <s v="XND"/>
    <s v="H60A"/>
    <s v="655"/>
    <s v="MADC-S"/>
    <s v="M9T-670"/>
    <s v="AJ0-005"/>
    <s v="TR4X2"/>
    <s v="E1D"/>
    <s v="655191450076"/>
    <s v="L007161"/>
    <s v="TEKNH"/>
    <s v="8311-5611"/>
    <s v="BATIMIENTO AL CIERRE DE PUERTA-LUNA MOVIL DE PUERTA AVI."/>
    <m/>
    <x v="0"/>
    <s v="SQF"/>
    <m/>
    <m/>
    <m/>
    <m/>
    <x v="2"/>
    <m/>
    <m/>
    <s v="RUIDO"/>
    <s v="CSC D"/>
    <s v="PANERO"/>
    <m/>
    <m/>
    <m/>
    <m/>
  </r>
  <r>
    <n v="2019"/>
    <x v="2"/>
    <s v="Sem16"/>
    <d v="2019-04-15T00:00:00"/>
    <s v="XND"/>
    <s v="H60A"/>
    <s v="655"/>
    <s v="MADC-S"/>
    <s v="M9T-670"/>
    <s v="1K1-027"/>
    <s v="TR4X2"/>
    <s v="E1"/>
    <s v="655191550012"/>
    <s v="L007019"/>
    <s v="OV369"/>
    <s v="4150-6305"/>
    <s v="MAL POSICIONADO-EBANISTERIA MONTANTE DE VANO I."/>
    <m/>
    <x v="0"/>
    <s v="SOLDADURA"/>
    <m/>
    <m/>
    <m/>
    <m/>
    <x v="1"/>
    <m/>
    <m/>
    <s v="GEOMETRIA"/>
    <s v="CSC E"/>
    <s v="FERREYRA"/>
    <m/>
    <m/>
    <m/>
    <m/>
  </r>
  <r>
    <n v="2019"/>
    <x v="2"/>
    <s v="Sem16"/>
    <d v="2019-04-15T00:00:00"/>
    <s v="XND"/>
    <s v="H60A"/>
    <s v="655"/>
    <s v="MADC-S"/>
    <s v="M9T-670"/>
    <s v="1K1-027"/>
    <s v="TR4X2"/>
    <s v="E1"/>
    <s v="655191640111"/>
    <s v="L007142"/>
    <s v="OV369"/>
    <s v="1091-5987"/>
    <s v="MASTICO DESPEGADO-JOINT AV BENNE"/>
    <m/>
    <x v="0"/>
    <s v="PINTURA"/>
    <m/>
    <m/>
    <m/>
    <m/>
    <x v="2"/>
    <m/>
    <m/>
    <s v="ASPECTO"/>
    <s v="CSC E"/>
    <s v="SUAREZ"/>
    <m/>
    <m/>
    <m/>
    <m/>
  </r>
  <r>
    <n v="2019"/>
    <x v="2"/>
    <s v="Sem16"/>
    <d v="2019-04-15T00:00:00"/>
    <s v="XND"/>
    <s v="H60A"/>
    <s v="655"/>
    <s v="MADC-S"/>
    <s v="M9T-670"/>
    <s v="1K1-027"/>
    <s v="TR4X2"/>
    <s v="E1"/>
    <s v="655191640111"/>
    <s v="L007142"/>
    <s v="OV369"/>
    <s v="2150-5455"/>
    <s v="MANCHA-MANDO EXTERIOR  APERTURA  PUERTA  AVI."/>
    <m/>
    <x v="0"/>
    <s v="MONTAJE"/>
    <m/>
    <m/>
    <m/>
    <m/>
    <x v="0"/>
    <m/>
    <m/>
    <s v="ASPECTO"/>
    <s v="CSC E"/>
    <s v="CARRIZO"/>
    <m/>
    <m/>
    <m/>
    <m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0021-4013"/>
    <s v="INTRODUCE IRREGULAR-PAÑO DE PUERTA  AVI / ALETA  AVI"/>
    <m/>
    <x v="0"/>
    <s v="SOLDADURA"/>
    <m/>
    <m/>
    <m/>
    <m/>
    <x v="0"/>
    <m/>
    <m/>
    <s v="GEOMETRIA"/>
    <s v="CSC E"/>
    <s v="CARRIZO"/>
    <m/>
    <m/>
    <m/>
    <m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0060-4936"/>
    <s v="JUEGO IRREGULAR-FARO D./ REJILLA DE CALANDRA"/>
    <m/>
    <x v="0"/>
    <s v="SOLDADURA"/>
    <m/>
    <m/>
    <m/>
    <m/>
    <x v="0"/>
    <m/>
    <m/>
    <s v="GEOMETRIA"/>
    <s v="CSC E"/>
    <s v="CARRIZO"/>
    <m/>
    <m/>
    <m/>
    <m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2240-6101"/>
    <s v="DEFORMADO-ALFOMBRA DE PISO AVI."/>
    <m/>
    <x v="0"/>
    <s v="DLI"/>
    <m/>
    <m/>
    <m/>
    <m/>
    <x v="1"/>
    <m/>
    <m/>
    <s v="ASPECTO"/>
    <s v="CSC E"/>
    <s v="FERREYRA"/>
    <m/>
    <m/>
    <m/>
    <m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0210-4304"/>
    <s v="BOLLOS-BAJOCAJA D."/>
    <m/>
    <x v="0"/>
    <s v="SOLDADURA"/>
    <m/>
    <m/>
    <m/>
    <m/>
    <x v="1"/>
    <m/>
    <m/>
    <s v="ASPECTO"/>
    <s v="CSC E"/>
    <s v="SUAREZ"/>
    <m/>
    <m/>
    <m/>
    <m/>
  </r>
  <r>
    <n v="2019"/>
    <x v="2"/>
    <s v="Sem16"/>
    <d v="2019-04-16T00:00:00"/>
    <s v="XND"/>
    <s v="H60A"/>
    <s v="655"/>
    <s v="MADC-S"/>
    <s v="M9T-670"/>
    <s v="1K1-027"/>
    <s v="TR4X2"/>
    <s v="E1D"/>
    <s v="655191720200"/>
    <s v="L007271"/>
    <s v="OV369"/>
    <s v="8311-5612"/>
    <s v="BATIMIENTO AL CIERRE DE PUERTA-LUNA MOVIL DE PUERTA AVD."/>
    <m/>
    <x v="0"/>
    <s v="SQF"/>
    <m/>
    <m/>
    <m/>
    <m/>
    <x v="2"/>
    <m/>
    <m/>
    <s v="RUIDO"/>
    <s v="CSC D"/>
    <s v="ZEBALLOS"/>
    <m/>
    <m/>
    <m/>
    <m/>
  </r>
  <r>
    <n v="2019"/>
    <x v="2"/>
    <s v="Sem16"/>
    <d v="2019-04-17T00:00:00"/>
    <s v="XND"/>
    <s v="H60A"/>
    <s v="655"/>
    <s v="MADC-S"/>
    <s v="M9T-670"/>
    <s v="AJ0-006"/>
    <s v="TR4X2"/>
    <s v="E3P"/>
    <s v="655191050026"/>
    <s v="L007284"/>
    <s v="TEKNS"/>
    <s v="2540-4313"/>
    <s v="MANCHAS DE COLA-TECHO"/>
    <m/>
    <x v="0"/>
    <s v="MONTAJE"/>
    <m/>
    <m/>
    <m/>
    <m/>
    <x v="0"/>
    <m/>
    <m/>
    <s v="ASPECTO"/>
    <s v="CSC E"/>
    <s v="CARRIZO"/>
    <m/>
    <m/>
    <m/>
    <m/>
  </r>
  <r>
    <n v="2019"/>
    <x v="2"/>
    <s v="Sem16"/>
    <d v="2019-04-17T00:00:00"/>
    <s v="XND"/>
    <s v="H60A"/>
    <s v="655"/>
    <s v="MADC-S"/>
    <s v="M9T-670"/>
    <s v="AJ0-006"/>
    <s v="TR4X2"/>
    <s v="E1D"/>
    <s v="655191640132"/>
    <s v="L007305"/>
    <s v="TEKNH"/>
    <s v="4150-6305"/>
    <s v="MAL POSICIONADO-EBANISTERIA MONTANTE DE VANO I."/>
    <m/>
    <x v="0"/>
    <s v="SOLDADURA"/>
    <m/>
    <m/>
    <m/>
    <m/>
    <x v="1"/>
    <m/>
    <m/>
    <s v="GEOMETRIA"/>
    <s v="CSC E"/>
    <s v="TOLEDO"/>
    <m/>
    <m/>
    <m/>
    <m/>
  </r>
  <r>
    <n v="2019"/>
    <x v="2"/>
    <s v="Sem17"/>
    <d v="2019-04-22T00:00:00"/>
    <s v="XND"/>
    <s v="H60A"/>
    <s v="655"/>
    <s v="MADC-S"/>
    <s v="M9T-670"/>
    <s v="1K1-027"/>
    <s v="4X4TST"/>
    <s v="E2A"/>
    <s v="655191510040"/>
    <s v="L007389"/>
    <s v="NV676"/>
    <s v="0021-4013"/>
    <s v="INTRODUCE IRREGULAR-PAÑO DE PUERTA  AVI / ALETA  AVI"/>
    <m/>
    <x v="0"/>
    <s v="SOLDADURA"/>
    <m/>
    <m/>
    <m/>
    <m/>
    <x v="0"/>
    <m/>
    <m/>
    <s v="GEOMETRIA"/>
    <s v="CSC E"/>
    <s v="CARRIZO"/>
    <m/>
    <m/>
    <m/>
    <m/>
  </r>
  <r>
    <n v="2019"/>
    <x v="2"/>
    <s v="Sem17"/>
    <d v="2019-04-22T00:00:00"/>
    <s v="XND"/>
    <s v="H60A"/>
    <s v="655"/>
    <s v="MADC-S"/>
    <s v="M9T-670"/>
    <s v="AJ0-005"/>
    <s v="TR4X2"/>
    <s v="E3"/>
    <s v="655191920201"/>
    <s v="L007393"/>
    <s v="OV369"/>
    <s v="0060-4936"/>
    <s v="JUEGO IRREGULAR-FARO D./ REJILLA DE CALANDRA"/>
    <m/>
    <x v="0"/>
    <s v="SOLDADURA"/>
    <m/>
    <m/>
    <m/>
    <m/>
    <x v="0"/>
    <m/>
    <m/>
    <s v="GEOMETRIA"/>
    <s v="CSC E"/>
    <s v="CARRIZO"/>
    <m/>
    <m/>
    <m/>
    <m/>
  </r>
  <r>
    <n v="2019"/>
    <x v="2"/>
    <s v="Sem17"/>
    <d v="2019-04-23T00:00:00"/>
    <s v="XND"/>
    <s v="H60A"/>
    <s v="655"/>
    <s v="MADC-S"/>
    <s v="M9T-670"/>
    <s v="1K1-027"/>
    <s v="TR4X2"/>
    <s v="E2A"/>
    <s v="655191510028"/>
    <s v="L007436"/>
    <s v="NV676"/>
    <s v="4250-5215"/>
    <s v="FALTA DE FIJACION ROSCADA-PARACHOQUES AV."/>
    <m/>
    <x v="1"/>
    <s v="DIVD"/>
    <m/>
    <m/>
    <m/>
    <m/>
    <x v="2"/>
    <m/>
    <m/>
    <s v="MODO OPERATORIO"/>
    <s v="CSC E"/>
    <s v="CARRIZO"/>
    <m/>
    <m/>
    <m/>
    <m/>
  </r>
  <r>
    <n v="2019"/>
    <x v="2"/>
    <s v="Sem17"/>
    <d v="2019-04-23T00:00:00"/>
    <s v="XND"/>
    <s v="H60A"/>
    <s v="655"/>
    <s v="MADC-S"/>
    <s v="M9T-670"/>
    <s v="AJ0-006"/>
    <s v="TR4X2"/>
    <s v="E1D"/>
    <s v="655191720197"/>
    <s v="L007425"/>
    <s v="OV369"/>
    <s v="0011-4014"/>
    <s v="SOBRESALE IRREGULAR-PAÑO DE PUERTA  AVD / ALETA  AVD"/>
    <m/>
    <x v="0"/>
    <s v="SOLDADURA"/>
    <m/>
    <m/>
    <m/>
    <m/>
    <x v="0"/>
    <m/>
    <m/>
    <s v="GEOMETRIA"/>
    <s v="CSC E"/>
    <s v="SUAREZ"/>
    <m/>
    <m/>
    <m/>
    <m/>
  </r>
  <r>
    <n v="2019"/>
    <x v="2"/>
    <s v="Sem17"/>
    <d v="2019-04-23T00:00:00"/>
    <s v="XND"/>
    <s v="H60A"/>
    <s v="655"/>
    <s v="MADC-S"/>
    <s v="M9T-670"/>
    <s v="AJ0-006"/>
    <s v="TR4X2"/>
    <s v="E1D"/>
    <s v="655191720197"/>
    <s v="L007425"/>
    <s v="OV369"/>
    <s v="1400-4412"/>
    <s v="RETOQUE DE PINTURA APARENTE-PAÑO EXT DE PUERTA AVD"/>
    <m/>
    <x v="0"/>
    <s v="PINTURA"/>
    <m/>
    <m/>
    <m/>
    <m/>
    <x v="0"/>
    <m/>
    <m/>
    <s v="ASPECTO"/>
    <s v="CSC E"/>
    <s v="SUAREZ"/>
    <m/>
    <m/>
    <m/>
    <m/>
  </r>
  <r>
    <n v="2019"/>
    <x v="2"/>
    <s v="Sem17"/>
    <d v="2019-04-23T00:00:00"/>
    <s v="XND"/>
    <s v="H60A"/>
    <s v="655"/>
    <s v="MADC-S"/>
    <s v="M9T-670"/>
    <s v="AJ0-006"/>
    <s v="TR4X4"/>
    <s v="E3"/>
    <s v="655191920258"/>
    <s v="L007420"/>
    <s v="NV676"/>
    <s v="0060-4936"/>
    <s v="JUEGO IRREGULAR-FARO D./ REJILLA DE CALANDRA"/>
    <m/>
    <x v="0"/>
    <s v="SOLDADURA"/>
    <m/>
    <m/>
    <m/>
    <m/>
    <x v="1"/>
    <m/>
    <m/>
    <s v="GEOMETRIA"/>
    <s v="CSC E"/>
    <s v="CARRIZO"/>
    <m/>
    <m/>
    <m/>
    <m/>
  </r>
  <r>
    <n v="2019"/>
    <x v="2"/>
    <s v="Sem17"/>
    <d v="2019-04-24T00:00:00"/>
    <s v="XND"/>
    <s v="H60A"/>
    <n v="655"/>
    <s v="MADC-S"/>
    <s v="M9T-670"/>
    <s v="1K1-027"/>
    <s v="TR4X2"/>
    <s v="E1"/>
    <n v="655191740189"/>
    <s v="L007486"/>
    <s v="OV369"/>
    <s v="1510-4426"/>
    <s v="DESCONCHADO-BISAGRA SUP. DE PUERTA ARD."/>
    <m/>
    <x v="0"/>
    <s v="MONTAJE"/>
    <m/>
    <m/>
    <m/>
    <m/>
    <x v="2"/>
    <m/>
    <m/>
    <s v="ASPECTO"/>
    <s v="CSC E"/>
    <s v="SUAREZ"/>
    <m/>
    <m/>
    <m/>
    <m/>
  </r>
  <r>
    <n v="2019"/>
    <x v="2"/>
    <s v="Sem17"/>
    <d v="2019-04-24T00:00:00"/>
    <s v="XND"/>
    <s v="H60A"/>
    <n v="655"/>
    <s v="MADC-S"/>
    <s v="M9T-670"/>
    <s v="AJ0-005"/>
    <s v="TR4X2"/>
    <s v="E3"/>
    <n v="655191930023"/>
    <s v="L007491"/>
    <s v="NV676"/>
    <s v="2540-5612"/>
    <s v="MANCHAS DE COLA-LUNA MOVIL DE PUERTA AVD."/>
    <m/>
    <x v="0"/>
    <s v="SQF"/>
    <m/>
    <m/>
    <m/>
    <m/>
    <x v="2"/>
    <m/>
    <m/>
    <s v="ASPECTO"/>
    <s v="CSC E"/>
    <s v="SUAREZ"/>
    <m/>
    <m/>
    <m/>
    <m/>
  </r>
  <r>
    <n v="2019"/>
    <x v="2"/>
    <s v="Sem17"/>
    <d v="2019-04-25T00:00:00"/>
    <s v="XND"/>
    <s v="H60A"/>
    <s v="655"/>
    <s v="MADC-S"/>
    <s v="M9T-670"/>
    <s v="AJ0-005"/>
    <s v="4X4TST"/>
    <s v="E2A"/>
    <s v="655191510053"/>
    <s v="L007551"/>
    <s v="NV676"/>
    <s v="2120-4940"/>
    <s v="NO PLACA-LATERAL D.DE PARACHOQUES / ALETA AVD."/>
    <m/>
    <x v="0"/>
    <s v="SOLDADURA"/>
    <m/>
    <m/>
    <m/>
    <m/>
    <x v="0"/>
    <m/>
    <m/>
    <s v="GEOMETRIA"/>
    <s v="CSC E"/>
    <s v="SUAREZ"/>
    <m/>
    <m/>
    <m/>
    <m/>
  </r>
  <r>
    <n v="2019"/>
    <x v="2"/>
    <s v="Sem17"/>
    <d v="2019-04-25T00:00:00"/>
    <s v="XND"/>
    <s v="H60A"/>
    <s v="655"/>
    <s v="MADC-S"/>
    <s v="M9T-670"/>
    <s v="AJ0-005"/>
    <s v="4X4TST"/>
    <s v="E2A"/>
    <s v="655191510053"/>
    <s v="L007551"/>
    <s v="NV676"/>
    <s v="0011-4014"/>
    <s v="SOBRESALE IRREGULAR-PAÑO DE PUERTA  AVD / ALETA  AVD"/>
    <m/>
    <x v="0"/>
    <s v="SOLDADURA"/>
    <m/>
    <m/>
    <m/>
    <m/>
    <x v="0"/>
    <m/>
    <m/>
    <s v="GEOMETRIA"/>
    <s v="CSC E"/>
    <s v="SUAREZ"/>
    <m/>
    <m/>
    <m/>
    <m/>
  </r>
  <r>
    <n v="2019"/>
    <x v="2"/>
    <s v="Sem17"/>
    <d v="2019-04-26T00:00:00"/>
    <s v="XND"/>
    <s v="H60A"/>
    <s v="655"/>
    <s v="MADC-S"/>
    <s v="M9T-670"/>
    <s v="AJ0-006"/>
    <s v="4X4TST"/>
    <s v="E3P"/>
    <s v="655191510021"/>
    <s v="L007590"/>
    <s v="TEKNH"/>
    <s v="1400-4130"/>
    <s v="RETOQUE DE PINTURA APARENTE-PISO AR. DE COFRE-- CAJA"/>
    <m/>
    <x v="0"/>
    <s v="PINTURA"/>
    <m/>
    <m/>
    <m/>
    <m/>
    <x v="0"/>
    <m/>
    <m/>
    <s v="ASPECTO"/>
    <s v="CSC E"/>
    <s v="SUAREZ"/>
    <m/>
    <m/>
    <m/>
    <m/>
  </r>
  <r>
    <n v="2019"/>
    <x v="2"/>
    <s v="Sem17"/>
    <d v="2019-04-26T00:00:00"/>
    <s v="XND"/>
    <s v="H60A"/>
    <s v="655"/>
    <s v="MADC-S"/>
    <s v="M9T-670"/>
    <s v="AJ0-006"/>
    <s v="4X4TST"/>
    <s v="E3P"/>
    <s v="655191510021"/>
    <s v="L007590"/>
    <s v="TEKNH"/>
    <s v="1270-4465"/>
    <s v="HUELLAS-DOBLADO MARCO DE PUERTA AVI."/>
    <m/>
    <x v="0"/>
    <s v="PINTURA"/>
    <m/>
    <m/>
    <m/>
    <m/>
    <x v="0"/>
    <m/>
    <m/>
    <s v="ASPECTO"/>
    <s v="CSC E"/>
    <s v="CARRIZO"/>
    <m/>
    <m/>
    <m/>
    <m/>
  </r>
  <r>
    <n v="2019"/>
    <x v="2"/>
    <s v="Sem17"/>
    <d v="2019-04-26T00:00:00"/>
    <s v="XND"/>
    <s v="H60A"/>
    <s v="655"/>
    <s v="MADC-S"/>
    <s v="M9T-670"/>
    <s v="AJ0-006"/>
    <s v="4X4TST"/>
    <s v="E3"/>
    <s v="655191930032"/>
    <s v="L007587"/>
    <s v="TEKNS"/>
    <s v="2120-4940"/>
    <s v="NO PLACA-LATERAL D.DE PARACHOQUES / ALETA AVD."/>
    <m/>
    <x v="0"/>
    <s v="SOLDADURA"/>
    <m/>
    <m/>
    <m/>
    <m/>
    <x v="0"/>
    <m/>
    <m/>
    <s v="GEOMETRIA"/>
    <s v="CSC E"/>
    <s v="SUAREZ"/>
    <m/>
    <m/>
    <m/>
    <m/>
  </r>
  <r>
    <n v="2019"/>
    <x v="2"/>
    <s v="Sem17"/>
    <d v="2019-04-26T00:00:00"/>
    <s v="XND"/>
    <s v="H60A"/>
    <s v="655"/>
    <s v="MADC-S"/>
    <s v="M9T-670"/>
    <s v="AJ0-006"/>
    <s v="TR4X2"/>
    <s v="E3"/>
    <s v="655191930043"/>
    <s v="L007601"/>
    <s v="OV369"/>
    <s v="1450-4723"/>
    <s v="RETOQUE LOCAL CON PLUMA-DOBLADO DE PANEL  LATERAL ARI."/>
    <m/>
    <x v="0"/>
    <s v="PINTURA"/>
    <m/>
    <m/>
    <m/>
    <m/>
    <x v="1"/>
    <m/>
    <m/>
    <s v="ASPECTO"/>
    <s v="CSC E"/>
    <s v="CARRIZO"/>
    <m/>
    <m/>
    <m/>
    <m/>
  </r>
  <r>
    <n v="2019"/>
    <x v="2"/>
    <s v="Sem17"/>
    <d v="2019-04-26T00:00:00"/>
    <s v="XND"/>
    <s v="H60A"/>
    <s v="655"/>
    <s v="MADC-S"/>
    <s v="M9T-670"/>
    <s v="AJ0-006"/>
    <s v="TR4X2"/>
    <s v="E3"/>
    <s v="655191930043"/>
    <s v="L007601"/>
    <s v="OV369"/>
    <s v="0060-4936"/>
    <s v="JUEGO IRREGULAR-FARO D./ REJILLA DE CALANDRA"/>
    <m/>
    <x v="0"/>
    <s v="SOLDADURA"/>
    <m/>
    <m/>
    <m/>
    <m/>
    <x v="0"/>
    <m/>
    <m/>
    <s v="GEOMETRIA"/>
    <s v="CSC E"/>
    <s v="CARRIZO"/>
    <m/>
    <m/>
    <m/>
    <m/>
  </r>
  <r>
    <n v="2019"/>
    <x v="3"/>
    <s v="Sem18"/>
    <d v="2019-04-29T00:00:00"/>
    <s v="XND"/>
    <s v="H60A"/>
    <s v="655"/>
    <s v="MADC-S"/>
    <s v="M9T-670"/>
    <s v="1K1-027"/>
    <s v="4X4TST"/>
    <s v="E3P"/>
    <s v="655191840118"/>
    <s v="L007666"/>
    <s v="TEKNS"/>
    <s v="2120-4940"/>
    <s v="NO PLACA-LATERAL D.DE PARACHOQUES / ALETA AVD."/>
    <m/>
    <x v="0"/>
    <s v="SOLDADURA"/>
    <m/>
    <m/>
    <m/>
    <m/>
    <x v="0"/>
    <m/>
    <m/>
    <s v="GEOMETRIA"/>
    <s v="CSC E"/>
    <s v="SUAREZ"/>
    <m/>
    <m/>
    <m/>
    <m/>
  </r>
  <r>
    <n v="2019"/>
    <x v="3"/>
    <s v="Sem18"/>
    <d v="2019-04-29T00:00:00"/>
    <s v="XND"/>
    <s v="H60A"/>
    <s v="655"/>
    <s v="MADC-S"/>
    <s v="M9T-670"/>
    <s v="1K1-027"/>
    <s v="4X4TST"/>
    <s v="E3P"/>
    <s v="655191840118"/>
    <s v="L007666"/>
    <s v="TEKNS"/>
    <s v="2240-6102"/>
    <s v="DEFORMADO-ALFOMBRA DE PISO AVD."/>
    <m/>
    <x v="0"/>
    <s v="DLI"/>
    <m/>
    <m/>
    <m/>
    <m/>
    <x v="0"/>
    <m/>
    <m/>
    <s v="ASPECTO"/>
    <s v="CSC E"/>
    <s v="TOLEDO"/>
    <m/>
    <m/>
    <m/>
    <m/>
  </r>
  <r>
    <n v="2019"/>
    <x v="3"/>
    <s v="Sem18"/>
    <d v="2019-04-29T00:00:00"/>
    <s v="XND"/>
    <s v="H60A"/>
    <s v="655"/>
    <s v="MADC-S"/>
    <s v="M9T-670"/>
    <s v="1K1-027"/>
    <s v="TR4X2"/>
    <s v="E1"/>
    <s v="655191840160"/>
    <s v="L007665"/>
    <s v="OV369"/>
    <s v="0080-4025"/>
    <s v="JUEGO MAL REPARTIDO-CAPOT AV./ ALETA  AVI."/>
    <m/>
    <x v="0"/>
    <s v="SOLDADURA"/>
    <m/>
    <m/>
    <m/>
    <m/>
    <x v="2"/>
    <m/>
    <m/>
    <s v="GEOMETRIA"/>
    <s v="CSC E"/>
    <s v="CARRIZO"/>
    <m/>
    <m/>
    <m/>
    <m/>
  </r>
  <r>
    <n v="2019"/>
    <x v="3"/>
    <s v="Sem19"/>
    <d v="2019-05-06T00:00:00"/>
    <s v="XND"/>
    <s v="H60A"/>
    <s v="655"/>
    <s v="MADC-S"/>
    <s v="M9T-670"/>
    <s v="AJ0-006"/>
    <s v="TR4X4"/>
    <s v="E3P"/>
    <s v="655191930051"/>
    <s v="L007699"/>
    <s v="OV369"/>
    <s v="6440-3110"/>
    <s v="VIBRACION SIN RUIDO-SUSPENSION AV"/>
    <m/>
    <x v="0"/>
    <s v="MONTAJE"/>
    <m/>
    <m/>
    <m/>
    <m/>
    <x v="2"/>
    <m/>
    <m/>
    <s v="RUIDO"/>
    <m/>
    <s v="ZEBALLOS"/>
    <m/>
    <m/>
    <m/>
    <m/>
  </r>
  <r>
    <n v="2019"/>
    <x v="3"/>
    <s v="Sem19"/>
    <d v="2019-05-06T00:00:00"/>
    <s v="XND"/>
    <s v="H60A"/>
    <s v="655"/>
    <s v="MADC-S"/>
    <s v="M9T-670"/>
    <s v="AJ0-006"/>
    <s v="TR4X4"/>
    <s v="E3P"/>
    <s v="655191930051"/>
    <s v="L007699"/>
    <s v="OV369"/>
    <s v="0080-5601"/>
    <s v="JUEGO MAL REPARTIDO-LUNETA AR FIJA"/>
    <m/>
    <x v="0"/>
    <s v="DIVD"/>
    <m/>
    <m/>
    <m/>
    <m/>
    <x v="1"/>
    <m/>
    <m/>
    <s v="GEOMETRIA"/>
    <s v="CSC E"/>
    <s v="SUAREZ"/>
    <m/>
    <m/>
    <m/>
    <m/>
  </r>
  <r>
    <n v="2019"/>
    <x v="3"/>
    <s v="Sem19"/>
    <d v="2019-05-06T00:00:00"/>
    <s v="XND"/>
    <s v="H60A"/>
    <s v="655"/>
    <s v="MADC-S"/>
    <s v="M9T-670"/>
    <s v="AJ0-005"/>
    <s v="TR4X2"/>
    <s v="E3"/>
    <s v="655192010044"/>
    <s v="L007704"/>
    <s v="NV676"/>
    <s v="2120-4940"/>
    <s v="NO PLACA-LATERAL D.DE PARACHOQUES / ALETA AVD."/>
    <m/>
    <x v="0"/>
    <s v="SOLDADURA"/>
    <m/>
    <m/>
    <m/>
    <m/>
    <x v="0"/>
    <m/>
    <m/>
    <s v="GEOMETRIA"/>
    <s v="CSC E"/>
    <s v="SUAREZ"/>
    <m/>
    <m/>
    <m/>
    <m/>
  </r>
  <r>
    <n v="2019"/>
    <x v="3"/>
    <s v="Sem19"/>
    <d v="2019-05-07T00:00:00"/>
    <s v="XND"/>
    <s v="H60A"/>
    <s v="655"/>
    <s v="MADC-S"/>
    <s v="M9T-670"/>
    <s v="AJ0-006"/>
    <s v="4X4TST"/>
    <s v="E1D"/>
    <s v="655191710010"/>
    <s v="L007748"/>
    <s v="TEKNH"/>
    <s v="1510-4441"/>
    <s v="DESCONCHADO-REBATIDO DE PUERTA AVI."/>
    <m/>
    <x v="0"/>
    <s v="PINTURA"/>
    <m/>
    <m/>
    <m/>
    <m/>
    <x v="2"/>
    <m/>
    <m/>
    <s v="ASPECTO"/>
    <m/>
    <s v="CARRIZO"/>
    <m/>
    <m/>
    <m/>
    <m/>
  </r>
  <r>
    <n v="2019"/>
    <x v="3"/>
    <s v="Sem19"/>
    <d v="2019-05-07T00:00:00"/>
    <s v="XND"/>
    <s v="H60A"/>
    <s v="655"/>
    <s v="MADC-S"/>
    <s v="M9T-670"/>
    <s v="AJ0-006"/>
    <s v="4X4TST"/>
    <s v="E1D"/>
    <s v="655191710010"/>
    <s v="L007748"/>
    <s v="TEKNH"/>
    <s v="2240-5215"/>
    <s v="DEFORMADO-PARACHOQUES AV."/>
    <m/>
    <x v="0"/>
    <s v="PINTURA"/>
    <m/>
    <m/>
    <m/>
    <m/>
    <x v="0"/>
    <m/>
    <m/>
    <s v="ASPECTO"/>
    <s v="CSC E"/>
    <s v="SUAREZ"/>
    <m/>
    <m/>
    <m/>
    <m/>
  </r>
  <r>
    <n v="2019"/>
    <x v="3"/>
    <s v="Sem19"/>
    <d v="2019-05-07T00:00:00"/>
    <s v="XND"/>
    <s v="H60A"/>
    <s v="655"/>
    <s v="MADC-S"/>
    <s v="M9T-670"/>
    <s v="AJ0-006"/>
    <s v="4X4TST"/>
    <s v="E1D"/>
    <s v="655191710010"/>
    <s v="L007748"/>
    <s v="TEKNH"/>
    <s v="8311-5611"/>
    <s v="BATIMIENTO AL CIERRE DE PUERTA-LUNA MOVIL DE PUERTA AVI."/>
    <m/>
    <x v="0"/>
    <s v="SQF"/>
    <m/>
    <m/>
    <m/>
    <m/>
    <x v="2"/>
    <m/>
    <m/>
    <s v="RUIDO"/>
    <m/>
    <m/>
    <m/>
    <m/>
    <m/>
    <m/>
  </r>
  <r>
    <n v="2019"/>
    <x v="3"/>
    <s v="Sem19"/>
    <d v="2019-05-07T00:00:00"/>
    <s v="XND"/>
    <s v="H60A"/>
    <s v="655"/>
    <s v="MADC-S"/>
    <s v="M9T-670"/>
    <s v="AJ0-006"/>
    <s v="4X4TST"/>
    <s v="E1D"/>
    <s v="655191750194"/>
    <s v="L007770"/>
    <s v="OV369"/>
    <s v="1510-4130"/>
    <s v="DESCONCHADO-PISO AR. DE COFRE-- CAJA"/>
    <s v="bajo caja"/>
    <x v="0"/>
    <s v="MONTAJE"/>
    <m/>
    <m/>
    <m/>
    <m/>
    <x v="2"/>
    <m/>
    <m/>
    <s v="ASPECTO"/>
    <m/>
    <s v="SUAREZ"/>
    <m/>
    <m/>
    <m/>
    <m/>
  </r>
  <r>
    <n v="2019"/>
    <x v="3"/>
    <s v="Sem19"/>
    <d v="2019-05-07T00:00:00"/>
    <s v="XND"/>
    <s v="H60A"/>
    <s v="655"/>
    <s v="MADC-S"/>
    <s v="M9T-670"/>
    <s v="AJ0-006"/>
    <s v="4X4TST"/>
    <s v="E1D"/>
    <s v="655191750194"/>
    <s v="L007770"/>
    <s v="OV369"/>
    <s v="2330-6426"/>
    <s v="RAYADO-ASIDERO APERTURA DE PTA. AVD."/>
    <m/>
    <x v="0"/>
    <s v="MONTAJE"/>
    <m/>
    <m/>
    <m/>
    <m/>
    <x v="0"/>
    <m/>
    <m/>
    <s v="ASPECTO"/>
    <s v="CSC E"/>
    <s v="FERREYRA"/>
    <m/>
    <m/>
    <m/>
    <m/>
  </r>
  <r>
    <n v="2019"/>
    <x v="3"/>
    <s v="Sem19"/>
    <d v="2019-05-07T00:00:00"/>
    <s v="XND"/>
    <s v="H60A"/>
    <s v="655"/>
    <s v="MADC-S"/>
    <s v="M9T-670"/>
    <s v="1K1-027"/>
    <s v="TR4X2"/>
    <s v="E1D"/>
    <s v="655191820169"/>
    <s v="L007772"/>
    <s v="OV727"/>
    <s v="1510-4443"/>
    <s v="DESCONCHADO-REBATIDO DE PUERTA ARI."/>
    <m/>
    <x v="0"/>
    <s v="MONTAJE"/>
    <m/>
    <m/>
    <m/>
    <m/>
    <x v="2"/>
    <m/>
    <m/>
    <s v="ASPECTO"/>
    <m/>
    <s v="CARRIZO"/>
    <m/>
    <m/>
    <m/>
    <m/>
  </r>
  <r>
    <n v="2019"/>
    <x v="3"/>
    <s v="Sem19"/>
    <d v="2019-05-08T00:00:00"/>
    <s v="XND"/>
    <s v="H60A"/>
    <s v="655"/>
    <s v="MADC-S"/>
    <s v="M9T-670"/>
    <s v="1K1-027"/>
    <s v="4X2TCO"/>
    <s v="E2A"/>
    <s v="655191910224"/>
    <s v="L007785"/>
    <s v="OV369"/>
    <s v="0060-4915"/>
    <s v="JUEGO IRREGULAR-PILOTO ARI./ ALETA"/>
    <m/>
    <x v="0"/>
    <s v="SOLDADURA"/>
    <m/>
    <m/>
    <m/>
    <m/>
    <x v="0"/>
    <m/>
    <m/>
    <s v="GEOMETRIA"/>
    <s v="CSC E"/>
    <s v="SUAREZ"/>
    <m/>
    <m/>
    <m/>
    <m/>
  </r>
  <r>
    <n v="2019"/>
    <x v="3"/>
    <s v="Sem19"/>
    <d v="2019-05-09T00:00:00"/>
    <s v="XND"/>
    <s v="H60A"/>
    <s v="655"/>
    <s v="MADC-S"/>
    <s v="M9T-670"/>
    <s v="AJ0-006"/>
    <s v="4X4TST"/>
    <s v="E1D"/>
    <s v="655191710018"/>
    <s v="L007798"/>
    <s v="TEKNH"/>
    <s v="8312-6001"/>
    <s v="VIBRACION AL CIERRE DE LA PUERTA-ZONA AR. DEL HABITACULO"/>
    <m/>
    <x v="0"/>
    <s v="MONTAJE"/>
    <m/>
    <m/>
    <m/>
    <m/>
    <x v="2"/>
    <m/>
    <m/>
    <s v="RUIDO"/>
    <m/>
    <m/>
    <m/>
    <m/>
    <m/>
    <m/>
  </r>
  <r>
    <n v="2019"/>
    <x v="3"/>
    <s v="Sem19"/>
    <d v="2019-05-09T00:00:00"/>
    <s v="XND"/>
    <s v="H60A"/>
    <s v="655"/>
    <s v="MADC-S"/>
    <s v="M9T-670"/>
    <s v="1K1-027"/>
    <s v="TR4X2"/>
    <s v="E1"/>
    <s v="655191910216"/>
    <s v="L007793"/>
    <s v="OV369"/>
    <s v="0080-4927"/>
    <s v="JUEGO MAL REPARTIDO-CAPOT / FARO I."/>
    <m/>
    <x v="0"/>
    <s v="SOLDADURA"/>
    <m/>
    <m/>
    <m/>
    <m/>
    <x v="0"/>
    <m/>
    <m/>
    <s v="GEOMETRIA"/>
    <s v="CSC E"/>
    <s v="CARRIZO"/>
    <m/>
    <m/>
    <m/>
    <m/>
  </r>
  <r>
    <n v="2019"/>
    <x v="3"/>
    <s v="Sem19"/>
    <d v="2019-05-10T00:00:00"/>
    <s v="XND"/>
    <s v="H60A"/>
    <s v="655"/>
    <s v="MADC-S"/>
    <s v="M9T-670"/>
    <s v="AJ0-005"/>
    <s v="TR4X2"/>
    <s v="E2A"/>
    <s v="655191820193"/>
    <s v="L007854"/>
    <s v="OV369"/>
    <s v="2150-5215"/>
    <s v="MANCHA-PARACHOQUES AV."/>
    <m/>
    <x v="0"/>
    <s v="PINTURA"/>
    <m/>
    <m/>
    <m/>
    <m/>
    <x v="0"/>
    <m/>
    <m/>
    <s v="ASPECTO"/>
    <s v="CSC E"/>
    <s v="CARRIZO"/>
    <m/>
    <m/>
    <m/>
    <m/>
  </r>
  <r>
    <n v="2019"/>
    <x v="3"/>
    <s v="Sem19"/>
    <d v="2019-05-10T00:00:00"/>
    <s v="XND"/>
    <s v="H60A"/>
    <s v="655"/>
    <s v="MADC-S"/>
    <s v="M9T-670"/>
    <s v="AJ0-005"/>
    <s v="TR4X2"/>
    <s v="E2A"/>
    <s v="655191820193"/>
    <s v="L007854"/>
    <s v="OV369"/>
    <s v="2120-6404"/>
    <s v="NO PLACA-PANEL INT. DE PUERTA ARD."/>
    <m/>
    <x v="0"/>
    <s v="SQF"/>
    <m/>
    <m/>
    <m/>
    <m/>
    <x v="0"/>
    <m/>
    <m/>
    <s v="MODO OPERATORIO"/>
    <s v="CSC E"/>
    <s v="TOLEDO"/>
    <m/>
    <m/>
    <m/>
    <m/>
  </r>
  <r>
    <n v="2019"/>
    <x v="3"/>
    <s v="Sem19"/>
    <d v="2019-05-10T00:00:00"/>
    <s v="XND"/>
    <s v="H60A"/>
    <s v="655"/>
    <s v="MADC-S"/>
    <s v="M9T-670"/>
    <s v="AJ0-006"/>
    <s v="TR4X4"/>
    <s v="E2A"/>
    <s v="655191850126"/>
    <s v="L007859"/>
    <s v="OV727"/>
    <s v="2120-6404"/>
    <s v="NO PLACA-PANEL INT. DE PUERTA ARD."/>
    <m/>
    <x v="0"/>
    <s v="SQF"/>
    <m/>
    <m/>
    <m/>
    <m/>
    <x v="0"/>
    <m/>
    <m/>
    <s v="MODO OPERATORIO"/>
    <s v="CSC E"/>
    <s v="TOLEDO"/>
    <m/>
    <m/>
    <m/>
    <m/>
  </r>
  <r>
    <n v="2019"/>
    <x v="3"/>
    <s v="Sem20"/>
    <d v="2019-05-13T00:00:00"/>
    <s v="XND"/>
    <s v="H60A"/>
    <s v="655"/>
    <s v="MADC-S"/>
    <s v="M9T-670"/>
    <s v="1K1-027"/>
    <s v="4X4TST"/>
    <s v="E2A"/>
    <s v="655191910242"/>
    <s v="L007908"/>
    <s v="NV676"/>
    <s v="1530-4313"/>
    <s v="RAYA SOBRE LACA-TECHO"/>
    <m/>
    <x v="1"/>
    <s v="DEGRADACION"/>
    <m/>
    <m/>
    <m/>
    <m/>
    <x v="2"/>
    <m/>
    <m/>
    <s v="ASPECTO"/>
    <s v="CSC E"/>
    <m/>
    <m/>
    <m/>
    <m/>
    <m/>
  </r>
  <r>
    <n v="2019"/>
    <x v="3"/>
    <s v="Sem20"/>
    <d v="2019-05-13T00:00:00"/>
    <s v="XND"/>
    <s v="H60A"/>
    <s v="655"/>
    <s v="MADC-S"/>
    <s v="M9T-670"/>
    <s v="1K1-027"/>
    <s v="4X4TST"/>
    <s v="E2A"/>
    <s v="655191910242"/>
    <s v="L007908"/>
    <s v="NV676"/>
    <s v="4932-4214"/>
    <s v="JUNTA MAL POSICIONADA-ALETA  AVD."/>
    <m/>
    <x v="0"/>
    <s v="SQF"/>
    <m/>
    <m/>
    <m/>
    <m/>
    <x v="2"/>
    <m/>
    <m/>
    <s v="MODO OPERATORIO"/>
    <s v="CSC E"/>
    <s v="SUAREZ"/>
    <m/>
    <m/>
    <m/>
    <m/>
  </r>
  <r>
    <n v="2019"/>
    <x v="3"/>
    <s v="Sem20"/>
    <d v="2019-05-14T00:00:00"/>
    <s v="XND"/>
    <s v="H60A"/>
    <s v="655"/>
    <s v="MADC-S"/>
    <s v="M9T-670"/>
    <s v="AJ0-006"/>
    <s v="4X2TCO"/>
    <s v="E1"/>
    <s v="655192010009"/>
    <s v="L007961"/>
    <s v="OV369"/>
    <s v="1510-4444"/>
    <s v="DESCONCHADO-REBATIDO DE PUERTA ARD."/>
    <m/>
    <x v="0"/>
    <s v="MONTAJE"/>
    <m/>
    <m/>
    <m/>
    <m/>
    <x v="2"/>
    <m/>
    <m/>
    <s v="ASPECTO"/>
    <s v="CSC E"/>
    <s v="SUAREZ"/>
    <m/>
    <m/>
    <m/>
    <m/>
  </r>
  <r>
    <n v="2019"/>
    <x v="3"/>
    <s v="Sem20"/>
    <d v="2019-05-15T00:00:00"/>
    <s v="XND"/>
    <s v="H60A"/>
    <s v="655"/>
    <s v="MADC-S"/>
    <s v="M9T-670"/>
    <s v="AJ0-006"/>
    <s v="TR4X4"/>
    <s v="E3"/>
    <s v="655192010055"/>
    <s v="L008004"/>
    <s v="TEKNS"/>
    <s v="2120-5143"/>
    <s v="NO PLACA-DEFLECTOR LAT. I. DE PARABRISAS"/>
    <m/>
    <x v="0"/>
    <s v="MONTAJE"/>
    <m/>
    <m/>
    <m/>
    <m/>
    <x v="2"/>
    <m/>
    <m/>
    <s v="MODO OPERATORIO"/>
    <s v="CSC E"/>
    <s v="CARRIZO"/>
    <m/>
    <m/>
    <m/>
    <m/>
  </r>
  <r>
    <n v="2019"/>
    <x v="3"/>
    <s v="Sem20"/>
    <d v="2019-05-15T00:00:00"/>
    <s v="XND"/>
    <s v="H60A"/>
    <s v="655"/>
    <s v="MADC-S"/>
    <s v="M9T-670"/>
    <s v="AJ0-006"/>
    <s v="TR4X4"/>
    <s v="E3"/>
    <s v="655192010055"/>
    <s v="L008004"/>
    <s v="TEKNS"/>
    <s v="2850-6697"/>
    <s v="ARRUGAS-GUARNITURA AV.RESPALDO DE ASIENTO AVI."/>
    <m/>
    <x v="0"/>
    <s v="SQF"/>
    <m/>
    <m/>
    <m/>
    <m/>
    <x v="2"/>
    <m/>
    <m/>
    <s v="ASPECTO"/>
    <s v="CSC E"/>
    <s v="FERREYRA"/>
    <m/>
    <m/>
    <m/>
    <m/>
  </r>
  <r>
    <n v="2019"/>
    <x v="3"/>
    <s v="Sem20"/>
    <d v="2019-05-15T00:00:00"/>
    <s v="XND"/>
    <s v="H60A"/>
    <s v="655"/>
    <s v="MADC-S"/>
    <s v="M9T-670"/>
    <s v="AJ0-006"/>
    <s v="TR4X4"/>
    <s v="E3"/>
    <s v="655192010055"/>
    <s v="L008004"/>
    <s v="TEKNS"/>
    <s v="3190-6627"/>
    <s v="MUY LIBRE-APOYACODOS CENTRAL DE ASIENTOS AV."/>
    <m/>
    <x v="0"/>
    <s v="SQF"/>
    <m/>
    <m/>
    <m/>
    <m/>
    <x v="2"/>
    <m/>
    <m/>
    <s v="MODO OPERATORIO"/>
    <s v="CSC E"/>
    <s v="FERREYRA"/>
    <m/>
    <m/>
    <m/>
    <m/>
  </r>
  <r>
    <n v="2019"/>
    <x v="3"/>
    <s v="Sem20"/>
    <d v="2019-05-16T00:00:00"/>
    <s v="XND"/>
    <s v="H60A"/>
    <s v="655"/>
    <s v="MADC-S"/>
    <s v="M9T-670"/>
    <s v="1K1-027"/>
    <s v="TR4X2"/>
    <s v="E1D"/>
    <s v="655192030292"/>
    <s v="L008043"/>
    <s v="OV369"/>
    <s v="1053-4412"/>
    <s v="MASTICO BAJO LACA-PAÑO EXT DE PUERTA AVD"/>
    <m/>
    <x v="0"/>
    <s v="PINTURA"/>
    <m/>
    <m/>
    <m/>
    <m/>
    <x v="2"/>
    <m/>
    <m/>
    <s v="ASPECTO"/>
    <s v="CSC E"/>
    <s v="BARRERA"/>
    <m/>
    <m/>
    <m/>
    <m/>
  </r>
  <r>
    <n v="2019"/>
    <x v="3"/>
    <s v="Sem20"/>
    <d v="2019-05-16T00:00:00"/>
    <s v="XND"/>
    <s v="H60A"/>
    <s v="655"/>
    <s v="MADC-S"/>
    <s v="M9T-670"/>
    <s v="1K1-027"/>
    <s v="TR4X2"/>
    <s v="E1D"/>
    <s v="655192030292"/>
    <s v="L008043"/>
    <s v="OV369"/>
    <s v="2120-6116"/>
    <s v="NO PLACA-GUARNITURA INF.AV. ENTº.DE PUERTA D."/>
    <m/>
    <x v="0"/>
    <s v="SQF"/>
    <m/>
    <m/>
    <m/>
    <m/>
    <x v="0"/>
    <m/>
    <m/>
    <s v="MODO OPERATORIO"/>
    <s v="CSC E"/>
    <s v="TOLEDO"/>
    <m/>
    <m/>
    <m/>
    <m/>
  </r>
  <r>
    <n v="2019"/>
    <x v="3"/>
    <s v="Sem20"/>
    <d v="2019-05-16T00:00:00"/>
    <s v="XND"/>
    <s v="H60A"/>
    <s v="655"/>
    <s v="MADC-S"/>
    <s v="M9T-670"/>
    <s v="1K1-027"/>
    <s v="TR4X2"/>
    <s v="E1D"/>
    <s v="655192030292"/>
    <s v="L008043"/>
    <s v="OV369"/>
    <s v="1510-4827"/>
    <s v="DESCONCHADO-BISAGRA SUP. DE PTA  BATIENTE ARI."/>
    <m/>
    <x v="0"/>
    <s v="MONTAJE"/>
    <m/>
    <m/>
    <m/>
    <m/>
    <x v="2"/>
    <m/>
    <m/>
    <s v="ASPECTO"/>
    <s v="CSC E"/>
    <s v="SUAREZ"/>
    <m/>
    <m/>
    <m/>
    <m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0070-5601"/>
    <s v="MAL CENTRADO-LUNETA AR FIJA"/>
    <m/>
    <x v="0"/>
    <s v="SOLDADURA"/>
    <m/>
    <m/>
    <m/>
    <m/>
    <x v="1"/>
    <m/>
    <m/>
    <s v="GEOMETRIA"/>
    <s v="CSC E"/>
    <s v="CARRIZO"/>
    <m/>
    <m/>
    <m/>
    <m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2120-5733"/>
    <s v="NO PLACA-FALDILLA SALVABARROS  AVI."/>
    <m/>
    <x v="0"/>
    <s v="PINTURA"/>
    <m/>
    <m/>
    <m/>
    <m/>
    <x v="0"/>
    <m/>
    <m/>
    <s v="MODO OPERATORIO"/>
    <s v="CSC E"/>
    <s v="SUAREZ"/>
    <m/>
    <m/>
    <m/>
    <m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1410-4514"/>
    <s v="RETOQUE NO TERMINADO-ALETA ARD."/>
    <m/>
    <x v="0"/>
    <s v="PINTURA"/>
    <m/>
    <m/>
    <m/>
    <m/>
    <x v="1"/>
    <m/>
    <m/>
    <s v="ASPECTO"/>
    <s v="CSC E"/>
    <s v="CARRIZO"/>
    <m/>
    <m/>
    <m/>
    <m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0011-4939"/>
    <s v="SOBRESALE IRREGULAR-LATERAL I. DE PARACHOQUES / ALETA AVI."/>
    <m/>
    <x v="0"/>
    <s v="SOLDADURA"/>
    <m/>
    <m/>
    <m/>
    <m/>
    <x v="0"/>
    <m/>
    <m/>
    <s v="GEOMETRIA"/>
    <s v="CSC E"/>
    <s v="SUAREZ"/>
    <m/>
    <m/>
    <m/>
    <m/>
  </r>
  <r>
    <n v="2019"/>
    <x v="3"/>
    <s v="Sem20"/>
    <d v="2019-05-17T00:00:00"/>
    <s v="XND"/>
    <s v="H60A"/>
    <s v="655"/>
    <s v="MADC-S"/>
    <s v="M9T-670"/>
    <s v="AJ0-006"/>
    <s v="4X4TST"/>
    <s v="E1D"/>
    <s v="655192030297"/>
    <s v="L008095"/>
    <s v="OV369"/>
    <s v="2120-5652"/>
    <s v="NO PLACA-CAJETIN EXT. LUNA DE PUERTA AVD."/>
    <m/>
    <x v="0"/>
    <s v="PINTURA"/>
    <m/>
    <m/>
    <m/>
    <m/>
    <x v="0"/>
    <m/>
    <m/>
    <s v="MODO OPERATORIO"/>
    <s v="CSC E"/>
    <s v="CARRIZO"/>
    <m/>
    <m/>
    <m/>
    <m/>
  </r>
  <r>
    <n v="2019"/>
    <x v="3"/>
    <s v="Sem20"/>
    <d v="2019-05-17T00:00:00"/>
    <s v="XND"/>
    <s v="H60A"/>
    <s v="655"/>
    <s v="MADC-S"/>
    <s v="M9T-670"/>
    <s v="AJ0-006"/>
    <s v="4X4TST"/>
    <s v="E1D"/>
    <s v="655192030297"/>
    <s v="L008095"/>
    <s v="OV369"/>
    <s v="4070-4214"/>
    <s v="OBTURADOR MAL POSICIONADO-ALETA  AVD."/>
    <m/>
    <x v="0"/>
    <s v="DIVD"/>
    <m/>
    <m/>
    <m/>
    <m/>
    <x v="1"/>
    <m/>
    <m/>
    <s v="MODO OPERATORIO"/>
    <m/>
    <m/>
    <m/>
    <m/>
    <m/>
    <m/>
  </r>
  <r>
    <n v="2019"/>
    <x v="3"/>
    <s v="Sem20"/>
    <d v="2019-05-17T00:00:00"/>
    <s v="XND"/>
    <s v="H60A"/>
    <s v="655"/>
    <s v="MADC-S"/>
    <s v="M9T-670"/>
    <s v="AJ0-005"/>
    <s v="TR4X2"/>
    <s v="E1"/>
    <s v="655192030387"/>
    <s v="L008082"/>
    <s v="OV369"/>
    <s v="4141-4773"/>
    <s v="SOLDADURA AGRESIVA-CARA INTERNA DE PAÑO LAT  I"/>
    <m/>
    <x v="0"/>
    <s v="SOLDADURA"/>
    <m/>
    <m/>
    <m/>
    <m/>
    <x v="0"/>
    <m/>
    <m/>
    <s v="ASPECTO"/>
    <s v="CSC E"/>
    <s v="CARRIZO"/>
    <m/>
    <m/>
    <m/>
    <m/>
  </r>
  <r>
    <n v="2019"/>
    <x v="3"/>
    <s v="Sem21"/>
    <d v="2019-05-20T00:00:00"/>
    <s v="XND"/>
    <s v="H60A"/>
    <s v="655"/>
    <s v="MADC-S"/>
    <s v="M9T-670"/>
    <s v="1K1-027"/>
    <s v="TR4X2"/>
    <s v="E2A"/>
    <s v="655191930252"/>
    <s v="L008142"/>
    <s v="OV727"/>
    <s v="1180-4333"/>
    <s v="GRANO-MONTANTE  I.VANO DE PARABRISAS"/>
    <m/>
    <x v="0"/>
    <s v="PINTURA"/>
    <m/>
    <m/>
    <m/>
    <m/>
    <x v="0"/>
    <m/>
    <m/>
    <s v="ASPECTO"/>
    <s v="CSC E"/>
    <s v="SUAREZ"/>
    <m/>
    <m/>
    <m/>
    <m/>
  </r>
  <r>
    <n v="2019"/>
    <x v="3"/>
    <s v="Sem21"/>
    <d v="2019-05-20T00:00:00"/>
    <s v="XND"/>
    <s v="H60A"/>
    <s v="655"/>
    <s v="MADC-S"/>
    <s v="M9T-670"/>
    <s v="1K1-027"/>
    <s v="TR4X2"/>
    <s v="E2A"/>
    <s v="655191930252"/>
    <s v="L008142"/>
    <s v="OV727"/>
    <s v="4070-4213"/>
    <s v="OBTURADOR MAL POSICIONADO-ALETA  AVI."/>
    <m/>
    <x v="0"/>
    <s v="DIVD"/>
    <m/>
    <m/>
    <m/>
    <m/>
    <x v="2"/>
    <m/>
    <m/>
    <s v="MODO OPERATORIO"/>
    <s v="CSC E"/>
    <m/>
    <m/>
    <m/>
    <m/>
    <m/>
  </r>
  <r>
    <n v="2019"/>
    <x v="3"/>
    <s v="Sem21"/>
    <d v="2019-05-20T00:00:00"/>
    <s v="XND"/>
    <s v="H60A"/>
    <s v="655"/>
    <s v="MADC-S"/>
    <s v="M9T-670"/>
    <s v="AJ0-006"/>
    <s v="TR4X4"/>
    <s v="E2A"/>
    <s v="655191930262"/>
    <s v="L008138"/>
    <s v="OV369"/>
    <s v="2120-6375"/>
    <s v="NO PLACA-TAPA INT. DE RETROVISOR I."/>
    <m/>
    <x v="0"/>
    <s v="SQF"/>
    <m/>
    <m/>
    <m/>
    <m/>
    <x v="1"/>
    <m/>
    <m/>
    <s v="MODO OPERATORIO"/>
    <s v="CSC E"/>
    <s v="BARRERA"/>
    <m/>
    <m/>
    <m/>
    <m/>
  </r>
  <r>
    <n v="2019"/>
    <x v="3"/>
    <s v="Sem21"/>
    <d v="2019-05-21T00:00:00"/>
    <s v="XND"/>
    <s v="H60A"/>
    <s v="655"/>
    <s v="MADC-S"/>
    <s v="M9T-686"/>
    <s v="1K1-027"/>
    <s v="TR4X2"/>
    <s v="E1"/>
    <s v="655192030219"/>
    <s v="L008203"/>
    <s v="TEKNH"/>
    <s v="0021-4031"/>
    <s v="INTRODUCE IRREGULAR-MARCO PTA. ARI./ PIE CUSTODIA I."/>
    <m/>
    <x v="0"/>
    <s v="SOLDADURA"/>
    <m/>
    <m/>
    <m/>
    <m/>
    <x v="0"/>
    <m/>
    <m/>
    <s v="GEOMETRIA"/>
    <s v="CSC E"/>
    <m/>
    <m/>
    <m/>
    <m/>
    <m/>
  </r>
  <r>
    <n v="2019"/>
    <x v="3"/>
    <s v="Sem21"/>
    <d v="2019-05-21T00:00:00"/>
    <s v="XND"/>
    <s v="H60A"/>
    <s v="655"/>
    <s v="MADC-S"/>
    <s v="M9T-670"/>
    <s v="AJ0-006"/>
    <s v="4X4TST"/>
    <s v="E1D"/>
    <s v="655192130402"/>
    <s v="L008221"/>
    <s v="TEKNH"/>
    <s v="1110-4505"/>
    <s v="DESCOLGON-CAJON PORTON"/>
    <m/>
    <x v="0"/>
    <s v="PINTURA"/>
    <m/>
    <m/>
    <m/>
    <m/>
    <x v="0"/>
    <m/>
    <m/>
    <s v="ASPECTO"/>
    <s v="CSC E"/>
    <m/>
    <m/>
    <m/>
    <m/>
    <m/>
  </r>
  <r>
    <m/>
    <x v="4"/>
    <m/>
    <m/>
    <m/>
    <m/>
    <m/>
    <m/>
    <m/>
    <m/>
    <m/>
    <m/>
    <m/>
    <m/>
    <m/>
    <m/>
    <m/>
    <m/>
    <x v="2"/>
    <m/>
    <m/>
    <m/>
    <m/>
    <m/>
    <x v="3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7">
  <r>
    <n v="2019"/>
    <x v="0"/>
    <x v="0"/>
    <d v="2019-02-11T00:00:00"/>
    <s v="XND"/>
    <s v="H60A"/>
    <s v="655"/>
    <s v="MADC-S"/>
    <s v="M9T-670"/>
    <s v="1K1-027"/>
    <s v="TR4X2"/>
    <s v="E2A"/>
    <s v="655190520042"/>
    <s v="L005632"/>
    <s v="OV369"/>
    <s v="0030-7017"/>
    <x v="0"/>
    <m/>
    <x v="0"/>
    <x v="0"/>
    <m/>
    <m/>
    <m/>
    <m/>
    <x v="0"/>
    <m/>
    <s v="CSCS2"/>
    <x v="0"/>
    <x v="0"/>
    <s v="SUAREZ"/>
  </r>
  <r>
    <n v="2019"/>
    <x v="0"/>
    <x v="0"/>
    <d v="2019-02-11T00:00:00"/>
    <s v="XND"/>
    <s v="H60A"/>
    <s v="655"/>
    <s v="MADC-S"/>
    <s v="M9T-670"/>
    <s v="1K1-027"/>
    <s v="TR4X2"/>
    <s v="E1D"/>
    <s v="655190720028"/>
    <s v="L005634"/>
    <s v="OV369"/>
    <s v="1270-4513"/>
    <x v="1"/>
    <m/>
    <x v="0"/>
    <x v="1"/>
    <m/>
    <m/>
    <m/>
    <m/>
    <x v="0"/>
    <m/>
    <s v="CSCS2"/>
    <x v="1"/>
    <x v="0"/>
    <s v="SUAREZ"/>
  </r>
  <r>
    <n v="2019"/>
    <x v="0"/>
    <x v="0"/>
    <d v="2019-02-11T00:00:00"/>
    <s v="XND"/>
    <s v="H60A"/>
    <s v="655"/>
    <s v="MADC-S"/>
    <s v="M9T-670"/>
    <s v="1K1-027"/>
    <s v="TR4X2"/>
    <s v="E1D"/>
    <s v="655190720028"/>
    <s v="L005634"/>
    <s v="OV369"/>
    <s v="1180-4504"/>
    <x v="2"/>
    <m/>
    <x v="0"/>
    <x v="1"/>
    <m/>
    <m/>
    <m/>
    <m/>
    <x v="0"/>
    <m/>
    <s v="CSCS3"/>
    <x v="1"/>
    <x v="1"/>
    <s v="TOLEDO"/>
  </r>
  <r>
    <n v="2019"/>
    <x v="0"/>
    <x v="0"/>
    <d v="2019-02-12T00:00:00"/>
    <s v="XND"/>
    <s v="H60A"/>
    <s v="655"/>
    <s v="MADC-S"/>
    <s v="M9T-670"/>
    <s v="1K1-027"/>
    <s v="TR4X2"/>
    <s v="E2A"/>
    <s v="655190610064"/>
    <s v="L005695"/>
    <s v="NV676"/>
    <s v="2330-7178"/>
    <x v="3"/>
    <m/>
    <x v="0"/>
    <x v="2"/>
    <m/>
    <m/>
    <m/>
    <m/>
    <x v="0"/>
    <m/>
    <s v="CSCS3"/>
    <x v="2"/>
    <x v="1"/>
    <s v="TOLEDO"/>
  </r>
  <r>
    <n v="2019"/>
    <x v="0"/>
    <x v="0"/>
    <d v="2019-02-12T00:00:00"/>
    <s v="XND"/>
    <s v="H60A"/>
    <s v="655"/>
    <s v="MADC-S"/>
    <s v="M9T-670"/>
    <s v="1K1-027"/>
    <s v="TR4X2"/>
    <s v="E2A"/>
    <s v="655190610064"/>
    <s v="L005695"/>
    <s v="NV676"/>
    <s v="1190-4373"/>
    <x v="4"/>
    <m/>
    <x v="0"/>
    <x v="1"/>
    <m/>
    <m/>
    <m/>
    <m/>
    <x v="1"/>
    <m/>
    <m/>
    <x v="1"/>
    <x v="2"/>
    <m/>
  </r>
  <r>
    <n v="2019"/>
    <x v="0"/>
    <x v="0"/>
    <d v="2019-02-13T00:00:00"/>
    <s v="XND"/>
    <s v="H60A"/>
    <s v="655"/>
    <s v="MADC-S"/>
    <s v="M9T-670"/>
    <s v="1K1-027"/>
    <s v="TR4X2"/>
    <s v="E1D"/>
    <s v="655190720047"/>
    <s v="L005679"/>
    <s v="OV369"/>
    <s v="2240-5689"/>
    <x v="5"/>
    <m/>
    <x v="0"/>
    <x v="2"/>
    <m/>
    <m/>
    <m/>
    <m/>
    <x v="1"/>
    <m/>
    <m/>
    <x v="3"/>
    <x v="2"/>
    <m/>
  </r>
  <r>
    <n v="2019"/>
    <x v="0"/>
    <x v="0"/>
    <d v="2019-02-13T00:00:00"/>
    <s v="XND"/>
    <s v="H60A"/>
    <s v="655"/>
    <s v="MADC-S"/>
    <s v="M9T-670"/>
    <s v="1K1-027"/>
    <s v="TR4X2"/>
    <s v="E1D"/>
    <s v="655190720055"/>
    <s v="L005672"/>
    <s v="OV369"/>
    <s v="1220-4213"/>
    <x v="6"/>
    <m/>
    <x v="0"/>
    <x v="1"/>
    <m/>
    <m/>
    <m/>
    <m/>
    <x v="1"/>
    <m/>
    <m/>
    <x v="1"/>
    <x v="2"/>
    <m/>
  </r>
  <r>
    <n v="2019"/>
    <x v="0"/>
    <x v="0"/>
    <d v="2019-02-14T00:00:00"/>
    <s v="XND"/>
    <s v="H60A"/>
    <s v="655"/>
    <s v="MADC-S"/>
    <s v="M9T-670"/>
    <s v="1K1-027"/>
    <s v="TR4X2"/>
    <s v="E1D"/>
    <s v="655190620051"/>
    <s v="L005684"/>
    <s v="OV727"/>
    <s v="2240-6305"/>
    <x v="7"/>
    <m/>
    <x v="0"/>
    <x v="3"/>
    <m/>
    <m/>
    <m/>
    <m/>
    <x v="0"/>
    <m/>
    <s v="CSCS1"/>
    <x v="3"/>
    <x v="3"/>
    <s v="CARRIZO"/>
  </r>
  <r>
    <n v="2019"/>
    <x v="0"/>
    <x v="0"/>
    <d v="2019-02-14T00:00:00"/>
    <s v="XND"/>
    <s v="H60A"/>
    <s v="655"/>
    <s v="MADC-S"/>
    <s v="M9T-670"/>
    <s v="1K1-027"/>
    <s v="TR4X2"/>
    <s v="E3"/>
    <s v="655190710009"/>
    <s v="L005789"/>
    <s v="OV369"/>
    <s v="1010-4130"/>
    <x v="8"/>
    <m/>
    <x v="0"/>
    <x v="1"/>
    <m/>
    <m/>
    <m/>
    <m/>
    <x v="0"/>
    <m/>
    <s v="CSCS3"/>
    <x v="1"/>
    <x v="1"/>
    <s v="TOLEDO"/>
  </r>
  <r>
    <n v="2019"/>
    <x v="0"/>
    <x v="1"/>
    <d v="2019-02-25T00:00:00"/>
    <s v="XND"/>
    <s v="H60A"/>
    <s v="655"/>
    <s v="MADC-S"/>
    <s v="M9T-670"/>
    <s v="1K1-027"/>
    <s v="4X4TST"/>
    <s v="E2A"/>
    <s v="655190620025"/>
    <s v="L."/>
    <s v="OV369"/>
    <s v="1510-4504"/>
    <x v="9"/>
    <m/>
    <x v="0"/>
    <x v="1"/>
    <m/>
    <m/>
    <m/>
    <m/>
    <x v="0"/>
    <m/>
    <s v="CSCS3"/>
    <x v="2"/>
    <x v="1"/>
    <s v="TOLEDO"/>
  </r>
  <r>
    <n v="2019"/>
    <x v="0"/>
    <x v="1"/>
    <d v="2019-02-25T00:00:00"/>
    <s v="XND"/>
    <s v="H60A"/>
    <s v="655"/>
    <s v="MADC-S"/>
    <s v="M9T-670"/>
    <s v="1K1-027"/>
    <s v="4X4TST"/>
    <s v="E2A"/>
    <s v="655190620025"/>
    <s v="L."/>
    <s v="OV369"/>
    <s v="2170-4514"/>
    <x v="10"/>
    <m/>
    <x v="0"/>
    <x v="1"/>
    <m/>
    <m/>
    <m/>
    <m/>
    <x v="0"/>
    <m/>
    <s v="CSCS3"/>
    <x v="1"/>
    <x v="1"/>
    <s v="TOLEDO"/>
  </r>
  <r>
    <n v="2019"/>
    <x v="0"/>
    <x v="1"/>
    <d v="2019-02-25T00:00:00"/>
    <s v="XND"/>
    <s v="H60A"/>
    <s v="655"/>
    <s v="MADC-S"/>
    <s v="M9T-670"/>
    <s v="1K1-027"/>
    <s v="TR4X2"/>
    <s v="E2A"/>
    <s v="655190710019"/>
    <s v="L."/>
    <s v="OV369"/>
    <s v="0011-4015"/>
    <x v="11"/>
    <m/>
    <x v="0"/>
    <x v="3"/>
    <m/>
    <m/>
    <m/>
    <m/>
    <x v="0"/>
    <m/>
    <s v="CSCS2"/>
    <x v="0"/>
    <x v="0"/>
    <s v="SUAREZ"/>
  </r>
  <r>
    <n v="2019"/>
    <x v="0"/>
    <x v="1"/>
    <d v="2019-02-25T00:00:00"/>
    <s v="XND"/>
    <s v="H60A"/>
    <s v="655"/>
    <s v="MADC-S"/>
    <s v="M9T-670"/>
    <s v="1K1-027"/>
    <s v="TR4X2"/>
    <s v="E2A"/>
    <s v="655190710019"/>
    <s v="L."/>
    <s v="OV369"/>
    <s v="0080-6305"/>
    <x v="12"/>
    <m/>
    <x v="0"/>
    <x v="3"/>
    <m/>
    <m/>
    <m/>
    <m/>
    <x v="0"/>
    <m/>
    <s v="CSCS1"/>
    <x v="3"/>
    <x v="3"/>
    <s v="CARRIZO"/>
  </r>
  <r>
    <n v="2019"/>
    <x v="0"/>
    <x v="1"/>
    <d v="2019-02-26T00:00:00"/>
    <s v="XND"/>
    <s v="H60A"/>
    <s v="655"/>
    <s v="MADC-S"/>
    <s v="M9T-670"/>
    <s v="AJ0-006"/>
    <s v="TR4X2"/>
    <s v="E3P"/>
    <s v="655190530049"/>
    <s v="L005906"/>
    <s v="OV369"/>
    <s v="0240-4411"/>
    <x v="13"/>
    <m/>
    <x v="0"/>
    <x v="1"/>
    <m/>
    <m/>
    <m/>
    <m/>
    <x v="1"/>
    <m/>
    <m/>
    <x v="1"/>
    <x v="2"/>
    <m/>
  </r>
  <r>
    <n v="2019"/>
    <x v="0"/>
    <x v="1"/>
    <d v="2019-02-26T00:00:00"/>
    <s v="XND"/>
    <s v="H60A"/>
    <s v="655"/>
    <s v="MADC-S"/>
    <s v="M9T-670"/>
    <s v="AJ0-006"/>
    <s v="TR4X2"/>
    <s v="E3P"/>
    <s v="655190530049"/>
    <s v="L005906"/>
    <s v="OV369"/>
    <s v="4150-5692"/>
    <x v="14"/>
    <m/>
    <x v="0"/>
    <x v="2"/>
    <m/>
    <m/>
    <m/>
    <m/>
    <x v="1"/>
    <m/>
    <m/>
    <x v="3"/>
    <x v="2"/>
    <m/>
  </r>
  <r>
    <n v="2019"/>
    <x v="0"/>
    <x v="1"/>
    <d v="2019-02-26T00:00:00"/>
    <s v="XND"/>
    <s v="H60A"/>
    <s v="655"/>
    <s v="MADC-S"/>
    <s v="M9T-670"/>
    <s v="AJ0-006"/>
    <s v="TR4X2"/>
    <s v="E3P"/>
    <s v="655190530049"/>
    <s v="L005906"/>
    <s v="OV369"/>
    <s v="1400-4724"/>
    <x v="15"/>
    <m/>
    <x v="0"/>
    <x v="1"/>
    <m/>
    <m/>
    <m/>
    <m/>
    <x v="1"/>
    <m/>
    <m/>
    <x v="1"/>
    <x v="2"/>
    <m/>
  </r>
  <r>
    <n v="2019"/>
    <x v="0"/>
    <x v="1"/>
    <d v="2019-02-27T00:00:00"/>
    <s v="XND"/>
    <s v="H60A"/>
    <s v="655"/>
    <s v="MADC-S"/>
    <s v="M9T-670"/>
    <s v="AJ0-006"/>
    <s v="4X4TST"/>
    <s v="E1D"/>
    <s v="655190820043"/>
    <s v="L005974"/>
    <s v="OV369"/>
    <s v="1510-4502"/>
    <x v="16"/>
    <m/>
    <x v="0"/>
    <x v="1"/>
    <m/>
    <m/>
    <m/>
    <m/>
    <x v="0"/>
    <m/>
    <s v="CSCS3"/>
    <x v="1"/>
    <x v="1"/>
    <s v="TOLEDO"/>
  </r>
  <r>
    <n v="2019"/>
    <x v="0"/>
    <x v="1"/>
    <d v="2019-02-27T00:00:00"/>
    <s v="XND"/>
    <s v="H60A"/>
    <s v="655"/>
    <s v="MADC-S"/>
    <s v="M9T-670"/>
    <s v="AJ0-006"/>
    <s v="4X4TST"/>
    <s v="E1D"/>
    <s v="655190820043"/>
    <s v="L005974"/>
    <s v="OV369"/>
    <s v="0060-4941"/>
    <x v="17"/>
    <m/>
    <x v="0"/>
    <x v="3"/>
    <m/>
    <m/>
    <m/>
    <m/>
    <x v="0"/>
    <m/>
    <s v="CSCS2"/>
    <x v="0"/>
    <x v="0"/>
    <s v="SUAREZ"/>
  </r>
  <r>
    <n v="2019"/>
    <x v="0"/>
    <x v="1"/>
    <d v="2019-02-27T00:00:00"/>
    <s v="XND"/>
    <s v="H60A"/>
    <s v="655"/>
    <s v="MADC-S"/>
    <s v="M9T-670"/>
    <s v="AJ0-006"/>
    <s v="4X4TST"/>
    <s v="E1D"/>
    <s v="655190820043"/>
    <s v="L005974"/>
    <s v="OV369"/>
    <s v="0060-6306"/>
    <x v="18"/>
    <m/>
    <x v="0"/>
    <x v="3"/>
    <m/>
    <m/>
    <m/>
    <m/>
    <x v="0"/>
    <m/>
    <s v="CSCS1"/>
    <x v="0"/>
    <x v="4"/>
    <s v="FERREYRA"/>
  </r>
  <r>
    <n v="2019"/>
    <x v="0"/>
    <x v="1"/>
    <d v="2019-02-27T00:00:00"/>
    <s v="XND"/>
    <s v="H60A"/>
    <s v="655"/>
    <s v="MADC-S"/>
    <s v="M9T-670"/>
    <s v="AJ0-006"/>
    <s v="4X4TST"/>
    <s v="E1D"/>
    <s v="655190820068"/>
    <s v="LD"/>
    <s v="TEKNH"/>
    <s v="1190-4410"/>
    <x v="19"/>
    <m/>
    <x v="0"/>
    <x v="1"/>
    <m/>
    <m/>
    <m/>
    <m/>
    <x v="0"/>
    <m/>
    <s v="CSCS3"/>
    <x v="1"/>
    <x v="1"/>
    <s v="TOLEDO"/>
  </r>
  <r>
    <n v="2019"/>
    <x v="0"/>
    <x v="1"/>
    <d v="2019-02-27T00:00:00"/>
    <s v="XND"/>
    <s v="H60A"/>
    <s v="655"/>
    <s v="MADC-S"/>
    <s v="M9T-670"/>
    <s v="AJ0-006"/>
    <s v="4X4TST"/>
    <s v="E1D"/>
    <s v="655190820068"/>
    <s v="LD"/>
    <s v="TEKNH"/>
    <s v="4961-4415"/>
    <x v="20"/>
    <m/>
    <x v="0"/>
    <x v="1"/>
    <m/>
    <m/>
    <m/>
    <m/>
    <x v="0"/>
    <m/>
    <s v="CSCS2"/>
    <x v="1"/>
    <x v="0"/>
    <s v="SUAREZ"/>
  </r>
  <r>
    <n v="2019"/>
    <x v="0"/>
    <x v="1"/>
    <d v="2019-02-28T00:00:00"/>
    <s v="XND"/>
    <s v="H60A"/>
    <s v="655"/>
    <s v="MADC-S"/>
    <s v="M9T-670"/>
    <s v="1K1-027"/>
    <s v="TR4X2"/>
    <s v="E2A"/>
    <s v="655190710065"/>
    <s v="L006021"/>
    <s v="NV676"/>
    <s v="2150-5601"/>
    <x v="21"/>
    <m/>
    <x v="0"/>
    <x v="2"/>
    <m/>
    <m/>
    <m/>
    <m/>
    <x v="0"/>
    <m/>
    <s v="CSCS3"/>
    <x v="1"/>
    <x v="1"/>
    <s v="TOLEDO"/>
  </r>
  <r>
    <n v="2019"/>
    <x v="0"/>
    <x v="1"/>
    <d v="2019-02-28T00:00:00"/>
    <s v="XND"/>
    <s v="H60A"/>
    <s v="655"/>
    <s v="MADC-S"/>
    <s v="M9T-670"/>
    <s v="1K1-027"/>
    <s v="TR4X2"/>
    <s v="E2A"/>
    <s v="655190710065"/>
    <s v="L006021"/>
    <s v="NV676"/>
    <s v="2120-6310"/>
    <x v="22"/>
    <m/>
    <x v="0"/>
    <x v="4"/>
    <m/>
    <m/>
    <m/>
    <m/>
    <x v="0"/>
    <m/>
    <s v="CSCS1"/>
    <x v="3"/>
    <x v="4"/>
    <s v="FERREYRA"/>
  </r>
  <r>
    <n v="2019"/>
    <x v="0"/>
    <x v="1"/>
    <d v="2019-02-28T00:00:00"/>
    <s v="XND"/>
    <s v="H60A"/>
    <s v="655"/>
    <s v="MADC-S"/>
    <s v="M9T-670"/>
    <s v="1K1-027"/>
    <s v="TR4X2"/>
    <s v="E2A"/>
    <s v="655190710065"/>
    <s v="L006021"/>
    <s v="NV676"/>
    <s v="1400-4772"/>
    <x v="23"/>
    <m/>
    <x v="0"/>
    <x v="1"/>
    <m/>
    <m/>
    <m/>
    <m/>
    <x v="0"/>
    <m/>
    <s v="CSCS3"/>
    <x v="1"/>
    <x v="1"/>
    <s v="TOLEDO"/>
  </r>
  <r>
    <n v="2019"/>
    <x v="0"/>
    <x v="1"/>
    <d v="2019-02-28T00:00:00"/>
    <s v="XND"/>
    <s v="H60A"/>
    <s v="655"/>
    <s v="MADC-S"/>
    <s v="M9T-670"/>
    <s v="1K1-027"/>
    <s v="4X2TCO"/>
    <s v="E2A"/>
    <s v="655190750014"/>
    <s v="L006039"/>
    <s v="OV369"/>
    <s v="0060-6627"/>
    <x v="24"/>
    <m/>
    <x v="0"/>
    <x v="4"/>
    <m/>
    <m/>
    <m/>
    <m/>
    <x v="0"/>
    <m/>
    <s v="CSCS1"/>
    <x v="3"/>
    <x v="3"/>
    <s v="CARRIZO"/>
  </r>
  <r>
    <n v="2019"/>
    <x v="0"/>
    <x v="1"/>
    <d v="2019-02-28T00:00:00"/>
    <s v="XND"/>
    <s v="H60A"/>
    <s v="655"/>
    <s v="MADC-S"/>
    <s v="M9T-670"/>
    <s v="1K1-027"/>
    <s v="4X2TCO"/>
    <s v="E2A"/>
    <s v="655190750014"/>
    <s v="L006039"/>
    <s v="OV369"/>
    <s v="0021-4926"/>
    <x v="25"/>
    <m/>
    <x v="0"/>
    <x v="3"/>
    <m/>
    <m/>
    <m/>
    <m/>
    <x v="0"/>
    <m/>
    <s v="CSCS2"/>
    <x v="0"/>
    <x v="0"/>
    <s v="SUAREZ"/>
  </r>
  <r>
    <n v="2019"/>
    <x v="0"/>
    <x v="1"/>
    <d v="2019-02-28T00:00:00"/>
    <s v="XND"/>
    <s v="H60A"/>
    <s v="655"/>
    <s v="MADC-S"/>
    <s v="M9T-670"/>
    <s v="1K1-027"/>
    <s v="4X2TCO"/>
    <s v="E2A"/>
    <s v="655190750014"/>
    <s v="L006039"/>
    <s v="OV369"/>
    <s v="3220-4404"/>
    <x v="26"/>
    <m/>
    <x v="0"/>
    <x v="4"/>
    <m/>
    <m/>
    <m/>
    <m/>
    <x v="0"/>
    <m/>
    <s v="CSCS1"/>
    <x v="0"/>
    <x v="4"/>
    <s v="FERREYRA"/>
  </r>
  <r>
    <n v="2019"/>
    <x v="0"/>
    <x v="1"/>
    <d v="2019-03-01T00:00:00"/>
    <s v="XND"/>
    <s v="H60A"/>
    <s v="655"/>
    <s v="MADC-S"/>
    <s v="M9T-670"/>
    <s v="1K1-027"/>
    <s v="TR4X2"/>
    <s v="E3P"/>
    <s v="655190550048"/>
    <s v="L006046"/>
    <s v="TEKNS"/>
    <s v="0021-4003"/>
    <x v="27"/>
    <m/>
    <x v="0"/>
    <x v="3"/>
    <m/>
    <m/>
    <m/>
    <m/>
    <x v="0"/>
    <m/>
    <s v="CSCS2"/>
    <x v="0"/>
    <x v="0"/>
    <s v="SUAREZ"/>
  </r>
  <r>
    <n v="2019"/>
    <x v="0"/>
    <x v="1"/>
    <d v="2019-03-01T00:00:00"/>
    <s v="XND"/>
    <s v="H60A"/>
    <s v="655"/>
    <s v="MADC-S"/>
    <s v="M9T-670"/>
    <s v="1K1-027"/>
    <s v="TR4X2"/>
    <s v="E3P"/>
    <s v="655190550048"/>
    <s v="L006046"/>
    <s v="TEKNS"/>
    <s v="1190-4334"/>
    <x v="28"/>
    <m/>
    <x v="0"/>
    <x v="3"/>
    <m/>
    <m/>
    <m/>
    <m/>
    <x v="0"/>
    <m/>
    <s v="CSCS3"/>
    <x v="1"/>
    <x v="1"/>
    <s v="TOLEDO"/>
  </r>
  <r>
    <n v="2019"/>
    <x v="0"/>
    <x v="1"/>
    <d v="2019-03-01T00:00:00"/>
    <s v="XND"/>
    <s v="H60A"/>
    <s v="655"/>
    <s v="MADC-S"/>
    <s v="M9T-670"/>
    <s v="1K1-027"/>
    <s v="TR4X2"/>
    <s v="E3P"/>
    <s v="655190550048"/>
    <s v="L006046"/>
    <s v="TEKNS"/>
    <s v="2240-6102"/>
    <x v="29"/>
    <m/>
    <x v="0"/>
    <x v="5"/>
    <m/>
    <m/>
    <m/>
    <m/>
    <x v="0"/>
    <m/>
    <s v="CSCS1"/>
    <x v="1"/>
    <x v="4"/>
    <s v="FERREYRA"/>
  </r>
  <r>
    <n v="2019"/>
    <x v="0"/>
    <x v="1"/>
    <d v="2019-03-01T00:00:00"/>
    <s v="XND"/>
    <s v="H60A"/>
    <s v="655"/>
    <s v="MADC-S"/>
    <s v="M9T-670"/>
    <s v="1K1-027"/>
    <s v="TR4X2"/>
    <s v="E3P"/>
    <s v="655190550048"/>
    <s v="L006046"/>
    <s v="TEKNS"/>
    <s v="1053-4130"/>
    <x v="30"/>
    <m/>
    <x v="0"/>
    <x v="1"/>
    <m/>
    <m/>
    <m/>
    <m/>
    <x v="0"/>
    <m/>
    <s v="CSCS3"/>
    <x v="1"/>
    <x v="1"/>
    <s v="TOLEDO"/>
  </r>
  <r>
    <n v="2019"/>
    <x v="0"/>
    <x v="1"/>
    <d v="2019-03-01T00:00:00"/>
    <s v="XND"/>
    <s v="H60A"/>
    <s v="655"/>
    <s v="MADC-S"/>
    <s v="M9T-670"/>
    <s v="1K1-027"/>
    <s v="TR4X2"/>
    <s v="E1D"/>
    <s v="655190830002"/>
    <s v="L006101"/>
    <s v="TEKNH"/>
    <s v="1270-4415"/>
    <x v="31"/>
    <m/>
    <x v="1"/>
    <x v="1"/>
    <m/>
    <m/>
    <m/>
    <m/>
    <x v="0"/>
    <m/>
    <s v="CSCS2"/>
    <x v="1"/>
    <x v="0"/>
    <s v="SUAREZ"/>
  </r>
  <r>
    <n v="2019"/>
    <x v="0"/>
    <x v="1"/>
    <d v="2019-03-01T00:00:00"/>
    <s v="XND"/>
    <s v="H60A"/>
    <s v="655"/>
    <s v="MADC-S"/>
    <s v="M9T-670"/>
    <s v="1K1-027"/>
    <s v="TR4X2"/>
    <s v="E1D"/>
    <s v="655190830002"/>
    <s v="L006101"/>
    <s v="TEKNH"/>
    <s v="6650-2000"/>
    <x v="32"/>
    <m/>
    <x v="0"/>
    <x v="4"/>
    <m/>
    <m/>
    <m/>
    <m/>
    <x v="2"/>
    <m/>
    <m/>
    <x v="4"/>
    <x v="2"/>
    <m/>
  </r>
  <r>
    <n v="2019"/>
    <x v="1"/>
    <x v="2"/>
    <d v="2019-03-11T00:00:00"/>
    <s v="XND"/>
    <s v="H60A"/>
    <s v="655"/>
    <s v="MADC-S"/>
    <s v="M9T-670"/>
    <s v="AJ0-006"/>
    <s v="TR4X4"/>
    <s v="E3"/>
    <s v="655190810031"/>
    <s v="L006186"/>
    <s v="OV369"/>
    <s v="1530-4772"/>
    <x v="33"/>
    <m/>
    <x v="0"/>
    <x v="1"/>
    <m/>
    <m/>
    <m/>
    <m/>
    <x v="0"/>
    <m/>
    <s v="CSCS3"/>
    <x v="1"/>
    <x v="0"/>
    <s v="SUAREZ"/>
  </r>
  <r>
    <n v="2019"/>
    <x v="1"/>
    <x v="2"/>
    <d v="2019-03-11T00:00:00"/>
    <s v="XND"/>
    <s v="H60A"/>
    <s v="655"/>
    <s v="MADC-S"/>
    <s v="M9R-809"/>
    <s v="AJ0-006"/>
    <s v="4X4TST"/>
    <s v="E2A"/>
    <s v="655190910017"/>
    <s v="L0"/>
    <s v="OV369"/>
    <s v="2540-4334"/>
    <x v="34"/>
    <m/>
    <x v="1"/>
    <x v="2"/>
    <m/>
    <m/>
    <m/>
    <m/>
    <x v="0"/>
    <m/>
    <s v="CSCS3"/>
    <x v="1"/>
    <x v="1"/>
    <s v="TOLEDO"/>
  </r>
  <r>
    <n v="2019"/>
    <x v="1"/>
    <x v="2"/>
    <d v="2019-03-12T00:00:00"/>
    <s v="XND"/>
    <s v="H60A"/>
    <s v="655"/>
    <s v="MADC-S"/>
    <s v="M9T-670"/>
    <s v="1K1-027"/>
    <s v="4X4TST"/>
    <s v="E2A"/>
    <s v="655190910011"/>
    <s v="L006283"/>
    <s v="NV676"/>
    <s v="1240-4307"/>
    <x v="35"/>
    <m/>
    <x v="0"/>
    <x v="1"/>
    <m/>
    <m/>
    <m/>
    <m/>
    <x v="0"/>
    <m/>
    <s v="CSCS2"/>
    <x v="1"/>
    <x v="0"/>
    <s v="SUAREZ"/>
  </r>
  <r>
    <n v="2019"/>
    <x v="1"/>
    <x v="2"/>
    <d v="2019-03-12T00:00:00"/>
    <s v="XND"/>
    <s v="H60A"/>
    <s v="655"/>
    <s v="MADC-S"/>
    <s v="M9T-670"/>
    <s v="1K1-027"/>
    <s v="4X4TST"/>
    <s v="E2A"/>
    <s v="655190910011"/>
    <s v="L006283"/>
    <s v="NV676"/>
    <s v="8311-5612"/>
    <x v="36"/>
    <m/>
    <x v="0"/>
    <x v="4"/>
    <m/>
    <m/>
    <m/>
    <m/>
    <x v="2"/>
    <m/>
    <m/>
    <x v="5"/>
    <x v="2"/>
    <m/>
  </r>
  <r>
    <n v="2019"/>
    <x v="1"/>
    <x v="2"/>
    <d v="2019-03-12T00:00:00"/>
    <s v="XND"/>
    <s v="H60A"/>
    <s v="655"/>
    <s v="MADC-S"/>
    <s v="M9T-670"/>
    <s v="1K1-027"/>
    <s v="4X4TST"/>
    <s v="E2A"/>
    <s v="655190910011"/>
    <s v="L006283"/>
    <s v="NV676"/>
    <s v="1400-4514"/>
    <x v="37"/>
    <m/>
    <x v="0"/>
    <x v="1"/>
    <m/>
    <m/>
    <m/>
    <m/>
    <x v="0"/>
    <m/>
    <s v="CSCS3"/>
    <x v="1"/>
    <x v="1"/>
    <s v="TOLEDO"/>
  </r>
  <r>
    <n v="2019"/>
    <x v="1"/>
    <x v="2"/>
    <d v="2019-03-12T00:00:00"/>
    <s v="XND"/>
    <s v="H60A"/>
    <s v="655"/>
    <s v="MADC-S"/>
    <s v="M9T-670"/>
    <s v="AJ0-005"/>
    <s v="TR4X2"/>
    <s v="E2A"/>
    <s v="655190910014"/>
    <s v="L006265"/>
    <s v="OV369"/>
    <s v="1510-4374"/>
    <x v="38"/>
    <m/>
    <x v="0"/>
    <x v="1"/>
    <m/>
    <m/>
    <m/>
    <m/>
    <x v="0"/>
    <m/>
    <s v="CSCS3"/>
    <x v="1"/>
    <x v="1"/>
    <s v="TOLEDO"/>
  </r>
  <r>
    <n v="2019"/>
    <x v="1"/>
    <x v="2"/>
    <d v="2019-03-13T00:00:00"/>
    <s v="XND"/>
    <s v="H60A"/>
    <s v="655"/>
    <s v="MADC-S"/>
    <s v="M9T-670"/>
    <s v="1K1-027"/>
    <s v="TR4X2"/>
    <s v="E2A"/>
    <s v="655190920034"/>
    <s v="L006324"/>
    <s v="OV369"/>
    <s v="1110-4304"/>
    <x v="39"/>
    <m/>
    <x v="0"/>
    <x v="1"/>
    <m/>
    <m/>
    <m/>
    <m/>
    <x v="2"/>
    <m/>
    <m/>
    <x v="1"/>
    <x v="2"/>
    <m/>
  </r>
  <r>
    <n v="2019"/>
    <x v="1"/>
    <x v="2"/>
    <d v="2019-03-13T00:00:00"/>
    <s v="XND"/>
    <s v="H60A"/>
    <s v="655"/>
    <s v="MADC-S"/>
    <s v="M9T-670"/>
    <s v="1K1-027"/>
    <s v="TR4X2"/>
    <s v="E2A"/>
    <s v="655190920034"/>
    <s v="L006324"/>
    <s v="OV369"/>
    <s v="4150-6305"/>
    <x v="40"/>
    <m/>
    <x v="0"/>
    <x v="3"/>
    <m/>
    <m/>
    <m/>
    <m/>
    <x v="0"/>
    <m/>
    <s v="CSCS1"/>
    <x v="0"/>
    <x v="3"/>
    <s v="CARRIZO"/>
  </r>
  <r>
    <n v="2019"/>
    <x v="1"/>
    <x v="2"/>
    <d v="2019-03-14T00:00:00"/>
    <s v="XND"/>
    <s v="H60A"/>
    <s v="655"/>
    <s v="MADC-S"/>
    <s v="M9T-670"/>
    <s v="1K1-027"/>
    <s v="4X4TST"/>
    <s v="E2A"/>
    <s v="655190810061"/>
    <s v="L006306"/>
    <s v="NV676"/>
    <s v="8311-5611"/>
    <x v="41"/>
    <m/>
    <x v="0"/>
    <x v="4"/>
    <m/>
    <m/>
    <m/>
    <m/>
    <x v="2"/>
    <m/>
    <m/>
    <x v="5"/>
    <x v="2"/>
    <m/>
  </r>
  <r>
    <n v="2019"/>
    <x v="1"/>
    <x v="2"/>
    <d v="2019-03-14T00:00:00"/>
    <s v="XND"/>
    <s v="H60A"/>
    <s v="655"/>
    <s v="MADC-S"/>
    <s v="M9T-670"/>
    <s v="AJ0-006"/>
    <s v="4X4TST"/>
    <s v="E1D"/>
    <s v="655190920051"/>
    <s v="L006327"/>
    <s v="OV727"/>
    <s v="0070-5601"/>
    <x v="42"/>
    <m/>
    <x v="0"/>
    <x v="3"/>
    <m/>
    <m/>
    <m/>
    <m/>
    <x v="0"/>
    <m/>
    <s v="CSCS3"/>
    <x v="0"/>
    <x v="1"/>
    <s v="TOLEDO"/>
  </r>
  <r>
    <n v="2019"/>
    <x v="1"/>
    <x v="2"/>
    <d v="2019-03-14T00:00:00"/>
    <s v="XND"/>
    <s v="H60A"/>
    <s v="655"/>
    <s v="MADC-S"/>
    <s v="M9T-670"/>
    <s v="AJ0-006"/>
    <s v="4X4TST"/>
    <s v="E1D"/>
    <s v="655190920051"/>
    <s v="L006327"/>
    <s v="OV727"/>
    <s v="8311-5611"/>
    <x v="41"/>
    <m/>
    <x v="0"/>
    <x v="4"/>
    <m/>
    <m/>
    <m/>
    <m/>
    <x v="2"/>
    <m/>
    <m/>
    <x v="5"/>
    <x v="2"/>
    <m/>
  </r>
  <r>
    <n v="2019"/>
    <x v="1"/>
    <x v="2"/>
    <d v="2019-03-14T00:00:00"/>
    <s v="XND"/>
    <s v="H60A"/>
    <s v="655"/>
    <s v="MADC-S"/>
    <s v="M9T-670"/>
    <s v="AJ0-006"/>
    <s v="4X4TST"/>
    <s v="E1D"/>
    <s v="655190920051"/>
    <s v="L006327"/>
    <s v="OV727"/>
    <s v="4932-4214"/>
    <x v="43"/>
    <m/>
    <x v="0"/>
    <x v="4"/>
    <m/>
    <m/>
    <m/>
    <m/>
    <x v="1"/>
    <m/>
    <m/>
    <x v="3"/>
    <x v="2"/>
    <m/>
  </r>
  <r>
    <n v="2019"/>
    <x v="1"/>
    <x v="2"/>
    <d v="2019-03-15T00:00:00"/>
    <s v="XND"/>
    <s v="H60A"/>
    <s v="655"/>
    <s v="MADC-S"/>
    <s v="M9T-670"/>
    <s v="1K1-027"/>
    <s v="4X4TST"/>
    <s v="E1D"/>
    <s v="655190930014"/>
    <s v="L006423"/>
    <s v="OV369"/>
    <s v="0070-5601"/>
    <x v="42"/>
    <m/>
    <x v="0"/>
    <x v="3"/>
    <m/>
    <m/>
    <m/>
    <m/>
    <x v="1"/>
    <m/>
    <m/>
    <x v="0"/>
    <x v="2"/>
    <m/>
  </r>
  <r>
    <n v="2019"/>
    <x v="1"/>
    <x v="2"/>
    <d v="2019-03-15T00:00:00"/>
    <s v="XND"/>
    <s v="H60A"/>
    <s v="655"/>
    <s v="MADC-S"/>
    <s v="M9T-670"/>
    <s v="1K1-027"/>
    <s v="4X4TST"/>
    <s v="E1D"/>
    <s v="655190930014"/>
    <s v="L006423"/>
    <s v="OV369"/>
    <s v="1450-4412"/>
    <x v="44"/>
    <m/>
    <x v="0"/>
    <x v="1"/>
    <m/>
    <m/>
    <m/>
    <m/>
    <x v="1"/>
    <m/>
    <m/>
    <x v="1"/>
    <x v="2"/>
    <m/>
  </r>
  <r>
    <n v="2019"/>
    <x v="1"/>
    <x v="2"/>
    <d v="2019-03-15T00:00:00"/>
    <s v="XND"/>
    <s v="H60A"/>
    <s v="655"/>
    <s v="MADC-S"/>
    <s v="M9T-670"/>
    <s v="JB1-021"/>
    <s v="TR4X2"/>
    <s v="E2A"/>
    <s v="655191050057"/>
    <s v="L006416"/>
    <s v="OV727"/>
    <s v="1400-5215"/>
    <x v="45"/>
    <m/>
    <x v="0"/>
    <x v="1"/>
    <m/>
    <m/>
    <m/>
    <m/>
    <x v="2"/>
    <m/>
    <m/>
    <x v="1"/>
    <x v="2"/>
    <m/>
  </r>
  <r>
    <n v="2019"/>
    <x v="1"/>
    <x v="3"/>
    <d v="2019-03-18T00:00:00"/>
    <s v="XND"/>
    <s v="H60A"/>
    <s v="655"/>
    <s v="MADC-S"/>
    <s v="M9T-670"/>
    <s v="1K1-027"/>
    <s v="TR4X2"/>
    <s v="E2A"/>
    <s v="655191030051"/>
    <s v="L006430"/>
    <s v="OV727"/>
    <s v="4932-4214"/>
    <x v="43"/>
    <m/>
    <x v="0"/>
    <x v="4"/>
    <m/>
    <m/>
    <m/>
    <m/>
    <x v="1"/>
    <m/>
    <m/>
    <x v="3"/>
    <x v="2"/>
    <m/>
  </r>
  <r>
    <n v="2019"/>
    <x v="1"/>
    <x v="3"/>
    <d v="2019-03-18T00:00:00"/>
    <s v="XND"/>
    <s v="H60A"/>
    <s v="655"/>
    <s v="MADC-S"/>
    <s v="M9T-670"/>
    <s v="1K1-027"/>
    <s v="TR4X2"/>
    <s v="E2A"/>
    <s v="655191030051"/>
    <s v="L006430"/>
    <s v="OV727"/>
    <s v="1040-4313"/>
    <x v="46"/>
    <m/>
    <x v="0"/>
    <x v="1"/>
    <m/>
    <m/>
    <m/>
    <m/>
    <x v="2"/>
    <m/>
    <m/>
    <x v="1"/>
    <x v="2"/>
    <m/>
  </r>
  <r>
    <n v="2019"/>
    <x v="1"/>
    <x v="3"/>
    <d v="2019-03-18T00:00:00"/>
    <s v="XND"/>
    <s v="H60A"/>
    <s v="655"/>
    <s v="MADC-S"/>
    <s v="M9T-670"/>
    <s v="1K1-027"/>
    <s v="TR4X2"/>
    <s v="E2A"/>
    <s v="655191030051"/>
    <s v="L006430"/>
    <s v="OV727"/>
    <s v="2241-4418"/>
    <x v="47"/>
    <m/>
    <x v="0"/>
    <x v="5"/>
    <m/>
    <m/>
    <m/>
    <m/>
    <x v="0"/>
    <m/>
    <s v="CSCS3"/>
    <x v="3"/>
    <x v="1"/>
    <s v="TOLEDO"/>
  </r>
  <r>
    <n v="2019"/>
    <x v="1"/>
    <x v="3"/>
    <d v="2019-03-18T00:00:00"/>
    <s v="XND"/>
    <s v="H60A"/>
    <s v="655"/>
    <s v="MADC-S"/>
    <s v="M9T-670"/>
    <s v="AJ0-006"/>
    <s v="4X4TST"/>
    <s v="E1D"/>
    <s v="655191030075"/>
    <s v="L006478"/>
    <s v="OV369"/>
    <s v="1410-4213"/>
    <x v="48"/>
    <m/>
    <x v="0"/>
    <x v="1"/>
    <m/>
    <m/>
    <m/>
    <m/>
    <x v="0"/>
    <m/>
    <s v="CSCS2"/>
    <x v="1"/>
    <x v="0"/>
    <s v="SUAREZ"/>
  </r>
  <r>
    <n v="2019"/>
    <x v="1"/>
    <x v="3"/>
    <d v="2019-03-18T00:00:00"/>
    <s v="XND"/>
    <s v="H60A"/>
    <s v="655"/>
    <s v="MADC-S"/>
    <s v="M9T-670"/>
    <s v="AJ0-006"/>
    <s v="4X4TST"/>
    <s v="E1D"/>
    <s v="655191030075"/>
    <s v="L006478"/>
    <s v="OV369"/>
    <s v="2120-6116"/>
    <x v="49"/>
    <m/>
    <x v="0"/>
    <x v="4"/>
    <m/>
    <m/>
    <m/>
    <m/>
    <x v="0"/>
    <m/>
    <s v="CSCS1"/>
    <x v="3"/>
    <x v="1"/>
    <s v="TOLEDO"/>
  </r>
  <r>
    <n v="2019"/>
    <x v="1"/>
    <x v="3"/>
    <d v="2019-03-18T00:00:00"/>
    <s v="XND"/>
    <s v="H60A"/>
    <s v="655"/>
    <s v="MADC-S"/>
    <s v="M9T-670"/>
    <s v="AJ0-006"/>
    <s v="4X4TST"/>
    <s v="E1D"/>
    <s v="655191030075"/>
    <s v="L006478"/>
    <s v="OV369"/>
    <s v="4932-4214"/>
    <x v="43"/>
    <m/>
    <x v="0"/>
    <x v="4"/>
    <m/>
    <m/>
    <m/>
    <m/>
    <x v="1"/>
    <m/>
    <m/>
    <x v="3"/>
    <x v="2"/>
    <m/>
  </r>
  <r>
    <n v="2019"/>
    <x v="1"/>
    <x v="3"/>
    <d v="2019-03-18T00:00:00"/>
    <s v="XND"/>
    <s v="H60A"/>
    <s v="655"/>
    <s v="MADC-S"/>
    <s v="M9T-670"/>
    <s v="AJ0-006"/>
    <s v="4X4TST"/>
    <s v="E2A"/>
    <s v="655191110084"/>
    <s v="L0"/>
    <s v="OV727"/>
    <s v="4932-4214"/>
    <x v="43"/>
    <m/>
    <x v="0"/>
    <x v="4"/>
    <m/>
    <m/>
    <m/>
    <m/>
    <x v="1"/>
    <m/>
    <m/>
    <x v="3"/>
    <x v="2"/>
    <m/>
  </r>
  <r>
    <n v="2019"/>
    <x v="1"/>
    <x v="3"/>
    <d v="2019-03-18T00:00:00"/>
    <s v="XND"/>
    <s v="H60A"/>
    <s v="655"/>
    <s v="MADC-S"/>
    <s v="M9T-670"/>
    <s v="AJ0-006"/>
    <s v="4X4TST"/>
    <s v="E2A"/>
    <s v="655191110084"/>
    <s v="L0"/>
    <s v="OV727"/>
    <s v="8311-5612"/>
    <x v="36"/>
    <m/>
    <x v="0"/>
    <x v="4"/>
    <m/>
    <m/>
    <m/>
    <m/>
    <x v="2"/>
    <m/>
    <m/>
    <x v="5"/>
    <x v="2"/>
    <m/>
  </r>
  <r>
    <n v="2019"/>
    <x v="1"/>
    <x v="3"/>
    <d v="2019-03-19T00:00:00"/>
    <s v="XND"/>
    <s v="H60A"/>
    <s v="655"/>
    <s v="MADC-S"/>
    <s v="M9T-670"/>
    <s v="1K1-027"/>
    <s v="TR4X2"/>
    <s v="E1D"/>
    <s v="655191110014"/>
    <s v="L006542"/>
    <s v="TEKNH"/>
    <s v="8311-5612"/>
    <x v="36"/>
    <m/>
    <x v="0"/>
    <x v="4"/>
    <m/>
    <m/>
    <m/>
    <m/>
    <x v="2"/>
    <m/>
    <m/>
    <x v="3"/>
    <x v="2"/>
    <m/>
  </r>
  <r>
    <n v="2019"/>
    <x v="1"/>
    <x v="3"/>
    <d v="2019-03-19T00:00:00"/>
    <s v="XND"/>
    <s v="H60A"/>
    <s v="655"/>
    <s v="MADC-S"/>
    <s v="M9T-670"/>
    <s v="AJ0-006"/>
    <s v="TR4X4"/>
    <s v="E2A"/>
    <s v="655191110083"/>
    <s v="L006530"/>
    <s v="OV727"/>
    <s v="1530-4412"/>
    <x v="50"/>
    <m/>
    <x v="0"/>
    <x v="1"/>
    <m/>
    <m/>
    <m/>
    <m/>
    <x v="0"/>
    <m/>
    <s v="CSCS3"/>
    <x v="1"/>
    <x v="1"/>
    <s v="TOLEDO"/>
  </r>
  <r>
    <n v="2019"/>
    <x v="1"/>
    <x v="3"/>
    <d v="2019-03-19T00:00:00"/>
    <s v="XND"/>
    <s v="H60A"/>
    <s v="655"/>
    <s v="MADC-S"/>
    <s v="M9T-670"/>
    <s v="AJ0-006"/>
    <s v="TR4X4"/>
    <s v="E2A"/>
    <s v="655191110083"/>
    <s v="L006530"/>
    <s v="OV727"/>
    <s v="8311-5612"/>
    <x v="36"/>
    <m/>
    <x v="0"/>
    <x v="4"/>
    <m/>
    <m/>
    <m/>
    <m/>
    <x v="2"/>
    <m/>
    <m/>
    <x v="3"/>
    <x v="2"/>
    <m/>
  </r>
  <r>
    <n v="2019"/>
    <x v="1"/>
    <x v="3"/>
    <d v="2019-03-19T00:00:00"/>
    <s v="XND"/>
    <s v="H60A"/>
    <s v="655"/>
    <s v="MADC-S"/>
    <s v="M9T-670"/>
    <s v="AJ0-006"/>
    <s v="TR4X4"/>
    <s v="E2A"/>
    <s v="655191110085"/>
    <s v="L006540"/>
    <s v="OV727"/>
    <s v="2330-6106"/>
    <x v="51"/>
    <m/>
    <x v="0"/>
    <x v="2"/>
    <m/>
    <m/>
    <m/>
    <m/>
    <x v="0"/>
    <m/>
    <s v="CSCS1"/>
    <x v="1"/>
    <x v="4"/>
    <s v="FERREYRA"/>
  </r>
  <r>
    <n v="2019"/>
    <x v="1"/>
    <x v="3"/>
    <d v="2019-03-20T00:00:00"/>
    <s v="XND"/>
    <s v="H60A"/>
    <s v="655"/>
    <s v="MADC-S"/>
    <s v="M9T-670"/>
    <s v="1K1-027"/>
    <s v="TR4X2"/>
    <s v="E3P"/>
    <s v="655190550046"/>
    <s v="L006076"/>
    <s v="OV369"/>
    <s v="1510-4420"/>
    <x v="52"/>
    <m/>
    <x v="0"/>
    <x v="1"/>
    <m/>
    <m/>
    <m/>
    <m/>
    <x v="0"/>
    <m/>
    <s v="CSCS3"/>
    <x v="1"/>
    <x v="5"/>
    <s v="BARRERA"/>
  </r>
  <r>
    <n v="2019"/>
    <x v="1"/>
    <x v="3"/>
    <d v="2019-03-20T00:00:00"/>
    <s v="XND"/>
    <s v="H60A"/>
    <s v="655"/>
    <s v="MADC-S"/>
    <s v="M9T-670"/>
    <s v="1K1-027"/>
    <s v="TR4X2"/>
    <s v="E3P"/>
    <s v="655190550046"/>
    <s v="L006076"/>
    <s v="OV369"/>
    <s v="1090-4514"/>
    <x v="53"/>
    <m/>
    <x v="0"/>
    <x v="1"/>
    <m/>
    <m/>
    <m/>
    <m/>
    <x v="0"/>
    <m/>
    <s v="CSCS3"/>
    <x v="1"/>
    <x v="0"/>
    <s v="SUAREZ"/>
  </r>
  <r>
    <n v="2019"/>
    <x v="1"/>
    <x v="3"/>
    <d v="2019-03-20T00:00:00"/>
    <s v="XND"/>
    <s v="H60A"/>
    <s v="655"/>
    <s v="MADC-S"/>
    <s v="M9T-670"/>
    <s v="1K1-027"/>
    <s v="TR4X2"/>
    <s v="E2A"/>
    <s v="655191120012"/>
    <s v="L006585"/>
    <s v="OV727"/>
    <s v="4070-4214"/>
    <x v="54"/>
    <m/>
    <x v="0"/>
    <x v="0"/>
    <m/>
    <m/>
    <m/>
    <m/>
    <x v="0"/>
    <m/>
    <s v="CSCS1"/>
    <x v="3"/>
    <x v="1"/>
    <s v="TOLEDO"/>
  </r>
  <r>
    <n v="2019"/>
    <x v="1"/>
    <x v="3"/>
    <d v="2019-03-21T00:00:00"/>
    <s v="XND"/>
    <s v="H60A"/>
    <s v="655"/>
    <s v="MADC-S"/>
    <s v="M9T-670"/>
    <s v="1K1-027"/>
    <s v="4X4TST"/>
    <s v="E2A"/>
    <s v="655185110025"/>
    <s v="L006565"/>
    <s v="OV369"/>
    <s v="0070-5601"/>
    <x v="42"/>
    <m/>
    <x v="0"/>
    <x v="3"/>
    <m/>
    <m/>
    <m/>
    <m/>
    <x v="1"/>
    <m/>
    <m/>
    <x v="0"/>
    <x v="2"/>
    <m/>
  </r>
  <r>
    <n v="2019"/>
    <x v="1"/>
    <x v="3"/>
    <d v="2019-03-21T00:00:00"/>
    <s v="XND"/>
    <s v="H60A"/>
    <s v="655"/>
    <s v="MADC-S"/>
    <s v="M9T-670"/>
    <s v="AJ0-006"/>
    <s v="4X2TCO"/>
    <s v="E1D"/>
    <s v="655191040014"/>
    <s v="L006648"/>
    <s v="TEKNH"/>
    <s v="1400-4373"/>
    <x v="55"/>
    <m/>
    <x v="1"/>
    <x v="2"/>
    <m/>
    <m/>
    <m/>
    <m/>
    <x v="1"/>
    <m/>
    <m/>
    <x v="1"/>
    <x v="2"/>
    <m/>
  </r>
  <r>
    <n v="2019"/>
    <x v="1"/>
    <x v="3"/>
    <d v="2019-03-21T00:00:00"/>
    <s v="XND"/>
    <s v="H60A"/>
    <s v="655"/>
    <s v="MADC-S"/>
    <s v="M9T-670"/>
    <s v="AJ0-006"/>
    <s v="4X2TCO"/>
    <s v="E1D"/>
    <s v="655191040014"/>
    <s v="L006648"/>
    <s v="TEKNH"/>
    <s v="1190-4513"/>
    <x v="56"/>
    <m/>
    <x v="0"/>
    <x v="1"/>
    <m/>
    <m/>
    <m/>
    <m/>
    <x v="0"/>
    <m/>
    <s v="CSCS2"/>
    <x v="1"/>
    <x v="0"/>
    <s v="SUAREZ"/>
  </r>
  <r>
    <n v="2019"/>
    <x v="1"/>
    <x v="3"/>
    <d v="2019-03-22T00:00:00"/>
    <s v="XND"/>
    <s v="H60A"/>
    <s v="655"/>
    <s v="MADC-S"/>
    <s v="M9T-670"/>
    <s v="AJ0-006"/>
    <s v="TR4X4"/>
    <s v="E2A"/>
    <s v="655191210065"/>
    <s v="L006693"/>
    <s v="OV727"/>
    <s v="0031-4927"/>
    <x v="57"/>
    <m/>
    <x v="0"/>
    <x v="3"/>
    <m/>
    <m/>
    <m/>
    <m/>
    <x v="0"/>
    <m/>
    <s v="CSCS2"/>
    <x v="0"/>
    <x v="0"/>
    <s v="SUAREZ"/>
  </r>
  <r>
    <n v="2019"/>
    <x v="1"/>
    <x v="3"/>
    <d v="2019-03-22T00:00:00"/>
    <s v="XND"/>
    <s v="H60A"/>
    <s v="655"/>
    <s v="MADC-S"/>
    <s v="M9T-670"/>
    <s v="AJ0-005"/>
    <s v="TR4X2"/>
    <s v="E1D"/>
    <s v="655191310003"/>
    <s v="L006721"/>
    <s v="TEKNH"/>
    <s v="1040-4320"/>
    <x v="58"/>
    <m/>
    <x v="0"/>
    <x v="1"/>
    <m/>
    <m/>
    <m/>
    <m/>
    <x v="1"/>
    <m/>
    <m/>
    <x v="1"/>
    <x v="2"/>
    <m/>
  </r>
  <r>
    <n v="2019"/>
    <x v="1"/>
    <x v="4"/>
    <d v="2019-03-25T00:00:00"/>
    <s v="XND"/>
    <s v="H60A"/>
    <s v="655"/>
    <s v="MADC-S"/>
    <s v="M9T-670"/>
    <s v="1K1-027"/>
    <s v="4X2TCO"/>
    <s v="E1D"/>
    <s v="655191050016"/>
    <s v="L006698"/>
    <s v="TEKNS"/>
    <s v="0210-4210"/>
    <x v="59"/>
    <m/>
    <x v="0"/>
    <x v="3"/>
    <m/>
    <m/>
    <m/>
    <m/>
    <x v="0"/>
    <m/>
    <s v="CSCS2"/>
    <x v="1"/>
    <x v="0"/>
    <s v="SUAREZ"/>
  </r>
  <r>
    <n v="2019"/>
    <x v="1"/>
    <x v="4"/>
    <d v="2019-03-25T00:00:00"/>
    <s v="XND"/>
    <s v="H60A"/>
    <s v="655"/>
    <s v="MADC-S"/>
    <s v="M9T-670"/>
    <s v="1K1-027"/>
    <s v="4X4TST"/>
    <s v="E2A"/>
    <s v="655191210046"/>
    <s v="L006725"/>
    <s v="OV727"/>
    <s v="1003-4130"/>
    <x v="60"/>
    <m/>
    <x v="0"/>
    <x v="1"/>
    <m/>
    <m/>
    <m/>
    <m/>
    <x v="2"/>
    <m/>
    <m/>
    <x v="1"/>
    <x v="2"/>
    <m/>
  </r>
  <r>
    <n v="2019"/>
    <x v="1"/>
    <x v="4"/>
    <d v="2019-03-25T00:00:00"/>
    <s v="XND"/>
    <s v="H60A"/>
    <s v="655"/>
    <s v="MADC-S"/>
    <s v="M9T-670"/>
    <s v="1K1-027"/>
    <s v="4X4TST"/>
    <s v="E2A"/>
    <s v="655191210046"/>
    <s v="L006725"/>
    <s v="OV727"/>
    <s v="0021-4222"/>
    <x v="61"/>
    <m/>
    <x v="0"/>
    <x v="3"/>
    <m/>
    <m/>
    <m/>
    <m/>
    <x v="0"/>
    <m/>
    <s v="CSCS3"/>
    <x v="0"/>
    <x v="1"/>
    <s v="TOLEDO"/>
  </r>
  <r>
    <n v="2019"/>
    <x v="1"/>
    <x v="4"/>
    <d v="2019-03-25T00:00:00"/>
    <s v="XND"/>
    <s v="H60A"/>
    <s v="655"/>
    <s v="MADC-S"/>
    <s v="M9T-670"/>
    <s v="1K1-027"/>
    <s v="TR4X2"/>
    <s v="E1"/>
    <s v="655191210267"/>
    <s v="L006732"/>
    <s v="OV369"/>
    <s v="4961-4417"/>
    <x v="62"/>
    <m/>
    <x v="0"/>
    <x v="1"/>
    <m/>
    <m/>
    <m/>
    <m/>
    <x v="2"/>
    <m/>
    <m/>
    <x v="1"/>
    <x v="2"/>
    <m/>
  </r>
  <r>
    <n v="2019"/>
    <x v="1"/>
    <x v="4"/>
    <d v="2019-03-26T00:00:00"/>
    <s v="XND"/>
    <s v="H60A"/>
    <s v="655"/>
    <s v="MADC-S"/>
    <s v="M9T-670"/>
    <s v="1K1-027"/>
    <s v="TR4X2"/>
    <s v="E1D"/>
    <s v="655191220208"/>
    <s v="L006770"/>
    <s v="OV369"/>
    <s v="1180-4514"/>
    <x v="63"/>
    <m/>
    <x v="0"/>
    <x v="1"/>
    <m/>
    <m/>
    <m/>
    <m/>
    <x v="0"/>
    <m/>
    <s v="CSCS3"/>
    <x v="1"/>
    <x v="1"/>
    <s v="TOLEDO"/>
  </r>
  <r>
    <n v="2019"/>
    <x v="1"/>
    <x v="4"/>
    <d v="2019-03-26T00:00:00"/>
    <s v="XND"/>
    <s v="H60A"/>
    <s v="655"/>
    <s v="MADC-S"/>
    <s v="M9T-670"/>
    <s v="1K1-027"/>
    <s v="TR4X2"/>
    <s v="E1D"/>
    <s v="655191220208"/>
    <s v="L006770"/>
    <s v="OV369"/>
    <s v="0012-4909"/>
    <x v="64"/>
    <m/>
    <x v="0"/>
    <x v="3"/>
    <m/>
    <m/>
    <m/>
    <m/>
    <x v="0"/>
    <m/>
    <s v="CSCS3"/>
    <x v="0"/>
    <x v="1"/>
    <s v="TOLEDO"/>
  </r>
  <r>
    <n v="2019"/>
    <x v="1"/>
    <x v="4"/>
    <d v="2019-03-26T00:00:00"/>
    <s v="XND"/>
    <s v="H60A"/>
    <s v="655"/>
    <s v="MADC-S"/>
    <s v="M9T-670"/>
    <s v="1K1-027"/>
    <s v="TR4X2"/>
    <s v="E1D"/>
    <s v="655191220208"/>
    <s v="L006770"/>
    <s v="OV369"/>
    <s v="2120-6116"/>
    <x v="49"/>
    <m/>
    <x v="0"/>
    <x v="4"/>
    <m/>
    <m/>
    <m/>
    <m/>
    <x v="2"/>
    <m/>
    <m/>
    <x v="3"/>
    <x v="2"/>
    <m/>
  </r>
  <r>
    <n v="2019"/>
    <x v="1"/>
    <x v="4"/>
    <d v="2019-03-26T00:00:00"/>
    <s v="XND"/>
    <s v="H60A"/>
    <s v="655"/>
    <s v="MADC-S"/>
    <s v="M9T-670"/>
    <s v="AJ0-005"/>
    <s v="TR4X2"/>
    <s v="E2A"/>
    <s v="655191320261"/>
    <s v="L006769"/>
    <s v="OV369"/>
    <s v="1080-4513"/>
    <x v="65"/>
    <m/>
    <x v="0"/>
    <x v="1"/>
    <m/>
    <m/>
    <m/>
    <m/>
    <x v="2"/>
    <m/>
    <m/>
    <x v="1"/>
    <x v="2"/>
    <m/>
  </r>
  <r>
    <n v="2019"/>
    <x v="1"/>
    <x v="4"/>
    <d v="2019-03-26T00:00:00"/>
    <s v="XND"/>
    <s v="H60A"/>
    <s v="655"/>
    <s v="MADC-S"/>
    <s v="M9T-670"/>
    <s v="AJ0-005"/>
    <s v="TR4X2"/>
    <s v="E2A"/>
    <s v="655191320261"/>
    <s v="L006769"/>
    <s v="OV369"/>
    <s v="8500-4404"/>
    <x v="66"/>
    <m/>
    <x v="0"/>
    <x v="2"/>
    <m/>
    <m/>
    <m/>
    <m/>
    <x v="2"/>
    <m/>
    <m/>
    <x v="3"/>
    <x v="2"/>
    <m/>
  </r>
  <r>
    <n v="2019"/>
    <x v="1"/>
    <x v="4"/>
    <d v="2019-03-27T00:00:00"/>
    <s v="XND"/>
    <s v="H60A"/>
    <s v="655"/>
    <s v="MADC-S"/>
    <s v="M9T-670"/>
    <s v="1K1-027"/>
    <s v="4X2TCO"/>
    <s v="E1D"/>
    <s v="655191120035"/>
    <s v="L006802"/>
    <s v="OV727"/>
    <s v="0070-5601"/>
    <x v="42"/>
    <m/>
    <x v="0"/>
    <x v="3"/>
    <m/>
    <m/>
    <m/>
    <m/>
    <x v="0"/>
    <m/>
    <s v="CSCS3"/>
    <x v="0"/>
    <x v="1"/>
    <s v="TOLEDO"/>
  </r>
  <r>
    <n v="2019"/>
    <x v="1"/>
    <x v="4"/>
    <d v="2019-03-27T00:00:00"/>
    <s v="XND"/>
    <s v="H60A"/>
    <s v="655"/>
    <s v="MADC-S"/>
    <s v="M9T-670"/>
    <s v="AJ0-006"/>
    <s v="4X4TST"/>
    <s v="E2A"/>
    <s v="655191320253"/>
    <s v="L006813"/>
    <s v="OV369"/>
    <s v="1510-4773"/>
    <x v="67"/>
    <m/>
    <x v="0"/>
    <x v="1"/>
    <m/>
    <m/>
    <m/>
    <m/>
    <x v="0"/>
    <m/>
    <s v="CSCS3"/>
    <x v="1"/>
    <x v="3"/>
    <s v="CARRIZO"/>
  </r>
  <r>
    <n v="2019"/>
    <x v="1"/>
    <x v="4"/>
    <d v="2019-03-27T00:00:00"/>
    <s v="XND"/>
    <s v="H60A"/>
    <s v="655"/>
    <s v="MADC-S"/>
    <s v="M9T-670"/>
    <s v="AJ0-006"/>
    <s v="4X4TST"/>
    <s v="E2A"/>
    <s v="655191320253"/>
    <s v="L006813"/>
    <s v="OV369"/>
    <s v="2240-6101"/>
    <x v="68"/>
    <m/>
    <x v="0"/>
    <x v="5"/>
    <m/>
    <m/>
    <m/>
    <m/>
    <x v="0"/>
    <m/>
    <s v="CSCS1"/>
    <x v="3"/>
    <x v="3"/>
    <s v="CARRIZO"/>
  </r>
  <r>
    <n v="2019"/>
    <x v="1"/>
    <x v="4"/>
    <d v="2019-03-27T00:00:00"/>
    <s v="XND"/>
    <s v="H60A"/>
    <s v="655"/>
    <s v="MADC-S"/>
    <s v="M9T-670"/>
    <s v="AJ0-006"/>
    <s v="4X4TST"/>
    <s v="E1D"/>
    <s v="655191320288"/>
    <s v="L006796"/>
    <s v="TEKNH"/>
    <s v="8311-6001"/>
    <x v="69"/>
    <m/>
    <x v="0"/>
    <x v="2"/>
    <m/>
    <m/>
    <m/>
    <m/>
    <x v="2"/>
    <m/>
    <m/>
    <x v="3"/>
    <x v="2"/>
    <m/>
  </r>
  <r>
    <n v="2019"/>
    <x v="2"/>
    <x v="5"/>
    <d v="2019-04-10T00:00:00"/>
    <s v="XND"/>
    <s v="H60A"/>
    <s v="655"/>
    <s v="MADC-S"/>
    <s v="M9T-670"/>
    <s v="AJ0-006"/>
    <s v="4X4TST"/>
    <s v="E3P"/>
    <s v="655190840056"/>
    <s v="L007020"/>
    <s v="TEKNH"/>
    <s v="4932-4214"/>
    <x v="54"/>
    <m/>
    <x v="0"/>
    <x v="0"/>
    <m/>
    <m/>
    <m/>
    <m/>
    <x v="1"/>
    <m/>
    <m/>
    <x v="3"/>
    <x v="2"/>
    <m/>
  </r>
  <r>
    <n v="2019"/>
    <x v="2"/>
    <x v="5"/>
    <d v="2019-04-10T00:00:00"/>
    <s v="XND"/>
    <s v="H60A"/>
    <s v="655"/>
    <s v="MADC-S"/>
    <s v="M9T-670"/>
    <s v="AJ0-006"/>
    <s v="4X4TST"/>
    <s v="E3P"/>
    <s v="655190840056"/>
    <s v="L007020"/>
    <s v="TEKNH"/>
    <s v="8311-5611"/>
    <x v="41"/>
    <m/>
    <x v="0"/>
    <x v="0"/>
    <m/>
    <m/>
    <m/>
    <m/>
    <x v="2"/>
    <m/>
    <m/>
    <x v="3"/>
    <x v="2"/>
    <m/>
  </r>
  <r>
    <n v="2019"/>
    <x v="2"/>
    <x v="5"/>
    <d v="2019-04-10T00:00:00"/>
    <s v="XND"/>
    <s v="H60A"/>
    <s v="655"/>
    <s v="MADC-S"/>
    <s v="M9T-670"/>
    <s v="1K1-027"/>
    <s v="TR4X2"/>
    <s v="E2A"/>
    <s v="655191210045"/>
    <s v="L007041"/>
    <s v="OV727"/>
    <s v="1070-4303"/>
    <x v="70"/>
    <m/>
    <x v="0"/>
    <x v="1"/>
    <m/>
    <m/>
    <m/>
    <m/>
    <x v="1"/>
    <m/>
    <m/>
    <x v="1"/>
    <x v="2"/>
    <m/>
  </r>
  <r>
    <n v="2019"/>
    <x v="2"/>
    <x v="5"/>
    <d v="2019-04-10T00:00:00"/>
    <s v="XND"/>
    <s v="H60A"/>
    <s v="655"/>
    <s v="MADC-S"/>
    <s v="M9T-670"/>
    <s v="1K1-027"/>
    <s v="TR4X2"/>
    <s v="E2A"/>
    <s v="655191210045"/>
    <s v="L007041"/>
    <s v="OV727"/>
    <s v="4070-4214"/>
    <x v="54"/>
    <m/>
    <x v="0"/>
    <x v="0"/>
    <m/>
    <m/>
    <m/>
    <m/>
    <x v="1"/>
    <m/>
    <m/>
    <x v="3"/>
    <x v="2"/>
    <m/>
  </r>
  <r>
    <n v="2019"/>
    <x v="2"/>
    <x v="5"/>
    <d v="2019-04-10T00:00:00"/>
    <s v="XND"/>
    <s v="H60A"/>
    <s v="655"/>
    <s v="MADC-S"/>
    <s v="M9T-670"/>
    <s v="AJ0-006"/>
    <s v="4X4TST"/>
    <s v="E2A"/>
    <s v="655191510059"/>
    <s v="L007080"/>
    <s v="OV369"/>
    <s v="8311-5611"/>
    <x v="41"/>
    <m/>
    <x v="0"/>
    <x v="0"/>
    <m/>
    <m/>
    <m/>
    <m/>
    <x v="2"/>
    <m/>
    <m/>
    <x v="3"/>
    <x v="2"/>
    <m/>
  </r>
  <r>
    <n v="2019"/>
    <x v="2"/>
    <x v="5"/>
    <d v="2019-04-10T00:00:00"/>
    <s v="XND"/>
    <s v="H60A"/>
    <s v="655"/>
    <s v="MADC-S"/>
    <s v="M9T-670"/>
    <s v="AJ0-006"/>
    <s v="4X4TST"/>
    <s v="E2A"/>
    <s v="655191510059"/>
    <s v="L007080"/>
    <s v="OV369"/>
    <s v="4932-4214"/>
    <x v="54"/>
    <m/>
    <x v="0"/>
    <x v="0"/>
    <m/>
    <m/>
    <m/>
    <m/>
    <x v="0"/>
    <m/>
    <s v="CSCS1"/>
    <x v="3"/>
    <x v="0"/>
    <s v="SUAREZ"/>
  </r>
  <r>
    <n v="2019"/>
    <x v="2"/>
    <x v="5"/>
    <d v="2019-04-11T00:00:00"/>
    <s v="XND"/>
    <s v="H60A"/>
    <s v="655"/>
    <s v="MADC-S"/>
    <s v="M9T-670"/>
    <s v="1K1-027"/>
    <s v="TR4X2"/>
    <s v="E3P"/>
    <s v="655190950031"/>
    <s v="L007130"/>
    <s v="TEKNS"/>
    <s v="0060-4936"/>
    <x v="71"/>
    <m/>
    <x v="0"/>
    <x v="3"/>
    <m/>
    <m/>
    <m/>
    <m/>
    <x v="1"/>
    <m/>
    <m/>
    <x v="0"/>
    <x v="2"/>
    <m/>
  </r>
  <r>
    <n v="2019"/>
    <x v="2"/>
    <x v="5"/>
    <d v="2019-04-11T00:00:00"/>
    <s v="XND"/>
    <s v="H60A"/>
    <s v="655"/>
    <s v="MADC-S"/>
    <s v="M9T-670"/>
    <s v="AJ0-005"/>
    <s v="TR4X2"/>
    <s v="E2A"/>
    <s v="655191510036"/>
    <s v="L007091"/>
    <s v="NV676"/>
    <s v="1510-4444"/>
    <x v="72"/>
    <m/>
    <x v="0"/>
    <x v="1"/>
    <m/>
    <m/>
    <m/>
    <m/>
    <x v="0"/>
    <m/>
    <s v="CSCS3"/>
    <x v="1"/>
    <x v="0"/>
    <s v="SUAREZ"/>
  </r>
  <r>
    <n v="2019"/>
    <x v="2"/>
    <x v="5"/>
    <d v="2019-04-12T00:00:00"/>
    <s v="XND"/>
    <s v="H60A"/>
    <s v="655"/>
    <s v="MADC-S"/>
    <s v="M9T-670"/>
    <s v="AJ0-006"/>
    <s v="TR4X2"/>
    <s v="E1"/>
    <s v="655191550050"/>
    <s v="L007045"/>
    <s v="TEKNH"/>
    <s v="4040-4420"/>
    <x v="73"/>
    <m/>
    <x v="0"/>
    <x v="2"/>
    <m/>
    <m/>
    <m/>
    <m/>
    <x v="0"/>
    <m/>
    <s v="CSCS3"/>
    <x v="3"/>
    <x v="0"/>
    <s v="SUAREZ"/>
  </r>
  <r>
    <n v="2019"/>
    <x v="2"/>
    <x v="5"/>
    <d v="2019-04-12T00:00:00"/>
    <s v="XND"/>
    <s v="H60A"/>
    <s v="655"/>
    <s v="MADC-S"/>
    <s v="M9T-670"/>
    <s v="AJ0-006"/>
    <s v="TR4X2"/>
    <s v="E1"/>
    <s v="655191550050"/>
    <s v="L007045"/>
    <s v="TEKNH"/>
    <s v="8311-5611"/>
    <x v="41"/>
    <m/>
    <x v="0"/>
    <x v="4"/>
    <m/>
    <m/>
    <m/>
    <m/>
    <x v="2"/>
    <m/>
    <m/>
    <x v="3"/>
    <x v="2"/>
    <m/>
  </r>
  <r>
    <n v="2019"/>
    <x v="2"/>
    <x v="5"/>
    <d v="2019-04-12T00:00:00"/>
    <s v="XND"/>
    <s v="H60A"/>
    <s v="655"/>
    <s v="MADC-S"/>
    <s v="M9T-670"/>
    <s v="AJ0-006"/>
    <s v="TR4X2"/>
    <s v="E1"/>
    <s v="655191550050"/>
    <s v="L007045"/>
    <s v="TEKNH"/>
    <s v="4150-6306"/>
    <x v="74"/>
    <m/>
    <x v="0"/>
    <x v="3"/>
    <m/>
    <m/>
    <m/>
    <m/>
    <x v="0"/>
    <m/>
    <s v="CSCS1"/>
    <x v="3"/>
    <x v="4"/>
    <s v="FERREYRA"/>
  </r>
  <r>
    <n v="2019"/>
    <x v="2"/>
    <x v="5"/>
    <d v="2019-04-12T00:00:00"/>
    <s v="XND"/>
    <s v="H60A"/>
    <s v="655"/>
    <s v="MADC-S"/>
    <s v="M9T-670"/>
    <s v="1K1-027"/>
    <s v="4X4TST"/>
    <s v="E1"/>
    <s v="655191640119"/>
    <s v="L007134"/>
    <s v="OV369"/>
    <s v="6580-3310"/>
    <x v="75"/>
    <m/>
    <x v="0"/>
    <x v="2"/>
    <m/>
    <m/>
    <m/>
    <m/>
    <x v="2"/>
    <m/>
    <m/>
    <x v="3"/>
    <x v="2"/>
    <m/>
  </r>
  <r>
    <n v="2019"/>
    <x v="2"/>
    <x v="5"/>
    <d v="2019-04-12T00:00:00"/>
    <s v="XND"/>
    <s v="H60A"/>
    <s v="655"/>
    <s v="MADC-S"/>
    <s v="M9T-670"/>
    <s v="1K1-027"/>
    <s v="4X4TST"/>
    <s v="E1"/>
    <s v="655191640119"/>
    <s v="L007134"/>
    <s v="OV369"/>
    <s v="4260-5216"/>
    <x v="76"/>
    <m/>
    <x v="1"/>
    <x v="2"/>
    <m/>
    <m/>
    <m/>
    <m/>
    <x v="2"/>
    <m/>
    <m/>
    <x v="3"/>
    <x v="2"/>
    <m/>
  </r>
  <r>
    <n v="2019"/>
    <x v="2"/>
    <x v="6"/>
    <d v="2019-04-15T00:00:00"/>
    <s v="XND"/>
    <s v="H60A"/>
    <s v="655"/>
    <s v="MADC-S"/>
    <s v="M9T-670"/>
    <s v="AJ0-005"/>
    <s v="TR4X2"/>
    <s v="E1D"/>
    <s v="655191450076"/>
    <s v="L007161"/>
    <s v="TEKNH"/>
    <s v="1400-4376"/>
    <x v="77"/>
    <m/>
    <x v="0"/>
    <x v="1"/>
    <m/>
    <m/>
    <m/>
    <m/>
    <x v="1"/>
    <m/>
    <m/>
    <x v="1"/>
    <x v="2"/>
    <m/>
  </r>
  <r>
    <n v="2019"/>
    <x v="2"/>
    <x v="6"/>
    <d v="2019-04-15T00:00:00"/>
    <s v="XND"/>
    <s v="H60A"/>
    <s v="655"/>
    <s v="MADC-S"/>
    <s v="M9T-670"/>
    <s v="AJ0-005"/>
    <s v="TR4X2"/>
    <s v="E1D"/>
    <s v="655191450076"/>
    <s v="L007161"/>
    <s v="TEKNH"/>
    <s v="8311-5611"/>
    <x v="41"/>
    <m/>
    <x v="0"/>
    <x v="4"/>
    <m/>
    <m/>
    <m/>
    <m/>
    <x v="2"/>
    <m/>
    <m/>
    <x v="5"/>
    <x v="2"/>
    <m/>
  </r>
  <r>
    <n v="2019"/>
    <x v="2"/>
    <x v="6"/>
    <d v="2019-04-15T00:00:00"/>
    <s v="XND"/>
    <s v="H60A"/>
    <s v="655"/>
    <s v="MADC-S"/>
    <s v="M9T-670"/>
    <s v="1K1-027"/>
    <s v="TR4X2"/>
    <s v="E1"/>
    <s v="655191550012"/>
    <s v="L007019"/>
    <s v="OV369"/>
    <s v="4150-6305"/>
    <x v="40"/>
    <m/>
    <x v="0"/>
    <x v="3"/>
    <m/>
    <m/>
    <m/>
    <m/>
    <x v="1"/>
    <m/>
    <m/>
    <x v="0"/>
    <x v="2"/>
    <m/>
  </r>
  <r>
    <n v="2019"/>
    <x v="2"/>
    <x v="6"/>
    <d v="2019-04-15T00:00:00"/>
    <s v="XND"/>
    <s v="H60A"/>
    <s v="655"/>
    <s v="MADC-S"/>
    <s v="M9T-670"/>
    <s v="1K1-027"/>
    <s v="TR4X2"/>
    <s v="E1"/>
    <s v="655191640111"/>
    <s v="L007142"/>
    <s v="OV369"/>
    <s v="1091-5987"/>
    <x v="78"/>
    <m/>
    <x v="0"/>
    <x v="1"/>
    <m/>
    <m/>
    <m/>
    <m/>
    <x v="2"/>
    <m/>
    <m/>
    <x v="1"/>
    <x v="2"/>
    <m/>
  </r>
  <r>
    <n v="2019"/>
    <x v="2"/>
    <x v="6"/>
    <d v="2019-04-15T00:00:00"/>
    <s v="XND"/>
    <s v="H60A"/>
    <s v="655"/>
    <s v="MADC-S"/>
    <s v="M9T-670"/>
    <s v="1K1-027"/>
    <s v="TR4X2"/>
    <s v="E1"/>
    <s v="655191640111"/>
    <s v="L007142"/>
    <s v="OV369"/>
    <s v="2150-5455"/>
    <x v="79"/>
    <m/>
    <x v="0"/>
    <x v="2"/>
    <m/>
    <m/>
    <m/>
    <m/>
    <x v="0"/>
    <m/>
    <s v="CSCS2"/>
    <x v="1"/>
    <x v="3"/>
    <s v="CARRIZO"/>
  </r>
  <r>
    <n v="2019"/>
    <x v="2"/>
    <x v="6"/>
    <d v="2019-04-16T00:00:00"/>
    <s v="XND"/>
    <s v="H60A"/>
    <s v="655"/>
    <s v="MADC-S"/>
    <s v="M9T-670"/>
    <s v="AJ0-006"/>
    <s v="4X4TST"/>
    <s v="E3P"/>
    <s v="655191050082"/>
    <s v="L007282"/>
    <s v="OV369"/>
    <s v="0021-4013"/>
    <x v="80"/>
    <m/>
    <x v="0"/>
    <x v="3"/>
    <m/>
    <m/>
    <m/>
    <m/>
    <x v="0"/>
    <m/>
    <s v="CSCS2"/>
    <x v="0"/>
    <x v="3"/>
    <s v="CARRIZO"/>
  </r>
  <r>
    <n v="2019"/>
    <x v="2"/>
    <x v="6"/>
    <d v="2019-04-16T00:00:00"/>
    <s v="XND"/>
    <s v="H60A"/>
    <s v="655"/>
    <s v="MADC-S"/>
    <s v="M9T-670"/>
    <s v="AJ0-006"/>
    <s v="4X4TST"/>
    <s v="E3P"/>
    <s v="655191050082"/>
    <s v="L007282"/>
    <s v="OV369"/>
    <s v="0060-4936"/>
    <x v="71"/>
    <m/>
    <x v="0"/>
    <x v="3"/>
    <m/>
    <m/>
    <m/>
    <m/>
    <x v="0"/>
    <m/>
    <s v="CSCS2"/>
    <x v="0"/>
    <x v="3"/>
    <s v="CARRIZO"/>
  </r>
  <r>
    <n v="2019"/>
    <x v="2"/>
    <x v="6"/>
    <d v="2019-04-16T00:00:00"/>
    <s v="XND"/>
    <s v="H60A"/>
    <s v="655"/>
    <s v="MADC-S"/>
    <s v="M9T-670"/>
    <s v="AJ0-006"/>
    <s v="4X4TST"/>
    <s v="E3P"/>
    <s v="655191050082"/>
    <s v="L007282"/>
    <s v="OV369"/>
    <s v="2240-6101"/>
    <x v="68"/>
    <m/>
    <x v="0"/>
    <x v="5"/>
    <m/>
    <m/>
    <m/>
    <m/>
    <x v="1"/>
    <m/>
    <m/>
    <x v="1"/>
    <x v="2"/>
    <m/>
  </r>
  <r>
    <n v="2019"/>
    <x v="2"/>
    <x v="6"/>
    <d v="2019-04-16T00:00:00"/>
    <s v="XND"/>
    <s v="H60A"/>
    <s v="655"/>
    <s v="MADC-S"/>
    <s v="M9T-670"/>
    <s v="AJ0-006"/>
    <s v="4X4TST"/>
    <s v="E3P"/>
    <s v="655191050082"/>
    <s v="L007282"/>
    <s v="OV369"/>
    <s v="0210-4304"/>
    <x v="81"/>
    <m/>
    <x v="0"/>
    <x v="3"/>
    <m/>
    <m/>
    <m/>
    <m/>
    <x v="1"/>
    <m/>
    <m/>
    <x v="1"/>
    <x v="2"/>
    <m/>
  </r>
  <r>
    <n v="2019"/>
    <x v="2"/>
    <x v="6"/>
    <d v="2019-04-16T00:00:00"/>
    <s v="XND"/>
    <s v="H60A"/>
    <s v="655"/>
    <s v="MADC-S"/>
    <s v="M9T-670"/>
    <s v="1K1-027"/>
    <s v="TR4X2"/>
    <s v="E1D"/>
    <s v="655191720200"/>
    <s v="L007271"/>
    <s v="OV369"/>
    <s v="8311-5612"/>
    <x v="36"/>
    <m/>
    <x v="0"/>
    <x v="4"/>
    <m/>
    <m/>
    <m/>
    <m/>
    <x v="2"/>
    <m/>
    <m/>
    <x v="5"/>
    <x v="2"/>
    <m/>
  </r>
  <r>
    <n v="2019"/>
    <x v="2"/>
    <x v="6"/>
    <d v="2019-04-17T00:00:00"/>
    <s v="XND"/>
    <s v="H60A"/>
    <s v="655"/>
    <s v="MADC-S"/>
    <s v="M9T-670"/>
    <s v="AJ0-006"/>
    <s v="TR4X2"/>
    <s v="E3P"/>
    <s v="655191050026"/>
    <s v="L007284"/>
    <s v="TEKNS"/>
    <s v="2540-4313"/>
    <x v="82"/>
    <m/>
    <x v="0"/>
    <x v="2"/>
    <m/>
    <m/>
    <m/>
    <m/>
    <x v="0"/>
    <m/>
    <s v="CSCS2"/>
    <x v="1"/>
    <x v="3"/>
    <s v="CARRIZO"/>
  </r>
  <r>
    <n v="2019"/>
    <x v="2"/>
    <x v="6"/>
    <d v="2019-04-17T00:00:00"/>
    <s v="XND"/>
    <s v="H60A"/>
    <s v="655"/>
    <s v="MADC-S"/>
    <s v="M9T-670"/>
    <s v="AJ0-006"/>
    <s v="TR4X2"/>
    <s v="E1D"/>
    <s v="655191640132"/>
    <s v="L007305"/>
    <s v="TEKNH"/>
    <s v="4150-6305"/>
    <x v="40"/>
    <m/>
    <x v="0"/>
    <x v="3"/>
    <m/>
    <m/>
    <m/>
    <m/>
    <x v="1"/>
    <m/>
    <m/>
    <x v="0"/>
    <x v="2"/>
    <m/>
  </r>
  <r>
    <n v="2019"/>
    <x v="2"/>
    <x v="7"/>
    <d v="2019-04-22T00:00:00"/>
    <s v="XND"/>
    <s v="H60A"/>
    <s v="655"/>
    <s v="MADC-S"/>
    <s v="M9T-670"/>
    <s v="1K1-027"/>
    <s v="4X4TST"/>
    <s v="E2A"/>
    <s v="655191510040"/>
    <s v="L007389"/>
    <s v="NV676"/>
    <s v="0021-4013"/>
    <x v="80"/>
    <m/>
    <x v="0"/>
    <x v="3"/>
    <m/>
    <m/>
    <m/>
    <m/>
    <x v="0"/>
    <m/>
    <s v="CSCS2"/>
    <x v="0"/>
    <x v="3"/>
    <s v="CARRIZO"/>
  </r>
  <r>
    <n v="2019"/>
    <x v="2"/>
    <x v="7"/>
    <d v="2019-04-22T00:00:00"/>
    <s v="XND"/>
    <s v="H60A"/>
    <s v="655"/>
    <s v="MADC-S"/>
    <s v="M9T-670"/>
    <s v="AJ0-005"/>
    <s v="TR4X2"/>
    <s v="E3"/>
    <s v="655191920201"/>
    <s v="L007393"/>
    <s v="OV369"/>
    <s v="0060-4936"/>
    <x v="71"/>
    <m/>
    <x v="0"/>
    <x v="3"/>
    <m/>
    <m/>
    <m/>
    <m/>
    <x v="0"/>
    <m/>
    <s v="CSCS2"/>
    <x v="0"/>
    <x v="3"/>
    <s v="CARRIZO"/>
  </r>
  <r>
    <n v="2019"/>
    <x v="2"/>
    <x v="7"/>
    <d v="2019-04-23T00:00:00"/>
    <s v="XND"/>
    <s v="H60A"/>
    <s v="655"/>
    <s v="MADC-S"/>
    <s v="M9T-670"/>
    <s v="1K1-027"/>
    <s v="TR4X2"/>
    <s v="E2A"/>
    <s v="655191510028"/>
    <s v="L007436"/>
    <s v="NV676"/>
    <s v="4250-5215"/>
    <x v="83"/>
    <m/>
    <x v="1"/>
    <x v="2"/>
    <m/>
    <m/>
    <m/>
    <m/>
    <x v="2"/>
    <m/>
    <m/>
    <x v="3"/>
    <x v="2"/>
    <m/>
  </r>
  <r>
    <n v="2019"/>
    <x v="2"/>
    <x v="7"/>
    <d v="2019-04-23T00:00:00"/>
    <s v="XND"/>
    <s v="H60A"/>
    <s v="655"/>
    <s v="MADC-S"/>
    <s v="M9T-670"/>
    <s v="AJ0-006"/>
    <s v="TR4X2"/>
    <s v="E1D"/>
    <s v="655191720197"/>
    <s v="L007425"/>
    <s v="OV369"/>
    <s v="0011-4014"/>
    <x v="84"/>
    <m/>
    <x v="0"/>
    <x v="3"/>
    <m/>
    <m/>
    <m/>
    <m/>
    <x v="0"/>
    <m/>
    <s v="CSCS3"/>
    <x v="0"/>
    <x v="0"/>
    <s v="SUAREZ"/>
  </r>
  <r>
    <n v="2019"/>
    <x v="2"/>
    <x v="7"/>
    <d v="2019-04-23T00:00:00"/>
    <s v="XND"/>
    <s v="H60A"/>
    <s v="655"/>
    <s v="MADC-S"/>
    <s v="M9T-670"/>
    <s v="AJ0-006"/>
    <s v="TR4X2"/>
    <s v="E1D"/>
    <s v="655191720197"/>
    <s v="L007425"/>
    <s v="OV369"/>
    <s v="1400-4412"/>
    <x v="85"/>
    <m/>
    <x v="0"/>
    <x v="1"/>
    <m/>
    <m/>
    <m/>
    <m/>
    <x v="0"/>
    <m/>
    <s v="CSCS3"/>
    <x v="1"/>
    <x v="0"/>
    <s v="SUAREZ"/>
  </r>
  <r>
    <n v="2019"/>
    <x v="2"/>
    <x v="7"/>
    <d v="2019-04-23T00:00:00"/>
    <s v="XND"/>
    <s v="H60A"/>
    <s v="655"/>
    <s v="MADC-S"/>
    <s v="M9T-670"/>
    <s v="AJ0-006"/>
    <s v="TR4X4"/>
    <s v="E3"/>
    <s v="655191920258"/>
    <s v="L007420"/>
    <s v="NV676"/>
    <s v="0060-4936"/>
    <x v="71"/>
    <m/>
    <x v="0"/>
    <x v="3"/>
    <m/>
    <m/>
    <m/>
    <m/>
    <x v="1"/>
    <m/>
    <m/>
    <x v="0"/>
    <x v="2"/>
    <m/>
  </r>
  <r>
    <n v="2019"/>
    <x v="2"/>
    <x v="7"/>
    <d v="2019-04-24T00:00:00"/>
    <s v="XND"/>
    <s v="H60A"/>
    <n v="655"/>
    <s v="MADC-S"/>
    <s v="M9T-670"/>
    <s v="1K1-027"/>
    <s v="TR4X2"/>
    <s v="E1"/>
    <n v="655191740189"/>
    <s v="L007486"/>
    <s v="OV369"/>
    <s v="1510-4426"/>
    <x v="86"/>
    <m/>
    <x v="0"/>
    <x v="2"/>
    <m/>
    <m/>
    <m/>
    <m/>
    <x v="2"/>
    <m/>
    <m/>
    <x v="1"/>
    <x v="2"/>
    <m/>
  </r>
  <r>
    <n v="2019"/>
    <x v="2"/>
    <x v="7"/>
    <d v="2019-04-24T00:00:00"/>
    <s v="XND"/>
    <s v="H60A"/>
    <n v="655"/>
    <s v="MADC-S"/>
    <s v="M9T-670"/>
    <s v="AJ0-005"/>
    <s v="TR4X2"/>
    <s v="E3"/>
    <n v="655191930023"/>
    <s v="L007491"/>
    <s v="NV676"/>
    <s v="2540-5612"/>
    <x v="87"/>
    <m/>
    <x v="0"/>
    <x v="4"/>
    <m/>
    <m/>
    <m/>
    <m/>
    <x v="2"/>
    <m/>
    <m/>
    <x v="1"/>
    <x v="2"/>
    <m/>
  </r>
  <r>
    <n v="2019"/>
    <x v="2"/>
    <x v="7"/>
    <d v="2019-04-25T00:00:00"/>
    <s v="XND"/>
    <s v="H60A"/>
    <s v="655"/>
    <s v="MADC-S"/>
    <s v="M9T-670"/>
    <s v="AJ0-005"/>
    <s v="4X4TST"/>
    <s v="E2A"/>
    <s v="655191510053"/>
    <s v="L007551"/>
    <s v="NV676"/>
    <s v="2120-4940"/>
    <x v="88"/>
    <m/>
    <x v="0"/>
    <x v="3"/>
    <m/>
    <m/>
    <m/>
    <m/>
    <x v="0"/>
    <m/>
    <s v="CSCS3"/>
    <x v="0"/>
    <x v="0"/>
    <s v="SUAREZ"/>
  </r>
  <r>
    <n v="2019"/>
    <x v="2"/>
    <x v="7"/>
    <d v="2019-04-25T00:00:00"/>
    <s v="XND"/>
    <s v="H60A"/>
    <s v="655"/>
    <s v="MADC-S"/>
    <s v="M9T-670"/>
    <s v="AJ0-005"/>
    <s v="4X4TST"/>
    <s v="E2A"/>
    <s v="655191510053"/>
    <s v="L007551"/>
    <s v="NV676"/>
    <s v="0011-4014"/>
    <x v="84"/>
    <m/>
    <x v="0"/>
    <x v="3"/>
    <m/>
    <m/>
    <m/>
    <m/>
    <x v="0"/>
    <m/>
    <s v="CSCS3"/>
    <x v="0"/>
    <x v="0"/>
    <s v="SUAREZ"/>
  </r>
  <r>
    <n v="2019"/>
    <x v="2"/>
    <x v="7"/>
    <d v="2019-04-26T00:00:00"/>
    <s v="XND"/>
    <s v="H60A"/>
    <s v="655"/>
    <s v="MADC-S"/>
    <s v="M9T-670"/>
    <s v="AJ0-006"/>
    <s v="4X4TST"/>
    <s v="E3P"/>
    <s v="655191510021"/>
    <s v="L007590"/>
    <s v="TEKNH"/>
    <s v="1400-4130"/>
    <x v="89"/>
    <m/>
    <x v="0"/>
    <x v="1"/>
    <m/>
    <m/>
    <m/>
    <m/>
    <x v="0"/>
    <m/>
    <s v="CSCS3"/>
    <x v="1"/>
    <x v="0"/>
    <s v="SUAREZ"/>
  </r>
  <r>
    <n v="2019"/>
    <x v="2"/>
    <x v="7"/>
    <d v="2019-04-26T00:00:00"/>
    <s v="XND"/>
    <s v="H60A"/>
    <s v="655"/>
    <s v="MADC-S"/>
    <s v="M9T-670"/>
    <s v="AJ0-006"/>
    <s v="4X4TST"/>
    <s v="E3P"/>
    <s v="655191510021"/>
    <s v="L007590"/>
    <s v="TEKNH"/>
    <s v="1270-4465"/>
    <x v="90"/>
    <m/>
    <x v="0"/>
    <x v="1"/>
    <m/>
    <m/>
    <m/>
    <m/>
    <x v="0"/>
    <m/>
    <s v="CSCS2"/>
    <x v="1"/>
    <x v="3"/>
    <s v="CARRIZO"/>
  </r>
  <r>
    <n v="2019"/>
    <x v="2"/>
    <x v="7"/>
    <d v="2019-04-26T00:00:00"/>
    <s v="XND"/>
    <s v="H60A"/>
    <s v="655"/>
    <s v="MADC-S"/>
    <s v="M9T-670"/>
    <s v="AJ0-006"/>
    <s v="4X4TST"/>
    <s v="E3"/>
    <s v="655191930032"/>
    <s v="L007587"/>
    <s v="TEKNS"/>
    <s v="2120-4940"/>
    <x v="88"/>
    <m/>
    <x v="0"/>
    <x v="3"/>
    <m/>
    <m/>
    <m/>
    <m/>
    <x v="0"/>
    <m/>
    <s v="CSCS3"/>
    <x v="0"/>
    <x v="0"/>
    <s v="SUAREZ"/>
  </r>
  <r>
    <n v="2019"/>
    <x v="2"/>
    <x v="7"/>
    <d v="2019-04-26T00:00:00"/>
    <s v="XND"/>
    <s v="H60A"/>
    <s v="655"/>
    <s v="MADC-S"/>
    <s v="M9T-670"/>
    <s v="AJ0-006"/>
    <s v="TR4X2"/>
    <s v="E3"/>
    <s v="655191930043"/>
    <s v="L007601"/>
    <s v="OV369"/>
    <s v="1450-4723"/>
    <x v="91"/>
    <m/>
    <x v="0"/>
    <x v="1"/>
    <m/>
    <m/>
    <m/>
    <m/>
    <x v="1"/>
    <m/>
    <m/>
    <x v="1"/>
    <x v="2"/>
    <m/>
  </r>
  <r>
    <n v="2019"/>
    <x v="2"/>
    <x v="7"/>
    <d v="2019-04-26T00:00:00"/>
    <s v="XND"/>
    <s v="H60A"/>
    <s v="655"/>
    <s v="MADC-S"/>
    <s v="M9T-670"/>
    <s v="AJ0-006"/>
    <s v="TR4X2"/>
    <s v="E3"/>
    <s v="655191930043"/>
    <s v="L007601"/>
    <s v="OV369"/>
    <s v="0060-4936"/>
    <x v="71"/>
    <m/>
    <x v="0"/>
    <x v="3"/>
    <m/>
    <m/>
    <m/>
    <m/>
    <x v="0"/>
    <m/>
    <s v="CSCS2"/>
    <x v="0"/>
    <x v="3"/>
    <s v="CARRIZO"/>
  </r>
  <r>
    <n v="2019"/>
    <x v="3"/>
    <x v="8"/>
    <d v="2019-04-29T00:00:00"/>
    <s v="XND"/>
    <s v="H60A"/>
    <s v="655"/>
    <s v="MADC-S"/>
    <s v="M9T-670"/>
    <s v="1K1-027"/>
    <s v="4X4TST"/>
    <s v="E3P"/>
    <s v="655191840118"/>
    <s v="L007666"/>
    <s v="TEKNS"/>
    <s v="2120-4940"/>
    <x v="88"/>
    <m/>
    <x v="0"/>
    <x v="3"/>
    <m/>
    <m/>
    <m/>
    <m/>
    <x v="0"/>
    <m/>
    <s v="CSCS3"/>
    <x v="0"/>
    <x v="0"/>
    <s v="SUAREZ"/>
  </r>
  <r>
    <n v="2019"/>
    <x v="3"/>
    <x v="8"/>
    <d v="2019-04-29T00:00:00"/>
    <s v="XND"/>
    <s v="H60A"/>
    <s v="655"/>
    <s v="MADC-S"/>
    <s v="M9T-670"/>
    <s v="1K1-027"/>
    <s v="4X4TST"/>
    <s v="E3P"/>
    <s v="655191840118"/>
    <s v="L007666"/>
    <s v="TEKNS"/>
    <s v="2240-6102"/>
    <x v="29"/>
    <m/>
    <x v="0"/>
    <x v="5"/>
    <m/>
    <m/>
    <m/>
    <m/>
    <x v="0"/>
    <m/>
    <s v="CSCS1"/>
    <x v="1"/>
    <x v="1"/>
    <s v="TOLEDO"/>
  </r>
  <r>
    <n v="2019"/>
    <x v="3"/>
    <x v="8"/>
    <d v="2019-04-29T00:00:00"/>
    <s v="XND"/>
    <s v="H60A"/>
    <s v="655"/>
    <s v="MADC-S"/>
    <s v="M9T-670"/>
    <s v="1K1-027"/>
    <s v="TR4X2"/>
    <s v="E1"/>
    <s v="655191840160"/>
    <s v="L007665"/>
    <s v="OV369"/>
    <s v="0080-4025"/>
    <x v="92"/>
    <m/>
    <x v="0"/>
    <x v="3"/>
    <m/>
    <m/>
    <m/>
    <m/>
    <x v="2"/>
    <m/>
    <m/>
    <x v="0"/>
    <x v="2"/>
    <m/>
  </r>
  <r>
    <n v="2019"/>
    <x v="3"/>
    <x v="9"/>
    <d v="2019-05-06T00:00:00"/>
    <s v="XND"/>
    <s v="H60A"/>
    <s v="655"/>
    <s v="MADC-S"/>
    <s v="M9T-670"/>
    <s v="AJ0-006"/>
    <s v="TR4X4"/>
    <s v="E3P"/>
    <s v="655191930051"/>
    <s v="L007699"/>
    <s v="OV369"/>
    <s v="6440-3110"/>
    <x v="93"/>
    <m/>
    <x v="0"/>
    <x v="2"/>
    <m/>
    <m/>
    <m/>
    <m/>
    <x v="2"/>
    <m/>
    <m/>
    <x v="5"/>
    <x v="2"/>
    <m/>
  </r>
  <r>
    <n v="2019"/>
    <x v="3"/>
    <x v="9"/>
    <d v="2019-05-06T00:00:00"/>
    <s v="XND"/>
    <s v="H60A"/>
    <s v="655"/>
    <s v="MADC-S"/>
    <s v="M9T-670"/>
    <s v="AJ0-006"/>
    <s v="TR4X4"/>
    <s v="E3P"/>
    <s v="655191930051"/>
    <s v="L007699"/>
    <s v="OV369"/>
    <s v="0080-5601"/>
    <x v="94"/>
    <m/>
    <x v="0"/>
    <x v="0"/>
    <m/>
    <m/>
    <m/>
    <m/>
    <x v="1"/>
    <m/>
    <m/>
    <x v="0"/>
    <x v="2"/>
    <m/>
  </r>
  <r>
    <n v="2019"/>
    <x v="3"/>
    <x v="9"/>
    <d v="2019-05-06T00:00:00"/>
    <s v="XND"/>
    <s v="H60A"/>
    <s v="655"/>
    <s v="MADC-S"/>
    <s v="M9T-670"/>
    <s v="AJ0-005"/>
    <s v="TR4X2"/>
    <s v="E3"/>
    <s v="655192010044"/>
    <s v="L007704"/>
    <s v="NV676"/>
    <s v="2120-4940"/>
    <x v="88"/>
    <m/>
    <x v="0"/>
    <x v="3"/>
    <m/>
    <m/>
    <m/>
    <m/>
    <x v="0"/>
    <m/>
    <s v="CSCS3"/>
    <x v="0"/>
    <x v="0"/>
    <s v="SUAREZ"/>
  </r>
  <r>
    <n v="2019"/>
    <x v="3"/>
    <x v="9"/>
    <d v="2019-05-07T00:00:00"/>
    <s v="XND"/>
    <s v="H60A"/>
    <s v="655"/>
    <s v="MADC-S"/>
    <s v="M9T-670"/>
    <s v="AJ0-006"/>
    <s v="4X4TST"/>
    <s v="E1D"/>
    <s v="655191710010"/>
    <s v="L007748"/>
    <s v="TEKNH"/>
    <s v="1510-4441"/>
    <x v="95"/>
    <m/>
    <x v="0"/>
    <x v="1"/>
    <m/>
    <m/>
    <m/>
    <m/>
    <x v="2"/>
    <m/>
    <m/>
    <x v="1"/>
    <x v="2"/>
    <m/>
  </r>
  <r>
    <n v="2019"/>
    <x v="3"/>
    <x v="9"/>
    <d v="2019-05-07T00:00:00"/>
    <s v="XND"/>
    <s v="H60A"/>
    <s v="655"/>
    <s v="MADC-S"/>
    <s v="M9T-670"/>
    <s v="AJ0-006"/>
    <s v="4X4TST"/>
    <s v="E1D"/>
    <s v="655191710010"/>
    <s v="L007748"/>
    <s v="TEKNH"/>
    <s v="2240-5215"/>
    <x v="96"/>
    <m/>
    <x v="0"/>
    <x v="1"/>
    <m/>
    <m/>
    <m/>
    <m/>
    <x v="0"/>
    <m/>
    <s v="CSCS2"/>
    <x v="1"/>
    <x v="0"/>
    <s v="SUAREZ"/>
  </r>
  <r>
    <n v="2019"/>
    <x v="3"/>
    <x v="9"/>
    <d v="2019-05-07T00:00:00"/>
    <s v="XND"/>
    <s v="H60A"/>
    <s v="655"/>
    <s v="MADC-S"/>
    <s v="M9T-670"/>
    <s v="AJ0-006"/>
    <s v="4X4TST"/>
    <s v="E1D"/>
    <s v="655191710010"/>
    <s v="L007748"/>
    <s v="TEKNH"/>
    <s v="8311-5611"/>
    <x v="41"/>
    <m/>
    <x v="0"/>
    <x v="4"/>
    <m/>
    <m/>
    <m/>
    <m/>
    <x v="2"/>
    <m/>
    <m/>
    <x v="5"/>
    <x v="2"/>
    <m/>
  </r>
  <r>
    <n v="2019"/>
    <x v="3"/>
    <x v="9"/>
    <d v="2019-05-07T00:00:00"/>
    <s v="XND"/>
    <s v="H60A"/>
    <s v="655"/>
    <s v="MADC-S"/>
    <s v="M9T-670"/>
    <s v="AJ0-006"/>
    <s v="4X4TST"/>
    <s v="E1D"/>
    <s v="655191750194"/>
    <s v="L007770"/>
    <s v="OV369"/>
    <s v="1510-4130"/>
    <x v="97"/>
    <s v="bajo caja"/>
    <x v="0"/>
    <x v="2"/>
    <m/>
    <m/>
    <m/>
    <m/>
    <x v="2"/>
    <m/>
    <m/>
    <x v="1"/>
    <x v="2"/>
    <m/>
  </r>
  <r>
    <n v="2019"/>
    <x v="3"/>
    <x v="9"/>
    <d v="2019-05-07T00:00:00"/>
    <s v="XND"/>
    <s v="H60A"/>
    <s v="655"/>
    <s v="MADC-S"/>
    <s v="M9T-670"/>
    <s v="AJ0-006"/>
    <s v="4X4TST"/>
    <s v="E1D"/>
    <s v="655191750194"/>
    <s v="L007770"/>
    <s v="OV369"/>
    <s v="2330-6426"/>
    <x v="98"/>
    <m/>
    <x v="0"/>
    <x v="2"/>
    <m/>
    <m/>
    <m/>
    <m/>
    <x v="0"/>
    <m/>
    <s v="CSCS1"/>
    <x v="1"/>
    <x v="4"/>
    <s v="FERREYRA"/>
  </r>
  <r>
    <n v="2019"/>
    <x v="3"/>
    <x v="9"/>
    <d v="2019-05-07T00:00:00"/>
    <s v="XND"/>
    <s v="H60A"/>
    <s v="655"/>
    <s v="MADC-S"/>
    <s v="M9T-670"/>
    <s v="1K1-027"/>
    <s v="TR4X2"/>
    <s v="E1D"/>
    <s v="655191820169"/>
    <s v="L007772"/>
    <s v="OV727"/>
    <s v="1510-4443"/>
    <x v="99"/>
    <m/>
    <x v="0"/>
    <x v="2"/>
    <m/>
    <m/>
    <m/>
    <m/>
    <x v="2"/>
    <m/>
    <m/>
    <x v="1"/>
    <x v="2"/>
    <m/>
  </r>
  <r>
    <n v="2019"/>
    <x v="3"/>
    <x v="9"/>
    <d v="2019-05-08T00:00:00"/>
    <s v="XND"/>
    <s v="H60A"/>
    <s v="655"/>
    <s v="MADC-S"/>
    <s v="M9T-670"/>
    <s v="1K1-027"/>
    <s v="4X2TCO"/>
    <s v="E2A"/>
    <s v="655191910224"/>
    <s v="L007785"/>
    <s v="OV369"/>
    <s v="0060-4915"/>
    <x v="100"/>
    <m/>
    <x v="0"/>
    <x v="3"/>
    <m/>
    <m/>
    <m/>
    <m/>
    <x v="0"/>
    <m/>
    <s v="CSCS2"/>
    <x v="0"/>
    <x v="0"/>
    <s v="SUAREZ"/>
  </r>
  <r>
    <n v="2019"/>
    <x v="3"/>
    <x v="9"/>
    <d v="2019-05-09T00:00:00"/>
    <s v="XND"/>
    <s v="H60A"/>
    <s v="655"/>
    <s v="MADC-S"/>
    <s v="M9T-670"/>
    <s v="AJ0-006"/>
    <s v="4X4TST"/>
    <s v="E1D"/>
    <s v="655191710018"/>
    <s v="L007798"/>
    <s v="TEKNH"/>
    <s v="8312-6001"/>
    <x v="101"/>
    <m/>
    <x v="0"/>
    <x v="2"/>
    <m/>
    <m/>
    <m/>
    <m/>
    <x v="2"/>
    <m/>
    <m/>
    <x v="5"/>
    <x v="2"/>
    <m/>
  </r>
  <r>
    <n v="2019"/>
    <x v="3"/>
    <x v="9"/>
    <d v="2019-05-09T00:00:00"/>
    <s v="XND"/>
    <s v="H60A"/>
    <s v="655"/>
    <s v="MADC-S"/>
    <s v="M9T-670"/>
    <s v="1K1-027"/>
    <s v="TR4X2"/>
    <s v="E1"/>
    <s v="655191910216"/>
    <s v="L007793"/>
    <s v="OV369"/>
    <s v="0080-4927"/>
    <x v="102"/>
    <m/>
    <x v="0"/>
    <x v="3"/>
    <m/>
    <m/>
    <m/>
    <m/>
    <x v="0"/>
    <m/>
    <s v="CSCS2"/>
    <x v="0"/>
    <x v="3"/>
    <s v="CARRIZO"/>
  </r>
  <r>
    <n v="2019"/>
    <x v="3"/>
    <x v="9"/>
    <d v="2019-05-10T00:00:00"/>
    <s v="XND"/>
    <s v="H60A"/>
    <s v="655"/>
    <s v="MADC-S"/>
    <s v="M9T-670"/>
    <s v="AJ0-005"/>
    <s v="TR4X2"/>
    <s v="E2A"/>
    <s v="655191820193"/>
    <s v="L007854"/>
    <s v="OV369"/>
    <s v="2150-5215"/>
    <x v="103"/>
    <m/>
    <x v="0"/>
    <x v="1"/>
    <m/>
    <m/>
    <m/>
    <m/>
    <x v="0"/>
    <m/>
    <s v="CSCS2"/>
    <x v="1"/>
    <x v="3"/>
    <s v="CARRIZO"/>
  </r>
  <r>
    <n v="2019"/>
    <x v="3"/>
    <x v="9"/>
    <d v="2019-05-10T00:00:00"/>
    <s v="XND"/>
    <s v="H60A"/>
    <s v="655"/>
    <s v="MADC-S"/>
    <s v="M9T-670"/>
    <s v="AJ0-005"/>
    <s v="TR4X2"/>
    <s v="E2A"/>
    <s v="655191820193"/>
    <s v="L007854"/>
    <s v="OV369"/>
    <s v="2120-6404"/>
    <x v="104"/>
    <m/>
    <x v="0"/>
    <x v="4"/>
    <m/>
    <m/>
    <m/>
    <m/>
    <x v="0"/>
    <m/>
    <s v="CSCS1"/>
    <x v="3"/>
    <x v="1"/>
    <s v="TOLEDO"/>
  </r>
  <r>
    <n v="2019"/>
    <x v="3"/>
    <x v="9"/>
    <d v="2019-05-10T00:00:00"/>
    <s v="XND"/>
    <s v="H60A"/>
    <s v="655"/>
    <s v="MADC-S"/>
    <s v="M9T-670"/>
    <s v="AJ0-006"/>
    <s v="TR4X4"/>
    <s v="E2A"/>
    <s v="655191850126"/>
    <s v="L007859"/>
    <s v="OV727"/>
    <s v="2120-6404"/>
    <x v="104"/>
    <m/>
    <x v="0"/>
    <x v="4"/>
    <m/>
    <m/>
    <m/>
    <m/>
    <x v="0"/>
    <m/>
    <s v="CSCS1"/>
    <x v="3"/>
    <x v="1"/>
    <s v="TOLEDO"/>
  </r>
  <r>
    <n v="2019"/>
    <x v="3"/>
    <x v="10"/>
    <d v="2019-05-13T00:00:00"/>
    <s v="XND"/>
    <s v="H60A"/>
    <s v="655"/>
    <s v="MADC-S"/>
    <s v="M9T-670"/>
    <s v="1K1-027"/>
    <s v="4X4TST"/>
    <s v="E2A"/>
    <s v="655191910242"/>
    <s v="L007908"/>
    <s v="NV676"/>
    <s v="1530-4313"/>
    <x v="105"/>
    <m/>
    <x v="1"/>
    <x v="2"/>
    <m/>
    <m/>
    <m/>
    <m/>
    <x v="2"/>
    <m/>
    <m/>
    <x v="1"/>
    <x v="2"/>
    <m/>
  </r>
  <r>
    <n v="2019"/>
    <x v="3"/>
    <x v="10"/>
    <d v="2019-05-13T00:00:00"/>
    <s v="XND"/>
    <s v="H60A"/>
    <s v="655"/>
    <s v="MADC-S"/>
    <s v="M9T-670"/>
    <s v="1K1-027"/>
    <s v="4X4TST"/>
    <s v="E2A"/>
    <s v="655191910242"/>
    <s v="L007908"/>
    <s v="NV676"/>
    <s v="4932-4214"/>
    <x v="43"/>
    <m/>
    <x v="0"/>
    <x v="4"/>
    <m/>
    <m/>
    <m/>
    <m/>
    <x v="2"/>
    <m/>
    <m/>
    <x v="3"/>
    <x v="2"/>
    <m/>
  </r>
  <r>
    <n v="2019"/>
    <x v="3"/>
    <x v="10"/>
    <d v="2019-05-14T00:00:00"/>
    <s v="XND"/>
    <s v="H60A"/>
    <s v="655"/>
    <s v="MADC-S"/>
    <s v="M9T-670"/>
    <s v="AJ0-006"/>
    <s v="4X2TCO"/>
    <s v="E1"/>
    <s v="655192010009"/>
    <s v="L007961"/>
    <s v="OV369"/>
    <s v="1510-4444"/>
    <x v="72"/>
    <m/>
    <x v="0"/>
    <x v="2"/>
    <m/>
    <m/>
    <m/>
    <m/>
    <x v="2"/>
    <m/>
    <m/>
    <x v="1"/>
    <x v="2"/>
    <m/>
  </r>
  <r>
    <n v="2019"/>
    <x v="3"/>
    <x v="10"/>
    <d v="2019-05-15T00:00:00"/>
    <s v="XND"/>
    <s v="H60A"/>
    <s v="655"/>
    <s v="MADC-S"/>
    <s v="M9T-670"/>
    <s v="AJ0-006"/>
    <s v="TR4X4"/>
    <s v="E3"/>
    <s v="655192010055"/>
    <s v="L008004"/>
    <s v="TEKNS"/>
    <s v="2120-5143"/>
    <x v="106"/>
    <m/>
    <x v="0"/>
    <x v="2"/>
    <m/>
    <m/>
    <m/>
    <m/>
    <x v="2"/>
    <m/>
    <m/>
    <x v="3"/>
    <x v="2"/>
    <m/>
  </r>
  <r>
    <n v="2019"/>
    <x v="3"/>
    <x v="10"/>
    <d v="2019-05-15T00:00:00"/>
    <s v="XND"/>
    <s v="H60A"/>
    <s v="655"/>
    <s v="MADC-S"/>
    <s v="M9T-670"/>
    <s v="AJ0-006"/>
    <s v="TR4X4"/>
    <s v="E3"/>
    <s v="655192010055"/>
    <s v="L008004"/>
    <s v="TEKNS"/>
    <s v="2850-6697"/>
    <x v="107"/>
    <m/>
    <x v="0"/>
    <x v="4"/>
    <m/>
    <m/>
    <m/>
    <m/>
    <x v="2"/>
    <m/>
    <m/>
    <x v="1"/>
    <x v="2"/>
    <m/>
  </r>
  <r>
    <n v="2019"/>
    <x v="3"/>
    <x v="10"/>
    <d v="2019-05-15T00:00:00"/>
    <s v="XND"/>
    <s v="H60A"/>
    <s v="655"/>
    <s v="MADC-S"/>
    <s v="M9T-670"/>
    <s v="AJ0-006"/>
    <s v="TR4X4"/>
    <s v="E3"/>
    <s v="655192010055"/>
    <s v="L008004"/>
    <s v="TEKNS"/>
    <s v="3190-6627"/>
    <x v="108"/>
    <m/>
    <x v="0"/>
    <x v="4"/>
    <m/>
    <m/>
    <m/>
    <m/>
    <x v="2"/>
    <m/>
    <m/>
    <x v="3"/>
    <x v="2"/>
    <m/>
  </r>
  <r>
    <n v="2019"/>
    <x v="3"/>
    <x v="10"/>
    <d v="2019-05-16T00:00:00"/>
    <s v="XND"/>
    <s v="H60A"/>
    <s v="655"/>
    <s v="MADC-S"/>
    <s v="M9T-670"/>
    <s v="1K1-027"/>
    <s v="TR4X2"/>
    <s v="E1D"/>
    <s v="655192030292"/>
    <s v="L008043"/>
    <s v="OV369"/>
    <s v="1053-4412"/>
    <x v="109"/>
    <m/>
    <x v="0"/>
    <x v="1"/>
    <m/>
    <m/>
    <m/>
    <m/>
    <x v="2"/>
    <m/>
    <m/>
    <x v="1"/>
    <x v="2"/>
    <m/>
  </r>
  <r>
    <n v="2019"/>
    <x v="3"/>
    <x v="10"/>
    <d v="2019-05-16T00:00:00"/>
    <s v="XND"/>
    <s v="H60A"/>
    <s v="655"/>
    <s v="MADC-S"/>
    <s v="M9T-670"/>
    <s v="1K1-027"/>
    <s v="TR4X2"/>
    <s v="E1D"/>
    <s v="655192030292"/>
    <s v="L008043"/>
    <s v="OV369"/>
    <s v="2120-6116"/>
    <x v="49"/>
    <m/>
    <x v="0"/>
    <x v="4"/>
    <m/>
    <m/>
    <m/>
    <m/>
    <x v="0"/>
    <m/>
    <s v="CSCS1"/>
    <x v="3"/>
    <x v="1"/>
    <s v="TOLEDO"/>
  </r>
  <r>
    <n v="2019"/>
    <x v="3"/>
    <x v="10"/>
    <d v="2019-05-16T00:00:00"/>
    <s v="XND"/>
    <s v="H60A"/>
    <s v="655"/>
    <s v="MADC-S"/>
    <s v="M9T-670"/>
    <s v="1K1-027"/>
    <s v="TR4X2"/>
    <s v="E1D"/>
    <s v="655192030292"/>
    <s v="L008043"/>
    <s v="OV369"/>
    <s v="1510-4827"/>
    <x v="110"/>
    <m/>
    <x v="0"/>
    <x v="2"/>
    <m/>
    <m/>
    <m/>
    <m/>
    <x v="2"/>
    <m/>
    <m/>
    <x v="1"/>
    <x v="2"/>
    <m/>
  </r>
  <r>
    <n v="2019"/>
    <x v="3"/>
    <x v="10"/>
    <d v="2019-05-17T00:00:00"/>
    <s v="XND"/>
    <s v="H60A"/>
    <s v="655"/>
    <s v="MADC-S"/>
    <s v="M9T-670"/>
    <s v="AJ0-006"/>
    <s v="TR4X4"/>
    <s v="E3P"/>
    <s v="655192030268"/>
    <s v="L008040"/>
    <s v="NV676"/>
    <s v="0070-5601"/>
    <x v="42"/>
    <m/>
    <x v="0"/>
    <x v="3"/>
    <m/>
    <m/>
    <m/>
    <m/>
    <x v="1"/>
    <m/>
    <m/>
    <x v="0"/>
    <x v="2"/>
    <m/>
  </r>
  <r>
    <n v="2019"/>
    <x v="3"/>
    <x v="10"/>
    <d v="2019-05-17T00:00:00"/>
    <s v="XND"/>
    <s v="H60A"/>
    <s v="655"/>
    <s v="MADC-S"/>
    <s v="M9T-670"/>
    <s v="AJ0-006"/>
    <s v="TR4X4"/>
    <s v="E3P"/>
    <s v="655192030268"/>
    <s v="L008040"/>
    <s v="NV676"/>
    <s v="2120-5733"/>
    <x v="111"/>
    <m/>
    <x v="0"/>
    <x v="1"/>
    <m/>
    <m/>
    <m/>
    <m/>
    <x v="0"/>
    <m/>
    <s v="CSCS2"/>
    <x v="3"/>
    <x v="0"/>
    <s v="SUAREZ"/>
  </r>
  <r>
    <n v="2019"/>
    <x v="3"/>
    <x v="10"/>
    <d v="2019-05-17T00:00:00"/>
    <s v="XND"/>
    <s v="H60A"/>
    <s v="655"/>
    <s v="MADC-S"/>
    <s v="M9T-670"/>
    <s v="AJ0-006"/>
    <s v="TR4X4"/>
    <s v="E3P"/>
    <s v="655192030268"/>
    <s v="L008040"/>
    <s v="NV676"/>
    <s v="1410-4514"/>
    <x v="112"/>
    <m/>
    <x v="0"/>
    <x v="1"/>
    <m/>
    <m/>
    <m/>
    <m/>
    <x v="1"/>
    <m/>
    <m/>
    <x v="1"/>
    <x v="2"/>
    <m/>
  </r>
  <r>
    <n v="2019"/>
    <x v="3"/>
    <x v="10"/>
    <d v="2019-05-17T00:00:00"/>
    <s v="XND"/>
    <s v="H60A"/>
    <s v="655"/>
    <s v="MADC-S"/>
    <s v="M9T-670"/>
    <s v="AJ0-006"/>
    <s v="TR4X4"/>
    <s v="E3P"/>
    <s v="655192030268"/>
    <s v="L008040"/>
    <s v="NV676"/>
    <s v="0011-4939"/>
    <x v="113"/>
    <m/>
    <x v="0"/>
    <x v="3"/>
    <m/>
    <m/>
    <m/>
    <m/>
    <x v="0"/>
    <m/>
    <s v="CSCS2"/>
    <x v="0"/>
    <x v="0"/>
    <s v="SUAREZ"/>
  </r>
  <r>
    <n v="2019"/>
    <x v="3"/>
    <x v="10"/>
    <d v="2019-05-17T00:00:00"/>
    <s v="XND"/>
    <s v="H60A"/>
    <s v="655"/>
    <s v="MADC-S"/>
    <s v="M9T-670"/>
    <s v="AJ0-006"/>
    <s v="4X4TST"/>
    <s v="E1D"/>
    <s v="655192030297"/>
    <s v="L008095"/>
    <s v="OV369"/>
    <s v="2120-5652"/>
    <x v="114"/>
    <m/>
    <x v="0"/>
    <x v="1"/>
    <m/>
    <m/>
    <m/>
    <m/>
    <x v="0"/>
    <m/>
    <s v="CSCS3"/>
    <x v="3"/>
    <x v="3"/>
    <s v="CARRIZO"/>
  </r>
  <r>
    <n v="2019"/>
    <x v="3"/>
    <x v="10"/>
    <d v="2019-05-17T00:00:00"/>
    <s v="XND"/>
    <s v="H60A"/>
    <s v="655"/>
    <s v="MADC-S"/>
    <s v="M9T-670"/>
    <s v="AJ0-006"/>
    <s v="4X4TST"/>
    <s v="E1D"/>
    <s v="655192030297"/>
    <s v="L008095"/>
    <s v="OV369"/>
    <s v="4070-4214"/>
    <x v="54"/>
    <m/>
    <x v="0"/>
    <x v="0"/>
    <m/>
    <m/>
    <m/>
    <m/>
    <x v="1"/>
    <m/>
    <m/>
    <x v="3"/>
    <x v="2"/>
    <m/>
  </r>
  <r>
    <n v="2019"/>
    <x v="3"/>
    <x v="10"/>
    <d v="2019-05-17T00:00:00"/>
    <s v="XND"/>
    <s v="H60A"/>
    <s v="655"/>
    <s v="MADC-S"/>
    <s v="M9T-670"/>
    <s v="AJ0-005"/>
    <s v="TR4X2"/>
    <s v="E1"/>
    <s v="655192030387"/>
    <s v="L008082"/>
    <s v="OV369"/>
    <s v="4141-4773"/>
    <x v="115"/>
    <m/>
    <x v="0"/>
    <x v="3"/>
    <m/>
    <m/>
    <m/>
    <m/>
    <x v="0"/>
    <m/>
    <s v="CSCS3"/>
    <x v="1"/>
    <x v="3"/>
    <s v="CARRIZO"/>
  </r>
  <r>
    <n v="2019"/>
    <x v="3"/>
    <x v="11"/>
    <d v="2019-05-20T00:00:00"/>
    <s v="XND"/>
    <s v="H60A"/>
    <s v="655"/>
    <s v="MADC-S"/>
    <s v="M9T-670"/>
    <s v="1K1-027"/>
    <s v="TR4X2"/>
    <s v="E2A"/>
    <s v="655191930252"/>
    <s v="L008142"/>
    <s v="OV727"/>
    <s v="1180-4333"/>
    <x v="116"/>
    <m/>
    <x v="0"/>
    <x v="1"/>
    <m/>
    <m/>
    <m/>
    <m/>
    <x v="0"/>
    <m/>
    <s v="CSCS2"/>
    <x v="1"/>
    <x v="0"/>
    <s v="SUAREZ"/>
  </r>
  <r>
    <n v="2019"/>
    <x v="3"/>
    <x v="11"/>
    <d v="2019-05-20T00:00:00"/>
    <s v="XND"/>
    <s v="H60A"/>
    <s v="655"/>
    <s v="MADC-S"/>
    <s v="M9T-670"/>
    <s v="1K1-027"/>
    <s v="TR4X2"/>
    <s v="E2A"/>
    <s v="655191930252"/>
    <s v="L008142"/>
    <s v="OV727"/>
    <s v="4070-4213"/>
    <x v="117"/>
    <m/>
    <x v="0"/>
    <x v="0"/>
    <m/>
    <m/>
    <m/>
    <m/>
    <x v="2"/>
    <m/>
    <m/>
    <x v="3"/>
    <x v="2"/>
    <m/>
  </r>
  <r>
    <n v="2019"/>
    <x v="3"/>
    <x v="11"/>
    <d v="2019-05-20T00:00:00"/>
    <s v="XND"/>
    <s v="H60A"/>
    <s v="655"/>
    <s v="MADC-S"/>
    <s v="M9T-670"/>
    <s v="AJ0-006"/>
    <s v="TR4X4"/>
    <s v="E2A"/>
    <s v="655191930262"/>
    <s v="L008138"/>
    <s v="OV369"/>
    <s v="2120-6375"/>
    <x v="118"/>
    <m/>
    <x v="0"/>
    <x v="4"/>
    <m/>
    <m/>
    <m/>
    <m/>
    <x v="1"/>
    <m/>
    <m/>
    <x v="3"/>
    <x v="2"/>
    <m/>
  </r>
  <r>
    <n v="2019"/>
    <x v="3"/>
    <x v="11"/>
    <d v="2019-05-21T00:00:00"/>
    <s v="XND"/>
    <s v="H60A"/>
    <s v="655"/>
    <s v="MADC-S"/>
    <s v="M9T-686"/>
    <s v="1K1-027"/>
    <s v="TR4X2"/>
    <s v="E1"/>
    <s v="655192030219"/>
    <s v="L008203"/>
    <s v="TEKNH"/>
    <s v="0021-4031"/>
    <x v="119"/>
    <m/>
    <x v="0"/>
    <x v="3"/>
    <m/>
    <m/>
    <m/>
    <m/>
    <x v="0"/>
    <m/>
    <s v="CSCS2"/>
    <x v="0"/>
    <x v="0"/>
    <s v="SUAREZ"/>
  </r>
  <r>
    <n v="2019"/>
    <x v="3"/>
    <x v="11"/>
    <d v="2019-05-21T00:00:00"/>
    <s v="XND"/>
    <s v="H60A"/>
    <s v="655"/>
    <s v="MADC-S"/>
    <s v="M9T-670"/>
    <s v="AJ0-006"/>
    <s v="4X4TST"/>
    <s v="E1D"/>
    <s v="655192130402"/>
    <s v="L008221"/>
    <s v="TEKNH"/>
    <s v="1110-4505"/>
    <x v="120"/>
    <m/>
    <x v="0"/>
    <x v="1"/>
    <m/>
    <m/>
    <m/>
    <m/>
    <x v="0"/>
    <m/>
    <s v="CSCS3"/>
    <x v="1"/>
    <x v="3"/>
    <s v="CARRIZO"/>
  </r>
  <r>
    <n v="2019"/>
    <x v="3"/>
    <x v="11"/>
    <d v="2019-05-22T00:00:00"/>
    <s v="XND"/>
    <s v="H60A"/>
    <s v="655"/>
    <s v="MADC-S"/>
    <s v="M9T-670"/>
    <s v="AJ0-006"/>
    <s v="TR4X4"/>
    <s v="E1D"/>
    <s v="655192130379"/>
    <s v="L008253"/>
    <s v="OV369"/>
    <s v="0440-4334"/>
    <x v="121"/>
    <m/>
    <x v="0"/>
    <x v="3"/>
    <m/>
    <m/>
    <m/>
    <m/>
    <x v="0"/>
    <m/>
    <s v="CSCS3"/>
    <x v="1"/>
    <x v="0"/>
    <s v="SUAREZ"/>
  </r>
  <r>
    <n v="2019"/>
    <x v="3"/>
    <x v="11"/>
    <d v="2019-05-22T00:00:00"/>
    <s v="XND"/>
    <s v="H60A"/>
    <s v="655"/>
    <s v="MADC-S"/>
    <s v="M9T-670"/>
    <s v="AJ0-006"/>
    <s v="TR4X4"/>
    <s v="E1D"/>
    <s v="655192130379"/>
    <s v="L008253"/>
    <s v="OV369"/>
    <s v="0011-4926"/>
    <x v="122"/>
    <m/>
    <x v="0"/>
    <x v="3"/>
    <m/>
    <m/>
    <m/>
    <m/>
    <x v="1"/>
    <m/>
    <m/>
    <x v="0"/>
    <x v="2"/>
    <m/>
  </r>
  <r>
    <n v="2019"/>
    <x v="3"/>
    <x v="11"/>
    <d v="2019-05-23T00:00:00"/>
    <s v="XND"/>
    <s v="H60A"/>
    <s v="655"/>
    <s v="MADC-S"/>
    <s v="M9T-670"/>
    <s v="1K1-027"/>
    <s v="4X4TST"/>
    <s v="E2A"/>
    <s v="655192030408"/>
    <s v="L008311"/>
    <s v="OV369"/>
    <s v="0080-5601"/>
    <x v="94"/>
    <m/>
    <x v="0"/>
    <x v="0"/>
    <m/>
    <m/>
    <m/>
    <m/>
    <x v="0"/>
    <m/>
    <s v="CSCS3"/>
    <x v="0"/>
    <x v="3"/>
    <s v="CARRIZO"/>
  </r>
  <r>
    <n v="2019"/>
    <x v="3"/>
    <x v="11"/>
    <d v="2019-05-23T00:00:00"/>
    <s v="XND"/>
    <s v="H60A"/>
    <s v="655"/>
    <s v="MADC-S"/>
    <s v="M9T-670"/>
    <s v="1K1-027"/>
    <s v="4X4TST"/>
    <s v="E2A"/>
    <s v="655192030408"/>
    <s v="L008311"/>
    <s v="OV369"/>
    <s v="4430-7703"/>
    <x v="123"/>
    <m/>
    <x v="0"/>
    <x v="2"/>
    <m/>
    <m/>
    <m/>
    <m/>
    <x v="2"/>
    <m/>
    <m/>
    <x v="3"/>
    <x v="2"/>
    <m/>
  </r>
  <r>
    <n v="2019"/>
    <x v="3"/>
    <x v="11"/>
    <d v="2019-05-23T00:00:00"/>
    <s v="XND"/>
    <s v="H60A"/>
    <s v="655"/>
    <s v="MADC-S"/>
    <s v="M9T-670"/>
    <s v="1K1-027"/>
    <s v="4X4TST"/>
    <s v="E2A"/>
    <s v="655192030408"/>
    <s v="L008311"/>
    <s v="OV369"/>
    <s v="2150-5140"/>
    <x v="124"/>
    <m/>
    <x v="0"/>
    <x v="1"/>
    <m/>
    <m/>
    <m/>
    <m/>
    <x v="0"/>
    <m/>
    <s v="CSCS2"/>
    <x v="1"/>
    <x v="0"/>
    <s v="SUAREZ"/>
  </r>
  <r>
    <n v="2019"/>
    <x v="3"/>
    <x v="11"/>
    <d v="2019-05-23T00:00:00"/>
    <s v="XND"/>
    <s v="H60A"/>
    <s v="655"/>
    <s v="MADC-S"/>
    <s v="M9T-670"/>
    <s v="1K1-027"/>
    <s v="TR4X2"/>
    <s v="E1D"/>
    <s v="655192130569"/>
    <s v="L008278"/>
    <s v="OV369"/>
    <s v="2120-6117"/>
    <x v="125"/>
    <m/>
    <x v="0"/>
    <x v="2"/>
    <m/>
    <m/>
    <m/>
    <m/>
    <x v="1"/>
    <m/>
    <m/>
    <x v="3"/>
    <x v="2"/>
    <m/>
  </r>
  <r>
    <n v="2019"/>
    <x v="3"/>
    <x v="11"/>
    <d v="2019-05-23T00:00:00"/>
    <s v="XND"/>
    <s v="H60A"/>
    <s v="655"/>
    <s v="MADC-S"/>
    <s v="M9T-670"/>
    <s v="AJ0-006"/>
    <s v="4X2TCO"/>
    <s v="E1D"/>
    <s v="655192130816"/>
    <s v="L008313"/>
    <s v="OV369"/>
    <s v="0210-4313"/>
    <x v="126"/>
    <m/>
    <x v="0"/>
    <x v="1"/>
    <m/>
    <m/>
    <m/>
    <m/>
    <x v="1"/>
    <m/>
    <m/>
    <x v="1"/>
    <x v="2"/>
    <m/>
  </r>
  <r>
    <n v="2019"/>
    <x v="4"/>
    <x v="12"/>
    <d v="2019-06-24T00:00:00"/>
    <s v="XND"/>
    <s v="H60A"/>
    <s v="655"/>
    <s v="MADC-S"/>
    <s v="M9T-670"/>
    <s v="AJ0-005"/>
    <s v="TR4X2"/>
    <s v="E2A"/>
    <s v="655192130876"/>
    <s v="L008712"/>
    <s v="OV369"/>
    <s v="1510-4505"/>
    <x v="127"/>
    <m/>
    <x v="0"/>
    <x v="1"/>
    <m/>
    <m/>
    <m/>
    <m/>
    <x v="0"/>
    <m/>
    <s v="CSCS3"/>
    <x v="1"/>
    <x v="0"/>
    <s v="SUAREZ"/>
  </r>
  <r>
    <n v="2019"/>
    <x v="4"/>
    <x v="12"/>
    <d v="2019-06-24T00:00:00"/>
    <s v="XND"/>
    <s v="H60A"/>
    <s v="655"/>
    <s v="MADC-S"/>
    <s v="M9T-670"/>
    <s v="AJ0-005"/>
    <s v="TR4X2"/>
    <s v="E2A"/>
    <s v="655192130876"/>
    <s v="L008712"/>
    <s v="OV369"/>
    <s v="0011-4926"/>
    <x v="122"/>
    <m/>
    <x v="0"/>
    <x v="3"/>
    <m/>
    <m/>
    <m/>
    <m/>
    <x v="1"/>
    <m/>
    <m/>
    <x v="0"/>
    <x v="2"/>
    <m/>
  </r>
  <r>
    <n v="2019"/>
    <x v="4"/>
    <x v="12"/>
    <d v="2019-06-25T00:00:00"/>
    <s v="XND"/>
    <s v="H60A"/>
    <s v="655"/>
    <s v="MADC-S"/>
    <s v="M9T-670"/>
    <s v="1K1-027"/>
    <s v="TR4X2"/>
    <s v="E1D"/>
    <s v="655192130822"/>
    <s v="L008759"/>
    <s v="OV369"/>
    <s v="1420-6441"/>
    <x v="128"/>
    <m/>
    <x v="0"/>
    <x v="4"/>
    <m/>
    <m/>
    <m/>
    <m/>
    <x v="2"/>
    <m/>
    <m/>
    <x v="1"/>
    <x v="2"/>
    <m/>
  </r>
  <r>
    <n v="2019"/>
    <x v="4"/>
    <x v="12"/>
    <d v="2019-06-25T00:00:00"/>
    <s v="XND"/>
    <s v="H60A"/>
    <s v="655"/>
    <s v="MADC-S"/>
    <s v="M9T-670"/>
    <s v="1K1-027"/>
    <s v="TR4X2"/>
    <s v="E1D"/>
    <s v="655192130822"/>
    <s v="L008759"/>
    <s v="OV369"/>
    <s v="1270-4302"/>
    <x v="129"/>
    <m/>
    <x v="0"/>
    <x v="1"/>
    <m/>
    <m/>
    <m/>
    <m/>
    <x v="0"/>
    <m/>
    <s v="CSCS3"/>
    <x v="1"/>
    <x v="3"/>
    <s v="CARRIZO"/>
  </r>
  <r>
    <n v="2019"/>
    <x v="4"/>
    <x v="12"/>
    <d v="2019-06-25T00:00:00"/>
    <s v="XND"/>
    <s v="H60A"/>
    <s v="655"/>
    <s v="MADC-S"/>
    <s v="M9T-670"/>
    <s v="AJ0-006"/>
    <s v="TR4X4"/>
    <s v="E1D"/>
    <s v="655192210230"/>
    <s v="L008682"/>
    <s v="OV369"/>
    <s v="2120-5041"/>
    <x v="130"/>
    <m/>
    <x v="0"/>
    <x v="4"/>
    <m/>
    <m/>
    <m/>
    <m/>
    <x v="1"/>
    <m/>
    <m/>
    <x v="1"/>
    <x v="2"/>
    <m/>
  </r>
  <r>
    <n v="2019"/>
    <x v="4"/>
    <x v="12"/>
    <d v="2019-06-25T00:00:00"/>
    <s v="XND"/>
    <s v="H60A"/>
    <s v="655"/>
    <s v="MADC-S"/>
    <s v="M9T-670"/>
    <s v="AJ0-006"/>
    <s v="TR4X4"/>
    <s v="E1D"/>
    <s v="655192210230"/>
    <s v="L008682"/>
    <s v="OV369"/>
    <s v="1400-4419"/>
    <x v="131"/>
    <m/>
    <x v="0"/>
    <x v="1"/>
    <m/>
    <m/>
    <m/>
    <m/>
    <x v="0"/>
    <m/>
    <s v="CSCS2"/>
    <x v="3"/>
    <x v="3"/>
    <s v="CARRIZO"/>
  </r>
  <r>
    <n v="2019"/>
    <x v="4"/>
    <x v="12"/>
    <d v="2019-06-26T00:00:00"/>
    <s v="XND"/>
    <s v="H60A"/>
    <s v="655"/>
    <s v="MADC-S"/>
    <s v="M9T-670"/>
    <s v="1K1-027"/>
    <s v="4X4TST"/>
    <s v="E2A"/>
    <s v="655192130322"/>
    <s v="L008475"/>
    <s v="OV369"/>
    <s v="2120-5657"/>
    <x v="132"/>
    <m/>
    <x v="0"/>
    <x v="3"/>
    <m/>
    <m/>
    <m/>
    <m/>
    <x v="0"/>
    <m/>
    <s v="CSCS2"/>
    <x v="3"/>
    <x v="0"/>
    <s v="SUAREZ"/>
  </r>
  <r>
    <n v="2019"/>
    <x v="4"/>
    <x v="12"/>
    <d v="2019-06-27T00:00:00"/>
    <s v="XND"/>
    <s v="H60A"/>
    <s v="655"/>
    <s v="MADC-S"/>
    <s v="M9T-670"/>
    <s v="AJ0-005"/>
    <s v="TR4X2"/>
    <s v="E1D"/>
    <s v="655192230249"/>
    <s v="L008866"/>
    <s v="TEKNH"/>
    <s v="1420-6439"/>
    <x v="133"/>
    <m/>
    <x v="0"/>
    <x v="4"/>
    <m/>
    <m/>
    <m/>
    <m/>
    <x v="2"/>
    <m/>
    <m/>
    <x v="1"/>
    <x v="2"/>
    <m/>
  </r>
  <r>
    <n v="2019"/>
    <x v="4"/>
    <x v="12"/>
    <d v="2019-06-27T00:00:00"/>
    <s v="XND"/>
    <s v="H60A"/>
    <s v="655"/>
    <s v="MADC-S"/>
    <s v="M9T-670"/>
    <s v="AJ0-005"/>
    <s v="TR4X2"/>
    <s v="E1D"/>
    <s v="655192230249"/>
    <s v="L008866"/>
    <s v="TEKNH"/>
    <s v="1190-4320"/>
    <x v="134"/>
    <m/>
    <x v="0"/>
    <x v="1"/>
    <m/>
    <m/>
    <m/>
    <m/>
    <x v="0"/>
    <m/>
    <s v="CSCS3"/>
    <x v="1"/>
    <x v="3"/>
    <s v="CARRIZO"/>
  </r>
  <r>
    <n v="2019"/>
    <x v="4"/>
    <x v="12"/>
    <d v="2019-06-27T00:00:00"/>
    <s v="XND"/>
    <s v="H60A"/>
    <s v="655"/>
    <s v="MADC-S"/>
    <s v="M9T-670"/>
    <s v="AJ0-005"/>
    <s v="TR4X2"/>
    <s v="E1D"/>
    <s v="655192230249"/>
    <s v="L008866"/>
    <s v="TEKNH"/>
    <s v="1040-4772"/>
    <x v="135"/>
    <m/>
    <x v="0"/>
    <x v="1"/>
    <m/>
    <m/>
    <m/>
    <m/>
    <x v="1"/>
    <m/>
    <m/>
    <x v="1"/>
    <x v="2"/>
    <m/>
  </r>
  <r>
    <n v="2019"/>
    <x v="4"/>
    <x v="12"/>
    <d v="2019-06-27T00:00:00"/>
    <s v="XND"/>
    <s v="H60A"/>
    <s v="655"/>
    <s v="MADC-S"/>
    <s v="102-041"/>
    <s v="1K1-027"/>
    <s v="TR4X2"/>
    <s v="E1D"/>
    <s v="655192430013"/>
    <s v="L008863"/>
    <s v="TEKNH"/>
    <s v="0070-5601"/>
    <x v="42"/>
    <m/>
    <x v="0"/>
    <x v="0"/>
    <m/>
    <m/>
    <m/>
    <m/>
    <x v="1"/>
    <m/>
    <m/>
    <x v="0"/>
    <x v="2"/>
    <m/>
  </r>
  <r>
    <n v="2019"/>
    <x v="4"/>
    <x v="12"/>
    <d v="2019-06-28T00:00:00"/>
    <s v="XND"/>
    <s v="H60A"/>
    <s v="655"/>
    <s v="MADC-S"/>
    <s v="M9T-670"/>
    <s v="1K1-027"/>
    <s v="TR4X2"/>
    <s v="E1D"/>
    <s v="655192440145"/>
    <s v="L008892"/>
    <s v="OV369"/>
    <s v="1190-4506"/>
    <x v="136"/>
    <m/>
    <x v="0"/>
    <x v="1"/>
    <m/>
    <m/>
    <m/>
    <m/>
    <x v="0"/>
    <m/>
    <s v="CSCS2"/>
    <x v="1"/>
    <x v="0"/>
    <s v="SUAREZ"/>
  </r>
  <r>
    <n v="2019"/>
    <x v="4"/>
    <x v="12"/>
    <d v="2019-06-28T00:00:00"/>
    <s v="XND"/>
    <s v="H60A"/>
    <s v="655"/>
    <s v="MADC-S"/>
    <s v="M9T-670"/>
    <s v="1K1-027"/>
    <s v="TR4X2"/>
    <s v="E1D"/>
    <s v="655192440145"/>
    <s v="L008892"/>
    <s v="OV369"/>
    <s v="2120-6313"/>
    <x v="137"/>
    <m/>
    <x v="0"/>
    <x v="4"/>
    <m/>
    <m/>
    <m/>
    <m/>
    <x v="0"/>
    <m/>
    <s v="CSCS2"/>
    <x v="3"/>
    <x v="5"/>
    <s v="BARRERA"/>
  </r>
  <r>
    <n v="2019"/>
    <x v="5"/>
    <x v="13"/>
    <d v="2019-07-22T00:00:00"/>
    <s v="XND"/>
    <s v="H60A"/>
    <s v="655"/>
    <s v="MADC-S"/>
    <s v="M9T-670"/>
    <s v="1K1-027"/>
    <s v="TR4X4"/>
    <s v="E1D"/>
    <s v="655193020288"/>
    <s v="L009278"/>
    <s v="TEKNH"/>
    <s v="0080-4506"/>
    <x v="138"/>
    <s v="nd"/>
    <x v="0"/>
    <x v="1"/>
    <m/>
    <m/>
    <m/>
    <m/>
    <x v="0"/>
    <m/>
    <s v="CSCS2"/>
    <x v="0"/>
    <x v="0"/>
    <s v="SUAREZ"/>
  </r>
  <r>
    <n v="2019"/>
    <x v="5"/>
    <x v="13"/>
    <d v="2019-07-22T00:00:00"/>
    <s v="XND"/>
    <s v="H60A"/>
    <s v="655"/>
    <s v="MADC-S"/>
    <s v="M9T-670"/>
    <s v="1K1-027"/>
    <s v="TR4X4"/>
    <s v="E1D"/>
    <s v="655193020288"/>
    <s v="L009278"/>
    <s v="TEKNH"/>
    <s v="2380-3308"/>
    <x v="139"/>
    <s v="MR"/>
    <x v="0"/>
    <x v="2"/>
    <m/>
    <m/>
    <m/>
    <m/>
    <x v="0"/>
    <m/>
    <s v="CSCD"/>
    <x v="3"/>
    <x v="6"/>
    <s v="ZEBALLOS"/>
  </r>
  <r>
    <n v="2019"/>
    <x v="5"/>
    <x v="13"/>
    <d v="2019-07-22T00:00:00"/>
    <s v="XND"/>
    <s v="H60A"/>
    <s v="655"/>
    <s v="MADC-S"/>
    <s v="M9T-670"/>
    <s v="1K1-027"/>
    <s v="TR4X4"/>
    <s v="E1D"/>
    <s v="655193020288"/>
    <s v="L009278"/>
    <s v="TEKNH"/>
    <s v="0011-4926"/>
    <x v="122"/>
    <s v="MR"/>
    <x v="0"/>
    <x v="3"/>
    <m/>
    <m/>
    <m/>
    <m/>
    <x v="0"/>
    <m/>
    <s v="CSCS2"/>
    <x v="0"/>
    <x v="0"/>
    <s v="SUAREZ"/>
  </r>
  <r>
    <n v="2019"/>
    <x v="5"/>
    <x v="13"/>
    <d v="2019-07-22T00:00:00"/>
    <s v="XND"/>
    <s v="H60A"/>
    <s v="655"/>
    <s v="MADC-S"/>
    <s v="M9T-670"/>
    <s v="1K1-027"/>
    <s v="TR4X2"/>
    <s v="E1D"/>
    <s v="655193030224"/>
    <s v="L009281"/>
    <s v="TEKNH"/>
    <s v="2120-5657"/>
    <x v="132"/>
    <s v="MR"/>
    <x v="0"/>
    <x v="2"/>
    <m/>
    <m/>
    <m/>
    <m/>
    <x v="0"/>
    <m/>
    <s v="CSCS2"/>
    <x v="3"/>
    <x v="5"/>
    <s v="BARRERA"/>
  </r>
  <r>
    <n v="2019"/>
    <x v="5"/>
    <x v="13"/>
    <d v="2019-07-23T00:00:00"/>
    <s v="XND"/>
    <s v="H60A"/>
    <s v="655"/>
    <s v="MADC-S"/>
    <s v="M9T-670"/>
    <s v="1K1-027"/>
    <s v="TR4X4"/>
    <s v="E1"/>
    <s v="655192830001"/>
    <s v="L009325"/>
    <s v="OV369"/>
    <s v="2120-5042"/>
    <x v="140"/>
    <m/>
    <x v="0"/>
    <x v="2"/>
    <m/>
    <m/>
    <m/>
    <m/>
    <x v="0"/>
    <m/>
    <s v="CSCS3"/>
    <x v="3"/>
    <x v="3"/>
    <s v="CARRIZO"/>
  </r>
  <r>
    <n v="2019"/>
    <x v="5"/>
    <x v="13"/>
    <d v="2019-07-23T00:00:00"/>
    <s v="XND"/>
    <s v="H60A"/>
    <s v="655"/>
    <s v="MADC-S"/>
    <s v="M9T-670"/>
    <s v="1K1-027"/>
    <s v="TR4X2"/>
    <s v="E1D"/>
    <s v="655192740048"/>
    <s v="L009344"/>
    <s v="OV369"/>
    <s v="4150-5657"/>
    <x v="141"/>
    <m/>
    <x v="0"/>
    <x v="2"/>
    <m/>
    <m/>
    <m/>
    <m/>
    <x v="2"/>
    <m/>
    <m/>
    <x v="3"/>
    <x v="2"/>
    <m/>
  </r>
  <r>
    <n v="2019"/>
    <x v="5"/>
    <x v="13"/>
    <d v="2019-07-24T00:00:00"/>
    <s v="XND"/>
    <s v="H60A"/>
    <s v="655"/>
    <s v="MADC-S"/>
    <s v="M9T-670"/>
    <s v="1K1-027"/>
    <s v="TR4X2"/>
    <s v="E3"/>
    <s v="655192130411"/>
    <s v="L009374"/>
    <s v="TEKNH"/>
    <s v="0240-4313"/>
    <x v="142"/>
    <m/>
    <x v="0"/>
    <x v="3"/>
    <m/>
    <m/>
    <m/>
    <m/>
    <x v="2"/>
    <m/>
    <m/>
    <x v="1"/>
    <x v="2"/>
    <m/>
  </r>
  <r>
    <n v="2019"/>
    <x v="5"/>
    <x v="13"/>
    <d v="2019-07-24T00:00:00"/>
    <s v="XND"/>
    <s v="H60A"/>
    <s v="655"/>
    <s v="MADC-S"/>
    <s v="M9T-670"/>
    <s v="1K1-027"/>
    <s v="TR4X2"/>
    <s v="E3"/>
    <s v="655192130411"/>
    <s v="L009374"/>
    <s v="TEKNH"/>
    <s v="1400-4513"/>
    <x v="143"/>
    <m/>
    <x v="0"/>
    <x v="1"/>
    <m/>
    <m/>
    <m/>
    <m/>
    <x v="0"/>
    <m/>
    <s v="CSCS2"/>
    <x v="1"/>
    <x v="3"/>
    <s v="CARRIZO"/>
  </r>
  <r>
    <n v="2019"/>
    <x v="5"/>
    <x v="13"/>
    <d v="2019-07-24T00:00:00"/>
    <s v="XND"/>
    <s v="H60A"/>
    <s v="655"/>
    <s v="MADC-S"/>
    <s v="M9T-670"/>
    <s v="1K1-027"/>
    <s v="TR4X4"/>
    <s v="E3"/>
    <s v="655192130698"/>
    <s v="L009389"/>
    <s v="OV369"/>
    <s v="0240-4313"/>
    <x v="142"/>
    <m/>
    <x v="0"/>
    <x v="3"/>
    <m/>
    <m/>
    <m/>
    <m/>
    <x v="2"/>
    <m/>
    <m/>
    <x v="1"/>
    <x v="2"/>
    <m/>
  </r>
  <r>
    <n v="2019"/>
    <x v="5"/>
    <x v="13"/>
    <d v="2019-07-24T00:00:00"/>
    <s v="XND"/>
    <s v="H60A"/>
    <s v="655"/>
    <s v="MADC-S"/>
    <s v="M9T-670"/>
    <s v="1K1-027"/>
    <s v="TR4X4"/>
    <s v="E3"/>
    <s v="655192130698"/>
    <s v="L009389"/>
    <s v="OV369"/>
    <s v="0080-6212"/>
    <x v="144"/>
    <m/>
    <x v="0"/>
    <x v="0"/>
    <m/>
    <m/>
    <m/>
    <m/>
    <x v="0"/>
    <m/>
    <s v="CSCS1"/>
    <x v="3"/>
    <x v="1"/>
    <s v="TOLEDO"/>
  </r>
  <r>
    <n v="2019"/>
    <x v="5"/>
    <x v="13"/>
    <d v="2019-07-24T00:00:00"/>
    <s v="XND"/>
    <s v="H60A"/>
    <s v="655"/>
    <s v="MADC-S"/>
    <s v="M9T-670"/>
    <s v="1K1-027"/>
    <s v="TR4X4"/>
    <s v="E3"/>
    <s v="655192130698"/>
    <s v="L009389"/>
    <s v="OV369"/>
    <s v="3190-1887"/>
    <x v="145"/>
    <s v="tubo respiradero diferencial"/>
    <x v="1"/>
    <x v="2"/>
    <m/>
    <m/>
    <m/>
    <m/>
    <x v="2"/>
    <m/>
    <m/>
    <x v="3"/>
    <x v="2"/>
    <m/>
  </r>
  <r>
    <n v="2019"/>
    <x v="5"/>
    <x v="13"/>
    <d v="2019-07-25T00:00:00"/>
    <s v="XND"/>
    <s v="H60A"/>
    <s v="655"/>
    <s v="MADC-S"/>
    <s v="M9T-670"/>
    <s v="1K1-027"/>
    <s v="TR4X2"/>
    <s v="E1D"/>
    <s v="655192740044"/>
    <s v="L009444"/>
    <s v="OV369"/>
    <s v="0210-4514"/>
    <x v="146"/>
    <m/>
    <x v="0"/>
    <x v="3"/>
    <m/>
    <m/>
    <m/>
    <m/>
    <x v="0"/>
    <m/>
    <s v="CSCS3"/>
    <x v="1"/>
    <x v="0"/>
    <s v="SUAREZ"/>
  </r>
  <r>
    <n v="2019"/>
    <x v="5"/>
    <x v="13"/>
    <d v="2019-07-25T00:00:00"/>
    <s v="XND"/>
    <s v="H60A"/>
    <s v="655"/>
    <s v="MADC-S"/>
    <s v="M9T-670"/>
    <s v="1K1-027"/>
    <s v="TR4X2"/>
    <s v="E1D"/>
    <s v="655192740044"/>
    <s v="L009444"/>
    <s v="OV369"/>
    <s v="0031-4928"/>
    <x v="147"/>
    <m/>
    <x v="0"/>
    <x v="3"/>
    <m/>
    <m/>
    <m/>
    <m/>
    <x v="1"/>
    <m/>
    <m/>
    <x v="0"/>
    <x v="2"/>
    <m/>
  </r>
  <r>
    <n v="2019"/>
    <x v="5"/>
    <x v="13"/>
    <d v="2019-07-25T00:00:00"/>
    <s v="XND"/>
    <s v="H60A"/>
    <s v="655"/>
    <s v="MADC-S"/>
    <s v="M9T-670"/>
    <s v="1K1-027"/>
    <s v="TR4X2"/>
    <s v="E1D"/>
    <s v="655192740044"/>
    <s v="L009444"/>
    <s v="OV369"/>
    <s v="0080-4506"/>
    <x v="138"/>
    <m/>
    <x v="0"/>
    <x v="4"/>
    <m/>
    <m/>
    <m/>
    <m/>
    <x v="0"/>
    <m/>
    <s v="CSCS2"/>
    <x v="0"/>
    <x v="0"/>
    <s v="SUAREZ"/>
  </r>
  <r>
    <n v="2019"/>
    <x v="5"/>
    <x v="13"/>
    <d v="2019-07-25T00:00:00"/>
    <s v="XND"/>
    <s v="H60A"/>
    <s v="655"/>
    <s v="MADC-S"/>
    <s v="M9T-670"/>
    <s v="1K1-027"/>
    <s v="TR4X2"/>
    <s v="E1"/>
    <s v="655192930060"/>
    <s v="L009474"/>
    <s v="OV369"/>
    <s v="0080-4506"/>
    <x v="138"/>
    <m/>
    <x v="0"/>
    <x v="4"/>
    <m/>
    <m/>
    <m/>
    <m/>
    <x v="0"/>
    <m/>
    <s v="CSCS2"/>
    <x v="0"/>
    <x v="0"/>
    <s v="SUAREZ"/>
  </r>
  <r>
    <n v="2019"/>
    <x v="5"/>
    <x v="13"/>
    <d v="2019-07-25T00:00:00"/>
    <s v="XND"/>
    <s v="H60A"/>
    <s v="655"/>
    <s v="MADC-S"/>
    <s v="M9T-670"/>
    <s v="1K1-027"/>
    <s v="TR4X2"/>
    <s v="E1"/>
    <s v="655192930060"/>
    <s v="L009474"/>
    <s v="OV369"/>
    <s v="1400-4210"/>
    <x v="148"/>
    <m/>
    <x v="0"/>
    <x v="1"/>
    <m/>
    <m/>
    <m/>
    <m/>
    <x v="0"/>
    <m/>
    <s v="CSCS2"/>
    <x v="1"/>
    <x v="3"/>
    <s v="CARRIZO"/>
  </r>
  <r>
    <n v="2019"/>
    <x v="5"/>
    <x v="13"/>
    <d v="2019-07-25T00:00:00"/>
    <s v="XND"/>
    <s v="H60A"/>
    <s v="655"/>
    <s v="MADC-S"/>
    <s v="M9T-670"/>
    <s v="1K1-027"/>
    <s v="TR4X2"/>
    <s v="E1"/>
    <s v="655192930060"/>
    <s v="L009474"/>
    <s v="OV369"/>
    <s v="3420-6212"/>
    <x v="149"/>
    <m/>
    <x v="0"/>
    <x v="0"/>
    <m/>
    <m/>
    <m/>
    <m/>
    <x v="1"/>
    <m/>
    <m/>
    <x v="3"/>
    <x v="2"/>
    <m/>
  </r>
  <r>
    <n v="2019"/>
    <x v="5"/>
    <x v="13"/>
    <d v="2019-07-25T00:00:00"/>
    <s v="XND"/>
    <s v="H60A"/>
    <s v="655"/>
    <s v="MADC-S"/>
    <s v="M9T-670"/>
    <s v="1K1-027"/>
    <s v="TR4X2"/>
    <s v="E1"/>
    <s v="655192930060"/>
    <s v="L009474"/>
    <s v="OV369"/>
    <s v="1003-4320"/>
    <x v="150"/>
    <m/>
    <x v="0"/>
    <x v="1"/>
    <m/>
    <m/>
    <m/>
    <m/>
    <x v="0"/>
    <m/>
    <s v="CSCS3"/>
    <x v="1"/>
    <x v="0"/>
    <s v="SUAREZ"/>
  </r>
  <r>
    <n v="2019"/>
    <x v="5"/>
    <x v="13"/>
    <d v="2019-07-26T00:00:00"/>
    <s v="XND"/>
    <s v="H60A"/>
    <s v="655"/>
    <s v="MADC-S"/>
    <s v="M9T-676"/>
    <s v="1K1-027"/>
    <s v="TR4X2"/>
    <s v="E1"/>
    <s v="655192930104"/>
    <s v="L009541"/>
    <s v="OV369"/>
    <s v="2850-6102"/>
    <x v="151"/>
    <m/>
    <x v="0"/>
    <x v="5"/>
    <m/>
    <m/>
    <m/>
    <m/>
    <x v="0"/>
    <m/>
    <s v="CSCS1"/>
    <x v="1"/>
    <x v="1"/>
    <s v="TOLEDO"/>
  </r>
  <r>
    <n v="2019"/>
    <x v="5"/>
    <x v="13"/>
    <d v="2019-07-26T00:00:00"/>
    <s v="XND"/>
    <s v="H60A"/>
    <s v="655"/>
    <s v="MADC-S"/>
    <s v="M9T-676"/>
    <s v="1K1-027"/>
    <s v="TR4X2"/>
    <s v="E1"/>
    <s v="655192930104"/>
    <s v="L009541"/>
    <s v="OV369"/>
    <s v="1110-4214"/>
    <x v="152"/>
    <m/>
    <x v="0"/>
    <x v="1"/>
    <m/>
    <m/>
    <m/>
    <m/>
    <x v="2"/>
    <m/>
    <m/>
    <x v="1"/>
    <x v="2"/>
    <m/>
  </r>
  <r>
    <n v="2019"/>
    <x v="5"/>
    <x v="14"/>
    <d v="2019-07-29T00:00:00"/>
    <s v="XND"/>
    <s v="H60A"/>
    <s v="655"/>
    <s v="MADC-S"/>
    <s v="M9T-670"/>
    <s v="AJ0-006"/>
    <s v="4X2TCO"/>
    <s v="E1"/>
    <s v="655192930091"/>
    <s v="L009564"/>
    <s v="OV369"/>
    <s v="1420-6441"/>
    <x v="128"/>
    <s v="FG"/>
    <x v="0"/>
    <x v="4"/>
    <m/>
    <m/>
    <m/>
    <m/>
    <x v="2"/>
    <m/>
    <m/>
    <x v="1"/>
    <x v="2"/>
    <m/>
  </r>
  <r>
    <n v="2019"/>
    <x v="5"/>
    <x v="14"/>
    <d v="2019-07-29T00:00:00"/>
    <s v="XND"/>
    <s v="H60A"/>
    <s v="655"/>
    <s v="MADC-S"/>
    <s v="M9T-670"/>
    <s v="AJ0-006"/>
    <s v="4X2TCO"/>
    <s v="E1"/>
    <s v="655192930091"/>
    <s v="L009564"/>
    <s v="OV369"/>
    <s v="0030-4010"/>
    <x v="153"/>
    <s v="MR"/>
    <x v="0"/>
    <x v="3"/>
    <m/>
    <m/>
    <m/>
    <m/>
    <x v="1"/>
    <m/>
    <m/>
    <x v="0"/>
    <x v="2"/>
    <m/>
  </r>
  <r>
    <n v="2019"/>
    <x v="5"/>
    <x v="14"/>
    <d v="2019-07-29T00:00:00"/>
    <s v="XND"/>
    <s v="H60A"/>
    <s v="655"/>
    <s v="MADC-S"/>
    <s v="M9T-670"/>
    <s v="AJ0-006"/>
    <s v="4X2TCO"/>
    <s v="E1"/>
    <s v="655192930091"/>
    <s v="L009564"/>
    <s v="OV369"/>
    <s v="0080-4915"/>
    <x v="154"/>
    <s v="nd"/>
    <x v="0"/>
    <x v="3"/>
    <m/>
    <m/>
    <m/>
    <m/>
    <x v="0"/>
    <m/>
    <s v="CSCS2"/>
    <x v="0"/>
    <x v="0"/>
    <s v="SUAREZ"/>
  </r>
  <r>
    <n v="2019"/>
    <x v="5"/>
    <x v="14"/>
    <d v="2019-07-29T00:00:00"/>
    <s v="XND"/>
    <s v="H60A"/>
    <s v="655"/>
    <s v="MADC-S"/>
    <s v="M9T-670"/>
    <s v="AJ0-006"/>
    <s v="4X2TCO"/>
    <s v="E1"/>
    <s v="655192930091"/>
    <s v="L009564"/>
    <s v="OV369"/>
    <s v="4070-4213"/>
    <x v="117"/>
    <s v="FG"/>
    <x v="0"/>
    <x v="0"/>
    <m/>
    <m/>
    <m/>
    <m/>
    <x v="2"/>
    <m/>
    <m/>
    <x v="3"/>
    <x v="2"/>
    <m/>
  </r>
  <r>
    <n v="2019"/>
    <x v="5"/>
    <x v="14"/>
    <d v="2019-07-29T00:00:00"/>
    <s v="XND"/>
    <s v="H60A"/>
    <s v="655"/>
    <s v="MADC-S"/>
    <s v="M9T-670"/>
    <s v="AJ0-006"/>
    <s v="4X2TCO"/>
    <s v="E1"/>
    <s v="655192930091"/>
    <s v="L009564"/>
    <s v="OV369"/>
    <s v="0470-4772"/>
    <x v="155"/>
    <s v="FG"/>
    <x v="0"/>
    <x v="3"/>
    <m/>
    <m/>
    <m/>
    <m/>
    <x v="2"/>
    <m/>
    <m/>
    <x v="1"/>
    <x v="2"/>
    <m/>
  </r>
  <r>
    <n v="2019"/>
    <x v="5"/>
    <x v="14"/>
    <d v="2019-07-29T00:00:00"/>
    <s v="XND"/>
    <s v="H60A"/>
    <s v="655"/>
    <s v="MADC-S"/>
    <s v="M9T-670"/>
    <s v="AJ0-005"/>
    <s v="TR4X2"/>
    <s v="E3"/>
    <s v="655193040247"/>
    <s v="L009611"/>
    <s v="OV369"/>
    <s v="2850-6605"/>
    <x v="156"/>
    <s v="nd"/>
    <x v="0"/>
    <x v="4"/>
    <m/>
    <m/>
    <m/>
    <m/>
    <x v="0"/>
    <m/>
    <s v="CSCS1"/>
    <x v="1"/>
    <x v="1"/>
    <s v="TOLEDO"/>
  </r>
  <r>
    <n v="2019"/>
    <x v="5"/>
    <x v="14"/>
    <d v="2019-07-29T00:00:00"/>
    <s v="XND"/>
    <s v="H60A"/>
    <s v="655"/>
    <s v="MADC-S"/>
    <s v="M9T-670"/>
    <s v="AJ0-005"/>
    <s v="TR4X2"/>
    <s v="E3"/>
    <s v="655193040247"/>
    <s v="L009611"/>
    <s v="OV369"/>
    <s v="2240-6630"/>
    <x v="157"/>
    <s v="nd"/>
    <x v="0"/>
    <x v="4"/>
    <m/>
    <m/>
    <m/>
    <m/>
    <x v="0"/>
    <m/>
    <s v="CSCS1"/>
    <x v="1"/>
    <x v="1"/>
    <s v="TOLEDO"/>
  </r>
  <r>
    <n v="2019"/>
    <x v="5"/>
    <x v="14"/>
    <d v="2019-07-30T00:00:00"/>
    <s v="XND"/>
    <s v="H60A"/>
    <s v="655"/>
    <s v="MADC-S"/>
    <s v="M9T-670"/>
    <s v="1K1-027"/>
    <s v="4X4TST"/>
    <s v="E3P"/>
    <s v="655192030311"/>
    <s v="L009675"/>
    <s v="OV369"/>
    <s v="2240-6202"/>
    <x v="158"/>
    <m/>
    <x v="0"/>
    <x v="2"/>
    <m/>
    <m/>
    <m/>
    <m/>
    <x v="2"/>
    <m/>
    <m/>
    <x v="1"/>
    <x v="2"/>
    <m/>
  </r>
  <r>
    <n v="2019"/>
    <x v="5"/>
    <x v="14"/>
    <d v="2019-07-30T00:00:00"/>
    <s v="XND"/>
    <s v="H60A"/>
    <s v="655"/>
    <s v="MADC-S"/>
    <s v="M9T-670"/>
    <s v="AJ0-005"/>
    <s v="TR4X2"/>
    <s v="E3"/>
    <s v="655192130404"/>
    <s v="L009676"/>
    <s v="TEKNH"/>
    <s v="2240-5645"/>
    <x v="159"/>
    <m/>
    <x v="0"/>
    <x v="2"/>
    <m/>
    <m/>
    <m/>
    <m/>
    <x v="0"/>
    <m/>
    <s v="CSCS2"/>
    <x v="1"/>
    <x v="0"/>
    <s v="SUAREZ"/>
  </r>
  <r>
    <n v="2019"/>
    <x v="5"/>
    <x v="14"/>
    <d v="2019-07-30T00:00:00"/>
    <s v="XND"/>
    <s v="H60A"/>
    <s v="655"/>
    <s v="MADC-S"/>
    <s v="M9T-670"/>
    <s v="AJ0-005"/>
    <s v="TR4X2"/>
    <s v="E3"/>
    <s v="655192130404"/>
    <s v="L009676"/>
    <s v="TEKNH"/>
    <s v="1220-4373"/>
    <x v="160"/>
    <m/>
    <x v="0"/>
    <x v="1"/>
    <m/>
    <m/>
    <m/>
    <m/>
    <x v="0"/>
    <m/>
    <s v="CSCS2"/>
    <x v="1"/>
    <x v="0"/>
    <s v="SUAREZ"/>
  </r>
  <r>
    <n v="2019"/>
    <x v="5"/>
    <x v="14"/>
    <d v="2019-07-30T00:00:00"/>
    <s v="XND"/>
    <s v="H60A"/>
    <s v="655"/>
    <s v="MADC-S"/>
    <s v="M9T-670"/>
    <s v="AJ0-005"/>
    <s v="TR4X2"/>
    <s v="E3"/>
    <s v="655192130404"/>
    <s v="L009676"/>
    <s v="TEKNH"/>
    <s v="0030-4010"/>
    <x v="153"/>
    <m/>
    <x v="0"/>
    <x v="3"/>
    <m/>
    <m/>
    <m/>
    <m/>
    <x v="0"/>
    <m/>
    <s v="CSCS3"/>
    <x v="0"/>
    <x v="3"/>
    <s v="CARRIZO"/>
  </r>
  <r>
    <n v="2019"/>
    <x v="5"/>
    <x v="14"/>
    <d v="2019-07-30T00:00:00"/>
    <s v="XND"/>
    <s v="H60A"/>
    <s v="655"/>
    <s v="MADC-S"/>
    <s v="M9T-670"/>
    <s v="AJ0-005"/>
    <s v="TR4X2"/>
    <s v="E3"/>
    <s v="655192130404"/>
    <s v="L009676"/>
    <s v="TEKNH"/>
    <s v="0060-4025"/>
    <x v="161"/>
    <m/>
    <x v="0"/>
    <x v="3"/>
    <m/>
    <m/>
    <m/>
    <m/>
    <x v="0"/>
    <m/>
    <s v="CSCS2"/>
    <x v="0"/>
    <x v="0"/>
    <s v="SUAREZ"/>
  </r>
  <r>
    <n v="2019"/>
    <x v="5"/>
    <x v="14"/>
    <d v="2019-07-31T00:00:00"/>
    <s v="XND"/>
    <s v="H60A"/>
    <s v="655"/>
    <s v="MADC-S"/>
    <s v="M9T-670"/>
    <s v="AJ0-005"/>
    <s v="TR4X2"/>
    <s v="E2A"/>
    <s v="655192030322"/>
    <s v="L009662"/>
    <s v="OV369"/>
    <s v="0030-4010"/>
    <x v="153"/>
    <m/>
    <x v="0"/>
    <x v="3"/>
    <m/>
    <m/>
    <m/>
    <m/>
    <x v="0"/>
    <m/>
    <s v="CSCS3"/>
    <x v="0"/>
    <x v="3"/>
    <s v="CARRIZO"/>
  </r>
  <r>
    <n v="2019"/>
    <x v="5"/>
    <x v="14"/>
    <d v="2019-07-31T00:00:00"/>
    <s v="XND"/>
    <s v="H60A"/>
    <s v="655"/>
    <s v="MADC-S"/>
    <s v="M9T-670"/>
    <s v="AJ0-005"/>
    <s v="TR4X2"/>
    <s v="E2A"/>
    <s v="655192030322"/>
    <s v="L009662"/>
    <s v="OV369"/>
    <s v="4705-4313"/>
    <x v="162"/>
    <m/>
    <x v="0"/>
    <x v="2"/>
    <m/>
    <m/>
    <m/>
    <m/>
    <x v="2"/>
    <m/>
    <m/>
    <x v="3"/>
    <x v="2"/>
    <m/>
  </r>
  <r>
    <n v="2019"/>
    <x v="5"/>
    <x v="14"/>
    <d v="2019-07-31T00:00:00"/>
    <s v="XND"/>
    <s v="H60A"/>
    <s v="655"/>
    <s v="MADC-S"/>
    <s v="M9T-670"/>
    <s v="AJ0-005"/>
    <s v="TR4X2"/>
    <s v="E2A"/>
    <s v="655192030322"/>
    <s v="L009662"/>
    <s v="OV369"/>
    <s v="1530-4313"/>
    <x v="105"/>
    <m/>
    <x v="0"/>
    <x v="1"/>
    <m/>
    <m/>
    <m/>
    <m/>
    <x v="2"/>
    <m/>
    <m/>
    <x v="1"/>
    <x v="2"/>
    <m/>
  </r>
  <r>
    <n v="2019"/>
    <x v="5"/>
    <x v="14"/>
    <d v="2019-07-31T00:00:00"/>
    <s v="XND"/>
    <s v="H60A"/>
    <s v="655"/>
    <s v="MADC-S"/>
    <s v="M9T-670"/>
    <s v="1K1-027"/>
    <s v="TR4X2"/>
    <s v="E2A"/>
    <s v="655193020240"/>
    <s v="L009683"/>
    <s v="OV369"/>
    <s v="2330-6404"/>
    <x v="163"/>
    <m/>
    <x v="0"/>
    <x v="2"/>
    <m/>
    <m/>
    <m/>
    <m/>
    <x v="0"/>
    <m/>
    <s v="CSCS1"/>
    <x v="1"/>
    <x v="1"/>
    <s v="TOLEDO"/>
  </r>
  <r>
    <n v="2019"/>
    <x v="5"/>
    <x v="14"/>
    <d v="2019-07-31T00:00:00"/>
    <s v="XND"/>
    <s v="H60A"/>
    <s v="655"/>
    <s v="MADC-S"/>
    <s v="M9T-670"/>
    <s v="1K1-027"/>
    <s v="TR4X2"/>
    <s v="E2A"/>
    <s v="655193020240"/>
    <s v="L009683"/>
    <s v="OV369"/>
    <s v="0011-4019"/>
    <x v="164"/>
    <m/>
    <x v="0"/>
    <x v="3"/>
    <m/>
    <m/>
    <m/>
    <m/>
    <x v="0"/>
    <m/>
    <s v="CSCS2"/>
    <x v="0"/>
    <x v="0"/>
    <s v="SUAREZ"/>
  </r>
  <r>
    <n v="2019"/>
    <x v="5"/>
    <x v="14"/>
    <d v="2019-08-01T00:00:00"/>
    <s v="XND"/>
    <s v="H60A"/>
    <s v="655"/>
    <s v="MADC-S"/>
    <s v="M9T-670"/>
    <s v="1K1-027"/>
    <s v="TR4X2"/>
    <s v="E2A"/>
    <s v="655193030252"/>
    <s v="L009731"/>
    <s v="NV676"/>
    <s v="0080-4927"/>
    <x v="102"/>
    <m/>
    <x v="0"/>
    <x v="3"/>
    <m/>
    <m/>
    <m/>
    <m/>
    <x v="0"/>
    <m/>
    <s v="CSCS2"/>
    <x v="0"/>
    <x v="3"/>
    <s v="CARRIZO"/>
  </r>
  <r>
    <n v="2019"/>
    <x v="5"/>
    <x v="14"/>
    <d v="2019-08-01T00:00:00"/>
    <s v="XND"/>
    <s v="H60A"/>
    <s v="655"/>
    <s v="MADC-S"/>
    <s v="M9T-670"/>
    <s v="1K1-027"/>
    <s v="TR4X2"/>
    <s v="E2A"/>
    <s v="655193030252"/>
    <s v="L009731"/>
    <s v="NV676"/>
    <s v="0080-6306"/>
    <x v="165"/>
    <m/>
    <x v="0"/>
    <x v="0"/>
    <m/>
    <m/>
    <m/>
    <m/>
    <x v="1"/>
    <m/>
    <m/>
    <x v="3"/>
    <x v="2"/>
    <m/>
  </r>
  <r>
    <n v="2019"/>
    <x v="5"/>
    <x v="14"/>
    <d v="2019-08-01T00:00:00"/>
    <s v="XND"/>
    <s v="H60A"/>
    <s v="655"/>
    <s v="MADC-S"/>
    <s v="M9T-670"/>
    <s v="1K1-027"/>
    <s v="TR4X2"/>
    <s v="E2A"/>
    <s v="655193030252"/>
    <s v="L009731"/>
    <s v="NV676"/>
    <s v="0012-4910"/>
    <x v="166"/>
    <m/>
    <x v="0"/>
    <x v="3"/>
    <m/>
    <m/>
    <m/>
    <m/>
    <x v="0"/>
    <m/>
    <s v="CSCS3"/>
    <x v="0"/>
    <x v="0"/>
    <s v="SUAREZ"/>
  </r>
  <r>
    <n v="2019"/>
    <x v="5"/>
    <x v="14"/>
    <d v="2019-08-01T00:00:00"/>
    <s v="XND"/>
    <s v="H60A"/>
    <s v="655"/>
    <s v="MADC-S"/>
    <s v="M9T-670"/>
    <s v="1K1-027"/>
    <s v="TR4X4"/>
    <s v="E2A"/>
    <s v="655193040220"/>
    <s v="L009772"/>
    <s v="OV727"/>
    <s v="0021-4926"/>
    <x v="25"/>
    <m/>
    <x v="0"/>
    <x v="3"/>
    <m/>
    <m/>
    <m/>
    <m/>
    <x v="0"/>
    <m/>
    <s v="CSCS2"/>
    <x v="0"/>
    <x v="3"/>
    <s v="CARRIZO"/>
  </r>
  <r>
    <n v="2019"/>
    <x v="5"/>
    <x v="14"/>
    <d v="2019-08-02T00:00:00"/>
    <s v="XND"/>
    <s v="H60A"/>
    <s v="655"/>
    <s v="MADC-S"/>
    <s v="M9T-670"/>
    <s v="1K1-027"/>
    <s v="TR4X2"/>
    <s v="E1D"/>
    <s v="655192010029"/>
    <s v="L009757"/>
    <s v="TEKNS"/>
    <s v="1420-6441"/>
    <x v="128"/>
    <m/>
    <x v="0"/>
    <x v="4"/>
    <m/>
    <m/>
    <m/>
    <m/>
    <x v="2"/>
    <m/>
    <m/>
    <x v="1"/>
    <x v="2"/>
    <m/>
  </r>
  <r>
    <n v="2019"/>
    <x v="5"/>
    <x v="14"/>
    <d v="2019-08-02T00:00:00"/>
    <s v="XND"/>
    <s v="H60A"/>
    <s v="655"/>
    <s v="MADC-S"/>
    <s v="M9T-670"/>
    <s v="1K1-027"/>
    <s v="TR4X2"/>
    <s v="E1D"/>
    <s v="655192010029"/>
    <s v="L009757"/>
    <s v="TEKNS"/>
    <s v="4070-4213"/>
    <x v="117"/>
    <m/>
    <x v="0"/>
    <x v="0"/>
    <m/>
    <m/>
    <m/>
    <m/>
    <x v="2"/>
    <m/>
    <m/>
    <x v="3"/>
    <x v="2"/>
    <m/>
  </r>
  <r>
    <n v="2019"/>
    <x v="5"/>
    <x v="14"/>
    <d v="2019-08-02T00:00:00"/>
    <s v="XND"/>
    <s v="H60A"/>
    <s v="655"/>
    <s v="MADC-S"/>
    <s v="M9T-670"/>
    <s v="1K1-027"/>
    <s v="TR4X2"/>
    <s v="E1D"/>
    <s v="655192010029"/>
    <s v="L009757"/>
    <s v="TEKNS"/>
    <s v="1400-4210"/>
    <x v="148"/>
    <m/>
    <x v="0"/>
    <x v="1"/>
    <m/>
    <m/>
    <m/>
    <m/>
    <x v="0"/>
    <m/>
    <s v="CSCS2"/>
    <x v="1"/>
    <x v="3"/>
    <s v="CARRIZO"/>
  </r>
  <r>
    <n v="2019"/>
    <x v="5"/>
    <x v="14"/>
    <d v="2019-08-02T00:00:00"/>
    <s v="XND"/>
    <s v="H60A"/>
    <s v="655"/>
    <s v="MADC-S"/>
    <s v="M9T-670"/>
    <s v="1K1-027"/>
    <s v="4X4TST"/>
    <s v="E1D"/>
    <s v="655192940002"/>
    <s v="L009825"/>
    <s v="OV369"/>
    <s v="0060-6212"/>
    <x v="167"/>
    <m/>
    <x v="0"/>
    <x v="0"/>
    <m/>
    <m/>
    <m/>
    <m/>
    <x v="0"/>
    <m/>
    <s v="CSCS1"/>
    <x v="0"/>
    <x v="1"/>
    <s v="TOLEDO"/>
  </r>
  <r>
    <n v="2019"/>
    <x v="5"/>
    <x v="14"/>
    <d v="2019-08-02T00:00:00"/>
    <s v="XND"/>
    <s v="H60A"/>
    <s v="655"/>
    <s v="MADC-S"/>
    <s v="M9T-670"/>
    <s v="1K1-027"/>
    <s v="4X4TST"/>
    <s v="E1D"/>
    <s v="655192940002"/>
    <s v="L009825"/>
    <s v="OV369"/>
    <s v="0080-4506"/>
    <x v="138"/>
    <m/>
    <x v="0"/>
    <x v="4"/>
    <m/>
    <m/>
    <m/>
    <m/>
    <x v="0"/>
    <m/>
    <s v="CSCS2"/>
    <x v="0"/>
    <x v="0"/>
    <s v="SUAREZ"/>
  </r>
  <r>
    <n v="2019"/>
    <x v="5"/>
    <x v="14"/>
    <d v="2019-08-02T00:00:00"/>
    <s v="XND"/>
    <s v="H60A"/>
    <s v="655"/>
    <s v="MADC-S"/>
    <s v="M9T-670"/>
    <s v="1K1-027"/>
    <s v="4X4TST"/>
    <s v="E1D"/>
    <s v="655192940002"/>
    <s v="L009825"/>
    <s v="OV369"/>
    <s v="4141-4513"/>
    <x v="168"/>
    <m/>
    <x v="0"/>
    <x v="3"/>
    <m/>
    <m/>
    <m/>
    <m/>
    <x v="2"/>
    <m/>
    <m/>
    <x v="1"/>
    <x v="2"/>
    <m/>
  </r>
  <r>
    <n v="2019"/>
    <x v="6"/>
    <x v="15"/>
    <d v="2019-08-05T00:00:00"/>
    <s v="XND"/>
    <s v="H60A"/>
    <s v="655"/>
    <s v="MADC-S"/>
    <s v="M9T-670"/>
    <s v="1K1-027"/>
    <s v="TR4X4"/>
    <s v="E3"/>
    <s v="655192130412"/>
    <s v="L009823"/>
    <s v="TEKNH"/>
    <s v="2120-6427"/>
    <x v="169"/>
    <m/>
    <x v="0"/>
    <x v="2"/>
    <m/>
    <m/>
    <m/>
    <m/>
    <x v="0"/>
    <m/>
    <s v="CSCS1"/>
    <x v="3"/>
    <x v="1"/>
    <s v="TOLEDO"/>
  </r>
  <r>
    <n v="2019"/>
    <x v="6"/>
    <x v="15"/>
    <d v="2019-08-05T00:00:00"/>
    <s v="XND"/>
    <s v="H60A"/>
    <s v="655"/>
    <s v="MADC-S"/>
    <s v="M9T-670"/>
    <s v="1K1-027"/>
    <s v="TR4X4"/>
    <s v="E3"/>
    <s v="655192130412"/>
    <s v="L009823"/>
    <s v="TEKNH"/>
    <s v="0011-4926"/>
    <x v="122"/>
    <m/>
    <x v="0"/>
    <x v="3"/>
    <m/>
    <m/>
    <m/>
    <m/>
    <x v="0"/>
    <m/>
    <s v="CSCS2"/>
    <x v="0"/>
    <x v="0"/>
    <s v="SUAREZ"/>
  </r>
  <r>
    <n v="2019"/>
    <x v="6"/>
    <x v="15"/>
    <d v="2019-08-05T00:00:00"/>
    <s v="XND"/>
    <s v="H60A"/>
    <s v="655"/>
    <s v="MADC-S"/>
    <s v="M9T-670"/>
    <s v="1K1-027"/>
    <s v="TR4X2"/>
    <s v="E1D"/>
    <s v="655192930067"/>
    <s v="L009812"/>
    <s v="OV369"/>
    <s v="1420-6441"/>
    <x v="128"/>
    <m/>
    <x v="0"/>
    <x v="4"/>
    <m/>
    <m/>
    <m/>
    <m/>
    <x v="2"/>
    <m/>
    <m/>
    <x v="1"/>
    <x v="2"/>
    <m/>
  </r>
  <r>
    <n v="2019"/>
    <x v="6"/>
    <x v="15"/>
    <d v="2019-08-06T00:00:00"/>
    <s v="XND"/>
    <s v="H60A"/>
    <s v="655"/>
    <s v="MADC-S"/>
    <s v="M9T-670"/>
    <s v="AJO-004"/>
    <s v="TR4X2"/>
    <s v="E2A"/>
    <s v="655193220120"/>
    <s v="L009909"/>
    <s v="OV727"/>
    <s v="0210-4210"/>
    <x v="59"/>
    <m/>
    <x v="0"/>
    <x v="2"/>
    <m/>
    <m/>
    <m/>
    <m/>
    <x v="0"/>
    <m/>
    <s v="CSCS2"/>
    <x v="1"/>
    <x v="3"/>
    <s v="CARRIZO"/>
  </r>
  <r>
    <n v="2019"/>
    <x v="6"/>
    <x v="15"/>
    <d v="2019-08-07T00:00:00"/>
    <s v="XND"/>
    <s v="H60A"/>
    <s v="655"/>
    <s v="MADC-S"/>
    <s v="M9T-670"/>
    <s v="1K1-027"/>
    <s v="4X4TST"/>
    <s v="E3P"/>
    <s v="655192130478"/>
    <s v="L009940"/>
    <s v="TEKNS"/>
    <s v="2120-4940"/>
    <x v="88"/>
    <m/>
    <x v="0"/>
    <x v="3"/>
    <m/>
    <m/>
    <m/>
    <m/>
    <x v="0"/>
    <m/>
    <s v="CSCS3"/>
    <x v="0"/>
    <x v="3"/>
    <s v="CARRIZO"/>
  </r>
  <r>
    <n v="2019"/>
    <x v="6"/>
    <x v="15"/>
    <d v="2019-08-07T00:00:00"/>
    <s v="XND"/>
    <s v="H60A"/>
    <s v="655"/>
    <s v="MADC-S"/>
    <s v="M9T-670"/>
    <s v="1K1-027"/>
    <s v="TR4X2"/>
    <s v="E2A"/>
    <s v="655193040283"/>
    <s v="L010022"/>
    <s v="TEKNH"/>
    <s v="1420-6441"/>
    <x v="128"/>
    <m/>
    <x v="0"/>
    <x v="4"/>
    <m/>
    <m/>
    <m/>
    <m/>
    <x v="2"/>
    <m/>
    <m/>
    <x v="1"/>
    <x v="2"/>
    <m/>
  </r>
  <r>
    <n v="2019"/>
    <x v="6"/>
    <x v="15"/>
    <d v="2019-08-07T00:00:00"/>
    <s v="XND"/>
    <s v="H60A"/>
    <s v="655"/>
    <s v="MADC-S"/>
    <s v="M9T-670"/>
    <s v="1K1-027"/>
    <s v="TR4X2"/>
    <s v="E2A"/>
    <s v="655193040283"/>
    <s v="L010022"/>
    <s v="TEKNH"/>
    <s v="0080-6305"/>
    <x v="12"/>
    <m/>
    <x v="0"/>
    <x v="0"/>
    <m/>
    <m/>
    <m/>
    <m/>
    <x v="1"/>
    <m/>
    <m/>
    <x v="3"/>
    <x v="2"/>
    <m/>
  </r>
  <r>
    <n v="2019"/>
    <x v="6"/>
    <x v="15"/>
    <d v="2019-08-07T00:00:00"/>
    <s v="XND"/>
    <s v="H60A"/>
    <s v="655"/>
    <s v="MADC-S"/>
    <s v="M9T-670"/>
    <s v="1K1-027"/>
    <s v="TR4X2"/>
    <s v="E2A"/>
    <s v="655193040283"/>
    <s v="L010022"/>
    <s v="TEKNH"/>
    <s v="0011-4019"/>
    <x v="164"/>
    <m/>
    <x v="0"/>
    <x v="3"/>
    <m/>
    <m/>
    <m/>
    <m/>
    <x v="0"/>
    <m/>
    <s v="CSCS2"/>
    <x v="0"/>
    <x v="0"/>
    <s v="SUAREZ"/>
  </r>
  <r>
    <n v="2019"/>
    <x v="6"/>
    <x v="15"/>
    <d v="2019-08-08T00:00:00"/>
    <s v="XND"/>
    <s v="H60A"/>
    <s v="655"/>
    <s v="MADC-S"/>
    <s v="M9T-670"/>
    <s v="1K1-027"/>
    <s v="TR4X2"/>
    <s v="E2A"/>
    <s v="655193220103"/>
    <s v="L010087"/>
    <s v="OV727"/>
    <s v="0060-6305"/>
    <x v="170"/>
    <m/>
    <x v="0"/>
    <x v="0"/>
    <m/>
    <m/>
    <m/>
    <m/>
    <x v="0"/>
    <m/>
    <s v="CSCS1"/>
    <x v="3"/>
    <x v="1"/>
    <s v="TOLEDO"/>
  </r>
  <r>
    <n v="2019"/>
    <x v="6"/>
    <x v="15"/>
    <d v="2019-08-09T00:00:00"/>
    <s v="XND"/>
    <s v="H60A"/>
    <s v="655"/>
    <s v="MADC-S"/>
    <s v="M9T-670"/>
    <s v="AJ0-006"/>
    <s v="TR4X2"/>
    <s v="E2A"/>
    <s v="655193230022"/>
    <s v="L010169"/>
    <s v="NV676"/>
    <s v="2120-4940"/>
    <x v="88"/>
    <m/>
    <x v="0"/>
    <x v="3"/>
    <m/>
    <m/>
    <m/>
    <m/>
    <x v="0"/>
    <m/>
    <s v="CSCS3"/>
    <x v="0"/>
    <x v="0"/>
    <s v="SUAREZ"/>
  </r>
  <r>
    <n v="2019"/>
    <x v="6"/>
    <x v="15"/>
    <d v="2019-08-09T00:00:00"/>
    <s v="XND"/>
    <s v="H60A"/>
    <s v="655"/>
    <s v="MADC-S"/>
    <s v="M9T-670"/>
    <s v="AJ0-006"/>
    <s v="TR4X2"/>
    <s v="E2A"/>
    <s v="655193230022"/>
    <s v="L010169"/>
    <s v="NV676"/>
    <s v="1530-4313"/>
    <x v="105"/>
    <m/>
    <x v="1"/>
    <x v="2"/>
    <m/>
    <m/>
    <m/>
    <m/>
    <x v="2"/>
    <m/>
    <m/>
    <x v="1"/>
    <x v="2"/>
    <m/>
  </r>
  <r>
    <n v="2019"/>
    <x v="6"/>
    <x v="16"/>
    <d v="2019-08-12T00:00:00"/>
    <s v="XND"/>
    <s v="H60A"/>
    <s v="655"/>
    <s v="MADC-S"/>
    <s v="M9T-670"/>
    <s v="1K1-027"/>
    <s v="4X2TCO"/>
    <s v="E1"/>
    <s v="655193050208"/>
    <s v="L010227"/>
    <s v="OV369"/>
    <s v="1110-4513"/>
    <x v="171"/>
    <m/>
    <x v="0"/>
    <x v="1"/>
    <m/>
    <m/>
    <m/>
    <m/>
    <x v="2"/>
    <m/>
    <m/>
    <x v="1"/>
    <x v="2"/>
    <m/>
  </r>
  <r>
    <n v="2019"/>
    <x v="6"/>
    <x v="16"/>
    <d v="2019-08-12T00:00:00"/>
    <s v="XND"/>
    <s v="H60A"/>
    <s v="655"/>
    <s v="MADC-S"/>
    <s v="M9T-670"/>
    <s v="1K1-027"/>
    <s v="4X2TCO"/>
    <s v="E1"/>
    <s v="655193050208"/>
    <s v="L010227"/>
    <s v="OV369"/>
    <s v="0012-4028"/>
    <x v="172"/>
    <m/>
    <x v="0"/>
    <x v="3"/>
    <m/>
    <m/>
    <m/>
    <m/>
    <x v="2"/>
    <m/>
    <m/>
    <x v="0"/>
    <x v="2"/>
    <m/>
  </r>
  <r>
    <n v="2019"/>
    <x v="6"/>
    <x v="16"/>
    <d v="2019-08-12T00:00:00"/>
    <s v="XND"/>
    <s v="H60A"/>
    <s v="655"/>
    <s v="MADC-S"/>
    <s v="M9T-670"/>
    <s v="1K1-027"/>
    <s v="TR4X2"/>
    <s v="E1"/>
    <s v="655193320030"/>
    <s v="L010235"/>
    <s v="OV369"/>
    <s v="0060-6305"/>
    <x v="170"/>
    <m/>
    <x v="0"/>
    <x v="0"/>
    <m/>
    <m/>
    <m/>
    <m/>
    <x v="0"/>
    <m/>
    <s v="CSCS1"/>
    <x v="3"/>
    <x v="1"/>
    <s v="TOLEDO"/>
  </r>
  <r>
    <n v="2019"/>
    <x v="6"/>
    <x v="16"/>
    <d v="2019-08-13T00:00:00"/>
    <s v="XND"/>
    <s v="H60A"/>
    <s v="655"/>
    <s v="MADC-S"/>
    <s v="M9T-670"/>
    <s v="1K1-027"/>
    <s v="TR4X2"/>
    <s v="E2A"/>
    <s v="655193320019"/>
    <s v="L010281"/>
    <s v="TEKNH"/>
    <s v="1420-6441"/>
    <x v="128"/>
    <m/>
    <x v="0"/>
    <x v="4"/>
    <m/>
    <m/>
    <m/>
    <m/>
    <x v="2"/>
    <m/>
    <m/>
    <x v="1"/>
    <x v="2"/>
    <m/>
  </r>
  <r>
    <n v="2019"/>
    <x v="6"/>
    <x v="16"/>
    <d v="2019-08-13T00:00:00"/>
    <s v="XND"/>
    <s v="H60A"/>
    <s v="655"/>
    <s v="MADC-S"/>
    <s v="M9T-670"/>
    <s v="1K1-027"/>
    <s v="TR4X2"/>
    <s v="E2A"/>
    <s v="655193350083"/>
    <s v="L010295"/>
    <s v="OV369"/>
    <s v="2240-6101"/>
    <x v="68"/>
    <m/>
    <x v="0"/>
    <x v="5"/>
    <m/>
    <m/>
    <m/>
    <m/>
    <x v="0"/>
    <m/>
    <s v="CSCS1"/>
    <x v="1"/>
    <x v="5"/>
    <s v="BARRERA"/>
  </r>
  <r>
    <n v="2019"/>
    <x v="6"/>
    <x v="16"/>
    <d v="2019-08-13T00:00:00"/>
    <s v="XND"/>
    <s v="H60A"/>
    <s v="655"/>
    <s v="MADC-S"/>
    <s v="M9T-670"/>
    <s v="1K1-027"/>
    <s v="TR4X2"/>
    <s v="E2A"/>
    <s v="655193350083"/>
    <s v="L010295"/>
    <s v="OV369"/>
    <s v="4150-6305"/>
    <x v="40"/>
    <m/>
    <x v="0"/>
    <x v="0"/>
    <m/>
    <m/>
    <m/>
    <m/>
    <x v="0"/>
    <m/>
    <s v="CSCS1"/>
    <x v="3"/>
    <x v="5"/>
    <s v="BARRERA"/>
  </r>
  <r>
    <n v="2019"/>
    <x v="6"/>
    <x v="16"/>
    <d v="2019-08-13T00:00:00"/>
    <s v="XND"/>
    <s v="H60A"/>
    <s v="655"/>
    <s v="MADC-S"/>
    <s v="M9T-670"/>
    <s v="1K1-027"/>
    <s v="TR4X2"/>
    <s v="E2A"/>
    <s v="655193350083"/>
    <s v="L010295"/>
    <s v="OV369"/>
    <s v="2330-5041"/>
    <x v="173"/>
    <m/>
    <x v="0"/>
    <x v="2"/>
    <m/>
    <m/>
    <m/>
    <m/>
    <x v="0"/>
    <m/>
    <s v="CSCS2"/>
    <x v="1"/>
    <x v="0"/>
    <s v="SUAREZ"/>
  </r>
  <r>
    <n v="2019"/>
    <x v="6"/>
    <x v="16"/>
    <d v="2019-08-14T00:00:00"/>
    <s v="XND"/>
    <s v="H60A"/>
    <s v="655"/>
    <s v="MADC-S"/>
    <s v="M9T-670"/>
    <s v="AJ0-006"/>
    <s v="4X4TST"/>
    <s v="E3"/>
    <s v="655193340014"/>
    <s v="L010357"/>
    <s v="TEKNS"/>
    <s v="0240-4768"/>
    <x v="174"/>
    <m/>
    <x v="0"/>
    <x v="3"/>
    <m/>
    <m/>
    <m/>
    <m/>
    <x v="2"/>
    <m/>
    <m/>
    <x v="1"/>
    <x v="2"/>
    <m/>
  </r>
  <r>
    <n v="2019"/>
    <x v="6"/>
    <x v="16"/>
    <d v="2019-08-14T00:00:00"/>
    <s v="XND"/>
    <s v="H60A"/>
    <s v="655"/>
    <s v="MADC-S"/>
    <s v="M9T-670"/>
    <s v="AJ0-006"/>
    <s v="4X4TST"/>
    <s v="E3"/>
    <s v="655193340014"/>
    <s v="L010357"/>
    <s v="TEKNS"/>
    <s v="1053-4503"/>
    <x v="175"/>
    <m/>
    <x v="0"/>
    <x v="1"/>
    <m/>
    <m/>
    <m/>
    <m/>
    <x v="0"/>
    <m/>
    <s v="CSCS3"/>
    <x v="1"/>
    <x v="0"/>
    <s v="SUAREZ"/>
  </r>
  <r>
    <n v="2019"/>
    <x v="6"/>
    <x v="16"/>
    <d v="2019-08-14T00:00:00"/>
    <s v="XND"/>
    <s v="H60A"/>
    <s v="655"/>
    <s v="MADC-S"/>
    <s v="M9T-670"/>
    <s v="AJ0-006"/>
    <s v="4X4TST"/>
    <s v="E3"/>
    <s v="655193340014"/>
    <s v="L010357"/>
    <s v="TEKNS"/>
    <s v="1400-4768"/>
    <x v="176"/>
    <m/>
    <x v="0"/>
    <x v="1"/>
    <m/>
    <m/>
    <m/>
    <m/>
    <x v="0"/>
    <m/>
    <s v="CSCS3"/>
    <x v="1"/>
    <x v="0"/>
    <s v="SUAREZ"/>
  </r>
  <r>
    <n v="2019"/>
    <x v="6"/>
    <x v="16"/>
    <d v="2019-08-15T00:00:00"/>
    <s v="XND"/>
    <s v="H60A"/>
    <s v="655"/>
    <s v="MADC-S"/>
    <s v="M9T-670"/>
    <s v="1K1-027"/>
    <s v="TR4X4"/>
    <s v="E2"/>
    <s v="655195030074"/>
    <s v="L"/>
    <s v="OV396"/>
    <s v="8311-5611"/>
    <x v="41"/>
    <m/>
    <x v="0"/>
    <x v="4"/>
    <m/>
    <m/>
    <m/>
    <m/>
    <x v="2"/>
    <m/>
    <m/>
    <x v="5"/>
    <x v="2"/>
    <m/>
  </r>
  <r>
    <n v="2019"/>
    <x v="6"/>
    <x v="16"/>
    <d v="2019-08-15T00:00:00"/>
    <s v="XND"/>
    <s v="H60A"/>
    <s v="655"/>
    <s v="MADC-S"/>
    <s v="M9T-670"/>
    <s v="1K1-027"/>
    <s v="TR4X4"/>
    <s v="E2"/>
    <s v="655195030074"/>
    <s v="L"/>
    <s v="OV396"/>
    <s v="4120-4132"/>
    <x v="177"/>
    <m/>
    <x v="1"/>
    <x v="4"/>
    <m/>
    <m/>
    <m/>
    <m/>
    <x v="2"/>
    <m/>
    <m/>
    <x v="6"/>
    <x v="2"/>
    <m/>
  </r>
  <r>
    <n v="2019"/>
    <x v="6"/>
    <x v="16"/>
    <d v="2019-08-15T00:00:00"/>
    <s v="XND"/>
    <s v="H60A"/>
    <s v="655"/>
    <s v="MADC-S"/>
    <s v="M9T-670"/>
    <s v="1K1-027"/>
    <s v="TR4X4"/>
    <s v="E2"/>
    <s v="655195030074"/>
    <s v="L"/>
    <s v="OV396"/>
    <s v="1040-4514"/>
    <x v="178"/>
    <m/>
    <x v="0"/>
    <x v="1"/>
    <m/>
    <m/>
    <m/>
    <m/>
    <x v="2"/>
    <m/>
    <m/>
    <x v="1"/>
    <x v="2"/>
    <m/>
  </r>
  <r>
    <n v="2019"/>
    <x v="6"/>
    <x v="16"/>
    <d v="2019-08-15T00:00:00"/>
    <s v="XND"/>
    <s v="H60A"/>
    <s v="655"/>
    <s v="MADC-S"/>
    <s v="M9T-670"/>
    <s v="1K1-027"/>
    <s v="TR4X4"/>
    <s v="E2"/>
    <s v="655195030074"/>
    <s v="L"/>
    <s v="OV396"/>
    <s v="1450-4418"/>
    <x v="179"/>
    <m/>
    <x v="0"/>
    <x v="2"/>
    <m/>
    <m/>
    <m/>
    <m/>
    <x v="1"/>
    <m/>
    <m/>
    <x v="1"/>
    <x v="2"/>
    <m/>
  </r>
  <r>
    <n v="2019"/>
    <x v="6"/>
    <x v="16"/>
    <d v="2019-08-16T00:00:00"/>
    <s v="XND"/>
    <s v="H60A"/>
    <s v="655"/>
    <s v="MADC-S"/>
    <s v="M9T-670"/>
    <s v="1K1-027"/>
    <s v="TR4X4"/>
    <s v="E1D"/>
    <s v="655193020261"/>
    <s v="L010465"/>
    <s v="OV369"/>
    <s v="4150-6305"/>
    <x v="40"/>
    <m/>
    <x v="0"/>
    <x v="0"/>
    <m/>
    <m/>
    <m/>
    <m/>
    <x v="1"/>
    <m/>
    <m/>
    <x v="3"/>
    <x v="2"/>
    <m/>
  </r>
  <r>
    <n v="2019"/>
    <x v="6"/>
    <x v="16"/>
    <d v="2019-08-16T00:00:00"/>
    <s v="XND"/>
    <s v="H60A"/>
    <s v="655"/>
    <s v="MADC-S"/>
    <s v="M9T-670"/>
    <s v="1K1-027"/>
    <s v="TR4X2"/>
    <s v="E2A"/>
    <s v="655193430030"/>
    <s v="L010507"/>
    <s v="OV727"/>
    <s v="1053-4308"/>
    <x v="180"/>
    <m/>
    <x v="0"/>
    <x v="1"/>
    <m/>
    <m/>
    <m/>
    <m/>
    <x v="2"/>
    <m/>
    <m/>
    <x v="1"/>
    <x v="2"/>
    <m/>
  </r>
  <r>
    <n v="2019"/>
    <x v="6"/>
    <x v="16"/>
    <d v="2019-08-16T00:00:00"/>
    <s v="XND"/>
    <s v="H60A"/>
    <s v="655"/>
    <s v="MADC-S"/>
    <s v="M9T-670"/>
    <s v="1K1-027"/>
    <s v="TR4X2"/>
    <s v="E2A"/>
    <s v="655193430030"/>
    <s v="L010507"/>
    <s v="OV727"/>
    <s v="1400-5215"/>
    <x v="45"/>
    <m/>
    <x v="0"/>
    <x v="1"/>
    <m/>
    <m/>
    <m/>
    <m/>
    <x v="0"/>
    <m/>
    <s v="CSCS2"/>
    <x v="1"/>
    <x v="3"/>
    <s v="CARRIZO"/>
  </r>
  <r>
    <n v="2019"/>
    <x v="6"/>
    <x v="17"/>
    <d v="2019-08-19T00:00:00"/>
    <s v="XND"/>
    <s v="H60A"/>
    <s v="655"/>
    <s v="MADC-S"/>
    <s v="M9T-670"/>
    <s v="AJ0-006"/>
    <s v="4X4TST"/>
    <s v="E3"/>
    <s v="655193310014"/>
    <s v="L010516"/>
    <s v="OV369"/>
    <s v="0060-6305"/>
    <x v="170"/>
    <m/>
    <x v="0"/>
    <x v="0"/>
    <m/>
    <m/>
    <m/>
    <m/>
    <x v="1"/>
    <m/>
    <m/>
    <x v="3"/>
    <x v="2"/>
    <m/>
  </r>
  <r>
    <n v="2019"/>
    <x v="6"/>
    <x v="17"/>
    <d v="2019-08-19T00:00:00"/>
    <s v="XND"/>
    <s v="H60A"/>
    <s v="655"/>
    <s v="MADC-S"/>
    <s v="M9T-670"/>
    <s v="AJ0-006"/>
    <s v="4X4TST"/>
    <s v="E3"/>
    <s v="655193310014"/>
    <s v="L010516"/>
    <s v="OV369"/>
    <s v="4070-4214"/>
    <x v="54"/>
    <m/>
    <x v="0"/>
    <x v="0"/>
    <m/>
    <m/>
    <m/>
    <m/>
    <x v="1"/>
    <m/>
    <m/>
    <x v="3"/>
    <x v="2"/>
    <m/>
  </r>
  <r>
    <n v="2019"/>
    <x v="6"/>
    <x v="17"/>
    <d v="2019-08-19T00:00:00"/>
    <s v="XND"/>
    <s v="H60A"/>
    <s v="655"/>
    <s v="MADC-S"/>
    <s v="M9T-670"/>
    <s v="AJ0-006"/>
    <s v="TR4X2"/>
    <s v="E1D"/>
    <s v="655193440073"/>
    <s v="L010535"/>
    <s v="TEKNH"/>
    <s v="2240-5215"/>
    <x v="96"/>
    <m/>
    <x v="0"/>
    <x v="1"/>
    <m/>
    <m/>
    <m/>
    <m/>
    <x v="2"/>
    <m/>
    <m/>
    <x v="1"/>
    <x v="2"/>
    <m/>
  </r>
  <r>
    <n v="2019"/>
    <x v="6"/>
    <x v="17"/>
    <d v="2019-08-19T00:00:00"/>
    <s v="XND"/>
    <s v="H60A"/>
    <s v="655"/>
    <s v="MADC-S"/>
    <s v="M9T-670"/>
    <s v="AJ0-006"/>
    <s v="TR4X2"/>
    <s v="E1D"/>
    <s v="655193440073"/>
    <s v="L010535"/>
    <s v="TEKNH"/>
    <s v="1180-4418"/>
    <x v="181"/>
    <m/>
    <x v="0"/>
    <x v="1"/>
    <m/>
    <m/>
    <m/>
    <m/>
    <x v="0"/>
    <m/>
    <s v="CSCS3"/>
    <x v="1"/>
    <x v="7"/>
    <s v="DIAZ"/>
  </r>
  <r>
    <n v="2019"/>
    <x v="6"/>
    <x v="17"/>
    <d v="2019-08-19T00:00:00"/>
    <s v="XND"/>
    <s v="H60A"/>
    <s v="655"/>
    <s v="MADC-S"/>
    <s v="M9T-670"/>
    <s v="AJ0-006"/>
    <s v="TR4X2"/>
    <s v="E1D"/>
    <s v="655193440073"/>
    <s v="L010535"/>
    <s v="TEKNH"/>
    <s v="0060-4025"/>
    <x v="161"/>
    <m/>
    <x v="0"/>
    <x v="3"/>
    <m/>
    <m/>
    <m/>
    <m/>
    <x v="0"/>
    <m/>
    <s v="CSCS2"/>
    <x v="0"/>
    <x v="3"/>
    <s v="CARRIZO"/>
  </r>
  <r>
    <n v="2019"/>
    <x v="6"/>
    <x v="17"/>
    <d v="2019-08-19T00:00:00"/>
    <s v="XND"/>
    <s v="H60A"/>
    <s v="655"/>
    <s v="MADC-S"/>
    <s v="M9T-670"/>
    <s v="AJ0-006"/>
    <s v="TR4X2"/>
    <s v="E1D"/>
    <s v="655193440073"/>
    <s v="L010535"/>
    <s v="TEKNH"/>
    <s v="4150-6305"/>
    <x v="40"/>
    <m/>
    <x v="0"/>
    <x v="0"/>
    <m/>
    <m/>
    <m/>
    <m/>
    <x v="1"/>
    <m/>
    <m/>
    <x v="3"/>
    <x v="2"/>
    <m/>
  </r>
  <r>
    <n v="2019"/>
    <x v="6"/>
    <x v="17"/>
    <d v="2019-08-20T00:00:00"/>
    <s v="XND"/>
    <s v="H60A"/>
    <s v="655"/>
    <s v="MADC-S"/>
    <s v="M9T-670"/>
    <s v="1K1-027"/>
    <s v="TR4X4"/>
    <s v="E2A"/>
    <s v="655190410079"/>
    <s v="L"/>
    <s v="OV369"/>
    <s v="2850-6629"/>
    <x v="182"/>
    <m/>
    <x v="0"/>
    <x v="4"/>
    <m/>
    <m/>
    <m/>
    <m/>
    <x v="0"/>
    <m/>
    <s v="CSCS1"/>
    <x v="1"/>
    <x v="1"/>
    <s v="TOLEDO"/>
  </r>
  <r>
    <n v="2019"/>
    <x v="6"/>
    <x v="17"/>
    <d v="2019-08-20T00:00:00"/>
    <s v="XND"/>
    <s v="H60A"/>
    <s v="655"/>
    <s v="MADC-S"/>
    <s v="M9T-670"/>
    <s v="1K1-027"/>
    <s v="TR4X4"/>
    <s v="E2A"/>
    <s v="655190410079"/>
    <s v="L"/>
    <s v="OV369"/>
    <s v="1450-4206"/>
    <x v="183"/>
    <m/>
    <x v="0"/>
    <x v="1"/>
    <m/>
    <m/>
    <m/>
    <m/>
    <x v="1"/>
    <m/>
    <m/>
    <x v="1"/>
    <x v="2"/>
    <m/>
  </r>
  <r>
    <n v="2019"/>
    <x v="6"/>
    <x v="17"/>
    <d v="2019-08-20T00:00:00"/>
    <s v="XND"/>
    <s v="H60A"/>
    <s v="655"/>
    <s v="MADC-S"/>
    <s v="M9T-670"/>
    <s v="1K1-027"/>
    <s v="TR4X2"/>
    <s v="E1"/>
    <s v="655193410174"/>
    <s v="L010646"/>
    <s v="TEKNH"/>
    <s v="2240-5215"/>
    <x v="96"/>
    <m/>
    <x v="0"/>
    <x v="1"/>
    <m/>
    <m/>
    <m/>
    <m/>
    <x v="2"/>
    <m/>
    <m/>
    <x v="1"/>
    <x v="2"/>
    <m/>
  </r>
  <r>
    <n v="2019"/>
    <x v="6"/>
    <x v="17"/>
    <d v="2019-08-21T00:00:00"/>
    <s v="XND"/>
    <s v="H60A"/>
    <s v="655"/>
    <s v="MADC-S"/>
    <s v="M9T-670"/>
    <s v="1K1-027"/>
    <s v="TR4X4"/>
    <s v="E3P"/>
    <s v="655192130520"/>
    <s v="L010715"/>
    <s v="TEKNH"/>
    <s v="0031-4936"/>
    <x v="184"/>
    <m/>
    <x v="0"/>
    <x v="3"/>
    <m/>
    <m/>
    <m/>
    <m/>
    <x v="1"/>
    <m/>
    <m/>
    <x v="0"/>
    <x v="2"/>
    <m/>
  </r>
  <r>
    <n v="2019"/>
    <x v="6"/>
    <x v="17"/>
    <d v="2019-08-21T00:00:00"/>
    <s v="XND"/>
    <s v="H60A"/>
    <s v="655"/>
    <s v="MADC-S"/>
    <s v="M9T-670"/>
    <s v="1K1-027"/>
    <s v="TR4X4"/>
    <s v="E3P"/>
    <s v="655192130520"/>
    <s v="L010715"/>
    <s v="TEKNH"/>
    <s v="2170-6314"/>
    <x v="185"/>
    <m/>
    <x v="0"/>
    <x v="2"/>
    <m/>
    <m/>
    <m/>
    <m/>
    <x v="1"/>
    <m/>
    <m/>
    <x v="1"/>
    <x v="2"/>
    <m/>
  </r>
  <r>
    <n v="2019"/>
    <x v="6"/>
    <x v="17"/>
    <d v="2019-08-21T00:00:00"/>
    <s v="XND"/>
    <s v="H60A"/>
    <s v="655"/>
    <s v="MADC-S"/>
    <s v="M9T-670"/>
    <s v="1K1-027"/>
    <s v="TR4X2"/>
    <s v="E2A"/>
    <s v="655193340168"/>
    <s v="L010599"/>
    <s v="TEKNS"/>
    <s v="1420-6441"/>
    <x v="128"/>
    <m/>
    <x v="0"/>
    <x v="4"/>
    <m/>
    <m/>
    <m/>
    <m/>
    <x v="1"/>
    <m/>
    <m/>
    <x v="1"/>
    <x v="2"/>
    <m/>
  </r>
  <r>
    <n v="2019"/>
    <x v="6"/>
    <x v="17"/>
    <d v="2019-08-21T00:00:00"/>
    <s v="XND"/>
    <s v="H60A"/>
    <s v="655"/>
    <s v="MADC-S"/>
    <s v="M9T-670"/>
    <s v="1K1-027"/>
    <s v="TR4X2"/>
    <s v="E2A"/>
    <s v="655193340168"/>
    <s v="L010599"/>
    <s v="TEKNS"/>
    <s v="4260-7101"/>
    <x v="186"/>
    <m/>
    <x v="1"/>
    <x v="2"/>
    <m/>
    <m/>
    <m/>
    <m/>
    <x v="2"/>
    <m/>
    <m/>
    <x v="3"/>
    <x v="2"/>
    <m/>
  </r>
  <r>
    <n v="2019"/>
    <x v="6"/>
    <x v="17"/>
    <d v="2019-08-21T00:00:00"/>
    <s v="XND"/>
    <s v="H60A"/>
    <s v="655"/>
    <s v="MADC-S"/>
    <s v="M9T-670"/>
    <s v="1K1-027"/>
    <s v="TR4X2"/>
    <s v="E2A"/>
    <s v="655193340168"/>
    <s v="L010599"/>
    <s v="TEKNS"/>
    <s v="4150-5654"/>
    <x v="187"/>
    <m/>
    <x v="0"/>
    <x v="4"/>
    <m/>
    <m/>
    <m/>
    <m/>
    <x v="0"/>
    <m/>
    <s v="CSCS3"/>
    <x v="3"/>
    <x v="5"/>
    <s v="BARRERA"/>
  </r>
  <r>
    <n v="2019"/>
    <x v="6"/>
    <x v="17"/>
    <d v="2019-08-21T00:00:00"/>
    <s v="XND"/>
    <s v="H60A"/>
    <s v="655"/>
    <s v="MADC-S"/>
    <s v="M9T-670"/>
    <s v="1K1-027"/>
    <s v="TR4X2"/>
    <s v="E2A"/>
    <s v="655193340168"/>
    <s v="L010599"/>
    <s v="TEKNS"/>
    <s v="4981-4417"/>
    <x v="188"/>
    <m/>
    <x v="0"/>
    <x v="1"/>
    <m/>
    <m/>
    <m/>
    <m/>
    <x v="0"/>
    <m/>
    <s v="CSCS2"/>
    <x v="1"/>
    <x v="3"/>
    <s v="CARRIZO"/>
  </r>
  <r>
    <n v="2019"/>
    <x v="6"/>
    <x v="17"/>
    <d v="2019-08-22T00:00:00"/>
    <s v="XND"/>
    <s v="H60A"/>
    <s v="655"/>
    <s v="MADC-S"/>
    <s v="M9T-670"/>
    <s v="AJ0-006"/>
    <s v="4X4TST"/>
    <s v="E2A"/>
    <s v="655193440031"/>
    <s v="L010785"/>
    <s v="OV369"/>
    <s v="0060-4026"/>
    <x v="189"/>
    <m/>
    <x v="0"/>
    <x v="3"/>
    <m/>
    <m/>
    <m/>
    <m/>
    <x v="0"/>
    <m/>
    <s v="CSCS3"/>
    <x v="0"/>
    <x v="7"/>
    <s v="DIAZ"/>
  </r>
  <r>
    <n v="2019"/>
    <x v="6"/>
    <x v="17"/>
    <d v="2019-08-22T00:00:00"/>
    <s v="XND"/>
    <s v="H60A"/>
    <s v="655"/>
    <s v="MADC-S"/>
    <s v="M9T-670"/>
    <s v="AJ0-006"/>
    <s v="TR4X2"/>
    <s v="E1D"/>
    <s v="655193450015"/>
    <s v="L010790"/>
    <s v="OV369"/>
    <s v="0021-4013"/>
    <x v="80"/>
    <m/>
    <x v="0"/>
    <x v="3"/>
    <m/>
    <m/>
    <m/>
    <m/>
    <x v="0"/>
    <m/>
    <s v="CSCS2"/>
    <x v="0"/>
    <x v="3"/>
    <s v="CARRIZO"/>
  </r>
  <r>
    <n v="2019"/>
    <x v="6"/>
    <x v="17"/>
    <d v="2019-08-22T00:00:00"/>
    <s v="XND"/>
    <s v="H60A"/>
    <s v="655"/>
    <s v="MADC-S"/>
    <s v="M9T-670"/>
    <s v="AJ0-006"/>
    <s v="TR4X2"/>
    <s v="E1D"/>
    <s v="655193450015"/>
    <s v="L010790"/>
    <s v="OV369"/>
    <s v="2330-7145"/>
    <x v="190"/>
    <m/>
    <x v="0"/>
    <x v="4"/>
    <m/>
    <m/>
    <m/>
    <m/>
    <x v="2"/>
    <m/>
    <m/>
    <x v="1"/>
    <x v="2"/>
    <m/>
  </r>
  <r>
    <n v="2019"/>
    <x v="6"/>
    <x v="17"/>
    <d v="2019-08-23T00:00:00"/>
    <s v="XND"/>
    <s v="H60A"/>
    <s v="655"/>
    <s v="MADC-S"/>
    <s v="M9T-670"/>
    <s v="1K1-027"/>
    <s v="4X4TST"/>
    <s v="E3P"/>
    <s v="655192130763"/>
    <s v="L010840"/>
    <s v="TEKNH"/>
    <s v="0030-4007"/>
    <x v="191"/>
    <m/>
    <x v="0"/>
    <x v="3"/>
    <m/>
    <m/>
    <m/>
    <m/>
    <x v="0"/>
    <m/>
    <s v="CSCS2"/>
    <x v="0"/>
    <x v="3"/>
    <s v="CARRIZO"/>
  </r>
  <r>
    <n v="2019"/>
    <x v="6"/>
    <x v="17"/>
    <d v="2019-08-23T00:00:00"/>
    <s v="XND"/>
    <s v="H60A"/>
    <s v="655"/>
    <s v="MADC-S"/>
    <s v="M9T-670"/>
    <s v="1K1-027"/>
    <s v="4X4TST"/>
    <s v="E3P"/>
    <s v="655192130763"/>
    <s v="L010840"/>
    <s v="TEKNH"/>
    <s v="1530-4376"/>
    <x v="192"/>
    <m/>
    <x v="0"/>
    <x v="2"/>
    <m/>
    <m/>
    <m/>
    <m/>
    <x v="0"/>
    <m/>
    <s v="CSCS3"/>
    <x v="1"/>
    <x v="7"/>
    <s v="DIAZ"/>
  </r>
  <r>
    <n v="2019"/>
    <x v="6"/>
    <x v="18"/>
    <d v="2019-08-26T00:00:00"/>
    <s v="XND"/>
    <s v="H60A"/>
    <s v="655"/>
    <s v="MADC-S"/>
    <s v="M9T-670"/>
    <s v="1K1-027"/>
    <s v="TR4X2"/>
    <s v="E3"/>
    <s v="655190510039"/>
    <s v="L."/>
    <s v="OV369"/>
    <s v="4700-3422"/>
    <x v="193"/>
    <m/>
    <x v="0"/>
    <x v="4"/>
    <m/>
    <m/>
    <m/>
    <m/>
    <x v="2"/>
    <m/>
    <m/>
    <x v="3"/>
    <x v="2"/>
    <m/>
  </r>
  <r>
    <n v="2019"/>
    <x v="6"/>
    <x v="18"/>
    <d v="2019-08-26T00:00:00"/>
    <s v="XND"/>
    <s v="H60A"/>
    <s v="655"/>
    <s v="MADC-S"/>
    <s v="M9T-670"/>
    <s v="1K1-027"/>
    <s v="TR4X4"/>
    <s v="E3"/>
    <s v="655193430267"/>
    <s v="L010848"/>
    <s v="OV369"/>
    <s v="1400-4376"/>
    <x v="77"/>
    <m/>
    <x v="0"/>
    <x v="1"/>
    <m/>
    <m/>
    <m/>
    <m/>
    <x v="1"/>
    <m/>
    <m/>
    <x v="1"/>
    <x v="2"/>
    <m/>
  </r>
  <r>
    <n v="2019"/>
    <x v="6"/>
    <x v="18"/>
    <d v="2019-08-26T00:00:00"/>
    <s v="XND"/>
    <s v="H60A"/>
    <s v="655"/>
    <s v="MADC-S"/>
    <s v="M9T-670"/>
    <s v="1K1-027"/>
    <s v="TR4X4"/>
    <s v="E3"/>
    <s v="655193430267"/>
    <s v="L010848"/>
    <s v="OV369"/>
    <s v="5870-1820"/>
    <x v="194"/>
    <m/>
    <x v="1"/>
    <x v="4"/>
    <m/>
    <m/>
    <m/>
    <m/>
    <x v="2"/>
    <m/>
    <m/>
    <x v="4"/>
    <x v="2"/>
    <m/>
  </r>
  <r>
    <n v="2019"/>
    <x v="6"/>
    <x v="18"/>
    <d v="2019-08-27T00:00:00"/>
    <s v="XND"/>
    <s v="H60A"/>
    <s v="655"/>
    <s v="MADC-S"/>
    <s v="M9T-670"/>
    <s v="AJ0-006"/>
    <s v="4X4TST"/>
    <s v="E2A"/>
    <s v="655193450155"/>
    <s v="L010972"/>
    <s v="OV369"/>
    <s v="8311-5611"/>
    <x v="41"/>
    <m/>
    <x v="0"/>
    <x v="4"/>
    <m/>
    <m/>
    <m/>
    <m/>
    <x v="2"/>
    <m/>
    <m/>
    <x v="5"/>
    <x v="2"/>
    <m/>
  </r>
  <r>
    <n v="2019"/>
    <x v="6"/>
    <x v="18"/>
    <d v="2019-08-27T00:00:00"/>
    <s v="XND"/>
    <s v="H60A"/>
    <s v="655"/>
    <s v="MADC-S"/>
    <s v="M9T-670"/>
    <s v="AJ0-006"/>
    <s v="TR4X2"/>
    <s v="E1D"/>
    <s v="655193510014"/>
    <s v="L010956"/>
    <s v="TEKNH"/>
    <s v="0210-4210"/>
    <x v="59"/>
    <m/>
    <x v="0"/>
    <x v="3"/>
    <m/>
    <m/>
    <m/>
    <m/>
    <x v="0"/>
    <m/>
    <s v="CSCS2"/>
    <x v="1"/>
    <x v="3"/>
    <s v="CARRIZO"/>
  </r>
  <r>
    <n v="2019"/>
    <x v="6"/>
    <x v="18"/>
    <d v="2019-08-27T00:00:00"/>
    <s v="XND"/>
    <s v="H60A"/>
    <s v="655"/>
    <s v="MADC-S"/>
    <s v="M9T-670"/>
    <s v="AJ0-006"/>
    <s v="TR4X2"/>
    <s v="E1D"/>
    <s v="655193510014"/>
    <s v="L010956"/>
    <s v="TEKNH"/>
    <s v="1180-4214"/>
    <x v="195"/>
    <m/>
    <x v="0"/>
    <x v="1"/>
    <m/>
    <m/>
    <m/>
    <m/>
    <x v="1"/>
    <m/>
    <m/>
    <x v="1"/>
    <x v="2"/>
    <m/>
  </r>
  <r>
    <n v="2019"/>
    <x v="6"/>
    <x v="18"/>
    <d v="2019-08-27T00:00:00"/>
    <s v="XND"/>
    <s v="H60A"/>
    <s v="655"/>
    <s v="MADC-S"/>
    <s v="M9T-670"/>
    <s v="AJ0-006"/>
    <s v="TR4X2"/>
    <s v="E1D"/>
    <s v="655193510014"/>
    <s v="L010956"/>
    <s v="TEKNH"/>
    <s v="0011-4926"/>
    <x v="122"/>
    <m/>
    <x v="0"/>
    <x v="3"/>
    <m/>
    <m/>
    <m/>
    <m/>
    <x v="1"/>
    <m/>
    <m/>
    <x v="0"/>
    <x v="2"/>
    <m/>
  </r>
  <r>
    <n v="2019"/>
    <x v="6"/>
    <x v="18"/>
    <d v="2019-08-28T00:00:00"/>
    <s v="XND"/>
    <s v="H60A"/>
    <s v="655"/>
    <s v="MADC-S"/>
    <s v="M9T-670"/>
    <s v="1K1-027"/>
    <s v="4X4TST"/>
    <s v="E2A"/>
    <s v="655193531223"/>
    <s v="L011049"/>
    <s v="OV369"/>
    <s v="8311-5611"/>
    <x v="41"/>
    <m/>
    <x v="0"/>
    <x v="4"/>
    <m/>
    <m/>
    <m/>
    <m/>
    <x v="2"/>
    <m/>
    <m/>
    <x v="5"/>
    <x v="2"/>
    <m/>
  </r>
  <r>
    <n v="2019"/>
    <x v="6"/>
    <x v="18"/>
    <d v="2019-08-28T00:00:00"/>
    <s v="XND"/>
    <s v="H60A"/>
    <s v="655"/>
    <s v="MADC-S"/>
    <s v="M9T-670"/>
    <s v="1K1-027"/>
    <s v="4X4TST"/>
    <s v="E2A"/>
    <s v="655193531223"/>
    <s v="L011049"/>
    <s v="OV369"/>
    <s v="4150-6305"/>
    <x v="40"/>
    <m/>
    <x v="0"/>
    <x v="0"/>
    <m/>
    <m/>
    <m/>
    <m/>
    <x v="1"/>
    <m/>
    <m/>
    <x v="3"/>
    <x v="2"/>
    <m/>
  </r>
  <r>
    <n v="2019"/>
    <x v="6"/>
    <x v="18"/>
    <d v="2019-08-29T00:00:00"/>
    <s v="XND"/>
    <s v="H60A"/>
    <s v="655"/>
    <s v="MADC-S"/>
    <s v="M9T-670"/>
    <s v="1K1-027"/>
    <s v="TR4X2"/>
    <s v="E3P"/>
    <s v="655192131046"/>
    <s v="L011105"/>
    <s v="TEKNS"/>
    <s v="8311-5611"/>
    <x v="41"/>
    <m/>
    <x v="0"/>
    <x v="4"/>
    <m/>
    <m/>
    <m/>
    <m/>
    <x v="2"/>
    <m/>
    <m/>
    <x v="5"/>
    <x v="2"/>
    <m/>
  </r>
  <r>
    <n v="2019"/>
    <x v="6"/>
    <x v="18"/>
    <d v="2019-08-29T00:00:00"/>
    <s v="XND"/>
    <s v="H60A"/>
    <s v="655"/>
    <s v="MADC-S"/>
    <s v="M9T-670"/>
    <s v="1K1-027"/>
    <s v="TR4X2"/>
    <s v="E3P"/>
    <s v="655192131046"/>
    <s v="L011105"/>
    <s v="TEKNS"/>
    <s v="1180-4373"/>
    <x v="196"/>
    <m/>
    <x v="0"/>
    <x v="1"/>
    <m/>
    <m/>
    <m/>
    <m/>
    <x v="1"/>
    <m/>
    <m/>
    <x v="1"/>
    <x v="2"/>
    <m/>
  </r>
  <r>
    <n v="2019"/>
    <x v="6"/>
    <x v="18"/>
    <d v="2019-08-29T00:00:00"/>
    <s v="XND"/>
    <s v="H60A"/>
    <s v="655"/>
    <s v="MADC-S"/>
    <s v="M9T-670"/>
    <s v="1K1-027"/>
    <s v="TR4X4"/>
    <s v="E2A"/>
    <s v="655193450157"/>
    <s v="L011008"/>
    <s v="OV369"/>
    <s v="0060-4026"/>
    <x v="189"/>
    <m/>
    <x v="0"/>
    <x v="3"/>
    <m/>
    <m/>
    <m/>
    <m/>
    <x v="1"/>
    <m/>
    <m/>
    <x v="0"/>
    <x v="2"/>
    <m/>
  </r>
  <r>
    <n v="2019"/>
    <x v="6"/>
    <x v="18"/>
    <d v="2019-08-29T00:00:00"/>
    <s v="XND"/>
    <s v="H60A"/>
    <s v="655"/>
    <s v="MADC-S"/>
    <s v="M9T-670"/>
    <s v="1K1-027"/>
    <s v="TR4X4"/>
    <s v="E2A"/>
    <s v="655193450157"/>
    <s v="L011008"/>
    <s v="OV369"/>
    <s v="1400-4333"/>
    <x v="197"/>
    <m/>
    <x v="0"/>
    <x v="1"/>
    <m/>
    <m/>
    <m/>
    <m/>
    <x v="1"/>
    <m/>
    <m/>
    <x v="1"/>
    <x v="2"/>
    <m/>
  </r>
  <r>
    <n v="2019"/>
    <x v="6"/>
    <x v="18"/>
    <d v="2019-08-30T00:00:00"/>
    <s v="XND"/>
    <s v="H60A"/>
    <s v="655"/>
    <s v="MADC-S"/>
    <s v="M9T-670"/>
    <s v="AJ0-006"/>
    <s v="TR4X2"/>
    <s v="E3P"/>
    <s v="655192131014"/>
    <s v="L011116"/>
    <s v="OV369"/>
    <s v="1510-5215"/>
    <x v="198"/>
    <m/>
    <x v="0"/>
    <x v="1"/>
    <m/>
    <m/>
    <m/>
    <m/>
    <x v="1"/>
    <m/>
    <m/>
    <x v="1"/>
    <x v="2"/>
    <m/>
  </r>
  <r>
    <n v="2019"/>
    <x v="6"/>
    <x v="18"/>
    <d v="2019-08-30T00:00:00"/>
    <s v="XND"/>
    <s v="H60A"/>
    <s v="655"/>
    <s v="MADC-S"/>
    <s v="M9T-670"/>
    <s v="AJ0-006"/>
    <s v="TR4X2"/>
    <s v="E3P"/>
    <s v="655192131014"/>
    <s v="L011116"/>
    <s v="OV369"/>
    <s v="0021-4013"/>
    <x v="80"/>
    <m/>
    <x v="0"/>
    <x v="3"/>
    <m/>
    <m/>
    <m/>
    <m/>
    <x v="0"/>
    <m/>
    <s v="CSCS2"/>
    <x v="0"/>
    <x v="3"/>
    <s v="CARRIZO"/>
  </r>
  <r>
    <n v="2019"/>
    <x v="6"/>
    <x v="18"/>
    <d v="2019-08-30T00:00:00"/>
    <s v="XND"/>
    <s v="H60A"/>
    <s v="655"/>
    <s v="MADC-S"/>
    <s v="M9T-670"/>
    <s v="AJ0-006"/>
    <s v="4X4TST"/>
    <s v="E1D"/>
    <s v="655193530560"/>
    <s v="L011120"/>
    <s v="OV369"/>
    <s v="8311-5611"/>
    <x v="41"/>
    <m/>
    <x v="0"/>
    <x v="4"/>
    <m/>
    <m/>
    <m/>
    <m/>
    <x v="2"/>
    <m/>
    <m/>
    <x v="5"/>
    <x v="2"/>
    <m/>
  </r>
  <r>
    <n v="2019"/>
    <x v="6"/>
    <x v="18"/>
    <d v="2019-08-30T00:00:00"/>
    <s v="XND"/>
    <s v="H60A"/>
    <s v="655"/>
    <s v="MADC-S"/>
    <s v="M9T-670"/>
    <s v="AJ0-006"/>
    <s v="4X4TST"/>
    <s v="E1D"/>
    <s v="655193530560"/>
    <s v="L011120"/>
    <s v="OV369"/>
    <s v="4070-4214"/>
    <x v="54"/>
    <m/>
    <x v="0"/>
    <x v="0"/>
    <m/>
    <m/>
    <m/>
    <m/>
    <x v="1"/>
    <m/>
    <m/>
    <x v="3"/>
    <x v="2"/>
    <m/>
  </r>
  <r>
    <n v="2019"/>
    <x v="7"/>
    <x v="19"/>
    <d v="2019-09-02T00:00:00"/>
    <s v="XND"/>
    <s v="H60A"/>
    <s v="655"/>
    <s v="MADC-S"/>
    <s v="M9T-670"/>
    <s v="1K1-027"/>
    <s v="4X4TST"/>
    <s v="E2A"/>
    <s v="655193531187"/>
    <s v="L011277"/>
    <s v="OV369"/>
    <s v="0060-4026"/>
    <x v="189"/>
    <m/>
    <x v="0"/>
    <x v="3"/>
    <m/>
    <m/>
    <m/>
    <m/>
    <x v="1"/>
    <m/>
    <m/>
    <x v="0"/>
    <x v="2"/>
    <m/>
  </r>
  <r>
    <n v="2019"/>
    <x v="7"/>
    <x v="19"/>
    <d v="2019-09-02T00:00:00"/>
    <s v="XND"/>
    <s v="H60A"/>
    <s v="655"/>
    <s v="MADC-S"/>
    <s v="M9T-670"/>
    <s v="1K1-027"/>
    <s v="4X4TST"/>
    <s v="E2A"/>
    <s v="655193531187"/>
    <s v="L011277"/>
    <s v="OV369"/>
    <s v="2120-6306"/>
    <x v="199"/>
    <m/>
    <x v="0"/>
    <x v="0"/>
    <m/>
    <m/>
    <m/>
    <m/>
    <x v="1"/>
    <m/>
    <m/>
    <x v="3"/>
    <x v="2"/>
    <m/>
  </r>
  <r>
    <n v="2019"/>
    <x v="7"/>
    <x v="19"/>
    <d v="2019-09-03T00:00:00"/>
    <s v="XND"/>
    <s v="H60A"/>
    <s v="655"/>
    <s v="MADC-S"/>
    <s v="M9T-670"/>
    <s v="1K1-027"/>
    <s v="TR4X4"/>
    <s v="E1"/>
    <s v="655193530203"/>
    <s v="L011124"/>
    <s v="OV369"/>
    <s v="1190-4373"/>
    <x v="4"/>
    <m/>
    <x v="0"/>
    <x v="1"/>
    <m/>
    <m/>
    <m/>
    <m/>
    <x v="0"/>
    <m/>
    <s v="CSCS2"/>
    <x v="1"/>
    <x v="3"/>
    <s v="CARRIZO"/>
  </r>
  <r>
    <n v="2019"/>
    <x v="7"/>
    <x v="19"/>
    <d v="2019-09-03T00:00:00"/>
    <s v="XND"/>
    <s v="H60A"/>
    <s v="655"/>
    <s v="MADC-S"/>
    <s v="M9T-670"/>
    <s v="1K1-027"/>
    <s v="TR4X4"/>
    <s v="E1"/>
    <s v="655193530203"/>
    <s v="L011124"/>
    <s v="OV369"/>
    <s v="2120-5042"/>
    <x v="140"/>
    <m/>
    <x v="0"/>
    <x v="2"/>
    <m/>
    <m/>
    <m/>
    <m/>
    <x v="1"/>
    <m/>
    <m/>
    <x v="3"/>
    <x v="2"/>
    <m/>
  </r>
  <r>
    <n v="2019"/>
    <x v="7"/>
    <x v="19"/>
    <d v="2019-09-03T00:00:00"/>
    <s v="XND"/>
    <s v="H60A"/>
    <s v="655"/>
    <s v="MADC-S"/>
    <s v="M9T-670"/>
    <s v="1K1-027"/>
    <s v="TR4X2"/>
    <s v="E3"/>
    <s v="655193531772"/>
    <s v="L011325"/>
    <s v="TEKNH"/>
    <s v="0060-4026"/>
    <x v="189"/>
    <m/>
    <x v="0"/>
    <x v="3"/>
    <m/>
    <m/>
    <m/>
    <m/>
    <x v="0"/>
    <m/>
    <s v="CSCS3"/>
    <x v="0"/>
    <x v="7"/>
    <s v="DIAZ"/>
  </r>
  <r>
    <n v="2019"/>
    <x v="7"/>
    <x v="19"/>
    <d v="2019-09-03T00:00:00"/>
    <s v="XND"/>
    <s v="H60A"/>
    <s v="655"/>
    <s v="MADC-S"/>
    <s v="M9T-670"/>
    <s v="1K1-027"/>
    <s v="TR4X2"/>
    <s v="E3"/>
    <s v="655193531772"/>
    <s v="L011325"/>
    <s v="TEKNH"/>
    <s v="4932-5672"/>
    <x v="200"/>
    <m/>
    <x v="0"/>
    <x v="2"/>
    <m/>
    <m/>
    <m/>
    <m/>
    <x v="2"/>
    <m/>
    <m/>
    <x v="3"/>
    <x v="2"/>
    <m/>
  </r>
  <r>
    <n v="2019"/>
    <x v="7"/>
    <x v="19"/>
    <d v="2019-09-03T00:00:00"/>
    <s v="XND"/>
    <s v="H60A"/>
    <s v="655"/>
    <s v="MADC-S"/>
    <s v="M9T-670"/>
    <s v="1K1-027"/>
    <s v="TR4X2"/>
    <s v="E3"/>
    <s v="655193531772"/>
    <s v="L011325"/>
    <s v="TEKNH"/>
    <s v="2120-6306"/>
    <x v="199"/>
    <m/>
    <x v="0"/>
    <x v="0"/>
    <m/>
    <m/>
    <m/>
    <m/>
    <x v="1"/>
    <m/>
    <m/>
    <x v="3"/>
    <x v="2"/>
    <m/>
  </r>
  <r>
    <n v="2019"/>
    <x v="7"/>
    <x v="19"/>
    <d v="2019-09-03T00:00:00"/>
    <s v="XND"/>
    <s v="H60A"/>
    <s v="655"/>
    <s v="MADC-S"/>
    <s v="M9T-670"/>
    <s v="1K1-027"/>
    <s v="TR4X2"/>
    <s v="E3"/>
    <s v="655193531772"/>
    <s v="L011325"/>
    <s v="TEKNH"/>
    <s v="2120-5658"/>
    <x v="201"/>
    <m/>
    <x v="0"/>
    <x v="4"/>
    <m/>
    <m/>
    <m/>
    <m/>
    <x v="0"/>
    <m/>
    <s v="CSCS3"/>
    <x v="6"/>
    <x v="7"/>
    <s v="DIAZ"/>
  </r>
  <r>
    <n v="2019"/>
    <x v="7"/>
    <x v="19"/>
    <d v="2019-09-04T00:00:00"/>
    <s v="XND"/>
    <s v="H60A"/>
    <s v="655"/>
    <s v="MADC-S"/>
    <s v="M9T-670"/>
    <s v="AJ0-006"/>
    <s v="TR4X2"/>
    <s v="E2A"/>
    <s v="655193530160"/>
    <s v="L011400"/>
    <s v="OV727"/>
    <s v="0210-4374"/>
    <x v="202"/>
    <m/>
    <x v="0"/>
    <x v="3"/>
    <m/>
    <m/>
    <m/>
    <m/>
    <x v="0"/>
    <m/>
    <s v="CSCS3"/>
    <x v="1"/>
    <x v="0"/>
    <s v="SUAREZ"/>
  </r>
  <r>
    <n v="2019"/>
    <x v="7"/>
    <x v="19"/>
    <d v="2019-09-04T00:00:00"/>
    <s v="XND"/>
    <s v="H60A"/>
    <s v="655"/>
    <s v="MADC-S"/>
    <s v="M9T-670"/>
    <s v="AJ0-006"/>
    <s v="TR4X2"/>
    <s v="E2A"/>
    <s v="655193530160"/>
    <s v="L011400"/>
    <s v="OV727"/>
    <s v="3190-6107"/>
    <x v="203"/>
    <m/>
    <x v="0"/>
    <x v="4"/>
    <m/>
    <m/>
    <m/>
    <m/>
    <x v="0"/>
    <m/>
    <s v="CSCS1"/>
    <x v="6"/>
    <x v="4"/>
    <s v="FERREYRA"/>
  </r>
  <r>
    <n v="2019"/>
    <x v="7"/>
    <x v="19"/>
    <d v="2019-09-04T00:00:00"/>
    <s v="XND"/>
    <s v="H60A"/>
    <s v="655"/>
    <s v="MADC-S"/>
    <s v="M9T-670"/>
    <s v="AJ0-006"/>
    <s v="TR4X2"/>
    <s v="E2A"/>
    <s v="655193530160"/>
    <s v="L011400"/>
    <s v="OV727"/>
    <s v="2120-6401"/>
    <x v="204"/>
    <m/>
    <x v="0"/>
    <x v="4"/>
    <m/>
    <m/>
    <m/>
    <m/>
    <x v="0"/>
    <m/>
    <s v="CSCS1"/>
    <x v="6"/>
    <x v="4"/>
    <s v="FERREYRA"/>
  </r>
  <r>
    <n v="2019"/>
    <x v="7"/>
    <x v="19"/>
    <d v="2019-09-04T00:00:00"/>
    <s v="XND"/>
    <s v="H60A"/>
    <s v="655"/>
    <s v="MADC-S"/>
    <s v="M9T-670"/>
    <s v="AJ0-006"/>
    <s v="TR4X2"/>
    <s v="E2A"/>
    <s v="655193530160"/>
    <s v="L011400"/>
    <s v="OV727"/>
    <s v="0011-4027"/>
    <x v="205"/>
    <m/>
    <x v="0"/>
    <x v="3"/>
    <m/>
    <m/>
    <m/>
    <m/>
    <x v="0"/>
    <m/>
    <s v="CSCS3"/>
    <x v="0"/>
    <x v="0"/>
    <s v="SUAREZ"/>
  </r>
  <r>
    <n v="2019"/>
    <x v="7"/>
    <x v="19"/>
    <d v="2019-09-04T00:00:00"/>
    <s v="XND"/>
    <s v="H60A"/>
    <s v="655"/>
    <s v="MADC-S"/>
    <s v="M9T-670"/>
    <s v="AJ0-006"/>
    <s v="4X4TST"/>
    <s v="E2A"/>
    <s v="655193530793"/>
    <s v="L011397"/>
    <s v="OV727"/>
    <s v="2240-5215"/>
    <x v="96"/>
    <m/>
    <x v="0"/>
    <x v="1"/>
    <m/>
    <m/>
    <m/>
    <m/>
    <x v="2"/>
    <m/>
    <m/>
    <x v="1"/>
    <x v="2"/>
    <m/>
  </r>
  <r>
    <n v="2019"/>
    <x v="7"/>
    <x v="19"/>
    <d v="2019-09-04T00:00:00"/>
    <s v="XND"/>
    <s v="H60A"/>
    <s v="655"/>
    <s v="MADC-S"/>
    <s v="M9T-670"/>
    <s v="AJ0-006"/>
    <s v="4X4TST"/>
    <s v="E2A"/>
    <s v="655193530793"/>
    <s v="L011397"/>
    <s v="OV727"/>
    <s v="0060-4025"/>
    <x v="161"/>
    <m/>
    <x v="0"/>
    <x v="3"/>
    <m/>
    <m/>
    <m/>
    <m/>
    <x v="0"/>
    <m/>
    <s v="CSCS2"/>
    <x v="0"/>
    <x v="3"/>
    <s v="CARRIZO"/>
  </r>
  <r>
    <n v="2019"/>
    <x v="7"/>
    <x v="19"/>
    <d v="2019-09-04T00:00:00"/>
    <s v="XND"/>
    <s v="H60A"/>
    <s v="655"/>
    <s v="MADC-S"/>
    <s v="M9T-670"/>
    <s v="AJ0-006"/>
    <s v="4X4TST"/>
    <s v="E2A"/>
    <s v="655193530793"/>
    <s v="L011397"/>
    <s v="OV727"/>
    <s v="3190-6107"/>
    <x v="203"/>
    <m/>
    <x v="0"/>
    <x v="4"/>
    <m/>
    <m/>
    <m/>
    <m/>
    <x v="0"/>
    <m/>
    <s v="CSCS1"/>
    <x v="6"/>
    <x v="4"/>
    <s v="FERREYRA"/>
  </r>
  <r>
    <n v="2019"/>
    <x v="7"/>
    <x v="19"/>
    <d v="2019-09-05T00:00:00"/>
    <s v="XND"/>
    <s v="H60A"/>
    <s v="655"/>
    <s v="MADC-S"/>
    <s v="M9T-670"/>
    <s v="1K1-027"/>
    <s v="4X2TCO"/>
    <s v="E1"/>
    <s v="655193420003"/>
    <s v="L010992"/>
    <s v="OV369"/>
    <s v="2150-6710"/>
    <x v="206"/>
    <m/>
    <x v="0"/>
    <x v="4"/>
    <m/>
    <m/>
    <m/>
    <m/>
    <x v="2"/>
    <m/>
    <m/>
    <x v="6"/>
    <x v="2"/>
    <m/>
  </r>
  <r>
    <n v="2019"/>
    <x v="7"/>
    <x v="19"/>
    <d v="2019-09-05T00:00:00"/>
    <s v="XND"/>
    <s v="H60A"/>
    <s v="655"/>
    <s v="MADC-S"/>
    <s v="M9T-670"/>
    <s v="1K1-027"/>
    <s v="4X2TCO"/>
    <s v="E1"/>
    <s v="655193420003"/>
    <s v="L010992"/>
    <s v="OV369"/>
    <s v="4070-4214"/>
    <x v="54"/>
    <m/>
    <x v="0"/>
    <x v="0"/>
    <m/>
    <m/>
    <m/>
    <m/>
    <x v="1"/>
    <m/>
    <m/>
    <x v="3"/>
    <x v="2"/>
    <m/>
  </r>
  <r>
    <n v="2019"/>
    <x v="7"/>
    <x v="19"/>
    <d v="2019-09-05T00:00:00"/>
    <s v="XND"/>
    <s v="H60A"/>
    <s v="655"/>
    <s v="MADC-S"/>
    <s v="M9T-670"/>
    <s v="1K1-027"/>
    <s v="TR4X4"/>
    <s v="E2A"/>
    <s v="655193531153"/>
    <s v="L011441"/>
    <s v="OV369"/>
    <s v="1530-4303"/>
    <x v="207"/>
    <m/>
    <x v="0"/>
    <x v="2"/>
    <m/>
    <m/>
    <m/>
    <m/>
    <x v="1"/>
    <m/>
    <m/>
    <x v="1"/>
    <x v="2"/>
    <m/>
  </r>
  <r>
    <n v="2019"/>
    <x v="7"/>
    <x v="19"/>
    <d v="2019-09-06T00:00:00"/>
    <s v="XND"/>
    <s v="H60A"/>
    <s v="655"/>
    <s v="MADC-S"/>
    <s v="M9T-670"/>
    <s v="1K1-027"/>
    <s v="TR4X2"/>
    <s v="E1"/>
    <s v="655193530257"/>
    <s v="L011503"/>
    <s v="OV369"/>
    <s v="1020-4352"/>
    <x v="208"/>
    <m/>
    <x v="0"/>
    <x v="1"/>
    <m/>
    <m/>
    <m/>
    <m/>
    <x v="2"/>
    <m/>
    <m/>
    <x v="1"/>
    <x v="2"/>
    <m/>
  </r>
  <r>
    <n v="2019"/>
    <x v="7"/>
    <x v="19"/>
    <d v="2019-09-06T00:00:00"/>
    <s v="XND"/>
    <s v="H60A"/>
    <s v="655"/>
    <s v="MADC-S"/>
    <s v="M9T-670"/>
    <s v="1K1-027"/>
    <s v="TR4X2"/>
    <s v="E1"/>
    <s v="655193530257"/>
    <s v="L011503"/>
    <s v="OV369"/>
    <s v="1040-4207"/>
    <x v="209"/>
    <m/>
    <x v="0"/>
    <x v="1"/>
    <m/>
    <m/>
    <m/>
    <m/>
    <x v="2"/>
    <m/>
    <m/>
    <x v="1"/>
    <x v="2"/>
    <m/>
  </r>
  <r>
    <n v="2019"/>
    <x v="7"/>
    <x v="19"/>
    <d v="2019-09-06T00:00:00"/>
    <s v="XND"/>
    <s v="H60A"/>
    <s v="655"/>
    <s v="MADC-S"/>
    <s v="M9T-670"/>
    <s v="1K1-027"/>
    <s v="TR4X2"/>
    <s v="E1"/>
    <s v="655193530257"/>
    <s v="L011503"/>
    <s v="OV369"/>
    <s v="0011-4926"/>
    <x v="122"/>
    <m/>
    <x v="0"/>
    <x v="3"/>
    <m/>
    <m/>
    <m/>
    <m/>
    <x v="0"/>
    <m/>
    <s v="CSCS2"/>
    <x v="0"/>
    <x v="5"/>
    <s v="BARRERA"/>
  </r>
  <r>
    <n v="2019"/>
    <x v="7"/>
    <x v="19"/>
    <d v="2019-09-06T00:00:00"/>
    <s v="XND"/>
    <s v="H60A"/>
    <s v="655"/>
    <s v="MADC-S"/>
    <s v="M9T-670"/>
    <s v="1K1-027"/>
    <s v="TR4X4"/>
    <s v="E1D"/>
    <s v="655193530590"/>
    <s v="L011499"/>
    <s v="OV369"/>
    <s v="2120-6306"/>
    <x v="199"/>
    <m/>
    <x v="0"/>
    <x v="0"/>
    <m/>
    <m/>
    <m/>
    <m/>
    <x v="1"/>
    <m/>
    <m/>
    <x v="3"/>
    <x v="2"/>
    <m/>
  </r>
  <r>
    <n v="2019"/>
    <x v="7"/>
    <x v="19"/>
    <d v="2019-09-06T00:00:00"/>
    <s v="XND"/>
    <s v="H60A"/>
    <s v="655"/>
    <s v="MADC-S"/>
    <s v="M9T-670"/>
    <s v="1K1-027"/>
    <s v="TR4X4"/>
    <s v="E1D"/>
    <s v="655193530590"/>
    <s v="L011499"/>
    <s v="OV369"/>
    <s v="2330-5002"/>
    <x v="210"/>
    <m/>
    <x v="0"/>
    <x v="5"/>
    <m/>
    <m/>
    <m/>
    <m/>
    <x v="0"/>
    <m/>
    <s v="CSCS2"/>
    <x v="2"/>
    <x v="8"/>
    <s v="QUINTERO"/>
  </r>
  <r>
    <n v="2019"/>
    <x v="7"/>
    <x v="19"/>
    <d v="2019-09-06T00:00:00"/>
    <s v="XND"/>
    <s v="H60A"/>
    <s v="655"/>
    <s v="MADC-S"/>
    <s v="M9T-670"/>
    <s v="1K1-027"/>
    <s v="TR4X4"/>
    <s v="E1D"/>
    <s v="655193530590"/>
    <s v="L011499"/>
    <s v="OV369"/>
    <s v="1450-4504"/>
    <x v="211"/>
    <m/>
    <x v="0"/>
    <x v="1"/>
    <m/>
    <m/>
    <m/>
    <m/>
    <x v="1"/>
    <m/>
    <m/>
    <x v="1"/>
    <x v="2"/>
    <m/>
  </r>
  <r>
    <n v="2019"/>
    <x v="7"/>
    <x v="20"/>
    <d v="2019-09-12T00:00:00"/>
    <s v="XND"/>
    <s v="H60A"/>
    <s v="655"/>
    <s v="MADC-S"/>
    <s v="M9T-670"/>
    <s v="AJ0-006"/>
    <s v="4X4TST"/>
    <s v="E3"/>
    <s v="655193520025"/>
    <s v="L011560"/>
    <s v="OV369"/>
    <s v="0060-4025"/>
    <x v="161"/>
    <m/>
    <x v="0"/>
    <x v="3"/>
    <m/>
    <m/>
    <m/>
    <m/>
    <x v="1"/>
    <m/>
    <m/>
    <x v="0"/>
    <x v="2"/>
    <m/>
  </r>
  <r>
    <n v="2019"/>
    <x v="7"/>
    <x v="20"/>
    <d v="2019-09-12T00:00:00"/>
    <s v="XND"/>
    <s v="H60A"/>
    <s v="655"/>
    <s v="MADC-S"/>
    <s v="M9T-670"/>
    <s v="AJ0-006"/>
    <s v="TR4X2"/>
    <s v="E3"/>
    <s v="655193531760"/>
    <s v="L011581"/>
    <s v="TEKNH"/>
    <s v="1190-4376"/>
    <x v="212"/>
    <m/>
    <x v="0"/>
    <x v="1"/>
    <m/>
    <m/>
    <m/>
    <m/>
    <x v="0"/>
    <m/>
    <s v="CSCS3"/>
    <x v="1"/>
    <x v="7"/>
    <s v="DIAZ"/>
  </r>
  <r>
    <n v="2019"/>
    <x v="7"/>
    <x v="20"/>
    <d v="2019-09-13T00:00:00"/>
    <s v="XND"/>
    <s v="H60A"/>
    <s v="655"/>
    <s v="MADC-S"/>
    <s v="M9T-670"/>
    <s v="1K1-027"/>
    <s v="4X4TST"/>
    <s v="E2A"/>
    <s v="655193530150"/>
    <s v="L011629"/>
    <s v="OV369"/>
    <s v="2120-6306"/>
    <x v="199"/>
    <m/>
    <x v="0"/>
    <x v="0"/>
    <m/>
    <m/>
    <m/>
    <m/>
    <x v="1"/>
    <m/>
    <m/>
    <x v="3"/>
    <x v="2"/>
    <m/>
  </r>
  <r>
    <n v="2019"/>
    <x v="7"/>
    <x v="20"/>
    <d v="2019-09-13T00:00:00"/>
    <s v="XND"/>
    <s v="H60A"/>
    <s v="655"/>
    <s v="MADC-S"/>
    <s v="M9T-670"/>
    <s v="1K1-027"/>
    <s v="4X4TST"/>
    <s v="E2A"/>
    <s v="655193530150"/>
    <s v="L011629"/>
    <s v="OV369"/>
    <s v="0011-4926"/>
    <x v="122"/>
    <m/>
    <x v="0"/>
    <x v="3"/>
    <m/>
    <m/>
    <m/>
    <m/>
    <x v="0"/>
    <m/>
    <s v="CSCS2"/>
    <x v="0"/>
    <x v="3"/>
    <s v="CARRIZO"/>
  </r>
  <r>
    <n v="2019"/>
    <x v="7"/>
    <x v="20"/>
    <d v="2019-09-13T00:00:00"/>
    <s v="XND"/>
    <s v="H60A"/>
    <s v="655"/>
    <s v="MADC-S"/>
    <s v="M9T-670"/>
    <s v="1K1-027"/>
    <s v="TR4X2"/>
    <s v="E1D"/>
    <s v="655193530626"/>
    <s v="L011630"/>
    <s v="OV369"/>
    <s v="1070-4513"/>
    <x v="213"/>
    <m/>
    <x v="0"/>
    <x v="1"/>
    <m/>
    <m/>
    <m/>
    <m/>
    <x v="2"/>
    <m/>
    <m/>
    <x v="1"/>
    <x v="2"/>
    <m/>
  </r>
  <r>
    <n v="2019"/>
    <x v="7"/>
    <x v="20"/>
    <d v="2019-09-13T00:00:00"/>
    <s v="XND"/>
    <s v="H60A"/>
    <s v="655"/>
    <s v="MADC-S"/>
    <s v="M9T-670"/>
    <s v="1K1-027"/>
    <s v="TR4X2"/>
    <s v="E1D"/>
    <s v="655193530626"/>
    <s v="L011630"/>
    <s v="OV369"/>
    <s v="1530-4214"/>
    <x v="214"/>
    <m/>
    <x v="1"/>
    <x v="3"/>
    <m/>
    <m/>
    <m/>
    <m/>
    <x v="2"/>
    <m/>
    <m/>
    <x v="1"/>
    <x v="2"/>
    <m/>
  </r>
  <r>
    <n v="2019"/>
    <x v="7"/>
    <x v="21"/>
    <d v="2019-09-16T00:00:00"/>
    <s v="XND"/>
    <s v="H60A"/>
    <s v="655"/>
    <s v="MADC-S"/>
    <s v="M9T-670"/>
    <s v="1K1-027"/>
    <s v="TR4X2"/>
    <s v="E1D"/>
    <s v="655193530572"/>
    <s v="L011604"/>
    <s v="OV369"/>
    <s v="2120-6306"/>
    <x v="199"/>
    <m/>
    <x v="0"/>
    <x v="0"/>
    <m/>
    <m/>
    <m/>
    <m/>
    <x v="1"/>
    <m/>
    <m/>
    <x v="3"/>
    <x v="2"/>
    <m/>
  </r>
  <r>
    <n v="2019"/>
    <x v="7"/>
    <x v="21"/>
    <d v="2019-09-17T00:00:00"/>
    <s v="XND"/>
    <s v="H60A"/>
    <s v="655"/>
    <s v="MADC-S"/>
    <s v="M9T-670"/>
    <s v="AJ0-006"/>
    <s v="4X4TST"/>
    <s v="E1D"/>
    <s v="655193530637"/>
    <s v="L011704"/>
    <s v="OV369"/>
    <s v="0031-4146"/>
    <x v="215"/>
    <m/>
    <x v="0"/>
    <x v="3"/>
    <m/>
    <m/>
    <m/>
    <m/>
    <x v="0"/>
    <m/>
    <s v="CSCS3"/>
    <x v="0"/>
    <x v="7"/>
    <s v="DIAZ"/>
  </r>
  <r>
    <n v="2019"/>
    <x v="7"/>
    <x v="21"/>
    <d v="2019-09-17T00:00:00"/>
    <s v="XND"/>
    <s v="H60A"/>
    <s v="655"/>
    <s v="MADC-S"/>
    <s v="M9T-670"/>
    <s v="AJ0-006"/>
    <s v="TR4X4"/>
    <s v="E2A"/>
    <s v="655193531090"/>
    <s v="L011757"/>
    <s v="OV369"/>
    <s v="1180-4418"/>
    <x v="181"/>
    <m/>
    <x v="0"/>
    <x v="1"/>
    <m/>
    <m/>
    <m/>
    <m/>
    <x v="0"/>
    <m/>
    <s v="CSCS3"/>
    <x v="1"/>
    <x v="7"/>
    <s v="DIAZ"/>
  </r>
  <r>
    <n v="2019"/>
    <x v="7"/>
    <x v="21"/>
    <d v="2019-09-17T00:00:00"/>
    <s v="XND"/>
    <s v="H60A"/>
    <s v="655"/>
    <s v="MADC-S"/>
    <s v="M9T-670"/>
    <s v="AJ0-006"/>
    <s v="TR4X4"/>
    <s v="E2A"/>
    <s v="655193531090"/>
    <s v="L011757"/>
    <s v="OV369"/>
    <s v="4150-6306"/>
    <x v="74"/>
    <m/>
    <x v="0"/>
    <x v="0"/>
    <m/>
    <m/>
    <m/>
    <m/>
    <x v="1"/>
    <m/>
    <m/>
    <x v="3"/>
    <x v="2"/>
    <m/>
  </r>
  <r>
    <n v="2019"/>
    <x v="7"/>
    <x v="21"/>
    <d v="2019-09-18T00:00:00"/>
    <s v="XND"/>
    <s v="H60A"/>
    <s v="655"/>
    <s v="MADC-S"/>
    <s v="M9T-670"/>
    <s v="1K1-027"/>
    <s v="4X4TST"/>
    <s v="E2A"/>
    <s v="655193531184"/>
    <s v="L011722"/>
    <s v="OV369"/>
    <s v="2120-6342"/>
    <x v="216"/>
    <m/>
    <x v="0"/>
    <x v="0"/>
    <m/>
    <m/>
    <m/>
    <m/>
    <x v="0"/>
    <m/>
    <s v="CSCS1"/>
    <x v="3"/>
    <x v="1"/>
    <s v="TOLEDO"/>
  </r>
  <r>
    <n v="2019"/>
    <x v="7"/>
    <x v="21"/>
    <d v="2019-09-18T00:00:00"/>
    <s v="XND"/>
    <s v="H60A"/>
    <s v="655"/>
    <s v="MADC-S"/>
    <s v="M9T-670"/>
    <s v="1K1-027"/>
    <s v="TR4X2"/>
    <s v="E3P"/>
    <s v="655193531738"/>
    <s v="L011812"/>
    <s v="OV369"/>
    <s v="1420-4893"/>
    <x v="217"/>
    <m/>
    <x v="0"/>
    <x v="1"/>
    <m/>
    <m/>
    <m/>
    <m/>
    <x v="2"/>
    <m/>
    <m/>
    <x v="1"/>
    <x v="2"/>
    <m/>
  </r>
  <r>
    <n v="2019"/>
    <x v="7"/>
    <x v="21"/>
    <d v="2019-09-19T00:00:00"/>
    <s v="XND"/>
    <s v="H60A"/>
    <s v="655"/>
    <s v="MADC-S"/>
    <s v="M9T-670"/>
    <s v="1K1-027"/>
    <s v="TR4X4"/>
    <s v="E3"/>
    <s v="655193531260"/>
    <s v="L011790"/>
    <s v="TEKNH"/>
    <s v="3190-5106"/>
    <x v="218"/>
    <m/>
    <x v="0"/>
    <x v="3"/>
    <m/>
    <m/>
    <m/>
    <m/>
    <x v="2"/>
    <m/>
    <m/>
    <x v="3"/>
    <x v="2"/>
    <m/>
  </r>
  <r>
    <n v="2019"/>
    <x v="7"/>
    <x v="21"/>
    <d v="2019-09-19T00:00:00"/>
    <s v="XND"/>
    <s v="H60A"/>
    <s v="655"/>
    <s v="MADC-S"/>
    <s v="M9T-670"/>
    <s v="1K1-027"/>
    <s v="TR4X4"/>
    <s v="E3"/>
    <s v="655193531260"/>
    <s v="L011790"/>
    <s v="TEKNH"/>
    <s v="2120-5041"/>
    <x v="130"/>
    <m/>
    <x v="0"/>
    <x v="4"/>
    <m/>
    <m/>
    <m/>
    <m/>
    <x v="0"/>
    <m/>
    <s v="CSCS2"/>
    <x v="3"/>
    <x v="3"/>
    <s v="CARRIZO"/>
  </r>
  <r>
    <n v="2019"/>
    <x v="7"/>
    <x v="21"/>
    <d v="2019-09-19T00:00:00"/>
    <s v="XND"/>
    <s v="H60A"/>
    <s v="655"/>
    <s v="MADC-S"/>
    <s v="M9T-670"/>
    <s v="1K1-027"/>
    <s v="TR4X4"/>
    <s v="E3"/>
    <s v="655193531260"/>
    <s v="L011790"/>
    <s v="TEKNH"/>
    <s v="1400-4504"/>
    <x v="219"/>
    <m/>
    <x v="0"/>
    <x v="1"/>
    <m/>
    <m/>
    <m/>
    <m/>
    <x v="1"/>
    <m/>
    <m/>
    <x v="1"/>
    <x v="2"/>
    <m/>
  </r>
  <r>
    <n v="2019"/>
    <x v="7"/>
    <x v="21"/>
    <d v="2019-09-19T00:00:00"/>
    <s v="XND"/>
    <s v="H60A"/>
    <s v="655"/>
    <s v="MADC-S"/>
    <s v="M9T-670"/>
    <s v="1K1-027"/>
    <s v="TR4X2"/>
    <s v="E2A"/>
    <s v="655193801671"/>
    <s v="L011823"/>
    <s v="TERPR"/>
    <s v="1420-6441"/>
    <x v="128"/>
    <m/>
    <x v="0"/>
    <x v="4"/>
    <m/>
    <m/>
    <m/>
    <m/>
    <x v="2"/>
    <m/>
    <m/>
    <x v="6"/>
    <x v="2"/>
    <m/>
  </r>
  <r>
    <n v="2019"/>
    <x v="7"/>
    <x v="21"/>
    <d v="2019-09-19T00:00:00"/>
    <s v="XND"/>
    <s v="H60A"/>
    <s v="655"/>
    <s v="MADC-S"/>
    <s v="M9T-670"/>
    <s v="1K1-027"/>
    <s v="TR4X2"/>
    <s v="E2A"/>
    <s v="655193801671"/>
    <s v="L011823"/>
    <s v="TERPR"/>
    <s v="1400-4513"/>
    <x v="143"/>
    <m/>
    <x v="0"/>
    <x v="1"/>
    <m/>
    <m/>
    <m/>
    <m/>
    <x v="1"/>
    <m/>
    <m/>
    <x v="1"/>
    <x v="2"/>
    <m/>
  </r>
  <r>
    <n v="2019"/>
    <x v="7"/>
    <x v="21"/>
    <d v="2019-09-19T00:00:00"/>
    <s v="XND"/>
    <s v="H60A"/>
    <s v="655"/>
    <s v="MADC-S"/>
    <s v="M9T-670"/>
    <s v="1K1-027"/>
    <s v="TR4X2"/>
    <s v="E2A"/>
    <s v="655193801671"/>
    <s v="L011823"/>
    <s v="TERPR"/>
    <s v="8710-8100"/>
    <x v="220"/>
    <m/>
    <x v="0"/>
    <x v="4"/>
    <m/>
    <m/>
    <m/>
    <m/>
    <x v="2"/>
    <m/>
    <m/>
    <x v="5"/>
    <x v="2"/>
    <m/>
  </r>
  <r>
    <n v="2019"/>
    <x v="7"/>
    <x v="21"/>
    <d v="2019-09-20T00:00:00"/>
    <s v="XND"/>
    <s v="H60A"/>
    <s v="655"/>
    <s v="MADC-S"/>
    <s v="M9T-670"/>
    <s v="AJ0-006"/>
    <s v="4X4TST"/>
    <s v="E2A"/>
    <s v="655193530235"/>
    <s v="L011963"/>
    <s v="OV727"/>
    <s v="0060-4026"/>
    <x v="189"/>
    <m/>
    <x v="0"/>
    <x v="3"/>
    <m/>
    <m/>
    <m/>
    <m/>
    <x v="0"/>
    <m/>
    <s v="CSCS3"/>
    <x v="0"/>
    <x v="7"/>
    <s v="DIAZ"/>
  </r>
  <r>
    <n v="2019"/>
    <x v="7"/>
    <x v="21"/>
    <d v="2019-09-20T00:00:00"/>
    <s v="XND"/>
    <s v="H60A"/>
    <s v="655"/>
    <s v="MADC-S"/>
    <s v="M9T-670"/>
    <s v="AJ0-006"/>
    <s v="TR4X4"/>
    <s v="E1D"/>
    <s v="655193530614"/>
    <s v="L011892"/>
    <s v="OV369"/>
    <s v="2120-6306"/>
    <x v="199"/>
    <m/>
    <x v="0"/>
    <x v="0"/>
    <m/>
    <m/>
    <m/>
    <m/>
    <x v="1"/>
    <m/>
    <m/>
    <x v="3"/>
    <x v="2"/>
    <m/>
  </r>
  <r>
    <n v="2019"/>
    <x v="7"/>
    <x v="22"/>
    <d v="2019-09-23T00:00:00"/>
    <s v="XND"/>
    <s v="H60A"/>
    <s v="655"/>
    <s v="MADC-S"/>
    <s v="M9T-670"/>
    <s v="1K1-027"/>
    <s v="4X4TST"/>
    <s v="E2A"/>
    <s v="655193530819"/>
    <s v="L012065"/>
    <s v="NV676"/>
    <s v="0060-4026"/>
    <x v="189"/>
    <m/>
    <x v="0"/>
    <x v="3"/>
    <m/>
    <m/>
    <m/>
    <m/>
    <x v="0"/>
    <m/>
    <s v="CSCS3"/>
    <x v="0"/>
    <x v="7"/>
    <s v="DIAZ"/>
  </r>
  <r>
    <n v="2019"/>
    <x v="7"/>
    <x v="22"/>
    <d v="2019-09-24T00:00:00"/>
    <s v="XND"/>
    <s v="H60A"/>
    <s v="655"/>
    <s v="MADC-S"/>
    <s v="M9T-670"/>
    <s v="1K1-027"/>
    <s v="TR4X4"/>
    <s v="E2A"/>
    <s v="655193531059"/>
    <s v="L012031"/>
    <s v="OV369"/>
    <s v="4720-4514"/>
    <x v="221"/>
    <m/>
    <x v="1"/>
    <x v="1"/>
    <m/>
    <m/>
    <m/>
    <m/>
    <x v="2"/>
    <m/>
    <m/>
    <x v="7"/>
    <x v="2"/>
    <m/>
  </r>
  <r>
    <n v="2019"/>
    <x v="7"/>
    <x v="22"/>
    <d v="2019-09-24T00:00:00"/>
    <s v="XND"/>
    <s v="H60A"/>
    <s v="655"/>
    <s v="MADC-S"/>
    <s v="M9T-670"/>
    <s v="1K1-027"/>
    <s v="TR4X4"/>
    <s v="E2A"/>
    <s v="655193531059"/>
    <s v="L012031"/>
    <s v="OV369"/>
    <s v="3190-5106"/>
    <x v="218"/>
    <m/>
    <x v="0"/>
    <x v="3"/>
    <m/>
    <m/>
    <m/>
    <m/>
    <x v="2"/>
    <m/>
    <m/>
    <x v="3"/>
    <x v="2"/>
    <m/>
  </r>
  <r>
    <n v="2019"/>
    <x v="7"/>
    <x v="22"/>
    <d v="2019-09-24T00:00:00"/>
    <s v="XND"/>
    <s v="H60A"/>
    <s v="655"/>
    <s v="MADC-S"/>
    <s v="M9T-670"/>
    <s v="1K1-027"/>
    <s v="TR4X4"/>
    <s v="E2A"/>
    <s v="655193531059"/>
    <s v="L012031"/>
    <s v="OV369"/>
    <s v="2120-5041"/>
    <x v="130"/>
    <m/>
    <x v="0"/>
    <x v="4"/>
    <m/>
    <m/>
    <m/>
    <m/>
    <x v="0"/>
    <m/>
    <s v="CSCS2"/>
    <x v="3"/>
    <x v="3"/>
    <s v="CARRIZO"/>
  </r>
  <r>
    <n v="2019"/>
    <x v="7"/>
    <x v="22"/>
    <d v="2019-09-24T00:00:00"/>
    <s v="XND"/>
    <s v="H60A"/>
    <s v="655"/>
    <s v="MADC-S"/>
    <s v="M9T-670"/>
    <s v="1K1-027"/>
    <s v="TR4X4"/>
    <s v="E2A"/>
    <s v="655193531059"/>
    <s v="L012031"/>
    <s v="OV369"/>
    <s v="2330-5216"/>
    <x v="222"/>
    <m/>
    <x v="0"/>
    <x v="2"/>
    <m/>
    <m/>
    <m/>
    <m/>
    <x v="2"/>
    <m/>
    <m/>
    <x v="1"/>
    <x v="2"/>
    <m/>
  </r>
  <r>
    <n v="2019"/>
    <x v="7"/>
    <x v="22"/>
    <d v="2019-09-24T00:00:00"/>
    <s v="XND"/>
    <s v="H60A"/>
    <s v="655"/>
    <s v="MADC-S"/>
    <s v="M9T-670"/>
    <s v="1K1-027"/>
    <s v="TR4X2"/>
    <s v="E2A"/>
    <s v="655193920137"/>
    <s v="L012102"/>
    <s v="OV369"/>
    <s v="0021-4222"/>
    <x v="61"/>
    <m/>
    <x v="0"/>
    <x v="3"/>
    <m/>
    <m/>
    <m/>
    <m/>
    <x v="0"/>
    <m/>
    <s v="CSCS3"/>
    <x v="0"/>
    <x v="7"/>
    <s v="DIAZ"/>
  </r>
  <r>
    <n v="2019"/>
    <x v="7"/>
    <x v="22"/>
    <d v="2019-09-25T00:00:00"/>
    <s v="XND"/>
    <s v="H60A"/>
    <s v="655"/>
    <s v="MADC-S"/>
    <s v="M9T-670"/>
    <s v="AJ0-006"/>
    <s v="TR4X4"/>
    <s v="E2A"/>
    <s v="655193920149"/>
    <s v="L012168"/>
    <s v="OV369"/>
    <s v="0240-4313"/>
    <x v="142"/>
    <m/>
    <x v="0"/>
    <x v="3"/>
    <m/>
    <m/>
    <m/>
    <m/>
    <x v="2"/>
    <m/>
    <m/>
    <x v="2"/>
    <x v="2"/>
    <m/>
  </r>
  <r>
    <n v="2019"/>
    <x v="7"/>
    <x v="22"/>
    <d v="2019-09-25T00:00:00"/>
    <s v="XND"/>
    <s v="H60A"/>
    <s v="655"/>
    <s v="MADC-S"/>
    <s v="M9T-670"/>
    <s v="AJ0-006"/>
    <s v="TR4X4"/>
    <s v="E2A"/>
    <s v="655193920149"/>
    <s v="L012168"/>
    <s v="OV369"/>
    <s v="2150-6667"/>
    <x v="223"/>
    <m/>
    <x v="0"/>
    <x v="4"/>
    <m/>
    <m/>
    <m/>
    <m/>
    <x v="0"/>
    <m/>
    <s v="CSCS1"/>
    <x v="1"/>
    <x v="4"/>
    <s v="FERREYRA"/>
  </r>
  <r>
    <n v="2019"/>
    <x v="7"/>
    <x v="22"/>
    <d v="2019-09-25T00:00:00"/>
    <s v="XND"/>
    <s v="H60A"/>
    <s v="655"/>
    <s v="MADC-S"/>
    <s v="M9T-670"/>
    <s v="AJ0-006"/>
    <s v="TR4X4"/>
    <s v="E2A"/>
    <s v="655193920149"/>
    <s v="L012168"/>
    <s v="OV369"/>
    <s v="6580-3310"/>
    <x v="75"/>
    <m/>
    <x v="0"/>
    <x v="6"/>
    <m/>
    <m/>
    <m/>
    <m/>
    <x v="2"/>
    <m/>
    <m/>
    <x v="4"/>
    <x v="2"/>
    <m/>
  </r>
  <r>
    <n v="2019"/>
    <x v="7"/>
    <x v="22"/>
    <d v="2019-09-25T00:00:00"/>
    <s v="XND"/>
    <s v="H60A"/>
    <s v="655"/>
    <s v="MADC-S"/>
    <s v="M9T-670"/>
    <s v="AJ0-006"/>
    <s v="4X4TST"/>
    <s v="E3P"/>
    <s v="655193940106"/>
    <s v="L012167"/>
    <s v="OV369"/>
    <s v="2120-5654"/>
    <x v="224"/>
    <m/>
    <x v="0"/>
    <x v="2"/>
    <m/>
    <m/>
    <m/>
    <m/>
    <x v="0"/>
    <m/>
    <s v="CSCS3"/>
    <x v="3"/>
    <x v="7"/>
    <s v="DIAZ"/>
  </r>
  <r>
    <n v="2019"/>
    <x v="7"/>
    <x v="22"/>
    <d v="2019-09-26T00:00:00"/>
    <s v="XND"/>
    <s v="H60A"/>
    <s v="655"/>
    <s v="MADC-S"/>
    <s v="M9T-670"/>
    <s v="1K1-027"/>
    <s v="4X4TST"/>
    <s v="E1D"/>
    <s v="655193950107"/>
    <s v="L012232"/>
    <s v="OV369"/>
    <s v="0030-6306"/>
    <x v="225"/>
    <m/>
    <x v="0"/>
    <x v="0"/>
    <m/>
    <m/>
    <m/>
    <m/>
    <x v="1"/>
    <m/>
    <m/>
    <x v="3"/>
    <x v="2"/>
    <m/>
  </r>
  <r>
    <n v="2019"/>
    <x v="7"/>
    <x v="22"/>
    <d v="2019-09-27T00:00:00"/>
    <s v="XND"/>
    <s v="H60A"/>
    <s v="655"/>
    <s v="MADC-S"/>
    <s v="M9T-670"/>
    <s v="1K1-027"/>
    <s v="TR4X2"/>
    <s v="E3P"/>
    <s v="655193950082"/>
    <s v="L012327"/>
    <s v="OV369"/>
    <s v="1180-4513"/>
    <x v="226"/>
    <m/>
    <x v="0"/>
    <x v="1"/>
    <m/>
    <m/>
    <m/>
    <m/>
    <x v="0"/>
    <m/>
    <s v="CSCS2"/>
    <x v="1"/>
    <x v="9"/>
    <s v="HORESTEIN"/>
  </r>
  <r>
    <n v="2019"/>
    <x v="7"/>
    <x v="22"/>
    <d v="2019-09-27T00:00:00"/>
    <s v="XND"/>
    <s v="H60A"/>
    <s v="655"/>
    <s v="MADC-S"/>
    <s v="M9T-670"/>
    <s v="1K1-027"/>
    <s v="TR4X2"/>
    <s v="E3P"/>
    <s v="655193950082"/>
    <s v="L012327"/>
    <s v="OV369"/>
    <s v="4150-6306"/>
    <x v="74"/>
    <m/>
    <x v="0"/>
    <x v="0"/>
    <m/>
    <m/>
    <m/>
    <m/>
    <x v="1"/>
    <m/>
    <m/>
    <x v="3"/>
    <x v="2"/>
    <m/>
  </r>
  <r>
    <n v="2019"/>
    <x v="7"/>
    <x v="22"/>
    <d v="2019-09-27T00:00:00"/>
    <s v="XND"/>
    <s v="H60A"/>
    <s v="655"/>
    <s v="MADC-S"/>
    <s v="M9T-670"/>
    <s v="1K1-027"/>
    <s v="TR4X4"/>
    <s v="E3"/>
    <s v="655194050035"/>
    <s v="L012324"/>
    <s v="OV369"/>
    <s v="1510-5215"/>
    <x v="198"/>
    <m/>
    <x v="0"/>
    <x v="1"/>
    <m/>
    <m/>
    <m/>
    <m/>
    <x v="0"/>
    <m/>
    <s v="CSCS2"/>
    <x v="2"/>
    <x v="9"/>
    <s v="HORESTEIN"/>
  </r>
  <r>
    <n v="2019"/>
    <x v="7"/>
    <x v="22"/>
    <d v="2019-09-27T00:00:00"/>
    <s v="XND"/>
    <s v="H60A"/>
    <s v="655"/>
    <s v="MADC-S"/>
    <s v="M9T-670"/>
    <s v="1K1-027"/>
    <s v="TR4X4"/>
    <s v="E3"/>
    <s v="655194050035"/>
    <s v="L012324"/>
    <s v="OV369"/>
    <s v="4150-6306"/>
    <x v="74"/>
    <m/>
    <x v="0"/>
    <x v="0"/>
    <m/>
    <m/>
    <m/>
    <m/>
    <x v="1"/>
    <m/>
    <m/>
    <x v="3"/>
    <x v="2"/>
    <m/>
  </r>
  <r>
    <n v="2019"/>
    <x v="7"/>
    <x v="22"/>
    <d v="2019-09-27T00:00:00"/>
    <s v="XND"/>
    <s v="H60A"/>
    <s v="655"/>
    <s v="MADC-S"/>
    <s v="M9T-670"/>
    <s v="1K1-027"/>
    <s v="TR4X4"/>
    <s v="E3"/>
    <s v="655194050035"/>
    <s v="L012324"/>
    <s v="OV369"/>
    <s v="2330-5779"/>
    <x v="227"/>
    <m/>
    <x v="0"/>
    <x v="2"/>
    <m/>
    <m/>
    <m/>
    <m/>
    <x v="2"/>
    <m/>
    <m/>
    <x v="2"/>
    <x v="2"/>
    <m/>
  </r>
  <r>
    <n v="2019"/>
    <x v="8"/>
    <x v="23"/>
    <d v="2019-09-30T00:00:00"/>
    <s v="XND"/>
    <s v="H60A"/>
    <s v="655"/>
    <s v="MADC-S"/>
    <s v="M9T-670"/>
    <s v="AJ0-006"/>
    <s v="4X4TST"/>
    <s v="E1D"/>
    <s v="655193950068"/>
    <s v="L012374"/>
    <s v="OV369"/>
    <s v="3420-6617"/>
    <x v="228"/>
    <m/>
    <x v="0"/>
    <x v="2"/>
    <m/>
    <m/>
    <m/>
    <m/>
    <x v="0"/>
    <m/>
    <s v="CSCS1"/>
    <x v="3"/>
    <x v="1"/>
    <s v="TOLEDO"/>
  </r>
  <r>
    <n v="2019"/>
    <x v="8"/>
    <x v="23"/>
    <d v="2019-10-02T00:00:00"/>
    <s v="XND"/>
    <s v="H60A"/>
    <s v="655"/>
    <s v="MADC-S"/>
    <s v="M9T-670"/>
    <s v="1K1-027"/>
    <s v="TR4X4"/>
    <s v="E1D"/>
    <s v="655194010067"/>
    <s v="L012433"/>
    <s v="TEKNH"/>
    <s v="0060-4026"/>
    <x v="189"/>
    <m/>
    <x v="0"/>
    <x v="3"/>
    <m/>
    <m/>
    <m/>
    <m/>
    <x v="0"/>
    <m/>
    <s v="CSCS3"/>
    <x v="0"/>
    <x v="7"/>
    <s v="DIAZ"/>
  </r>
  <r>
    <n v="2019"/>
    <x v="8"/>
    <x v="23"/>
    <d v="2019-10-02T00:00:00"/>
    <s v="XND"/>
    <s v="H60A"/>
    <s v="655"/>
    <s v="MADC-S"/>
    <s v="M9T-670"/>
    <s v="1K1-027"/>
    <s v="TR4X4"/>
    <s v="E1D"/>
    <s v="655194010067"/>
    <s v="L012433"/>
    <s v="TEKNH"/>
    <s v="6650-2000"/>
    <x v="32"/>
    <m/>
    <x v="0"/>
    <x v="7"/>
    <m/>
    <m/>
    <m/>
    <m/>
    <x v="2"/>
    <m/>
    <m/>
    <x v="4"/>
    <x v="2"/>
    <m/>
  </r>
  <r>
    <n v="2019"/>
    <x v="8"/>
    <x v="23"/>
    <d v="2019-10-02T00:00:00"/>
    <s v="XND"/>
    <s v="H60A"/>
    <s v="655"/>
    <s v="MADC-S"/>
    <s v="M9T-670"/>
    <s v="1K1-027"/>
    <s v="TR4X2"/>
    <s v="E1D"/>
    <s v="655194010075"/>
    <s v="L012507"/>
    <s v="TEKNH"/>
    <s v="0060-4025"/>
    <x v="161"/>
    <m/>
    <x v="0"/>
    <x v="3"/>
    <m/>
    <m/>
    <m/>
    <m/>
    <x v="0"/>
    <m/>
    <s v="CSCS2"/>
    <x v="0"/>
    <x v="9"/>
    <s v="HORESTEIN"/>
  </r>
  <r>
    <n v="2019"/>
    <x v="8"/>
    <x v="23"/>
    <d v="2019-10-02T00:00:00"/>
    <s v="XND"/>
    <s v="H60A"/>
    <s v="655"/>
    <s v="MADC-S"/>
    <s v="M9T-670"/>
    <s v="1K1-027"/>
    <s v="TR4X2"/>
    <s v="E1D"/>
    <s v="655194010075"/>
    <s v="L012507"/>
    <s v="TEKNH"/>
    <s v="1400-5215"/>
    <x v="45"/>
    <m/>
    <x v="0"/>
    <x v="1"/>
    <m/>
    <m/>
    <m/>
    <m/>
    <x v="0"/>
    <m/>
    <s v="CSCS2"/>
    <x v="1"/>
    <x v="9"/>
    <s v="HORESTEIN"/>
  </r>
  <r>
    <n v="2019"/>
    <x v="8"/>
    <x v="23"/>
    <d v="2019-10-04T00:00:00"/>
    <s v="XND"/>
    <s v="H60A"/>
    <s v="655"/>
    <s v="MADC-S"/>
    <s v="M9T-670"/>
    <s v="1K1-027"/>
    <s v="TR4X2"/>
    <s v="E2A"/>
    <s v="655193930115"/>
    <s v="L012635"/>
    <s v="OV727"/>
    <s v="2241-4202"/>
    <x v="229"/>
    <m/>
    <x v="0"/>
    <x v="3"/>
    <m/>
    <m/>
    <m/>
    <m/>
    <x v="2"/>
    <m/>
    <m/>
    <x v="3"/>
    <x v="2"/>
    <m/>
  </r>
  <r>
    <n v="2019"/>
    <x v="8"/>
    <x v="23"/>
    <d v="2019-10-04T00:00:00"/>
    <s v="XND"/>
    <s v="H60A"/>
    <s v="655"/>
    <s v="MADC-S"/>
    <s v="M9T-670"/>
    <s v="1K1-027"/>
    <s v="4X4TST"/>
    <s v="E1"/>
    <s v="655194050025"/>
    <s v="L012524"/>
    <s v="OV369"/>
    <s v="4150-6305"/>
    <x v="40"/>
    <m/>
    <x v="0"/>
    <x v="0"/>
    <m/>
    <m/>
    <m/>
    <m/>
    <x v="0"/>
    <m/>
    <s v="CSCS1"/>
    <x v="3"/>
    <x v="1"/>
    <s v="TOLEDO"/>
  </r>
  <r>
    <n v="2019"/>
    <x v="8"/>
    <x v="24"/>
    <d v="2019-10-07T00:00:00"/>
    <s v="XND"/>
    <s v="H60A"/>
    <s v="655"/>
    <s v="MADC-S"/>
    <s v="M9T-670"/>
    <s v="1K1-027"/>
    <s v="TR4X2"/>
    <s v="E3"/>
    <s v="655194020107"/>
    <s v="L012653"/>
    <s v="TEKNH"/>
    <s v="0240-4313"/>
    <x v="142"/>
    <m/>
    <x v="0"/>
    <x v="3"/>
    <m/>
    <m/>
    <m/>
    <m/>
    <x v="2"/>
    <m/>
    <m/>
    <x v="2"/>
    <x v="2"/>
    <m/>
  </r>
  <r>
    <n v="2019"/>
    <x v="8"/>
    <x v="24"/>
    <d v="2019-10-07T00:00:00"/>
    <s v="XND"/>
    <s v="H60A"/>
    <s v="655"/>
    <s v="MADC-S"/>
    <s v="M9T-670"/>
    <s v="1K1-027"/>
    <s v="TR4X2"/>
    <s v="E3"/>
    <s v="655194020107"/>
    <s v="L012653"/>
    <s v="TEKNH"/>
    <s v="0021-4013"/>
    <x v="80"/>
    <m/>
    <x v="0"/>
    <x v="3"/>
    <m/>
    <m/>
    <m/>
    <m/>
    <x v="0"/>
    <m/>
    <s v="CSCS2"/>
    <x v="0"/>
    <x v="9"/>
    <s v="HORESTEIN"/>
  </r>
  <r>
    <n v="2019"/>
    <x v="8"/>
    <x v="24"/>
    <d v="2019-10-07T00:00:00"/>
    <s v="XND"/>
    <s v="H60A"/>
    <s v="655"/>
    <s v="MADC-S"/>
    <s v="M9T-670"/>
    <s v="1K1-027"/>
    <s v="TR4X2"/>
    <s v="E3"/>
    <s v="655194020107"/>
    <s v="L012653"/>
    <s v="TEKNH"/>
    <s v="2120-5658"/>
    <x v="201"/>
    <m/>
    <x v="0"/>
    <x v="2"/>
    <m/>
    <m/>
    <m/>
    <m/>
    <x v="2"/>
    <m/>
    <m/>
    <x v="3"/>
    <x v="2"/>
    <m/>
  </r>
  <r>
    <n v="2019"/>
    <x v="8"/>
    <x v="24"/>
    <d v="2019-10-07T00:00:00"/>
    <s v="XND"/>
    <s v="H60A"/>
    <s v="655"/>
    <s v="MADC-S"/>
    <s v="M9T-670"/>
    <s v="1K1-027"/>
    <s v="TR4X2"/>
    <s v="E3"/>
    <s v="655194020107"/>
    <s v="L012653"/>
    <s v="TEKNH"/>
    <s v="1400-4210"/>
    <x v="148"/>
    <m/>
    <x v="0"/>
    <x v="1"/>
    <m/>
    <m/>
    <m/>
    <m/>
    <x v="1"/>
    <m/>
    <m/>
    <x v="1"/>
    <x v="2"/>
    <m/>
  </r>
  <r>
    <n v="2019"/>
    <x v="8"/>
    <x v="24"/>
    <d v="2019-10-08T00:00:00"/>
    <s v="XND"/>
    <s v="H60A"/>
    <s v="655"/>
    <s v="MADC-S"/>
    <s v="M9T-670"/>
    <s v="1K1-027"/>
    <s v="TR4X4"/>
    <s v="E3"/>
    <s v="655194050046"/>
    <s v="L012625"/>
    <s v="TEKNH"/>
    <s v="1180-4414"/>
    <x v="230"/>
    <m/>
    <x v="0"/>
    <x v="1"/>
    <m/>
    <m/>
    <m/>
    <m/>
    <x v="1"/>
    <m/>
    <m/>
    <x v="1"/>
    <x v="2"/>
    <m/>
  </r>
  <r>
    <n v="2019"/>
    <x v="8"/>
    <x v="24"/>
    <d v="2019-10-08T00:00:00"/>
    <s v="XND"/>
    <s v="H60A"/>
    <s v="655"/>
    <s v="MADC-S"/>
    <s v="M9T-670"/>
    <s v="1K1-027"/>
    <s v="TR4X4"/>
    <s v="E3"/>
    <s v="655194050046"/>
    <s v="L012625"/>
    <s v="TEKNH"/>
    <s v="1040-4773"/>
    <x v="231"/>
    <m/>
    <x v="0"/>
    <x v="1"/>
    <m/>
    <m/>
    <m/>
    <m/>
    <x v="0"/>
    <m/>
    <s v="CSCS3"/>
    <x v="1"/>
    <x v="0"/>
    <s v="SUAREZ"/>
  </r>
  <r>
    <n v="2019"/>
    <x v="8"/>
    <x v="24"/>
    <d v="2019-10-09T00:00:00"/>
    <s v="XND"/>
    <s v="H60A"/>
    <s v="655"/>
    <s v="MADC-S"/>
    <s v="M9T-670"/>
    <s v="1K1-027"/>
    <s v="TR4X2"/>
    <s v="E2A"/>
    <s v="655194140059"/>
    <s v="L012821"/>
    <s v="OV369"/>
    <s v="0011-4026"/>
    <x v="232"/>
    <m/>
    <x v="0"/>
    <x v="3"/>
    <m/>
    <m/>
    <m/>
    <m/>
    <x v="0"/>
    <m/>
    <s v="CSCS3"/>
    <x v="0"/>
    <x v="7"/>
    <s v="DIAZ"/>
  </r>
  <r>
    <n v="2019"/>
    <x v="8"/>
    <x v="24"/>
    <d v="2019-10-09T00:00:00"/>
    <s v="XND"/>
    <s v="H60A"/>
    <s v="655"/>
    <s v="MADC-S"/>
    <s v="M9T-670"/>
    <s v="1K1-027"/>
    <s v="TR4X2"/>
    <s v="E2A"/>
    <s v="655194140059"/>
    <s v="L012821"/>
    <s v="OV369"/>
    <s v="0011-4019"/>
    <x v="164"/>
    <m/>
    <x v="0"/>
    <x v="3"/>
    <m/>
    <m/>
    <m/>
    <m/>
    <x v="0"/>
    <m/>
    <s v="CSCS2"/>
    <x v="0"/>
    <x v="3"/>
    <s v="CARRIZO"/>
  </r>
  <r>
    <n v="2019"/>
    <x v="8"/>
    <x v="24"/>
    <d v="2019-10-09T00:00:00"/>
    <s v="XND"/>
    <s v="H60A"/>
    <s v="655"/>
    <s v="MADC-S"/>
    <s v="M9T-670"/>
    <s v="1K1-027"/>
    <s v="4X4TST"/>
    <s v="E3"/>
    <s v="655194220115"/>
    <s v="L012823"/>
    <s v="TEKNS"/>
    <s v="0030-4007"/>
    <x v="191"/>
    <m/>
    <x v="0"/>
    <x v="3"/>
    <m/>
    <m/>
    <m/>
    <m/>
    <x v="0"/>
    <m/>
    <s v="CSCS2"/>
    <x v="0"/>
    <x v="3"/>
    <s v="CARRIZO"/>
  </r>
  <r>
    <n v="2019"/>
    <x v="8"/>
    <x v="24"/>
    <d v="2019-10-09T00:00:00"/>
    <s v="XND"/>
    <s v="H60A"/>
    <s v="655"/>
    <s v="MADC-S"/>
    <s v="M9T-670"/>
    <s v="1K1-027"/>
    <s v="4X4TST"/>
    <s v="E3"/>
    <s v="655194220115"/>
    <s v="L012823"/>
    <s v="TEKNS"/>
    <s v="0011-4926"/>
    <x v="122"/>
    <m/>
    <x v="0"/>
    <x v="3"/>
    <m/>
    <m/>
    <m/>
    <m/>
    <x v="0"/>
    <m/>
    <s v="CSCS2"/>
    <x v="0"/>
    <x v="3"/>
    <s v="CARRIZO"/>
  </r>
  <r>
    <n v="2019"/>
    <x v="8"/>
    <x v="24"/>
    <d v="2019-10-09T00:00:00"/>
    <s v="XND"/>
    <s v="H60A"/>
    <s v="655"/>
    <s v="MADC-S"/>
    <s v="M9T-670"/>
    <s v="1K1-027"/>
    <s v="4X4TST"/>
    <s v="E3"/>
    <s v="655194220115"/>
    <s v="L012823"/>
    <s v="TEKNS"/>
    <s v="8312-6001"/>
    <x v="101"/>
    <m/>
    <x v="0"/>
    <x v="7"/>
    <m/>
    <m/>
    <m/>
    <m/>
    <x v="2"/>
    <m/>
    <m/>
    <x v="5"/>
    <x v="2"/>
    <m/>
  </r>
  <r>
    <n v="2019"/>
    <x v="8"/>
    <x v="24"/>
    <d v="2019-10-10T00:00:00"/>
    <s v="XND"/>
    <s v="H60A"/>
    <s v="655"/>
    <s v="MADC-S"/>
    <s v="M9T-670"/>
    <s v="1K1-027"/>
    <s v="TR4X4"/>
    <s v="E3"/>
    <s v="655194120140"/>
    <s v="L012915"/>
    <s v="TEKNS"/>
    <s v="1270-4210"/>
    <x v="233"/>
    <m/>
    <x v="0"/>
    <x v="1"/>
    <m/>
    <m/>
    <m/>
    <m/>
    <x v="1"/>
    <m/>
    <m/>
    <x v="1"/>
    <x v="2"/>
    <m/>
  </r>
  <r>
    <n v="2019"/>
    <x v="8"/>
    <x v="24"/>
    <d v="2019-10-10T00:00:00"/>
    <s v="XND"/>
    <s v="H60A"/>
    <s v="655"/>
    <s v="MADC-S"/>
    <s v="M9T-670"/>
    <s v="1K1-027"/>
    <s v="TR4X2"/>
    <s v="E1D"/>
    <s v="655194250125"/>
    <s v="L012904"/>
    <s v="TEKNH"/>
    <s v="1180-4513"/>
    <x v="226"/>
    <m/>
    <x v="0"/>
    <x v="1"/>
    <m/>
    <m/>
    <m/>
    <m/>
    <x v="0"/>
    <m/>
    <s v="CSCS2"/>
    <x v="1"/>
    <x v="3"/>
    <s v="CARRIZO"/>
  </r>
  <r>
    <n v="2019"/>
    <x v="8"/>
    <x v="24"/>
    <d v="2019-10-10T00:00:00"/>
    <s v="XND"/>
    <s v="H60A"/>
    <s v="655"/>
    <s v="MADC-S"/>
    <s v="M9T-670"/>
    <s v="1K1-027"/>
    <s v="TR4X2"/>
    <s v="E1D"/>
    <s v="655194250125"/>
    <s v="L012904"/>
    <s v="TEKNH"/>
    <s v="0011-4926"/>
    <x v="122"/>
    <m/>
    <x v="0"/>
    <x v="3"/>
    <m/>
    <m/>
    <m/>
    <m/>
    <x v="0"/>
    <m/>
    <s v="CSCS2"/>
    <x v="0"/>
    <x v="3"/>
    <s v="CARRIZO"/>
  </r>
  <r>
    <n v="2019"/>
    <x v="8"/>
    <x v="24"/>
    <d v="2019-10-11T00:00:00"/>
    <s v="XND"/>
    <s v="H60A"/>
    <s v="655"/>
    <s v="MADC-S"/>
    <s v="M9T-670"/>
    <s v="AJ0-006"/>
    <s v="4X4TST"/>
    <s v="E2A"/>
    <s v="655194220141"/>
    <s v="L012928"/>
    <s v="OV369"/>
    <s v="0011-4974"/>
    <x v="234"/>
    <m/>
    <x v="0"/>
    <x v="3"/>
    <m/>
    <m/>
    <m/>
    <m/>
    <x v="0"/>
    <m/>
    <s v="CSCS3"/>
    <x v="0"/>
    <x v="7"/>
    <s v="DIAZ"/>
  </r>
  <r>
    <n v="2019"/>
    <x v="8"/>
    <x v="24"/>
    <d v="2019-10-11T00:00:00"/>
    <s v="XND"/>
    <s v="H60A"/>
    <s v="655"/>
    <s v="MADC-S"/>
    <s v="M9T-670"/>
    <s v="AJ0-006"/>
    <s v="4X4TST"/>
    <s v="E2A"/>
    <s v="655194220141"/>
    <s v="L012928"/>
    <s v="OV369"/>
    <s v="6580-3308"/>
    <x v="235"/>
    <m/>
    <x v="0"/>
    <x v="7"/>
    <m/>
    <m/>
    <m/>
    <m/>
    <x v="2"/>
    <m/>
    <m/>
    <x v="4"/>
    <x v="2"/>
    <m/>
  </r>
  <r>
    <n v="2019"/>
    <x v="8"/>
    <x v="24"/>
    <d v="2019-10-11T00:00:00"/>
    <s v="XND"/>
    <s v="H60A"/>
    <s v="655"/>
    <s v="MADC-S"/>
    <s v="M9T-670"/>
    <s v="1K1-027"/>
    <s v="TR4X4"/>
    <s v="E2A"/>
    <s v="655194250126"/>
    <s v="L012968"/>
    <s v="TEKNS"/>
    <s v="1420-6441"/>
    <x v="128"/>
    <m/>
    <x v="0"/>
    <x v="4"/>
    <m/>
    <m/>
    <m/>
    <m/>
    <x v="2"/>
    <m/>
    <m/>
    <x v="1"/>
    <x v="2"/>
    <m/>
  </r>
  <r>
    <n v="2019"/>
    <x v="8"/>
    <x v="24"/>
    <d v="2019-10-11T00:00:00"/>
    <s v="XND"/>
    <s v="H60A"/>
    <s v="655"/>
    <s v="MADC-S"/>
    <s v="M9T-670"/>
    <s v="1K1-027"/>
    <s v="TR4X4"/>
    <s v="E2A"/>
    <s v="655194250126"/>
    <s v="L012968"/>
    <s v="TEKNS"/>
    <s v="1530-4504"/>
    <x v="236"/>
    <m/>
    <x v="0"/>
    <x v="2"/>
    <m/>
    <m/>
    <m/>
    <m/>
    <x v="0"/>
    <m/>
    <s v="CSCS3"/>
    <x v="2"/>
    <x v="7"/>
    <s v="DIAZ"/>
  </r>
  <r>
    <n v="2019"/>
    <x v="8"/>
    <x v="25"/>
    <d v="2019-10-14T00:00:00"/>
    <s v="XND"/>
    <s v="H60A"/>
    <s v="655"/>
    <s v="MADC-S"/>
    <s v="M9T-670"/>
    <s v="1K1-027"/>
    <s v="4X4TST"/>
    <s v="E2A"/>
    <s v="655194140085"/>
    <s v="L013047"/>
    <s v="OV369"/>
    <s v="4932-4514"/>
    <x v="237"/>
    <m/>
    <x v="0"/>
    <x v="1"/>
    <m/>
    <m/>
    <m/>
    <m/>
    <x v="0"/>
    <m/>
    <s v="CSCS3"/>
    <x v="3"/>
    <x v="7"/>
    <s v="DIAZ"/>
  </r>
  <r>
    <n v="2019"/>
    <x v="8"/>
    <x v="25"/>
    <d v="2019-10-14T00:00:00"/>
    <s v="XND"/>
    <s v="H60A"/>
    <s v="655"/>
    <s v="MADC-S"/>
    <s v="M9T-670"/>
    <s v="1K1-027"/>
    <s v="4X4TST"/>
    <s v="E2A"/>
    <s v="655194140085"/>
    <s v="L013047"/>
    <s v="OV369"/>
    <s v="2120-5654"/>
    <x v="224"/>
    <m/>
    <x v="0"/>
    <x v="2"/>
    <m/>
    <m/>
    <m/>
    <m/>
    <x v="2"/>
    <m/>
    <m/>
    <x v="3"/>
    <x v="2"/>
    <m/>
  </r>
  <r>
    <n v="2019"/>
    <x v="8"/>
    <x v="25"/>
    <d v="2019-10-14T00:00:00"/>
    <s v="XND"/>
    <s v="H60A"/>
    <s v="655"/>
    <s v="MADC-S"/>
    <s v="M9T-670"/>
    <s v="1K1-027"/>
    <s v="TR4X2"/>
    <s v="E1D"/>
    <s v="655194140111"/>
    <s v="L013041"/>
    <s v="OV369"/>
    <s v="2241-4202"/>
    <x v="229"/>
    <m/>
    <x v="0"/>
    <x v="3"/>
    <m/>
    <m/>
    <m/>
    <m/>
    <x v="0"/>
    <m/>
    <s v="CSCS2"/>
    <x v="3"/>
    <x v="3"/>
    <s v="CARRIZO"/>
  </r>
  <r>
    <n v="2019"/>
    <x v="8"/>
    <x v="25"/>
    <d v="2019-10-15T00:00:00"/>
    <s v="XND"/>
    <s v="H60A"/>
    <s v="655"/>
    <s v="MADC-S"/>
    <s v="M9T-670"/>
    <s v="1K1-027"/>
    <s v="TR4X2"/>
    <s v="E1D"/>
    <s v="655194150030"/>
    <s v="L013090"/>
    <s v="OV369"/>
    <s v="0011-4926"/>
    <x v="122"/>
    <m/>
    <x v="0"/>
    <x v="3"/>
    <m/>
    <m/>
    <m/>
    <m/>
    <x v="1"/>
    <m/>
    <m/>
    <x v="0"/>
    <x v="2"/>
    <m/>
  </r>
  <r>
    <n v="2019"/>
    <x v="8"/>
    <x v="25"/>
    <d v="2019-10-16T00:00:00"/>
    <s v="XND"/>
    <s v="H60A"/>
    <s v="655"/>
    <s v="MADC-S"/>
    <s v="M9T-670"/>
    <s v="AJ0-006"/>
    <s v="4X4TST"/>
    <s v="E3"/>
    <s v="655194130413"/>
    <s v="L013106"/>
    <s v="OV369"/>
    <s v="1270-4210"/>
    <x v="233"/>
    <m/>
    <x v="0"/>
    <x v="1"/>
    <m/>
    <m/>
    <m/>
    <m/>
    <x v="1"/>
    <m/>
    <m/>
    <x v="1"/>
    <x v="2"/>
    <m/>
  </r>
  <r>
    <n v="2019"/>
    <x v="8"/>
    <x v="25"/>
    <d v="2019-10-16T00:00:00"/>
    <s v="XND"/>
    <s v="H60A"/>
    <s v="655"/>
    <s v="MADC-S"/>
    <s v="M9T-670"/>
    <s v="1K1-027"/>
    <s v="TR4X2"/>
    <s v="E2A"/>
    <s v="655194220135"/>
    <s v="L013150"/>
    <s v="OV727"/>
    <s v="0240-4313"/>
    <x v="142"/>
    <m/>
    <x v="0"/>
    <x v="3"/>
    <m/>
    <m/>
    <m/>
    <m/>
    <x v="2"/>
    <m/>
    <m/>
    <x v="2"/>
    <x v="2"/>
    <m/>
  </r>
  <r>
    <n v="2019"/>
    <x v="8"/>
    <x v="25"/>
    <d v="2019-10-17T00:00:00"/>
    <s v="XND"/>
    <s v="H60A"/>
    <s v="655"/>
    <s v="MADC-S"/>
    <s v="M9T-670"/>
    <s v="1K1-027"/>
    <s v="TR4X2"/>
    <s v="E1D"/>
    <s v="655194210086"/>
    <s v="L013185"/>
    <s v="OV369"/>
    <s v="4150-7947"/>
    <x v="238"/>
    <m/>
    <x v="0"/>
    <x v="2"/>
    <m/>
    <m/>
    <m/>
    <m/>
    <x v="1"/>
    <m/>
    <m/>
    <x v="3"/>
    <x v="2"/>
    <m/>
  </r>
  <r>
    <n v="2019"/>
    <x v="8"/>
    <x v="25"/>
    <d v="2019-10-17T00:00:00"/>
    <s v="XND"/>
    <s v="H60A"/>
    <s v="655"/>
    <s v="MADC-S"/>
    <s v="M9T-670"/>
    <s v="1K1-027"/>
    <s v="4X4TST"/>
    <s v="E3"/>
    <s v="655194250154"/>
    <s v="L013169"/>
    <s v="TEKNS"/>
    <s v="2240-6102"/>
    <x v="29"/>
    <m/>
    <x v="0"/>
    <x v="5"/>
    <m/>
    <m/>
    <m/>
    <m/>
    <x v="1"/>
    <m/>
    <m/>
    <x v="1"/>
    <x v="2"/>
    <m/>
  </r>
  <r>
    <n v="2019"/>
    <x v="8"/>
    <x v="25"/>
    <d v="2019-10-17T00:00:00"/>
    <s v="XND"/>
    <s v="H60A"/>
    <s v="655"/>
    <s v="MADC-S"/>
    <s v="M9T-670"/>
    <s v="1K1-027"/>
    <s v="4X4TST"/>
    <s v="E3"/>
    <s v="655194250154"/>
    <s v="L013169"/>
    <s v="TEKNS"/>
    <s v="0021-4007"/>
    <x v="239"/>
    <m/>
    <x v="0"/>
    <x v="3"/>
    <m/>
    <m/>
    <m/>
    <m/>
    <x v="0"/>
    <m/>
    <s v="CSCS2"/>
    <x v="0"/>
    <x v="3"/>
    <s v="CARRIZO"/>
  </r>
  <r>
    <n v="2019"/>
    <x v="8"/>
    <x v="25"/>
    <d v="2019-10-18T00:00:00"/>
    <s v="XND"/>
    <s v="H60A"/>
    <s v="655"/>
    <s v="MADC-S"/>
    <s v="M9T-670"/>
    <s v="1K1-027"/>
    <s v="TR4X4"/>
    <s v="E3P"/>
    <s v="655194210094"/>
    <s v="L013234"/>
    <s v="NV676"/>
    <s v="1520-4413"/>
    <x v="240"/>
    <m/>
    <x v="0"/>
    <x v="6"/>
    <m/>
    <m/>
    <m/>
    <m/>
    <x v="0"/>
    <m/>
    <s v="CSCS2"/>
    <x v="2"/>
    <x v="9"/>
    <s v="HORESTEIN"/>
  </r>
  <r>
    <n v="2019"/>
    <x v="8"/>
    <x v="25"/>
    <d v="2019-10-18T00:00:00"/>
    <s v="XND"/>
    <s v="H60A"/>
    <s v="655"/>
    <s v="MADC-S"/>
    <s v="M9T-670"/>
    <s v="1K1-027"/>
    <s v="TR4X4"/>
    <s v="E3P"/>
    <s v="655194210094"/>
    <s v="L013234"/>
    <s v="NV676"/>
    <s v="1400-4210"/>
    <x v="148"/>
    <m/>
    <x v="0"/>
    <x v="1"/>
    <m/>
    <m/>
    <m/>
    <m/>
    <x v="1"/>
    <m/>
    <m/>
    <x v="1"/>
    <x v="2"/>
    <m/>
  </r>
  <r>
    <n v="2019"/>
    <x v="8"/>
    <x v="25"/>
    <d v="2019-10-18T00:00:00"/>
    <s v="XND"/>
    <s v="H60A"/>
    <s v="655"/>
    <s v="MADC-S"/>
    <s v="M9T-670"/>
    <s v="1K1-027"/>
    <s v="TR4X2"/>
    <s v="E2A"/>
    <s v="655194230350"/>
    <s v="L013241"/>
    <s v="OV727"/>
    <s v="0060-4026"/>
    <x v="189"/>
    <m/>
    <x v="0"/>
    <x v="3"/>
    <m/>
    <m/>
    <m/>
    <m/>
    <x v="0"/>
    <m/>
    <s v="CSCS3"/>
    <x v="0"/>
    <x v="0"/>
    <s v="SUAREZ"/>
  </r>
  <r>
    <n v="2019"/>
    <x v="8"/>
    <x v="26"/>
    <d v="2019-10-21T00:00:00"/>
    <s v="XND"/>
    <s v="H60A"/>
    <s v="655"/>
    <s v="MADC-S"/>
    <s v="M9T-670"/>
    <s v="1K1-027"/>
    <s v="TR4X4"/>
    <s v="E3"/>
    <s v="655194220085"/>
    <s v="L013288"/>
    <s v="TEKNS"/>
    <s v="4150-6306"/>
    <x v="74"/>
    <m/>
    <x v="0"/>
    <x v="0"/>
    <m/>
    <m/>
    <m/>
    <m/>
    <x v="1"/>
    <m/>
    <m/>
    <x v="3"/>
    <x v="2"/>
    <m/>
  </r>
  <r>
    <n v="2019"/>
    <x v="8"/>
    <x v="26"/>
    <d v="2019-10-21T00:00:00"/>
    <s v="XND"/>
    <s v="H60A"/>
    <s v="655"/>
    <s v="MADC-S"/>
    <s v="M9T-670"/>
    <s v="AJ0-006"/>
    <s v="TR4X4"/>
    <s v="E3"/>
    <s v="655194220148"/>
    <s v="L013308"/>
    <s v="NV676"/>
    <s v="1510-4442"/>
    <x v="241"/>
    <m/>
    <x v="0"/>
    <x v="2"/>
    <m/>
    <m/>
    <m/>
    <m/>
    <x v="0"/>
    <m/>
    <s v="CSCS3"/>
    <x v="2"/>
    <x v="7"/>
    <s v="DIAZ"/>
  </r>
  <r>
    <n v="2019"/>
    <x v="8"/>
    <x v="26"/>
    <d v="2019-10-21T00:00:00"/>
    <s v="XND"/>
    <s v="H60A"/>
    <s v="655"/>
    <s v="MADC-S"/>
    <s v="M9T-670"/>
    <s v="AJ0-006"/>
    <s v="TR4X4"/>
    <s v="E3"/>
    <s v="655194220148"/>
    <s v="L013308"/>
    <s v="NV676"/>
    <s v="1400-4772"/>
    <x v="23"/>
    <m/>
    <x v="0"/>
    <x v="1"/>
    <m/>
    <m/>
    <m/>
    <m/>
    <x v="2"/>
    <m/>
    <m/>
    <x v="1"/>
    <x v="2"/>
    <m/>
  </r>
  <r>
    <n v="2019"/>
    <x v="8"/>
    <x v="26"/>
    <d v="2019-10-22T00:00:00"/>
    <s v="XND"/>
    <s v="H60A"/>
    <s v="655"/>
    <s v="MADC-S"/>
    <s v="M9T-670"/>
    <s v="1K1-027"/>
    <s v="4X4TST"/>
    <s v="E2A"/>
    <s v="655194240076"/>
    <s v="L013335"/>
    <s v="OV369"/>
    <s v="3220-4401"/>
    <x v="242"/>
    <m/>
    <x v="0"/>
    <x v="3"/>
    <m/>
    <m/>
    <m/>
    <m/>
    <x v="2"/>
    <m/>
    <m/>
    <x v="4"/>
    <x v="2"/>
    <m/>
  </r>
  <r>
    <n v="2019"/>
    <x v="8"/>
    <x v="26"/>
    <d v="2019-10-22T00:00:00"/>
    <s v="XND"/>
    <s v="H60A"/>
    <s v="655"/>
    <s v="MADC-S"/>
    <s v="M9T-670"/>
    <s v="1K1-027"/>
    <s v="4X4TST"/>
    <s v="E2A"/>
    <s v="655194240076"/>
    <s v="L013335"/>
    <s v="OV369"/>
    <s v="8312-6001"/>
    <x v="101"/>
    <m/>
    <x v="0"/>
    <x v="7"/>
    <m/>
    <m/>
    <m/>
    <m/>
    <x v="0"/>
    <m/>
    <s v="CSCD"/>
    <x v="5"/>
    <x v="10"/>
    <s v="PANERO"/>
  </r>
  <r>
    <n v="2019"/>
    <x v="8"/>
    <x v="26"/>
    <d v="2019-10-23T00:00:00"/>
    <s v="XND"/>
    <s v="H60A"/>
    <s v="655"/>
    <s v="MADC-S"/>
    <s v="M9T-670"/>
    <s v="1K1-027"/>
    <s v="TR4X4"/>
    <s v="E3"/>
    <s v="655194310162"/>
    <s v="L013433"/>
    <s v="NV676"/>
    <s v="2850-6697"/>
    <x v="107"/>
    <m/>
    <x v="0"/>
    <x v="4"/>
    <m/>
    <m/>
    <m/>
    <m/>
    <x v="0"/>
    <m/>
    <s v="CSCS1"/>
    <x v="1"/>
    <x v="8"/>
    <s v="QUINTERO"/>
  </r>
  <r>
    <n v="2019"/>
    <x v="8"/>
    <x v="26"/>
    <d v="2019-10-23T00:00:00"/>
    <s v="XND"/>
    <s v="H60A"/>
    <s v="655"/>
    <s v="MADC-S"/>
    <s v="M9T-670"/>
    <s v="1K1-027"/>
    <s v="TR4X4"/>
    <s v="E3"/>
    <s v="655194310162"/>
    <s v="L013433"/>
    <s v="NV676"/>
    <s v="1240-4504"/>
    <x v="243"/>
    <m/>
    <x v="0"/>
    <x v="1"/>
    <m/>
    <m/>
    <m/>
    <m/>
    <x v="2"/>
    <m/>
    <m/>
    <x v="1"/>
    <x v="2"/>
    <m/>
  </r>
  <r>
    <n v="2019"/>
    <x v="8"/>
    <x v="26"/>
    <d v="2019-10-23T00:00:00"/>
    <s v="XND"/>
    <s v="H60A"/>
    <s v="655"/>
    <s v="MADC-S"/>
    <s v="M9T-670"/>
    <s v="1K1-027"/>
    <s v="TR4X4"/>
    <s v="E3"/>
    <s v="655194130394"/>
    <s v="L013433"/>
    <s v="NV676"/>
    <s v="1240-4504"/>
    <x v="243"/>
    <m/>
    <x v="0"/>
    <x v="1"/>
    <m/>
    <m/>
    <m/>
    <m/>
    <x v="2"/>
    <m/>
    <m/>
    <x v="1"/>
    <x v="2"/>
    <m/>
  </r>
  <r>
    <n v="2019"/>
    <x v="8"/>
    <x v="26"/>
    <d v="2019-10-24T00:00:00"/>
    <s v="XND"/>
    <s v="H60A"/>
    <s v="655"/>
    <s v="MADC-S"/>
    <s v="M9T-670"/>
    <s v="1K1-027"/>
    <s v="TR4X4"/>
    <s v="E2A"/>
    <s v="655194250187"/>
    <s v="L013410"/>
    <s v="OV369"/>
    <s v="0240-4313"/>
    <x v="142"/>
    <m/>
    <x v="0"/>
    <x v="3"/>
    <m/>
    <m/>
    <m/>
    <m/>
    <x v="2"/>
    <m/>
    <m/>
    <x v="2"/>
    <x v="2"/>
    <m/>
  </r>
  <r>
    <n v="2019"/>
    <x v="8"/>
    <x v="26"/>
    <d v="2019-10-24T00:00:00"/>
    <s v="XND"/>
    <s v="H60A"/>
    <s v="655"/>
    <s v="MADC-S"/>
    <s v="M9T-670"/>
    <s v="1K1-027"/>
    <s v="TR4X4"/>
    <s v="E2A"/>
    <s v="655194250187"/>
    <s v="L013410"/>
    <s v="OV369"/>
    <s v="3220-4403"/>
    <x v="244"/>
    <m/>
    <x v="0"/>
    <x v="3"/>
    <m/>
    <m/>
    <m/>
    <m/>
    <x v="2"/>
    <m/>
    <m/>
    <x v="4"/>
    <x v="2"/>
    <m/>
  </r>
  <r>
    <n v="2019"/>
    <x v="8"/>
    <x v="26"/>
    <d v="2019-10-24T00:00:00"/>
    <s v="XND"/>
    <s v="H60A"/>
    <s v="655"/>
    <s v="MADC-S"/>
    <s v="M9T-670"/>
    <s v="1K1-027"/>
    <s v="TR4X4"/>
    <s v="E2A"/>
    <s v="655194250187"/>
    <s v="L013410"/>
    <s v="OV369"/>
    <s v="0011-4926"/>
    <x v="122"/>
    <m/>
    <x v="0"/>
    <x v="3"/>
    <m/>
    <m/>
    <m/>
    <m/>
    <x v="1"/>
    <m/>
    <m/>
    <x v="0"/>
    <x v="2"/>
    <m/>
  </r>
  <r>
    <n v="2019"/>
    <x v="8"/>
    <x v="26"/>
    <d v="2019-10-24T00:00:00"/>
    <s v="XND"/>
    <s v="H60A"/>
    <s v="655"/>
    <s v="MADC-S"/>
    <s v="M9T-670"/>
    <s v="1K1-027"/>
    <s v="TR4X4"/>
    <s v="E2A"/>
    <s v="655194250187"/>
    <s v="L013410"/>
    <s v="OV369"/>
    <s v="6580-3310"/>
    <x v="75"/>
    <m/>
    <x v="0"/>
    <x v="7"/>
    <m/>
    <m/>
    <m/>
    <m/>
    <x v="2"/>
    <m/>
    <m/>
    <x v="4"/>
    <x v="2"/>
    <m/>
  </r>
  <r>
    <n v="2019"/>
    <x v="8"/>
    <x v="27"/>
    <d v="2019-10-28T00:00:00"/>
    <s v="XND"/>
    <s v="H60A"/>
    <s v="655"/>
    <s v="MADC-S"/>
    <s v="M9T-670"/>
    <s v="1K1-027"/>
    <s v="TR4X2"/>
    <s v="E3"/>
    <s v="655194320176"/>
    <s v="L013592"/>
    <s v="TEKNH"/>
    <s v="8311-5612"/>
    <x v="36"/>
    <m/>
    <x v="0"/>
    <x v="8"/>
    <m/>
    <m/>
    <m/>
    <m/>
    <x v="2"/>
    <m/>
    <m/>
    <x v="5"/>
    <x v="2"/>
    <m/>
  </r>
  <r>
    <n v="2019"/>
    <x v="8"/>
    <x v="27"/>
    <d v="2019-10-28T00:00:00"/>
    <s v="XND"/>
    <s v="H60A"/>
    <s v="655"/>
    <s v="MADC-S"/>
    <s v="M9T-670"/>
    <s v="1K1-027"/>
    <s v="TR4X2"/>
    <s v="E3"/>
    <s v="655194320176"/>
    <s v="L013592"/>
    <s v="TEKNH"/>
    <s v="4210-4310"/>
    <x v="245"/>
    <m/>
    <x v="0"/>
    <x v="4"/>
    <m/>
    <m/>
    <m/>
    <m/>
    <x v="2"/>
    <m/>
    <m/>
    <x v="6"/>
    <x v="2"/>
    <m/>
  </r>
  <r>
    <n v="2019"/>
    <x v="8"/>
    <x v="27"/>
    <d v="2019-10-28T00:00:00"/>
    <s v="XND"/>
    <s v="H60A"/>
    <s v="655"/>
    <s v="MADC-S"/>
    <s v="M9T-670"/>
    <s v="1K1-027"/>
    <s v="TR4X4"/>
    <s v="E3"/>
    <s v="655194350161"/>
    <s v="L013642"/>
    <s v="OV369"/>
    <s v="8311-5612"/>
    <x v="36"/>
    <m/>
    <x v="0"/>
    <x v="8"/>
    <m/>
    <m/>
    <m/>
    <m/>
    <x v="2"/>
    <m/>
    <m/>
    <x v="5"/>
    <x v="2"/>
    <m/>
  </r>
  <r>
    <n v="2019"/>
    <x v="8"/>
    <x v="27"/>
    <d v="2019-10-28T00:00:00"/>
    <s v="XND"/>
    <s v="H60A"/>
    <s v="655"/>
    <s v="MADC-S"/>
    <s v="M9T-670"/>
    <s v="1K1-027"/>
    <s v="TR4X4"/>
    <s v="E3"/>
    <s v="655194350161"/>
    <s v="L013642"/>
    <s v="OV369"/>
    <s v="2171-6630"/>
    <x v="246"/>
    <m/>
    <x v="0"/>
    <x v="4"/>
    <m/>
    <m/>
    <m/>
    <m/>
    <x v="2"/>
    <m/>
    <m/>
    <x v="6"/>
    <x v="2"/>
    <m/>
  </r>
  <r>
    <n v="2019"/>
    <x v="8"/>
    <x v="27"/>
    <d v="2019-10-29T00:00:00"/>
    <s v="XND"/>
    <s v="H60A"/>
    <s v="655"/>
    <s v="MADC-S"/>
    <s v="M9T-670"/>
    <s v="1K1-027"/>
    <s v="TR4X4"/>
    <s v="E2A"/>
    <s v="655194320208"/>
    <s v="L013662"/>
    <s v="TEKNH"/>
    <s v="1420-6441"/>
    <x v="128"/>
    <m/>
    <x v="0"/>
    <x v="4"/>
    <m/>
    <m/>
    <m/>
    <m/>
    <x v="1"/>
    <m/>
    <m/>
    <x v="6"/>
    <x v="2"/>
    <m/>
  </r>
  <r>
    <n v="2019"/>
    <x v="8"/>
    <x v="27"/>
    <d v="2019-10-29T00:00:00"/>
    <s v="XND"/>
    <s v="H60A"/>
    <s v="655"/>
    <s v="MADC-S"/>
    <s v="M9T-670"/>
    <s v="AJ0-006"/>
    <s v="4X4TST"/>
    <s v="E3"/>
    <s v="655194350165"/>
    <s v="L013692"/>
    <s v="OV369"/>
    <s v="2310-5014"/>
    <x v="247"/>
    <m/>
    <x v="0"/>
    <x v="4"/>
    <m/>
    <m/>
    <m/>
    <m/>
    <x v="2"/>
    <m/>
    <m/>
    <x v="6"/>
    <x v="2"/>
    <m/>
  </r>
  <r>
    <n v="2019"/>
    <x v="8"/>
    <x v="27"/>
    <d v="2019-10-30T00:00:00"/>
    <s v="XND"/>
    <s v="H60A"/>
    <s v="655"/>
    <s v="MADC-S"/>
    <s v="M9T-670"/>
    <s v="1K1-027"/>
    <s v="4X4TST"/>
    <s v="E3"/>
    <s v="655194350159"/>
    <s v="L013734"/>
    <s v="TERPR"/>
    <s v="4932-4514"/>
    <x v="237"/>
    <m/>
    <x v="0"/>
    <x v="1"/>
    <m/>
    <m/>
    <m/>
    <m/>
    <x v="0"/>
    <m/>
    <s v="CSCS3"/>
    <x v="3"/>
    <x v="7"/>
    <s v="DIAZ"/>
  </r>
  <r>
    <n v="2019"/>
    <x v="8"/>
    <x v="27"/>
    <d v="2019-10-30T00:00:00"/>
    <s v="XND"/>
    <s v="H60A"/>
    <s v="655"/>
    <s v="MADC-S"/>
    <s v="M9T-670"/>
    <s v="1K1-027"/>
    <s v="4X4TST"/>
    <s v="E3"/>
    <s v="655194350159"/>
    <s v="L013734"/>
    <s v="TERPR"/>
    <s v="2540-5601"/>
    <x v="248"/>
    <m/>
    <x v="0"/>
    <x v="2"/>
    <m/>
    <m/>
    <m/>
    <m/>
    <x v="2"/>
    <m/>
    <m/>
    <x v="3"/>
    <x v="2"/>
    <m/>
  </r>
  <r>
    <n v="2019"/>
    <x v="8"/>
    <x v="27"/>
    <d v="2019-10-31T00:00:00"/>
    <s v="XND"/>
    <s v="H60A"/>
    <s v="655"/>
    <s v="MADC-S"/>
    <s v="M9T-670"/>
    <s v="1K1-027"/>
    <s v="TR4X4"/>
    <s v="E2A"/>
    <s v="655194430008"/>
    <s v="L013835"/>
    <s v="OV727"/>
    <s v="2330-8018"/>
    <x v="249"/>
    <m/>
    <x v="0"/>
    <x v="4"/>
    <m/>
    <m/>
    <m/>
    <m/>
    <x v="0"/>
    <m/>
    <s v="CSCS1"/>
    <x v="2"/>
    <x v="4"/>
    <s v="FERREYRA"/>
  </r>
  <r>
    <n v="2019"/>
    <x v="8"/>
    <x v="27"/>
    <d v="2019-10-31T00:00:00"/>
    <s v="XND"/>
    <s v="H60A"/>
    <s v="655"/>
    <s v="MADC-S"/>
    <s v="M9T-670"/>
    <s v="1K1-027"/>
    <s v="TR4X2"/>
    <s v="E1D"/>
    <s v="655194440024"/>
    <s v="L013795"/>
    <s v="OV369"/>
    <s v="0070-4401"/>
    <x v="250"/>
    <m/>
    <x v="0"/>
    <x v="3"/>
    <m/>
    <m/>
    <m/>
    <m/>
    <x v="1"/>
    <m/>
    <m/>
    <x v="0"/>
    <x v="2"/>
    <m/>
  </r>
  <r>
    <n v="2019"/>
    <x v="8"/>
    <x v="27"/>
    <d v="2019-10-31T00:00:00"/>
    <s v="XND"/>
    <s v="H60A"/>
    <s v="655"/>
    <s v="MADC-S"/>
    <s v="M9T-670"/>
    <s v="1K1-027"/>
    <s v="TR4X2"/>
    <s v="E1D"/>
    <s v="655194440024"/>
    <s v="L013795"/>
    <s v="OV369"/>
    <s v="1410-4417"/>
    <x v="251"/>
    <m/>
    <x v="0"/>
    <x v="1"/>
    <m/>
    <m/>
    <m/>
    <m/>
    <x v="0"/>
    <m/>
    <s v="CSCS2"/>
    <x v="1"/>
    <x v="3"/>
    <s v="CARRIZO"/>
  </r>
  <r>
    <n v="2019"/>
    <x v="8"/>
    <x v="27"/>
    <d v="2019-11-01T00:00:00"/>
    <s v="XND"/>
    <s v="H60A"/>
    <s v="655"/>
    <s v="MADC-S"/>
    <s v="M9T-670"/>
    <s v="AJ0-006"/>
    <s v="4X4TST"/>
    <s v="E3P"/>
    <s v="655194410022"/>
    <s v="L013899"/>
    <s v="TEKNS"/>
    <s v="0021-5672"/>
    <x v="252"/>
    <m/>
    <x v="0"/>
    <x v="3"/>
    <m/>
    <m/>
    <m/>
    <m/>
    <x v="2"/>
    <m/>
    <m/>
    <x v="3"/>
    <x v="2"/>
    <m/>
  </r>
  <r>
    <n v="2019"/>
    <x v="8"/>
    <x v="27"/>
    <d v="2019-11-01T00:00:00"/>
    <s v="XND"/>
    <s v="H60A"/>
    <s v="655"/>
    <s v="MADC-S"/>
    <s v="M9T-670"/>
    <s v="1K1-027"/>
    <s v="TR4X4"/>
    <s v="E1D"/>
    <s v="655194440020"/>
    <s v="L013866"/>
    <s v="OV369"/>
    <s v="1510-4130"/>
    <x v="97"/>
    <m/>
    <x v="0"/>
    <x v="1"/>
    <m/>
    <m/>
    <m/>
    <m/>
    <x v="2"/>
    <m/>
    <m/>
    <x v="2"/>
    <x v="2"/>
    <m/>
  </r>
  <r>
    <n v="2019"/>
    <x v="8"/>
    <x v="27"/>
    <d v="2019-11-01T00:00:00"/>
    <s v="XND"/>
    <s v="H60A"/>
    <s v="655"/>
    <s v="MADC-S"/>
    <s v="M9T-670"/>
    <s v="1K1-027"/>
    <s v="TR4X4"/>
    <s v="E1D"/>
    <s v="655194440020"/>
    <s v="L013866"/>
    <s v="OV369"/>
    <s v="2170-5002"/>
    <x v="253"/>
    <m/>
    <x v="0"/>
    <x v="2"/>
    <m/>
    <m/>
    <m/>
    <m/>
    <x v="1"/>
    <m/>
    <m/>
    <x v="2"/>
    <x v="2"/>
    <m/>
  </r>
  <r>
    <n v="2019"/>
    <x v="8"/>
    <x v="27"/>
    <d v="2019-11-01T00:00:00"/>
    <s v="XND"/>
    <s v="H60A"/>
    <s v="655"/>
    <s v="MADC-S"/>
    <s v="M9T-670"/>
    <s v="1K1-027"/>
    <s v="TR4X4"/>
    <s v="E1D"/>
    <s v="655194440020"/>
    <s v="L013866"/>
    <s v="OV369"/>
    <s v="4070-4214"/>
    <x v="54"/>
    <m/>
    <x v="0"/>
    <x v="0"/>
    <m/>
    <m/>
    <m/>
    <m/>
    <x v="1"/>
    <m/>
    <m/>
    <x v="3"/>
    <x v="2"/>
    <m/>
  </r>
  <r>
    <n v="2019"/>
    <x v="8"/>
    <x v="27"/>
    <d v="2019-11-01T00:00:00"/>
    <s v="XND"/>
    <s v="H60A"/>
    <s v="655"/>
    <s v="MADC-S"/>
    <s v="M9T-670"/>
    <s v="1K1-027"/>
    <s v="TR4X4"/>
    <s v="E1D"/>
    <s v="655194440020"/>
    <s v="L013866"/>
    <s v="OV369"/>
    <s v="4961-4415"/>
    <x v="20"/>
    <m/>
    <x v="0"/>
    <x v="1"/>
    <m/>
    <m/>
    <m/>
    <m/>
    <x v="0"/>
    <m/>
    <s v="CSCS2"/>
    <x v="3"/>
    <x v="3"/>
    <s v="CARRIZO"/>
  </r>
  <r>
    <n v="2019"/>
    <x v="9"/>
    <x v="28"/>
    <d v="2019-11-04T00:00:00"/>
    <s v="XND"/>
    <s v="H60A"/>
    <s v="655"/>
    <s v="MADC-S"/>
    <s v="M9T-670"/>
    <s v="1K1-027"/>
    <s v="4X4TST"/>
    <s v="E3P"/>
    <s v="655194550025"/>
    <s v="L013964"/>
    <s v="TEKNS"/>
    <s v="0022-4027"/>
    <x v="254"/>
    <m/>
    <x v="0"/>
    <x v="3"/>
    <m/>
    <m/>
    <m/>
    <m/>
    <x v="0"/>
    <m/>
    <s v="CSCS2"/>
    <x v="0"/>
    <x v="3"/>
    <s v="CARRIZO"/>
  </r>
  <r>
    <n v="2019"/>
    <x v="9"/>
    <x v="28"/>
    <d v="2019-11-04T00:00:00"/>
    <s v="XND"/>
    <s v="H60A"/>
    <s v="655"/>
    <s v="MADC-S"/>
    <s v="M9T-670"/>
    <s v="1K1-027"/>
    <s v="4X4TST"/>
    <s v="E3P"/>
    <s v="655194550025"/>
    <s v="L013964"/>
    <s v="TEKNS"/>
    <s v="0060-4014"/>
    <x v="255"/>
    <m/>
    <x v="0"/>
    <x v="3"/>
    <m/>
    <m/>
    <m/>
    <m/>
    <x v="1"/>
    <m/>
    <m/>
    <x v="0"/>
    <x v="2"/>
    <m/>
  </r>
  <r>
    <n v="2019"/>
    <x v="9"/>
    <x v="28"/>
    <d v="2019-11-05T00:00:00"/>
    <s v="XND"/>
    <s v="H60A"/>
    <s v="655"/>
    <s v="MADC-S"/>
    <s v="M9T-670"/>
    <s v="1K1-027"/>
    <s v="TR4X2"/>
    <s v="E2A"/>
    <s v="655194440056"/>
    <s v="L014022"/>
    <s v="OV727"/>
    <s v="0080-4402"/>
    <x v="256"/>
    <m/>
    <x v="0"/>
    <x v="3"/>
    <m/>
    <m/>
    <m/>
    <m/>
    <x v="1"/>
    <m/>
    <m/>
    <x v="0"/>
    <x v="2"/>
    <m/>
  </r>
  <r>
    <n v="2019"/>
    <x v="9"/>
    <x v="28"/>
    <d v="2019-11-05T00:00:00"/>
    <s v="XND"/>
    <s v="H60A"/>
    <s v="655"/>
    <s v="MADC-S"/>
    <s v="M9T-670"/>
    <s v="1K1-027"/>
    <s v="TR4X2"/>
    <s v="E2A"/>
    <s v="655194440056"/>
    <s v="L014022"/>
    <s v="OV727"/>
    <s v="1400-4306"/>
    <x v="257"/>
    <m/>
    <x v="0"/>
    <x v="1"/>
    <m/>
    <m/>
    <m/>
    <m/>
    <x v="0"/>
    <m/>
    <s v="CSCS3"/>
    <x v="1"/>
    <x v="7"/>
    <s v="DIAZ"/>
  </r>
  <r>
    <n v="2019"/>
    <x v="9"/>
    <x v="28"/>
    <d v="2019-11-05T00:00:00"/>
    <s v="XND"/>
    <s v="H60A"/>
    <s v="655"/>
    <s v="MADC-S"/>
    <s v="M9T-670"/>
    <s v="1K1-027"/>
    <s v="TR4X4"/>
    <s v="E3"/>
    <s v="655194450024"/>
    <s v="L014013"/>
    <s v="OV369"/>
    <s v="2850-6697"/>
    <x v="107"/>
    <m/>
    <x v="0"/>
    <x v="4"/>
    <m/>
    <m/>
    <m/>
    <m/>
    <x v="0"/>
    <m/>
    <s v="CSCS1"/>
    <x v="1"/>
    <x v="1"/>
    <s v="TOLEDO"/>
  </r>
  <r>
    <n v="2019"/>
    <x v="9"/>
    <x v="28"/>
    <d v="2019-11-05T00:00:00"/>
    <s v="XND"/>
    <s v="H60A"/>
    <s v="655"/>
    <s v="MADC-S"/>
    <s v="M9T-670"/>
    <s v="1K1-027"/>
    <s v="TR4X4"/>
    <s v="E3"/>
    <s v="655194450024"/>
    <s v="L014013"/>
    <s v="OV369"/>
    <s v="1180-4210"/>
    <x v="258"/>
    <m/>
    <x v="0"/>
    <x v="1"/>
    <m/>
    <m/>
    <m/>
    <m/>
    <x v="0"/>
    <m/>
    <s v="CSCS2"/>
    <x v="1"/>
    <x v="3"/>
    <s v="CARRIZO"/>
  </r>
  <r>
    <n v="2019"/>
    <x v="9"/>
    <x v="28"/>
    <d v="2019-11-05T00:00:00"/>
    <s v="XND"/>
    <s v="H60A"/>
    <s v="655"/>
    <s v="MADC-S"/>
    <s v="M9T-670"/>
    <s v="1K1-027"/>
    <s v="TR4X4"/>
    <s v="E3"/>
    <s v="655194450024"/>
    <s v="L014013"/>
    <s v="OV369"/>
    <s v="0011-5913"/>
    <x v="259"/>
    <m/>
    <x v="0"/>
    <x v="2"/>
    <m/>
    <m/>
    <m/>
    <m/>
    <x v="2"/>
    <m/>
    <m/>
    <x v="0"/>
    <x v="2"/>
    <m/>
  </r>
  <r>
    <n v="2019"/>
    <x v="9"/>
    <x v="28"/>
    <d v="2019-11-05T00:00:00"/>
    <s v="XND"/>
    <s v="H60A"/>
    <s v="655"/>
    <s v="MADC-S"/>
    <s v="M9T-670"/>
    <s v="1K1-027"/>
    <s v="TR4X4"/>
    <s v="E3"/>
    <s v="655194450024"/>
    <s v="L014013"/>
    <s v="OV369"/>
    <s v="4961-4415"/>
    <x v="20"/>
    <m/>
    <x v="0"/>
    <x v="1"/>
    <m/>
    <m/>
    <m/>
    <m/>
    <x v="0"/>
    <m/>
    <s v="CSCS2"/>
    <x v="3"/>
    <x v="3"/>
    <s v="CARRIZO"/>
  </r>
  <r>
    <n v="2019"/>
    <x v="9"/>
    <x v="28"/>
    <d v="2019-11-06T00:00:00"/>
    <s v="XND"/>
    <s v="H60A"/>
    <s v="655"/>
    <s v="MADC-S"/>
    <s v="M9T-670"/>
    <s v="1K1-027"/>
    <s v="TR4X4"/>
    <s v="E2A"/>
    <s v="655194450051"/>
    <s v="L014007"/>
    <s v="OV369"/>
    <s v="4070-4214"/>
    <x v="54"/>
    <m/>
    <x v="0"/>
    <x v="0"/>
    <m/>
    <m/>
    <m/>
    <m/>
    <x v="1"/>
    <m/>
    <m/>
    <x v="3"/>
    <x v="2"/>
    <m/>
  </r>
  <r>
    <n v="2019"/>
    <x v="9"/>
    <x v="28"/>
    <d v="2019-11-06T00:00:00"/>
    <s v="XND"/>
    <s v="H60A"/>
    <s v="655"/>
    <s v="MADC-S"/>
    <s v="M9T-670"/>
    <s v="1K1-027"/>
    <s v="TR4X4"/>
    <s v="E2A"/>
    <s v="655194450051"/>
    <s v="L014007"/>
    <s v="OV369"/>
    <s v="2330-4126"/>
    <x v="260"/>
    <m/>
    <x v="0"/>
    <x v="4"/>
    <m/>
    <m/>
    <m/>
    <m/>
    <x v="2"/>
    <m/>
    <m/>
    <x v="2"/>
    <x v="2"/>
    <m/>
  </r>
  <r>
    <n v="2019"/>
    <x v="9"/>
    <x v="28"/>
    <d v="2019-11-06T00:00:00"/>
    <s v="XND"/>
    <s v="H60A"/>
    <s v="655"/>
    <s v="MADC-S"/>
    <s v="M9T-670"/>
    <s v="1K1-027"/>
    <s v="TR4X4"/>
    <s v="E2A"/>
    <s v="655194450051"/>
    <s v="L014007"/>
    <s v="OV369"/>
    <s v="8312-6001"/>
    <x v="101"/>
    <m/>
    <x v="0"/>
    <x v="9"/>
    <m/>
    <m/>
    <m/>
    <m/>
    <x v="2"/>
    <m/>
    <s v="CSCD"/>
    <x v="5"/>
    <x v="2"/>
    <m/>
  </r>
  <r>
    <n v="2019"/>
    <x v="9"/>
    <x v="29"/>
    <d v="2019-11-14T00:00:00"/>
    <s v="XND"/>
    <s v="H60A"/>
    <s v="655"/>
    <s v="MADC-S"/>
    <s v="M9T-670"/>
    <s v="1K1-027"/>
    <s v="TR4X2"/>
    <s v="E1D"/>
    <s v="655194540011"/>
    <s v="L014150"/>
    <s v="OV369"/>
    <s v="1420-6441"/>
    <x v="128"/>
    <m/>
    <x v="0"/>
    <x v="4"/>
    <m/>
    <m/>
    <m/>
    <m/>
    <x v="1"/>
    <m/>
    <m/>
    <x v="1"/>
    <x v="2"/>
    <m/>
  </r>
  <r>
    <n v="2019"/>
    <x v="9"/>
    <x v="29"/>
    <d v="2019-11-14T00:00:00"/>
    <s v="XND"/>
    <s v="H60A"/>
    <s v="655"/>
    <s v="MADC-S"/>
    <s v="M9T-670"/>
    <s v="1K1-027"/>
    <s v="TR4X2"/>
    <s v="E1D"/>
    <s v="655194540011"/>
    <s v="L014150"/>
    <s v="OV369"/>
    <s v="4150-6306"/>
    <x v="74"/>
    <m/>
    <x v="0"/>
    <x v="0"/>
    <m/>
    <m/>
    <m/>
    <m/>
    <x v="1"/>
    <m/>
    <m/>
    <x v="3"/>
    <x v="2"/>
    <m/>
  </r>
  <r>
    <n v="2019"/>
    <x v="9"/>
    <x v="29"/>
    <d v="2019-11-14T00:00:00"/>
    <s v="XND"/>
    <s v="H60A"/>
    <s v="655"/>
    <s v="MADC-S"/>
    <s v="M9T-670"/>
    <s v="1K1-027"/>
    <s v="TR4X2"/>
    <s v="E1D"/>
    <s v="655194540011"/>
    <s v="L014150"/>
    <s v="OV369"/>
    <s v="4961-4415"/>
    <x v="20"/>
    <m/>
    <x v="0"/>
    <x v="1"/>
    <m/>
    <m/>
    <m/>
    <m/>
    <x v="0"/>
    <m/>
    <s v="CSCS2"/>
    <x v="3"/>
    <x v="8"/>
    <s v="QUINTERO"/>
  </r>
  <r>
    <n v="2019"/>
    <x v="9"/>
    <x v="29"/>
    <d v="2019-11-15T00:00:00"/>
    <s v="XND"/>
    <s v="H60A"/>
    <s v="655"/>
    <s v="MADC-S"/>
    <s v="M9T-670"/>
    <s v="1K1-027"/>
    <s v="TR4X2"/>
    <s v="E2A"/>
    <s v="655194520028"/>
    <s v="L014088"/>
    <s v="OV369"/>
    <s v="2240-5215"/>
    <x v="96"/>
    <m/>
    <x v="0"/>
    <x v="2"/>
    <m/>
    <m/>
    <m/>
    <m/>
    <x v="0"/>
    <m/>
    <s v="CSCS2"/>
    <x v="2"/>
    <x v="9"/>
    <s v="HORESTEIN"/>
  </r>
  <r>
    <n v="2019"/>
    <x v="9"/>
    <x v="29"/>
    <d v="2019-11-15T00:00:00"/>
    <s v="XND"/>
    <s v="H60A"/>
    <s v="655"/>
    <s v="MADC-S"/>
    <s v="M9T-670"/>
    <s v="1K1-027"/>
    <s v="4X4TST"/>
    <s v="E2A"/>
    <s v="655194530003"/>
    <s v="L014164"/>
    <s v="NV676"/>
    <s v="0240-4418"/>
    <x v="261"/>
    <m/>
    <x v="0"/>
    <x v="3"/>
    <m/>
    <m/>
    <m/>
    <m/>
    <x v="1"/>
    <m/>
    <m/>
    <x v="2"/>
    <x v="2"/>
    <m/>
  </r>
  <r>
    <n v="2019"/>
    <x v="9"/>
    <x v="30"/>
    <d v="2019-11-19T00:00:00"/>
    <s v="XND"/>
    <s v="H60A"/>
    <s v="655"/>
    <s v="MADC-S"/>
    <s v="M9T-670"/>
    <s v="AJ0-006"/>
    <s v="4X4TST"/>
    <s v="E2A"/>
    <s v="655194530011"/>
    <s v="L014212"/>
    <s v="NV676"/>
    <s v="0240-4313"/>
    <x v="142"/>
    <m/>
    <x v="0"/>
    <x v="3"/>
    <m/>
    <m/>
    <m/>
    <m/>
    <x v="2"/>
    <m/>
    <m/>
    <x v="2"/>
    <x v="2"/>
    <m/>
  </r>
  <r>
    <n v="2019"/>
    <x v="9"/>
    <x v="30"/>
    <d v="2019-11-20T00:00:00"/>
    <s v="XND"/>
    <s v="H60A"/>
    <s v="655"/>
    <s v="MADC-S"/>
    <s v="M9T-670"/>
    <s v="1K1-027"/>
    <s v="TR4X2"/>
    <s v="E1D"/>
    <s v="655194550046"/>
    <s v="L014310"/>
    <s v="OV369"/>
    <s v="3330-7119"/>
    <x v="262"/>
    <m/>
    <x v="0"/>
    <x v="4"/>
    <m/>
    <m/>
    <m/>
    <m/>
    <x v="0"/>
    <m/>
    <s v="CSCD"/>
    <x v="6"/>
    <x v="6"/>
    <s v="ZEBALLOS"/>
  </r>
  <r>
    <n v="2019"/>
    <x v="9"/>
    <x v="30"/>
    <d v="2019-11-20T00:00:00"/>
    <s v="XND"/>
    <s v="H60A"/>
    <s v="655"/>
    <s v="MADC-S"/>
    <s v="M9T-670"/>
    <s v="1K1-027"/>
    <s v="TR4X2"/>
    <s v="E1D"/>
    <s v="655194550046"/>
    <s v="L014310"/>
    <s v="OV369"/>
    <s v="0080-4403"/>
    <x v="263"/>
    <m/>
    <x v="0"/>
    <x v="3"/>
    <m/>
    <m/>
    <m/>
    <m/>
    <x v="1"/>
    <m/>
    <m/>
    <x v="0"/>
    <x v="2"/>
    <m/>
  </r>
  <r>
    <n v="2019"/>
    <x v="9"/>
    <x v="30"/>
    <d v="2019-11-20T00:00:00"/>
    <s v="XND"/>
    <s v="H60A"/>
    <s v="655"/>
    <s v="MADC-S"/>
    <s v="M9T-670"/>
    <s v="1K1-027"/>
    <s v="TR4X4"/>
    <s v="E2A"/>
    <s v="655194620011"/>
    <s v="L014286"/>
    <s v="OV369"/>
    <s v="1180-4504"/>
    <x v="2"/>
    <m/>
    <x v="0"/>
    <x v="1"/>
    <m/>
    <m/>
    <m/>
    <m/>
    <x v="0"/>
    <m/>
    <s v="CSCS3"/>
    <x v="1"/>
    <x v="7"/>
    <s v="DIAZ"/>
  </r>
  <r>
    <n v="2019"/>
    <x v="9"/>
    <x v="30"/>
    <d v="2019-11-20T00:00:00"/>
    <s v="XND"/>
    <s v="H60A"/>
    <s v="655"/>
    <s v="MADC-S"/>
    <s v="M9T-670"/>
    <s v="1K1-027"/>
    <s v="TR4X4"/>
    <s v="E2A"/>
    <s v="655194620011"/>
    <s v="L014286"/>
    <s v="OV369"/>
    <s v="0022-4928"/>
    <x v="264"/>
    <m/>
    <x v="0"/>
    <x v="3"/>
    <m/>
    <m/>
    <m/>
    <m/>
    <x v="1"/>
    <m/>
    <m/>
    <x v="0"/>
    <x v="2"/>
    <m/>
  </r>
  <r>
    <n v="2019"/>
    <x v="9"/>
    <x v="30"/>
    <d v="2019-11-20T00:00:00"/>
    <s v="XND"/>
    <s v="H60A"/>
    <s v="655"/>
    <s v="MADC-S"/>
    <s v="M9T-670"/>
    <s v="1K1-027"/>
    <s v="TR4X4"/>
    <s v="E2A"/>
    <s v="655194620011"/>
    <s v="L014286"/>
    <s v="OV369"/>
    <s v="1090-4118"/>
    <x v="265"/>
    <m/>
    <x v="1"/>
    <x v="1"/>
    <m/>
    <m/>
    <m/>
    <m/>
    <x v="0"/>
    <m/>
    <s v="CSCS3"/>
    <x v="1"/>
    <x v="8"/>
    <s v="QUINTERO"/>
  </r>
  <r>
    <n v="2019"/>
    <x v="9"/>
    <x v="30"/>
    <d v="2019-11-21T00:00:00"/>
    <s v="XND"/>
    <s v="H60A"/>
    <s v="655"/>
    <s v="MADC-S"/>
    <s v="M9T-670"/>
    <s v="1K1-027"/>
    <s v="4X4TST"/>
    <s v="E1D"/>
    <s v="655194410007"/>
    <s v="L014264"/>
    <s v="OV369"/>
    <s v="0080-4403"/>
    <x v="263"/>
    <m/>
    <x v="0"/>
    <x v="3"/>
    <m/>
    <m/>
    <m/>
    <m/>
    <x v="0"/>
    <m/>
    <s v="CSCS2"/>
    <x v="0"/>
    <x v="3"/>
    <s v="CARRIZO"/>
  </r>
  <r>
    <n v="2019"/>
    <x v="9"/>
    <x v="30"/>
    <d v="2019-11-21T00:00:00"/>
    <s v="XND"/>
    <s v="H60A"/>
    <s v="655"/>
    <s v="MADC-S"/>
    <s v="M9T-670"/>
    <s v="1K1-027"/>
    <s v="4X4TST"/>
    <s v="E1D"/>
    <s v="655194410007"/>
    <s v="L014264"/>
    <s v="OV369"/>
    <s v="2330-5483"/>
    <x v="266"/>
    <m/>
    <x v="0"/>
    <x v="2"/>
    <m/>
    <m/>
    <m/>
    <m/>
    <x v="2"/>
    <m/>
    <m/>
    <x v="2"/>
    <x v="2"/>
    <m/>
  </r>
  <r>
    <n v="2019"/>
    <x v="9"/>
    <x v="30"/>
    <d v="2019-11-21T00:00:00"/>
    <s v="XND"/>
    <s v="H60A"/>
    <s v="655"/>
    <s v="MADC-S"/>
    <s v="M9T-670"/>
    <s v="1K1-027"/>
    <s v="TR4X2"/>
    <s v="E3"/>
    <s v="655194720187"/>
    <s v="L014360"/>
    <s v="NV676"/>
    <s v="0060-4926"/>
    <x v="267"/>
    <m/>
    <x v="0"/>
    <x v="3"/>
    <m/>
    <m/>
    <m/>
    <m/>
    <x v="0"/>
    <m/>
    <s v="CSCS2"/>
    <x v="0"/>
    <x v="3"/>
    <s v="CARRIZO"/>
  </r>
  <r>
    <n v="2019"/>
    <x v="9"/>
    <x v="30"/>
    <d v="2019-11-22T00:00:00"/>
    <s v="XND"/>
    <s v="H60A"/>
    <s v="655"/>
    <s v="MADC-S"/>
    <s v="M9T-670"/>
    <s v="AJ0-006"/>
    <s v="4X4TST"/>
    <s v="E1"/>
    <s v="655194540020"/>
    <s v="L014415"/>
    <s v="OV369"/>
    <s v="0080-4403"/>
    <x v="263"/>
    <m/>
    <x v="0"/>
    <x v="3"/>
    <m/>
    <m/>
    <m/>
    <m/>
    <x v="1"/>
    <m/>
    <m/>
    <x v="0"/>
    <x v="2"/>
    <m/>
  </r>
  <r>
    <n v="2019"/>
    <x v="9"/>
    <x v="30"/>
    <d v="2019-11-22T00:00:00"/>
    <s v="XND"/>
    <s v="H60A"/>
    <s v="655"/>
    <s v="MADC-S"/>
    <s v="M9T-670"/>
    <s v="1K1-027"/>
    <s v="TR4X2"/>
    <s v="E2A"/>
    <s v="655194610049"/>
    <s v="L014426"/>
    <s v="TERPR"/>
    <s v="1420-6441"/>
    <x v="128"/>
    <m/>
    <x v="0"/>
    <x v="4"/>
    <m/>
    <m/>
    <m/>
    <m/>
    <x v="1"/>
    <m/>
    <m/>
    <x v="1"/>
    <x v="2"/>
    <m/>
  </r>
  <r>
    <n v="2019"/>
    <x v="9"/>
    <x v="30"/>
    <d v="2019-11-22T00:00:00"/>
    <s v="XND"/>
    <s v="H60A"/>
    <s v="655"/>
    <s v="MADC-S"/>
    <s v="M9T-670"/>
    <s v="1K1-027"/>
    <s v="TR4X2"/>
    <s v="E2A"/>
    <s v="655194610049"/>
    <s v="L014426"/>
    <s v="TERPR"/>
    <s v="6580-3310"/>
    <x v="75"/>
    <m/>
    <x v="0"/>
    <x v="6"/>
    <m/>
    <m/>
    <m/>
    <m/>
    <x v="2"/>
    <m/>
    <m/>
    <x v="4"/>
    <x v="2"/>
    <m/>
  </r>
  <r>
    <n v="2019"/>
    <x v="9"/>
    <x v="31"/>
    <d v="2019-11-25T00:00:00"/>
    <s v="XND"/>
    <s v="H60A"/>
    <s v="655"/>
    <s v="MADC-S"/>
    <s v="M9T-670"/>
    <s v="1K1-027"/>
    <s v="TR4X2"/>
    <s v="E1"/>
    <s v="655194540027"/>
    <s v="L014277"/>
    <s v="OV369"/>
    <s v="1180-4334"/>
    <x v="268"/>
    <m/>
    <x v="0"/>
    <x v="1"/>
    <m/>
    <m/>
    <m/>
    <m/>
    <x v="1"/>
    <m/>
    <m/>
    <x v="1"/>
    <x v="2"/>
    <m/>
  </r>
  <r>
    <n v="2019"/>
    <x v="9"/>
    <x v="31"/>
    <d v="2019-11-25T00:00:00"/>
    <s v="XND"/>
    <s v="H60A"/>
    <s v="655"/>
    <s v="MADC-S"/>
    <s v="M9T-670"/>
    <s v="1K1-027"/>
    <s v="TR4X2"/>
    <s v="E1"/>
    <s v="655194540027"/>
    <s v="L014277"/>
    <s v="OV369"/>
    <s v="4890-4376"/>
    <x v="269"/>
    <m/>
    <x v="0"/>
    <x v="2"/>
    <m/>
    <m/>
    <m/>
    <m/>
    <x v="1"/>
    <m/>
    <m/>
    <x v="3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2"/>
    <m/>
  </r>
  <r>
    <n v="2019"/>
    <x v="9"/>
    <x v="31"/>
    <d v="2019-11-26T00:00:00"/>
    <s v="XND"/>
    <s v="H60A"/>
    <s v="655"/>
    <s v="MADC-S"/>
    <s v="M9T-690"/>
    <s v="1K1-027"/>
    <s v="4X4TST"/>
    <s v="E2A"/>
    <s v="655194620015"/>
    <s v="L014552"/>
    <s v="OV369"/>
    <s v="0080-4402"/>
    <x v="256"/>
    <m/>
    <x v="0"/>
    <x v="3"/>
    <m/>
    <m/>
    <m/>
    <m/>
    <x v="1"/>
    <m/>
    <m/>
    <x v="0"/>
    <x v="11"/>
    <m/>
  </r>
  <r>
    <n v="2019"/>
    <x v="9"/>
    <x v="31"/>
    <d v="2019-11-26T00:00:00"/>
    <s v="XND"/>
    <s v="H60A"/>
    <s v="655"/>
    <s v="MADC-S"/>
    <s v="M9T-670"/>
    <s v="1K1-027"/>
    <s v="TR4X2"/>
    <s v="E1"/>
    <s v="655194650046"/>
    <s v="L014562"/>
    <s v="OV369"/>
    <s v="0011-4926"/>
    <x v="122"/>
    <m/>
    <x v="0"/>
    <x v="3"/>
    <m/>
    <m/>
    <m/>
    <m/>
    <x v="1"/>
    <m/>
    <m/>
    <x v="0"/>
    <x v="11"/>
    <m/>
  </r>
  <r>
    <n v="2019"/>
    <x v="9"/>
    <x v="31"/>
    <d v="2019-11-27T00:00:00"/>
    <s v="XND"/>
    <s v="H60A"/>
    <s v="655"/>
    <s v="MADC-S"/>
    <s v="M9T-670"/>
    <s v="1K1-027"/>
    <s v="TR4X4"/>
    <s v="E3"/>
    <s v="655194630012"/>
    <s v="L014585"/>
    <s v="TEKNS"/>
    <s v="1240-4504"/>
    <x v="243"/>
    <m/>
    <x v="0"/>
    <x v="1"/>
    <m/>
    <m/>
    <m/>
    <m/>
    <x v="2"/>
    <m/>
    <m/>
    <x v="1"/>
    <x v="11"/>
    <m/>
  </r>
  <r>
    <n v="2019"/>
    <x v="9"/>
    <x v="31"/>
    <d v="2019-11-27T00:00:00"/>
    <s v="XND"/>
    <s v="H60A"/>
    <s v="655"/>
    <s v="MADC-S"/>
    <s v="M9T-670"/>
    <s v="1K1-027"/>
    <s v="TR4X4"/>
    <s v="E3"/>
    <s v="655194630012"/>
    <s v="L014585"/>
    <s v="TEKNS"/>
    <s v="6580-3310"/>
    <x v="75"/>
    <m/>
    <x v="0"/>
    <x v="7"/>
    <m/>
    <m/>
    <m/>
    <m/>
    <x v="2"/>
    <m/>
    <m/>
    <x v="4"/>
    <x v="11"/>
    <m/>
  </r>
  <r>
    <n v="2019"/>
    <x v="9"/>
    <x v="31"/>
    <d v="2019-11-27T00:00:00"/>
    <s v="XND"/>
    <s v="H60A"/>
    <s v="655"/>
    <s v="MADC-S"/>
    <s v="M9T-670"/>
    <s v="AJ0-006"/>
    <s v="4X4TST"/>
    <s v="E3P"/>
    <s v="655194630052"/>
    <s v="L014621"/>
    <s v="TEKNS"/>
    <s v="0240-4313"/>
    <x v="142"/>
    <m/>
    <x v="0"/>
    <x v="3"/>
    <m/>
    <m/>
    <m/>
    <m/>
    <x v="2"/>
    <m/>
    <m/>
    <x v="2"/>
    <x v="11"/>
    <m/>
  </r>
  <r>
    <n v="2019"/>
    <x v="9"/>
    <x v="31"/>
    <d v="2019-11-28T00:00:00"/>
    <s v="XND"/>
    <s v="H60A"/>
    <s v="655"/>
    <s v="MADC-S"/>
    <s v="M9T-670"/>
    <s v="1K1-027"/>
    <s v="TR4X4"/>
    <s v="E3"/>
    <s v="655194720196"/>
    <s v="L014682"/>
    <s v="OV369"/>
    <s v="2330-6200"/>
    <x v="271"/>
    <m/>
    <x v="1"/>
    <x v="2"/>
    <m/>
    <m/>
    <m/>
    <m/>
    <x v="2"/>
    <m/>
    <m/>
    <x v="2"/>
    <x v="11"/>
    <m/>
  </r>
  <r>
    <n v="2019"/>
    <x v="9"/>
    <x v="31"/>
    <d v="2019-11-29T00:00:00"/>
    <s v="XND"/>
    <s v="H60A"/>
    <s v="655"/>
    <s v="MADC-S"/>
    <s v="M9T-670"/>
    <s v="1K1-027"/>
    <s v="TR4X2"/>
    <s v="E1D"/>
    <s v="655194750175"/>
    <s v="L014740"/>
    <s v="OV369"/>
    <s v="1420-6441"/>
    <x v="128"/>
    <m/>
    <x v="0"/>
    <x v="4"/>
    <m/>
    <m/>
    <m/>
    <m/>
    <x v="1"/>
    <m/>
    <m/>
    <x v="1"/>
    <x v="11"/>
    <m/>
  </r>
  <r>
    <n v="2019"/>
    <x v="9"/>
    <x v="31"/>
    <d v="2019-11-29T00:00:00"/>
    <s v="XND"/>
    <s v="H60A"/>
    <s v="655"/>
    <s v="MADC-S"/>
    <s v="M9T-670"/>
    <s v="1K1-027"/>
    <s v="4X4TST"/>
    <s v="E3"/>
    <s v="655194820107"/>
    <s v="L014650"/>
    <s v="TEKNS"/>
    <s v="0080-4401"/>
    <x v="272"/>
    <m/>
    <x v="0"/>
    <x v="0"/>
    <m/>
    <m/>
    <m/>
    <m/>
    <x v="1"/>
    <m/>
    <m/>
    <x v="0"/>
    <x v="11"/>
    <m/>
  </r>
  <r>
    <n v="2019"/>
    <x v="9"/>
    <x v="31"/>
    <d v="2019-11-29T00:00:00"/>
    <s v="XND"/>
    <s v="H60A"/>
    <s v="655"/>
    <s v="MADC-S"/>
    <s v="M9T-670"/>
    <s v="1K1-027"/>
    <s v="4X4TST"/>
    <s v="E3"/>
    <s v="655194820107"/>
    <s v="L014650"/>
    <s v="TEKNS"/>
    <s v="2330-6401"/>
    <x v="273"/>
    <m/>
    <x v="0"/>
    <x v="0"/>
    <m/>
    <m/>
    <m/>
    <m/>
    <x v="1"/>
    <m/>
    <m/>
    <x v="2"/>
    <x v="11"/>
    <m/>
  </r>
  <r>
    <n v="2019"/>
    <x v="9"/>
    <x v="31"/>
    <d v="2019-11-29T00:00:00"/>
    <s v="XND"/>
    <s v="H60A"/>
    <s v="655"/>
    <s v="MADC-S"/>
    <s v="M9T-670"/>
    <s v="1K1-027"/>
    <s v="4X4TST"/>
    <s v="E3"/>
    <s v="655194820107"/>
    <s v="L014650"/>
    <s v="TEKNS"/>
    <s v="1400-5215"/>
    <x v="45"/>
    <m/>
    <x v="0"/>
    <x v="0"/>
    <m/>
    <m/>
    <m/>
    <m/>
    <x v="1"/>
    <m/>
    <m/>
    <x v="1"/>
    <x v="11"/>
    <m/>
  </r>
  <r>
    <m/>
    <x v="10"/>
    <x v="32"/>
    <m/>
    <m/>
    <m/>
    <m/>
    <m/>
    <m/>
    <m/>
    <m/>
    <m/>
    <m/>
    <m/>
    <m/>
    <m/>
    <x v="270"/>
    <m/>
    <x v="2"/>
    <x v="7"/>
    <m/>
    <m/>
    <m/>
    <m/>
    <x v="3"/>
    <m/>
    <m/>
    <x v="8"/>
    <x v="11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7">
  <r>
    <n v="2019"/>
    <x v="0"/>
    <s v="Sem7"/>
    <d v="2019-02-11T00:00:00"/>
    <s v="XND"/>
    <s v="H60A"/>
    <s v="655"/>
    <s v="MADC-S"/>
    <s v="M9T-670"/>
    <s v="1K1-027"/>
    <s v="TR4X2"/>
    <s v="E2A"/>
    <s v="655190520042"/>
    <s v="L005632"/>
    <s v="OV369"/>
    <s v="0030-7017"/>
    <s v="JUEGO EXCESIVO-FARO ANTINIEBLA I."/>
    <m/>
    <x v="0"/>
    <x v="0"/>
    <m/>
    <m/>
    <m/>
    <m/>
    <s v="ND"/>
    <m/>
    <s v="CSCS2"/>
    <s v="GEOMETRIA"/>
    <s v="A"/>
    <s v="SUAREZ"/>
    <m/>
    <m/>
    <m/>
    <m/>
    <m/>
    <x v="0"/>
  </r>
  <r>
    <n v="2019"/>
    <x v="0"/>
    <s v="Sem7"/>
    <d v="2019-02-11T00:00:00"/>
    <s v="XND"/>
    <s v="H60A"/>
    <s v="655"/>
    <s v="MADC-S"/>
    <s v="M9T-670"/>
    <s v="1K1-027"/>
    <s v="TR4X2"/>
    <s v="E1D"/>
    <s v="655190720028"/>
    <s v="L005634"/>
    <s v="OV369"/>
    <s v="1270-4513"/>
    <s v="HUELLAS-ALETA  ARI.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0"/>
    <s v="Sem7"/>
    <d v="2019-02-11T00:00:00"/>
    <s v="XND"/>
    <s v="H60A"/>
    <s v="655"/>
    <s v="MADC-S"/>
    <s v="M9T-670"/>
    <s v="1K1-027"/>
    <s v="TR4X2"/>
    <s v="E1D"/>
    <s v="655190720028"/>
    <s v="L005634"/>
    <s v="OV369"/>
    <s v="1180-4504"/>
    <s v="GRANO-PAÑO EXT DE PORTON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0"/>
    <s v="Sem7"/>
    <d v="2019-02-12T00:00:00"/>
    <s v="XND"/>
    <s v="H60A"/>
    <s v="655"/>
    <s v="MADC-S"/>
    <s v="M9T-670"/>
    <s v="1K1-027"/>
    <s v="TR4X2"/>
    <s v="E2A"/>
    <s v="655190610064"/>
    <s v="L005695"/>
    <s v="NV676"/>
    <s v="2330-7178"/>
    <s v="RAYADO-FEU ARD EMBARQUE PORTE DE COFFRE"/>
    <m/>
    <x v="0"/>
    <x v="2"/>
    <m/>
    <m/>
    <m/>
    <m/>
    <s v="ND"/>
    <m/>
    <s v="CSCS3"/>
    <s v="DEGRADACION"/>
    <s v="D"/>
    <s v="TOLEDO"/>
    <m/>
    <m/>
    <m/>
    <m/>
    <m/>
    <x v="0"/>
  </r>
  <r>
    <n v="2019"/>
    <x v="0"/>
    <s v="Sem7"/>
    <d v="2019-02-12T00:00:00"/>
    <s v="XND"/>
    <s v="H60A"/>
    <s v="655"/>
    <s v="MADC-S"/>
    <s v="M9T-670"/>
    <s v="1K1-027"/>
    <s v="TR4X2"/>
    <s v="E2A"/>
    <s v="655190610064"/>
    <s v="L005695"/>
    <s v="NV676"/>
    <s v="1190-4373"/>
    <s v="DEPOSITO DE PARTICULAS-ENCUADRAMIENTO DE PUERTA AVI."/>
    <m/>
    <x v="0"/>
    <x v="1"/>
    <m/>
    <m/>
    <m/>
    <m/>
    <s v="MR"/>
    <m/>
    <m/>
    <s v="ASPECTO"/>
    <s v=" "/>
    <m/>
    <m/>
    <m/>
    <m/>
    <m/>
    <m/>
    <x v="0"/>
  </r>
  <r>
    <n v="2019"/>
    <x v="0"/>
    <s v="Sem7"/>
    <d v="2019-02-13T00:00:00"/>
    <s v="XND"/>
    <s v="H60A"/>
    <s v="655"/>
    <s v="MADC-S"/>
    <s v="M9T-670"/>
    <s v="1K1-027"/>
    <s v="TR4X2"/>
    <s v="E1D"/>
    <s v="655190720047"/>
    <s v="L005679"/>
    <s v="OV369"/>
    <s v="2240-5689"/>
    <s v="DEFORMADO-CAJETIN INT. LUNA DE PUERTA ARI."/>
    <m/>
    <x v="0"/>
    <x v="2"/>
    <m/>
    <m/>
    <m/>
    <m/>
    <s v="MR"/>
    <m/>
    <m/>
    <s v="MODO OPERATORIO"/>
    <s v=" "/>
    <m/>
    <m/>
    <m/>
    <m/>
    <m/>
    <m/>
    <x v="0"/>
  </r>
  <r>
    <n v="2019"/>
    <x v="0"/>
    <s v="Sem7"/>
    <d v="2019-02-13T00:00:00"/>
    <s v="XND"/>
    <s v="H60A"/>
    <s v="655"/>
    <s v="MADC-S"/>
    <s v="M9T-670"/>
    <s v="1K1-027"/>
    <s v="TR4X2"/>
    <s v="E1D"/>
    <s v="655190720055"/>
    <s v="L005672"/>
    <s v="OV369"/>
    <s v="1220-4213"/>
    <s v="FALTA ESPESOR DE PINTURA-ALETA  AVI."/>
    <m/>
    <x v="0"/>
    <x v="1"/>
    <m/>
    <m/>
    <m/>
    <m/>
    <s v="MR"/>
    <m/>
    <m/>
    <s v="ASPECTO"/>
    <s v=" "/>
    <m/>
    <m/>
    <m/>
    <m/>
    <m/>
    <m/>
    <x v="0"/>
  </r>
  <r>
    <n v="2019"/>
    <x v="0"/>
    <s v="Sem7"/>
    <d v="2019-02-14T00:00:00"/>
    <s v="XND"/>
    <s v="H60A"/>
    <s v="655"/>
    <s v="MADC-S"/>
    <s v="M9T-670"/>
    <s v="1K1-027"/>
    <s v="TR4X2"/>
    <s v="E1D"/>
    <s v="655190620051"/>
    <s v="L005684"/>
    <s v="OV727"/>
    <s v="2240-6305"/>
    <s v="DEFORMADO-EBANISTERIA MONTANTE DE VANO I."/>
    <m/>
    <x v="0"/>
    <x v="3"/>
    <m/>
    <m/>
    <m/>
    <m/>
    <s v="ND"/>
    <m/>
    <s v="CSCS1"/>
    <s v="MODO OPERATORIO"/>
    <s v="B"/>
    <s v="CARRIZO"/>
    <m/>
    <m/>
    <m/>
    <m/>
    <m/>
    <x v="0"/>
  </r>
  <r>
    <n v="2019"/>
    <x v="0"/>
    <s v="Sem7"/>
    <d v="2019-02-14T00:00:00"/>
    <s v="XND"/>
    <s v="H60A"/>
    <s v="655"/>
    <s v="MADC-S"/>
    <s v="M9T-670"/>
    <s v="1K1-027"/>
    <s v="TR4X2"/>
    <s v="E3"/>
    <s v="655190710009"/>
    <s v="L005789"/>
    <s v="OV369"/>
    <s v="1010-4130"/>
    <s v="MASTICO MAL POSICIONADO-PISO AR. DE COFRE-- CAJA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2-25T00:00:00"/>
    <s v="XND"/>
    <s v="H60A"/>
    <s v="655"/>
    <s v="MADC-S"/>
    <s v="M9T-670"/>
    <s v="1K1-027"/>
    <s v="4X4TST"/>
    <s v="E2A"/>
    <s v="655190620025"/>
    <s v="L."/>
    <s v="OV369"/>
    <s v="1510-4504"/>
    <s v="DESCONCHADO-PAÑO EXT DE PORTON"/>
    <m/>
    <x v="0"/>
    <x v="1"/>
    <m/>
    <m/>
    <m/>
    <m/>
    <s v="ND"/>
    <m/>
    <s v="CSCS3"/>
    <s v="DEGRADACION"/>
    <s v="D"/>
    <s v="TOLEDO"/>
    <m/>
    <m/>
    <m/>
    <m/>
    <m/>
    <x v="0"/>
  </r>
  <r>
    <n v="2019"/>
    <x v="0"/>
    <s v="Sem9"/>
    <d v="2019-02-25T00:00:00"/>
    <s v="XND"/>
    <s v="H60A"/>
    <s v="655"/>
    <s v="MADC-S"/>
    <s v="M9T-670"/>
    <s v="1K1-027"/>
    <s v="4X4TST"/>
    <s v="E2A"/>
    <s v="655190620025"/>
    <s v="L."/>
    <s v="OV369"/>
    <s v="2170-4514"/>
    <s v="MAL ASPECTO-ALETA ARD.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2-25T00:00:00"/>
    <s v="XND"/>
    <s v="H60A"/>
    <s v="655"/>
    <s v="MADC-S"/>
    <s v="M9T-670"/>
    <s v="1K1-027"/>
    <s v="TR4X2"/>
    <s v="E2A"/>
    <s v="655190710019"/>
    <s v="L."/>
    <s v="OV369"/>
    <s v="0011-4015"/>
    <s v="SOBRESALE IRREGULAR-PAÑO DE PUERTA  AVI / PUERTA  ARI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0"/>
    <s v="Sem9"/>
    <d v="2019-02-25T00:00:00"/>
    <s v="XND"/>
    <s v="H60A"/>
    <s v="655"/>
    <s v="MADC-S"/>
    <s v="M9T-670"/>
    <s v="1K1-027"/>
    <s v="TR4X2"/>
    <s v="E2A"/>
    <s v="655190710019"/>
    <s v="L."/>
    <s v="OV369"/>
    <s v="0080-6305"/>
    <s v="JUEGO MAL REPARTIDO-EBANISTERIA MONTANTE DE VANO I."/>
    <m/>
    <x v="0"/>
    <x v="3"/>
    <m/>
    <m/>
    <m/>
    <m/>
    <s v="ND"/>
    <m/>
    <s v="CSCS1"/>
    <s v="MODO OPERATORIO"/>
    <s v="B"/>
    <s v="CARRIZO"/>
    <m/>
    <m/>
    <m/>
    <m/>
    <m/>
    <x v="0"/>
  </r>
  <r>
    <n v="2019"/>
    <x v="0"/>
    <s v="Sem9"/>
    <d v="2019-02-26T00:00:00"/>
    <s v="XND"/>
    <s v="H60A"/>
    <s v="655"/>
    <s v="MADC-S"/>
    <s v="M9T-670"/>
    <s v="AJ0-006"/>
    <s v="TR4X2"/>
    <s v="E3P"/>
    <s v="655190530049"/>
    <s v="L005906"/>
    <s v="OV369"/>
    <s v="0240-4411"/>
    <s v="DEFORMACION CHAPA-PAÑO EXT DE PUERTA  AVI"/>
    <m/>
    <x v="0"/>
    <x v="1"/>
    <m/>
    <m/>
    <m/>
    <m/>
    <s v="MR"/>
    <m/>
    <m/>
    <s v="ASPECTO"/>
    <s v=" "/>
    <m/>
    <m/>
    <m/>
    <m/>
    <m/>
    <m/>
    <x v="0"/>
  </r>
  <r>
    <n v="2019"/>
    <x v="0"/>
    <s v="Sem9"/>
    <d v="2019-02-26T00:00:00"/>
    <s v="XND"/>
    <s v="H60A"/>
    <s v="655"/>
    <s v="MADC-S"/>
    <s v="M9T-670"/>
    <s v="AJ0-006"/>
    <s v="TR4X2"/>
    <s v="E3P"/>
    <s v="655190530049"/>
    <s v="L005906"/>
    <s v="OV369"/>
    <s v="4150-5692"/>
    <s v="MAL POSICIONADO-CARCASA RETROVISOR EXTERIOR  D."/>
    <m/>
    <x v="0"/>
    <x v="2"/>
    <m/>
    <m/>
    <m/>
    <m/>
    <s v="MR"/>
    <m/>
    <m/>
    <s v="MODO OPERATORIO"/>
    <s v=" "/>
    <m/>
    <m/>
    <m/>
    <m/>
    <m/>
    <m/>
    <x v="0"/>
  </r>
  <r>
    <n v="2019"/>
    <x v="0"/>
    <s v="Sem9"/>
    <d v="2019-02-26T00:00:00"/>
    <s v="XND"/>
    <s v="H60A"/>
    <s v="655"/>
    <s v="MADC-S"/>
    <s v="M9T-670"/>
    <s v="AJ0-006"/>
    <s v="TR4X2"/>
    <s v="E3P"/>
    <s v="655190530049"/>
    <s v="L005906"/>
    <s v="OV369"/>
    <s v="1400-4724"/>
    <s v="RETOQUE DE PINTURA APARENTE-DOBLADO DE PANEL  LATERAL ARD."/>
    <m/>
    <x v="0"/>
    <x v="1"/>
    <m/>
    <m/>
    <m/>
    <m/>
    <s v="MR"/>
    <m/>
    <m/>
    <s v="ASPECTO"/>
    <s v=" "/>
    <m/>
    <m/>
    <m/>
    <m/>
    <m/>
    <m/>
    <x v="0"/>
  </r>
  <r>
    <n v="2019"/>
    <x v="0"/>
    <s v="Sem9"/>
    <d v="2019-02-27T00:00:00"/>
    <s v="XND"/>
    <s v="H60A"/>
    <s v="655"/>
    <s v="MADC-S"/>
    <s v="M9T-670"/>
    <s v="AJ0-006"/>
    <s v="4X4TST"/>
    <s v="E1D"/>
    <s v="655190820043"/>
    <s v="L005974"/>
    <s v="OV369"/>
    <s v="1510-4502"/>
    <s v="DESCONCHADO-REBATIDO DE PORTON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2-27T00:00:00"/>
    <s v="XND"/>
    <s v="H60A"/>
    <s v="655"/>
    <s v="MADC-S"/>
    <s v="M9T-670"/>
    <s v="AJ0-006"/>
    <s v="4X4TST"/>
    <s v="E1D"/>
    <s v="655190820043"/>
    <s v="L005974"/>
    <s v="OV369"/>
    <s v="0060-4941"/>
    <s v="JUEGO IRREGULAR-REJILLA DE CALANDRA / PARACHOQUES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0"/>
    <s v="Sem9"/>
    <d v="2019-02-27T00:00:00"/>
    <s v="XND"/>
    <s v="H60A"/>
    <s v="655"/>
    <s v="MADC-S"/>
    <s v="M9T-670"/>
    <s v="AJ0-006"/>
    <s v="4X4TST"/>
    <s v="E1D"/>
    <s v="655190820043"/>
    <s v="L005974"/>
    <s v="OV369"/>
    <s v="0060-6306"/>
    <s v="JUEGO IRREGULAR-EBANISTERIA MONTANTE DE VANO D."/>
    <m/>
    <x v="0"/>
    <x v="3"/>
    <m/>
    <m/>
    <m/>
    <m/>
    <s v="ND"/>
    <m/>
    <s v="CSCS1"/>
    <s v="GEOMETRIA"/>
    <s v="C"/>
    <s v="FERREYRA"/>
    <m/>
    <m/>
    <m/>
    <m/>
    <m/>
    <x v="0"/>
  </r>
  <r>
    <n v="2019"/>
    <x v="0"/>
    <s v="Sem9"/>
    <d v="2019-02-27T00:00:00"/>
    <s v="XND"/>
    <s v="H60A"/>
    <s v="655"/>
    <s v="MADC-S"/>
    <s v="M9T-670"/>
    <s v="AJ0-006"/>
    <s v="4X4TST"/>
    <s v="E1D"/>
    <s v="655190820068"/>
    <s v="LD"/>
    <s v="TEKNH"/>
    <s v="1190-4410"/>
    <s v="DEPOSITO DE PARTICULAS-CAJON DE PUERTA AVD.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2-27T00:00:00"/>
    <s v="XND"/>
    <s v="H60A"/>
    <s v="655"/>
    <s v="MADC-S"/>
    <s v="M9T-670"/>
    <s v="AJ0-006"/>
    <s v="4X4TST"/>
    <s v="E1D"/>
    <s v="655190820068"/>
    <s v="LD"/>
    <s v="TEKNH"/>
    <s v="4961-4415"/>
    <s v="STRIPPING PAS EN LIGNE-MARCO DE PUERTA  AVI.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0"/>
    <s v="Sem9"/>
    <d v="2019-02-28T00:00:00"/>
    <s v="XND"/>
    <s v="H60A"/>
    <s v="655"/>
    <s v="MADC-S"/>
    <s v="M9T-670"/>
    <s v="1K1-027"/>
    <s v="TR4X2"/>
    <s v="E2A"/>
    <s v="655190710065"/>
    <s v="L006021"/>
    <s v="NV676"/>
    <s v="2150-5601"/>
    <s v="MANCHA-LUNETA AR FIJA"/>
    <m/>
    <x v="0"/>
    <x v="2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2-28T00:00:00"/>
    <s v="XND"/>
    <s v="H60A"/>
    <s v="655"/>
    <s v="MADC-S"/>
    <s v="M9T-670"/>
    <s v="1K1-027"/>
    <s v="TR4X2"/>
    <s v="E2A"/>
    <s v="655190710065"/>
    <s v="L006021"/>
    <s v="NV676"/>
    <s v="2120-6310"/>
    <s v="NO PLACA-GUARNITURA DE PIE AVD."/>
    <m/>
    <x v="0"/>
    <x v="4"/>
    <m/>
    <m/>
    <m/>
    <m/>
    <s v="ND"/>
    <m/>
    <s v="CSCS1"/>
    <s v="MODO OPERATORIO"/>
    <s v="C"/>
    <s v="FERREYRA"/>
    <m/>
    <m/>
    <m/>
    <m/>
    <m/>
    <x v="0"/>
  </r>
  <r>
    <n v="2019"/>
    <x v="0"/>
    <s v="Sem9"/>
    <d v="2019-02-28T00:00:00"/>
    <s v="XND"/>
    <s v="H60A"/>
    <s v="655"/>
    <s v="MADC-S"/>
    <s v="M9T-670"/>
    <s v="1K1-027"/>
    <s v="TR4X2"/>
    <s v="E2A"/>
    <s v="655190710065"/>
    <s v="L006021"/>
    <s v="NV676"/>
    <s v="1400-4772"/>
    <s v="RETOQUE DE PINTURA APARENTE-CARA INTERNA DE PAÑO LAT D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2-28T00:00:00"/>
    <s v="XND"/>
    <s v="H60A"/>
    <s v="655"/>
    <s v="MADC-S"/>
    <s v="M9T-670"/>
    <s v="1K1-027"/>
    <s v="4X2TCO"/>
    <s v="E2A"/>
    <s v="655190750014"/>
    <s v="L006039"/>
    <s v="OV369"/>
    <s v="0060-6627"/>
    <s v="JUEGO IRREGULAR-APOYACODOS CENTRAL DE ASIENTOS AV."/>
    <m/>
    <x v="0"/>
    <x v="4"/>
    <m/>
    <m/>
    <m/>
    <m/>
    <s v="ND"/>
    <m/>
    <s v="CSCS1"/>
    <s v="MODO OPERATORIO"/>
    <s v="B"/>
    <s v="CARRIZO"/>
    <m/>
    <m/>
    <m/>
    <m/>
    <m/>
    <x v="0"/>
  </r>
  <r>
    <n v="2019"/>
    <x v="0"/>
    <s v="Sem9"/>
    <d v="2019-02-28T00:00:00"/>
    <s v="XND"/>
    <s v="H60A"/>
    <s v="655"/>
    <s v="MADC-S"/>
    <s v="M9T-670"/>
    <s v="1K1-027"/>
    <s v="4X2TCO"/>
    <s v="E2A"/>
    <s v="655190750014"/>
    <s v="L006039"/>
    <s v="OV369"/>
    <s v="0021-4926"/>
    <s v="INTRODUCE IRREGULAR-CAPOT / REJILLA  DE CALANDRA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0"/>
    <s v="Sem9"/>
    <d v="2019-02-28T00:00:00"/>
    <s v="XND"/>
    <s v="H60A"/>
    <s v="655"/>
    <s v="MADC-S"/>
    <s v="M9T-670"/>
    <s v="1K1-027"/>
    <s v="4X2TCO"/>
    <s v="E2A"/>
    <s v="655190750014"/>
    <s v="L006039"/>
    <s v="OV369"/>
    <s v="3220-4404"/>
    <s v="DURO DE CERRAR-PUERTA ARD."/>
    <m/>
    <x v="0"/>
    <x v="4"/>
    <m/>
    <m/>
    <m/>
    <m/>
    <s v="ND"/>
    <m/>
    <s v="CSCS1"/>
    <s v="GEOMETRIA"/>
    <s v="C"/>
    <s v="FERREYRA"/>
    <m/>
    <m/>
    <m/>
    <m/>
    <m/>
    <x v="0"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0021-4003"/>
    <s v="INTRODUCE IRREGULAR-MARCO PTA. AVI./ PIE MEDIO O MARCO PTA. ARI.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1190-4334"/>
    <s v="DEPOSITO DE PARTICULAS-MONTANTE D.VANO DE PARABRISAS"/>
    <m/>
    <x v="0"/>
    <x v="3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2240-6102"/>
    <s v="DEFORMADO-ALFOMBRA DE PISO AVD."/>
    <m/>
    <x v="0"/>
    <x v="5"/>
    <m/>
    <m/>
    <m/>
    <m/>
    <s v="ND"/>
    <m/>
    <s v="CSCS1"/>
    <s v="ASPECTO"/>
    <s v="C"/>
    <s v="FERREYRA"/>
    <m/>
    <m/>
    <m/>
    <m/>
    <m/>
    <x v="0"/>
  </r>
  <r>
    <n v="2019"/>
    <x v="0"/>
    <s v="Sem9"/>
    <d v="2019-03-01T00:00:00"/>
    <s v="XND"/>
    <s v="H60A"/>
    <s v="655"/>
    <s v="MADC-S"/>
    <s v="M9T-670"/>
    <s v="1K1-027"/>
    <s v="TR4X2"/>
    <s v="E3P"/>
    <s v="655190550048"/>
    <s v="L006046"/>
    <s v="TEKNS"/>
    <s v="1053-4130"/>
    <s v="MASTICO BAJO LACA-PISO AR. DE COFRE-- CAJA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0"/>
    <s v="Sem9"/>
    <d v="2019-03-01T00:00:00"/>
    <s v="XND"/>
    <s v="H60A"/>
    <s v="655"/>
    <s v="MADC-S"/>
    <s v="M9T-670"/>
    <s v="1K1-027"/>
    <s v="TR4X2"/>
    <s v="E1D"/>
    <s v="655190830002"/>
    <s v="L006101"/>
    <s v="TEKNH"/>
    <s v="1270-4415"/>
    <s v="HUELLAS-MARCO DE PUERTA  AVI."/>
    <m/>
    <x v="1"/>
    <x v="1"/>
    <m/>
    <m/>
    <m/>
    <m/>
    <s v="ND"/>
    <m/>
    <s v="CSCS2"/>
    <s v="ASPECTO"/>
    <s v="A"/>
    <s v="SUAREZ"/>
    <m/>
    <m/>
    <m/>
    <m/>
    <m/>
    <x v="1"/>
  </r>
  <r>
    <n v="2019"/>
    <x v="0"/>
    <s v="Sem9"/>
    <d v="2019-03-01T00:00:00"/>
    <s v="XND"/>
    <s v="H60A"/>
    <s v="655"/>
    <s v="MADC-S"/>
    <s v="M9T-670"/>
    <s v="1K1-027"/>
    <s v="TR4X2"/>
    <s v="E1D"/>
    <s v="655190830002"/>
    <s v="L006101"/>
    <s v="TEKNH"/>
    <s v="6650-2000"/>
    <s v="TREPIDACION-EMBRAGUE"/>
    <m/>
    <x v="0"/>
    <x v="4"/>
    <m/>
    <m/>
    <m/>
    <m/>
    <s v="FG"/>
    <m/>
    <m/>
    <s v="FUNCIONAMIENTO"/>
    <s v=" "/>
    <m/>
    <m/>
    <m/>
    <m/>
    <m/>
    <m/>
    <x v="0"/>
  </r>
  <r>
    <n v="2019"/>
    <x v="1"/>
    <s v="Sem11"/>
    <d v="2019-03-11T00:00:00"/>
    <s v="XND"/>
    <s v="H60A"/>
    <s v="655"/>
    <s v="MADC-S"/>
    <s v="M9T-670"/>
    <s v="AJ0-006"/>
    <s v="TR4X4"/>
    <s v="E3"/>
    <s v="655190810031"/>
    <s v="L006186"/>
    <s v="OV369"/>
    <s v="1530-4772"/>
    <s v="RAYA SOBRE LACA-CARA INTERNA DE PAÑO LAT D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1"/>
    <s v="Sem11"/>
    <d v="2019-03-11T00:00:00"/>
    <s v="XND"/>
    <s v="H60A"/>
    <s v="655"/>
    <s v="MADC-S"/>
    <s v="M9R-809"/>
    <s v="AJ0-006"/>
    <s v="4X4TST"/>
    <s v="E2A"/>
    <s v="655190910017"/>
    <s v="L0"/>
    <s v="OV369"/>
    <s v="2540-4334"/>
    <s v="MANCHAS DE COLA-MONTANTE D.VANO DE PARABRISAS"/>
    <m/>
    <x v="1"/>
    <x v="2"/>
    <m/>
    <m/>
    <m/>
    <m/>
    <s v="ND"/>
    <m/>
    <s v="CSCS3"/>
    <s v="ASPECTO"/>
    <s v="D"/>
    <s v="TOLEDO"/>
    <m/>
    <m/>
    <m/>
    <m/>
    <m/>
    <x v="2"/>
  </r>
  <r>
    <n v="2019"/>
    <x v="1"/>
    <s v="Sem11"/>
    <d v="2019-03-12T00:00:00"/>
    <s v="XND"/>
    <s v="H60A"/>
    <s v="655"/>
    <s v="MADC-S"/>
    <s v="M9T-670"/>
    <s v="1K1-027"/>
    <s v="4X4TST"/>
    <s v="E2A"/>
    <s v="655190910011"/>
    <s v="L006283"/>
    <s v="NV676"/>
    <s v="1240-4307"/>
    <s v="PIEL DE NARANJA-PIE MEDIO  I.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1"/>
    <s v="Sem11"/>
    <d v="2019-03-12T00:00:00"/>
    <s v="XND"/>
    <s v="H60A"/>
    <s v="655"/>
    <s v="MADC-S"/>
    <s v="M9T-670"/>
    <s v="1K1-027"/>
    <s v="4X4TST"/>
    <s v="E2A"/>
    <s v="655190910011"/>
    <s v="L006283"/>
    <s v="NV676"/>
    <s v="8311-5612"/>
    <s v="BATIMIENTO AL CIERRE DE PUERTA-LUNA MOVIL DE PUERTA AVD."/>
    <m/>
    <x v="0"/>
    <x v="4"/>
    <m/>
    <m/>
    <m/>
    <m/>
    <s v="FG"/>
    <m/>
    <m/>
    <s v="RUIDO"/>
    <s v=" "/>
    <m/>
    <m/>
    <m/>
    <m/>
    <m/>
    <m/>
    <x v="0"/>
  </r>
  <r>
    <n v="2019"/>
    <x v="1"/>
    <s v="Sem11"/>
    <d v="2019-03-12T00:00:00"/>
    <s v="XND"/>
    <s v="H60A"/>
    <s v="655"/>
    <s v="MADC-S"/>
    <s v="M9T-670"/>
    <s v="1K1-027"/>
    <s v="4X4TST"/>
    <s v="E2A"/>
    <s v="655190910011"/>
    <s v="L006283"/>
    <s v="NV676"/>
    <s v="1400-4514"/>
    <s v="RETOQUE DE PINTURA APARENTE-ALETA ARD.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1"/>
    <s v="Sem11"/>
    <d v="2019-03-12T00:00:00"/>
    <s v="XND"/>
    <s v="H60A"/>
    <s v="655"/>
    <s v="MADC-S"/>
    <s v="M9T-670"/>
    <s v="AJ0-005"/>
    <s v="TR4X2"/>
    <s v="E2A"/>
    <s v="655190910014"/>
    <s v="L006265"/>
    <s v="OV369"/>
    <s v="1510-4374"/>
    <s v="DESCONCHADO-ENCUADRAMIENTO DE PUERTA AVD.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1"/>
    <s v="Sem11"/>
    <d v="2019-03-13T00:00:00"/>
    <s v="XND"/>
    <s v="H60A"/>
    <s v="655"/>
    <s v="MADC-S"/>
    <s v="M9T-670"/>
    <s v="1K1-027"/>
    <s v="TR4X2"/>
    <s v="E2A"/>
    <s v="655190920034"/>
    <s v="L006324"/>
    <s v="OV369"/>
    <s v="1110-4304"/>
    <s v="DESCOLGON-BAJOCAJA D."/>
    <m/>
    <x v="0"/>
    <x v="1"/>
    <m/>
    <m/>
    <m/>
    <m/>
    <s v="FG"/>
    <m/>
    <m/>
    <s v="ASPECTO"/>
    <s v=" "/>
    <m/>
    <m/>
    <m/>
    <m/>
    <m/>
    <m/>
    <x v="0"/>
  </r>
  <r>
    <n v="2019"/>
    <x v="1"/>
    <s v="Sem11"/>
    <d v="2019-03-13T00:00:00"/>
    <s v="XND"/>
    <s v="H60A"/>
    <s v="655"/>
    <s v="MADC-S"/>
    <s v="M9T-670"/>
    <s v="1K1-027"/>
    <s v="TR4X2"/>
    <s v="E2A"/>
    <s v="655190920034"/>
    <s v="L006324"/>
    <s v="OV369"/>
    <s v="4150-6305"/>
    <s v="MAL POSICIONADO-EBANISTERIA MONTANTE DE VANO I."/>
    <m/>
    <x v="0"/>
    <x v="3"/>
    <m/>
    <m/>
    <m/>
    <m/>
    <s v="ND"/>
    <m/>
    <s v="CSCS1"/>
    <s v="GEOMETRIA"/>
    <s v="B"/>
    <s v="CARRIZO"/>
    <m/>
    <m/>
    <m/>
    <m/>
    <m/>
    <x v="0"/>
  </r>
  <r>
    <n v="2019"/>
    <x v="1"/>
    <s v="Sem11"/>
    <d v="2019-03-14T00:00:00"/>
    <s v="XND"/>
    <s v="H60A"/>
    <s v="655"/>
    <s v="MADC-S"/>
    <s v="M9T-670"/>
    <s v="1K1-027"/>
    <s v="4X4TST"/>
    <s v="E2A"/>
    <s v="655190810061"/>
    <s v="L006306"/>
    <s v="NV676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1"/>
    <s v="Sem11"/>
    <d v="2019-03-14T00:00:00"/>
    <s v="XND"/>
    <s v="H60A"/>
    <s v="655"/>
    <s v="MADC-S"/>
    <s v="M9T-670"/>
    <s v="AJ0-006"/>
    <s v="4X4TST"/>
    <s v="E1D"/>
    <s v="655190920051"/>
    <s v="L006327"/>
    <s v="OV727"/>
    <s v="0070-5601"/>
    <s v="MAL CENTRADO-LUNETA AR FIJA"/>
    <m/>
    <x v="0"/>
    <x v="3"/>
    <m/>
    <m/>
    <m/>
    <m/>
    <s v="ND"/>
    <m/>
    <s v="CSCS3"/>
    <s v="GEOMETRIA"/>
    <s v="D"/>
    <s v="TOLEDO"/>
    <m/>
    <m/>
    <m/>
    <m/>
    <m/>
    <x v="0"/>
  </r>
  <r>
    <n v="2019"/>
    <x v="1"/>
    <s v="Sem11"/>
    <d v="2019-03-14T00:00:00"/>
    <s v="XND"/>
    <s v="H60A"/>
    <s v="655"/>
    <s v="MADC-S"/>
    <s v="M9T-670"/>
    <s v="AJ0-006"/>
    <s v="4X4TST"/>
    <s v="E1D"/>
    <s v="655190920051"/>
    <s v="L006327"/>
    <s v="OV727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1"/>
    <s v="Sem11"/>
    <d v="2019-03-14T00:00:00"/>
    <s v="XND"/>
    <s v="H60A"/>
    <s v="655"/>
    <s v="MADC-S"/>
    <s v="M9T-670"/>
    <s v="AJ0-006"/>
    <s v="4X4TST"/>
    <s v="E1D"/>
    <s v="655190920051"/>
    <s v="L006327"/>
    <s v="OV727"/>
    <s v="4932-4214"/>
    <s v="JUNTA MAL POSICIONADA-ALETA  AVD."/>
    <m/>
    <x v="0"/>
    <x v="4"/>
    <m/>
    <m/>
    <m/>
    <m/>
    <s v="MR"/>
    <m/>
    <m/>
    <s v="MODO OPERATORIO"/>
    <s v=" "/>
    <m/>
    <m/>
    <m/>
    <m/>
    <m/>
    <m/>
    <x v="0"/>
  </r>
  <r>
    <n v="2019"/>
    <x v="1"/>
    <s v="Sem11"/>
    <d v="2019-03-15T00:00:00"/>
    <s v="XND"/>
    <s v="H60A"/>
    <s v="655"/>
    <s v="MADC-S"/>
    <s v="M9T-670"/>
    <s v="1K1-027"/>
    <s v="4X4TST"/>
    <s v="E1D"/>
    <s v="655190930014"/>
    <s v="L006423"/>
    <s v="OV369"/>
    <s v="0070-5601"/>
    <s v="MAL CENTRADO-LUNETA AR FIJA"/>
    <m/>
    <x v="0"/>
    <x v="3"/>
    <m/>
    <m/>
    <m/>
    <m/>
    <s v="MR"/>
    <m/>
    <m/>
    <s v="GEOMETRIA"/>
    <s v=" "/>
    <m/>
    <m/>
    <m/>
    <m/>
    <m/>
    <m/>
    <x v="0"/>
  </r>
  <r>
    <n v="2019"/>
    <x v="1"/>
    <s v="Sem11"/>
    <d v="2019-03-15T00:00:00"/>
    <s v="XND"/>
    <s v="H60A"/>
    <s v="655"/>
    <s v="MADC-S"/>
    <s v="M9T-670"/>
    <s v="1K1-027"/>
    <s v="4X4TST"/>
    <s v="E1D"/>
    <s v="655190930014"/>
    <s v="L006423"/>
    <s v="OV369"/>
    <s v="1450-4412"/>
    <s v="RETOQUE LOCAL CON PLUMA-PAÑO EXT DE PUERTA AVD"/>
    <m/>
    <x v="0"/>
    <x v="1"/>
    <m/>
    <m/>
    <m/>
    <m/>
    <s v="MR"/>
    <m/>
    <m/>
    <s v="ASPECTO"/>
    <s v=" "/>
    <m/>
    <m/>
    <m/>
    <m/>
    <m/>
    <m/>
    <x v="0"/>
  </r>
  <r>
    <n v="2019"/>
    <x v="1"/>
    <s v="Sem11"/>
    <d v="2019-03-15T00:00:00"/>
    <s v="XND"/>
    <s v="H60A"/>
    <s v="655"/>
    <s v="MADC-S"/>
    <s v="M9T-670"/>
    <s v="JB1-021"/>
    <s v="TR4X2"/>
    <s v="E2A"/>
    <s v="655191050057"/>
    <s v="L006416"/>
    <s v="OV727"/>
    <s v="1400-5215"/>
    <s v="RETOQUE DE PINTURA APARENTE-PARACHOQUES AV."/>
    <m/>
    <x v="0"/>
    <x v="1"/>
    <m/>
    <m/>
    <m/>
    <m/>
    <s v="FG"/>
    <m/>
    <m/>
    <s v="ASPECTO"/>
    <s v=" "/>
    <m/>
    <m/>
    <m/>
    <m/>
    <m/>
    <m/>
    <x v="0"/>
  </r>
  <r>
    <n v="2019"/>
    <x v="1"/>
    <s v="Sem12"/>
    <d v="2019-03-18T00:00:00"/>
    <s v="XND"/>
    <s v="H60A"/>
    <s v="655"/>
    <s v="MADC-S"/>
    <s v="M9T-670"/>
    <s v="1K1-027"/>
    <s v="TR4X2"/>
    <s v="E2A"/>
    <s v="655191030051"/>
    <s v="L006430"/>
    <s v="OV727"/>
    <s v="4932-4214"/>
    <s v="JUNTA MAL POSICIONADA-ALETA  AVD."/>
    <m/>
    <x v="0"/>
    <x v="4"/>
    <m/>
    <m/>
    <m/>
    <m/>
    <s v="MR"/>
    <m/>
    <m/>
    <s v="MODO OPERATORIO"/>
    <s v=" "/>
    <m/>
    <m/>
    <m/>
    <m/>
    <m/>
    <m/>
    <x v="0"/>
  </r>
  <r>
    <n v="2019"/>
    <x v="1"/>
    <s v="Sem12"/>
    <d v="2019-03-18T00:00:00"/>
    <s v="XND"/>
    <s v="H60A"/>
    <s v="655"/>
    <s v="MADC-S"/>
    <s v="M9T-670"/>
    <s v="1K1-027"/>
    <s v="TR4X2"/>
    <s v="E2A"/>
    <s v="655191030051"/>
    <s v="L006430"/>
    <s v="OV727"/>
    <s v="1040-4313"/>
    <s v="MASTICO IRREGULAR-TECHO"/>
    <m/>
    <x v="0"/>
    <x v="1"/>
    <m/>
    <m/>
    <m/>
    <m/>
    <s v="FG"/>
    <m/>
    <m/>
    <s v="ASPECTO"/>
    <s v=" "/>
    <m/>
    <m/>
    <m/>
    <m/>
    <m/>
    <m/>
    <x v="0"/>
  </r>
  <r>
    <n v="2019"/>
    <x v="1"/>
    <s v="Sem12"/>
    <d v="2019-03-18T00:00:00"/>
    <s v="XND"/>
    <s v="H60A"/>
    <s v="655"/>
    <s v="MADC-S"/>
    <s v="M9T-670"/>
    <s v="1K1-027"/>
    <s v="TR4X2"/>
    <s v="E2A"/>
    <s v="655191030051"/>
    <s v="L006430"/>
    <s v="OV727"/>
    <s v="2241-4418"/>
    <s v="JUNTA DEFORMADA-MARCO DE PUERTA  ARD."/>
    <m/>
    <x v="0"/>
    <x v="5"/>
    <m/>
    <m/>
    <m/>
    <m/>
    <s v="ND"/>
    <m/>
    <s v="CSCS3"/>
    <s v="MODO OPERATORIO"/>
    <s v="D"/>
    <s v="TOLEDO"/>
    <m/>
    <m/>
    <m/>
    <m/>
    <m/>
    <x v="0"/>
  </r>
  <r>
    <n v="2019"/>
    <x v="1"/>
    <s v="Sem12"/>
    <d v="2019-03-18T00:00:00"/>
    <s v="XND"/>
    <s v="H60A"/>
    <s v="655"/>
    <s v="MADC-S"/>
    <s v="M9T-670"/>
    <s v="AJ0-006"/>
    <s v="4X4TST"/>
    <s v="E1D"/>
    <s v="655191030075"/>
    <s v="L006478"/>
    <s v="OV369"/>
    <s v="1410-4213"/>
    <s v="RETOQUE NO TERMINADO-ALETA  AVI.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1"/>
    <s v="Sem12"/>
    <d v="2019-03-18T00:00:00"/>
    <s v="XND"/>
    <s v="H60A"/>
    <s v="655"/>
    <s v="MADC-S"/>
    <s v="M9T-670"/>
    <s v="AJ0-006"/>
    <s v="4X4TST"/>
    <s v="E1D"/>
    <s v="655191030075"/>
    <s v="L006478"/>
    <s v="OV369"/>
    <s v="2120-6116"/>
    <s v="NO PLACA-GUARNITURA INF.AV. ENTº.DE PUERTA D."/>
    <m/>
    <x v="0"/>
    <x v="4"/>
    <m/>
    <m/>
    <m/>
    <m/>
    <s v="ND"/>
    <m/>
    <s v="CSCS1"/>
    <s v="MODO OPERATORIO"/>
    <s v="D"/>
    <s v="TOLEDO"/>
    <m/>
    <m/>
    <m/>
    <m/>
    <m/>
    <x v="0"/>
  </r>
  <r>
    <n v="2019"/>
    <x v="1"/>
    <s v="Sem12"/>
    <d v="2019-03-18T00:00:00"/>
    <s v="XND"/>
    <s v="H60A"/>
    <s v="655"/>
    <s v="MADC-S"/>
    <s v="M9T-670"/>
    <s v="AJ0-006"/>
    <s v="4X4TST"/>
    <s v="E1D"/>
    <s v="655191030075"/>
    <s v="L006478"/>
    <s v="OV369"/>
    <s v="4932-4214"/>
    <s v="JUNTA MAL POSICIONADA-ALETA  AVD."/>
    <m/>
    <x v="0"/>
    <x v="4"/>
    <m/>
    <m/>
    <m/>
    <m/>
    <s v="MR"/>
    <m/>
    <m/>
    <s v="MODO OPERATORIO"/>
    <s v=" "/>
    <m/>
    <m/>
    <m/>
    <m/>
    <m/>
    <m/>
    <x v="0"/>
  </r>
  <r>
    <n v="2019"/>
    <x v="1"/>
    <s v="Sem12"/>
    <d v="2019-03-18T00:00:00"/>
    <s v="XND"/>
    <s v="H60A"/>
    <s v="655"/>
    <s v="MADC-S"/>
    <s v="M9T-670"/>
    <s v="AJ0-006"/>
    <s v="4X4TST"/>
    <s v="E2A"/>
    <s v="655191110084"/>
    <s v="L0"/>
    <s v="OV727"/>
    <s v="4932-4214"/>
    <s v="JUNTA MAL POSICIONADA-ALETA  AVD."/>
    <m/>
    <x v="0"/>
    <x v="4"/>
    <m/>
    <m/>
    <m/>
    <m/>
    <s v="MR"/>
    <m/>
    <m/>
    <s v="MODO OPERATORIO"/>
    <s v=" "/>
    <m/>
    <m/>
    <m/>
    <m/>
    <m/>
    <m/>
    <x v="0"/>
  </r>
  <r>
    <n v="2019"/>
    <x v="1"/>
    <s v="Sem12"/>
    <d v="2019-03-18T00:00:00"/>
    <s v="XND"/>
    <s v="H60A"/>
    <s v="655"/>
    <s v="MADC-S"/>
    <s v="M9T-670"/>
    <s v="AJ0-006"/>
    <s v="4X4TST"/>
    <s v="E2A"/>
    <s v="655191110084"/>
    <s v="L0"/>
    <s v="OV727"/>
    <s v="8311-5612"/>
    <s v="BATIMIENTO AL CIERRE DE PUERTA-LUNA MOVIL DE PUERTA AVD."/>
    <m/>
    <x v="0"/>
    <x v="4"/>
    <m/>
    <m/>
    <m/>
    <m/>
    <s v="FG"/>
    <m/>
    <m/>
    <s v="RUIDO"/>
    <s v=" "/>
    <m/>
    <m/>
    <m/>
    <m/>
    <m/>
    <m/>
    <x v="0"/>
  </r>
  <r>
    <n v="2019"/>
    <x v="1"/>
    <s v="Sem12"/>
    <d v="2019-03-19T00:00:00"/>
    <s v="XND"/>
    <s v="H60A"/>
    <s v="655"/>
    <s v="MADC-S"/>
    <s v="M9T-670"/>
    <s v="1K1-027"/>
    <s v="TR4X2"/>
    <s v="E1D"/>
    <s v="655191110014"/>
    <s v="L006542"/>
    <s v="TEKNH"/>
    <s v="8311-5612"/>
    <s v="BATIMIENTO AL CIERRE DE PUERTA-LUNA MOVIL DE PUERTA AVD."/>
    <m/>
    <x v="0"/>
    <x v="4"/>
    <m/>
    <m/>
    <m/>
    <m/>
    <s v="FG"/>
    <m/>
    <m/>
    <s v="MODO OPERATORIO"/>
    <s v=" "/>
    <m/>
    <m/>
    <m/>
    <m/>
    <m/>
    <m/>
    <x v="0"/>
  </r>
  <r>
    <n v="2019"/>
    <x v="1"/>
    <s v="Sem12"/>
    <d v="2019-03-19T00:00:00"/>
    <s v="XND"/>
    <s v="H60A"/>
    <s v="655"/>
    <s v="MADC-S"/>
    <s v="M9T-670"/>
    <s v="AJ0-006"/>
    <s v="TR4X4"/>
    <s v="E2A"/>
    <s v="655191110083"/>
    <s v="L006530"/>
    <s v="OV727"/>
    <s v="1530-4412"/>
    <s v="RAYA SOBRE LACA-PAÑO EXT DE PUERTA AVD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1"/>
    <s v="Sem12"/>
    <d v="2019-03-19T00:00:00"/>
    <s v="XND"/>
    <s v="H60A"/>
    <s v="655"/>
    <s v="MADC-S"/>
    <s v="M9T-670"/>
    <s v="AJ0-006"/>
    <s v="TR4X4"/>
    <s v="E2A"/>
    <s v="655191110083"/>
    <s v="L006530"/>
    <s v="OV727"/>
    <s v="8311-5612"/>
    <s v="BATIMIENTO AL CIERRE DE PUERTA-LUNA MOVIL DE PUERTA AVD."/>
    <m/>
    <x v="0"/>
    <x v="4"/>
    <m/>
    <m/>
    <m/>
    <m/>
    <s v="FG"/>
    <m/>
    <m/>
    <s v="MODO OPERATORIO"/>
    <s v=" "/>
    <m/>
    <m/>
    <m/>
    <m/>
    <m/>
    <m/>
    <x v="0"/>
  </r>
  <r>
    <n v="2019"/>
    <x v="1"/>
    <s v="Sem12"/>
    <d v="2019-03-19T00:00:00"/>
    <s v="XND"/>
    <s v="H60A"/>
    <s v="655"/>
    <s v="MADC-S"/>
    <s v="M9T-670"/>
    <s v="AJ0-006"/>
    <s v="TR4X4"/>
    <s v="E2A"/>
    <s v="655191110085"/>
    <s v="L006540"/>
    <s v="OV727"/>
    <s v="2330-6106"/>
    <s v="RAYADO-GUARNITURA INF. AR. ENTRADA DE PTA.D."/>
    <m/>
    <x v="0"/>
    <x v="2"/>
    <m/>
    <m/>
    <m/>
    <m/>
    <s v="ND"/>
    <m/>
    <s v="CSCS1"/>
    <s v="ASPECTO"/>
    <s v="C"/>
    <s v="FERREYRA"/>
    <m/>
    <m/>
    <m/>
    <m/>
    <m/>
    <x v="0"/>
  </r>
  <r>
    <n v="2019"/>
    <x v="1"/>
    <s v="Sem12"/>
    <d v="2019-03-20T00:00:00"/>
    <s v="XND"/>
    <s v="H60A"/>
    <s v="655"/>
    <s v="MADC-S"/>
    <s v="M9T-670"/>
    <s v="1K1-027"/>
    <s v="TR4X2"/>
    <s v="E3P"/>
    <s v="655190550046"/>
    <s v="L006076"/>
    <s v="OV369"/>
    <s v="1510-4420"/>
    <s v="DESCONCHADO-CAJON DE PUERTA ARD."/>
    <m/>
    <x v="0"/>
    <x v="1"/>
    <m/>
    <m/>
    <m/>
    <m/>
    <s v="ND"/>
    <m/>
    <s v="CSCS3"/>
    <s v="ASPECTO"/>
    <s v="H"/>
    <s v="BARRERA"/>
    <m/>
    <m/>
    <m/>
    <m/>
    <m/>
    <x v="0"/>
  </r>
  <r>
    <n v="2019"/>
    <x v="1"/>
    <s v="Sem12"/>
    <d v="2019-03-20T00:00:00"/>
    <s v="XND"/>
    <s v="H60A"/>
    <s v="655"/>
    <s v="MADC-S"/>
    <s v="M9T-670"/>
    <s v="1K1-027"/>
    <s v="TR4X2"/>
    <s v="E3P"/>
    <s v="655190550046"/>
    <s v="L006076"/>
    <s v="OV369"/>
    <s v="1090-4514"/>
    <s v="MASTICO AGRIETADO -ALETA ARD.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1"/>
    <s v="Sem12"/>
    <d v="2019-03-20T00:00:00"/>
    <s v="XND"/>
    <s v="H60A"/>
    <s v="655"/>
    <s v="MADC-S"/>
    <s v="M9T-670"/>
    <s v="1K1-027"/>
    <s v="TR4X2"/>
    <s v="E2A"/>
    <s v="655191120012"/>
    <s v="L006585"/>
    <s v="OV727"/>
    <s v="4070-4214"/>
    <s v="OBTURADOR MAL POSICIONADO-ALETA  AVD."/>
    <m/>
    <x v="0"/>
    <x v="0"/>
    <m/>
    <m/>
    <m/>
    <m/>
    <s v="ND"/>
    <m/>
    <s v="CSCS1"/>
    <s v="MODO OPERATORIO"/>
    <s v="D"/>
    <s v="TOLEDO"/>
    <m/>
    <m/>
    <m/>
    <m/>
    <m/>
    <x v="0"/>
  </r>
  <r>
    <n v="2019"/>
    <x v="1"/>
    <s v="Sem12"/>
    <d v="2019-03-21T00:00:00"/>
    <s v="XND"/>
    <s v="H60A"/>
    <s v="655"/>
    <s v="MADC-S"/>
    <s v="M9T-670"/>
    <s v="1K1-027"/>
    <s v="4X4TST"/>
    <s v="E2A"/>
    <s v="655185110025"/>
    <s v="L006565"/>
    <s v="OV369"/>
    <s v="0070-5601"/>
    <s v="MAL CENTRADO-LUNETA AR FIJA"/>
    <m/>
    <x v="0"/>
    <x v="3"/>
    <m/>
    <m/>
    <m/>
    <m/>
    <s v="MR"/>
    <m/>
    <m/>
    <s v="GEOMETRIA"/>
    <s v=" "/>
    <m/>
    <m/>
    <m/>
    <m/>
    <m/>
    <m/>
    <x v="0"/>
  </r>
  <r>
    <n v="2019"/>
    <x v="1"/>
    <s v="Sem12"/>
    <d v="2019-03-21T00:00:00"/>
    <s v="XND"/>
    <s v="H60A"/>
    <s v="655"/>
    <s v="MADC-S"/>
    <s v="M9T-670"/>
    <s v="AJ0-006"/>
    <s v="4X2TCO"/>
    <s v="E1D"/>
    <s v="655191040014"/>
    <s v="L006648"/>
    <s v="TEKNH"/>
    <s v="1400-4373"/>
    <s v="RETOQUE DE PINTURA APARENTE-ENCUADRAMIENTO DE PUERTA AVI."/>
    <m/>
    <x v="1"/>
    <x v="2"/>
    <m/>
    <m/>
    <m/>
    <m/>
    <s v="MR"/>
    <m/>
    <m/>
    <s v="ASPECTO"/>
    <s v=" "/>
    <m/>
    <m/>
    <m/>
    <m/>
    <m/>
    <m/>
    <x v="3"/>
  </r>
  <r>
    <n v="2019"/>
    <x v="1"/>
    <s v="Sem12"/>
    <d v="2019-03-21T00:00:00"/>
    <s v="XND"/>
    <s v="H60A"/>
    <s v="655"/>
    <s v="MADC-S"/>
    <s v="M9T-670"/>
    <s v="AJ0-006"/>
    <s v="4X2TCO"/>
    <s v="E1D"/>
    <s v="655191040014"/>
    <s v="L006648"/>
    <s v="TEKNH"/>
    <s v="1190-4513"/>
    <s v="DEPOSITO DE PARTICULAS-ALETA  ARI.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1"/>
    <s v="Sem12"/>
    <d v="2019-03-22T00:00:00"/>
    <s v="XND"/>
    <s v="H60A"/>
    <s v="655"/>
    <s v="MADC-S"/>
    <s v="M9T-670"/>
    <s v="AJ0-006"/>
    <s v="TR4X4"/>
    <s v="E2A"/>
    <s v="655191210065"/>
    <s v="L006693"/>
    <s v="OV727"/>
    <s v="0031-4927"/>
    <s v="DIFERENCIA DE JUEGO EN SYMETRIA I / D-CAPOT / FARO I.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1"/>
    <s v="Sem12"/>
    <d v="2019-03-22T00:00:00"/>
    <s v="XND"/>
    <s v="H60A"/>
    <s v="655"/>
    <s v="MADC-S"/>
    <s v="M9T-670"/>
    <s v="AJ0-005"/>
    <s v="TR4X2"/>
    <s v="E1D"/>
    <s v="655191310003"/>
    <s v="L006721"/>
    <s v="TEKNH"/>
    <s v="1040-4320"/>
    <s v="MASTICO IRREGULAR-VANO DE LUNETA AR."/>
    <m/>
    <x v="0"/>
    <x v="1"/>
    <m/>
    <m/>
    <m/>
    <m/>
    <s v="MR"/>
    <m/>
    <m/>
    <s v="ASPECTO"/>
    <s v=" "/>
    <m/>
    <m/>
    <m/>
    <m/>
    <m/>
    <m/>
    <x v="0"/>
  </r>
  <r>
    <n v="2019"/>
    <x v="1"/>
    <s v="Sem13"/>
    <d v="2019-03-25T00:00:00"/>
    <s v="XND"/>
    <s v="H60A"/>
    <s v="655"/>
    <s v="MADC-S"/>
    <s v="M9T-670"/>
    <s v="1K1-027"/>
    <s v="4X2TCO"/>
    <s v="E1D"/>
    <s v="655191050016"/>
    <s v="L006698"/>
    <s v="TEKNS"/>
    <s v="0210-4210"/>
    <s v="BOLLOS-CAPOT AV."/>
    <m/>
    <x v="0"/>
    <x v="3"/>
    <m/>
    <m/>
    <m/>
    <m/>
    <s v="ND"/>
    <m/>
    <s v="CSCS2"/>
    <s v="ASPECTO"/>
    <s v="A"/>
    <s v="SUAREZ"/>
    <m/>
    <m/>
    <m/>
    <m/>
    <m/>
    <x v="0"/>
  </r>
  <r>
    <n v="2019"/>
    <x v="1"/>
    <s v="Sem13"/>
    <d v="2019-03-25T00:00:00"/>
    <s v="XND"/>
    <s v="H60A"/>
    <s v="655"/>
    <s v="MADC-S"/>
    <s v="M9T-670"/>
    <s v="1K1-027"/>
    <s v="4X4TST"/>
    <s v="E2A"/>
    <s v="655191210046"/>
    <s v="L006725"/>
    <s v="OV727"/>
    <s v="1003-4130"/>
    <s v="TROU DANS MASTIC-PISO AR. DE COFRE-- CAJA"/>
    <m/>
    <x v="0"/>
    <x v="1"/>
    <m/>
    <m/>
    <m/>
    <m/>
    <s v="FG"/>
    <m/>
    <m/>
    <s v="ASPECTO"/>
    <s v=" "/>
    <m/>
    <m/>
    <m/>
    <m/>
    <m/>
    <m/>
    <x v="0"/>
  </r>
  <r>
    <n v="2019"/>
    <x v="1"/>
    <s v="Sem13"/>
    <d v="2019-03-25T00:00:00"/>
    <s v="XND"/>
    <s v="H60A"/>
    <s v="655"/>
    <s v="MADC-S"/>
    <s v="M9T-670"/>
    <s v="1K1-027"/>
    <s v="4X4TST"/>
    <s v="E2A"/>
    <s v="655191210046"/>
    <s v="L006725"/>
    <s v="OV727"/>
    <s v="0021-4222"/>
    <s v="INTRODUCE IRREGULAR-PIE DE PARABRISAS D./ ALETA  AVD."/>
    <m/>
    <x v="0"/>
    <x v="3"/>
    <m/>
    <m/>
    <m/>
    <m/>
    <s v="ND"/>
    <m/>
    <s v="CSCS3"/>
    <s v="GEOMETRIA"/>
    <s v="D"/>
    <s v="TOLEDO"/>
    <m/>
    <m/>
    <m/>
    <m/>
    <m/>
    <x v="0"/>
  </r>
  <r>
    <n v="2019"/>
    <x v="1"/>
    <s v="Sem13"/>
    <d v="2019-03-25T00:00:00"/>
    <s v="XND"/>
    <s v="H60A"/>
    <s v="655"/>
    <s v="MADC-S"/>
    <s v="M9T-670"/>
    <s v="1K1-027"/>
    <s v="TR4X2"/>
    <s v="E1"/>
    <s v="655191210267"/>
    <s v="L006732"/>
    <s v="OV369"/>
    <s v="4961-4417"/>
    <s v="STRIPPING PAS EN LIGNE-MARCO DE PUERTA  ARI."/>
    <m/>
    <x v="0"/>
    <x v="1"/>
    <m/>
    <m/>
    <m/>
    <m/>
    <s v="FG"/>
    <m/>
    <m/>
    <s v="ASPECTO"/>
    <s v=" "/>
    <m/>
    <m/>
    <m/>
    <m/>
    <m/>
    <m/>
    <x v="0"/>
  </r>
  <r>
    <n v="2019"/>
    <x v="1"/>
    <s v="Sem13"/>
    <d v="2019-03-26T00:00:00"/>
    <s v="XND"/>
    <s v="H60A"/>
    <s v="655"/>
    <s v="MADC-S"/>
    <s v="M9T-670"/>
    <s v="1K1-027"/>
    <s v="TR4X2"/>
    <s v="E1D"/>
    <s v="655191220208"/>
    <s v="L006770"/>
    <s v="OV369"/>
    <s v="1180-4514"/>
    <s v="GRANO-ALETA ARD."/>
    <m/>
    <x v="0"/>
    <x v="1"/>
    <m/>
    <m/>
    <m/>
    <m/>
    <s v="ND"/>
    <m/>
    <s v="CSCS3"/>
    <s v="ASPECTO"/>
    <s v="D"/>
    <s v="TOLEDO"/>
    <m/>
    <m/>
    <m/>
    <m/>
    <m/>
    <x v="0"/>
  </r>
  <r>
    <n v="2019"/>
    <x v="1"/>
    <s v="Sem13"/>
    <d v="2019-03-26T00:00:00"/>
    <s v="XND"/>
    <s v="H60A"/>
    <s v="655"/>
    <s v="MADC-S"/>
    <s v="M9T-670"/>
    <s v="1K1-027"/>
    <s v="TR4X2"/>
    <s v="E1D"/>
    <s v="655191220208"/>
    <s v="L006770"/>
    <s v="OV369"/>
    <s v="0012-4909"/>
    <s v="SOBRESALE DIFERENTE I. /  D.-PORTON / PILOTO ARI."/>
    <m/>
    <x v="0"/>
    <x v="3"/>
    <m/>
    <m/>
    <m/>
    <m/>
    <s v="ND"/>
    <m/>
    <s v="CSCS3"/>
    <s v="GEOMETRIA"/>
    <s v="D"/>
    <s v="TOLEDO"/>
    <m/>
    <m/>
    <m/>
    <m/>
    <m/>
    <x v="0"/>
  </r>
  <r>
    <n v="2019"/>
    <x v="1"/>
    <s v="Sem13"/>
    <d v="2019-03-26T00:00:00"/>
    <s v="XND"/>
    <s v="H60A"/>
    <s v="655"/>
    <s v="MADC-S"/>
    <s v="M9T-670"/>
    <s v="1K1-027"/>
    <s v="TR4X2"/>
    <s v="E1D"/>
    <s v="655191220208"/>
    <s v="L006770"/>
    <s v="OV369"/>
    <s v="2120-6116"/>
    <s v="NO PLACA-GUARNITURA INF.AV. ENTº.DE PUERTA D."/>
    <m/>
    <x v="0"/>
    <x v="4"/>
    <m/>
    <m/>
    <m/>
    <m/>
    <s v="FG"/>
    <m/>
    <m/>
    <s v="MODO OPERATORIO"/>
    <s v=" "/>
    <m/>
    <m/>
    <m/>
    <m/>
    <m/>
    <m/>
    <x v="0"/>
  </r>
  <r>
    <n v="2019"/>
    <x v="1"/>
    <s v="Sem13"/>
    <d v="2019-03-26T00:00:00"/>
    <s v="XND"/>
    <s v="H60A"/>
    <s v="655"/>
    <s v="MADC-S"/>
    <s v="M9T-670"/>
    <s v="AJ0-005"/>
    <s v="TR4X2"/>
    <s v="E2A"/>
    <s v="655191320261"/>
    <s v="L006769"/>
    <s v="OV369"/>
    <s v="1080-4513"/>
    <s v="MASTICO ANTIGRAVILLA ABUNDANTE-ALETA  ARI."/>
    <m/>
    <x v="0"/>
    <x v="1"/>
    <m/>
    <m/>
    <m/>
    <m/>
    <s v="FG"/>
    <m/>
    <m/>
    <s v="ASPECTO"/>
    <s v=" "/>
    <m/>
    <m/>
    <m/>
    <m/>
    <m/>
    <m/>
    <x v="0"/>
  </r>
  <r>
    <n v="2019"/>
    <x v="1"/>
    <s v="Sem13"/>
    <d v="2019-03-26T00:00:00"/>
    <s v="XND"/>
    <s v="H60A"/>
    <s v="655"/>
    <s v="MADC-S"/>
    <s v="M9T-670"/>
    <s v="AJ0-005"/>
    <s v="TR4X2"/>
    <s v="E2A"/>
    <s v="655191320261"/>
    <s v="L006769"/>
    <s v="OV369"/>
    <s v="8500-4404"/>
    <s v="RUIDO DE CUERPO EXTRAÑO-PUERTA ARD."/>
    <m/>
    <x v="0"/>
    <x v="2"/>
    <m/>
    <m/>
    <m/>
    <m/>
    <s v="FG"/>
    <m/>
    <m/>
    <s v="MODO OPERATORIO"/>
    <s v=" "/>
    <m/>
    <m/>
    <m/>
    <m/>
    <m/>
    <m/>
    <x v="0"/>
  </r>
  <r>
    <n v="2019"/>
    <x v="1"/>
    <s v="Sem13"/>
    <d v="2019-03-27T00:00:00"/>
    <s v="XND"/>
    <s v="H60A"/>
    <s v="655"/>
    <s v="MADC-S"/>
    <s v="M9T-670"/>
    <s v="1K1-027"/>
    <s v="4X2TCO"/>
    <s v="E1D"/>
    <s v="655191120035"/>
    <s v="L006802"/>
    <s v="OV727"/>
    <s v="0070-5601"/>
    <s v="MAL CENTRADO-LUNETA AR FIJA"/>
    <m/>
    <x v="0"/>
    <x v="3"/>
    <m/>
    <m/>
    <m/>
    <m/>
    <s v="ND"/>
    <m/>
    <s v="CSCS3"/>
    <s v="GEOMETRIA"/>
    <s v="D"/>
    <s v="TOLEDO"/>
    <m/>
    <m/>
    <m/>
    <m/>
    <m/>
    <x v="0"/>
  </r>
  <r>
    <n v="2019"/>
    <x v="1"/>
    <s v="Sem13"/>
    <d v="2019-03-27T00:00:00"/>
    <s v="XND"/>
    <s v="H60A"/>
    <s v="655"/>
    <s v="MADC-S"/>
    <s v="M9T-670"/>
    <s v="AJ0-006"/>
    <s v="4X4TST"/>
    <s v="E2A"/>
    <s v="655191320253"/>
    <s v="L006813"/>
    <s v="OV369"/>
    <s v="1510-4773"/>
    <s v="DESCONCHADO-CARA INTERNA DE PAÑO LAT  I"/>
    <m/>
    <x v="0"/>
    <x v="1"/>
    <m/>
    <m/>
    <m/>
    <m/>
    <s v="ND"/>
    <m/>
    <s v="CSCS3"/>
    <s v="ASPECTO"/>
    <s v="B"/>
    <s v="CARRIZO"/>
    <m/>
    <m/>
    <m/>
    <m/>
    <m/>
    <x v="0"/>
  </r>
  <r>
    <n v="2019"/>
    <x v="1"/>
    <s v="Sem13"/>
    <d v="2019-03-27T00:00:00"/>
    <s v="XND"/>
    <s v="H60A"/>
    <s v="655"/>
    <s v="MADC-S"/>
    <s v="M9T-670"/>
    <s v="AJ0-006"/>
    <s v="4X4TST"/>
    <s v="E2A"/>
    <s v="655191320253"/>
    <s v="L006813"/>
    <s v="OV369"/>
    <s v="2240-6101"/>
    <s v="DEFORMADO-ALFOMBRA DE PISO AVI."/>
    <m/>
    <x v="0"/>
    <x v="5"/>
    <m/>
    <m/>
    <m/>
    <m/>
    <s v="ND"/>
    <m/>
    <s v="CSCS1"/>
    <s v="MODO OPERATORIO"/>
    <s v="B"/>
    <s v="CARRIZO"/>
    <m/>
    <m/>
    <m/>
    <m/>
    <m/>
    <x v="0"/>
  </r>
  <r>
    <n v="2019"/>
    <x v="1"/>
    <s v="Sem13"/>
    <d v="2019-03-27T00:00:00"/>
    <s v="XND"/>
    <s v="H60A"/>
    <s v="655"/>
    <s v="MADC-S"/>
    <s v="M9T-670"/>
    <s v="AJ0-006"/>
    <s v="4X4TST"/>
    <s v="E1D"/>
    <s v="655191320288"/>
    <s v="L006796"/>
    <s v="TEKNH"/>
    <s v="8311-6001"/>
    <s v="BATIMIENTO AL CIERRE DE PUERTA-ZONA AR. DEL HABITACULO"/>
    <m/>
    <x v="0"/>
    <x v="2"/>
    <m/>
    <m/>
    <m/>
    <m/>
    <s v="FG"/>
    <m/>
    <m/>
    <s v="MODO OPERATORIO"/>
    <s v=" "/>
    <m/>
    <m/>
    <m/>
    <m/>
    <m/>
    <m/>
    <x v="0"/>
  </r>
  <r>
    <n v="2019"/>
    <x v="2"/>
    <s v="Sem15"/>
    <d v="2019-04-10T00:00:00"/>
    <s v="XND"/>
    <s v="H60A"/>
    <s v="655"/>
    <s v="MADC-S"/>
    <s v="M9T-670"/>
    <s v="AJ0-006"/>
    <s v="4X4TST"/>
    <s v="E3P"/>
    <s v="655190840056"/>
    <s v="L007020"/>
    <s v="TEKNH"/>
    <s v="4932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2"/>
    <s v="Sem15"/>
    <d v="2019-04-10T00:00:00"/>
    <s v="XND"/>
    <s v="H60A"/>
    <s v="655"/>
    <s v="MADC-S"/>
    <s v="M9T-670"/>
    <s v="AJ0-006"/>
    <s v="4X4TST"/>
    <s v="E3P"/>
    <s v="655190840056"/>
    <s v="L007020"/>
    <s v="TEKNH"/>
    <s v="8311-5611"/>
    <s v="BATIMIENTO AL CIERRE DE PUERTA-LUNA MOVIL DE PUERTA AVI."/>
    <m/>
    <x v="0"/>
    <x v="0"/>
    <m/>
    <m/>
    <m/>
    <m/>
    <s v="FG"/>
    <m/>
    <m/>
    <s v="MODO OPERATORIO"/>
    <s v=" "/>
    <m/>
    <m/>
    <m/>
    <m/>
    <m/>
    <m/>
    <x v="0"/>
  </r>
  <r>
    <n v="2019"/>
    <x v="2"/>
    <s v="Sem15"/>
    <d v="2019-04-10T00:00:00"/>
    <s v="XND"/>
    <s v="H60A"/>
    <s v="655"/>
    <s v="MADC-S"/>
    <s v="M9T-670"/>
    <s v="1K1-027"/>
    <s v="TR4X2"/>
    <s v="E2A"/>
    <s v="655191210045"/>
    <s v="L007041"/>
    <s v="OV727"/>
    <s v="1070-4303"/>
    <s v="MASTICO ANTIGRAVILLA  IRREGULAR-BAJOCAJA  I."/>
    <m/>
    <x v="0"/>
    <x v="1"/>
    <m/>
    <m/>
    <m/>
    <m/>
    <s v="MR"/>
    <m/>
    <m/>
    <s v="ASPECTO"/>
    <s v=" "/>
    <m/>
    <m/>
    <m/>
    <m/>
    <m/>
    <m/>
    <x v="0"/>
  </r>
  <r>
    <n v="2019"/>
    <x v="2"/>
    <s v="Sem15"/>
    <d v="2019-04-10T00:00:00"/>
    <s v="XND"/>
    <s v="H60A"/>
    <s v="655"/>
    <s v="MADC-S"/>
    <s v="M9T-670"/>
    <s v="1K1-027"/>
    <s v="TR4X2"/>
    <s v="E2A"/>
    <s v="655191210045"/>
    <s v="L007041"/>
    <s v="OV727"/>
    <s v="4070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2"/>
    <s v="Sem15"/>
    <d v="2019-04-10T00:00:00"/>
    <s v="XND"/>
    <s v="H60A"/>
    <s v="655"/>
    <s v="MADC-S"/>
    <s v="M9T-670"/>
    <s v="AJ0-006"/>
    <s v="4X4TST"/>
    <s v="E2A"/>
    <s v="655191510059"/>
    <s v="L007080"/>
    <s v="OV369"/>
    <s v="8311-5611"/>
    <s v="BATIMIENTO AL CIERRE DE PUERTA-LUNA MOVIL DE PUERTA AVI."/>
    <m/>
    <x v="0"/>
    <x v="0"/>
    <m/>
    <m/>
    <m/>
    <m/>
    <s v="FG"/>
    <m/>
    <m/>
    <s v="MODO OPERATORIO"/>
    <s v=" "/>
    <m/>
    <m/>
    <m/>
    <m/>
    <m/>
    <m/>
    <x v="0"/>
  </r>
  <r>
    <n v="2019"/>
    <x v="2"/>
    <s v="Sem15"/>
    <d v="2019-04-10T00:00:00"/>
    <s v="XND"/>
    <s v="H60A"/>
    <s v="655"/>
    <s v="MADC-S"/>
    <s v="M9T-670"/>
    <s v="AJ0-006"/>
    <s v="4X4TST"/>
    <s v="E2A"/>
    <s v="655191510059"/>
    <s v="L007080"/>
    <s v="OV369"/>
    <s v="4932-4214"/>
    <s v="OBTURADOR MAL POSICIONADO-ALETA  AVD."/>
    <m/>
    <x v="0"/>
    <x v="0"/>
    <m/>
    <m/>
    <m/>
    <m/>
    <s v="ND"/>
    <m/>
    <s v="CSCS1"/>
    <s v="MODO OPERATORIO"/>
    <s v="A"/>
    <s v="SUAREZ"/>
    <m/>
    <m/>
    <m/>
    <m/>
    <m/>
    <x v="0"/>
  </r>
  <r>
    <n v="2019"/>
    <x v="2"/>
    <s v="Sem15"/>
    <d v="2019-04-11T00:00:00"/>
    <s v="XND"/>
    <s v="H60A"/>
    <s v="655"/>
    <s v="MADC-S"/>
    <s v="M9T-670"/>
    <s v="1K1-027"/>
    <s v="TR4X2"/>
    <s v="E3P"/>
    <s v="655190950031"/>
    <s v="L007130"/>
    <s v="TEKNS"/>
    <s v="0060-4936"/>
    <s v="JUEGO IRREGULAR-FARO D./ REJILLA DE CALANDRA"/>
    <m/>
    <x v="0"/>
    <x v="3"/>
    <m/>
    <m/>
    <m/>
    <m/>
    <s v="MR"/>
    <m/>
    <m/>
    <s v="GEOMETRIA"/>
    <s v=" "/>
    <m/>
    <m/>
    <m/>
    <m/>
    <m/>
    <m/>
    <x v="0"/>
  </r>
  <r>
    <n v="2019"/>
    <x v="2"/>
    <s v="Sem15"/>
    <d v="2019-04-11T00:00:00"/>
    <s v="XND"/>
    <s v="H60A"/>
    <s v="655"/>
    <s v="MADC-S"/>
    <s v="M9T-670"/>
    <s v="AJ0-005"/>
    <s v="TR4X2"/>
    <s v="E2A"/>
    <s v="655191510036"/>
    <s v="L007091"/>
    <s v="NV676"/>
    <s v="1510-4444"/>
    <s v="DESCONCHADO-REBATIDO DE PUERTA ARD.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2"/>
    <s v="Sem15"/>
    <d v="2019-04-12T00:00:00"/>
    <s v="XND"/>
    <s v="H60A"/>
    <s v="655"/>
    <s v="MADC-S"/>
    <s v="M9T-670"/>
    <s v="AJ0-006"/>
    <s v="TR4X2"/>
    <s v="E1"/>
    <s v="655191550050"/>
    <s v="L007045"/>
    <s v="TEKNH"/>
    <s v="4040-4420"/>
    <s v="MAL POSICIONADO PASA-CABLES-CAJON DE PUERTA ARD."/>
    <m/>
    <x v="0"/>
    <x v="2"/>
    <m/>
    <m/>
    <m/>
    <m/>
    <s v="ND"/>
    <m/>
    <s v="CSCS3"/>
    <s v="MODO OPERATORIO"/>
    <s v="A"/>
    <s v="SUAREZ"/>
    <m/>
    <m/>
    <m/>
    <m/>
    <m/>
    <x v="0"/>
  </r>
  <r>
    <n v="2019"/>
    <x v="2"/>
    <s v="Sem15"/>
    <d v="2019-04-12T00:00:00"/>
    <s v="XND"/>
    <s v="H60A"/>
    <s v="655"/>
    <s v="MADC-S"/>
    <s v="M9T-670"/>
    <s v="AJ0-006"/>
    <s v="TR4X2"/>
    <s v="E1"/>
    <s v="655191550050"/>
    <s v="L007045"/>
    <s v="TEKNH"/>
    <s v="8311-5611"/>
    <s v="BATIMIENTO AL CIERRE DE PUERTA-LUNA MOVIL DE PUERTA AVI."/>
    <m/>
    <x v="0"/>
    <x v="4"/>
    <m/>
    <m/>
    <m/>
    <m/>
    <s v="FG"/>
    <m/>
    <m/>
    <s v="MODO OPERATORIO"/>
    <s v=" "/>
    <m/>
    <m/>
    <m/>
    <m/>
    <m/>
    <m/>
    <x v="0"/>
  </r>
  <r>
    <n v="2019"/>
    <x v="2"/>
    <s v="Sem15"/>
    <d v="2019-04-12T00:00:00"/>
    <s v="XND"/>
    <s v="H60A"/>
    <s v="655"/>
    <s v="MADC-S"/>
    <s v="M9T-670"/>
    <s v="AJ0-006"/>
    <s v="TR4X2"/>
    <s v="E1"/>
    <s v="655191550050"/>
    <s v="L007045"/>
    <s v="TEKNH"/>
    <s v="4150-6306"/>
    <s v="MAL POSICIONADO-EBANISTERIA MONTANTE DE VANO D."/>
    <m/>
    <x v="0"/>
    <x v="3"/>
    <m/>
    <m/>
    <m/>
    <m/>
    <s v="ND"/>
    <m/>
    <s v="CSCS1"/>
    <s v="MODO OPERATORIO"/>
    <s v="C"/>
    <s v="FERREYRA"/>
    <m/>
    <m/>
    <m/>
    <m/>
    <m/>
    <x v="0"/>
  </r>
  <r>
    <n v="2019"/>
    <x v="2"/>
    <s v="Sem15"/>
    <d v="2019-04-12T00:00:00"/>
    <s v="XND"/>
    <s v="H60A"/>
    <s v="655"/>
    <s v="MADC-S"/>
    <s v="M9T-670"/>
    <s v="1K1-027"/>
    <s v="4X4TST"/>
    <s v="E1"/>
    <s v="655191640119"/>
    <s v="L007134"/>
    <s v="OV369"/>
    <s v="6580-3310"/>
    <s v="TIRO-DIRECCION ASISTIDA"/>
    <m/>
    <x v="0"/>
    <x v="2"/>
    <m/>
    <m/>
    <m/>
    <m/>
    <s v="FG"/>
    <m/>
    <m/>
    <s v="MODO OPERATORIO"/>
    <s v=" "/>
    <m/>
    <m/>
    <m/>
    <m/>
    <m/>
    <m/>
    <x v="0"/>
  </r>
  <r>
    <n v="2019"/>
    <x v="2"/>
    <s v="Sem15"/>
    <d v="2019-04-12T00:00:00"/>
    <s v="XND"/>
    <s v="H60A"/>
    <s v="655"/>
    <s v="MADC-S"/>
    <s v="M9T-670"/>
    <s v="1K1-027"/>
    <s v="4X4TST"/>
    <s v="E1"/>
    <s v="655191640119"/>
    <s v="L007134"/>
    <s v="OV369"/>
    <s v="4260-5216"/>
    <s v="FIJACION ROSCADA FLOJA-PARACHOQUES AR."/>
    <m/>
    <x v="1"/>
    <x v="2"/>
    <m/>
    <m/>
    <m/>
    <m/>
    <s v="FG"/>
    <m/>
    <m/>
    <s v="MODO OPERATORIO"/>
    <s v=" "/>
    <m/>
    <m/>
    <m/>
    <m/>
    <m/>
    <m/>
    <x v="4"/>
  </r>
  <r>
    <n v="2019"/>
    <x v="2"/>
    <s v="Sem16"/>
    <d v="2019-04-15T00:00:00"/>
    <s v="XND"/>
    <s v="H60A"/>
    <s v="655"/>
    <s v="MADC-S"/>
    <s v="M9T-670"/>
    <s v="AJ0-005"/>
    <s v="TR4X2"/>
    <s v="E1D"/>
    <s v="655191450076"/>
    <s v="L007161"/>
    <s v="TEKNH"/>
    <s v="1400-4376"/>
    <s v="RETOQUE DE PINTURA APARENTE-ENCUADRAMIENTO DE PUERTA ARD."/>
    <m/>
    <x v="0"/>
    <x v="1"/>
    <m/>
    <m/>
    <m/>
    <m/>
    <s v="MR"/>
    <m/>
    <m/>
    <s v="ASPECTO"/>
    <s v=" "/>
    <m/>
    <m/>
    <m/>
    <m/>
    <m/>
    <m/>
    <x v="0"/>
  </r>
  <r>
    <n v="2019"/>
    <x v="2"/>
    <s v="Sem16"/>
    <d v="2019-04-15T00:00:00"/>
    <s v="XND"/>
    <s v="H60A"/>
    <s v="655"/>
    <s v="MADC-S"/>
    <s v="M9T-670"/>
    <s v="AJ0-005"/>
    <s v="TR4X2"/>
    <s v="E1D"/>
    <s v="655191450076"/>
    <s v="L007161"/>
    <s v="TEKNH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2"/>
    <s v="Sem16"/>
    <d v="2019-04-15T00:00:00"/>
    <s v="XND"/>
    <s v="H60A"/>
    <s v="655"/>
    <s v="MADC-S"/>
    <s v="M9T-670"/>
    <s v="1K1-027"/>
    <s v="TR4X2"/>
    <s v="E1"/>
    <s v="655191550012"/>
    <s v="L007019"/>
    <s v="OV369"/>
    <s v="4150-6305"/>
    <s v="MAL POSICIONADO-EBANISTERIA MONTANTE DE VANO I."/>
    <m/>
    <x v="0"/>
    <x v="3"/>
    <m/>
    <m/>
    <m/>
    <m/>
    <s v="MR"/>
    <m/>
    <m/>
    <s v="GEOMETRIA"/>
    <s v=" "/>
    <m/>
    <m/>
    <m/>
    <m/>
    <m/>
    <m/>
    <x v="0"/>
  </r>
  <r>
    <n v="2019"/>
    <x v="2"/>
    <s v="Sem16"/>
    <d v="2019-04-15T00:00:00"/>
    <s v="XND"/>
    <s v="H60A"/>
    <s v="655"/>
    <s v="MADC-S"/>
    <s v="M9T-670"/>
    <s v="1K1-027"/>
    <s v="TR4X2"/>
    <s v="E1"/>
    <s v="655191640111"/>
    <s v="L007142"/>
    <s v="OV369"/>
    <s v="1091-5987"/>
    <s v="MASTICO DESPEGADO-JOINT AV BENNE"/>
    <m/>
    <x v="0"/>
    <x v="1"/>
    <m/>
    <m/>
    <m/>
    <m/>
    <s v="FG"/>
    <m/>
    <m/>
    <s v="ASPECTO"/>
    <s v=" "/>
    <m/>
    <m/>
    <m/>
    <m/>
    <m/>
    <m/>
    <x v="0"/>
  </r>
  <r>
    <n v="2019"/>
    <x v="2"/>
    <s v="Sem16"/>
    <d v="2019-04-15T00:00:00"/>
    <s v="XND"/>
    <s v="H60A"/>
    <s v="655"/>
    <s v="MADC-S"/>
    <s v="M9T-670"/>
    <s v="1K1-027"/>
    <s v="TR4X2"/>
    <s v="E1"/>
    <s v="655191640111"/>
    <s v="L007142"/>
    <s v="OV369"/>
    <s v="2150-5455"/>
    <s v="MANCHA-MANDO EXTERIOR  APERTURA  PUERTA  AVI."/>
    <m/>
    <x v="0"/>
    <x v="2"/>
    <m/>
    <m/>
    <m/>
    <m/>
    <s v="ND"/>
    <m/>
    <s v="CSCS2"/>
    <s v="ASPECTO"/>
    <s v="B"/>
    <s v="CARRIZO"/>
    <m/>
    <m/>
    <m/>
    <m/>
    <m/>
    <x v="0"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0021-4013"/>
    <s v="INTRODUCE IRREGULAR-PAÑO DE PUERTA  AVI / ALETA  AVI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0060-4936"/>
    <s v="JUEGO IRREGULAR-FARO D./ REJILLA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2240-6101"/>
    <s v="DEFORMADO-ALFOMBRA DE PISO AVI."/>
    <m/>
    <x v="0"/>
    <x v="5"/>
    <m/>
    <m/>
    <m/>
    <m/>
    <s v="MR"/>
    <m/>
    <m/>
    <s v="ASPECTO"/>
    <s v=" "/>
    <m/>
    <m/>
    <m/>
    <m/>
    <m/>
    <m/>
    <x v="0"/>
  </r>
  <r>
    <n v="2019"/>
    <x v="2"/>
    <s v="Sem16"/>
    <d v="2019-04-16T00:00:00"/>
    <s v="XND"/>
    <s v="H60A"/>
    <s v="655"/>
    <s v="MADC-S"/>
    <s v="M9T-670"/>
    <s v="AJ0-006"/>
    <s v="4X4TST"/>
    <s v="E3P"/>
    <s v="655191050082"/>
    <s v="L007282"/>
    <s v="OV369"/>
    <s v="0210-4304"/>
    <s v="BOLLOS-BAJOCAJA D."/>
    <m/>
    <x v="0"/>
    <x v="3"/>
    <m/>
    <m/>
    <m/>
    <m/>
    <s v="MR"/>
    <m/>
    <m/>
    <s v="ASPECTO"/>
    <s v=" "/>
    <m/>
    <m/>
    <m/>
    <m/>
    <m/>
    <m/>
    <x v="0"/>
  </r>
  <r>
    <n v="2019"/>
    <x v="2"/>
    <s v="Sem16"/>
    <d v="2019-04-16T00:00:00"/>
    <s v="XND"/>
    <s v="H60A"/>
    <s v="655"/>
    <s v="MADC-S"/>
    <s v="M9T-670"/>
    <s v="1K1-027"/>
    <s v="TR4X2"/>
    <s v="E1D"/>
    <s v="655191720200"/>
    <s v="L007271"/>
    <s v="OV369"/>
    <s v="8311-5612"/>
    <s v="BATIMIENTO AL CIERRE DE PUERTA-LUNA MOVIL DE PUERTA AVD."/>
    <m/>
    <x v="0"/>
    <x v="4"/>
    <m/>
    <m/>
    <m/>
    <m/>
    <s v="FG"/>
    <m/>
    <m/>
    <s v="RUIDO"/>
    <s v=" "/>
    <m/>
    <m/>
    <m/>
    <m/>
    <m/>
    <m/>
    <x v="0"/>
  </r>
  <r>
    <n v="2019"/>
    <x v="2"/>
    <s v="Sem16"/>
    <d v="2019-04-17T00:00:00"/>
    <s v="XND"/>
    <s v="H60A"/>
    <s v="655"/>
    <s v="MADC-S"/>
    <s v="M9T-670"/>
    <s v="AJ0-006"/>
    <s v="TR4X2"/>
    <s v="E3P"/>
    <s v="655191050026"/>
    <s v="L007284"/>
    <s v="TEKNS"/>
    <s v="2540-4313"/>
    <s v="MANCHAS DE COLA-TECHO"/>
    <m/>
    <x v="0"/>
    <x v="2"/>
    <m/>
    <m/>
    <m/>
    <m/>
    <s v="ND"/>
    <m/>
    <s v="CSCS2"/>
    <s v="ASPECTO"/>
    <s v="B"/>
    <s v="CARRIZO"/>
    <m/>
    <m/>
    <m/>
    <m/>
    <m/>
    <x v="0"/>
  </r>
  <r>
    <n v="2019"/>
    <x v="2"/>
    <s v="Sem16"/>
    <d v="2019-04-17T00:00:00"/>
    <s v="XND"/>
    <s v="H60A"/>
    <s v="655"/>
    <s v="MADC-S"/>
    <s v="M9T-670"/>
    <s v="AJ0-006"/>
    <s v="TR4X2"/>
    <s v="E1D"/>
    <s v="655191640132"/>
    <s v="L007305"/>
    <s v="TEKNH"/>
    <s v="4150-6305"/>
    <s v="MAL POSICIONADO-EBANISTERIA MONTANTE DE VANO I."/>
    <m/>
    <x v="0"/>
    <x v="3"/>
    <m/>
    <m/>
    <m/>
    <m/>
    <s v="MR"/>
    <m/>
    <m/>
    <s v="GEOMETRIA"/>
    <s v=" "/>
    <m/>
    <m/>
    <m/>
    <m/>
    <m/>
    <m/>
    <x v="0"/>
  </r>
  <r>
    <n v="2019"/>
    <x v="2"/>
    <s v="Sem17"/>
    <d v="2019-04-22T00:00:00"/>
    <s v="XND"/>
    <s v="H60A"/>
    <s v="655"/>
    <s v="MADC-S"/>
    <s v="M9T-670"/>
    <s v="1K1-027"/>
    <s v="4X4TST"/>
    <s v="E2A"/>
    <s v="655191510040"/>
    <s v="L007389"/>
    <s v="NV676"/>
    <s v="0021-4013"/>
    <s v="INTRODUCE IRREGULAR-PAÑO DE PUERTA  AVI / ALETA  AVI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2"/>
    <s v="Sem17"/>
    <d v="2019-04-22T00:00:00"/>
    <s v="XND"/>
    <s v="H60A"/>
    <s v="655"/>
    <s v="MADC-S"/>
    <s v="M9T-670"/>
    <s v="AJ0-005"/>
    <s v="TR4X2"/>
    <s v="E3"/>
    <s v="655191920201"/>
    <s v="L007393"/>
    <s v="OV369"/>
    <s v="0060-4936"/>
    <s v="JUEGO IRREGULAR-FARO D./ REJILLA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2"/>
    <s v="Sem17"/>
    <d v="2019-04-23T00:00:00"/>
    <s v="XND"/>
    <s v="H60A"/>
    <s v="655"/>
    <s v="MADC-S"/>
    <s v="M9T-670"/>
    <s v="1K1-027"/>
    <s v="TR4X2"/>
    <s v="E2A"/>
    <s v="655191510028"/>
    <s v="L007436"/>
    <s v="NV676"/>
    <s v="4250-5215"/>
    <s v="FALTA DE FIJACION ROSCADA-PARACHOQUES AV."/>
    <m/>
    <x v="1"/>
    <x v="2"/>
    <m/>
    <m/>
    <m/>
    <m/>
    <s v="FG"/>
    <m/>
    <m/>
    <s v="MODO OPERATORIO"/>
    <s v=" "/>
    <m/>
    <m/>
    <m/>
    <m/>
    <m/>
    <m/>
    <x v="5"/>
  </r>
  <r>
    <n v="2019"/>
    <x v="2"/>
    <s v="Sem17"/>
    <d v="2019-04-23T00:00:00"/>
    <s v="XND"/>
    <s v="H60A"/>
    <s v="655"/>
    <s v="MADC-S"/>
    <s v="M9T-670"/>
    <s v="AJ0-006"/>
    <s v="TR4X2"/>
    <s v="E1D"/>
    <s v="655191720197"/>
    <s v="L007425"/>
    <s v="OV369"/>
    <s v="0011-4014"/>
    <s v="SOBRESALE IRREGULAR-PAÑO DE PUERTA  AVD / ALETA  AVD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2"/>
    <s v="Sem17"/>
    <d v="2019-04-23T00:00:00"/>
    <s v="XND"/>
    <s v="H60A"/>
    <s v="655"/>
    <s v="MADC-S"/>
    <s v="M9T-670"/>
    <s v="AJ0-006"/>
    <s v="TR4X2"/>
    <s v="E1D"/>
    <s v="655191720197"/>
    <s v="L007425"/>
    <s v="OV369"/>
    <s v="1400-4412"/>
    <s v="RETOQUE DE PINTURA APARENTE-PAÑO EXT DE PUERTA AVD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2"/>
    <s v="Sem17"/>
    <d v="2019-04-23T00:00:00"/>
    <s v="XND"/>
    <s v="H60A"/>
    <s v="655"/>
    <s v="MADC-S"/>
    <s v="M9T-670"/>
    <s v="AJ0-006"/>
    <s v="TR4X4"/>
    <s v="E3"/>
    <s v="655191920258"/>
    <s v="L007420"/>
    <s v="NV676"/>
    <s v="0060-4936"/>
    <s v="JUEGO IRREGULAR-FARO D./ REJILLA DE CALANDRA"/>
    <m/>
    <x v="0"/>
    <x v="3"/>
    <m/>
    <m/>
    <m/>
    <m/>
    <s v="MR"/>
    <m/>
    <m/>
    <s v="GEOMETRIA"/>
    <s v=" "/>
    <m/>
    <m/>
    <m/>
    <m/>
    <m/>
    <m/>
    <x v="0"/>
  </r>
  <r>
    <n v="2019"/>
    <x v="2"/>
    <s v="Sem17"/>
    <d v="2019-04-24T00:00:00"/>
    <s v="XND"/>
    <s v="H60A"/>
    <n v="655"/>
    <s v="MADC-S"/>
    <s v="M9T-670"/>
    <s v="1K1-027"/>
    <s v="TR4X2"/>
    <s v="E1"/>
    <n v="655191740189"/>
    <s v="L007486"/>
    <s v="OV369"/>
    <s v="1510-4426"/>
    <s v="DESCONCHADO-BISAGRA SUP. DE PUERTA ARD."/>
    <m/>
    <x v="0"/>
    <x v="2"/>
    <m/>
    <m/>
    <m/>
    <m/>
    <s v="FG"/>
    <m/>
    <m/>
    <s v="ASPECTO"/>
    <s v=" "/>
    <m/>
    <m/>
    <m/>
    <m/>
    <m/>
    <m/>
    <x v="0"/>
  </r>
  <r>
    <n v="2019"/>
    <x v="2"/>
    <s v="Sem17"/>
    <d v="2019-04-24T00:00:00"/>
    <s v="XND"/>
    <s v="H60A"/>
    <n v="655"/>
    <s v="MADC-S"/>
    <s v="M9T-670"/>
    <s v="AJ0-005"/>
    <s v="TR4X2"/>
    <s v="E3"/>
    <n v="655191930023"/>
    <s v="L007491"/>
    <s v="NV676"/>
    <s v="2540-5612"/>
    <s v="MANCHAS DE COLA-LUNA MOVIL DE PUERTA AVD."/>
    <m/>
    <x v="0"/>
    <x v="4"/>
    <m/>
    <m/>
    <m/>
    <m/>
    <s v="FG"/>
    <m/>
    <m/>
    <s v="ASPECTO"/>
    <s v=" "/>
    <m/>
    <m/>
    <m/>
    <m/>
    <m/>
    <m/>
    <x v="0"/>
  </r>
  <r>
    <n v="2019"/>
    <x v="2"/>
    <s v="Sem17"/>
    <d v="2019-04-25T00:00:00"/>
    <s v="XND"/>
    <s v="H60A"/>
    <s v="655"/>
    <s v="MADC-S"/>
    <s v="M9T-670"/>
    <s v="AJ0-005"/>
    <s v="4X4TST"/>
    <s v="E2A"/>
    <s v="655191510053"/>
    <s v="L007551"/>
    <s v="NV676"/>
    <s v="2120-4940"/>
    <s v="NO PLACA-LATERAL D.DE PARACHOQUES / ALETA AVD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2"/>
    <s v="Sem17"/>
    <d v="2019-04-25T00:00:00"/>
    <s v="XND"/>
    <s v="H60A"/>
    <s v="655"/>
    <s v="MADC-S"/>
    <s v="M9T-670"/>
    <s v="AJ0-005"/>
    <s v="4X4TST"/>
    <s v="E2A"/>
    <s v="655191510053"/>
    <s v="L007551"/>
    <s v="NV676"/>
    <s v="0011-4014"/>
    <s v="SOBRESALE IRREGULAR-PAÑO DE PUERTA  AVD / ALETA  AVD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2"/>
    <s v="Sem17"/>
    <d v="2019-04-26T00:00:00"/>
    <s v="XND"/>
    <s v="H60A"/>
    <s v="655"/>
    <s v="MADC-S"/>
    <s v="M9T-670"/>
    <s v="AJ0-006"/>
    <s v="4X4TST"/>
    <s v="E3P"/>
    <s v="655191510021"/>
    <s v="L007590"/>
    <s v="TEKNH"/>
    <s v="1400-4130"/>
    <s v="RETOQUE DE PINTURA APARENTE-PISO AR. DE COFRE-- CAJA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2"/>
    <s v="Sem17"/>
    <d v="2019-04-26T00:00:00"/>
    <s v="XND"/>
    <s v="H60A"/>
    <s v="655"/>
    <s v="MADC-S"/>
    <s v="M9T-670"/>
    <s v="AJ0-006"/>
    <s v="4X4TST"/>
    <s v="E3P"/>
    <s v="655191510021"/>
    <s v="L007590"/>
    <s v="TEKNH"/>
    <s v="1270-4465"/>
    <s v="HUELLAS-DOBLADO MARCO DE PUERTA AVI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2"/>
    <s v="Sem17"/>
    <d v="2019-04-26T00:00:00"/>
    <s v="XND"/>
    <s v="H60A"/>
    <s v="655"/>
    <s v="MADC-S"/>
    <s v="M9T-670"/>
    <s v="AJ0-006"/>
    <s v="4X4TST"/>
    <s v="E3"/>
    <s v="655191930032"/>
    <s v="L007587"/>
    <s v="TEKNS"/>
    <s v="2120-4940"/>
    <s v="NO PLACA-LATERAL D.DE PARACHOQUES / ALETA AVD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2"/>
    <s v="Sem17"/>
    <d v="2019-04-26T00:00:00"/>
    <s v="XND"/>
    <s v="H60A"/>
    <s v="655"/>
    <s v="MADC-S"/>
    <s v="M9T-670"/>
    <s v="AJ0-006"/>
    <s v="TR4X2"/>
    <s v="E3"/>
    <s v="655191930043"/>
    <s v="L007601"/>
    <s v="OV369"/>
    <s v="1450-4723"/>
    <s v="RETOQUE LOCAL CON PLUMA-DOBLADO DE PANEL  LATERAL ARI."/>
    <m/>
    <x v="0"/>
    <x v="1"/>
    <m/>
    <m/>
    <m/>
    <m/>
    <s v="MR"/>
    <m/>
    <m/>
    <s v="ASPECTO"/>
    <s v=" "/>
    <m/>
    <m/>
    <m/>
    <m/>
    <m/>
    <m/>
    <x v="0"/>
  </r>
  <r>
    <n v="2019"/>
    <x v="2"/>
    <s v="Sem17"/>
    <d v="2019-04-26T00:00:00"/>
    <s v="XND"/>
    <s v="H60A"/>
    <s v="655"/>
    <s v="MADC-S"/>
    <s v="M9T-670"/>
    <s v="AJ0-006"/>
    <s v="TR4X2"/>
    <s v="E3"/>
    <s v="655191930043"/>
    <s v="L007601"/>
    <s v="OV369"/>
    <s v="0060-4936"/>
    <s v="JUEGO IRREGULAR-FARO D./ REJILLA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3"/>
    <s v="Sem18"/>
    <d v="2019-04-29T00:00:00"/>
    <s v="XND"/>
    <s v="H60A"/>
    <s v="655"/>
    <s v="MADC-S"/>
    <s v="M9T-670"/>
    <s v="1K1-027"/>
    <s v="4X4TST"/>
    <s v="E3P"/>
    <s v="655191840118"/>
    <s v="L007666"/>
    <s v="TEKNS"/>
    <s v="2120-4940"/>
    <s v="NO PLACA-LATERAL D.DE PARACHOQUES / ALETA AVD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3"/>
    <s v="Sem18"/>
    <d v="2019-04-29T00:00:00"/>
    <s v="XND"/>
    <s v="H60A"/>
    <s v="655"/>
    <s v="MADC-S"/>
    <s v="M9T-670"/>
    <s v="1K1-027"/>
    <s v="4X4TST"/>
    <s v="E3P"/>
    <s v="655191840118"/>
    <s v="L007666"/>
    <s v="TEKNS"/>
    <s v="2240-6102"/>
    <s v="DEFORMADO-ALFOMBRA DE PISO AVD."/>
    <m/>
    <x v="0"/>
    <x v="5"/>
    <m/>
    <m/>
    <m/>
    <m/>
    <s v="ND"/>
    <m/>
    <s v="CSCS1"/>
    <s v="ASPECTO"/>
    <s v="D"/>
    <s v="TOLEDO"/>
    <m/>
    <m/>
    <m/>
    <m/>
    <m/>
    <x v="0"/>
  </r>
  <r>
    <n v="2019"/>
    <x v="3"/>
    <s v="Sem18"/>
    <d v="2019-04-29T00:00:00"/>
    <s v="XND"/>
    <s v="H60A"/>
    <s v="655"/>
    <s v="MADC-S"/>
    <s v="M9T-670"/>
    <s v="1K1-027"/>
    <s v="TR4X2"/>
    <s v="E1"/>
    <s v="655191840160"/>
    <s v="L007665"/>
    <s v="OV369"/>
    <s v="0080-4025"/>
    <s v="JUEGO MAL REPARTIDO-CAPOT AV./ ALETA  AVI."/>
    <m/>
    <x v="0"/>
    <x v="3"/>
    <m/>
    <m/>
    <m/>
    <m/>
    <s v="FG"/>
    <m/>
    <m/>
    <s v="GEOMETRIA"/>
    <s v=" "/>
    <m/>
    <m/>
    <m/>
    <m/>
    <m/>
    <m/>
    <x v="0"/>
  </r>
  <r>
    <n v="2019"/>
    <x v="3"/>
    <s v="Sem19"/>
    <d v="2019-05-06T00:00:00"/>
    <s v="XND"/>
    <s v="H60A"/>
    <s v="655"/>
    <s v="MADC-S"/>
    <s v="M9T-670"/>
    <s v="AJ0-006"/>
    <s v="TR4X4"/>
    <s v="E3P"/>
    <s v="655191930051"/>
    <s v="L007699"/>
    <s v="OV369"/>
    <s v="6440-3110"/>
    <s v="VIBRACION SIN RUIDO-SUSPENSION AV"/>
    <m/>
    <x v="0"/>
    <x v="2"/>
    <m/>
    <m/>
    <m/>
    <m/>
    <s v="FG"/>
    <m/>
    <m/>
    <s v="RUIDO"/>
    <s v=" "/>
    <m/>
    <m/>
    <m/>
    <m/>
    <m/>
    <m/>
    <x v="0"/>
  </r>
  <r>
    <n v="2019"/>
    <x v="3"/>
    <s v="Sem19"/>
    <d v="2019-05-06T00:00:00"/>
    <s v="XND"/>
    <s v="H60A"/>
    <s v="655"/>
    <s v="MADC-S"/>
    <s v="M9T-670"/>
    <s v="AJ0-006"/>
    <s v="TR4X4"/>
    <s v="E3P"/>
    <s v="655191930051"/>
    <s v="L007699"/>
    <s v="OV369"/>
    <s v="0080-5601"/>
    <s v="JUEGO MAL REPARTIDO-LUNETA AR FIJA"/>
    <m/>
    <x v="0"/>
    <x v="0"/>
    <m/>
    <m/>
    <m/>
    <m/>
    <s v="MR"/>
    <m/>
    <m/>
    <s v="GEOMETRIA"/>
    <s v=" "/>
    <m/>
    <m/>
    <m/>
    <m/>
    <m/>
    <m/>
    <x v="0"/>
  </r>
  <r>
    <n v="2019"/>
    <x v="3"/>
    <s v="Sem19"/>
    <d v="2019-05-06T00:00:00"/>
    <s v="XND"/>
    <s v="H60A"/>
    <s v="655"/>
    <s v="MADC-S"/>
    <s v="M9T-670"/>
    <s v="AJ0-005"/>
    <s v="TR4X2"/>
    <s v="E3"/>
    <s v="655192010044"/>
    <s v="L007704"/>
    <s v="NV676"/>
    <s v="2120-4940"/>
    <s v="NO PLACA-LATERAL D.DE PARACHOQUES / ALETA AVD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3"/>
    <s v="Sem19"/>
    <d v="2019-05-07T00:00:00"/>
    <s v="XND"/>
    <s v="H60A"/>
    <s v="655"/>
    <s v="MADC-S"/>
    <s v="M9T-670"/>
    <s v="AJ0-006"/>
    <s v="4X4TST"/>
    <s v="E1D"/>
    <s v="655191710010"/>
    <s v="L007748"/>
    <s v="TEKNH"/>
    <s v="1510-4441"/>
    <s v="DESCONCHADO-REBATIDO DE PUERTA AVI."/>
    <m/>
    <x v="0"/>
    <x v="1"/>
    <m/>
    <m/>
    <m/>
    <m/>
    <s v="FG"/>
    <m/>
    <m/>
    <s v="ASPECTO"/>
    <s v=" "/>
    <m/>
    <m/>
    <m/>
    <m/>
    <m/>
    <m/>
    <x v="0"/>
  </r>
  <r>
    <n v="2019"/>
    <x v="3"/>
    <s v="Sem19"/>
    <d v="2019-05-07T00:00:00"/>
    <s v="XND"/>
    <s v="H60A"/>
    <s v="655"/>
    <s v="MADC-S"/>
    <s v="M9T-670"/>
    <s v="AJ0-006"/>
    <s v="4X4TST"/>
    <s v="E1D"/>
    <s v="655191710010"/>
    <s v="L007748"/>
    <s v="TEKNH"/>
    <s v="2240-5215"/>
    <s v="DEFORMADO-PARACHOQUES AV.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3"/>
    <s v="Sem19"/>
    <d v="2019-05-07T00:00:00"/>
    <s v="XND"/>
    <s v="H60A"/>
    <s v="655"/>
    <s v="MADC-S"/>
    <s v="M9T-670"/>
    <s v="AJ0-006"/>
    <s v="4X4TST"/>
    <s v="E1D"/>
    <s v="655191710010"/>
    <s v="L007748"/>
    <s v="TEKNH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3"/>
    <s v="Sem19"/>
    <d v="2019-05-07T00:00:00"/>
    <s v="XND"/>
    <s v="H60A"/>
    <s v="655"/>
    <s v="MADC-S"/>
    <s v="M9T-670"/>
    <s v="AJ0-006"/>
    <s v="4X4TST"/>
    <s v="E1D"/>
    <s v="655191750194"/>
    <s v="L007770"/>
    <s v="OV369"/>
    <s v="1510-4130"/>
    <s v="DESCONCHADO-PISO AR. DE COFRE-- CAJA"/>
    <s v="bajo caja"/>
    <x v="0"/>
    <x v="2"/>
    <m/>
    <m/>
    <m/>
    <m/>
    <s v="FG"/>
    <m/>
    <m/>
    <s v="ASPECTO"/>
    <s v=" "/>
    <m/>
    <m/>
    <m/>
    <m/>
    <m/>
    <m/>
    <x v="0"/>
  </r>
  <r>
    <n v="2019"/>
    <x v="3"/>
    <s v="Sem19"/>
    <d v="2019-05-07T00:00:00"/>
    <s v="XND"/>
    <s v="H60A"/>
    <s v="655"/>
    <s v="MADC-S"/>
    <s v="M9T-670"/>
    <s v="AJ0-006"/>
    <s v="4X4TST"/>
    <s v="E1D"/>
    <s v="655191750194"/>
    <s v="L007770"/>
    <s v="OV369"/>
    <s v="2330-6426"/>
    <s v="RAYADO-ASIDERO APERTURA DE PTA. AVD."/>
    <m/>
    <x v="0"/>
    <x v="2"/>
    <m/>
    <m/>
    <m/>
    <m/>
    <s v="ND"/>
    <m/>
    <s v="CSCS1"/>
    <s v="ASPECTO"/>
    <s v="C"/>
    <s v="FERREYRA"/>
    <m/>
    <m/>
    <m/>
    <m/>
    <m/>
    <x v="0"/>
  </r>
  <r>
    <n v="2019"/>
    <x v="3"/>
    <s v="Sem19"/>
    <d v="2019-05-07T00:00:00"/>
    <s v="XND"/>
    <s v="H60A"/>
    <s v="655"/>
    <s v="MADC-S"/>
    <s v="M9T-670"/>
    <s v="1K1-027"/>
    <s v="TR4X2"/>
    <s v="E1D"/>
    <s v="655191820169"/>
    <s v="L007772"/>
    <s v="OV727"/>
    <s v="1510-4443"/>
    <s v="DESCONCHADO-REBATIDO DE PUERTA ARI."/>
    <m/>
    <x v="0"/>
    <x v="2"/>
    <m/>
    <m/>
    <m/>
    <m/>
    <s v="FG"/>
    <m/>
    <m/>
    <s v="ASPECTO"/>
    <s v=" "/>
    <m/>
    <m/>
    <m/>
    <m/>
    <m/>
    <m/>
    <x v="0"/>
  </r>
  <r>
    <n v="2019"/>
    <x v="3"/>
    <s v="Sem19"/>
    <d v="2019-05-08T00:00:00"/>
    <s v="XND"/>
    <s v="H60A"/>
    <s v="655"/>
    <s v="MADC-S"/>
    <s v="M9T-670"/>
    <s v="1K1-027"/>
    <s v="4X2TCO"/>
    <s v="E2A"/>
    <s v="655191910224"/>
    <s v="L007785"/>
    <s v="OV369"/>
    <s v="0060-4915"/>
    <s v="JUEGO IRREGULAR-PILOTO ARI./ ALETA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3"/>
    <s v="Sem19"/>
    <d v="2019-05-09T00:00:00"/>
    <s v="XND"/>
    <s v="H60A"/>
    <s v="655"/>
    <s v="MADC-S"/>
    <s v="M9T-670"/>
    <s v="AJ0-006"/>
    <s v="4X4TST"/>
    <s v="E1D"/>
    <s v="655191710018"/>
    <s v="L007798"/>
    <s v="TEKNH"/>
    <s v="8312-6001"/>
    <s v="VIBRACION AL CIERRE DE LA PUERTA-ZONA AR. DEL HABITACULO"/>
    <m/>
    <x v="0"/>
    <x v="2"/>
    <m/>
    <m/>
    <m/>
    <m/>
    <s v="FG"/>
    <m/>
    <m/>
    <s v="RUIDO"/>
    <s v=" "/>
    <m/>
    <m/>
    <m/>
    <m/>
    <m/>
    <m/>
    <x v="0"/>
  </r>
  <r>
    <n v="2019"/>
    <x v="3"/>
    <s v="Sem19"/>
    <d v="2019-05-09T00:00:00"/>
    <s v="XND"/>
    <s v="H60A"/>
    <s v="655"/>
    <s v="MADC-S"/>
    <s v="M9T-670"/>
    <s v="1K1-027"/>
    <s v="TR4X2"/>
    <s v="E1"/>
    <s v="655191910216"/>
    <s v="L007793"/>
    <s v="OV369"/>
    <s v="0080-4927"/>
    <s v="JUEGO MAL REPARTIDO-CAPOT / FARO 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3"/>
    <s v="Sem19"/>
    <d v="2019-05-10T00:00:00"/>
    <s v="XND"/>
    <s v="H60A"/>
    <s v="655"/>
    <s v="MADC-S"/>
    <s v="M9T-670"/>
    <s v="AJ0-005"/>
    <s v="TR4X2"/>
    <s v="E2A"/>
    <s v="655191820193"/>
    <s v="L007854"/>
    <s v="OV369"/>
    <s v="2150-5215"/>
    <s v="MANCHA-PARACHOQUES AV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3"/>
    <s v="Sem19"/>
    <d v="2019-05-10T00:00:00"/>
    <s v="XND"/>
    <s v="H60A"/>
    <s v="655"/>
    <s v="MADC-S"/>
    <s v="M9T-670"/>
    <s v="AJ0-005"/>
    <s v="TR4X2"/>
    <s v="E2A"/>
    <s v="655191820193"/>
    <s v="L007854"/>
    <s v="OV369"/>
    <s v="2120-6404"/>
    <s v="NO PLACA-PANEL INT. DE PUERTA ARD."/>
    <m/>
    <x v="0"/>
    <x v="4"/>
    <m/>
    <m/>
    <m/>
    <m/>
    <s v="ND"/>
    <m/>
    <s v="CSCS1"/>
    <s v="MODO OPERATORIO"/>
    <s v="D"/>
    <s v="TOLEDO"/>
    <m/>
    <m/>
    <m/>
    <m/>
    <m/>
    <x v="0"/>
  </r>
  <r>
    <n v="2019"/>
    <x v="3"/>
    <s v="Sem19"/>
    <d v="2019-05-10T00:00:00"/>
    <s v="XND"/>
    <s v="H60A"/>
    <s v="655"/>
    <s v="MADC-S"/>
    <s v="M9T-670"/>
    <s v="AJ0-006"/>
    <s v="TR4X4"/>
    <s v="E2A"/>
    <s v="655191850126"/>
    <s v="L007859"/>
    <s v="OV727"/>
    <s v="2120-6404"/>
    <s v="NO PLACA-PANEL INT. DE PUERTA ARD."/>
    <m/>
    <x v="0"/>
    <x v="4"/>
    <m/>
    <m/>
    <m/>
    <m/>
    <s v="ND"/>
    <m/>
    <s v="CSCS1"/>
    <s v="MODO OPERATORIO"/>
    <s v="D"/>
    <s v="TOLEDO"/>
    <m/>
    <m/>
    <m/>
    <m/>
    <m/>
    <x v="0"/>
  </r>
  <r>
    <n v="2019"/>
    <x v="3"/>
    <s v="Sem20"/>
    <d v="2019-05-13T00:00:00"/>
    <s v="XND"/>
    <s v="H60A"/>
    <s v="655"/>
    <s v="MADC-S"/>
    <s v="M9T-670"/>
    <s v="1K1-027"/>
    <s v="4X4TST"/>
    <s v="E2A"/>
    <s v="655191910242"/>
    <s v="L007908"/>
    <s v="NV676"/>
    <s v="1530-4313"/>
    <s v="RAYA SOBRE LACA-TECHO"/>
    <m/>
    <x v="1"/>
    <x v="2"/>
    <m/>
    <m/>
    <m/>
    <m/>
    <s v="FG"/>
    <m/>
    <m/>
    <s v="ASPECTO"/>
    <s v=" "/>
    <m/>
    <m/>
    <m/>
    <m/>
    <m/>
    <m/>
    <x v="6"/>
  </r>
  <r>
    <n v="2019"/>
    <x v="3"/>
    <s v="Sem20"/>
    <d v="2019-05-13T00:00:00"/>
    <s v="XND"/>
    <s v="H60A"/>
    <s v="655"/>
    <s v="MADC-S"/>
    <s v="M9T-670"/>
    <s v="1K1-027"/>
    <s v="4X4TST"/>
    <s v="E2A"/>
    <s v="655191910242"/>
    <s v="L007908"/>
    <s v="NV676"/>
    <s v="4932-4214"/>
    <s v="JUNTA MAL POSICIONADA-ALETA  AVD."/>
    <m/>
    <x v="0"/>
    <x v="4"/>
    <m/>
    <m/>
    <m/>
    <m/>
    <s v="FG"/>
    <m/>
    <m/>
    <s v="MODO OPERATORIO"/>
    <s v=" "/>
    <m/>
    <m/>
    <m/>
    <m/>
    <m/>
    <m/>
    <x v="0"/>
  </r>
  <r>
    <n v="2019"/>
    <x v="3"/>
    <s v="Sem20"/>
    <d v="2019-05-14T00:00:00"/>
    <s v="XND"/>
    <s v="H60A"/>
    <s v="655"/>
    <s v="MADC-S"/>
    <s v="M9T-670"/>
    <s v="AJ0-006"/>
    <s v="4X2TCO"/>
    <s v="E1"/>
    <s v="655192010009"/>
    <s v="L007961"/>
    <s v="OV369"/>
    <s v="1510-4444"/>
    <s v="DESCONCHADO-REBATIDO DE PUERTA ARD."/>
    <m/>
    <x v="0"/>
    <x v="2"/>
    <m/>
    <m/>
    <m/>
    <m/>
    <s v="FG"/>
    <m/>
    <m/>
    <s v="ASPECTO"/>
    <s v=" "/>
    <m/>
    <m/>
    <m/>
    <m/>
    <m/>
    <m/>
    <x v="0"/>
  </r>
  <r>
    <n v="2019"/>
    <x v="3"/>
    <s v="Sem20"/>
    <d v="2019-05-15T00:00:00"/>
    <s v="XND"/>
    <s v="H60A"/>
    <s v="655"/>
    <s v="MADC-S"/>
    <s v="M9T-670"/>
    <s v="AJ0-006"/>
    <s v="TR4X4"/>
    <s v="E3"/>
    <s v="655192010055"/>
    <s v="L008004"/>
    <s v="TEKNS"/>
    <s v="2120-5143"/>
    <s v="NO PLACA-DEFLECTOR LAT. I. DE PARABRISAS"/>
    <m/>
    <x v="0"/>
    <x v="2"/>
    <m/>
    <m/>
    <m/>
    <m/>
    <s v="FG"/>
    <m/>
    <m/>
    <s v="MODO OPERATORIO"/>
    <s v=" "/>
    <m/>
    <m/>
    <m/>
    <m/>
    <m/>
    <m/>
    <x v="0"/>
  </r>
  <r>
    <n v="2019"/>
    <x v="3"/>
    <s v="Sem20"/>
    <d v="2019-05-15T00:00:00"/>
    <s v="XND"/>
    <s v="H60A"/>
    <s v="655"/>
    <s v="MADC-S"/>
    <s v="M9T-670"/>
    <s v="AJ0-006"/>
    <s v="TR4X4"/>
    <s v="E3"/>
    <s v="655192010055"/>
    <s v="L008004"/>
    <s v="TEKNS"/>
    <s v="2850-6697"/>
    <s v="ARRUGAS-GUARNITURA AV.RESPALDO DE ASIENTO AVI."/>
    <m/>
    <x v="0"/>
    <x v="4"/>
    <m/>
    <m/>
    <m/>
    <m/>
    <s v="FG"/>
    <m/>
    <m/>
    <s v="ASPECTO"/>
    <s v=" "/>
    <m/>
    <m/>
    <m/>
    <m/>
    <m/>
    <m/>
    <x v="0"/>
  </r>
  <r>
    <n v="2019"/>
    <x v="3"/>
    <s v="Sem20"/>
    <d v="2019-05-15T00:00:00"/>
    <s v="XND"/>
    <s v="H60A"/>
    <s v="655"/>
    <s v="MADC-S"/>
    <s v="M9T-670"/>
    <s v="AJ0-006"/>
    <s v="TR4X4"/>
    <s v="E3"/>
    <s v="655192010055"/>
    <s v="L008004"/>
    <s v="TEKNS"/>
    <s v="3190-6627"/>
    <s v="MUY LIBRE-APOYACODOS CENTRAL DE ASIENTOS AV."/>
    <m/>
    <x v="0"/>
    <x v="4"/>
    <m/>
    <m/>
    <m/>
    <m/>
    <s v="FG"/>
    <m/>
    <m/>
    <s v="MODO OPERATORIO"/>
    <s v=" "/>
    <m/>
    <m/>
    <m/>
    <m/>
    <m/>
    <m/>
    <x v="0"/>
  </r>
  <r>
    <n v="2019"/>
    <x v="3"/>
    <s v="Sem20"/>
    <d v="2019-05-16T00:00:00"/>
    <s v="XND"/>
    <s v="H60A"/>
    <s v="655"/>
    <s v="MADC-S"/>
    <s v="M9T-670"/>
    <s v="1K1-027"/>
    <s v="TR4X2"/>
    <s v="E1D"/>
    <s v="655192030292"/>
    <s v="L008043"/>
    <s v="OV369"/>
    <s v="1053-4412"/>
    <s v="MASTICO BAJO LACA-PAÑO EXT DE PUERTA AVD"/>
    <m/>
    <x v="0"/>
    <x v="1"/>
    <m/>
    <m/>
    <m/>
    <m/>
    <s v="FG"/>
    <m/>
    <m/>
    <s v="ASPECTO"/>
    <s v=" "/>
    <m/>
    <m/>
    <m/>
    <m/>
    <m/>
    <m/>
    <x v="0"/>
  </r>
  <r>
    <n v="2019"/>
    <x v="3"/>
    <s v="Sem20"/>
    <d v="2019-05-16T00:00:00"/>
    <s v="XND"/>
    <s v="H60A"/>
    <s v="655"/>
    <s v="MADC-S"/>
    <s v="M9T-670"/>
    <s v="1K1-027"/>
    <s v="TR4X2"/>
    <s v="E1D"/>
    <s v="655192030292"/>
    <s v="L008043"/>
    <s v="OV369"/>
    <s v="2120-6116"/>
    <s v="NO PLACA-GUARNITURA INF.AV. ENTº.DE PUERTA D."/>
    <m/>
    <x v="0"/>
    <x v="4"/>
    <m/>
    <m/>
    <m/>
    <m/>
    <s v="ND"/>
    <m/>
    <s v="CSCS1"/>
    <s v="MODO OPERATORIO"/>
    <s v="D"/>
    <s v="TOLEDO"/>
    <m/>
    <m/>
    <m/>
    <m/>
    <m/>
    <x v="0"/>
  </r>
  <r>
    <n v="2019"/>
    <x v="3"/>
    <s v="Sem20"/>
    <d v="2019-05-16T00:00:00"/>
    <s v="XND"/>
    <s v="H60A"/>
    <s v="655"/>
    <s v="MADC-S"/>
    <s v="M9T-670"/>
    <s v="1K1-027"/>
    <s v="TR4X2"/>
    <s v="E1D"/>
    <s v="655192030292"/>
    <s v="L008043"/>
    <s v="OV369"/>
    <s v="1510-4827"/>
    <s v="DESCONCHADO-BISAGRA SUP. DE PTA  BATIENTE ARI."/>
    <m/>
    <x v="0"/>
    <x v="2"/>
    <m/>
    <m/>
    <m/>
    <m/>
    <s v="FG"/>
    <m/>
    <m/>
    <s v="ASPECTO"/>
    <s v=" "/>
    <m/>
    <m/>
    <m/>
    <m/>
    <m/>
    <m/>
    <x v="0"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0070-5601"/>
    <s v="MAL CENTRADO-LUNETA AR FIJA"/>
    <m/>
    <x v="0"/>
    <x v="3"/>
    <m/>
    <m/>
    <m/>
    <m/>
    <s v="MR"/>
    <m/>
    <m/>
    <s v="GEOMETRIA"/>
    <s v=" "/>
    <m/>
    <m/>
    <m/>
    <m/>
    <m/>
    <m/>
    <x v="0"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2120-5733"/>
    <s v="NO PLACA-FALDILLA SALVABARROS  AVI."/>
    <m/>
    <x v="0"/>
    <x v="1"/>
    <m/>
    <m/>
    <m/>
    <m/>
    <s v="ND"/>
    <m/>
    <s v="CSCS2"/>
    <s v="MODO OPERATORIO"/>
    <s v="A"/>
    <s v="SUAREZ"/>
    <m/>
    <m/>
    <m/>
    <m/>
    <m/>
    <x v="0"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1410-4514"/>
    <s v="RETOQUE NO TERMINADO-ALETA ARD."/>
    <m/>
    <x v="0"/>
    <x v="1"/>
    <m/>
    <m/>
    <m/>
    <m/>
    <s v="MR"/>
    <m/>
    <m/>
    <s v="ASPECTO"/>
    <s v=" "/>
    <m/>
    <m/>
    <m/>
    <m/>
    <m/>
    <m/>
    <x v="0"/>
  </r>
  <r>
    <n v="2019"/>
    <x v="3"/>
    <s v="Sem20"/>
    <d v="2019-05-17T00:00:00"/>
    <s v="XND"/>
    <s v="H60A"/>
    <s v="655"/>
    <s v="MADC-S"/>
    <s v="M9T-670"/>
    <s v="AJ0-006"/>
    <s v="TR4X4"/>
    <s v="E3P"/>
    <s v="655192030268"/>
    <s v="L008040"/>
    <s v="NV676"/>
    <s v="0011-4939"/>
    <s v="SOBRESALE IRREGULAR-LATERAL I. DE PARACHOQUES / ALETA AVI.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3"/>
    <s v="Sem20"/>
    <d v="2019-05-17T00:00:00"/>
    <s v="XND"/>
    <s v="H60A"/>
    <s v="655"/>
    <s v="MADC-S"/>
    <s v="M9T-670"/>
    <s v="AJ0-006"/>
    <s v="4X4TST"/>
    <s v="E1D"/>
    <s v="655192030297"/>
    <s v="L008095"/>
    <s v="OV369"/>
    <s v="2120-5652"/>
    <s v="NO PLACA-CAJETIN EXT. LUNA DE PUERTA AVD."/>
    <m/>
    <x v="0"/>
    <x v="1"/>
    <m/>
    <m/>
    <m/>
    <m/>
    <s v="ND"/>
    <m/>
    <s v="CSCS3"/>
    <s v="MODO OPERATORIO"/>
    <s v="B"/>
    <s v="CARRIZO"/>
    <m/>
    <m/>
    <m/>
    <m/>
    <m/>
    <x v="0"/>
  </r>
  <r>
    <n v="2019"/>
    <x v="3"/>
    <s v="Sem20"/>
    <d v="2019-05-17T00:00:00"/>
    <s v="XND"/>
    <s v="H60A"/>
    <s v="655"/>
    <s v="MADC-S"/>
    <s v="M9T-670"/>
    <s v="AJ0-006"/>
    <s v="4X4TST"/>
    <s v="E1D"/>
    <s v="655192030297"/>
    <s v="L008095"/>
    <s v="OV369"/>
    <s v="4070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3"/>
    <s v="Sem20"/>
    <d v="2019-05-17T00:00:00"/>
    <s v="XND"/>
    <s v="H60A"/>
    <s v="655"/>
    <s v="MADC-S"/>
    <s v="M9T-670"/>
    <s v="AJ0-005"/>
    <s v="TR4X2"/>
    <s v="E1"/>
    <s v="655192030387"/>
    <s v="L008082"/>
    <s v="OV369"/>
    <s v="4141-4773"/>
    <s v="SOLDADURA AGRESIVA-CARA INTERNA DE PAÑO LAT  I"/>
    <m/>
    <x v="0"/>
    <x v="3"/>
    <m/>
    <m/>
    <m/>
    <m/>
    <s v="ND"/>
    <m/>
    <s v="CSCS3"/>
    <s v="ASPECTO"/>
    <s v="B"/>
    <s v="CARRIZO"/>
    <m/>
    <m/>
    <m/>
    <m/>
    <m/>
    <x v="0"/>
  </r>
  <r>
    <n v="2019"/>
    <x v="3"/>
    <s v="Sem21"/>
    <d v="2019-05-20T00:00:00"/>
    <s v="XND"/>
    <s v="H60A"/>
    <s v="655"/>
    <s v="MADC-S"/>
    <s v="M9T-670"/>
    <s v="1K1-027"/>
    <s v="TR4X2"/>
    <s v="E2A"/>
    <s v="655191930252"/>
    <s v="L008142"/>
    <s v="OV727"/>
    <s v="1180-4333"/>
    <s v="GRANO-MONTANTE  I.VANO DE PARABRISAS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3"/>
    <s v="Sem21"/>
    <d v="2019-05-20T00:00:00"/>
    <s v="XND"/>
    <s v="H60A"/>
    <s v="655"/>
    <s v="MADC-S"/>
    <s v="M9T-670"/>
    <s v="1K1-027"/>
    <s v="TR4X2"/>
    <s v="E2A"/>
    <s v="655191930252"/>
    <s v="L008142"/>
    <s v="OV727"/>
    <s v="4070-4213"/>
    <s v="OBTURADOR MAL POSICIONADO-ALETA  AVI."/>
    <m/>
    <x v="0"/>
    <x v="0"/>
    <m/>
    <m/>
    <m/>
    <m/>
    <s v="FG"/>
    <m/>
    <m/>
    <s v="MODO OPERATORIO"/>
    <s v=" "/>
    <m/>
    <m/>
    <m/>
    <m/>
    <m/>
    <m/>
    <x v="0"/>
  </r>
  <r>
    <n v="2019"/>
    <x v="3"/>
    <s v="Sem21"/>
    <d v="2019-05-20T00:00:00"/>
    <s v="XND"/>
    <s v="H60A"/>
    <s v="655"/>
    <s v="MADC-S"/>
    <s v="M9T-670"/>
    <s v="AJ0-006"/>
    <s v="TR4X4"/>
    <s v="E2A"/>
    <s v="655191930262"/>
    <s v="L008138"/>
    <s v="OV369"/>
    <s v="2120-6375"/>
    <s v="NO PLACA-TAPA INT. DE RETROVISOR I."/>
    <m/>
    <x v="0"/>
    <x v="4"/>
    <m/>
    <m/>
    <m/>
    <m/>
    <s v="MR"/>
    <m/>
    <m/>
    <s v="MODO OPERATORIO"/>
    <s v=" "/>
    <m/>
    <m/>
    <m/>
    <m/>
    <m/>
    <m/>
    <x v="0"/>
  </r>
  <r>
    <n v="2019"/>
    <x v="3"/>
    <s v="Sem21"/>
    <d v="2019-05-21T00:00:00"/>
    <s v="XND"/>
    <s v="H60A"/>
    <s v="655"/>
    <s v="MADC-S"/>
    <s v="M9T-686"/>
    <s v="1K1-027"/>
    <s v="TR4X2"/>
    <s v="E1"/>
    <s v="655192030219"/>
    <s v="L008203"/>
    <s v="TEKNH"/>
    <s v="0021-4031"/>
    <s v="INTRODUCE IRREGULAR-MARCO PTA. ARI./ PIE CUSTODIA I.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3"/>
    <s v="Sem21"/>
    <d v="2019-05-21T00:00:00"/>
    <s v="XND"/>
    <s v="H60A"/>
    <s v="655"/>
    <s v="MADC-S"/>
    <s v="M9T-670"/>
    <s v="AJ0-006"/>
    <s v="4X4TST"/>
    <s v="E1D"/>
    <s v="655192130402"/>
    <s v="L008221"/>
    <s v="TEKNH"/>
    <s v="1110-4505"/>
    <s v="DESCOLGON-CAJON PORTON"/>
    <m/>
    <x v="0"/>
    <x v="1"/>
    <m/>
    <m/>
    <m/>
    <m/>
    <s v="ND"/>
    <m/>
    <s v="CSCS3"/>
    <s v="ASPECTO"/>
    <s v="B"/>
    <s v="CARRIZO"/>
    <m/>
    <m/>
    <m/>
    <m/>
    <m/>
    <x v="0"/>
  </r>
  <r>
    <n v="2019"/>
    <x v="3"/>
    <s v="Sem21"/>
    <d v="2019-05-22T00:00:00"/>
    <s v="XND"/>
    <s v="H60A"/>
    <s v="655"/>
    <s v="MADC-S"/>
    <s v="M9T-670"/>
    <s v="AJ0-006"/>
    <s v="TR4X4"/>
    <s v="E1D"/>
    <s v="655192130379"/>
    <s v="L008253"/>
    <s v="OV369"/>
    <s v="0440-4334"/>
    <s v="PROYECCION DE SOLDADURA-MONTANTE D.VANO DE PARABRISAS"/>
    <m/>
    <x v="0"/>
    <x v="3"/>
    <m/>
    <m/>
    <m/>
    <m/>
    <s v="ND"/>
    <m/>
    <s v="CSCS3"/>
    <s v="ASPECTO"/>
    <s v="A"/>
    <s v="SUAREZ"/>
    <m/>
    <m/>
    <m/>
    <m/>
    <m/>
    <x v="0"/>
  </r>
  <r>
    <n v="2019"/>
    <x v="3"/>
    <s v="Sem21"/>
    <d v="2019-05-22T00:00:00"/>
    <s v="XND"/>
    <s v="H60A"/>
    <s v="655"/>
    <s v="MADC-S"/>
    <s v="M9T-670"/>
    <s v="AJ0-006"/>
    <s v="TR4X4"/>
    <s v="E1D"/>
    <s v="655192130379"/>
    <s v="L008253"/>
    <s v="OV369"/>
    <s v="0011-4926"/>
    <s v="SOBRESALE IRREGULAR-CAPOT / REJILLA  DE CALANDRA"/>
    <m/>
    <x v="0"/>
    <x v="3"/>
    <m/>
    <m/>
    <m/>
    <m/>
    <s v="MR"/>
    <m/>
    <m/>
    <s v="GEOMETRIA"/>
    <s v=" "/>
    <m/>
    <m/>
    <m/>
    <m/>
    <m/>
    <m/>
    <x v="0"/>
  </r>
  <r>
    <n v="2019"/>
    <x v="3"/>
    <s v="Sem21"/>
    <d v="2019-05-23T00:00:00"/>
    <s v="XND"/>
    <s v="H60A"/>
    <s v="655"/>
    <s v="MADC-S"/>
    <s v="M9T-670"/>
    <s v="1K1-027"/>
    <s v="4X4TST"/>
    <s v="E2A"/>
    <s v="655192030408"/>
    <s v="L008311"/>
    <s v="OV369"/>
    <s v="0080-5601"/>
    <s v="JUEGO MAL REPARTIDO-LUNETA AR FIJA"/>
    <m/>
    <x v="0"/>
    <x v="0"/>
    <m/>
    <m/>
    <m/>
    <m/>
    <s v="ND"/>
    <m/>
    <s v="CSCS3"/>
    <s v="GEOMETRIA"/>
    <s v="B"/>
    <s v="CARRIZO"/>
    <m/>
    <m/>
    <m/>
    <m/>
    <m/>
    <x v="0"/>
  </r>
  <r>
    <n v="2019"/>
    <x v="3"/>
    <s v="Sem21"/>
    <d v="2019-05-23T00:00:00"/>
    <s v="XND"/>
    <s v="H60A"/>
    <s v="655"/>
    <s v="MADC-S"/>
    <s v="M9T-670"/>
    <s v="1K1-027"/>
    <s v="4X4TST"/>
    <s v="E2A"/>
    <s v="655192030408"/>
    <s v="L008311"/>
    <s v="OV369"/>
    <s v="4430-7703"/>
    <s v="MAL GRAPADO-CABLEADO AV."/>
    <m/>
    <x v="0"/>
    <x v="2"/>
    <m/>
    <m/>
    <m/>
    <m/>
    <s v="FG"/>
    <m/>
    <m/>
    <s v="MODO OPERATORIO"/>
    <s v=" "/>
    <m/>
    <m/>
    <m/>
    <m/>
    <m/>
    <m/>
    <x v="0"/>
  </r>
  <r>
    <n v="2019"/>
    <x v="3"/>
    <s v="Sem21"/>
    <d v="2019-05-23T00:00:00"/>
    <s v="XND"/>
    <s v="H60A"/>
    <s v="655"/>
    <s v="MADC-S"/>
    <s v="M9T-670"/>
    <s v="1K1-027"/>
    <s v="4X4TST"/>
    <s v="E2A"/>
    <s v="655192030408"/>
    <s v="L008311"/>
    <s v="OV369"/>
    <s v="2150-5140"/>
    <s v="MANCHA-EMBELLECEDOR ANTINIEBLA AVD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3"/>
    <s v="Sem21"/>
    <d v="2019-05-23T00:00:00"/>
    <s v="XND"/>
    <s v="H60A"/>
    <s v="655"/>
    <s v="MADC-S"/>
    <s v="M9T-670"/>
    <s v="1K1-027"/>
    <s v="TR4X2"/>
    <s v="E1D"/>
    <s v="655192130569"/>
    <s v="L008278"/>
    <s v="OV369"/>
    <s v="2120-6117"/>
    <s v="NO PLACA-GUARNITURA INF.AV. ENTº. DE PUERTA I."/>
    <m/>
    <x v="0"/>
    <x v="2"/>
    <m/>
    <m/>
    <m/>
    <m/>
    <s v="MR"/>
    <m/>
    <m/>
    <s v="MODO OPERATORIO"/>
    <s v=" "/>
    <m/>
    <m/>
    <m/>
    <m/>
    <m/>
    <m/>
    <x v="0"/>
  </r>
  <r>
    <n v="2019"/>
    <x v="3"/>
    <s v="Sem21"/>
    <d v="2019-05-23T00:00:00"/>
    <s v="XND"/>
    <s v="H60A"/>
    <s v="655"/>
    <s v="MADC-S"/>
    <s v="M9T-670"/>
    <s v="AJ0-006"/>
    <s v="4X2TCO"/>
    <s v="E1D"/>
    <s v="655192130816"/>
    <s v="L008313"/>
    <s v="OV369"/>
    <s v="0210-4313"/>
    <s v="BOLLOS-TECHO"/>
    <m/>
    <x v="0"/>
    <x v="1"/>
    <m/>
    <m/>
    <m/>
    <m/>
    <s v="MR"/>
    <m/>
    <m/>
    <s v="ASPECTO"/>
    <s v=" "/>
    <m/>
    <m/>
    <m/>
    <m/>
    <m/>
    <m/>
    <x v="0"/>
  </r>
  <r>
    <n v="2019"/>
    <x v="4"/>
    <s v="Sem26"/>
    <d v="2019-06-24T00:00:00"/>
    <s v="XND"/>
    <s v="H60A"/>
    <s v="655"/>
    <s v="MADC-S"/>
    <s v="M9T-670"/>
    <s v="AJ0-005"/>
    <s v="TR4X2"/>
    <s v="E2A"/>
    <s v="655192130876"/>
    <s v="L008712"/>
    <s v="OV369"/>
    <s v="1510-4505"/>
    <s v="DESCONCHADO-CAJON PORTON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4"/>
    <s v="Sem26"/>
    <d v="2019-06-24T00:00:00"/>
    <s v="XND"/>
    <s v="H60A"/>
    <s v="655"/>
    <s v="MADC-S"/>
    <s v="M9T-670"/>
    <s v="AJ0-005"/>
    <s v="TR4X2"/>
    <s v="E2A"/>
    <s v="655192130876"/>
    <s v="L008712"/>
    <s v="OV369"/>
    <s v="0011-4926"/>
    <s v="SOBRESALE IRREGULAR-CAPOT / REJILLA  DE CALANDRA"/>
    <m/>
    <x v="0"/>
    <x v="3"/>
    <m/>
    <m/>
    <m/>
    <m/>
    <s v="MR"/>
    <m/>
    <m/>
    <s v="GEOMETRIA"/>
    <s v=" "/>
    <m/>
    <m/>
    <m/>
    <m/>
    <m/>
    <m/>
    <x v="0"/>
  </r>
  <r>
    <n v="2019"/>
    <x v="4"/>
    <s v="Sem26"/>
    <d v="2019-06-25T00:00:00"/>
    <s v="XND"/>
    <s v="H60A"/>
    <s v="655"/>
    <s v="MADC-S"/>
    <s v="M9T-670"/>
    <s v="1K1-027"/>
    <s v="TR4X2"/>
    <s v="E1D"/>
    <s v="655192130822"/>
    <s v="L008759"/>
    <s v="OV369"/>
    <s v="1420-6441"/>
    <s v="COLOR NO CONJUNTADO-MEDALLON PANEL INT. DE PTA. ARI."/>
    <m/>
    <x v="0"/>
    <x v="4"/>
    <m/>
    <m/>
    <m/>
    <m/>
    <s v="FG"/>
    <m/>
    <m/>
    <s v="ASPECTO"/>
    <s v=" "/>
    <m/>
    <m/>
    <m/>
    <m/>
    <m/>
    <m/>
    <x v="0"/>
  </r>
  <r>
    <n v="2019"/>
    <x v="4"/>
    <s v="Sem26"/>
    <d v="2019-06-25T00:00:00"/>
    <s v="XND"/>
    <s v="H60A"/>
    <s v="655"/>
    <s v="MADC-S"/>
    <s v="M9T-670"/>
    <s v="1K1-027"/>
    <s v="TR4X2"/>
    <s v="E1D"/>
    <s v="655192130822"/>
    <s v="L008759"/>
    <s v="OV369"/>
    <s v="1270-4302"/>
    <s v="HUELLAS-PIE  AVD."/>
    <m/>
    <x v="0"/>
    <x v="1"/>
    <m/>
    <m/>
    <m/>
    <m/>
    <s v="ND"/>
    <m/>
    <s v="CSCS3"/>
    <s v="ASPECTO"/>
    <s v="B"/>
    <s v="CARRIZO"/>
    <m/>
    <m/>
    <m/>
    <m/>
    <m/>
    <x v="0"/>
  </r>
  <r>
    <n v="2019"/>
    <x v="4"/>
    <s v="Sem26"/>
    <d v="2019-06-25T00:00:00"/>
    <s v="XND"/>
    <s v="H60A"/>
    <s v="655"/>
    <s v="MADC-S"/>
    <s v="M9T-670"/>
    <s v="AJ0-006"/>
    <s v="TR4X4"/>
    <s v="E1D"/>
    <s v="655192210230"/>
    <s v="L008682"/>
    <s v="OV369"/>
    <s v="2120-5041"/>
    <s v="NO PLACA-TRIANGULO EXT. EMB.MARCO DE PTA. ARI."/>
    <m/>
    <x v="0"/>
    <x v="4"/>
    <m/>
    <m/>
    <m/>
    <m/>
    <s v="MR"/>
    <m/>
    <m/>
    <s v="ASPECTO"/>
    <s v=" "/>
    <m/>
    <m/>
    <m/>
    <m/>
    <m/>
    <m/>
    <x v="0"/>
  </r>
  <r>
    <n v="2019"/>
    <x v="4"/>
    <s v="Sem26"/>
    <d v="2019-06-25T00:00:00"/>
    <s v="XND"/>
    <s v="H60A"/>
    <s v="655"/>
    <s v="MADC-S"/>
    <s v="M9T-670"/>
    <s v="AJ0-006"/>
    <s v="TR4X4"/>
    <s v="E1D"/>
    <s v="655192210230"/>
    <s v="L008682"/>
    <s v="OV369"/>
    <s v="1400-4419"/>
    <s v="RETOQUE DE PINTURA APARENTE-CAJON DE PUERTA ARI."/>
    <m/>
    <x v="0"/>
    <x v="1"/>
    <m/>
    <m/>
    <m/>
    <m/>
    <s v="ND"/>
    <m/>
    <s v="CSCS2"/>
    <s v="MODO OPERATORIO"/>
    <s v="B"/>
    <s v="CARRIZO"/>
    <m/>
    <m/>
    <m/>
    <m/>
    <m/>
    <x v="0"/>
  </r>
  <r>
    <n v="2019"/>
    <x v="4"/>
    <s v="Sem26"/>
    <d v="2019-06-26T00:00:00"/>
    <s v="XND"/>
    <s v="H60A"/>
    <s v="655"/>
    <s v="MADC-S"/>
    <s v="M9T-670"/>
    <s v="1K1-027"/>
    <s v="4X4TST"/>
    <s v="E2A"/>
    <s v="655192130322"/>
    <s v="L008475"/>
    <s v="OV369"/>
    <s v="2120-5657"/>
    <s v="NO PLACA-LAMELUNAS EXT. DE PUERTA  ARI."/>
    <m/>
    <x v="0"/>
    <x v="3"/>
    <m/>
    <m/>
    <m/>
    <m/>
    <s v="ND"/>
    <m/>
    <s v="CSCS2"/>
    <s v="MODO OPERATORIO"/>
    <s v="A"/>
    <s v="SUAREZ"/>
    <m/>
    <m/>
    <m/>
    <m/>
    <m/>
    <x v="0"/>
  </r>
  <r>
    <n v="2019"/>
    <x v="4"/>
    <s v="Sem26"/>
    <d v="2019-06-27T00:00:00"/>
    <s v="XND"/>
    <s v="H60A"/>
    <s v="655"/>
    <s v="MADC-S"/>
    <s v="M9T-670"/>
    <s v="AJ0-005"/>
    <s v="TR4X2"/>
    <s v="E1D"/>
    <s v="655192230249"/>
    <s v="L008866"/>
    <s v="TEKNH"/>
    <s v="1420-6439"/>
    <s v="COLOR NO CONJUNTADO-MEDALLON PANEL INT. DE PTA. AVI."/>
    <m/>
    <x v="0"/>
    <x v="4"/>
    <m/>
    <m/>
    <m/>
    <m/>
    <s v="FG"/>
    <m/>
    <m/>
    <s v="ASPECTO"/>
    <s v=" "/>
    <m/>
    <m/>
    <m/>
    <m/>
    <m/>
    <m/>
    <x v="0"/>
  </r>
  <r>
    <n v="2019"/>
    <x v="4"/>
    <s v="Sem26"/>
    <d v="2019-06-27T00:00:00"/>
    <s v="XND"/>
    <s v="H60A"/>
    <s v="655"/>
    <s v="MADC-S"/>
    <s v="M9T-670"/>
    <s v="AJ0-005"/>
    <s v="TR4X2"/>
    <s v="E1D"/>
    <s v="655192230249"/>
    <s v="L008866"/>
    <s v="TEKNH"/>
    <s v="1190-4320"/>
    <s v="DEPOSITO DE PARTICULAS-VANO DE LUNETA AR."/>
    <m/>
    <x v="0"/>
    <x v="1"/>
    <m/>
    <m/>
    <m/>
    <m/>
    <s v="ND"/>
    <m/>
    <s v="CSCS3"/>
    <s v="ASPECTO"/>
    <s v="B"/>
    <s v="CARRIZO"/>
    <m/>
    <m/>
    <m/>
    <m/>
    <m/>
    <x v="0"/>
  </r>
  <r>
    <n v="2019"/>
    <x v="4"/>
    <s v="Sem26"/>
    <d v="2019-06-27T00:00:00"/>
    <s v="XND"/>
    <s v="H60A"/>
    <s v="655"/>
    <s v="MADC-S"/>
    <s v="M9T-670"/>
    <s v="AJ0-005"/>
    <s v="TR4X2"/>
    <s v="E1D"/>
    <s v="655192230249"/>
    <s v="L008866"/>
    <s v="TEKNH"/>
    <s v="1040-4772"/>
    <s v="MASTICO IRREGULAR-CARA INTERNA DE PAÑO LAT D"/>
    <m/>
    <x v="0"/>
    <x v="1"/>
    <m/>
    <m/>
    <m/>
    <m/>
    <s v="MR"/>
    <m/>
    <m/>
    <s v="ASPECTO"/>
    <s v=" "/>
    <m/>
    <m/>
    <m/>
    <m/>
    <m/>
    <m/>
    <x v="0"/>
  </r>
  <r>
    <n v="2019"/>
    <x v="4"/>
    <s v="Sem26"/>
    <d v="2019-06-27T00:00:00"/>
    <s v="XND"/>
    <s v="H60A"/>
    <s v="655"/>
    <s v="MADC-S"/>
    <s v="102-041"/>
    <s v="1K1-027"/>
    <s v="TR4X2"/>
    <s v="E1D"/>
    <s v="655192430013"/>
    <s v="L008863"/>
    <s v="TEKNH"/>
    <s v="0070-5601"/>
    <s v="MAL CENTRADO-LUNETA AR FIJA"/>
    <m/>
    <x v="0"/>
    <x v="0"/>
    <m/>
    <m/>
    <m/>
    <m/>
    <s v="MR"/>
    <m/>
    <m/>
    <s v="GEOMETRIA"/>
    <s v=" "/>
    <m/>
    <m/>
    <m/>
    <m/>
    <m/>
    <m/>
    <x v="0"/>
  </r>
  <r>
    <n v="2019"/>
    <x v="4"/>
    <s v="Sem26"/>
    <d v="2019-06-28T00:00:00"/>
    <s v="XND"/>
    <s v="H60A"/>
    <s v="655"/>
    <s v="MADC-S"/>
    <s v="M9T-670"/>
    <s v="1K1-027"/>
    <s v="TR4X2"/>
    <s v="E1D"/>
    <s v="655192440145"/>
    <s v="L008892"/>
    <s v="OV369"/>
    <s v="1190-4506"/>
    <s v="DEPOSITO DE PARTICULAS-TAPA DE CARBURANTE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4"/>
    <s v="Sem26"/>
    <d v="2019-06-28T00:00:00"/>
    <s v="XND"/>
    <s v="H60A"/>
    <s v="655"/>
    <s v="MADC-S"/>
    <s v="M9T-670"/>
    <s v="1K1-027"/>
    <s v="TR4X2"/>
    <s v="E1D"/>
    <s v="655192440145"/>
    <s v="L008892"/>
    <s v="OV369"/>
    <s v="2120-6313"/>
    <s v="NO PLACA-EBANISTERIA DE BAJOPELDAÑO I O AVI"/>
    <m/>
    <x v="0"/>
    <x v="4"/>
    <m/>
    <m/>
    <m/>
    <m/>
    <s v="ND"/>
    <m/>
    <s v="CSCS2"/>
    <s v="MODO OPERATORIO"/>
    <s v="H"/>
    <s v="BARRERA"/>
    <m/>
    <m/>
    <m/>
    <m/>
    <m/>
    <x v="0"/>
  </r>
  <r>
    <n v="2019"/>
    <x v="5"/>
    <s v="Sem30"/>
    <d v="2019-07-22T00:00:00"/>
    <s v="XND"/>
    <s v="H60A"/>
    <s v="655"/>
    <s v="MADC-S"/>
    <s v="M9T-670"/>
    <s v="1K1-027"/>
    <s v="TR4X4"/>
    <s v="E1D"/>
    <s v="655193020288"/>
    <s v="L009278"/>
    <s v="TEKNH"/>
    <s v="0080-4506"/>
    <s v="JUEGO MAL REPARTIDO-TAPA DE CARBURANTE"/>
    <s v="nd"/>
    <x v="0"/>
    <x v="1"/>
    <m/>
    <m/>
    <m/>
    <m/>
    <s v="ND"/>
    <m/>
    <s v="CSCS2"/>
    <s v="GEOMETRIA"/>
    <s v="A"/>
    <s v="SUAREZ"/>
    <m/>
    <m/>
    <m/>
    <m/>
    <m/>
    <x v="0"/>
  </r>
  <r>
    <n v="2019"/>
    <x v="5"/>
    <s v="Sem30"/>
    <d v="2019-07-22T00:00:00"/>
    <s v="XND"/>
    <s v="H60A"/>
    <s v="655"/>
    <s v="MADC-S"/>
    <s v="M9T-670"/>
    <s v="1K1-027"/>
    <s v="TR4X4"/>
    <s v="E1D"/>
    <s v="655193020288"/>
    <s v="L009278"/>
    <s v="TEKNH"/>
    <s v="2380-3308"/>
    <s v="MAL ORIENTADO-VOLANTE  DE DIRECCION"/>
    <s v="MR"/>
    <x v="0"/>
    <x v="2"/>
    <m/>
    <m/>
    <m/>
    <m/>
    <s v="ND"/>
    <m/>
    <s v="CSCD"/>
    <s v="MODO OPERATORIO"/>
    <s v="G"/>
    <s v="ZEBALLOS"/>
    <m/>
    <m/>
    <m/>
    <m/>
    <m/>
    <x v="0"/>
  </r>
  <r>
    <n v="2019"/>
    <x v="5"/>
    <s v="Sem30"/>
    <d v="2019-07-22T00:00:00"/>
    <s v="XND"/>
    <s v="H60A"/>
    <s v="655"/>
    <s v="MADC-S"/>
    <s v="M9T-670"/>
    <s v="1K1-027"/>
    <s v="TR4X4"/>
    <s v="E1D"/>
    <s v="655193020288"/>
    <s v="L009278"/>
    <s v="TEKNH"/>
    <s v="0011-4926"/>
    <s v="SOBRESALE IRREGULAR-CAPOT / REJILLA  DE CALANDRA"/>
    <s v="MR"/>
    <x v="0"/>
    <x v="3"/>
    <m/>
    <m/>
    <m/>
    <m/>
    <s v="ND"/>
    <m/>
    <s v="CSCS2"/>
    <s v="GEOMETRIA"/>
    <s v="A"/>
    <s v="SUAREZ"/>
    <m/>
    <m/>
    <m/>
    <m/>
    <m/>
    <x v="0"/>
  </r>
  <r>
    <n v="2019"/>
    <x v="5"/>
    <s v="Sem30"/>
    <d v="2019-07-22T00:00:00"/>
    <s v="XND"/>
    <s v="H60A"/>
    <s v="655"/>
    <s v="MADC-S"/>
    <s v="M9T-670"/>
    <s v="1K1-027"/>
    <s v="TR4X2"/>
    <s v="E1D"/>
    <s v="655193030224"/>
    <s v="L009281"/>
    <s v="TEKNH"/>
    <s v="2120-5657"/>
    <s v="NO PLACA-LAMELUNAS EXT. DE PUERTA  ARI."/>
    <s v="MR"/>
    <x v="0"/>
    <x v="2"/>
    <m/>
    <m/>
    <m/>
    <m/>
    <s v="ND"/>
    <m/>
    <s v="CSCS2"/>
    <s v="MODO OPERATORIO"/>
    <s v="H"/>
    <s v="BARRERA"/>
    <m/>
    <m/>
    <m/>
    <m/>
    <m/>
    <x v="0"/>
  </r>
  <r>
    <n v="2019"/>
    <x v="5"/>
    <s v="Sem30"/>
    <d v="2019-07-23T00:00:00"/>
    <s v="XND"/>
    <s v="H60A"/>
    <s v="655"/>
    <s v="MADC-S"/>
    <s v="M9T-670"/>
    <s v="1K1-027"/>
    <s v="TR4X4"/>
    <s v="E1"/>
    <s v="655192830001"/>
    <s v="L009325"/>
    <s v="OV369"/>
    <s v="2120-5042"/>
    <s v="NO PLACA-TRIANGULO EXT. EMB.MARCO DE PTA. ARD."/>
    <m/>
    <x v="0"/>
    <x v="2"/>
    <m/>
    <m/>
    <m/>
    <m/>
    <s v="ND"/>
    <m/>
    <s v="CSCS3"/>
    <s v="MODO OPERATORIO"/>
    <s v="B"/>
    <s v="CARRIZO"/>
    <m/>
    <m/>
    <m/>
    <m/>
    <m/>
    <x v="0"/>
  </r>
  <r>
    <n v="2019"/>
    <x v="5"/>
    <s v="Sem30"/>
    <d v="2019-07-23T00:00:00"/>
    <s v="XND"/>
    <s v="H60A"/>
    <s v="655"/>
    <s v="MADC-S"/>
    <s v="M9T-670"/>
    <s v="1K1-027"/>
    <s v="TR4X2"/>
    <s v="E1D"/>
    <s v="655192740048"/>
    <s v="L009344"/>
    <s v="OV369"/>
    <s v="4150-5657"/>
    <s v="MAL POSICIONADO-LAMELUNAS EXT. DE PUERTA  ARI."/>
    <m/>
    <x v="0"/>
    <x v="2"/>
    <m/>
    <m/>
    <m/>
    <m/>
    <s v="FG"/>
    <m/>
    <m/>
    <s v="MODO OPERATORIO"/>
    <s v=" "/>
    <m/>
    <m/>
    <m/>
    <m/>
    <m/>
    <m/>
    <x v="0"/>
  </r>
  <r>
    <n v="2019"/>
    <x v="5"/>
    <s v="Sem30"/>
    <d v="2019-07-24T00:00:00"/>
    <s v="XND"/>
    <s v="H60A"/>
    <s v="655"/>
    <s v="MADC-S"/>
    <s v="M9T-670"/>
    <s v="1K1-027"/>
    <s v="TR4X2"/>
    <s v="E3"/>
    <s v="655192130411"/>
    <s v="L009374"/>
    <s v="TEKNH"/>
    <s v="0240-4313"/>
    <s v="DEFORMACION CHAPA-TECHO"/>
    <m/>
    <x v="0"/>
    <x v="3"/>
    <m/>
    <m/>
    <m/>
    <m/>
    <s v="FG"/>
    <m/>
    <m/>
    <s v="ASPECTO"/>
    <s v=" "/>
    <m/>
    <m/>
    <m/>
    <m/>
    <m/>
    <m/>
    <x v="0"/>
  </r>
  <r>
    <n v="2019"/>
    <x v="5"/>
    <s v="Sem30"/>
    <d v="2019-07-24T00:00:00"/>
    <s v="XND"/>
    <s v="H60A"/>
    <s v="655"/>
    <s v="MADC-S"/>
    <s v="M9T-670"/>
    <s v="1K1-027"/>
    <s v="TR4X2"/>
    <s v="E3"/>
    <s v="655192130411"/>
    <s v="L009374"/>
    <s v="TEKNH"/>
    <s v="1400-4513"/>
    <s v="RETOQUE DE PINTURA APARENTE-ALETA  ARI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5"/>
    <s v="Sem30"/>
    <d v="2019-07-24T00:00:00"/>
    <s v="XND"/>
    <s v="H60A"/>
    <s v="655"/>
    <s v="MADC-S"/>
    <s v="M9T-670"/>
    <s v="1K1-027"/>
    <s v="TR4X4"/>
    <s v="E3"/>
    <s v="655192130698"/>
    <s v="L009389"/>
    <s v="OV369"/>
    <s v="0240-4313"/>
    <s v="DEFORMACION CHAPA-TECHO"/>
    <m/>
    <x v="0"/>
    <x v="3"/>
    <m/>
    <m/>
    <m/>
    <m/>
    <s v="FG"/>
    <m/>
    <m/>
    <s v="ASPECTO"/>
    <s v=" "/>
    <m/>
    <m/>
    <m/>
    <m/>
    <m/>
    <m/>
    <x v="0"/>
  </r>
  <r>
    <n v="2019"/>
    <x v="5"/>
    <s v="Sem30"/>
    <d v="2019-07-24T00:00:00"/>
    <s v="XND"/>
    <s v="H60A"/>
    <s v="655"/>
    <s v="MADC-S"/>
    <s v="M9T-670"/>
    <s v="1K1-027"/>
    <s v="TR4X4"/>
    <s v="E3"/>
    <s v="655192130698"/>
    <s v="L009389"/>
    <s v="OV369"/>
    <s v="0080-6212"/>
    <s v="JUEGO MAL REPARTIDO-PORTILLON BOLSO LADO PASAJERO"/>
    <m/>
    <x v="0"/>
    <x v="0"/>
    <m/>
    <m/>
    <m/>
    <m/>
    <s v="ND"/>
    <m/>
    <s v="CSCS1"/>
    <s v="MODO OPERATORIO"/>
    <s v="D"/>
    <s v="TOLEDO"/>
    <m/>
    <m/>
    <m/>
    <m/>
    <m/>
    <x v="0"/>
  </r>
  <r>
    <n v="2019"/>
    <x v="5"/>
    <s v="Sem30"/>
    <d v="2019-07-24T00:00:00"/>
    <s v="XND"/>
    <s v="H60A"/>
    <s v="655"/>
    <s v="MADC-S"/>
    <s v="M9T-670"/>
    <s v="1K1-027"/>
    <s v="TR4X4"/>
    <s v="E3"/>
    <s v="655192130698"/>
    <s v="L009389"/>
    <s v="OV369"/>
    <s v="3190-1887"/>
    <s v="MUY LIBRE-RENIFLARD P1"/>
    <s v="tubo respiradero diferencial"/>
    <x v="1"/>
    <x v="2"/>
    <m/>
    <m/>
    <m/>
    <m/>
    <s v="FG"/>
    <m/>
    <m/>
    <s v="MODO OPERATORIO"/>
    <s v=" "/>
    <m/>
    <m/>
    <m/>
    <m/>
    <m/>
    <m/>
    <x v="4"/>
  </r>
  <r>
    <n v="2019"/>
    <x v="5"/>
    <s v="Sem30"/>
    <d v="2019-07-25T00:00:00"/>
    <s v="XND"/>
    <s v="H60A"/>
    <s v="655"/>
    <s v="MADC-S"/>
    <s v="M9T-670"/>
    <s v="1K1-027"/>
    <s v="TR4X2"/>
    <s v="E1D"/>
    <s v="655192740044"/>
    <s v="L009444"/>
    <s v="OV369"/>
    <s v="0210-4514"/>
    <s v="BOLLOS-ALETA ARD."/>
    <m/>
    <x v="0"/>
    <x v="3"/>
    <m/>
    <m/>
    <m/>
    <m/>
    <s v="ND"/>
    <m/>
    <s v="CSCS3"/>
    <s v="ASPECTO"/>
    <s v="A"/>
    <s v="SUAREZ"/>
    <m/>
    <m/>
    <m/>
    <m/>
    <m/>
    <x v="0"/>
  </r>
  <r>
    <n v="2019"/>
    <x v="5"/>
    <s v="Sem30"/>
    <d v="2019-07-25T00:00:00"/>
    <s v="XND"/>
    <s v="H60A"/>
    <s v="655"/>
    <s v="MADC-S"/>
    <s v="M9T-670"/>
    <s v="1K1-027"/>
    <s v="TR4X2"/>
    <s v="E1D"/>
    <s v="655192740044"/>
    <s v="L009444"/>
    <s v="OV369"/>
    <s v="0031-4928"/>
    <s v="DIFERENCIA DE JUEGO EN SYMETRIA I / D-CAPOT / FARO D."/>
    <m/>
    <x v="0"/>
    <x v="3"/>
    <m/>
    <m/>
    <m/>
    <m/>
    <s v="MR"/>
    <m/>
    <m/>
    <s v="GEOMETRIA"/>
    <s v=" "/>
    <m/>
    <m/>
    <m/>
    <m/>
    <m/>
    <m/>
    <x v="0"/>
  </r>
  <r>
    <n v="2019"/>
    <x v="5"/>
    <s v="Sem30"/>
    <d v="2019-07-25T00:00:00"/>
    <s v="XND"/>
    <s v="H60A"/>
    <s v="655"/>
    <s v="MADC-S"/>
    <s v="M9T-670"/>
    <s v="1K1-027"/>
    <s v="TR4X2"/>
    <s v="E1D"/>
    <s v="655192740044"/>
    <s v="L009444"/>
    <s v="OV369"/>
    <s v="0080-4506"/>
    <s v="JUEGO MAL REPARTIDO-TAPA DE CARBURANTE"/>
    <m/>
    <x v="0"/>
    <x v="4"/>
    <m/>
    <m/>
    <m/>
    <m/>
    <s v="ND"/>
    <m/>
    <s v="CSCS2"/>
    <s v="GEOMETRIA"/>
    <s v="A"/>
    <s v="SUAREZ"/>
    <m/>
    <m/>
    <m/>
    <m/>
    <m/>
    <x v="0"/>
  </r>
  <r>
    <n v="2019"/>
    <x v="5"/>
    <s v="Sem30"/>
    <d v="2019-07-25T00:00:00"/>
    <s v="XND"/>
    <s v="H60A"/>
    <s v="655"/>
    <s v="MADC-S"/>
    <s v="M9T-670"/>
    <s v="1K1-027"/>
    <s v="TR4X2"/>
    <s v="E1"/>
    <s v="655192930060"/>
    <s v="L009474"/>
    <s v="OV369"/>
    <s v="0080-4506"/>
    <s v="JUEGO MAL REPARTIDO-TAPA DE CARBURANTE"/>
    <m/>
    <x v="0"/>
    <x v="4"/>
    <m/>
    <m/>
    <m/>
    <m/>
    <s v="ND"/>
    <m/>
    <s v="CSCS2"/>
    <s v="GEOMETRIA"/>
    <s v="A"/>
    <s v="SUAREZ"/>
    <m/>
    <m/>
    <m/>
    <m/>
    <m/>
    <x v="0"/>
  </r>
  <r>
    <n v="2019"/>
    <x v="5"/>
    <s v="Sem30"/>
    <d v="2019-07-25T00:00:00"/>
    <s v="XND"/>
    <s v="H60A"/>
    <s v="655"/>
    <s v="MADC-S"/>
    <s v="M9T-670"/>
    <s v="1K1-027"/>
    <s v="TR4X2"/>
    <s v="E1"/>
    <s v="655192930060"/>
    <s v="L009474"/>
    <s v="OV369"/>
    <s v="1400-4210"/>
    <s v="RETOQUE DE PINTURA APARENTE-CAPOT AV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5"/>
    <s v="Sem30"/>
    <d v="2019-07-25T00:00:00"/>
    <s v="XND"/>
    <s v="H60A"/>
    <s v="655"/>
    <s v="MADC-S"/>
    <s v="M9T-670"/>
    <s v="1K1-027"/>
    <s v="TR4X2"/>
    <s v="E1"/>
    <s v="655192930060"/>
    <s v="L009474"/>
    <s v="OV369"/>
    <s v="3420-6212"/>
    <s v="TALONA A LA MANIOBRA-PORTILLON BOLSO LADO PASAJERO"/>
    <m/>
    <x v="0"/>
    <x v="0"/>
    <m/>
    <m/>
    <m/>
    <m/>
    <s v="MR"/>
    <m/>
    <m/>
    <s v="MODO OPERATORIO"/>
    <s v=" "/>
    <m/>
    <m/>
    <m/>
    <m/>
    <m/>
    <m/>
    <x v="0"/>
  </r>
  <r>
    <n v="2019"/>
    <x v="5"/>
    <s v="Sem30"/>
    <d v="2019-07-25T00:00:00"/>
    <s v="XND"/>
    <s v="H60A"/>
    <s v="655"/>
    <s v="MADC-S"/>
    <s v="M9T-670"/>
    <s v="1K1-027"/>
    <s v="TR4X2"/>
    <s v="E1"/>
    <s v="655192930060"/>
    <s v="L009474"/>
    <s v="OV369"/>
    <s v="1003-4320"/>
    <s v="TROU DANS MASTIC-VANO DE LUNETA AR.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5"/>
    <s v="Sem30"/>
    <d v="2019-07-26T00:00:00"/>
    <s v="XND"/>
    <s v="H60A"/>
    <s v="655"/>
    <s v="MADC-S"/>
    <s v="M9T-676"/>
    <s v="1K1-027"/>
    <s v="TR4X2"/>
    <s v="E1"/>
    <s v="655192930104"/>
    <s v="L009541"/>
    <s v="OV369"/>
    <s v="2850-6102"/>
    <s v="ARRUGAS-ALFOMBRA DE PISO AVD."/>
    <m/>
    <x v="0"/>
    <x v="5"/>
    <m/>
    <m/>
    <m/>
    <m/>
    <s v="ND"/>
    <m/>
    <s v="CSCS1"/>
    <s v="ASPECTO"/>
    <s v="D"/>
    <s v="TOLEDO"/>
    <m/>
    <m/>
    <m/>
    <m/>
    <m/>
    <x v="0"/>
  </r>
  <r>
    <n v="2019"/>
    <x v="5"/>
    <s v="Sem30"/>
    <d v="2019-07-26T00:00:00"/>
    <s v="XND"/>
    <s v="H60A"/>
    <s v="655"/>
    <s v="MADC-S"/>
    <s v="M9T-676"/>
    <s v="1K1-027"/>
    <s v="TR4X2"/>
    <s v="E1"/>
    <s v="655192930104"/>
    <s v="L009541"/>
    <s v="OV369"/>
    <s v="1110-4214"/>
    <s v="DESCOLGON-ALETA  AVD."/>
    <m/>
    <x v="0"/>
    <x v="1"/>
    <m/>
    <m/>
    <m/>
    <m/>
    <s v="FG"/>
    <m/>
    <m/>
    <s v="ASPECTO"/>
    <s v=" "/>
    <m/>
    <m/>
    <m/>
    <m/>
    <m/>
    <m/>
    <x v="0"/>
  </r>
  <r>
    <n v="2019"/>
    <x v="5"/>
    <s v="Sem31"/>
    <d v="2019-07-29T00:00:00"/>
    <s v="XND"/>
    <s v="H60A"/>
    <s v="655"/>
    <s v="MADC-S"/>
    <s v="M9T-670"/>
    <s v="AJ0-006"/>
    <s v="4X2TCO"/>
    <s v="E1"/>
    <s v="655192930091"/>
    <s v="L009564"/>
    <s v="OV369"/>
    <s v="1420-6441"/>
    <s v="COLOR NO CONJUNTADO-MEDALLON PANEL INT. DE PTA. ARI."/>
    <s v="FG"/>
    <x v="0"/>
    <x v="4"/>
    <m/>
    <m/>
    <m/>
    <m/>
    <s v="FG"/>
    <m/>
    <m/>
    <s v="ASPECTO"/>
    <s v=" "/>
    <m/>
    <m/>
    <m/>
    <m/>
    <m/>
    <m/>
    <x v="0"/>
  </r>
  <r>
    <n v="2019"/>
    <x v="5"/>
    <s v="Sem31"/>
    <d v="2019-07-29T00:00:00"/>
    <s v="XND"/>
    <s v="H60A"/>
    <s v="655"/>
    <s v="MADC-S"/>
    <s v="M9T-670"/>
    <s v="AJ0-006"/>
    <s v="4X2TCO"/>
    <s v="E1"/>
    <s v="655192930091"/>
    <s v="L009564"/>
    <s v="OV369"/>
    <s v="0030-4010"/>
    <s v="JUEGO EXCESIVO-MARCO PTA. AVD./ MONTANTE PARABRISAS D."/>
    <s v="MR"/>
    <x v="0"/>
    <x v="3"/>
    <m/>
    <m/>
    <m/>
    <m/>
    <s v="MR"/>
    <m/>
    <m/>
    <s v="GEOMETRIA"/>
    <s v=" "/>
    <m/>
    <m/>
    <m/>
    <m/>
    <m/>
    <m/>
    <x v="0"/>
  </r>
  <r>
    <n v="2019"/>
    <x v="5"/>
    <s v="Sem31"/>
    <d v="2019-07-29T00:00:00"/>
    <s v="XND"/>
    <s v="H60A"/>
    <s v="655"/>
    <s v="MADC-S"/>
    <s v="M9T-670"/>
    <s v="AJ0-006"/>
    <s v="4X2TCO"/>
    <s v="E1"/>
    <s v="655192930091"/>
    <s v="L009564"/>
    <s v="OV369"/>
    <s v="0080-4915"/>
    <s v="JUEGO MAL REPARTIDO-PILOTO ARI./ ALETA"/>
    <s v="nd"/>
    <x v="0"/>
    <x v="3"/>
    <m/>
    <m/>
    <m/>
    <m/>
    <s v="ND"/>
    <m/>
    <s v="CSCS2"/>
    <s v="GEOMETRIA"/>
    <s v="A"/>
    <s v="SUAREZ"/>
    <m/>
    <m/>
    <m/>
    <m/>
    <m/>
    <x v="0"/>
  </r>
  <r>
    <n v="2019"/>
    <x v="5"/>
    <s v="Sem31"/>
    <d v="2019-07-29T00:00:00"/>
    <s v="XND"/>
    <s v="H60A"/>
    <s v="655"/>
    <s v="MADC-S"/>
    <s v="M9T-670"/>
    <s v="AJ0-006"/>
    <s v="4X2TCO"/>
    <s v="E1"/>
    <s v="655192930091"/>
    <s v="L009564"/>
    <s v="OV369"/>
    <s v="4070-4213"/>
    <s v="OBTURADOR MAL POSICIONADO-ALETA  AVI."/>
    <s v="FG"/>
    <x v="0"/>
    <x v="0"/>
    <m/>
    <m/>
    <m/>
    <m/>
    <s v="FG"/>
    <m/>
    <m/>
    <s v="MODO OPERATORIO"/>
    <s v=" "/>
    <m/>
    <m/>
    <m/>
    <m/>
    <m/>
    <m/>
    <x v="0"/>
  </r>
  <r>
    <n v="2019"/>
    <x v="5"/>
    <s v="Sem31"/>
    <d v="2019-07-29T00:00:00"/>
    <s v="XND"/>
    <s v="H60A"/>
    <s v="655"/>
    <s v="MADC-S"/>
    <s v="M9T-670"/>
    <s v="AJ0-006"/>
    <s v="4X2TCO"/>
    <s v="E1"/>
    <s v="655192930091"/>
    <s v="L009564"/>
    <s v="OV369"/>
    <s v="0470-4772"/>
    <s v="SOLDADURA PERFORADA-CARA INTERNA DE PAÑO LAT D"/>
    <s v="FG"/>
    <x v="0"/>
    <x v="3"/>
    <m/>
    <m/>
    <m/>
    <m/>
    <s v="FG"/>
    <m/>
    <m/>
    <s v="ASPECTO"/>
    <s v=" "/>
    <m/>
    <m/>
    <m/>
    <m/>
    <m/>
    <m/>
    <x v="0"/>
  </r>
  <r>
    <n v="2019"/>
    <x v="5"/>
    <s v="Sem31"/>
    <d v="2019-07-29T00:00:00"/>
    <s v="XND"/>
    <s v="H60A"/>
    <s v="655"/>
    <s v="MADC-S"/>
    <s v="M9T-670"/>
    <s v="AJ0-005"/>
    <s v="TR4X2"/>
    <s v="E3"/>
    <s v="655193040247"/>
    <s v="L009611"/>
    <s v="OV369"/>
    <s v="2850-6605"/>
    <s v="ARRUGAS-COJIN DEL ASIENTO AVI."/>
    <s v="nd"/>
    <x v="0"/>
    <x v="4"/>
    <m/>
    <m/>
    <m/>
    <m/>
    <s v="ND"/>
    <m/>
    <s v="CSCS1"/>
    <s v="ASPECTO"/>
    <s v="D"/>
    <s v="TOLEDO"/>
    <m/>
    <m/>
    <m/>
    <m/>
    <m/>
    <x v="0"/>
  </r>
  <r>
    <n v="2019"/>
    <x v="5"/>
    <s v="Sem31"/>
    <d v="2019-07-29T00:00:00"/>
    <s v="XND"/>
    <s v="H60A"/>
    <s v="655"/>
    <s v="MADC-S"/>
    <s v="M9T-670"/>
    <s v="AJ0-005"/>
    <s v="TR4X2"/>
    <s v="E3"/>
    <s v="655193040247"/>
    <s v="L009611"/>
    <s v="OV369"/>
    <s v="2240-6630"/>
    <s v="DEFORMADO-GUARNITURA  AR.DE RESPALDO AVD."/>
    <s v="nd"/>
    <x v="0"/>
    <x v="4"/>
    <m/>
    <m/>
    <m/>
    <m/>
    <s v="ND"/>
    <m/>
    <s v="CSCS1"/>
    <s v="ASPECTO"/>
    <s v="D"/>
    <s v="TOLEDO"/>
    <m/>
    <m/>
    <m/>
    <m/>
    <m/>
    <x v="0"/>
  </r>
  <r>
    <n v="2019"/>
    <x v="5"/>
    <s v="Sem31"/>
    <d v="2019-07-30T00:00:00"/>
    <s v="XND"/>
    <s v="H60A"/>
    <s v="655"/>
    <s v="MADC-S"/>
    <s v="M9T-670"/>
    <s v="1K1-027"/>
    <s v="4X4TST"/>
    <s v="E3P"/>
    <s v="655192030311"/>
    <s v="L009675"/>
    <s v="OV369"/>
    <s v="2240-6202"/>
    <s v="DEFORMADO-VISERA DE CUADRO DE INSTRUM."/>
    <m/>
    <x v="0"/>
    <x v="2"/>
    <m/>
    <m/>
    <m/>
    <m/>
    <s v="FG"/>
    <m/>
    <m/>
    <s v="ASPECTO"/>
    <s v=" "/>
    <m/>
    <m/>
    <m/>
    <m/>
    <m/>
    <m/>
    <x v="0"/>
  </r>
  <r>
    <n v="2019"/>
    <x v="5"/>
    <s v="Sem31"/>
    <d v="2019-07-30T00:00:00"/>
    <s v="XND"/>
    <s v="H60A"/>
    <s v="655"/>
    <s v="MADC-S"/>
    <s v="M9T-670"/>
    <s v="AJ0-005"/>
    <s v="TR4X2"/>
    <s v="E3"/>
    <s v="655192130404"/>
    <s v="L009676"/>
    <s v="TEKNH"/>
    <s v="2240-5645"/>
    <s v="DEFORMADO-JUNTA DE PUERTA  ARI. (BURLETE)"/>
    <m/>
    <x v="0"/>
    <x v="2"/>
    <m/>
    <m/>
    <m/>
    <m/>
    <s v="ND"/>
    <m/>
    <s v="CSCS2"/>
    <s v="ASPECTO"/>
    <s v="A"/>
    <s v="SUAREZ"/>
    <m/>
    <m/>
    <m/>
    <m/>
    <m/>
    <x v="0"/>
  </r>
  <r>
    <n v="2019"/>
    <x v="5"/>
    <s v="Sem31"/>
    <d v="2019-07-30T00:00:00"/>
    <s v="XND"/>
    <s v="H60A"/>
    <s v="655"/>
    <s v="MADC-S"/>
    <s v="M9T-670"/>
    <s v="AJ0-005"/>
    <s v="TR4X2"/>
    <s v="E3"/>
    <s v="655192130404"/>
    <s v="L009676"/>
    <s v="TEKNH"/>
    <s v="1220-4373"/>
    <s v="FALTA ESPESOR DE PINTURA-ENCUADRAMIENTO DE PUERTA AVI."/>
    <m/>
    <x v="0"/>
    <x v="1"/>
    <m/>
    <m/>
    <m/>
    <m/>
    <s v="ND"/>
    <m/>
    <s v="CSCS2"/>
    <s v="ASPECTO"/>
    <s v="A"/>
    <s v="SUAREZ"/>
    <m/>
    <m/>
    <m/>
    <m/>
    <m/>
    <x v="0"/>
  </r>
  <r>
    <n v="2019"/>
    <x v="5"/>
    <s v="Sem31"/>
    <d v="2019-07-30T00:00:00"/>
    <s v="XND"/>
    <s v="H60A"/>
    <s v="655"/>
    <s v="MADC-S"/>
    <s v="M9T-670"/>
    <s v="AJ0-005"/>
    <s v="TR4X2"/>
    <s v="E3"/>
    <s v="655192130404"/>
    <s v="L009676"/>
    <s v="TEKNH"/>
    <s v="0030-4010"/>
    <s v="JUEGO EXCESIVO-MARCO PTA. AVD./ MONTANTE PARABRISAS D."/>
    <m/>
    <x v="0"/>
    <x v="3"/>
    <m/>
    <m/>
    <m/>
    <m/>
    <s v="ND"/>
    <m/>
    <s v="CSCS3"/>
    <s v="GEOMETRIA"/>
    <s v="B"/>
    <s v="CARRIZO"/>
    <m/>
    <m/>
    <m/>
    <m/>
    <m/>
    <x v="0"/>
  </r>
  <r>
    <n v="2019"/>
    <x v="5"/>
    <s v="Sem31"/>
    <d v="2019-07-30T00:00:00"/>
    <s v="XND"/>
    <s v="H60A"/>
    <s v="655"/>
    <s v="MADC-S"/>
    <s v="M9T-670"/>
    <s v="AJ0-005"/>
    <s v="TR4X2"/>
    <s v="E3"/>
    <s v="655192130404"/>
    <s v="L009676"/>
    <s v="TEKNH"/>
    <s v="0060-4025"/>
    <s v="JUEGO IRREGULAR-CAPOT AV./ ALETA  AVI.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5"/>
    <s v="Sem31"/>
    <d v="2019-07-31T00:00:00"/>
    <s v="XND"/>
    <s v="H60A"/>
    <s v="655"/>
    <s v="MADC-S"/>
    <s v="M9T-670"/>
    <s v="AJ0-005"/>
    <s v="TR4X2"/>
    <s v="E2A"/>
    <s v="655192030322"/>
    <s v="L009662"/>
    <s v="OV369"/>
    <s v="0030-4010"/>
    <s v="JUEGO EXCESIVO-MARCO PTA. AVD./ MONTANTE PARABRISAS D."/>
    <m/>
    <x v="0"/>
    <x v="3"/>
    <m/>
    <m/>
    <m/>
    <m/>
    <s v="ND"/>
    <m/>
    <s v="CSCS3"/>
    <s v="GEOMETRIA"/>
    <s v="B"/>
    <s v="CARRIZO"/>
    <m/>
    <m/>
    <m/>
    <m/>
    <m/>
    <x v="0"/>
  </r>
  <r>
    <n v="2019"/>
    <x v="5"/>
    <s v="Sem31"/>
    <d v="2019-07-31T00:00:00"/>
    <s v="XND"/>
    <s v="H60A"/>
    <s v="655"/>
    <s v="MADC-S"/>
    <s v="M9T-670"/>
    <s v="AJ0-005"/>
    <s v="TR4X2"/>
    <s v="E2A"/>
    <s v="655192030322"/>
    <s v="L009662"/>
    <s v="OV369"/>
    <s v="4705-4313"/>
    <s v="PASTILLA ANTICORROS. MAL POSICIONADA-TECHO"/>
    <m/>
    <x v="0"/>
    <x v="2"/>
    <m/>
    <m/>
    <m/>
    <m/>
    <s v="FG"/>
    <m/>
    <m/>
    <s v="MODO OPERATORIO"/>
    <s v=" "/>
    <m/>
    <m/>
    <m/>
    <m/>
    <m/>
    <m/>
    <x v="0"/>
  </r>
  <r>
    <n v="2019"/>
    <x v="5"/>
    <s v="Sem31"/>
    <d v="2019-07-31T00:00:00"/>
    <s v="XND"/>
    <s v="H60A"/>
    <s v="655"/>
    <s v="MADC-S"/>
    <s v="M9T-670"/>
    <s v="AJ0-005"/>
    <s v="TR4X2"/>
    <s v="E2A"/>
    <s v="655192030322"/>
    <s v="L009662"/>
    <s v="OV369"/>
    <s v="1530-4313"/>
    <s v="RAYA SOBRE LACA-TECHO"/>
    <m/>
    <x v="0"/>
    <x v="1"/>
    <m/>
    <m/>
    <m/>
    <m/>
    <s v="FG"/>
    <m/>
    <m/>
    <s v="ASPECTO"/>
    <s v=" "/>
    <m/>
    <m/>
    <m/>
    <m/>
    <m/>
    <m/>
    <x v="0"/>
  </r>
  <r>
    <n v="2019"/>
    <x v="5"/>
    <s v="Sem31"/>
    <d v="2019-07-31T00:00:00"/>
    <s v="XND"/>
    <s v="H60A"/>
    <s v="655"/>
    <s v="MADC-S"/>
    <s v="M9T-670"/>
    <s v="1K1-027"/>
    <s v="TR4X2"/>
    <s v="E2A"/>
    <s v="655193020240"/>
    <s v="L009683"/>
    <s v="OV369"/>
    <s v="2330-6404"/>
    <s v="RAYADO-PANEL INT. DE PUERTA ARD."/>
    <m/>
    <x v="0"/>
    <x v="2"/>
    <m/>
    <m/>
    <m/>
    <m/>
    <s v="ND"/>
    <m/>
    <s v="CSCS1"/>
    <s v="ASPECTO"/>
    <s v="D"/>
    <s v="TOLEDO"/>
    <m/>
    <m/>
    <m/>
    <m/>
    <m/>
    <x v="0"/>
  </r>
  <r>
    <n v="2019"/>
    <x v="5"/>
    <s v="Sem31"/>
    <d v="2019-07-31T00:00:00"/>
    <s v="XND"/>
    <s v="H60A"/>
    <s v="655"/>
    <s v="MADC-S"/>
    <s v="M9T-670"/>
    <s v="1K1-027"/>
    <s v="TR4X2"/>
    <s v="E2A"/>
    <s v="655193020240"/>
    <s v="L009683"/>
    <s v="OV369"/>
    <s v="0011-4019"/>
    <s v="SOBRESALE IRREGULAR-PAÑO DE PUERTA  ARI / ALETA  ARI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5"/>
    <s v="Sem31"/>
    <d v="2019-08-01T00:00:00"/>
    <s v="XND"/>
    <s v="H60A"/>
    <s v="655"/>
    <s v="MADC-S"/>
    <s v="M9T-670"/>
    <s v="1K1-027"/>
    <s v="TR4X2"/>
    <s v="E2A"/>
    <s v="655193030252"/>
    <s v="L009731"/>
    <s v="NV676"/>
    <s v="0080-4927"/>
    <s v="JUEGO MAL REPARTIDO-CAPOT / FARO 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5"/>
    <s v="Sem31"/>
    <d v="2019-08-01T00:00:00"/>
    <s v="XND"/>
    <s v="H60A"/>
    <s v="655"/>
    <s v="MADC-S"/>
    <s v="M9T-670"/>
    <s v="1K1-027"/>
    <s v="TR4X2"/>
    <s v="E2A"/>
    <s v="655193030252"/>
    <s v="L009731"/>
    <s v="NV676"/>
    <s v="0080-6306"/>
    <s v="JUEGO MAL REPARTIDO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5"/>
    <s v="Sem31"/>
    <d v="2019-08-01T00:00:00"/>
    <s v="XND"/>
    <s v="H60A"/>
    <s v="655"/>
    <s v="MADC-S"/>
    <s v="M9T-670"/>
    <s v="1K1-027"/>
    <s v="TR4X2"/>
    <s v="E2A"/>
    <s v="655193030252"/>
    <s v="L009731"/>
    <s v="NV676"/>
    <s v="0012-4910"/>
    <s v="SOBRESALE DIFERENTE I. /  D.-PORTON / PILOTO ARD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5"/>
    <s v="Sem31"/>
    <d v="2019-08-01T00:00:00"/>
    <s v="XND"/>
    <s v="H60A"/>
    <s v="655"/>
    <s v="MADC-S"/>
    <s v="M9T-670"/>
    <s v="1K1-027"/>
    <s v="TR4X4"/>
    <s v="E2A"/>
    <s v="655193040220"/>
    <s v="L009772"/>
    <s v="OV727"/>
    <s v="0021-4926"/>
    <s v="INTRODUCE IRREGULAR-CAPOT / REJILLA 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5"/>
    <s v="Sem31"/>
    <d v="2019-08-02T00:00:00"/>
    <s v="XND"/>
    <s v="H60A"/>
    <s v="655"/>
    <s v="MADC-S"/>
    <s v="M9T-670"/>
    <s v="1K1-027"/>
    <s v="TR4X2"/>
    <s v="E1D"/>
    <s v="655192010029"/>
    <s v="L009757"/>
    <s v="TEKNS"/>
    <s v="1420-6441"/>
    <s v="COLOR NO CONJUNTADO-MEDALLON PANEL INT. DE PTA. ARI."/>
    <m/>
    <x v="0"/>
    <x v="4"/>
    <m/>
    <m/>
    <m/>
    <m/>
    <s v="FG"/>
    <m/>
    <m/>
    <s v="ASPECTO"/>
    <s v=" "/>
    <m/>
    <m/>
    <m/>
    <m/>
    <m/>
    <m/>
    <x v="0"/>
  </r>
  <r>
    <n v="2019"/>
    <x v="5"/>
    <s v="Sem31"/>
    <d v="2019-08-02T00:00:00"/>
    <s v="XND"/>
    <s v="H60A"/>
    <s v="655"/>
    <s v="MADC-S"/>
    <s v="M9T-670"/>
    <s v="1K1-027"/>
    <s v="TR4X2"/>
    <s v="E1D"/>
    <s v="655192010029"/>
    <s v="L009757"/>
    <s v="TEKNS"/>
    <s v="4070-4213"/>
    <s v="OBTURADOR MAL POSICIONADO-ALETA  AVI."/>
    <m/>
    <x v="0"/>
    <x v="0"/>
    <m/>
    <m/>
    <m/>
    <m/>
    <s v="FG"/>
    <m/>
    <m/>
    <s v="MODO OPERATORIO"/>
    <s v=" "/>
    <m/>
    <m/>
    <m/>
    <m/>
    <m/>
    <m/>
    <x v="0"/>
  </r>
  <r>
    <n v="2019"/>
    <x v="5"/>
    <s v="Sem31"/>
    <d v="2019-08-02T00:00:00"/>
    <s v="XND"/>
    <s v="H60A"/>
    <s v="655"/>
    <s v="MADC-S"/>
    <s v="M9T-670"/>
    <s v="1K1-027"/>
    <s v="TR4X2"/>
    <s v="E1D"/>
    <s v="655192010029"/>
    <s v="L009757"/>
    <s v="TEKNS"/>
    <s v="1400-4210"/>
    <s v="RETOQUE DE PINTURA APARENTE-CAPOT AV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5"/>
    <s v="Sem31"/>
    <d v="2019-08-02T00:00:00"/>
    <s v="XND"/>
    <s v="H60A"/>
    <s v="655"/>
    <s v="MADC-S"/>
    <s v="M9T-670"/>
    <s v="1K1-027"/>
    <s v="4X4TST"/>
    <s v="E1D"/>
    <s v="655192940002"/>
    <s v="L009825"/>
    <s v="OV369"/>
    <s v="0060-6212"/>
    <s v="JUEGO IRREGULAR-PORTILLON BOLSO LADO PASAJERO"/>
    <m/>
    <x v="0"/>
    <x v="0"/>
    <m/>
    <m/>
    <m/>
    <m/>
    <s v="ND"/>
    <m/>
    <s v="CSCS1"/>
    <s v="GEOMETRIA"/>
    <s v="D"/>
    <s v="TOLEDO"/>
    <m/>
    <m/>
    <m/>
    <m/>
    <m/>
    <x v="0"/>
  </r>
  <r>
    <n v="2019"/>
    <x v="5"/>
    <s v="Sem31"/>
    <d v="2019-08-02T00:00:00"/>
    <s v="XND"/>
    <s v="H60A"/>
    <s v="655"/>
    <s v="MADC-S"/>
    <s v="M9T-670"/>
    <s v="1K1-027"/>
    <s v="4X4TST"/>
    <s v="E1D"/>
    <s v="655192940002"/>
    <s v="L009825"/>
    <s v="OV369"/>
    <s v="0080-4506"/>
    <s v="JUEGO MAL REPARTIDO-TAPA DE CARBURANTE"/>
    <m/>
    <x v="0"/>
    <x v="4"/>
    <m/>
    <m/>
    <m/>
    <m/>
    <s v="ND"/>
    <m/>
    <s v="CSCS2"/>
    <s v="GEOMETRIA"/>
    <s v="A"/>
    <s v="SUAREZ"/>
    <m/>
    <m/>
    <m/>
    <m/>
    <m/>
    <x v="0"/>
  </r>
  <r>
    <n v="2019"/>
    <x v="5"/>
    <s v="Sem31"/>
    <d v="2019-08-02T00:00:00"/>
    <s v="XND"/>
    <s v="H60A"/>
    <s v="655"/>
    <s v="MADC-S"/>
    <s v="M9T-670"/>
    <s v="1K1-027"/>
    <s v="4X4TST"/>
    <s v="E1D"/>
    <s v="655192940002"/>
    <s v="L009825"/>
    <s v="OV369"/>
    <s v="4141-4513"/>
    <s v="SOLDADURA AGRESIVA-ALETA  ARI."/>
    <m/>
    <x v="0"/>
    <x v="3"/>
    <m/>
    <m/>
    <m/>
    <m/>
    <s v="FG"/>
    <m/>
    <m/>
    <s v="ASPECTO"/>
    <s v=" "/>
    <m/>
    <m/>
    <m/>
    <m/>
    <m/>
    <m/>
    <x v="0"/>
  </r>
  <r>
    <n v="2019"/>
    <x v="6"/>
    <s v="Sem32"/>
    <d v="2019-08-05T00:00:00"/>
    <s v="XND"/>
    <s v="H60A"/>
    <s v="655"/>
    <s v="MADC-S"/>
    <s v="M9T-670"/>
    <s v="1K1-027"/>
    <s v="TR4X4"/>
    <s v="E3"/>
    <s v="655192130412"/>
    <s v="L009823"/>
    <s v="TEKNH"/>
    <s v="2120-6427"/>
    <s v="NO PLACA-ASIDERO APERTURA DE PTA. ARI."/>
    <m/>
    <x v="0"/>
    <x v="2"/>
    <m/>
    <m/>
    <m/>
    <m/>
    <s v="ND"/>
    <m/>
    <s v="CSCS1"/>
    <s v="MODO OPERATORIO"/>
    <s v="D"/>
    <s v="TOLEDO"/>
    <m/>
    <m/>
    <m/>
    <m/>
    <m/>
    <x v="0"/>
  </r>
  <r>
    <n v="2019"/>
    <x v="6"/>
    <s v="Sem32"/>
    <d v="2019-08-05T00:00:00"/>
    <s v="XND"/>
    <s v="H60A"/>
    <s v="655"/>
    <s v="MADC-S"/>
    <s v="M9T-670"/>
    <s v="1K1-027"/>
    <s v="TR4X4"/>
    <s v="E3"/>
    <s v="655192130412"/>
    <s v="L009823"/>
    <s v="TEKNH"/>
    <s v="0011-4926"/>
    <s v="SOBRESALE IRREGULAR-CAPOT / REJILLA  DE CALANDRA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6"/>
    <s v="Sem32"/>
    <d v="2019-08-05T00:00:00"/>
    <s v="XND"/>
    <s v="H60A"/>
    <s v="655"/>
    <s v="MADC-S"/>
    <s v="M9T-670"/>
    <s v="1K1-027"/>
    <s v="TR4X2"/>
    <s v="E1D"/>
    <s v="655192930067"/>
    <s v="L009812"/>
    <s v="OV369"/>
    <s v="1420-6441"/>
    <s v="COLOR NO CONJUNTADO-MEDALLON PANEL INT. DE PTA. ARI."/>
    <m/>
    <x v="0"/>
    <x v="4"/>
    <m/>
    <m/>
    <m/>
    <m/>
    <s v="FG"/>
    <m/>
    <m/>
    <s v="ASPECTO"/>
    <s v=" "/>
    <m/>
    <m/>
    <m/>
    <m/>
    <m/>
    <m/>
    <x v="0"/>
  </r>
  <r>
    <n v="2019"/>
    <x v="6"/>
    <s v="Sem32"/>
    <d v="2019-08-06T00:00:00"/>
    <s v="XND"/>
    <s v="H60A"/>
    <s v="655"/>
    <s v="MADC-S"/>
    <s v="M9T-670"/>
    <s v="AJO-004"/>
    <s v="TR4X2"/>
    <s v="E2A"/>
    <s v="655193220120"/>
    <s v="L009909"/>
    <s v="OV727"/>
    <s v="0210-4210"/>
    <s v="BOLLOS-CAPOT AV."/>
    <m/>
    <x v="0"/>
    <x v="2"/>
    <m/>
    <m/>
    <m/>
    <m/>
    <s v="ND"/>
    <m/>
    <s v="CSCS2"/>
    <s v="ASPECTO"/>
    <s v="B"/>
    <s v="CARRIZO"/>
    <m/>
    <m/>
    <m/>
    <m/>
    <m/>
    <x v="0"/>
  </r>
  <r>
    <n v="2019"/>
    <x v="6"/>
    <s v="Sem32"/>
    <d v="2019-08-07T00:00:00"/>
    <s v="XND"/>
    <s v="H60A"/>
    <s v="655"/>
    <s v="MADC-S"/>
    <s v="M9T-670"/>
    <s v="1K1-027"/>
    <s v="4X4TST"/>
    <s v="E3P"/>
    <s v="655192130478"/>
    <s v="L009940"/>
    <s v="TEKNS"/>
    <s v="2120-4940"/>
    <s v="NO PLACA-LATERAL D.DE PARACHOQUES / ALETA AVD."/>
    <m/>
    <x v="0"/>
    <x v="3"/>
    <m/>
    <m/>
    <m/>
    <m/>
    <s v="ND"/>
    <m/>
    <s v="CSCS3"/>
    <s v="GEOMETRIA"/>
    <s v="B"/>
    <s v="CARRIZO"/>
    <m/>
    <m/>
    <m/>
    <m/>
    <m/>
    <x v="0"/>
  </r>
  <r>
    <n v="2019"/>
    <x v="6"/>
    <s v="Sem32"/>
    <d v="2019-08-07T00:00:00"/>
    <s v="XND"/>
    <s v="H60A"/>
    <s v="655"/>
    <s v="MADC-S"/>
    <s v="M9T-670"/>
    <s v="1K1-027"/>
    <s v="TR4X2"/>
    <s v="E2A"/>
    <s v="655193040283"/>
    <s v="L010022"/>
    <s v="TEKNH"/>
    <s v="1420-6441"/>
    <s v="COLOR NO CONJUNTADO-MEDALLON PANEL INT. DE PTA. ARI."/>
    <m/>
    <x v="0"/>
    <x v="4"/>
    <m/>
    <m/>
    <m/>
    <m/>
    <s v="FG"/>
    <m/>
    <m/>
    <s v="ASPECTO"/>
    <s v=" "/>
    <m/>
    <m/>
    <m/>
    <m/>
    <m/>
    <m/>
    <x v="0"/>
  </r>
  <r>
    <n v="2019"/>
    <x v="6"/>
    <s v="Sem32"/>
    <d v="2019-08-07T00:00:00"/>
    <s v="XND"/>
    <s v="H60A"/>
    <s v="655"/>
    <s v="MADC-S"/>
    <s v="M9T-670"/>
    <s v="1K1-027"/>
    <s v="TR4X2"/>
    <s v="E2A"/>
    <s v="655193040283"/>
    <s v="L010022"/>
    <s v="TEKNH"/>
    <s v="0080-6305"/>
    <s v="JUEGO MAL REPARTIDO-EBANISTERIA MONTANTE DE VANO I."/>
    <m/>
    <x v="0"/>
    <x v="0"/>
    <m/>
    <m/>
    <m/>
    <m/>
    <s v="MR"/>
    <m/>
    <m/>
    <s v="MODO OPERATORIO"/>
    <s v=" "/>
    <m/>
    <m/>
    <m/>
    <m/>
    <m/>
    <m/>
    <x v="0"/>
  </r>
  <r>
    <n v="2019"/>
    <x v="6"/>
    <s v="Sem32"/>
    <d v="2019-08-07T00:00:00"/>
    <s v="XND"/>
    <s v="H60A"/>
    <s v="655"/>
    <s v="MADC-S"/>
    <s v="M9T-670"/>
    <s v="1K1-027"/>
    <s v="TR4X2"/>
    <s v="E2A"/>
    <s v="655193040283"/>
    <s v="L010022"/>
    <s v="TEKNH"/>
    <s v="0011-4019"/>
    <s v="SOBRESALE IRREGULAR-PAÑO DE PUERTA  ARI / ALETA  ARI"/>
    <m/>
    <x v="0"/>
    <x v="3"/>
    <m/>
    <m/>
    <m/>
    <m/>
    <s v="ND"/>
    <m/>
    <s v="CSCS2"/>
    <s v="GEOMETRIA"/>
    <s v="A"/>
    <s v="SUAREZ"/>
    <m/>
    <m/>
    <m/>
    <m/>
    <m/>
    <x v="0"/>
  </r>
  <r>
    <n v="2019"/>
    <x v="6"/>
    <s v="Sem32"/>
    <d v="2019-08-08T00:00:00"/>
    <s v="XND"/>
    <s v="H60A"/>
    <s v="655"/>
    <s v="MADC-S"/>
    <s v="M9T-670"/>
    <s v="1K1-027"/>
    <s v="TR4X2"/>
    <s v="E2A"/>
    <s v="655193220103"/>
    <s v="L010087"/>
    <s v="OV727"/>
    <s v="0060-6305"/>
    <s v="JUEGO IRREGULAR-EBANISTERIA MONTANTE DE VANO I."/>
    <m/>
    <x v="0"/>
    <x v="0"/>
    <m/>
    <m/>
    <m/>
    <m/>
    <s v="ND"/>
    <m/>
    <s v="CSCS1"/>
    <s v="MODO OPERATORIO"/>
    <s v="D"/>
    <s v="TOLEDO"/>
    <m/>
    <m/>
    <m/>
    <m/>
    <m/>
    <x v="0"/>
  </r>
  <r>
    <n v="2019"/>
    <x v="6"/>
    <s v="Sem32"/>
    <d v="2019-08-09T00:00:00"/>
    <s v="XND"/>
    <s v="H60A"/>
    <s v="655"/>
    <s v="MADC-S"/>
    <s v="M9T-670"/>
    <s v="AJ0-006"/>
    <s v="TR4X2"/>
    <s v="E2A"/>
    <s v="655193230022"/>
    <s v="L010169"/>
    <s v="NV676"/>
    <s v="2120-4940"/>
    <s v="NO PLACA-LATERAL D.DE PARACHOQUES / ALETA AVD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6"/>
    <s v="Sem32"/>
    <d v="2019-08-09T00:00:00"/>
    <s v="XND"/>
    <s v="H60A"/>
    <s v="655"/>
    <s v="MADC-S"/>
    <s v="M9T-670"/>
    <s v="AJ0-006"/>
    <s v="TR4X2"/>
    <s v="E2A"/>
    <s v="655193230022"/>
    <s v="L010169"/>
    <s v="NV676"/>
    <s v="1530-4313"/>
    <s v="RAYA SOBRE LACA-TECHO"/>
    <m/>
    <x v="1"/>
    <x v="2"/>
    <m/>
    <m/>
    <m/>
    <m/>
    <s v="FG"/>
    <m/>
    <m/>
    <s v="ASPECTO"/>
    <s v=" "/>
    <m/>
    <m/>
    <m/>
    <m/>
    <m/>
    <m/>
    <x v="6"/>
  </r>
  <r>
    <n v="2019"/>
    <x v="6"/>
    <s v="Sem33"/>
    <d v="2019-08-12T00:00:00"/>
    <s v="XND"/>
    <s v="H60A"/>
    <s v="655"/>
    <s v="MADC-S"/>
    <s v="M9T-670"/>
    <s v="1K1-027"/>
    <s v="4X2TCO"/>
    <s v="E1"/>
    <s v="655193050208"/>
    <s v="L010227"/>
    <s v="OV369"/>
    <s v="1110-4513"/>
    <s v="DESCOLGON-ALETA  ARI."/>
    <m/>
    <x v="0"/>
    <x v="1"/>
    <m/>
    <m/>
    <m/>
    <m/>
    <s v="FG"/>
    <m/>
    <m/>
    <s v="ASPECTO"/>
    <s v=" "/>
    <m/>
    <m/>
    <m/>
    <m/>
    <m/>
    <m/>
    <x v="0"/>
  </r>
  <r>
    <n v="2019"/>
    <x v="6"/>
    <s v="Sem33"/>
    <d v="2019-08-12T00:00:00"/>
    <s v="XND"/>
    <s v="H60A"/>
    <s v="655"/>
    <s v="MADC-S"/>
    <s v="M9T-670"/>
    <s v="1K1-027"/>
    <s v="4X2TCO"/>
    <s v="E1"/>
    <s v="655193050208"/>
    <s v="L010227"/>
    <s v="OV369"/>
    <s v="0012-4028"/>
    <s v="SOBRESALE DIFERENTE I. /  D.-PUERTA DE COFRE / ALETA  ARD."/>
    <m/>
    <x v="0"/>
    <x v="3"/>
    <m/>
    <m/>
    <m/>
    <m/>
    <s v="FG"/>
    <m/>
    <m/>
    <s v="GEOMETRIA"/>
    <s v=" "/>
    <m/>
    <m/>
    <m/>
    <m/>
    <m/>
    <m/>
    <x v="0"/>
  </r>
  <r>
    <n v="2019"/>
    <x v="6"/>
    <s v="Sem33"/>
    <d v="2019-08-12T00:00:00"/>
    <s v="XND"/>
    <s v="H60A"/>
    <s v="655"/>
    <s v="MADC-S"/>
    <s v="M9T-670"/>
    <s v="1K1-027"/>
    <s v="TR4X2"/>
    <s v="E1"/>
    <s v="655193320030"/>
    <s v="L010235"/>
    <s v="OV369"/>
    <s v="0060-6305"/>
    <s v="JUEGO IRREGULAR-EBANISTERIA MONTANTE DE VANO I."/>
    <m/>
    <x v="0"/>
    <x v="0"/>
    <m/>
    <m/>
    <m/>
    <m/>
    <s v="ND"/>
    <m/>
    <s v="CSCS1"/>
    <s v="MODO OPERATORIO"/>
    <s v="D"/>
    <s v="TOLEDO"/>
    <m/>
    <m/>
    <m/>
    <m/>
    <m/>
    <x v="0"/>
  </r>
  <r>
    <n v="2019"/>
    <x v="6"/>
    <s v="Sem33"/>
    <d v="2019-08-13T00:00:00"/>
    <s v="XND"/>
    <s v="H60A"/>
    <s v="655"/>
    <s v="MADC-S"/>
    <s v="M9T-670"/>
    <s v="1K1-027"/>
    <s v="TR4X2"/>
    <s v="E2A"/>
    <s v="655193320019"/>
    <s v="L010281"/>
    <s v="TEKNH"/>
    <s v="1420-6441"/>
    <s v="COLOR NO CONJUNTADO-MEDALLON PANEL INT. DE PTA. ARI."/>
    <m/>
    <x v="0"/>
    <x v="4"/>
    <m/>
    <m/>
    <m/>
    <m/>
    <s v="FG"/>
    <m/>
    <m/>
    <s v="ASPECTO"/>
    <s v=" "/>
    <m/>
    <m/>
    <m/>
    <m/>
    <m/>
    <m/>
    <x v="0"/>
  </r>
  <r>
    <n v="2019"/>
    <x v="6"/>
    <s v="Sem33"/>
    <d v="2019-08-13T00:00:00"/>
    <s v="XND"/>
    <s v="H60A"/>
    <s v="655"/>
    <s v="MADC-S"/>
    <s v="M9T-670"/>
    <s v="1K1-027"/>
    <s v="TR4X2"/>
    <s v="E2A"/>
    <s v="655193350083"/>
    <s v="L010295"/>
    <s v="OV369"/>
    <s v="2240-6101"/>
    <s v="DEFORMADO-ALFOMBRA DE PISO AVI."/>
    <m/>
    <x v="0"/>
    <x v="5"/>
    <m/>
    <m/>
    <m/>
    <m/>
    <s v="ND"/>
    <m/>
    <s v="CSCS1"/>
    <s v="ASPECTO"/>
    <s v="H"/>
    <s v="BARRERA"/>
    <m/>
    <m/>
    <m/>
    <m/>
    <m/>
    <x v="0"/>
  </r>
  <r>
    <n v="2019"/>
    <x v="6"/>
    <s v="Sem33"/>
    <d v="2019-08-13T00:00:00"/>
    <s v="XND"/>
    <s v="H60A"/>
    <s v="655"/>
    <s v="MADC-S"/>
    <s v="M9T-670"/>
    <s v="1K1-027"/>
    <s v="TR4X2"/>
    <s v="E2A"/>
    <s v="655193350083"/>
    <s v="L010295"/>
    <s v="OV369"/>
    <s v="4150-6305"/>
    <s v="MAL POSICIONADO-EBANISTERIA MONTANTE DE VANO I."/>
    <m/>
    <x v="0"/>
    <x v="0"/>
    <m/>
    <m/>
    <m/>
    <m/>
    <s v="ND"/>
    <m/>
    <s v="CSCS1"/>
    <s v="MODO OPERATORIO"/>
    <s v="H"/>
    <s v="BARRERA"/>
    <m/>
    <m/>
    <m/>
    <m/>
    <m/>
    <x v="0"/>
  </r>
  <r>
    <n v="2019"/>
    <x v="6"/>
    <s v="Sem33"/>
    <d v="2019-08-13T00:00:00"/>
    <s v="XND"/>
    <s v="H60A"/>
    <s v="655"/>
    <s v="MADC-S"/>
    <s v="M9T-670"/>
    <s v="1K1-027"/>
    <s v="TR4X2"/>
    <s v="E2A"/>
    <s v="655193350083"/>
    <s v="L010295"/>
    <s v="OV369"/>
    <s v="2330-5041"/>
    <s v="RAYADO-TRIANGULO EXT. EMB.MARCO DE PTA. ARI."/>
    <m/>
    <x v="0"/>
    <x v="2"/>
    <m/>
    <m/>
    <m/>
    <m/>
    <s v="ND"/>
    <m/>
    <s v="CSCS2"/>
    <s v="ASPECTO"/>
    <s v="A"/>
    <s v="SUAREZ"/>
    <m/>
    <m/>
    <m/>
    <m/>
    <m/>
    <x v="0"/>
  </r>
  <r>
    <n v="2019"/>
    <x v="6"/>
    <s v="Sem33"/>
    <d v="2019-08-14T00:00:00"/>
    <s v="XND"/>
    <s v="H60A"/>
    <s v="655"/>
    <s v="MADC-S"/>
    <s v="M9T-670"/>
    <s v="AJ0-006"/>
    <s v="4X4TST"/>
    <s v="E3"/>
    <s v="655193340014"/>
    <s v="L010357"/>
    <s v="TEKNS"/>
    <s v="0240-4768"/>
    <s v="DEFORMACION CHAPA-PAÑO LATERAL ARD"/>
    <m/>
    <x v="0"/>
    <x v="3"/>
    <m/>
    <m/>
    <m/>
    <m/>
    <s v="FG"/>
    <m/>
    <m/>
    <s v="ASPECTO"/>
    <s v=" "/>
    <m/>
    <m/>
    <m/>
    <m/>
    <m/>
    <m/>
    <x v="0"/>
  </r>
  <r>
    <n v="2019"/>
    <x v="6"/>
    <s v="Sem33"/>
    <d v="2019-08-14T00:00:00"/>
    <s v="XND"/>
    <s v="H60A"/>
    <s v="655"/>
    <s v="MADC-S"/>
    <s v="M9T-670"/>
    <s v="AJ0-006"/>
    <s v="4X4TST"/>
    <s v="E3"/>
    <s v="655193340014"/>
    <s v="L010357"/>
    <s v="TEKNS"/>
    <s v="1053-4503"/>
    <s v="MASTICO BAJO LACA-GOTERON ENCUADRAMIENTO DE PORTON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6"/>
    <s v="Sem33"/>
    <d v="2019-08-14T00:00:00"/>
    <s v="XND"/>
    <s v="H60A"/>
    <s v="655"/>
    <s v="MADC-S"/>
    <s v="M9T-670"/>
    <s v="AJ0-006"/>
    <s v="4X4TST"/>
    <s v="E3"/>
    <s v="655193340014"/>
    <s v="L010357"/>
    <s v="TEKNS"/>
    <s v="1400-4768"/>
    <s v="RETOQUE DE PINTURA APARENTE-PAÑO LATERAL ARD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6"/>
    <s v="Sem33"/>
    <d v="2019-08-15T00:00:00"/>
    <s v="XND"/>
    <s v="H60A"/>
    <s v="655"/>
    <s v="MADC-S"/>
    <s v="M9T-670"/>
    <s v="1K1-027"/>
    <s v="TR4X4"/>
    <s v="E2"/>
    <s v="655195030074"/>
    <s v="L"/>
    <s v="OV396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6"/>
    <s v="Sem33"/>
    <d v="2019-08-15T00:00:00"/>
    <s v="XND"/>
    <s v="H60A"/>
    <s v="655"/>
    <s v="MADC-S"/>
    <s v="M9T-670"/>
    <s v="1K1-027"/>
    <s v="TR4X4"/>
    <s v="E2"/>
    <s v="655195030074"/>
    <s v="L"/>
    <s v="OV396"/>
    <s v="4120-4132"/>
    <s v="GRAPA FALTA-TAPA CAJA DE HERRAMIENTAS AR."/>
    <m/>
    <x v="1"/>
    <x v="4"/>
    <m/>
    <m/>
    <m/>
    <m/>
    <s v="FG"/>
    <m/>
    <m/>
    <s v="NO CONFORME"/>
    <s v=" "/>
    <m/>
    <m/>
    <m/>
    <m/>
    <m/>
    <m/>
    <x v="0"/>
  </r>
  <r>
    <n v="2019"/>
    <x v="6"/>
    <s v="Sem33"/>
    <d v="2019-08-15T00:00:00"/>
    <s v="XND"/>
    <s v="H60A"/>
    <s v="655"/>
    <s v="MADC-S"/>
    <s v="M9T-670"/>
    <s v="1K1-027"/>
    <s v="TR4X4"/>
    <s v="E2"/>
    <s v="655195030074"/>
    <s v="L"/>
    <s v="OV396"/>
    <s v="1040-4514"/>
    <s v="MASTICO IRREGULAR-ALETA ARD."/>
    <m/>
    <x v="0"/>
    <x v="1"/>
    <m/>
    <m/>
    <m/>
    <m/>
    <s v="FG"/>
    <m/>
    <m/>
    <s v="ASPECTO"/>
    <s v=" "/>
    <m/>
    <m/>
    <m/>
    <m/>
    <m/>
    <m/>
    <x v="0"/>
  </r>
  <r>
    <n v="2019"/>
    <x v="6"/>
    <s v="Sem33"/>
    <d v="2019-08-15T00:00:00"/>
    <s v="XND"/>
    <s v="H60A"/>
    <s v="655"/>
    <s v="MADC-S"/>
    <s v="M9T-670"/>
    <s v="1K1-027"/>
    <s v="TR4X4"/>
    <s v="E2"/>
    <s v="655195030074"/>
    <s v="L"/>
    <s v="OV396"/>
    <s v="1450-4418"/>
    <s v="RETOQUE LOCAL CON PLUMA-MARCO DE PUERTA  ARD."/>
    <m/>
    <x v="0"/>
    <x v="2"/>
    <m/>
    <m/>
    <m/>
    <m/>
    <s v="MR"/>
    <m/>
    <m/>
    <s v="ASPECTO"/>
    <s v=" "/>
    <m/>
    <m/>
    <m/>
    <m/>
    <m/>
    <m/>
    <x v="0"/>
  </r>
  <r>
    <n v="2019"/>
    <x v="6"/>
    <s v="Sem33"/>
    <d v="2019-08-16T00:00:00"/>
    <s v="XND"/>
    <s v="H60A"/>
    <s v="655"/>
    <s v="MADC-S"/>
    <s v="M9T-670"/>
    <s v="1K1-027"/>
    <s v="TR4X4"/>
    <s v="E1D"/>
    <s v="655193020261"/>
    <s v="L010465"/>
    <s v="OV369"/>
    <s v="4150-6305"/>
    <s v="MAL POSICIONADO-EBANISTERIA MONTANTE DE VANO I."/>
    <m/>
    <x v="0"/>
    <x v="0"/>
    <m/>
    <m/>
    <m/>
    <m/>
    <s v="MR"/>
    <m/>
    <m/>
    <s v="MODO OPERATORIO"/>
    <s v=" "/>
    <m/>
    <m/>
    <m/>
    <m/>
    <m/>
    <m/>
    <x v="0"/>
  </r>
  <r>
    <n v="2019"/>
    <x v="6"/>
    <s v="Sem33"/>
    <d v="2019-08-16T00:00:00"/>
    <s v="XND"/>
    <s v="H60A"/>
    <s v="655"/>
    <s v="MADC-S"/>
    <s v="M9T-670"/>
    <s v="1K1-027"/>
    <s v="TR4X2"/>
    <s v="E2A"/>
    <s v="655193430030"/>
    <s v="L010507"/>
    <s v="OV727"/>
    <s v="1053-4308"/>
    <s v="MASTICO BAJO LACA-PIE MEDIO  D."/>
    <m/>
    <x v="0"/>
    <x v="1"/>
    <m/>
    <m/>
    <m/>
    <m/>
    <s v="FG"/>
    <m/>
    <m/>
    <s v="ASPECTO"/>
    <s v=" "/>
    <m/>
    <m/>
    <m/>
    <m/>
    <m/>
    <m/>
    <x v="0"/>
  </r>
  <r>
    <n v="2019"/>
    <x v="6"/>
    <s v="Sem33"/>
    <d v="2019-08-16T00:00:00"/>
    <s v="XND"/>
    <s v="H60A"/>
    <s v="655"/>
    <s v="MADC-S"/>
    <s v="M9T-670"/>
    <s v="1K1-027"/>
    <s v="TR4X2"/>
    <s v="E2A"/>
    <s v="655193430030"/>
    <s v="L010507"/>
    <s v="OV727"/>
    <s v="1400-5215"/>
    <s v="RETOQUE DE PINTURA APARENTE-PARACHOQUES AV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6"/>
    <s v="Sem34"/>
    <d v="2019-08-19T00:00:00"/>
    <s v="XND"/>
    <s v="H60A"/>
    <s v="655"/>
    <s v="MADC-S"/>
    <s v="M9T-670"/>
    <s v="AJ0-006"/>
    <s v="4X4TST"/>
    <s v="E3"/>
    <s v="655193310014"/>
    <s v="L010516"/>
    <s v="OV369"/>
    <s v="0060-6305"/>
    <s v="JUEGO IRREGULAR-EBANISTERIA MONTANTE DE VANO I."/>
    <m/>
    <x v="0"/>
    <x v="0"/>
    <m/>
    <m/>
    <m/>
    <m/>
    <s v="MR"/>
    <m/>
    <m/>
    <s v="MODO OPERATORIO"/>
    <s v=" "/>
    <m/>
    <m/>
    <m/>
    <m/>
    <m/>
    <m/>
    <x v="0"/>
  </r>
  <r>
    <n v="2019"/>
    <x v="6"/>
    <s v="Sem34"/>
    <d v="2019-08-19T00:00:00"/>
    <s v="XND"/>
    <s v="H60A"/>
    <s v="655"/>
    <s v="MADC-S"/>
    <s v="M9T-670"/>
    <s v="AJ0-006"/>
    <s v="4X4TST"/>
    <s v="E3"/>
    <s v="655193310014"/>
    <s v="L010516"/>
    <s v="OV369"/>
    <s v="4070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6"/>
    <s v="Sem34"/>
    <d v="2019-08-19T00:00:00"/>
    <s v="XND"/>
    <s v="H60A"/>
    <s v="655"/>
    <s v="MADC-S"/>
    <s v="M9T-670"/>
    <s v="AJ0-006"/>
    <s v="TR4X2"/>
    <s v="E1D"/>
    <s v="655193440073"/>
    <s v="L010535"/>
    <s v="TEKNH"/>
    <s v="2240-5215"/>
    <s v="DEFORMADO-PARACHOQUES AV."/>
    <m/>
    <x v="0"/>
    <x v="1"/>
    <m/>
    <m/>
    <m/>
    <m/>
    <s v="FG"/>
    <m/>
    <m/>
    <s v="ASPECTO"/>
    <s v=" "/>
    <m/>
    <m/>
    <m/>
    <m/>
    <m/>
    <m/>
    <x v="0"/>
  </r>
  <r>
    <n v="2019"/>
    <x v="6"/>
    <s v="Sem34"/>
    <d v="2019-08-19T00:00:00"/>
    <s v="XND"/>
    <s v="H60A"/>
    <s v="655"/>
    <s v="MADC-S"/>
    <s v="M9T-670"/>
    <s v="AJ0-006"/>
    <s v="TR4X2"/>
    <s v="E1D"/>
    <s v="655193440073"/>
    <s v="L010535"/>
    <s v="TEKNH"/>
    <s v="1180-4418"/>
    <s v="GRANO-MARCO DE PUERTA  ARD."/>
    <m/>
    <x v="0"/>
    <x v="1"/>
    <m/>
    <m/>
    <m/>
    <m/>
    <s v="ND"/>
    <m/>
    <s v="CSCS3"/>
    <s v="ASPECTO"/>
    <s v="I"/>
    <s v="DIAZ"/>
    <m/>
    <m/>
    <m/>
    <m/>
    <m/>
    <x v="0"/>
  </r>
  <r>
    <n v="2019"/>
    <x v="6"/>
    <s v="Sem34"/>
    <d v="2019-08-19T00:00:00"/>
    <s v="XND"/>
    <s v="H60A"/>
    <s v="655"/>
    <s v="MADC-S"/>
    <s v="M9T-670"/>
    <s v="AJ0-006"/>
    <s v="TR4X2"/>
    <s v="E1D"/>
    <s v="655193440073"/>
    <s v="L010535"/>
    <s v="TEKNH"/>
    <s v="0060-4025"/>
    <s v="JUEGO IRREGULAR-CAPOT AV./ ALETA  AV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6"/>
    <s v="Sem34"/>
    <d v="2019-08-19T00:00:00"/>
    <s v="XND"/>
    <s v="H60A"/>
    <s v="655"/>
    <s v="MADC-S"/>
    <s v="M9T-670"/>
    <s v="AJ0-006"/>
    <s v="TR4X2"/>
    <s v="E1D"/>
    <s v="655193440073"/>
    <s v="L010535"/>
    <s v="TEKNH"/>
    <s v="4150-6305"/>
    <s v="MAL POSICIONADO-EBANISTERIA MONTANTE DE VANO I."/>
    <m/>
    <x v="0"/>
    <x v="0"/>
    <m/>
    <m/>
    <m/>
    <m/>
    <s v="MR"/>
    <m/>
    <m/>
    <s v="MODO OPERATORIO"/>
    <s v=" "/>
    <m/>
    <m/>
    <m/>
    <m/>
    <m/>
    <m/>
    <x v="0"/>
  </r>
  <r>
    <n v="2019"/>
    <x v="6"/>
    <s v="Sem34"/>
    <d v="2019-08-20T00:00:00"/>
    <s v="XND"/>
    <s v="H60A"/>
    <s v="655"/>
    <s v="MADC-S"/>
    <s v="M9T-670"/>
    <s v="1K1-027"/>
    <s v="TR4X4"/>
    <s v="E2A"/>
    <s v="655190410079"/>
    <s v="L"/>
    <s v="OV369"/>
    <s v="2850-6629"/>
    <s v="ARRUGAS-GUARNITURA AR.DE RESPALDO AVI."/>
    <m/>
    <x v="0"/>
    <x v="4"/>
    <m/>
    <m/>
    <m/>
    <m/>
    <s v="ND"/>
    <m/>
    <s v="CSCS1"/>
    <s v="ASPECTO"/>
    <s v="D"/>
    <s v="TOLEDO"/>
    <m/>
    <m/>
    <m/>
    <m/>
    <m/>
    <x v="0"/>
  </r>
  <r>
    <n v="2019"/>
    <x v="6"/>
    <s v="Sem34"/>
    <d v="2019-08-20T00:00:00"/>
    <s v="XND"/>
    <s v="H60A"/>
    <s v="655"/>
    <s v="MADC-S"/>
    <s v="M9T-670"/>
    <s v="1K1-027"/>
    <s v="TR4X4"/>
    <s v="E2A"/>
    <s v="655190410079"/>
    <s v="L"/>
    <s v="OV369"/>
    <s v="1450-4206"/>
    <s v="RETOQUE LOCAL CON PLUMA-GOTERON COFRE DEL MOTOR"/>
    <m/>
    <x v="0"/>
    <x v="1"/>
    <m/>
    <m/>
    <m/>
    <m/>
    <s v="MR"/>
    <m/>
    <m/>
    <s v="ASPECTO"/>
    <s v=" "/>
    <m/>
    <m/>
    <m/>
    <m/>
    <m/>
    <m/>
    <x v="0"/>
  </r>
  <r>
    <n v="2019"/>
    <x v="6"/>
    <s v="Sem34"/>
    <d v="2019-08-20T00:00:00"/>
    <s v="XND"/>
    <s v="H60A"/>
    <s v="655"/>
    <s v="MADC-S"/>
    <s v="M9T-670"/>
    <s v="1K1-027"/>
    <s v="TR4X2"/>
    <s v="E1"/>
    <s v="655193410174"/>
    <s v="L010646"/>
    <s v="TEKNH"/>
    <s v="2240-5215"/>
    <s v="DEFORMADO-PARACHOQUES AV."/>
    <m/>
    <x v="0"/>
    <x v="1"/>
    <m/>
    <m/>
    <m/>
    <m/>
    <s v="FG"/>
    <m/>
    <m/>
    <s v="ASPECTO"/>
    <s v=" "/>
    <m/>
    <m/>
    <m/>
    <m/>
    <m/>
    <m/>
    <x v="0"/>
  </r>
  <r>
    <n v="2019"/>
    <x v="6"/>
    <s v="Sem34"/>
    <d v="2019-08-21T00:00:00"/>
    <s v="XND"/>
    <s v="H60A"/>
    <s v="655"/>
    <s v="MADC-S"/>
    <s v="M9T-670"/>
    <s v="1K1-027"/>
    <s v="TR4X4"/>
    <s v="E3P"/>
    <s v="655192130520"/>
    <s v="L010715"/>
    <s v="TEKNH"/>
    <s v="0031-4936"/>
    <s v="DIFERENCIA DE JUEGO EN SYMETRIA I / D-FARO D./ REJILLA DE CALANDRA"/>
    <m/>
    <x v="0"/>
    <x v="3"/>
    <m/>
    <m/>
    <m/>
    <m/>
    <s v="MR"/>
    <m/>
    <m/>
    <s v="GEOMETRIA"/>
    <s v=" "/>
    <m/>
    <m/>
    <m/>
    <m/>
    <m/>
    <m/>
    <x v="0"/>
  </r>
  <r>
    <n v="2019"/>
    <x v="6"/>
    <s v="Sem34"/>
    <d v="2019-08-21T00:00:00"/>
    <s v="XND"/>
    <s v="H60A"/>
    <s v="655"/>
    <s v="MADC-S"/>
    <s v="M9T-670"/>
    <s v="1K1-027"/>
    <s v="TR4X4"/>
    <s v="E3P"/>
    <s v="655192130520"/>
    <s v="L010715"/>
    <s v="TEKNH"/>
    <s v="2170-6314"/>
    <s v="MAL ASPECTO-EBANISTERIA DE BAJOPELDAÑO D O AVD"/>
    <m/>
    <x v="0"/>
    <x v="2"/>
    <m/>
    <m/>
    <m/>
    <m/>
    <s v="MR"/>
    <m/>
    <m/>
    <s v="ASPECTO"/>
    <s v=" "/>
    <m/>
    <m/>
    <m/>
    <m/>
    <m/>
    <m/>
    <x v="0"/>
  </r>
  <r>
    <n v="2019"/>
    <x v="6"/>
    <s v="Sem34"/>
    <d v="2019-08-21T00:00:00"/>
    <s v="XND"/>
    <s v="H60A"/>
    <s v="655"/>
    <s v="MADC-S"/>
    <s v="M9T-670"/>
    <s v="1K1-027"/>
    <s v="TR4X2"/>
    <s v="E2A"/>
    <s v="655193340168"/>
    <s v="L010599"/>
    <s v="TEKNS"/>
    <s v="1420-6441"/>
    <s v="COLOR NO CONJUNTADO-MEDALLON PANEL INT. DE PTA. ARI."/>
    <m/>
    <x v="0"/>
    <x v="4"/>
    <m/>
    <m/>
    <m/>
    <m/>
    <s v="MR"/>
    <m/>
    <m/>
    <s v="ASPECTO"/>
    <s v=" "/>
    <m/>
    <m/>
    <m/>
    <m/>
    <m/>
    <m/>
    <x v="0"/>
  </r>
  <r>
    <n v="2019"/>
    <x v="6"/>
    <s v="Sem34"/>
    <d v="2019-08-21T00:00:00"/>
    <s v="XND"/>
    <s v="H60A"/>
    <s v="655"/>
    <s v="MADC-S"/>
    <s v="M9T-670"/>
    <s v="1K1-027"/>
    <s v="TR4X2"/>
    <s v="E2A"/>
    <s v="655193340168"/>
    <s v="L010599"/>
    <s v="TEKNS"/>
    <s v="4260-7101"/>
    <s v="FIJACION ROSCADA FLOJA-PILOTO DE POSICION AVI."/>
    <m/>
    <x v="1"/>
    <x v="2"/>
    <m/>
    <m/>
    <m/>
    <m/>
    <s v="FG"/>
    <m/>
    <m/>
    <s v="MODO OPERATORIO"/>
    <s v=" "/>
    <m/>
    <m/>
    <m/>
    <m/>
    <m/>
    <m/>
    <x v="0"/>
  </r>
  <r>
    <n v="2019"/>
    <x v="6"/>
    <s v="Sem34"/>
    <d v="2019-08-21T00:00:00"/>
    <s v="XND"/>
    <s v="H60A"/>
    <s v="655"/>
    <s v="MADC-S"/>
    <s v="M9T-670"/>
    <s v="1K1-027"/>
    <s v="TR4X2"/>
    <s v="E2A"/>
    <s v="655193340168"/>
    <s v="L010599"/>
    <s v="TEKNS"/>
    <s v="4150-5654"/>
    <s v="MAL POSICIONADO-CAJETIN EXT. LUNA DE PUERTA ARD."/>
    <m/>
    <x v="0"/>
    <x v="4"/>
    <m/>
    <m/>
    <m/>
    <m/>
    <s v="ND"/>
    <m/>
    <s v="CSCS3"/>
    <s v="MODO OPERATORIO"/>
    <s v="H"/>
    <s v="BARRERA"/>
    <m/>
    <m/>
    <m/>
    <m/>
    <m/>
    <x v="0"/>
  </r>
  <r>
    <n v="2019"/>
    <x v="6"/>
    <s v="Sem34"/>
    <d v="2019-08-21T00:00:00"/>
    <s v="XND"/>
    <s v="H60A"/>
    <s v="655"/>
    <s v="MADC-S"/>
    <s v="M9T-670"/>
    <s v="1K1-027"/>
    <s v="TR4X2"/>
    <s v="E2A"/>
    <s v="655193340168"/>
    <s v="L010599"/>
    <s v="TEKNS"/>
    <s v="4981-4417"/>
    <s v="STRIPPING MAL ASPECTO-MARCO DE PUERTA  ARI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6"/>
    <s v="Sem34"/>
    <d v="2019-08-22T00:00:00"/>
    <s v="XND"/>
    <s v="H60A"/>
    <s v="655"/>
    <s v="MADC-S"/>
    <s v="M9T-670"/>
    <s v="AJ0-006"/>
    <s v="4X4TST"/>
    <s v="E2A"/>
    <s v="655193440031"/>
    <s v="L010785"/>
    <s v="OV369"/>
    <s v="0060-4026"/>
    <s v="JUEGO IRREGULAR-CAPOT AV.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6"/>
    <s v="Sem34"/>
    <d v="2019-08-22T00:00:00"/>
    <s v="XND"/>
    <s v="H60A"/>
    <s v="655"/>
    <s v="MADC-S"/>
    <s v="M9T-670"/>
    <s v="AJ0-006"/>
    <s v="TR4X2"/>
    <s v="E1D"/>
    <s v="655193450015"/>
    <s v="L010790"/>
    <s v="OV369"/>
    <s v="0021-4013"/>
    <s v="INTRODUCE IRREGULAR-PAÑO DE PUERTA  AVI / ALETA  AVI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6"/>
    <s v="Sem34"/>
    <d v="2019-08-22T00:00:00"/>
    <s v="XND"/>
    <s v="H60A"/>
    <s v="655"/>
    <s v="MADC-S"/>
    <s v="M9T-670"/>
    <s v="AJ0-006"/>
    <s v="TR4X2"/>
    <s v="E1D"/>
    <s v="655193450015"/>
    <s v="L010790"/>
    <s v="OV369"/>
    <s v="2330-7145"/>
    <s v="RAYADO-CONJUNTO PILOTO ARI"/>
    <m/>
    <x v="0"/>
    <x v="4"/>
    <m/>
    <m/>
    <m/>
    <m/>
    <s v="FG"/>
    <m/>
    <m/>
    <s v="ASPECTO"/>
    <s v=" "/>
    <m/>
    <m/>
    <m/>
    <m/>
    <m/>
    <m/>
    <x v="0"/>
  </r>
  <r>
    <n v="2019"/>
    <x v="6"/>
    <s v="Sem34"/>
    <d v="2019-08-23T00:00:00"/>
    <s v="XND"/>
    <s v="H60A"/>
    <s v="655"/>
    <s v="MADC-S"/>
    <s v="M9T-670"/>
    <s v="1K1-027"/>
    <s v="4X4TST"/>
    <s v="E3P"/>
    <s v="655192130763"/>
    <s v="L010840"/>
    <s v="TEKNH"/>
    <s v="0030-4007"/>
    <s v="JUEGO EXCESIVO-MARCO PTA. ARI./ BRANCARD SUP. 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6"/>
    <s v="Sem34"/>
    <d v="2019-08-23T00:00:00"/>
    <s v="XND"/>
    <s v="H60A"/>
    <s v="655"/>
    <s v="MADC-S"/>
    <s v="M9T-670"/>
    <s v="1K1-027"/>
    <s v="4X4TST"/>
    <s v="E3P"/>
    <s v="655192130763"/>
    <s v="L010840"/>
    <s v="TEKNH"/>
    <s v="1530-4376"/>
    <s v="RAYA SOBRE LACA-ENCUADRAMIENTO DE PUERTA ARD."/>
    <m/>
    <x v="0"/>
    <x v="2"/>
    <m/>
    <m/>
    <m/>
    <m/>
    <s v="ND"/>
    <m/>
    <s v="CSCS3"/>
    <s v="ASPECTO"/>
    <s v="I"/>
    <s v="DIAZ"/>
    <m/>
    <m/>
    <m/>
    <m/>
    <m/>
    <x v="0"/>
  </r>
  <r>
    <n v="2019"/>
    <x v="6"/>
    <s v="Sem35"/>
    <d v="2019-08-26T00:00:00"/>
    <s v="XND"/>
    <s v="H60A"/>
    <s v="655"/>
    <s v="MADC-S"/>
    <s v="M9T-670"/>
    <s v="1K1-027"/>
    <s v="TR4X2"/>
    <s v="E3"/>
    <s v="655190510039"/>
    <s v="L."/>
    <s v="OV369"/>
    <s v="4700-3422"/>
    <s v="FALTA-TAPON PURGA DE FRENO AVD."/>
    <m/>
    <x v="0"/>
    <x v="4"/>
    <m/>
    <m/>
    <m/>
    <m/>
    <s v="FG"/>
    <m/>
    <m/>
    <s v="MODO OPERATORIO"/>
    <s v=" "/>
    <m/>
    <m/>
    <m/>
    <m/>
    <m/>
    <m/>
    <x v="0"/>
  </r>
  <r>
    <n v="2019"/>
    <x v="6"/>
    <s v="Sem35"/>
    <d v="2019-08-26T00:00:00"/>
    <s v="XND"/>
    <s v="H60A"/>
    <s v="655"/>
    <s v="MADC-S"/>
    <s v="M9T-670"/>
    <s v="1K1-027"/>
    <s v="TR4X4"/>
    <s v="E3"/>
    <s v="655193430267"/>
    <s v="L010848"/>
    <s v="OV369"/>
    <s v="1400-4376"/>
    <s v="RETOQUE DE PINTURA APARENTE-ENCUADRAMIENTO DE PUERTA ARD."/>
    <m/>
    <x v="0"/>
    <x v="1"/>
    <m/>
    <m/>
    <m/>
    <m/>
    <s v="MR"/>
    <m/>
    <m/>
    <s v="ASPECTO"/>
    <s v=" "/>
    <m/>
    <m/>
    <m/>
    <m/>
    <m/>
    <m/>
    <x v="0"/>
  </r>
  <r>
    <n v="2019"/>
    <x v="6"/>
    <s v="Sem35"/>
    <d v="2019-08-26T00:00:00"/>
    <s v="XND"/>
    <s v="H60A"/>
    <s v="655"/>
    <s v="MADC-S"/>
    <s v="M9T-670"/>
    <s v="1K1-027"/>
    <s v="TR4X4"/>
    <s v="E3"/>
    <s v="655193430267"/>
    <s v="L010848"/>
    <s v="OV369"/>
    <s v="5870-1820"/>
    <s v="TENSION DEFECTUOSA-BATERIA"/>
    <m/>
    <x v="1"/>
    <x v="4"/>
    <m/>
    <m/>
    <m/>
    <m/>
    <s v="FG"/>
    <m/>
    <m/>
    <s v="FUNCIONAMIENTO"/>
    <s v=" "/>
    <m/>
    <m/>
    <m/>
    <m/>
    <m/>
    <m/>
    <x v="0"/>
  </r>
  <r>
    <n v="2019"/>
    <x v="6"/>
    <s v="Sem35"/>
    <d v="2019-08-27T00:00:00"/>
    <s v="XND"/>
    <s v="H60A"/>
    <s v="655"/>
    <s v="MADC-S"/>
    <s v="M9T-670"/>
    <s v="AJ0-006"/>
    <s v="4X4TST"/>
    <s v="E2A"/>
    <s v="655193450155"/>
    <s v="L010972"/>
    <s v="OV369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6"/>
    <s v="Sem35"/>
    <d v="2019-08-27T00:00:00"/>
    <s v="XND"/>
    <s v="H60A"/>
    <s v="655"/>
    <s v="MADC-S"/>
    <s v="M9T-670"/>
    <s v="AJ0-006"/>
    <s v="TR4X2"/>
    <s v="E1D"/>
    <s v="655193510014"/>
    <s v="L010956"/>
    <s v="TEKNH"/>
    <s v="0210-4210"/>
    <s v="BOLLOS-CAPOT AV."/>
    <m/>
    <x v="0"/>
    <x v="3"/>
    <m/>
    <m/>
    <m/>
    <m/>
    <s v="ND"/>
    <m/>
    <s v="CSCS2"/>
    <s v="ASPECTO"/>
    <s v="B"/>
    <s v="CARRIZO"/>
    <m/>
    <m/>
    <m/>
    <m/>
    <m/>
    <x v="0"/>
  </r>
  <r>
    <n v="2019"/>
    <x v="6"/>
    <s v="Sem35"/>
    <d v="2019-08-27T00:00:00"/>
    <s v="XND"/>
    <s v="H60A"/>
    <s v="655"/>
    <s v="MADC-S"/>
    <s v="M9T-670"/>
    <s v="AJ0-006"/>
    <s v="TR4X2"/>
    <s v="E1D"/>
    <s v="655193510014"/>
    <s v="L010956"/>
    <s v="TEKNH"/>
    <s v="1180-4214"/>
    <s v="GRANO-ALETA  AVD."/>
    <m/>
    <x v="0"/>
    <x v="1"/>
    <m/>
    <m/>
    <m/>
    <m/>
    <s v="MR"/>
    <m/>
    <m/>
    <s v="ASPECTO"/>
    <s v=" "/>
    <m/>
    <m/>
    <m/>
    <m/>
    <m/>
    <m/>
    <x v="0"/>
  </r>
  <r>
    <n v="2019"/>
    <x v="6"/>
    <s v="Sem35"/>
    <d v="2019-08-27T00:00:00"/>
    <s v="XND"/>
    <s v="H60A"/>
    <s v="655"/>
    <s v="MADC-S"/>
    <s v="M9T-670"/>
    <s v="AJ0-006"/>
    <s v="TR4X2"/>
    <s v="E1D"/>
    <s v="655193510014"/>
    <s v="L010956"/>
    <s v="TEKNH"/>
    <s v="0011-4926"/>
    <s v="SOBRESALE IRREGULAR-CAPOT / REJILLA  DE CALANDRA"/>
    <m/>
    <x v="0"/>
    <x v="3"/>
    <m/>
    <m/>
    <m/>
    <m/>
    <s v="MR"/>
    <m/>
    <m/>
    <s v="GEOMETRIA"/>
    <s v=" "/>
    <m/>
    <m/>
    <m/>
    <m/>
    <m/>
    <m/>
    <x v="0"/>
  </r>
  <r>
    <n v="2019"/>
    <x v="6"/>
    <s v="Sem35"/>
    <d v="2019-08-28T00:00:00"/>
    <s v="XND"/>
    <s v="H60A"/>
    <s v="655"/>
    <s v="MADC-S"/>
    <s v="M9T-670"/>
    <s v="1K1-027"/>
    <s v="4X4TST"/>
    <s v="E2A"/>
    <s v="655193531223"/>
    <s v="L011049"/>
    <s v="OV369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6"/>
    <s v="Sem35"/>
    <d v="2019-08-28T00:00:00"/>
    <s v="XND"/>
    <s v="H60A"/>
    <s v="655"/>
    <s v="MADC-S"/>
    <s v="M9T-670"/>
    <s v="1K1-027"/>
    <s v="4X4TST"/>
    <s v="E2A"/>
    <s v="655193531223"/>
    <s v="L011049"/>
    <s v="OV369"/>
    <s v="4150-6305"/>
    <s v="MAL POSICIONADO-EBANISTERIA MONTANTE DE VANO I."/>
    <m/>
    <x v="0"/>
    <x v="0"/>
    <m/>
    <m/>
    <m/>
    <m/>
    <s v="MR"/>
    <m/>
    <m/>
    <s v="MODO OPERATORIO"/>
    <s v=" "/>
    <m/>
    <m/>
    <m/>
    <m/>
    <m/>
    <m/>
    <x v="0"/>
  </r>
  <r>
    <n v="2019"/>
    <x v="6"/>
    <s v="Sem35"/>
    <d v="2019-08-29T00:00:00"/>
    <s v="XND"/>
    <s v="H60A"/>
    <s v="655"/>
    <s v="MADC-S"/>
    <s v="M9T-670"/>
    <s v="1K1-027"/>
    <s v="TR4X2"/>
    <s v="E3P"/>
    <s v="655192131046"/>
    <s v="L011105"/>
    <s v="TEKNS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6"/>
    <s v="Sem35"/>
    <d v="2019-08-29T00:00:00"/>
    <s v="XND"/>
    <s v="H60A"/>
    <s v="655"/>
    <s v="MADC-S"/>
    <s v="M9T-670"/>
    <s v="1K1-027"/>
    <s v="TR4X2"/>
    <s v="E3P"/>
    <s v="655192131046"/>
    <s v="L011105"/>
    <s v="TEKNS"/>
    <s v="1180-4373"/>
    <s v="GRANO-ENCUADRAMIENTO DE PUERTA AVI."/>
    <m/>
    <x v="0"/>
    <x v="1"/>
    <m/>
    <m/>
    <m/>
    <m/>
    <s v="MR"/>
    <m/>
    <m/>
    <s v="ASPECTO"/>
    <s v=" "/>
    <m/>
    <m/>
    <m/>
    <m/>
    <m/>
    <m/>
    <x v="0"/>
  </r>
  <r>
    <n v="2019"/>
    <x v="6"/>
    <s v="Sem35"/>
    <d v="2019-08-29T00:00:00"/>
    <s v="XND"/>
    <s v="H60A"/>
    <s v="655"/>
    <s v="MADC-S"/>
    <s v="M9T-670"/>
    <s v="1K1-027"/>
    <s v="TR4X4"/>
    <s v="E2A"/>
    <s v="655193450157"/>
    <s v="L011008"/>
    <s v="OV369"/>
    <s v="0060-4026"/>
    <s v="JUEGO IRREGULAR-CAPOT AV./ ALETA  AVD."/>
    <m/>
    <x v="0"/>
    <x v="3"/>
    <m/>
    <m/>
    <m/>
    <m/>
    <s v="MR"/>
    <m/>
    <m/>
    <s v="GEOMETRIA"/>
    <s v=" "/>
    <m/>
    <m/>
    <m/>
    <m/>
    <m/>
    <m/>
    <x v="0"/>
  </r>
  <r>
    <n v="2019"/>
    <x v="6"/>
    <s v="Sem35"/>
    <d v="2019-08-29T00:00:00"/>
    <s v="XND"/>
    <s v="H60A"/>
    <s v="655"/>
    <s v="MADC-S"/>
    <s v="M9T-670"/>
    <s v="1K1-027"/>
    <s v="TR4X4"/>
    <s v="E2A"/>
    <s v="655193450157"/>
    <s v="L011008"/>
    <s v="OV369"/>
    <s v="1400-4333"/>
    <s v="RETOQUE DE PINTURA APARENTE-MONTANTE  I.VANO DE PARABRISAS"/>
    <m/>
    <x v="0"/>
    <x v="1"/>
    <m/>
    <m/>
    <m/>
    <m/>
    <s v="MR"/>
    <m/>
    <m/>
    <s v="ASPECTO"/>
    <s v=" "/>
    <m/>
    <m/>
    <m/>
    <m/>
    <m/>
    <m/>
    <x v="0"/>
  </r>
  <r>
    <n v="2019"/>
    <x v="6"/>
    <s v="Sem35"/>
    <d v="2019-08-30T00:00:00"/>
    <s v="XND"/>
    <s v="H60A"/>
    <s v="655"/>
    <s v="MADC-S"/>
    <s v="M9T-670"/>
    <s v="AJ0-006"/>
    <s v="TR4X2"/>
    <s v="E3P"/>
    <s v="655192131014"/>
    <s v="L011116"/>
    <s v="OV369"/>
    <s v="1510-5215"/>
    <s v="DESCONCHADO-PARACHOQUES AV."/>
    <m/>
    <x v="0"/>
    <x v="1"/>
    <m/>
    <m/>
    <m/>
    <m/>
    <s v="MR"/>
    <m/>
    <m/>
    <s v="ASPECTO"/>
    <s v=" "/>
    <m/>
    <m/>
    <m/>
    <m/>
    <m/>
    <m/>
    <x v="0"/>
  </r>
  <r>
    <n v="2019"/>
    <x v="6"/>
    <s v="Sem35"/>
    <d v="2019-08-30T00:00:00"/>
    <s v="XND"/>
    <s v="H60A"/>
    <s v="655"/>
    <s v="MADC-S"/>
    <s v="M9T-670"/>
    <s v="AJ0-006"/>
    <s v="TR4X2"/>
    <s v="E3P"/>
    <s v="655192131014"/>
    <s v="L011116"/>
    <s v="OV369"/>
    <s v="0021-4013"/>
    <s v="INTRODUCE IRREGULAR-PAÑO DE PUERTA  AVI / ALETA  AVI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6"/>
    <s v="Sem35"/>
    <d v="2019-08-30T00:00:00"/>
    <s v="XND"/>
    <s v="H60A"/>
    <s v="655"/>
    <s v="MADC-S"/>
    <s v="M9T-670"/>
    <s v="AJ0-006"/>
    <s v="4X4TST"/>
    <s v="E1D"/>
    <s v="655193530560"/>
    <s v="L011120"/>
    <s v="OV369"/>
    <s v="8311-5611"/>
    <s v="BATIMIENTO AL CIERRE DE PUERTA-LUNA MOVIL DE PUERTA AVI."/>
    <m/>
    <x v="0"/>
    <x v="4"/>
    <m/>
    <m/>
    <m/>
    <m/>
    <s v="FG"/>
    <m/>
    <m/>
    <s v="RUIDO"/>
    <s v=" "/>
    <m/>
    <m/>
    <m/>
    <m/>
    <m/>
    <m/>
    <x v="0"/>
  </r>
  <r>
    <n v="2019"/>
    <x v="6"/>
    <s v="Sem35"/>
    <d v="2019-08-30T00:00:00"/>
    <s v="XND"/>
    <s v="H60A"/>
    <s v="655"/>
    <s v="MADC-S"/>
    <s v="M9T-670"/>
    <s v="AJ0-006"/>
    <s v="4X4TST"/>
    <s v="E1D"/>
    <s v="655193530560"/>
    <s v="L011120"/>
    <s v="OV369"/>
    <s v="4070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6"/>
    <d v="2019-09-02T00:00:00"/>
    <s v="XND"/>
    <s v="H60A"/>
    <s v="655"/>
    <s v="MADC-S"/>
    <s v="M9T-670"/>
    <s v="1K1-027"/>
    <s v="4X4TST"/>
    <s v="E2A"/>
    <s v="655193531187"/>
    <s v="L011277"/>
    <s v="OV369"/>
    <s v="0060-4026"/>
    <s v="JUEGO IRREGULAR-CAPOT AV./ ALETA  AVD."/>
    <m/>
    <x v="0"/>
    <x v="3"/>
    <m/>
    <m/>
    <m/>
    <m/>
    <s v="MR"/>
    <m/>
    <m/>
    <s v="GEOMETRIA"/>
    <s v=" "/>
    <m/>
    <m/>
    <m/>
    <m/>
    <m/>
    <m/>
    <x v="0"/>
  </r>
  <r>
    <n v="2019"/>
    <x v="7"/>
    <s v="Sem36"/>
    <d v="2019-09-02T00:00:00"/>
    <s v="XND"/>
    <s v="H60A"/>
    <s v="655"/>
    <s v="MADC-S"/>
    <s v="M9T-670"/>
    <s v="1K1-027"/>
    <s v="4X4TST"/>
    <s v="E2A"/>
    <s v="655193531187"/>
    <s v="L011277"/>
    <s v="OV369"/>
    <s v="2120-6306"/>
    <s v="NO PLACA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6"/>
    <d v="2019-09-03T00:00:00"/>
    <s v="XND"/>
    <s v="H60A"/>
    <s v="655"/>
    <s v="MADC-S"/>
    <s v="M9T-670"/>
    <s v="1K1-027"/>
    <s v="TR4X4"/>
    <s v="E1"/>
    <s v="655193530203"/>
    <s v="L011124"/>
    <s v="OV369"/>
    <s v="1190-4373"/>
    <s v="DEPOSITO DE PARTICULAS-ENCUADRAMIENTO DE PUERTA AVI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7"/>
    <s v="Sem36"/>
    <d v="2019-09-03T00:00:00"/>
    <s v="XND"/>
    <s v="H60A"/>
    <s v="655"/>
    <s v="MADC-S"/>
    <s v="M9T-670"/>
    <s v="1K1-027"/>
    <s v="TR4X4"/>
    <s v="E1"/>
    <s v="655193530203"/>
    <s v="L011124"/>
    <s v="OV369"/>
    <s v="2120-5042"/>
    <s v="NO PLACA-TRIANGULO EXT. EMB.MARCO DE PTA. ARD."/>
    <m/>
    <x v="0"/>
    <x v="2"/>
    <m/>
    <m/>
    <m/>
    <m/>
    <s v="MR"/>
    <m/>
    <m/>
    <s v="MODO OPERATORIO"/>
    <s v=" "/>
    <m/>
    <m/>
    <m/>
    <m/>
    <m/>
    <m/>
    <x v="0"/>
  </r>
  <r>
    <n v="2019"/>
    <x v="7"/>
    <s v="Sem36"/>
    <d v="2019-09-03T00:00:00"/>
    <s v="XND"/>
    <s v="H60A"/>
    <s v="655"/>
    <s v="MADC-S"/>
    <s v="M9T-670"/>
    <s v="1K1-027"/>
    <s v="TR4X2"/>
    <s v="E3"/>
    <s v="655193531772"/>
    <s v="L011325"/>
    <s v="TEKNH"/>
    <s v="0060-4026"/>
    <s v="JUEGO IRREGULAR-CAPOT AV.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7"/>
    <s v="Sem36"/>
    <d v="2019-09-03T00:00:00"/>
    <s v="XND"/>
    <s v="H60A"/>
    <s v="655"/>
    <s v="MADC-S"/>
    <s v="M9T-670"/>
    <s v="1K1-027"/>
    <s v="TR4X2"/>
    <s v="E3"/>
    <s v="655193531772"/>
    <s v="L011325"/>
    <s v="TEKNH"/>
    <s v="4932-5672"/>
    <s v="JUNTA MAL POSICIONADA-TECHO ABIERTO AV. DE CRISTAL"/>
    <m/>
    <x v="0"/>
    <x v="2"/>
    <m/>
    <m/>
    <m/>
    <m/>
    <s v="FG"/>
    <m/>
    <m/>
    <s v="MODO OPERATORIO"/>
    <s v=" "/>
    <m/>
    <m/>
    <m/>
    <m/>
    <m/>
    <m/>
    <x v="0"/>
  </r>
  <r>
    <n v="2019"/>
    <x v="7"/>
    <s v="Sem36"/>
    <d v="2019-09-03T00:00:00"/>
    <s v="XND"/>
    <s v="H60A"/>
    <s v="655"/>
    <s v="MADC-S"/>
    <s v="M9T-670"/>
    <s v="1K1-027"/>
    <s v="TR4X2"/>
    <s v="E3"/>
    <s v="655193531772"/>
    <s v="L011325"/>
    <s v="TEKNH"/>
    <s v="2120-6306"/>
    <s v="NO PLACA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6"/>
    <d v="2019-09-03T00:00:00"/>
    <s v="XND"/>
    <s v="H60A"/>
    <s v="655"/>
    <s v="MADC-S"/>
    <s v="M9T-670"/>
    <s v="1K1-027"/>
    <s v="TR4X2"/>
    <s v="E3"/>
    <s v="655193531772"/>
    <s v="L011325"/>
    <s v="TEKNH"/>
    <s v="2120-5658"/>
    <s v="NO PLACA-LAMELUNAS EXT. DE PUERTA  ARD."/>
    <m/>
    <x v="0"/>
    <x v="4"/>
    <m/>
    <m/>
    <m/>
    <m/>
    <s v="ND"/>
    <m/>
    <s v="CSCS3"/>
    <s v="NO CONFORME"/>
    <s v="I"/>
    <s v="DIAZ"/>
    <m/>
    <m/>
    <m/>
    <m/>
    <m/>
    <x v="0"/>
  </r>
  <r>
    <n v="2019"/>
    <x v="7"/>
    <s v="Sem36"/>
    <d v="2019-09-04T00:00:00"/>
    <s v="XND"/>
    <s v="H60A"/>
    <s v="655"/>
    <s v="MADC-S"/>
    <s v="M9T-670"/>
    <s v="AJ0-006"/>
    <s v="TR4X2"/>
    <s v="E2A"/>
    <s v="655193530160"/>
    <s v="L011400"/>
    <s v="OV727"/>
    <s v="0210-4374"/>
    <s v="BOLLOS-ENCUADRAMIENTO DE PUERTA AVD."/>
    <m/>
    <x v="0"/>
    <x v="3"/>
    <m/>
    <m/>
    <m/>
    <m/>
    <s v="ND"/>
    <m/>
    <s v="CSCS3"/>
    <s v="ASPECTO"/>
    <s v="A"/>
    <s v="SUAREZ"/>
    <m/>
    <m/>
    <m/>
    <m/>
    <m/>
    <x v="0"/>
  </r>
  <r>
    <n v="2019"/>
    <x v="7"/>
    <s v="Sem36"/>
    <d v="2019-09-04T00:00:00"/>
    <s v="XND"/>
    <s v="H60A"/>
    <s v="655"/>
    <s v="MADC-S"/>
    <s v="M9T-670"/>
    <s v="AJ0-006"/>
    <s v="TR4X2"/>
    <s v="E2A"/>
    <s v="655193530160"/>
    <s v="L011400"/>
    <s v="OV727"/>
    <s v="3190-6107"/>
    <s v="MUY LIBRE-GUARDAP. PALANCA FRENO DE MANO"/>
    <m/>
    <x v="0"/>
    <x v="4"/>
    <m/>
    <m/>
    <m/>
    <m/>
    <s v="ND"/>
    <m/>
    <s v="CSCS1"/>
    <s v="NO CONFORME"/>
    <s v="C"/>
    <s v="FERREYRA"/>
    <m/>
    <m/>
    <m/>
    <m/>
    <m/>
    <x v="0"/>
  </r>
  <r>
    <n v="2019"/>
    <x v="7"/>
    <s v="Sem36"/>
    <d v="2019-09-04T00:00:00"/>
    <s v="XND"/>
    <s v="H60A"/>
    <s v="655"/>
    <s v="MADC-S"/>
    <s v="M9T-670"/>
    <s v="AJ0-006"/>
    <s v="TR4X2"/>
    <s v="E2A"/>
    <s v="655193530160"/>
    <s v="L011400"/>
    <s v="OV727"/>
    <s v="2120-6401"/>
    <s v="NO PLACA-PANEL INT. DE PUERTA AVI."/>
    <m/>
    <x v="0"/>
    <x v="4"/>
    <m/>
    <m/>
    <m/>
    <m/>
    <s v="ND"/>
    <m/>
    <s v="CSCS1"/>
    <s v="NO CONFORME"/>
    <s v="C"/>
    <s v="FERREYRA"/>
    <m/>
    <m/>
    <m/>
    <m/>
    <m/>
    <x v="0"/>
  </r>
  <r>
    <n v="2019"/>
    <x v="7"/>
    <s v="Sem36"/>
    <d v="2019-09-04T00:00:00"/>
    <s v="XND"/>
    <s v="H60A"/>
    <s v="655"/>
    <s v="MADC-S"/>
    <s v="M9T-670"/>
    <s v="AJ0-006"/>
    <s v="TR4X2"/>
    <s v="E2A"/>
    <s v="655193530160"/>
    <s v="L011400"/>
    <s v="OV727"/>
    <s v="0011-4027"/>
    <s v="SOBRESALE IRREGULAR-PUERTA DE COFRE / ALETA  ARI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7"/>
    <s v="Sem36"/>
    <d v="2019-09-04T00:00:00"/>
    <s v="XND"/>
    <s v="H60A"/>
    <s v="655"/>
    <s v="MADC-S"/>
    <s v="M9T-670"/>
    <s v="AJ0-006"/>
    <s v="4X4TST"/>
    <s v="E2A"/>
    <s v="655193530793"/>
    <s v="L011397"/>
    <s v="OV727"/>
    <s v="2240-5215"/>
    <s v="DEFORMADO-PARACHOQUES AV."/>
    <m/>
    <x v="0"/>
    <x v="1"/>
    <m/>
    <m/>
    <m/>
    <m/>
    <s v="FG"/>
    <m/>
    <m/>
    <s v="ASPECTO"/>
    <s v=" "/>
    <m/>
    <m/>
    <m/>
    <m/>
    <m/>
    <m/>
    <x v="0"/>
  </r>
  <r>
    <n v="2019"/>
    <x v="7"/>
    <s v="Sem36"/>
    <d v="2019-09-04T00:00:00"/>
    <s v="XND"/>
    <s v="H60A"/>
    <s v="655"/>
    <s v="MADC-S"/>
    <s v="M9T-670"/>
    <s v="AJ0-006"/>
    <s v="4X4TST"/>
    <s v="E2A"/>
    <s v="655193530793"/>
    <s v="L011397"/>
    <s v="OV727"/>
    <s v="0060-4025"/>
    <s v="JUEGO IRREGULAR-CAPOT AV./ ALETA  AV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7"/>
    <s v="Sem36"/>
    <d v="2019-09-04T00:00:00"/>
    <s v="XND"/>
    <s v="H60A"/>
    <s v="655"/>
    <s v="MADC-S"/>
    <s v="M9T-670"/>
    <s v="AJ0-006"/>
    <s v="4X4TST"/>
    <s v="E2A"/>
    <s v="655193530793"/>
    <s v="L011397"/>
    <s v="OV727"/>
    <s v="3190-6107"/>
    <s v="MUY LIBRE-GUARDAP. PALANCA FRENO DE MANO"/>
    <m/>
    <x v="0"/>
    <x v="4"/>
    <m/>
    <m/>
    <m/>
    <m/>
    <s v="ND"/>
    <m/>
    <s v="CSCS1"/>
    <s v="NO CONFORME"/>
    <s v="C"/>
    <s v="FERREYRA"/>
    <m/>
    <m/>
    <m/>
    <m/>
    <m/>
    <x v="0"/>
  </r>
  <r>
    <n v="2019"/>
    <x v="7"/>
    <s v="Sem36"/>
    <d v="2019-09-05T00:00:00"/>
    <s v="XND"/>
    <s v="H60A"/>
    <s v="655"/>
    <s v="MADC-S"/>
    <s v="M9T-670"/>
    <s v="1K1-027"/>
    <s v="4X2TCO"/>
    <s v="E1"/>
    <s v="655193420003"/>
    <s v="L010992"/>
    <s v="OV369"/>
    <s v="2150-6710"/>
    <s v="MANCHA-GUARNITURA DE COJIN  AR.UNICO"/>
    <m/>
    <x v="0"/>
    <x v="4"/>
    <m/>
    <m/>
    <m/>
    <m/>
    <s v="FG"/>
    <m/>
    <m/>
    <s v="NO CONFORME"/>
    <s v=" "/>
    <m/>
    <m/>
    <m/>
    <m/>
    <m/>
    <m/>
    <x v="0"/>
  </r>
  <r>
    <n v="2019"/>
    <x v="7"/>
    <s v="Sem36"/>
    <d v="2019-09-05T00:00:00"/>
    <s v="XND"/>
    <s v="H60A"/>
    <s v="655"/>
    <s v="MADC-S"/>
    <s v="M9T-670"/>
    <s v="1K1-027"/>
    <s v="4X2TCO"/>
    <s v="E1"/>
    <s v="655193420003"/>
    <s v="L010992"/>
    <s v="OV369"/>
    <s v="4070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6"/>
    <d v="2019-09-05T00:00:00"/>
    <s v="XND"/>
    <s v="H60A"/>
    <s v="655"/>
    <s v="MADC-S"/>
    <s v="M9T-670"/>
    <s v="1K1-027"/>
    <s v="TR4X4"/>
    <s v="E2A"/>
    <s v="655193531153"/>
    <s v="L011441"/>
    <s v="OV369"/>
    <s v="1530-4303"/>
    <s v="RAYA SOBRE LACA-BAJOCAJA  I."/>
    <m/>
    <x v="0"/>
    <x v="2"/>
    <m/>
    <m/>
    <m/>
    <m/>
    <s v="MR"/>
    <m/>
    <m/>
    <s v="ASPECTO"/>
    <s v=" "/>
    <m/>
    <m/>
    <m/>
    <m/>
    <m/>
    <m/>
    <x v="0"/>
  </r>
  <r>
    <n v="2019"/>
    <x v="7"/>
    <s v="Sem36"/>
    <d v="2019-09-06T00:00:00"/>
    <s v="XND"/>
    <s v="H60A"/>
    <s v="655"/>
    <s v="MADC-S"/>
    <s v="M9T-670"/>
    <s v="1K1-027"/>
    <s v="TR4X2"/>
    <s v="E1"/>
    <s v="655193530257"/>
    <s v="L011503"/>
    <s v="OV369"/>
    <s v="1020-4352"/>
    <s v="FALTA DE MASTICO-CUSTODIA / TECHO LADO D."/>
    <m/>
    <x v="0"/>
    <x v="1"/>
    <m/>
    <m/>
    <m/>
    <m/>
    <s v="FG"/>
    <m/>
    <m/>
    <s v="ASPECTO"/>
    <s v=" "/>
    <m/>
    <m/>
    <m/>
    <m/>
    <m/>
    <m/>
    <x v="0"/>
  </r>
  <r>
    <n v="2019"/>
    <x v="7"/>
    <s v="Sem36"/>
    <d v="2019-09-06T00:00:00"/>
    <s v="XND"/>
    <s v="H60A"/>
    <s v="655"/>
    <s v="MADC-S"/>
    <s v="M9T-670"/>
    <s v="1K1-027"/>
    <s v="TR4X2"/>
    <s v="E1"/>
    <s v="655193530257"/>
    <s v="L011503"/>
    <s v="OV369"/>
    <s v="1040-4207"/>
    <s v="MASTICO IRREGULAR-BORDE ENGASTADO DE CAPOT AV."/>
    <m/>
    <x v="0"/>
    <x v="1"/>
    <m/>
    <m/>
    <m/>
    <m/>
    <s v="FG"/>
    <m/>
    <m/>
    <s v="ASPECTO"/>
    <s v=" "/>
    <m/>
    <m/>
    <m/>
    <m/>
    <m/>
    <m/>
    <x v="0"/>
  </r>
  <r>
    <n v="2019"/>
    <x v="7"/>
    <s v="Sem36"/>
    <d v="2019-09-06T00:00:00"/>
    <s v="XND"/>
    <s v="H60A"/>
    <s v="655"/>
    <s v="MADC-S"/>
    <s v="M9T-670"/>
    <s v="1K1-027"/>
    <s v="TR4X2"/>
    <s v="E1"/>
    <s v="655193530257"/>
    <s v="L011503"/>
    <s v="OV369"/>
    <s v="0011-4926"/>
    <s v="SOBRESALE IRREGULAR-CAPOT / REJILLA  DE CALANDRA"/>
    <m/>
    <x v="0"/>
    <x v="3"/>
    <m/>
    <m/>
    <m/>
    <m/>
    <s v="ND"/>
    <m/>
    <s v="CSCS2"/>
    <s v="GEOMETRIA"/>
    <s v="H"/>
    <s v="BARRERA"/>
    <m/>
    <m/>
    <m/>
    <m/>
    <m/>
    <x v="0"/>
  </r>
  <r>
    <n v="2019"/>
    <x v="7"/>
    <s v="Sem36"/>
    <d v="2019-09-06T00:00:00"/>
    <s v="XND"/>
    <s v="H60A"/>
    <s v="655"/>
    <s v="MADC-S"/>
    <s v="M9T-670"/>
    <s v="1K1-027"/>
    <s v="TR4X4"/>
    <s v="E1D"/>
    <s v="655193530590"/>
    <s v="L011499"/>
    <s v="OV369"/>
    <s v="2120-6306"/>
    <s v="NO PLACA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6"/>
    <d v="2019-09-06T00:00:00"/>
    <s v="XND"/>
    <s v="H60A"/>
    <s v="655"/>
    <s v="MADC-S"/>
    <s v="M9T-670"/>
    <s v="1K1-027"/>
    <s v="TR4X4"/>
    <s v="E1D"/>
    <s v="655193530590"/>
    <s v="L011499"/>
    <s v="OV369"/>
    <s v="2330-5002"/>
    <s v="RAYADO-REJILLA DE CALANDRA"/>
    <m/>
    <x v="0"/>
    <x v="5"/>
    <m/>
    <m/>
    <m/>
    <m/>
    <s v="ND"/>
    <m/>
    <s v="CSCS2"/>
    <s v="DEGRADACION"/>
    <s v="J"/>
    <s v="QUINTERO"/>
    <m/>
    <m/>
    <m/>
    <m/>
    <m/>
    <x v="0"/>
  </r>
  <r>
    <n v="2019"/>
    <x v="7"/>
    <s v="Sem36"/>
    <d v="2019-09-06T00:00:00"/>
    <s v="XND"/>
    <s v="H60A"/>
    <s v="655"/>
    <s v="MADC-S"/>
    <s v="M9T-670"/>
    <s v="1K1-027"/>
    <s v="TR4X4"/>
    <s v="E1D"/>
    <s v="655193530590"/>
    <s v="L011499"/>
    <s v="OV369"/>
    <s v="1450-4504"/>
    <s v="RETOQUE LOCAL CON PLUMA-PAÑO EXT DE PORTON"/>
    <m/>
    <x v="0"/>
    <x v="1"/>
    <m/>
    <m/>
    <m/>
    <m/>
    <s v="MR"/>
    <m/>
    <m/>
    <s v="ASPECTO"/>
    <s v=" "/>
    <m/>
    <m/>
    <m/>
    <m/>
    <m/>
    <m/>
    <x v="0"/>
  </r>
  <r>
    <n v="2019"/>
    <x v="7"/>
    <s v="Sem37"/>
    <d v="2019-09-12T00:00:00"/>
    <s v="XND"/>
    <s v="H60A"/>
    <s v="655"/>
    <s v="MADC-S"/>
    <s v="M9T-670"/>
    <s v="AJ0-006"/>
    <s v="4X4TST"/>
    <s v="E3"/>
    <s v="655193520025"/>
    <s v="L011560"/>
    <s v="OV369"/>
    <s v="0060-4025"/>
    <s v="JUEGO IRREGULAR-CAPOT AV./ ALETA  AVI."/>
    <m/>
    <x v="0"/>
    <x v="3"/>
    <m/>
    <m/>
    <m/>
    <m/>
    <s v="MR"/>
    <m/>
    <m/>
    <s v="GEOMETRIA"/>
    <s v=" "/>
    <m/>
    <m/>
    <m/>
    <m/>
    <m/>
    <m/>
    <x v="0"/>
  </r>
  <r>
    <n v="2019"/>
    <x v="7"/>
    <s v="Sem37"/>
    <d v="2019-09-12T00:00:00"/>
    <s v="XND"/>
    <s v="H60A"/>
    <s v="655"/>
    <s v="MADC-S"/>
    <s v="M9T-670"/>
    <s v="AJ0-006"/>
    <s v="TR4X2"/>
    <s v="E3"/>
    <s v="655193531760"/>
    <s v="L011581"/>
    <s v="TEKNH"/>
    <s v="1190-4376"/>
    <s v="DEPOSITO DE PARTICULAS-ENCUADRAMIENTO DE PUERTA ARD."/>
    <m/>
    <x v="0"/>
    <x v="1"/>
    <m/>
    <m/>
    <m/>
    <m/>
    <s v="ND"/>
    <m/>
    <s v="CSCS3"/>
    <s v="ASPECTO"/>
    <s v="I"/>
    <s v="DIAZ"/>
    <m/>
    <m/>
    <m/>
    <m/>
    <m/>
    <x v="0"/>
  </r>
  <r>
    <n v="2019"/>
    <x v="7"/>
    <s v="Sem37"/>
    <d v="2019-09-13T00:00:00"/>
    <s v="XND"/>
    <s v="H60A"/>
    <s v="655"/>
    <s v="MADC-S"/>
    <s v="M9T-670"/>
    <s v="1K1-027"/>
    <s v="4X4TST"/>
    <s v="E2A"/>
    <s v="655193530150"/>
    <s v="L011629"/>
    <s v="OV369"/>
    <s v="2120-6306"/>
    <s v="NO PLACA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7"/>
    <d v="2019-09-13T00:00:00"/>
    <s v="XND"/>
    <s v="H60A"/>
    <s v="655"/>
    <s v="MADC-S"/>
    <s v="M9T-670"/>
    <s v="1K1-027"/>
    <s v="4X4TST"/>
    <s v="E2A"/>
    <s v="655193530150"/>
    <s v="L011629"/>
    <s v="OV369"/>
    <s v="0011-4926"/>
    <s v="SOBRESALE IRREGULAR-CAPOT / REJILLA 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7"/>
    <s v="Sem37"/>
    <d v="2019-09-13T00:00:00"/>
    <s v="XND"/>
    <s v="H60A"/>
    <s v="655"/>
    <s v="MADC-S"/>
    <s v="M9T-670"/>
    <s v="1K1-027"/>
    <s v="TR4X2"/>
    <s v="E1D"/>
    <s v="655193530626"/>
    <s v="L011630"/>
    <s v="OV369"/>
    <s v="1070-4513"/>
    <s v="MASTICO ANTIGRAVILLA  IRREGULAR-ALETA  ARI."/>
    <m/>
    <x v="0"/>
    <x v="1"/>
    <m/>
    <m/>
    <m/>
    <m/>
    <s v="FG"/>
    <m/>
    <m/>
    <s v="ASPECTO"/>
    <s v=" "/>
    <m/>
    <m/>
    <m/>
    <m/>
    <m/>
    <m/>
    <x v="0"/>
  </r>
  <r>
    <n v="2019"/>
    <x v="7"/>
    <s v="Sem37"/>
    <d v="2019-09-13T00:00:00"/>
    <s v="XND"/>
    <s v="H60A"/>
    <s v="655"/>
    <s v="MADC-S"/>
    <s v="M9T-670"/>
    <s v="1K1-027"/>
    <s v="TR4X2"/>
    <s v="E1D"/>
    <s v="655193530626"/>
    <s v="L011630"/>
    <s v="OV369"/>
    <s v="1530-4214"/>
    <s v="RAYA SOBRE LACA-ALETA  AVD."/>
    <m/>
    <x v="1"/>
    <x v="3"/>
    <m/>
    <m/>
    <m/>
    <m/>
    <s v="FG"/>
    <m/>
    <m/>
    <s v="ASPECTO"/>
    <s v=" "/>
    <m/>
    <m/>
    <m/>
    <m/>
    <m/>
    <m/>
    <x v="0"/>
  </r>
  <r>
    <n v="2019"/>
    <x v="7"/>
    <s v="Sem38"/>
    <d v="2019-09-16T00:00:00"/>
    <s v="XND"/>
    <s v="H60A"/>
    <s v="655"/>
    <s v="MADC-S"/>
    <s v="M9T-670"/>
    <s v="1K1-027"/>
    <s v="TR4X2"/>
    <s v="E1D"/>
    <s v="655193530572"/>
    <s v="L011604"/>
    <s v="OV369"/>
    <s v="2120-6306"/>
    <s v="NO PLACA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8"/>
    <d v="2019-09-17T00:00:00"/>
    <s v="XND"/>
    <s v="H60A"/>
    <s v="655"/>
    <s v="MADC-S"/>
    <s v="M9T-670"/>
    <s v="AJ0-006"/>
    <s v="4X4TST"/>
    <s v="E1D"/>
    <s v="655193530637"/>
    <s v="L011704"/>
    <s v="OV369"/>
    <s v="0031-4146"/>
    <s v="DIFERENCIA DE JUEGO EN SYMETRIA I / D-PORTON / CUSTODIA  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7"/>
    <s v="Sem38"/>
    <d v="2019-09-17T00:00:00"/>
    <s v="XND"/>
    <s v="H60A"/>
    <s v="655"/>
    <s v="MADC-S"/>
    <s v="M9T-670"/>
    <s v="AJ0-006"/>
    <s v="TR4X4"/>
    <s v="E2A"/>
    <s v="655193531090"/>
    <s v="L011757"/>
    <s v="OV369"/>
    <s v="1180-4418"/>
    <s v="GRANO-MARCO DE PUERTA  ARD."/>
    <m/>
    <x v="0"/>
    <x v="1"/>
    <m/>
    <m/>
    <m/>
    <m/>
    <s v="ND"/>
    <m/>
    <s v="CSCS3"/>
    <s v="ASPECTO"/>
    <s v="I"/>
    <s v="DIAZ"/>
    <m/>
    <m/>
    <m/>
    <m/>
    <m/>
    <x v="0"/>
  </r>
  <r>
    <n v="2019"/>
    <x v="7"/>
    <s v="Sem38"/>
    <d v="2019-09-17T00:00:00"/>
    <s v="XND"/>
    <s v="H60A"/>
    <s v="655"/>
    <s v="MADC-S"/>
    <s v="M9T-670"/>
    <s v="AJ0-006"/>
    <s v="TR4X4"/>
    <s v="E2A"/>
    <s v="655193531090"/>
    <s v="L011757"/>
    <s v="OV369"/>
    <s v="4150-6306"/>
    <s v="MAL POSICIONADO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8"/>
    <d v="2019-09-18T00:00:00"/>
    <s v="XND"/>
    <s v="H60A"/>
    <s v="655"/>
    <s v="MADC-S"/>
    <s v="M9T-670"/>
    <s v="1K1-027"/>
    <s v="4X4TST"/>
    <s v="E2A"/>
    <s v="655193531184"/>
    <s v="L011722"/>
    <s v="OV369"/>
    <s v="2120-6342"/>
    <s v="NO PLACA-EBANISTERIA  D.TABLERO DE BORDO"/>
    <m/>
    <x v="0"/>
    <x v="0"/>
    <m/>
    <m/>
    <m/>
    <m/>
    <s v="ND"/>
    <m/>
    <s v="CSCS1"/>
    <s v="MODO OPERATORIO"/>
    <s v="D"/>
    <s v="TOLEDO"/>
    <m/>
    <m/>
    <m/>
    <m/>
    <m/>
    <x v="0"/>
  </r>
  <r>
    <n v="2019"/>
    <x v="7"/>
    <s v="Sem38"/>
    <d v="2019-09-18T00:00:00"/>
    <s v="XND"/>
    <s v="H60A"/>
    <s v="655"/>
    <s v="MADC-S"/>
    <s v="M9T-670"/>
    <s v="1K1-027"/>
    <s v="TR4X2"/>
    <s v="E3P"/>
    <s v="655193531738"/>
    <s v="L011812"/>
    <s v="OV369"/>
    <s v="1420-4893"/>
    <s v="COLOR NO CONJUNTADO-PARACHOQUES / CAJA"/>
    <m/>
    <x v="0"/>
    <x v="1"/>
    <m/>
    <m/>
    <m/>
    <m/>
    <s v="FG"/>
    <m/>
    <m/>
    <s v="ASPECTO"/>
    <s v=" "/>
    <m/>
    <m/>
    <m/>
    <m/>
    <m/>
    <m/>
    <x v="0"/>
  </r>
  <r>
    <n v="2019"/>
    <x v="7"/>
    <s v="Sem38"/>
    <d v="2019-09-19T00:00:00"/>
    <s v="XND"/>
    <s v="H60A"/>
    <s v="655"/>
    <s v="MADC-S"/>
    <s v="M9T-670"/>
    <s v="1K1-027"/>
    <s v="TR4X4"/>
    <s v="E3"/>
    <s v="655193531260"/>
    <s v="L011790"/>
    <s v="TEKNH"/>
    <s v="3190-5106"/>
    <s v="MUY LIBRE-EMBELLECEDOR DE TECHO D."/>
    <m/>
    <x v="0"/>
    <x v="3"/>
    <m/>
    <m/>
    <m/>
    <m/>
    <s v="FG"/>
    <m/>
    <m/>
    <s v="MODO OPERATORIO"/>
    <s v=" "/>
    <m/>
    <m/>
    <m/>
    <m/>
    <m/>
    <m/>
    <x v="0"/>
  </r>
  <r>
    <n v="2019"/>
    <x v="7"/>
    <s v="Sem38"/>
    <d v="2019-09-19T00:00:00"/>
    <s v="XND"/>
    <s v="H60A"/>
    <s v="655"/>
    <s v="MADC-S"/>
    <s v="M9T-670"/>
    <s v="1K1-027"/>
    <s v="TR4X4"/>
    <s v="E3"/>
    <s v="655193531260"/>
    <s v="L011790"/>
    <s v="TEKNH"/>
    <s v="2120-5041"/>
    <s v="NO PLACA-TRIANGULO EXT. EMB.MARCO DE PTA. ARI."/>
    <m/>
    <x v="0"/>
    <x v="4"/>
    <m/>
    <m/>
    <m/>
    <m/>
    <s v="ND"/>
    <m/>
    <s v="CSCS2"/>
    <s v="MODO OPERATORIO"/>
    <s v="B"/>
    <s v="CARRIZO"/>
    <m/>
    <m/>
    <m/>
    <m/>
    <m/>
    <x v="0"/>
  </r>
  <r>
    <n v="2019"/>
    <x v="7"/>
    <s v="Sem38"/>
    <d v="2019-09-19T00:00:00"/>
    <s v="XND"/>
    <s v="H60A"/>
    <s v="655"/>
    <s v="MADC-S"/>
    <s v="M9T-670"/>
    <s v="1K1-027"/>
    <s v="TR4X4"/>
    <s v="E3"/>
    <s v="655193531260"/>
    <s v="L011790"/>
    <s v="TEKNH"/>
    <s v="1400-4504"/>
    <s v="RETOQUE DE PINTURA APARENTE-PAÑO EXT DE PORTON"/>
    <m/>
    <x v="0"/>
    <x v="1"/>
    <m/>
    <m/>
    <m/>
    <m/>
    <s v="MR"/>
    <m/>
    <m/>
    <s v="ASPECTO"/>
    <s v=" "/>
    <m/>
    <m/>
    <m/>
    <m/>
    <m/>
    <m/>
    <x v="0"/>
  </r>
  <r>
    <n v="2019"/>
    <x v="7"/>
    <s v="Sem38"/>
    <d v="2019-09-19T00:00:00"/>
    <s v="XND"/>
    <s v="H60A"/>
    <s v="655"/>
    <s v="MADC-S"/>
    <s v="M9T-670"/>
    <s v="1K1-027"/>
    <s v="TR4X2"/>
    <s v="E2A"/>
    <s v="655193801671"/>
    <s v="L011823"/>
    <s v="TERPR"/>
    <s v="1420-6441"/>
    <s v="COLOR NO CONJUNTADO-MEDALLON PANEL INT. DE PTA. ARI."/>
    <m/>
    <x v="0"/>
    <x v="4"/>
    <m/>
    <m/>
    <m/>
    <m/>
    <s v="FG"/>
    <m/>
    <m/>
    <s v="NO CONFORME"/>
    <s v=" "/>
    <m/>
    <m/>
    <m/>
    <m/>
    <m/>
    <m/>
    <x v="0"/>
  </r>
  <r>
    <n v="2019"/>
    <x v="7"/>
    <s v="Sem38"/>
    <d v="2019-09-19T00:00:00"/>
    <s v="XND"/>
    <s v="H60A"/>
    <s v="655"/>
    <s v="MADC-S"/>
    <s v="M9T-670"/>
    <s v="1K1-027"/>
    <s v="TR4X2"/>
    <s v="E2A"/>
    <s v="655193801671"/>
    <s v="L011823"/>
    <s v="TERPR"/>
    <s v="1400-4513"/>
    <s v="RETOQUE DE PINTURA APARENTE-ALETA  ARI."/>
    <m/>
    <x v="0"/>
    <x v="1"/>
    <m/>
    <m/>
    <m/>
    <m/>
    <s v="MR"/>
    <m/>
    <m/>
    <s v="ASPECTO"/>
    <s v=" "/>
    <m/>
    <m/>
    <m/>
    <m/>
    <m/>
    <m/>
    <x v="0"/>
  </r>
  <r>
    <n v="2019"/>
    <x v="7"/>
    <s v="Sem38"/>
    <d v="2019-09-19T00:00:00"/>
    <s v="XND"/>
    <s v="H60A"/>
    <s v="655"/>
    <s v="MADC-S"/>
    <s v="M9T-670"/>
    <s v="1K1-027"/>
    <s v="TR4X2"/>
    <s v="E2A"/>
    <s v="655193801671"/>
    <s v="L011823"/>
    <s v="TERPR"/>
    <s v="8710-8100"/>
    <s v="RUIDO ANORMAL-CLIMATIZADOR"/>
    <m/>
    <x v="0"/>
    <x v="4"/>
    <m/>
    <m/>
    <m/>
    <m/>
    <s v="FG"/>
    <m/>
    <m/>
    <s v="RUIDO"/>
    <s v=" "/>
    <m/>
    <m/>
    <m/>
    <m/>
    <m/>
    <m/>
    <x v="0"/>
  </r>
  <r>
    <n v="2019"/>
    <x v="7"/>
    <s v="Sem38"/>
    <d v="2019-09-20T00:00:00"/>
    <s v="XND"/>
    <s v="H60A"/>
    <s v="655"/>
    <s v="MADC-S"/>
    <s v="M9T-670"/>
    <s v="AJ0-006"/>
    <s v="4X4TST"/>
    <s v="E2A"/>
    <s v="655193530235"/>
    <s v="L011963"/>
    <s v="OV727"/>
    <s v="0060-4026"/>
    <s v="JUEGO IRREGULAR-CAPOT AV.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7"/>
    <s v="Sem38"/>
    <d v="2019-09-20T00:00:00"/>
    <s v="XND"/>
    <s v="H60A"/>
    <s v="655"/>
    <s v="MADC-S"/>
    <s v="M9T-670"/>
    <s v="AJ0-006"/>
    <s v="TR4X4"/>
    <s v="E1D"/>
    <s v="655193530614"/>
    <s v="L011892"/>
    <s v="OV369"/>
    <s v="2120-6306"/>
    <s v="NO PLACA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9"/>
    <d v="2019-09-23T00:00:00"/>
    <s v="XND"/>
    <s v="H60A"/>
    <s v="655"/>
    <s v="MADC-S"/>
    <s v="M9T-670"/>
    <s v="1K1-027"/>
    <s v="4X4TST"/>
    <s v="E2A"/>
    <s v="655193530819"/>
    <s v="L012065"/>
    <s v="NV676"/>
    <s v="0060-4026"/>
    <s v="JUEGO IRREGULAR-CAPOT AV.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7"/>
    <s v="Sem39"/>
    <d v="2019-09-24T00:00:00"/>
    <s v="XND"/>
    <s v="H60A"/>
    <s v="655"/>
    <s v="MADC-S"/>
    <s v="M9T-670"/>
    <s v="1K1-027"/>
    <s v="TR4X4"/>
    <s v="E2A"/>
    <s v="655193531059"/>
    <s v="L012031"/>
    <s v="OV369"/>
    <s v="4720-4514"/>
    <s v="FALTA CLIPS RACOR-ALETA ARD."/>
    <m/>
    <x v="1"/>
    <x v="1"/>
    <m/>
    <m/>
    <m/>
    <m/>
    <s v="FG"/>
    <m/>
    <m/>
    <s v="FALTANTE"/>
    <s v=" "/>
    <m/>
    <m/>
    <m/>
    <m/>
    <m/>
    <m/>
    <x v="0"/>
  </r>
  <r>
    <n v="2019"/>
    <x v="7"/>
    <s v="Sem39"/>
    <d v="2019-09-24T00:00:00"/>
    <s v="XND"/>
    <s v="H60A"/>
    <s v="655"/>
    <s v="MADC-S"/>
    <s v="M9T-670"/>
    <s v="1K1-027"/>
    <s v="TR4X4"/>
    <s v="E2A"/>
    <s v="655193531059"/>
    <s v="L012031"/>
    <s v="OV369"/>
    <s v="3190-5106"/>
    <s v="MUY LIBRE-EMBELLECEDOR DE TECHO D."/>
    <m/>
    <x v="0"/>
    <x v="3"/>
    <m/>
    <m/>
    <m/>
    <m/>
    <s v="FG"/>
    <m/>
    <m/>
    <s v="MODO OPERATORIO"/>
    <s v=" "/>
    <m/>
    <m/>
    <m/>
    <m/>
    <m/>
    <m/>
    <x v="0"/>
  </r>
  <r>
    <n v="2019"/>
    <x v="7"/>
    <s v="Sem39"/>
    <d v="2019-09-24T00:00:00"/>
    <s v="XND"/>
    <s v="H60A"/>
    <s v="655"/>
    <s v="MADC-S"/>
    <s v="M9T-670"/>
    <s v="1K1-027"/>
    <s v="TR4X4"/>
    <s v="E2A"/>
    <s v="655193531059"/>
    <s v="L012031"/>
    <s v="OV369"/>
    <s v="2120-5041"/>
    <s v="NO PLACA-TRIANGULO EXT. EMB.MARCO DE PTA. ARI."/>
    <m/>
    <x v="0"/>
    <x v="4"/>
    <m/>
    <m/>
    <m/>
    <m/>
    <s v="ND"/>
    <m/>
    <s v="CSCS2"/>
    <s v="MODO OPERATORIO"/>
    <s v="B"/>
    <s v="CARRIZO"/>
    <m/>
    <m/>
    <m/>
    <m/>
    <m/>
    <x v="0"/>
  </r>
  <r>
    <n v="2019"/>
    <x v="7"/>
    <s v="Sem39"/>
    <d v="2019-09-24T00:00:00"/>
    <s v="XND"/>
    <s v="H60A"/>
    <s v="655"/>
    <s v="MADC-S"/>
    <s v="M9T-670"/>
    <s v="1K1-027"/>
    <s v="TR4X4"/>
    <s v="E2A"/>
    <s v="655193531059"/>
    <s v="L012031"/>
    <s v="OV369"/>
    <s v="2330-5216"/>
    <s v="RAYADO-PARACHOQUES AR."/>
    <m/>
    <x v="0"/>
    <x v="2"/>
    <m/>
    <m/>
    <m/>
    <m/>
    <s v="FG"/>
    <m/>
    <m/>
    <s v="ASPECTO"/>
    <s v=" "/>
    <m/>
    <m/>
    <m/>
    <m/>
    <m/>
    <m/>
    <x v="0"/>
  </r>
  <r>
    <n v="2019"/>
    <x v="7"/>
    <s v="Sem39"/>
    <d v="2019-09-24T00:00:00"/>
    <s v="XND"/>
    <s v="H60A"/>
    <s v="655"/>
    <s v="MADC-S"/>
    <s v="M9T-670"/>
    <s v="1K1-027"/>
    <s v="TR4X2"/>
    <s v="E2A"/>
    <s v="655193920137"/>
    <s v="L012102"/>
    <s v="OV369"/>
    <s v="0021-4222"/>
    <s v="INTRODUCE IRREGULAR-PIE DE PARABRISAS D.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7"/>
    <s v="Sem39"/>
    <d v="2019-09-25T00:00:00"/>
    <s v="XND"/>
    <s v="H60A"/>
    <s v="655"/>
    <s v="MADC-S"/>
    <s v="M9T-670"/>
    <s v="AJ0-006"/>
    <s v="TR4X4"/>
    <s v="E2A"/>
    <s v="655193920149"/>
    <s v="L012168"/>
    <s v="OV369"/>
    <s v="0240-4313"/>
    <s v="DEFORMACION CHAPA-TECHO"/>
    <m/>
    <x v="0"/>
    <x v="3"/>
    <m/>
    <m/>
    <m/>
    <m/>
    <s v="FG"/>
    <m/>
    <m/>
    <s v="DEGRADACION"/>
    <s v=" "/>
    <m/>
    <m/>
    <m/>
    <m/>
    <m/>
    <m/>
    <x v="0"/>
  </r>
  <r>
    <n v="2019"/>
    <x v="7"/>
    <s v="Sem39"/>
    <d v="2019-09-25T00:00:00"/>
    <s v="XND"/>
    <s v="H60A"/>
    <s v="655"/>
    <s v="MADC-S"/>
    <s v="M9T-670"/>
    <s v="AJ0-006"/>
    <s v="TR4X4"/>
    <s v="E2A"/>
    <s v="655193920149"/>
    <s v="L012168"/>
    <s v="OV369"/>
    <s v="2150-6667"/>
    <s v="MANCHA-COJIN DE ASIENTO CENTRAL AR."/>
    <m/>
    <x v="0"/>
    <x v="4"/>
    <m/>
    <m/>
    <m/>
    <m/>
    <s v="ND"/>
    <m/>
    <s v="CSCS1"/>
    <s v="ASPECTO"/>
    <s v="C"/>
    <s v="FERREYRA"/>
    <m/>
    <m/>
    <m/>
    <m/>
    <m/>
    <x v="0"/>
  </r>
  <r>
    <n v="2019"/>
    <x v="7"/>
    <s v="Sem39"/>
    <d v="2019-09-25T00:00:00"/>
    <s v="XND"/>
    <s v="H60A"/>
    <s v="655"/>
    <s v="MADC-S"/>
    <s v="M9T-670"/>
    <s v="AJ0-006"/>
    <s v="TR4X4"/>
    <s v="E2A"/>
    <s v="655193920149"/>
    <s v="L012168"/>
    <s v="OV369"/>
    <s v="6580-3310"/>
    <s v="TIRO-DIRECCION ASISTIDA"/>
    <m/>
    <x v="0"/>
    <x v="6"/>
    <m/>
    <m/>
    <m/>
    <m/>
    <s v="FG"/>
    <m/>
    <m/>
    <s v="FUNCIONAMIENTO"/>
    <s v=" "/>
    <m/>
    <m/>
    <m/>
    <m/>
    <m/>
    <m/>
    <x v="0"/>
  </r>
  <r>
    <n v="2019"/>
    <x v="7"/>
    <s v="Sem39"/>
    <d v="2019-09-25T00:00:00"/>
    <s v="XND"/>
    <s v="H60A"/>
    <s v="655"/>
    <s v="MADC-S"/>
    <s v="M9T-670"/>
    <s v="AJ0-006"/>
    <s v="4X4TST"/>
    <s v="E3P"/>
    <s v="655193940106"/>
    <s v="L012167"/>
    <s v="OV369"/>
    <s v="2120-5654"/>
    <s v="NO PLACA-CAJETIN EXT. LUNA DE PUERTA ARD."/>
    <m/>
    <x v="0"/>
    <x v="2"/>
    <m/>
    <m/>
    <m/>
    <m/>
    <s v="ND"/>
    <m/>
    <s v="CSCS3"/>
    <s v="MODO OPERATORIO"/>
    <s v="I"/>
    <s v="DIAZ"/>
    <m/>
    <m/>
    <m/>
    <m/>
    <m/>
    <x v="0"/>
  </r>
  <r>
    <n v="2019"/>
    <x v="7"/>
    <s v="Sem39"/>
    <d v="2019-09-26T00:00:00"/>
    <s v="XND"/>
    <s v="H60A"/>
    <s v="655"/>
    <s v="MADC-S"/>
    <s v="M9T-670"/>
    <s v="1K1-027"/>
    <s v="4X4TST"/>
    <s v="E1D"/>
    <s v="655193950107"/>
    <s v="L012232"/>
    <s v="OV369"/>
    <s v="0030-6306"/>
    <s v="JUEGO EXCESIVO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9"/>
    <d v="2019-09-27T00:00:00"/>
    <s v="XND"/>
    <s v="H60A"/>
    <s v="655"/>
    <s v="MADC-S"/>
    <s v="M9T-670"/>
    <s v="1K1-027"/>
    <s v="TR4X2"/>
    <s v="E3P"/>
    <s v="655193950082"/>
    <s v="L012327"/>
    <s v="OV369"/>
    <s v="1180-4513"/>
    <s v="GRANO-ALETA  ARI."/>
    <m/>
    <x v="0"/>
    <x v="1"/>
    <m/>
    <m/>
    <m/>
    <m/>
    <s v="ND"/>
    <m/>
    <s v="CSCS2"/>
    <s v="ASPECTO"/>
    <s v="K"/>
    <s v="HORESTEIN"/>
    <m/>
    <m/>
    <m/>
    <m/>
    <m/>
    <x v="0"/>
  </r>
  <r>
    <n v="2019"/>
    <x v="7"/>
    <s v="Sem39"/>
    <d v="2019-09-27T00:00:00"/>
    <s v="XND"/>
    <s v="H60A"/>
    <s v="655"/>
    <s v="MADC-S"/>
    <s v="M9T-670"/>
    <s v="1K1-027"/>
    <s v="TR4X2"/>
    <s v="E3P"/>
    <s v="655193950082"/>
    <s v="L012327"/>
    <s v="OV369"/>
    <s v="4150-6306"/>
    <s v="MAL POSICIONADO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9"/>
    <d v="2019-09-27T00:00:00"/>
    <s v="XND"/>
    <s v="H60A"/>
    <s v="655"/>
    <s v="MADC-S"/>
    <s v="M9T-670"/>
    <s v="1K1-027"/>
    <s v="TR4X4"/>
    <s v="E3"/>
    <s v="655194050035"/>
    <s v="L012324"/>
    <s v="OV369"/>
    <s v="1510-5215"/>
    <s v="DESCONCHADO-PARACHOQUES AV."/>
    <m/>
    <x v="0"/>
    <x v="1"/>
    <m/>
    <m/>
    <m/>
    <m/>
    <s v="ND"/>
    <m/>
    <s v="CSCS2"/>
    <s v="DEGRADACION"/>
    <s v="K"/>
    <s v="HORESTEIN"/>
    <m/>
    <m/>
    <m/>
    <m/>
    <m/>
    <x v="0"/>
  </r>
  <r>
    <n v="2019"/>
    <x v="7"/>
    <s v="Sem39"/>
    <d v="2019-09-27T00:00:00"/>
    <s v="XND"/>
    <s v="H60A"/>
    <s v="655"/>
    <s v="MADC-S"/>
    <s v="M9T-670"/>
    <s v="1K1-027"/>
    <s v="TR4X4"/>
    <s v="E3"/>
    <s v="655194050035"/>
    <s v="L012324"/>
    <s v="OV369"/>
    <s v="4150-6306"/>
    <s v="MAL POSICIONADO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7"/>
    <s v="Sem39"/>
    <d v="2019-09-27T00:00:00"/>
    <s v="XND"/>
    <s v="H60A"/>
    <s v="655"/>
    <s v="MADC-S"/>
    <s v="M9T-670"/>
    <s v="1K1-027"/>
    <s v="TR4X4"/>
    <s v="E3"/>
    <s v="655194050035"/>
    <s v="L012324"/>
    <s v="OV369"/>
    <s v="2330-5779"/>
    <s v="RAYADO-BARRA I. DE LA BACA"/>
    <m/>
    <x v="0"/>
    <x v="2"/>
    <m/>
    <m/>
    <m/>
    <m/>
    <s v="FG"/>
    <m/>
    <m/>
    <s v="DEGRADACION"/>
    <s v=" "/>
    <m/>
    <m/>
    <m/>
    <m/>
    <m/>
    <m/>
    <x v="0"/>
  </r>
  <r>
    <n v="2019"/>
    <x v="8"/>
    <s v="Sem40"/>
    <d v="2019-09-30T00:00:00"/>
    <s v="XND"/>
    <s v="H60A"/>
    <s v="655"/>
    <s v="MADC-S"/>
    <s v="M9T-670"/>
    <s v="AJ0-006"/>
    <s v="4X4TST"/>
    <s v="E1D"/>
    <s v="655193950068"/>
    <s v="L012374"/>
    <s v="OV369"/>
    <s v="3420-6617"/>
    <s v="TALONA A LA MANIOBRA-DESLIZADERAS DE ASIENTO  AVI."/>
    <m/>
    <x v="0"/>
    <x v="2"/>
    <m/>
    <m/>
    <m/>
    <m/>
    <s v="ND"/>
    <m/>
    <s v="CSCS1"/>
    <s v="MODO OPERATORIO"/>
    <s v="D"/>
    <s v="TOLEDO"/>
    <m/>
    <m/>
    <m/>
    <m/>
    <m/>
    <x v="0"/>
  </r>
  <r>
    <n v="2019"/>
    <x v="8"/>
    <s v="Sem40"/>
    <d v="2019-10-02T00:00:00"/>
    <s v="XND"/>
    <s v="H60A"/>
    <s v="655"/>
    <s v="MADC-S"/>
    <s v="M9T-670"/>
    <s v="1K1-027"/>
    <s v="TR4X4"/>
    <s v="E1D"/>
    <s v="655194010067"/>
    <s v="L012433"/>
    <s v="TEKNH"/>
    <s v="0060-4026"/>
    <s v="JUEGO IRREGULAR-CAPOT AV.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8"/>
    <s v="Sem40"/>
    <d v="2019-10-02T00:00:00"/>
    <s v="XND"/>
    <s v="H60A"/>
    <s v="655"/>
    <s v="MADC-S"/>
    <s v="M9T-670"/>
    <s v="1K1-027"/>
    <s v="TR4X4"/>
    <s v="E1D"/>
    <s v="655194010067"/>
    <s v="L012433"/>
    <s v="TEKNH"/>
    <s v="6650-2000"/>
    <s v="TREPIDACION-EMBRAGUE"/>
    <m/>
    <x v="0"/>
    <x v="7"/>
    <m/>
    <m/>
    <m/>
    <m/>
    <s v="FG"/>
    <m/>
    <m/>
    <s v="FUNCIONAMIENTO"/>
    <s v=" "/>
    <m/>
    <m/>
    <m/>
    <m/>
    <m/>
    <m/>
    <x v="0"/>
  </r>
  <r>
    <n v="2019"/>
    <x v="8"/>
    <s v="Sem40"/>
    <d v="2019-10-02T00:00:00"/>
    <s v="XND"/>
    <s v="H60A"/>
    <s v="655"/>
    <s v="MADC-S"/>
    <s v="M9T-670"/>
    <s v="1K1-027"/>
    <s v="TR4X2"/>
    <s v="E1D"/>
    <s v="655194010075"/>
    <s v="L012507"/>
    <s v="TEKNH"/>
    <s v="0060-4025"/>
    <s v="JUEGO IRREGULAR-CAPOT AV./ ALETA  AVI."/>
    <m/>
    <x v="0"/>
    <x v="3"/>
    <m/>
    <m/>
    <m/>
    <m/>
    <s v="ND"/>
    <m/>
    <s v="CSCS2"/>
    <s v="GEOMETRIA"/>
    <s v="K"/>
    <s v="HORESTEIN"/>
    <m/>
    <m/>
    <m/>
    <m/>
    <m/>
    <x v="0"/>
  </r>
  <r>
    <n v="2019"/>
    <x v="8"/>
    <s v="Sem40"/>
    <d v="2019-10-02T00:00:00"/>
    <s v="XND"/>
    <s v="H60A"/>
    <s v="655"/>
    <s v="MADC-S"/>
    <s v="M9T-670"/>
    <s v="1K1-027"/>
    <s v="TR4X2"/>
    <s v="E1D"/>
    <s v="655194010075"/>
    <s v="L012507"/>
    <s v="TEKNH"/>
    <s v="1400-5215"/>
    <s v="RETOQUE DE PINTURA APARENTE-PARACHOQUES AV."/>
    <m/>
    <x v="0"/>
    <x v="1"/>
    <m/>
    <m/>
    <m/>
    <m/>
    <s v="ND"/>
    <m/>
    <s v="CSCS2"/>
    <s v="ASPECTO"/>
    <s v="K"/>
    <s v="HORESTEIN"/>
    <m/>
    <m/>
    <m/>
    <m/>
    <m/>
    <x v="0"/>
  </r>
  <r>
    <n v="2019"/>
    <x v="8"/>
    <s v="Sem40"/>
    <d v="2019-10-04T00:00:00"/>
    <s v="XND"/>
    <s v="H60A"/>
    <s v="655"/>
    <s v="MADC-S"/>
    <s v="M9T-670"/>
    <s v="1K1-027"/>
    <s v="TR4X2"/>
    <s v="E2A"/>
    <s v="655193930115"/>
    <s v="L012635"/>
    <s v="OV727"/>
    <s v="2241-4202"/>
    <s v="JUNTA DEFORMADA-DOBLADO INT. DE CAPOT AV.."/>
    <m/>
    <x v="0"/>
    <x v="3"/>
    <m/>
    <m/>
    <m/>
    <m/>
    <s v="FG"/>
    <m/>
    <m/>
    <s v="MODO OPERATORIO"/>
    <s v=" "/>
    <m/>
    <m/>
    <m/>
    <m/>
    <m/>
    <m/>
    <x v="0"/>
  </r>
  <r>
    <n v="2019"/>
    <x v="8"/>
    <s v="Sem40"/>
    <d v="2019-10-04T00:00:00"/>
    <s v="XND"/>
    <s v="H60A"/>
    <s v="655"/>
    <s v="MADC-S"/>
    <s v="M9T-670"/>
    <s v="1K1-027"/>
    <s v="4X4TST"/>
    <s v="E1"/>
    <s v="655194050025"/>
    <s v="L012524"/>
    <s v="OV369"/>
    <s v="4150-6305"/>
    <s v="MAL POSICIONADO-EBANISTERIA MONTANTE DE VANO I."/>
    <m/>
    <x v="0"/>
    <x v="0"/>
    <m/>
    <m/>
    <m/>
    <m/>
    <s v="ND"/>
    <m/>
    <s v="CSCS1"/>
    <s v="MODO OPERATORIO"/>
    <s v="D"/>
    <s v="TOLEDO"/>
    <m/>
    <m/>
    <m/>
    <m/>
    <m/>
    <x v="0"/>
  </r>
  <r>
    <n v="2019"/>
    <x v="8"/>
    <s v="Sem41"/>
    <d v="2019-10-07T00:00:00"/>
    <s v="XND"/>
    <s v="H60A"/>
    <s v="655"/>
    <s v="MADC-S"/>
    <s v="M9T-670"/>
    <s v="1K1-027"/>
    <s v="TR4X2"/>
    <s v="E3"/>
    <s v="655194020107"/>
    <s v="L012653"/>
    <s v="TEKNH"/>
    <s v="0240-4313"/>
    <s v="DEFORMACION CHAPA-TECHO"/>
    <m/>
    <x v="0"/>
    <x v="3"/>
    <m/>
    <m/>
    <m/>
    <m/>
    <s v="FG"/>
    <m/>
    <m/>
    <s v="DEGRADACION"/>
    <s v=" "/>
    <m/>
    <m/>
    <m/>
    <m/>
    <m/>
    <m/>
    <x v="0"/>
  </r>
  <r>
    <n v="2019"/>
    <x v="8"/>
    <s v="Sem41"/>
    <d v="2019-10-07T00:00:00"/>
    <s v="XND"/>
    <s v="H60A"/>
    <s v="655"/>
    <s v="MADC-S"/>
    <s v="M9T-670"/>
    <s v="1K1-027"/>
    <s v="TR4X2"/>
    <s v="E3"/>
    <s v="655194020107"/>
    <s v="L012653"/>
    <s v="TEKNH"/>
    <s v="0021-4013"/>
    <s v="INTRODUCE IRREGULAR-PAÑO DE PUERTA  AVI / ALETA  AVI"/>
    <m/>
    <x v="0"/>
    <x v="3"/>
    <m/>
    <m/>
    <m/>
    <m/>
    <s v="ND"/>
    <m/>
    <s v="CSCS2"/>
    <s v="GEOMETRIA"/>
    <s v="K"/>
    <s v="HORESTEIN"/>
    <m/>
    <m/>
    <m/>
    <m/>
    <m/>
    <x v="0"/>
  </r>
  <r>
    <n v="2019"/>
    <x v="8"/>
    <s v="Sem41"/>
    <d v="2019-10-07T00:00:00"/>
    <s v="XND"/>
    <s v="H60A"/>
    <s v="655"/>
    <s v="MADC-S"/>
    <s v="M9T-670"/>
    <s v="1K1-027"/>
    <s v="TR4X2"/>
    <s v="E3"/>
    <s v="655194020107"/>
    <s v="L012653"/>
    <s v="TEKNH"/>
    <s v="2120-5658"/>
    <s v="NO PLACA-LAMELUNAS EXT. DE PUERTA  ARD."/>
    <m/>
    <x v="0"/>
    <x v="2"/>
    <m/>
    <m/>
    <m/>
    <m/>
    <s v="FG"/>
    <m/>
    <m/>
    <s v="MODO OPERATORIO"/>
    <s v=" "/>
    <m/>
    <m/>
    <m/>
    <m/>
    <m/>
    <m/>
    <x v="0"/>
  </r>
  <r>
    <n v="2019"/>
    <x v="8"/>
    <s v="Sem41"/>
    <d v="2019-10-07T00:00:00"/>
    <s v="XND"/>
    <s v="H60A"/>
    <s v="655"/>
    <s v="MADC-S"/>
    <s v="M9T-670"/>
    <s v="1K1-027"/>
    <s v="TR4X2"/>
    <s v="E3"/>
    <s v="655194020107"/>
    <s v="L012653"/>
    <s v="TEKNH"/>
    <s v="1400-4210"/>
    <s v="RETOQUE DE PINTURA APARENTE-CAPOT AV."/>
    <m/>
    <x v="0"/>
    <x v="1"/>
    <m/>
    <m/>
    <m/>
    <m/>
    <s v="MR"/>
    <m/>
    <m/>
    <s v="ASPECTO"/>
    <s v=" "/>
    <m/>
    <m/>
    <m/>
    <m/>
    <m/>
    <m/>
    <x v="0"/>
  </r>
  <r>
    <n v="2019"/>
    <x v="8"/>
    <s v="Sem41"/>
    <d v="2019-10-08T00:00:00"/>
    <s v="XND"/>
    <s v="H60A"/>
    <s v="655"/>
    <s v="MADC-S"/>
    <s v="M9T-670"/>
    <s v="1K1-027"/>
    <s v="TR4X4"/>
    <s v="E3"/>
    <s v="655194050046"/>
    <s v="L012625"/>
    <s v="TEKNH"/>
    <s v="1180-4414"/>
    <s v="GRANO-PAÑO EXT DE PUERTA ARD"/>
    <m/>
    <x v="0"/>
    <x v="1"/>
    <m/>
    <m/>
    <m/>
    <m/>
    <s v="MR"/>
    <m/>
    <m/>
    <s v="ASPECTO"/>
    <s v=" "/>
    <m/>
    <m/>
    <m/>
    <m/>
    <m/>
    <m/>
    <x v="0"/>
  </r>
  <r>
    <n v="2019"/>
    <x v="8"/>
    <s v="Sem41"/>
    <d v="2019-10-08T00:00:00"/>
    <s v="XND"/>
    <s v="H60A"/>
    <s v="655"/>
    <s v="MADC-S"/>
    <s v="M9T-670"/>
    <s v="1K1-027"/>
    <s v="TR4X4"/>
    <s v="E3"/>
    <s v="655194050046"/>
    <s v="L012625"/>
    <s v="TEKNH"/>
    <s v="1040-4773"/>
    <s v="MASTICO IRREGULAR-CARA INTERNA DE PAÑO LAT  I"/>
    <m/>
    <x v="0"/>
    <x v="1"/>
    <m/>
    <m/>
    <m/>
    <m/>
    <s v="ND"/>
    <m/>
    <s v="CSCS3"/>
    <s v="ASPECTO"/>
    <s v="A"/>
    <s v="SUAREZ"/>
    <m/>
    <m/>
    <m/>
    <m/>
    <m/>
    <x v="0"/>
  </r>
  <r>
    <n v="2019"/>
    <x v="8"/>
    <s v="Sem41"/>
    <d v="2019-10-09T00:00:00"/>
    <s v="XND"/>
    <s v="H60A"/>
    <s v="655"/>
    <s v="MADC-S"/>
    <s v="M9T-670"/>
    <s v="1K1-027"/>
    <s v="TR4X2"/>
    <s v="E2A"/>
    <s v="655194140059"/>
    <s v="L012821"/>
    <s v="OV369"/>
    <s v="0011-4026"/>
    <s v="SOBRESALE IRREGULAR-CAPOT AV.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8"/>
    <s v="Sem41"/>
    <d v="2019-10-09T00:00:00"/>
    <s v="XND"/>
    <s v="H60A"/>
    <s v="655"/>
    <s v="MADC-S"/>
    <s v="M9T-670"/>
    <s v="1K1-027"/>
    <s v="TR4X2"/>
    <s v="E2A"/>
    <s v="655194140059"/>
    <s v="L012821"/>
    <s v="OV369"/>
    <s v="0011-4019"/>
    <s v="SOBRESALE IRREGULAR-PAÑO DE PUERTA  ARI / ALETA  ARI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8"/>
    <s v="Sem41"/>
    <d v="2019-10-09T00:00:00"/>
    <s v="XND"/>
    <s v="H60A"/>
    <s v="655"/>
    <s v="MADC-S"/>
    <s v="M9T-670"/>
    <s v="1K1-027"/>
    <s v="4X4TST"/>
    <s v="E3"/>
    <s v="655194220115"/>
    <s v="L012823"/>
    <s v="TEKNS"/>
    <s v="0030-4007"/>
    <s v="JUEGO EXCESIVO-MARCO PTA. ARI./ BRANCARD SUP. 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8"/>
    <s v="Sem41"/>
    <d v="2019-10-09T00:00:00"/>
    <s v="XND"/>
    <s v="H60A"/>
    <s v="655"/>
    <s v="MADC-S"/>
    <s v="M9T-670"/>
    <s v="1K1-027"/>
    <s v="4X4TST"/>
    <s v="E3"/>
    <s v="655194220115"/>
    <s v="L012823"/>
    <s v="TEKNS"/>
    <s v="0011-4926"/>
    <s v="SOBRESALE IRREGULAR-CAPOT / REJILLA 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8"/>
    <s v="Sem41"/>
    <d v="2019-10-09T00:00:00"/>
    <s v="XND"/>
    <s v="H60A"/>
    <s v="655"/>
    <s v="MADC-S"/>
    <s v="M9T-670"/>
    <s v="1K1-027"/>
    <s v="4X4TST"/>
    <s v="E3"/>
    <s v="655194220115"/>
    <s v="L012823"/>
    <s v="TEKNS"/>
    <s v="8312-6001"/>
    <s v="VIBRACION AL CIERRE DE LA PUERTA-ZONA AR. DEL HABITACULO"/>
    <m/>
    <x v="0"/>
    <x v="7"/>
    <m/>
    <m/>
    <m/>
    <m/>
    <s v="FG"/>
    <m/>
    <m/>
    <s v="RUIDO"/>
    <s v=" "/>
    <m/>
    <m/>
    <m/>
    <m/>
    <m/>
    <m/>
    <x v="0"/>
  </r>
  <r>
    <n v="2019"/>
    <x v="8"/>
    <s v="Sem41"/>
    <d v="2019-10-10T00:00:00"/>
    <s v="XND"/>
    <s v="H60A"/>
    <s v="655"/>
    <s v="MADC-S"/>
    <s v="M9T-670"/>
    <s v="1K1-027"/>
    <s v="TR4X4"/>
    <s v="E3"/>
    <s v="655194120140"/>
    <s v="L012915"/>
    <s v="TEKNS"/>
    <s v="1270-4210"/>
    <s v="HUELLAS-CAPOT AV."/>
    <m/>
    <x v="0"/>
    <x v="1"/>
    <m/>
    <m/>
    <m/>
    <m/>
    <s v="MR"/>
    <m/>
    <m/>
    <s v="ASPECTO"/>
    <s v=" "/>
    <m/>
    <m/>
    <m/>
    <m/>
    <m/>
    <m/>
    <x v="0"/>
  </r>
  <r>
    <n v="2019"/>
    <x v="8"/>
    <s v="Sem41"/>
    <d v="2019-10-10T00:00:00"/>
    <s v="XND"/>
    <s v="H60A"/>
    <s v="655"/>
    <s v="MADC-S"/>
    <s v="M9T-670"/>
    <s v="1K1-027"/>
    <s v="TR4X2"/>
    <s v="E1D"/>
    <s v="655194250125"/>
    <s v="L012904"/>
    <s v="TEKNH"/>
    <s v="1180-4513"/>
    <s v="GRANO-ALETA  ARI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8"/>
    <s v="Sem41"/>
    <d v="2019-10-10T00:00:00"/>
    <s v="XND"/>
    <s v="H60A"/>
    <s v="655"/>
    <s v="MADC-S"/>
    <s v="M9T-670"/>
    <s v="1K1-027"/>
    <s v="TR4X2"/>
    <s v="E1D"/>
    <s v="655194250125"/>
    <s v="L012904"/>
    <s v="TEKNH"/>
    <s v="0011-4926"/>
    <s v="SOBRESALE IRREGULAR-CAPOT / REJILLA 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8"/>
    <s v="Sem41"/>
    <d v="2019-10-11T00:00:00"/>
    <s v="XND"/>
    <s v="H60A"/>
    <s v="655"/>
    <s v="MADC-S"/>
    <s v="M9T-670"/>
    <s v="AJ0-006"/>
    <s v="4X4TST"/>
    <s v="E2A"/>
    <s v="655194220141"/>
    <s v="L012928"/>
    <s v="OV369"/>
    <s v="0011-4974"/>
    <s v="SOBRESALE IRREGULAR-FARO D. / ALETA  AVD."/>
    <m/>
    <x v="0"/>
    <x v="3"/>
    <m/>
    <m/>
    <m/>
    <m/>
    <s v="ND"/>
    <m/>
    <s v="CSCS3"/>
    <s v="GEOMETRIA"/>
    <s v="I"/>
    <s v="DIAZ"/>
    <m/>
    <m/>
    <m/>
    <m/>
    <m/>
    <x v="0"/>
  </r>
  <r>
    <n v="2019"/>
    <x v="8"/>
    <s v="Sem41"/>
    <d v="2019-10-11T00:00:00"/>
    <s v="XND"/>
    <s v="H60A"/>
    <s v="655"/>
    <s v="MADC-S"/>
    <s v="M9T-670"/>
    <s v="AJ0-006"/>
    <s v="4X4TST"/>
    <s v="E2A"/>
    <s v="655194220141"/>
    <s v="L012928"/>
    <s v="OV369"/>
    <s v="6580-3308"/>
    <s v="TIRO-VOLANTE  DE DIRECCION"/>
    <m/>
    <x v="0"/>
    <x v="7"/>
    <m/>
    <m/>
    <m/>
    <m/>
    <s v="FG"/>
    <m/>
    <m/>
    <s v="FUNCIONAMIENTO"/>
    <s v=" "/>
    <m/>
    <m/>
    <m/>
    <m/>
    <m/>
    <m/>
    <x v="0"/>
  </r>
  <r>
    <n v="2019"/>
    <x v="8"/>
    <s v="Sem41"/>
    <d v="2019-10-11T00:00:00"/>
    <s v="XND"/>
    <s v="H60A"/>
    <s v="655"/>
    <s v="MADC-S"/>
    <s v="M9T-670"/>
    <s v="1K1-027"/>
    <s v="TR4X4"/>
    <s v="E2A"/>
    <s v="655194250126"/>
    <s v="L012968"/>
    <s v="TEKNS"/>
    <s v="1420-6441"/>
    <s v="COLOR NO CONJUNTADO-MEDALLON PANEL INT. DE PTA. ARI."/>
    <m/>
    <x v="0"/>
    <x v="4"/>
    <m/>
    <m/>
    <m/>
    <m/>
    <s v="FG"/>
    <m/>
    <m/>
    <s v="ASPECTO"/>
    <s v=" "/>
    <m/>
    <m/>
    <m/>
    <m/>
    <m/>
    <m/>
    <x v="0"/>
  </r>
  <r>
    <n v="2019"/>
    <x v="8"/>
    <s v="Sem41"/>
    <d v="2019-10-11T00:00:00"/>
    <s v="XND"/>
    <s v="H60A"/>
    <s v="655"/>
    <s v="MADC-S"/>
    <s v="M9T-670"/>
    <s v="1K1-027"/>
    <s v="TR4X4"/>
    <s v="E2A"/>
    <s v="655194250126"/>
    <s v="L012968"/>
    <s v="TEKNS"/>
    <s v="1530-4504"/>
    <s v="RAYA SOBRE LACA-PAÑO EXT DE PORTON"/>
    <m/>
    <x v="0"/>
    <x v="2"/>
    <m/>
    <m/>
    <m/>
    <m/>
    <s v="ND"/>
    <m/>
    <s v="CSCS3"/>
    <s v="DEGRADACION"/>
    <s v="I"/>
    <s v="DIAZ"/>
    <m/>
    <m/>
    <m/>
    <m/>
    <m/>
    <x v="0"/>
  </r>
  <r>
    <n v="2019"/>
    <x v="8"/>
    <s v="Sem42"/>
    <d v="2019-10-14T00:00:00"/>
    <s v="XND"/>
    <s v="H60A"/>
    <s v="655"/>
    <s v="MADC-S"/>
    <s v="M9T-670"/>
    <s v="1K1-027"/>
    <s v="4X4TST"/>
    <s v="E2A"/>
    <s v="655194140085"/>
    <s v="L013047"/>
    <s v="OV369"/>
    <s v="4932-4514"/>
    <s v="JUNTA MAL POSICIONADA-ALETA ARD."/>
    <m/>
    <x v="0"/>
    <x v="1"/>
    <m/>
    <m/>
    <m/>
    <m/>
    <s v="ND"/>
    <m/>
    <s v="CSCS3"/>
    <s v="MODO OPERATORIO"/>
    <s v="I"/>
    <s v="DIAZ"/>
    <m/>
    <m/>
    <m/>
    <m/>
    <m/>
    <x v="0"/>
  </r>
  <r>
    <n v="2019"/>
    <x v="8"/>
    <s v="Sem42"/>
    <d v="2019-10-14T00:00:00"/>
    <s v="XND"/>
    <s v="H60A"/>
    <s v="655"/>
    <s v="MADC-S"/>
    <s v="M9T-670"/>
    <s v="1K1-027"/>
    <s v="4X4TST"/>
    <s v="E2A"/>
    <s v="655194140085"/>
    <s v="L013047"/>
    <s v="OV369"/>
    <s v="2120-5654"/>
    <s v="NO PLACA-CAJETIN EXT. LUNA DE PUERTA ARD."/>
    <m/>
    <x v="0"/>
    <x v="2"/>
    <m/>
    <m/>
    <m/>
    <m/>
    <s v="FG"/>
    <m/>
    <m/>
    <s v="MODO OPERATORIO"/>
    <s v=" "/>
    <m/>
    <m/>
    <m/>
    <m/>
    <m/>
    <m/>
    <x v="0"/>
  </r>
  <r>
    <n v="2019"/>
    <x v="8"/>
    <s v="Sem42"/>
    <d v="2019-10-14T00:00:00"/>
    <s v="XND"/>
    <s v="H60A"/>
    <s v="655"/>
    <s v="MADC-S"/>
    <s v="M9T-670"/>
    <s v="1K1-027"/>
    <s v="TR4X2"/>
    <s v="E1D"/>
    <s v="655194140111"/>
    <s v="L013041"/>
    <s v="OV369"/>
    <s v="2241-4202"/>
    <s v="JUNTA DEFORMADA-DOBLADO INT. DE CAPOT AV.."/>
    <m/>
    <x v="0"/>
    <x v="3"/>
    <m/>
    <m/>
    <m/>
    <m/>
    <s v="ND"/>
    <m/>
    <s v="CSCS2"/>
    <s v="MODO OPERATORIO"/>
    <s v="B"/>
    <s v="CARRIZO"/>
    <m/>
    <m/>
    <m/>
    <m/>
    <m/>
    <x v="0"/>
  </r>
  <r>
    <n v="2019"/>
    <x v="8"/>
    <s v="Sem42"/>
    <d v="2019-10-15T00:00:00"/>
    <s v="XND"/>
    <s v="H60A"/>
    <s v="655"/>
    <s v="MADC-S"/>
    <s v="M9T-670"/>
    <s v="1K1-027"/>
    <s v="TR4X2"/>
    <s v="E1D"/>
    <s v="655194150030"/>
    <s v="L013090"/>
    <s v="OV369"/>
    <s v="0011-4926"/>
    <s v="SOBRESALE IRREGULAR-CAPOT / REJILLA  DE CALANDRA"/>
    <m/>
    <x v="0"/>
    <x v="3"/>
    <m/>
    <m/>
    <m/>
    <m/>
    <s v="MR"/>
    <m/>
    <m/>
    <s v="GEOMETRIA"/>
    <s v=" "/>
    <m/>
    <m/>
    <m/>
    <m/>
    <m/>
    <m/>
    <x v="0"/>
  </r>
  <r>
    <n v="2019"/>
    <x v="8"/>
    <s v="Sem42"/>
    <d v="2019-10-16T00:00:00"/>
    <s v="XND"/>
    <s v="H60A"/>
    <s v="655"/>
    <s v="MADC-S"/>
    <s v="M9T-670"/>
    <s v="AJ0-006"/>
    <s v="4X4TST"/>
    <s v="E3"/>
    <s v="655194130413"/>
    <s v="L013106"/>
    <s v="OV369"/>
    <s v="1270-4210"/>
    <s v="HUELLAS-CAPOT AV."/>
    <m/>
    <x v="0"/>
    <x v="1"/>
    <m/>
    <m/>
    <m/>
    <m/>
    <s v="MR"/>
    <m/>
    <m/>
    <s v="ASPECTO"/>
    <s v=" "/>
    <m/>
    <m/>
    <m/>
    <m/>
    <m/>
    <m/>
    <x v="0"/>
  </r>
  <r>
    <n v="2019"/>
    <x v="8"/>
    <s v="Sem42"/>
    <d v="2019-10-16T00:00:00"/>
    <s v="XND"/>
    <s v="H60A"/>
    <s v="655"/>
    <s v="MADC-S"/>
    <s v="M9T-670"/>
    <s v="1K1-027"/>
    <s v="TR4X2"/>
    <s v="E2A"/>
    <s v="655194220135"/>
    <s v="L013150"/>
    <s v="OV727"/>
    <s v="0240-4313"/>
    <s v="DEFORMACION CHAPA-TECHO"/>
    <m/>
    <x v="0"/>
    <x v="3"/>
    <m/>
    <m/>
    <m/>
    <m/>
    <s v="FG"/>
    <m/>
    <m/>
    <s v="DEGRADACION"/>
    <s v=" "/>
    <m/>
    <m/>
    <m/>
    <m/>
    <m/>
    <m/>
    <x v="0"/>
  </r>
  <r>
    <n v="2019"/>
    <x v="8"/>
    <s v="Sem42"/>
    <d v="2019-10-17T00:00:00"/>
    <s v="XND"/>
    <s v="H60A"/>
    <s v="655"/>
    <s v="MADC-S"/>
    <s v="M9T-670"/>
    <s v="1K1-027"/>
    <s v="TR4X2"/>
    <s v="E1D"/>
    <s v="655194210086"/>
    <s v="L013185"/>
    <s v="OV369"/>
    <s v="4150-7947"/>
    <s v="MAL POSICIONADO-REJILLA ALTAVOZ I./ TABLERO DE BORDO"/>
    <m/>
    <x v="0"/>
    <x v="2"/>
    <m/>
    <m/>
    <m/>
    <m/>
    <s v="MR"/>
    <m/>
    <m/>
    <s v="MODO OPERATORIO"/>
    <s v=" "/>
    <m/>
    <m/>
    <m/>
    <m/>
    <m/>
    <m/>
    <x v="0"/>
  </r>
  <r>
    <n v="2019"/>
    <x v="8"/>
    <s v="Sem42"/>
    <d v="2019-10-17T00:00:00"/>
    <s v="XND"/>
    <s v="H60A"/>
    <s v="655"/>
    <s v="MADC-S"/>
    <s v="M9T-670"/>
    <s v="1K1-027"/>
    <s v="4X4TST"/>
    <s v="E3"/>
    <s v="655194250154"/>
    <s v="L013169"/>
    <s v="TEKNS"/>
    <s v="2240-6102"/>
    <s v="DEFORMADO-ALFOMBRA DE PISO AVD."/>
    <m/>
    <x v="0"/>
    <x v="5"/>
    <m/>
    <m/>
    <m/>
    <m/>
    <s v="MR"/>
    <m/>
    <m/>
    <s v="ASPECTO"/>
    <s v=" "/>
    <m/>
    <m/>
    <m/>
    <m/>
    <m/>
    <m/>
    <x v="0"/>
  </r>
  <r>
    <n v="2019"/>
    <x v="8"/>
    <s v="Sem42"/>
    <d v="2019-10-17T00:00:00"/>
    <s v="XND"/>
    <s v="H60A"/>
    <s v="655"/>
    <s v="MADC-S"/>
    <s v="M9T-670"/>
    <s v="1K1-027"/>
    <s v="4X4TST"/>
    <s v="E3"/>
    <s v="655194250154"/>
    <s v="L013169"/>
    <s v="TEKNS"/>
    <s v="0021-4007"/>
    <s v="INTRODUCE IRREGULAR-MARCO PTA. ARI./ BRANCARD SUP. 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8"/>
    <s v="Sem42"/>
    <d v="2019-10-18T00:00:00"/>
    <s v="XND"/>
    <s v="H60A"/>
    <s v="655"/>
    <s v="MADC-S"/>
    <s v="M9T-670"/>
    <s v="1K1-027"/>
    <s v="TR4X4"/>
    <s v="E3P"/>
    <s v="655194210094"/>
    <s v="L013234"/>
    <s v="NV676"/>
    <s v="1520-4413"/>
    <s v="RAYAS-PAÑO EXT DE PUERTA ARI"/>
    <m/>
    <x v="0"/>
    <x v="6"/>
    <m/>
    <m/>
    <m/>
    <m/>
    <s v="ND"/>
    <m/>
    <s v="CSCS2"/>
    <s v="DEGRADACION"/>
    <s v="K"/>
    <s v="HORESTEIN"/>
    <m/>
    <m/>
    <m/>
    <m/>
    <m/>
    <x v="0"/>
  </r>
  <r>
    <n v="2019"/>
    <x v="8"/>
    <s v="Sem42"/>
    <d v="2019-10-18T00:00:00"/>
    <s v="XND"/>
    <s v="H60A"/>
    <s v="655"/>
    <s v="MADC-S"/>
    <s v="M9T-670"/>
    <s v="1K1-027"/>
    <s v="TR4X4"/>
    <s v="E3P"/>
    <s v="655194210094"/>
    <s v="L013234"/>
    <s v="NV676"/>
    <s v="1400-4210"/>
    <s v="RETOQUE DE PINTURA APARENTE-CAPOT AV."/>
    <m/>
    <x v="0"/>
    <x v="1"/>
    <m/>
    <m/>
    <m/>
    <m/>
    <s v="MR"/>
    <m/>
    <m/>
    <s v="ASPECTO"/>
    <s v=" "/>
    <m/>
    <m/>
    <m/>
    <m/>
    <m/>
    <m/>
    <x v="0"/>
  </r>
  <r>
    <n v="2019"/>
    <x v="8"/>
    <s v="Sem42"/>
    <d v="2019-10-18T00:00:00"/>
    <s v="XND"/>
    <s v="H60A"/>
    <s v="655"/>
    <s v="MADC-S"/>
    <s v="M9T-670"/>
    <s v="1K1-027"/>
    <s v="TR4X2"/>
    <s v="E2A"/>
    <s v="655194230350"/>
    <s v="L013241"/>
    <s v="OV727"/>
    <s v="0060-4026"/>
    <s v="JUEGO IRREGULAR-CAPOT AV./ ALETA  AVD."/>
    <m/>
    <x v="0"/>
    <x v="3"/>
    <m/>
    <m/>
    <m/>
    <m/>
    <s v="ND"/>
    <m/>
    <s v="CSCS3"/>
    <s v="GEOMETRIA"/>
    <s v="A"/>
    <s v="SUAREZ"/>
    <m/>
    <m/>
    <m/>
    <m/>
    <m/>
    <x v="0"/>
  </r>
  <r>
    <n v="2019"/>
    <x v="8"/>
    <s v="Sem43"/>
    <d v="2019-10-21T00:00:00"/>
    <s v="XND"/>
    <s v="H60A"/>
    <s v="655"/>
    <s v="MADC-S"/>
    <s v="M9T-670"/>
    <s v="1K1-027"/>
    <s v="TR4X4"/>
    <s v="E3"/>
    <s v="655194220085"/>
    <s v="L013288"/>
    <s v="TEKNS"/>
    <s v="4150-6306"/>
    <s v="MAL POSICIONADO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8"/>
    <s v="Sem43"/>
    <d v="2019-10-21T00:00:00"/>
    <s v="XND"/>
    <s v="H60A"/>
    <s v="655"/>
    <s v="MADC-S"/>
    <s v="M9T-670"/>
    <s v="AJ0-006"/>
    <s v="TR4X4"/>
    <s v="E3"/>
    <s v="655194220148"/>
    <s v="L013308"/>
    <s v="NV676"/>
    <s v="1510-4442"/>
    <s v="DESCONCHADO-REBATIDO DE PUERTA AVD."/>
    <m/>
    <x v="0"/>
    <x v="2"/>
    <m/>
    <m/>
    <m/>
    <m/>
    <s v="ND"/>
    <m/>
    <s v="CSCS3"/>
    <s v="DEGRADACION"/>
    <s v="I"/>
    <s v="DIAZ"/>
    <m/>
    <m/>
    <m/>
    <m/>
    <m/>
    <x v="0"/>
  </r>
  <r>
    <n v="2019"/>
    <x v="8"/>
    <s v="Sem43"/>
    <d v="2019-10-21T00:00:00"/>
    <s v="XND"/>
    <s v="H60A"/>
    <s v="655"/>
    <s v="MADC-S"/>
    <s v="M9T-670"/>
    <s v="AJ0-006"/>
    <s v="TR4X4"/>
    <s v="E3"/>
    <s v="655194220148"/>
    <s v="L013308"/>
    <s v="NV676"/>
    <s v="1400-4772"/>
    <s v="RETOQUE DE PINTURA APARENTE-CARA INTERNA DE PAÑO LAT D"/>
    <m/>
    <x v="0"/>
    <x v="1"/>
    <m/>
    <m/>
    <m/>
    <m/>
    <s v="FG"/>
    <m/>
    <m/>
    <s v="ASPECTO"/>
    <s v=" "/>
    <m/>
    <m/>
    <m/>
    <m/>
    <m/>
    <m/>
    <x v="0"/>
  </r>
  <r>
    <n v="2019"/>
    <x v="8"/>
    <s v="Sem43"/>
    <d v="2019-10-22T00:00:00"/>
    <s v="XND"/>
    <s v="H60A"/>
    <s v="655"/>
    <s v="MADC-S"/>
    <s v="M9T-670"/>
    <s v="1K1-027"/>
    <s v="4X4TST"/>
    <s v="E2A"/>
    <s v="655194240076"/>
    <s v="L013335"/>
    <s v="OV369"/>
    <s v="3220-4401"/>
    <s v="DURO DE CERRAR-PUERTA AVI."/>
    <m/>
    <x v="0"/>
    <x v="3"/>
    <m/>
    <m/>
    <m/>
    <m/>
    <s v="FG"/>
    <m/>
    <m/>
    <s v="FUNCIONAMIENTO"/>
    <s v=" "/>
    <m/>
    <m/>
    <m/>
    <m/>
    <m/>
    <m/>
    <x v="0"/>
  </r>
  <r>
    <n v="2019"/>
    <x v="8"/>
    <s v="Sem43"/>
    <d v="2019-10-22T00:00:00"/>
    <s v="XND"/>
    <s v="H60A"/>
    <s v="655"/>
    <s v="MADC-S"/>
    <s v="M9T-670"/>
    <s v="1K1-027"/>
    <s v="4X4TST"/>
    <s v="E2A"/>
    <s v="655194240076"/>
    <s v="L013335"/>
    <s v="OV369"/>
    <s v="8312-6001"/>
    <s v="VIBRACION AL CIERRE DE LA PUERTA-ZONA AR. DEL HABITACULO"/>
    <m/>
    <x v="0"/>
    <x v="7"/>
    <m/>
    <m/>
    <m/>
    <m/>
    <s v="ND"/>
    <m/>
    <s v="CSCD"/>
    <s v="RUIDO"/>
    <s v="F"/>
    <s v="PANERO"/>
    <m/>
    <m/>
    <m/>
    <m/>
    <m/>
    <x v="0"/>
  </r>
  <r>
    <n v="2019"/>
    <x v="8"/>
    <s v="Sem43"/>
    <d v="2019-10-23T00:00:00"/>
    <s v="XND"/>
    <s v="H60A"/>
    <s v="655"/>
    <s v="MADC-S"/>
    <s v="M9T-670"/>
    <s v="1K1-027"/>
    <s v="TR4X4"/>
    <s v="E3"/>
    <s v="655194310162"/>
    <s v="L013433"/>
    <s v="NV676"/>
    <s v="2850-6697"/>
    <s v="ARRUGAS-GUARNITURA AV.RESPALDO DE ASIENTO AVI."/>
    <m/>
    <x v="0"/>
    <x v="4"/>
    <m/>
    <m/>
    <m/>
    <m/>
    <s v="ND"/>
    <m/>
    <s v="CSCS1"/>
    <s v="ASPECTO"/>
    <s v="J"/>
    <s v="QUINTERO"/>
    <m/>
    <m/>
    <m/>
    <m/>
    <m/>
    <x v="0"/>
  </r>
  <r>
    <n v="2019"/>
    <x v="8"/>
    <s v="Sem43"/>
    <d v="2019-10-23T00:00:00"/>
    <s v="XND"/>
    <s v="H60A"/>
    <s v="655"/>
    <s v="MADC-S"/>
    <s v="M9T-670"/>
    <s v="1K1-027"/>
    <s v="TR4X4"/>
    <s v="E3"/>
    <s v="655194310162"/>
    <s v="L013433"/>
    <s v="NV676"/>
    <s v="1240-4504"/>
    <s v="PIEL DE NARANJA-PAÑO EXT DE PORTON"/>
    <m/>
    <x v="0"/>
    <x v="1"/>
    <m/>
    <m/>
    <m/>
    <m/>
    <s v="FG"/>
    <m/>
    <m/>
    <s v="ASPECTO"/>
    <s v=" "/>
    <m/>
    <m/>
    <m/>
    <m/>
    <m/>
    <m/>
    <x v="0"/>
  </r>
  <r>
    <n v="2019"/>
    <x v="8"/>
    <s v="Sem43"/>
    <d v="2019-10-23T00:00:00"/>
    <s v="XND"/>
    <s v="H60A"/>
    <s v="655"/>
    <s v="MADC-S"/>
    <s v="M9T-670"/>
    <s v="1K1-027"/>
    <s v="TR4X4"/>
    <s v="E3"/>
    <s v="655194130394"/>
    <s v="L013433"/>
    <s v="NV676"/>
    <s v="1240-4504"/>
    <s v="PIEL DE NARANJA-PAÑO EXT DE PORTON"/>
    <m/>
    <x v="0"/>
    <x v="1"/>
    <m/>
    <m/>
    <m/>
    <m/>
    <s v="FG"/>
    <m/>
    <m/>
    <s v="ASPECTO"/>
    <s v=" "/>
    <m/>
    <m/>
    <m/>
    <m/>
    <m/>
    <m/>
    <x v="0"/>
  </r>
  <r>
    <n v="2019"/>
    <x v="8"/>
    <s v="Sem43"/>
    <d v="2019-10-24T00:00:00"/>
    <s v="XND"/>
    <s v="H60A"/>
    <s v="655"/>
    <s v="MADC-S"/>
    <s v="M9T-670"/>
    <s v="1K1-027"/>
    <s v="TR4X4"/>
    <s v="E2A"/>
    <s v="655194250187"/>
    <s v="L013410"/>
    <s v="OV369"/>
    <s v="0240-4313"/>
    <s v="DEFORMACION CHAPA-TECHO"/>
    <m/>
    <x v="0"/>
    <x v="3"/>
    <m/>
    <m/>
    <m/>
    <m/>
    <s v="FG"/>
    <m/>
    <m/>
    <s v="DEGRADACION"/>
    <s v=" "/>
    <m/>
    <m/>
    <m/>
    <m/>
    <m/>
    <m/>
    <x v="0"/>
  </r>
  <r>
    <n v="2019"/>
    <x v="8"/>
    <s v="Sem43"/>
    <d v="2019-10-24T00:00:00"/>
    <s v="XND"/>
    <s v="H60A"/>
    <s v="655"/>
    <s v="MADC-S"/>
    <s v="M9T-670"/>
    <s v="1K1-027"/>
    <s v="TR4X4"/>
    <s v="E2A"/>
    <s v="655194250187"/>
    <s v="L013410"/>
    <s v="OV369"/>
    <s v="3220-4403"/>
    <s v="DURO DE CERRAR-PUERTA ARI."/>
    <m/>
    <x v="0"/>
    <x v="3"/>
    <m/>
    <m/>
    <m/>
    <m/>
    <s v="FG"/>
    <m/>
    <m/>
    <s v="FUNCIONAMIENTO"/>
    <s v=" "/>
    <m/>
    <m/>
    <m/>
    <m/>
    <m/>
    <m/>
    <x v="0"/>
  </r>
  <r>
    <n v="2019"/>
    <x v="8"/>
    <s v="Sem43"/>
    <d v="2019-10-24T00:00:00"/>
    <s v="XND"/>
    <s v="H60A"/>
    <s v="655"/>
    <s v="MADC-S"/>
    <s v="M9T-670"/>
    <s v="1K1-027"/>
    <s v="TR4X4"/>
    <s v="E2A"/>
    <s v="655194250187"/>
    <s v="L013410"/>
    <s v="OV369"/>
    <s v="0011-4926"/>
    <s v="SOBRESALE IRREGULAR-CAPOT / REJILLA  DE CALANDRA"/>
    <m/>
    <x v="0"/>
    <x v="3"/>
    <m/>
    <m/>
    <m/>
    <m/>
    <s v="MR"/>
    <m/>
    <m/>
    <s v="GEOMETRIA"/>
    <s v=" "/>
    <m/>
    <m/>
    <m/>
    <m/>
    <m/>
    <m/>
    <x v="0"/>
  </r>
  <r>
    <n v="2019"/>
    <x v="8"/>
    <s v="Sem43"/>
    <d v="2019-10-24T00:00:00"/>
    <s v="XND"/>
    <s v="H60A"/>
    <s v="655"/>
    <s v="MADC-S"/>
    <s v="M9T-670"/>
    <s v="1K1-027"/>
    <s v="TR4X4"/>
    <s v="E2A"/>
    <s v="655194250187"/>
    <s v="L013410"/>
    <s v="OV369"/>
    <s v="6580-3310"/>
    <s v="TIRO-DIRECCION ASISTIDA"/>
    <m/>
    <x v="0"/>
    <x v="7"/>
    <m/>
    <m/>
    <m/>
    <m/>
    <s v="FG"/>
    <m/>
    <m/>
    <s v="FUNCIONAMIENTO"/>
    <s v=" "/>
    <m/>
    <m/>
    <m/>
    <m/>
    <m/>
    <m/>
    <x v="0"/>
  </r>
  <r>
    <n v="2019"/>
    <x v="8"/>
    <s v="Sem44"/>
    <d v="2019-10-28T00:00:00"/>
    <s v="XND"/>
    <s v="H60A"/>
    <s v="655"/>
    <s v="MADC-S"/>
    <s v="M9T-670"/>
    <s v="1K1-027"/>
    <s v="TR4X2"/>
    <s v="E3"/>
    <s v="655194320176"/>
    <s v="L013592"/>
    <s v="TEKNH"/>
    <s v="8311-5612"/>
    <s v="BATIMIENTO AL CIERRE DE PUERTA-LUNA MOVIL DE PUERTA AVD."/>
    <m/>
    <x v="0"/>
    <x v="8"/>
    <m/>
    <m/>
    <m/>
    <m/>
    <s v="FG"/>
    <m/>
    <m/>
    <s v="RUIDO"/>
    <s v=" "/>
    <m/>
    <m/>
    <m/>
    <m/>
    <m/>
    <m/>
    <x v="0"/>
  </r>
  <r>
    <n v="2019"/>
    <x v="8"/>
    <s v="Sem44"/>
    <d v="2019-10-28T00:00:00"/>
    <s v="XND"/>
    <s v="H60A"/>
    <s v="655"/>
    <s v="MADC-S"/>
    <s v="M9T-670"/>
    <s v="1K1-027"/>
    <s v="TR4X2"/>
    <s v="E3"/>
    <s v="655194320176"/>
    <s v="L013592"/>
    <s v="TEKNH"/>
    <s v="4210-4310"/>
    <s v="MALA CONDUCCION CABLEADO-SALPICADERO ENSAMBLADO"/>
    <m/>
    <x v="0"/>
    <x v="4"/>
    <m/>
    <m/>
    <m/>
    <m/>
    <s v="FG"/>
    <m/>
    <m/>
    <s v="NO CONFORME"/>
    <s v=" "/>
    <m/>
    <m/>
    <m/>
    <m/>
    <m/>
    <m/>
    <x v="0"/>
  </r>
  <r>
    <n v="2019"/>
    <x v="8"/>
    <s v="Sem44"/>
    <d v="2019-10-28T00:00:00"/>
    <s v="XND"/>
    <s v="H60A"/>
    <s v="655"/>
    <s v="MADC-S"/>
    <s v="M9T-670"/>
    <s v="1K1-027"/>
    <s v="TR4X4"/>
    <s v="E3"/>
    <s v="655194350161"/>
    <s v="L013642"/>
    <s v="OV369"/>
    <s v="8311-5612"/>
    <s v="BATIMIENTO AL CIERRE DE PUERTA-LUNA MOVIL DE PUERTA AVD."/>
    <m/>
    <x v="0"/>
    <x v="8"/>
    <m/>
    <m/>
    <m/>
    <m/>
    <s v="FG"/>
    <m/>
    <m/>
    <s v="RUIDO"/>
    <s v=" "/>
    <m/>
    <m/>
    <m/>
    <m/>
    <m/>
    <m/>
    <x v="0"/>
  </r>
  <r>
    <n v="2019"/>
    <x v="8"/>
    <s v="Sem44"/>
    <d v="2019-10-28T00:00:00"/>
    <s v="XND"/>
    <s v="H60A"/>
    <s v="655"/>
    <s v="MADC-S"/>
    <s v="M9T-670"/>
    <s v="1K1-027"/>
    <s v="TR4X4"/>
    <s v="E3"/>
    <s v="655194350161"/>
    <s v="L013642"/>
    <s v="OV369"/>
    <s v="2171-6630"/>
    <s v="VISION INTERNA EXCESIVA-GUARNITURA  AR.DE RESPALDO AVD."/>
    <m/>
    <x v="0"/>
    <x v="4"/>
    <m/>
    <m/>
    <m/>
    <m/>
    <s v="FG"/>
    <m/>
    <m/>
    <s v="NO CONFORME"/>
    <s v=" "/>
    <m/>
    <m/>
    <m/>
    <m/>
    <m/>
    <m/>
    <x v="0"/>
  </r>
  <r>
    <n v="2019"/>
    <x v="8"/>
    <s v="Sem44"/>
    <d v="2019-10-29T00:00:00"/>
    <s v="XND"/>
    <s v="H60A"/>
    <s v="655"/>
    <s v="MADC-S"/>
    <s v="M9T-670"/>
    <s v="1K1-027"/>
    <s v="TR4X4"/>
    <s v="E2A"/>
    <s v="655194320208"/>
    <s v="L013662"/>
    <s v="TEKNH"/>
    <s v="1420-6441"/>
    <s v="COLOR NO CONJUNTADO-MEDALLON PANEL INT. DE PTA. ARI."/>
    <m/>
    <x v="0"/>
    <x v="4"/>
    <m/>
    <m/>
    <m/>
    <m/>
    <s v="MR"/>
    <m/>
    <m/>
    <s v="NO CONFORME"/>
    <s v=" "/>
    <m/>
    <m/>
    <m/>
    <m/>
    <m/>
    <m/>
    <x v="0"/>
  </r>
  <r>
    <n v="2019"/>
    <x v="8"/>
    <s v="Sem44"/>
    <d v="2019-10-29T00:00:00"/>
    <s v="XND"/>
    <s v="H60A"/>
    <s v="655"/>
    <s v="MADC-S"/>
    <s v="M9T-670"/>
    <s v="AJ0-006"/>
    <s v="4X4TST"/>
    <s v="E3"/>
    <s v="655194350165"/>
    <s v="L013692"/>
    <s v="OV369"/>
    <s v="2310-5014"/>
    <s v="MAL REBABADO-TAPA - BASE DE RETROVISOR EXT. D."/>
    <m/>
    <x v="0"/>
    <x v="4"/>
    <m/>
    <m/>
    <m/>
    <m/>
    <s v="FG"/>
    <m/>
    <m/>
    <s v="NO CONFORME"/>
    <s v=" "/>
    <m/>
    <m/>
    <m/>
    <m/>
    <m/>
    <m/>
    <x v="0"/>
  </r>
  <r>
    <n v="2019"/>
    <x v="8"/>
    <s v="Sem44"/>
    <d v="2019-10-30T00:00:00"/>
    <s v="XND"/>
    <s v="H60A"/>
    <s v="655"/>
    <s v="MADC-S"/>
    <s v="M9T-670"/>
    <s v="1K1-027"/>
    <s v="4X4TST"/>
    <s v="E3"/>
    <s v="655194350159"/>
    <s v="L013734"/>
    <s v="TERPR"/>
    <s v="4932-4514"/>
    <s v="JUNTA MAL POSICIONADA-ALETA ARD."/>
    <m/>
    <x v="0"/>
    <x v="1"/>
    <m/>
    <m/>
    <m/>
    <m/>
    <s v="ND"/>
    <m/>
    <s v="CSCS3"/>
    <s v="MODO OPERATORIO"/>
    <s v="I"/>
    <s v="DIAZ"/>
    <m/>
    <m/>
    <m/>
    <m/>
    <m/>
    <x v="0"/>
  </r>
  <r>
    <n v="2019"/>
    <x v="8"/>
    <s v="Sem44"/>
    <d v="2019-10-30T00:00:00"/>
    <s v="XND"/>
    <s v="H60A"/>
    <s v="655"/>
    <s v="MADC-S"/>
    <s v="M9T-670"/>
    <s v="1K1-027"/>
    <s v="4X4TST"/>
    <s v="E3"/>
    <s v="655194350159"/>
    <s v="L013734"/>
    <s v="TERPR"/>
    <s v="2540-5601"/>
    <s v="MANCHAS DE COLA-LUNETA AR FIJA"/>
    <m/>
    <x v="0"/>
    <x v="2"/>
    <m/>
    <m/>
    <m/>
    <m/>
    <s v="FG"/>
    <m/>
    <m/>
    <s v="MODO OPERATORIO"/>
    <s v=" "/>
    <m/>
    <m/>
    <m/>
    <m/>
    <m/>
    <m/>
    <x v="0"/>
  </r>
  <r>
    <n v="2019"/>
    <x v="8"/>
    <s v="Sem44"/>
    <d v="2019-10-31T00:00:00"/>
    <s v="XND"/>
    <s v="H60A"/>
    <s v="655"/>
    <s v="MADC-S"/>
    <s v="M9T-670"/>
    <s v="1K1-027"/>
    <s v="TR4X4"/>
    <s v="E2A"/>
    <s v="655194430008"/>
    <s v="L013835"/>
    <s v="OV727"/>
    <s v="2330-8018"/>
    <s v="RAYADO-PLETINA DE MANDO VENTILACION-CALEFACCION"/>
    <m/>
    <x v="0"/>
    <x v="4"/>
    <m/>
    <m/>
    <m/>
    <m/>
    <s v="ND"/>
    <m/>
    <s v="CSCS1"/>
    <s v="DEGRADACION"/>
    <s v="C"/>
    <s v="FERREYRA"/>
    <m/>
    <m/>
    <m/>
    <m/>
    <m/>
    <x v="0"/>
  </r>
  <r>
    <n v="2019"/>
    <x v="8"/>
    <s v="Sem44"/>
    <d v="2019-10-31T00:00:00"/>
    <s v="XND"/>
    <s v="H60A"/>
    <s v="655"/>
    <s v="MADC-S"/>
    <s v="M9T-670"/>
    <s v="1K1-027"/>
    <s v="TR4X2"/>
    <s v="E1D"/>
    <s v="655194440024"/>
    <s v="L013795"/>
    <s v="OV369"/>
    <s v="0070-4401"/>
    <s v="MAL CENTRADO-PUERTA AVI."/>
    <m/>
    <x v="0"/>
    <x v="3"/>
    <m/>
    <m/>
    <m/>
    <m/>
    <s v="MR"/>
    <m/>
    <m/>
    <s v="GEOMETRIA"/>
    <s v=" "/>
    <m/>
    <m/>
    <m/>
    <m/>
    <m/>
    <m/>
    <x v="0"/>
  </r>
  <r>
    <n v="2019"/>
    <x v="8"/>
    <s v="Sem44"/>
    <d v="2019-10-31T00:00:00"/>
    <s v="XND"/>
    <s v="H60A"/>
    <s v="655"/>
    <s v="MADC-S"/>
    <s v="M9T-670"/>
    <s v="1K1-027"/>
    <s v="TR4X2"/>
    <s v="E1D"/>
    <s v="655194440024"/>
    <s v="L013795"/>
    <s v="OV369"/>
    <s v="1410-4417"/>
    <s v="RETOQUE NO TERMINADO-MARCO DE PUERTA  ARI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8"/>
    <s v="Sem44"/>
    <d v="2019-11-01T00:00:00"/>
    <s v="XND"/>
    <s v="H60A"/>
    <s v="655"/>
    <s v="MADC-S"/>
    <s v="M9T-670"/>
    <s v="AJ0-006"/>
    <s v="4X4TST"/>
    <s v="E3P"/>
    <s v="655194410022"/>
    <s v="L013899"/>
    <s v="TEKNS"/>
    <s v="0021-5672"/>
    <s v="INTRODUCE IRREGULAR-TECHO ABIERTO AV. DE CRISTAL"/>
    <m/>
    <x v="0"/>
    <x v="3"/>
    <m/>
    <m/>
    <m/>
    <m/>
    <s v="FG"/>
    <m/>
    <m/>
    <s v="MODO OPERATORIO"/>
    <s v=" "/>
    <m/>
    <m/>
    <m/>
    <m/>
    <m/>
    <m/>
    <x v="0"/>
  </r>
  <r>
    <n v="2019"/>
    <x v="8"/>
    <s v="Sem44"/>
    <d v="2019-11-01T00:00:00"/>
    <s v="XND"/>
    <s v="H60A"/>
    <s v="655"/>
    <s v="MADC-S"/>
    <s v="M9T-670"/>
    <s v="1K1-027"/>
    <s v="TR4X4"/>
    <s v="E1D"/>
    <s v="655194440020"/>
    <s v="L013866"/>
    <s v="OV369"/>
    <s v="1510-4130"/>
    <s v="DESCONCHADO-PISO AR. DE COFRE-- CAJA"/>
    <m/>
    <x v="0"/>
    <x v="1"/>
    <m/>
    <m/>
    <m/>
    <m/>
    <s v="FG"/>
    <m/>
    <m/>
    <s v="DEGRADACION"/>
    <s v=" "/>
    <m/>
    <m/>
    <m/>
    <m/>
    <m/>
    <m/>
    <x v="0"/>
  </r>
  <r>
    <n v="2019"/>
    <x v="8"/>
    <s v="Sem44"/>
    <d v="2019-11-01T00:00:00"/>
    <s v="XND"/>
    <s v="H60A"/>
    <s v="655"/>
    <s v="MADC-S"/>
    <s v="M9T-670"/>
    <s v="1K1-027"/>
    <s v="TR4X4"/>
    <s v="E1D"/>
    <s v="655194440020"/>
    <s v="L013866"/>
    <s v="OV369"/>
    <s v="2170-5002"/>
    <s v="MAL ASPECTO-REJILLA DE CALANDRA"/>
    <m/>
    <x v="0"/>
    <x v="2"/>
    <m/>
    <m/>
    <m/>
    <m/>
    <s v="MR"/>
    <m/>
    <m/>
    <s v="DEGRADACION"/>
    <s v=" "/>
    <m/>
    <m/>
    <m/>
    <m/>
    <m/>
    <m/>
    <x v="0"/>
  </r>
  <r>
    <n v="2019"/>
    <x v="8"/>
    <s v="Sem44"/>
    <d v="2019-11-01T00:00:00"/>
    <s v="XND"/>
    <s v="H60A"/>
    <s v="655"/>
    <s v="MADC-S"/>
    <s v="M9T-670"/>
    <s v="1K1-027"/>
    <s v="TR4X4"/>
    <s v="E1D"/>
    <s v="655194440020"/>
    <s v="L013866"/>
    <s v="OV369"/>
    <s v="4070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8"/>
    <s v="Sem44"/>
    <d v="2019-11-01T00:00:00"/>
    <s v="XND"/>
    <s v="H60A"/>
    <s v="655"/>
    <s v="MADC-S"/>
    <s v="M9T-670"/>
    <s v="1K1-027"/>
    <s v="TR4X4"/>
    <s v="E1D"/>
    <s v="655194440020"/>
    <s v="L013866"/>
    <s v="OV369"/>
    <s v="4961-4415"/>
    <s v="STRIPPING PAS EN LIGNE-MARCO DE PUERTA  AVI."/>
    <m/>
    <x v="0"/>
    <x v="1"/>
    <m/>
    <m/>
    <m/>
    <m/>
    <s v="ND"/>
    <m/>
    <s v="CSCS2"/>
    <s v="MODO OPERATORIO"/>
    <s v="B"/>
    <s v="CARRIZO"/>
    <m/>
    <m/>
    <m/>
    <m/>
    <m/>
    <x v="0"/>
  </r>
  <r>
    <n v="2019"/>
    <x v="9"/>
    <s v="Sem45"/>
    <d v="2019-11-04T00:00:00"/>
    <s v="XND"/>
    <s v="H60A"/>
    <s v="655"/>
    <s v="MADC-S"/>
    <s v="M9T-670"/>
    <s v="1K1-027"/>
    <s v="4X4TST"/>
    <s v="E3P"/>
    <s v="655194550025"/>
    <s v="L013964"/>
    <s v="TEKNS"/>
    <s v="0022-4027"/>
    <s v="INTRODUCE DIFERENTE I. /  D.-PUERTA DE COFRE / ALETA  AR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9"/>
    <s v="Sem45"/>
    <d v="2019-11-04T00:00:00"/>
    <s v="XND"/>
    <s v="H60A"/>
    <s v="655"/>
    <s v="MADC-S"/>
    <s v="M9T-670"/>
    <s v="1K1-027"/>
    <s v="4X4TST"/>
    <s v="E3P"/>
    <s v="655194550025"/>
    <s v="L013964"/>
    <s v="TEKNS"/>
    <s v="0060-4014"/>
    <s v="JUEGO IRREGULAR-PAÑO DE PUERTA  AVD / ALETA  AVD"/>
    <m/>
    <x v="0"/>
    <x v="3"/>
    <m/>
    <m/>
    <m/>
    <m/>
    <s v="MR"/>
    <m/>
    <m/>
    <s v="GEOMETRIA"/>
    <s v=" "/>
    <m/>
    <m/>
    <m/>
    <m/>
    <m/>
    <m/>
    <x v="0"/>
  </r>
  <r>
    <n v="2019"/>
    <x v="9"/>
    <s v="Sem45"/>
    <d v="2019-11-05T00:00:00"/>
    <s v="XND"/>
    <s v="H60A"/>
    <s v="655"/>
    <s v="MADC-S"/>
    <s v="M9T-670"/>
    <s v="1K1-027"/>
    <s v="TR4X2"/>
    <s v="E2A"/>
    <s v="655194440056"/>
    <s v="L014022"/>
    <s v="OV727"/>
    <s v="0080-4402"/>
    <s v="JUEGO MAL REPARTIDO-PUERTA AVD."/>
    <m/>
    <x v="0"/>
    <x v="3"/>
    <m/>
    <m/>
    <m/>
    <m/>
    <s v="MR"/>
    <m/>
    <m/>
    <s v="GEOMETRIA"/>
    <s v=" "/>
    <m/>
    <m/>
    <m/>
    <m/>
    <m/>
    <m/>
    <x v="0"/>
  </r>
  <r>
    <n v="2019"/>
    <x v="9"/>
    <s v="Sem45"/>
    <d v="2019-11-05T00:00:00"/>
    <s v="XND"/>
    <s v="H60A"/>
    <s v="655"/>
    <s v="MADC-S"/>
    <s v="M9T-670"/>
    <s v="1K1-027"/>
    <s v="TR4X2"/>
    <s v="E2A"/>
    <s v="655194440056"/>
    <s v="L014022"/>
    <s v="OV727"/>
    <s v="1400-4306"/>
    <s v="RETOQUE DE PINTURA APARENTE-CUSTODIA  D."/>
    <m/>
    <x v="0"/>
    <x v="1"/>
    <m/>
    <m/>
    <m/>
    <m/>
    <s v="ND"/>
    <m/>
    <s v="CSCS3"/>
    <s v="ASPECTO"/>
    <s v="I"/>
    <s v="DIAZ"/>
    <m/>
    <m/>
    <m/>
    <m/>
    <m/>
    <x v="0"/>
  </r>
  <r>
    <n v="2019"/>
    <x v="9"/>
    <s v="Sem45"/>
    <d v="2019-11-05T00:00:00"/>
    <s v="XND"/>
    <s v="H60A"/>
    <s v="655"/>
    <s v="MADC-S"/>
    <s v="M9T-670"/>
    <s v="1K1-027"/>
    <s v="TR4X4"/>
    <s v="E3"/>
    <s v="655194450024"/>
    <s v="L014013"/>
    <s v="OV369"/>
    <s v="2850-6697"/>
    <s v="ARRUGAS-GUARNITURA AV.RESPALDO DE ASIENTO AVI."/>
    <m/>
    <x v="0"/>
    <x v="4"/>
    <m/>
    <m/>
    <m/>
    <m/>
    <s v="ND"/>
    <m/>
    <s v="CSCS1"/>
    <s v="ASPECTO"/>
    <s v="D"/>
    <s v="TOLEDO"/>
    <m/>
    <m/>
    <m/>
    <m/>
    <m/>
    <x v="0"/>
  </r>
  <r>
    <n v="2019"/>
    <x v="9"/>
    <s v="Sem45"/>
    <d v="2019-11-05T00:00:00"/>
    <s v="XND"/>
    <s v="H60A"/>
    <s v="655"/>
    <s v="MADC-S"/>
    <s v="M9T-670"/>
    <s v="1K1-027"/>
    <s v="TR4X4"/>
    <s v="E3"/>
    <s v="655194450024"/>
    <s v="L014013"/>
    <s v="OV369"/>
    <s v="1180-4210"/>
    <s v="GRANO-CAPOT AV."/>
    <m/>
    <x v="0"/>
    <x v="1"/>
    <m/>
    <m/>
    <m/>
    <m/>
    <s v="ND"/>
    <m/>
    <s v="CSCS2"/>
    <s v="ASPECTO"/>
    <s v="B"/>
    <s v="CARRIZO"/>
    <m/>
    <m/>
    <m/>
    <m/>
    <m/>
    <x v="0"/>
  </r>
  <r>
    <n v="2019"/>
    <x v="9"/>
    <s v="Sem45"/>
    <d v="2019-11-05T00:00:00"/>
    <s v="XND"/>
    <s v="H60A"/>
    <s v="655"/>
    <s v="MADC-S"/>
    <s v="M9T-670"/>
    <s v="1K1-027"/>
    <s v="TR4X4"/>
    <s v="E3"/>
    <s v="655194450024"/>
    <s v="L014013"/>
    <s v="OV369"/>
    <s v="0011-5913"/>
    <s v="SOBRESALE IRREGULAR-TECHO PANORAMICO DE CRISTAL"/>
    <m/>
    <x v="0"/>
    <x v="2"/>
    <m/>
    <m/>
    <m/>
    <m/>
    <s v="FG"/>
    <m/>
    <m/>
    <s v="GEOMETRIA"/>
    <s v=" "/>
    <m/>
    <m/>
    <m/>
    <m/>
    <m/>
    <m/>
    <x v="0"/>
  </r>
  <r>
    <n v="2019"/>
    <x v="9"/>
    <s v="Sem45"/>
    <d v="2019-11-05T00:00:00"/>
    <s v="XND"/>
    <s v="H60A"/>
    <s v="655"/>
    <s v="MADC-S"/>
    <s v="M9T-670"/>
    <s v="1K1-027"/>
    <s v="TR4X4"/>
    <s v="E3"/>
    <s v="655194450024"/>
    <s v="L014013"/>
    <s v="OV369"/>
    <s v="4961-4415"/>
    <s v="STRIPPING PAS EN LIGNE-MARCO DE PUERTA  AVI."/>
    <m/>
    <x v="0"/>
    <x v="1"/>
    <m/>
    <m/>
    <m/>
    <m/>
    <s v="ND"/>
    <m/>
    <s v="CSCS2"/>
    <s v="MODO OPERATORIO"/>
    <s v="B"/>
    <s v="CARRIZO"/>
    <m/>
    <m/>
    <m/>
    <m/>
    <m/>
    <x v="0"/>
  </r>
  <r>
    <n v="2019"/>
    <x v="9"/>
    <s v="Sem45"/>
    <d v="2019-11-06T00:00:00"/>
    <s v="XND"/>
    <s v="H60A"/>
    <s v="655"/>
    <s v="MADC-S"/>
    <s v="M9T-670"/>
    <s v="1K1-027"/>
    <s v="TR4X4"/>
    <s v="E2A"/>
    <s v="655194450051"/>
    <s v="L014007"/>
    <s v="OV369"/>
    <s v="4070-4214"/>
    <s v="OBTURADOR MAL POSICIONADO-ALETA  AVD."/>
    <m/>
    <x v="0"/>
    <x v="0"/>
    <m/>
    <m/>
    <m/>
    <m/>
    <s v="MR"/>
    <m/>
    <m/>
    <s v="MODO OPERATORIO"/>
    <s v=" "/>
    <m/>
    <m/>
    <m/>
    <m/>
    <m/>
    <m/>
    <x v="0"/>
  </r>
  <r>
    <n v="2019"/>
    <x v="9"/>
    <s v="Sem45"/>
    <d v="2019-11-06T00:00:00"/>
    <s v="XND"/>
    <s v="H60A"/>
    <s v="655"/>
    <s v="MADC-S"/>
    <s v="M9T-670"/>
    <s v="1K1-027"/>
    <s v="TR4X4"/>
    <s v="E2A"/>
    <s v="655194450051"/>
    <s v="L014007"/>
    <s v="OV369"/>
    <s v="2330-4126"/>
    <s v="RAYADO-PELDAÑO D"/>
    <m/>
    <x v="0"/>
    <x v="4"/>
    <m/>
    <m/>
    <m/>
    <m/>
    <s v="FG"/>
    <m/>
    <m/>
    <s v="DEGRADACION"/>
    <s v=" "/>
    <m/>
    <m/>
    <m/>
    <m/>
    <m/>
    <m/>
    <x v="0"/>
  </r>
  <r>
    <n v="2019"/>
    <x v="9"/>
    <s v="Sem45"/>
    <d v="2019-11-06T00:00:00"/>
    <s v="XND"/>
    <s v="H60A"/>
    <s v="655"/>
    <s v="MADC-S"/>
    <s v="M9T-670"/>
    <s v="1K1-027"/>
    <s v="TR4X4"/>
    <s v="E2A"/>
    <s v="655194450051"/>
    <s v="L014007"/>
    <s v="OV369"/>
    <s v="8312-6001"/>
    <s v="VIBRACION AL CIERRE DE LA PUERTA-ZONA AR. DEL HABITACULO"/>
    <m/>
    <x v="0"/>
    <x v="9"/>
    <m/>
    <m/>
    <m/>
    <m/>
    <s v="FG"/>
    <m/>
    <s v="CSCD"/>
    <s v="RUIDO"/>
    <s v=" "/>
    <m/>
    <m/>
    <m/>
    <m/>
    <m/>
    <m/>
    <x v="0"/>
  </r>
  <r>
    <n v="2019"/>
    <x v="9"/>
    <s v="Sem46"/>
    <d v="2019-11-14T00:00:00"/>
    <s v="XND"/>
    <s v="H60A"/>
    <s v="655"/>
    <s v="MADC-S"/>
    <s v="M9T-670"/>
    <s v="1K1-027"/>
    <s v="TR4X2"/>
    <s v="E1D"/>
    <s v="655194540011"/>
    <s v="L014150"/>
    <s v="OV369"/>
    <s v="1420-6441"/>
    <s v="COLOR NO CONJUNTADO-MEDALLON PANEL INT. DE PTA. ARI."/>
    <m/>
    <x v="0"/>
    <x v="4"/>
    <m/>
    <m/>
    <m/>
    <m/>
    <s v="MR"/>
    <m/>
    <m/>
    <s v="ASPECTO"/>
    <s v=" "/>
    <m/>
    <m/>
    <m/>
    <m/>
    <m/>
    <m/>
    <x v="0"/>
  </r>
  <r>
    <n v="2019"/>
    <x v="9"/>
    <s v="Sem46"/>
    <d v="2019-11-14T00:00:00"/>
    <s v="XND"/>
    <s v="H60A"/>
    <s v="655"/>
    <s v="MADC-S"/>
    <s v="M9T-670"/>
    <s v="1K1-027"/>
    <s v="TR4X2"/>
    <s v="E1D"/>
    <s v="655194540011"/>
    <s v="L014150"/>
    <s v="OV369"/>
    <s v="4150-6306"/>
    <s v="MAL POSICIONADO-EBANISTERIA MONTANTE DE VANO D."/>
    <m/>
    <x v="0"/>
    <x v="0"/>
    <m/>
    <m/>
    <m/>
    <m/>
    <s v="MR"/>
    <m/>
    <m/>
    <s v="MODO OPERATORIO"/>
    <s v=" "/>
    <m/>
    <m/>
    <m/>
    <m/>
    <m/>
    <m/>
    <x v="0"/>
  </r>
  <r>
    <n v="2019"/>
    <x v="9"/>
    <s v="Sem46"/>
    <d v="2019-11-14T00:00:00"/>
    <s v="XND"/>
    <s v="H60A"/>
    <s v="655"/>
    <s v="MADC-S"/>
    <s v="M9T-670"/>
    <s v="1K1-027"/>
    <s v="TR4X2"/>
    <s v="E1D"/>
    <s v="655194540011"/>
    <s v="L014150"/>
    <s v="OV369"/>
    <s v="4961-4415"/>
    <s v="STRIPPING PAS EN LIGNE-MARCO DE PUERTA  AVI."/>
    <m/>
    <x v="0"/>
    <x v="1"/>
    <m/>
    <m/>
    <m/>
    <m/>
    <s v="ND"/>
    <m/>
    <s v="CSCS2"/>
    <s v="MODO OPERATORIO"/>
    <s v="J"/>
    <s v="QUINTERO"/>
    <m/>
    <m/>
    <m/>
    <m/>
    <m/>
    <x v="0"/>
  </r>
  <r>
    <n v="2019"/>
    <x v="9"/>
    <s v="Sem46"/>
    <d v="2019-11-15T00:00:00"/>
    <s v="XND"/>
    <s v="H60A"/>
    <s v="655"/>
    <s v="MADC-S"/>
    <s v="M9T-670"/>
    <s v="1K1-027"/>
    <s v="TR4X2"/>
    <s v="E2A"/>
    <s v="655194520028"/>
    <s v="L014088"/>
    <s v="OV369"/>
    <s v="2240-5215"/>
    <s v="DEFORMADO-PARACHOQUES AV."/>
    <m/>
    <x v="0"/>
    <x v="2"/>
    <m/>
    <m/>
    <m/>
    <m/>
    <s v="ND"/>
    <m/>
    <s v="CSCS2"/>
    <s v="DEGRADACION"/>
    <s v="K"/>
    <s v="HORESTEIN"/>
    <m/>
    <m/>
    <m/>
    <m/>
    <m/>
    <x v="0"/>
  </r>
  <r>
    <n v="2019"/>
    <x v="9"/>
    <s v="Sem46"/>
    <d v="2019-11-15T00:00:00"/>
    <s v="XND"/>
    <s v="H60A"/>
    <s v="655"/>
    <s v="MADC-S"/>
    <s v="M9T-670"/>
    <s v="1K1-027"/>
    <s v="4X4TST"/>
    <s v="E2A"/>
    <s v="655194530003"/>
    <s v="L014164"/>
    <s v="NV676"/>
    <s v="0240-4418"/>
    <s v="DEFORMACION CHAPA-MARCO DE PUERTA  ARD."/>
    <m/>
    <x v="0"/>
    <x v="3"/>
    <m/>
    <m/>
    <m/>
    <m/>
    <s v="MR"/>
    <m/>
    <m/>
    <s v="DEGRADACION"/>
    <s v=" "/>
    <m/>
    <m/>
    <m/>
    <m/>
    <m/>
    <m/>
    <x v="0"/>
  </r>
  <r>
    <n v="2019"/>
    <x v="9"/>
    <s v="Sem47"/>
    <d v="2019-11-19T00:00:00"/>
    <s v="XND"/>
    <s v="H60A"/>
    <s v="655"/>
    <s v="MADC-S"/>
    <s v="M9T-670"/>
    <s v="AJ0-006"/>
    <s v="4X4TST"/>
    <s v="E2A"/>
    <s v="655194530011"/>
    <s v="L014212"/>
    <s v="NV676"/>
    <s v="0240-4313"/>
    <s v="DEFORMACION CHAPA-TECHO"/>
    <m/>
    <x v="0"/>
    <x v="3"/>
    <m/>
    <m/>
    <m/>
    <m/>
    <s v="FG"/>
    <m/>
    <m/>
    <s v="DEGRADACION"/>
    <s v=" "/>
    <m/>
    <m/>
    <m/>
    <m/>
    <m/>
    <m/>
    <x v="0"/>
  </r>
  <r>
    <n v="2019"/>
    <x v="9"/>
    <s v="Sem47"/>
    <d v="2019-11-20T00:00:00"/>
    <s v="XND"/>
    <s v="H60A"/>
    <s v="655"/>
    <s v="MADC-S"/>
    <s v="M9T-670"/>
    <s v="1K1-027"/>
    <s v="TR4X2"/>
    <s v="E1D"/>
    <s v="655194550046"/>
    <s v="L014310"/>
    <s v="OV369"/>
    <s v="3330-7119"/>
    <s v="CALIDAD DE SONIDO DEFECTUOSA-CLAXON O BOCINAS I."/>
    <m/>
    <x v="0"/>
    <x v="4"/>
    <m/>
    <m/>
    <m/>
    <m/>
    <s v="ND"/>
    <m/>
    <s v="CSCD"/>
    <s v="NO CONFORME"/>
    <s v="G"/>
    <s v="ZEBALLOS"/>
    <m/>
    <m/>
    <m/>
    <m/>
    <m/>
    <x v="0"/>
  </r>
  <r>
    <n v="2019"/>
    <x v="9"/>
    <s v="Sem47"/>
    <d v="2019-11-20T00:00:00"/>
    <s v="XND"/>
    <s v="H60A"/>
    <s v="655"/>
    <s v="MADC-S"/>
    <s v="M9T-670"/>
    <s v="1K1-027"/>
    <s v="TR4X2"/>
    <s v="E1D"/>
    <s v="655194550046"/>
    <s v="L014310"/>
    <s v="OV369"/>
    <s v="0080-4403"/>
    <s v="JUEGO MAL REPARTIDO-PUERTA ARI."/>
    <m/>
    <x v="0"/>
    <x v="3"/>
    <m/>
    <m/>
    <m/>
    <m/>
    <s v="MR"/>
    <m/>
    <m/>
    <s v="GEOMETRIA"/>
    <s v=" "/>
    <m/>
    <m/>
    <m/>
    <m/>
    <m/>
    <m/>
    <x v="0"/>
  </r>
  <r>
    <n v="2019"/>
    <x v="9"/>
    <s v="Sem47"/>
    <d v="2019-11-20T00:00:00"/>
    <s v="XND"/>
    <s v="H60A"/>
    <s v="655"/>
    <s v="MADC-S"/>
    <s v="M9T-670"/>
    <s v="1K1-027"/>
    <s v="TR4X4"/>
    <s v="E2A"/>
    <s v="655194620011"/>
    <s v="L014286"/>
    <s v="OV369"/>
    <s v="1180-4504"/>
    <s v="GRANO-PAÑO EXT DE PORTON"/>
    <m/>
    <x v="0"/>
    <x v="1"/>
    <m/>
    <m/>
    <m/>
    <m/>
    <s v="ND"/>
    <m/>
    <s v="CSCS3"/>
    <s v="ASPECTO"/>
    <s v="I"/>
    <s v="DIAZ"/>
    <m/>
    <m/>
    <m/>
    <m/>
    <m/>
    <x v="0"/>
  </r>
  <r>
    <n v="2019"/>
    <x v="9"/>
    <s v="Sem47"/>
    <d v="2019-11-20T00:00:00"/>
    <s v="XND"/>
    <s v="H60A"/>
    <s v="655"/>
    <s v="MADC-S"/>
    <s v="M9T-670"/>
    <s v="1K1-027"/>
    <s v="TR4X4"/>
    <s v="E2A"/>
    <s v="655194620011"/>
    <s v="L014286"/>
    <s v="OV369"/>
    <s v="0022-4928"/>
    <s v="INTRODUCE DIFERENTE I. /  D.-CAPOT / FARO D."/>
    <m/>
    <x v="0"/>
    <x v="3"/>
    <m/>
    <m/>
    <m/>
    <m/>
    <s v="MR"/>
    <m/>
    <m/>
    <s v="GEOMETRIA"/>
    <s v=" "/>
    <m/>
    <m/>
    <m/>
    <m/>
    <m/>
    <m/>
    <x v="0"/>
  </r>
  <r>
    <n v="2019"/>
    <x v="9"/>
    <s v="Sem47"/>
    <d v="2019-11-20T00:00:00"/>
    <s v="XND"/>
    <s v="H60A"/>
    <s v="655"/>
    <s v="MADC-S"/>
    <s v="M9T-670"/>
    <s v="1K1-027"/>
    <s v="TR4X4"/>
    <s v="E2A"/>
    <s v="655194620011"/>
    <s v="L014286"/>
    <s v="OV369"/>
    <s v="1090-4118"/>
    <s v="MASTICO AGRIETADO -PASO DE RUEDA  ARD./ LADO DE CAJA"/>
    <m/>
    <x v="1"/>
    <x v="1"/>
    <m/>
    <m/>
    <m/>
    <m/>
    <s v="ND"/>
    <m/>
    <s v="CSCS3"/>
    <s v="ASPECTO"/>
    <s v="J"/>
    <s v="QUINTERO"/>
    <m/>
    <m/>
    <m/>
    <m/>
    <m/>
    <x v="0"/>
  </r>
  <r>
    <n v="2019"/>
    <x v="9"/>
    <s v="Sem47"/>
    <d v="2019-11-21T00:00:00"/>
    <s v="XND"/>
    <s v="H60A"/>
    <s v="655"/>
    <s v="MADC-S"/>
    <s v="M9T-670"/>
    <s v="1K1-027"/>
    <s v="4X4TST"/>
    <s v="E1D"/>
    <s v="655194410007"/>
    <s v="L014264"/>
    <s v="OV369"/>
    <s v="0080-4403"/>
    <s v="JUEGO MAL REPARTIDO-PUERTA ARI.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9"/>
    <s v="Sem47"/>
    <d v="2019-11-21T00:00:00"/>
    <s v="XND"/>
    <s v="H60A"/>
    <s v="655"/>
    <s v="MADC-S"/>
    <s v="M9T-670"/>
    <s v="1K1-027"/>
    <s v="4X4TST"/>
    <s v="E1D"/>
    <s v="655194410007"/>
    <s v="L014264"/>
    <s v="OV369"/>
    <s v="2330-5483"/>
    <s v="RAYADO-LLAVES DE PUERTAS"/>
    <m/>
    <x v="0"/>
    <x v="2"/>
    <m/>
    <m/>
    <m/>
    <m/>
    <s v="FG"/>
    <m/>
    <m/>
    <s v="DEGRADACION"/>
    <s v=" "/>
    <m/>
    <m/>
    <m/>
    <m/>
    <m/>
    <m/>
    <x v="0"/>
  </r>
  <r>
    <n v="2019"/>
    <x v="9"/>
    <s v="Sem47"/>
    <d v="2019-11-21T00:00:00"/>
    <s v="XND"/>
    <s v="H60A"/>
    <s v="655"/>
    <s v="MADC-S"/>
    <s v="M9T-670"/>
    <s v="1K1-027"/>
    <s v="TR4X2"/>
    <s v="E3"/>
    <s v="655194720187"/>
    <s v="L014360"/>
    <s v="NV676"/>
    <s v="0060-4926"/>
    <s v="JUEGO IRREGULAR-CAPOT / REJILLA  DE CALANDRA"/>
    <m/>
    <x v="0"/>
    <x v="3"/>
    <m/>
    <m/>
    <m/>
    <m/>
    <s v="ND"/>
    <m/>
    <s v="CSCS2"/>
    <s v="GEOMETRIA"/>
    <s v="B"/>
    <s v="CARRIZO"/>
    <m/>
    <m/>
    <m/>
    <m/>
    <m/>
    <x v="0"/>
  </r>
  <r>
    <n v="2019"/>
    <x v="9"/>
    <s v="Sem47"/>
    <d v="2019-11-22T00:00:00"/>
    <s v="XND"/>
    <s v="H60A"/>
    <s v="655"/>
    <s v="MADC-S"/>
    <s v="M9T-670"/>
    <s v="AJ0-006"/>
    <s v="4X4TST"/>
    <s v="E1"/>
    <s v="655194540020"/>
    <s v="L014415"/>
    <s v="OV369"/>
    <s v="0080-4403"/>
    <s v="JUEGO MAL REPARTIDO-PUERTA ARI."/>
    <m/>
    <x v="0"/>
    <x v="3"/>
    <m/>
    <m/>
    <m/>
    <m/>
    <s v="MR"/>
    <m/>
    <m/>
    <s v="GEOMETRIA"/>
    <s v=" "/>
    <m/>
    <m/>
    <m/>
    <m/>
    <m/>
    <m/>
    <x v="0"/>
  </r>
  <r>
    <n v="2019"/>
    <x v="9"/>
    <s v="Sem47"/>
    <d v="2019-11-22T00:00:00"/>
    <s v="XND"/>
    <s v="H60A"/>
    <s v="655"/>
    <s v="MADC-S"/>
    <s v="M9T-670"/>
    <s v="1K1-027"/>
    <s v="TR4X2"/>
    <s v="E2A"/>
    <s v="655194610049"/>
    <s v="L014426"/>
    <s v="TERPR"/>
    <s v="1420-6441"/>
    <s v="COLOR NO CONJUNTADO-MEDALLON PANEL INT. DE PTA. ARI."/>
    <m/>
    <x v="0"/>
    <x v="4"/>
    <m/>
    <m/>
    <m/>
    <m/>
    <s v="MR"/>
    <m/>
    <m/>
    <s v="ASPECTO"/>
    <s v=" "/>
    <m/>
    <m/>
    <m/>
    <m/>
    <m/>
    <m/>
    <x v="0"/>
  </r>
  <r>
    <n v="2019"/>
    <x v="9"/>
    <s v="Sem47"/>
    <d v="2019-11-22T00:00:00"/>
    <s v="XND"/>
    <s v="H60A"/>
    <s v="655"/>
    <s v="MADC-S"/>
    <s v="M9T-670"/>
    <s v="1K1-027"/>
    <s v="TR4X2"/>
    <s v="E2A"/>
    <s v="655194610049"/>
    <s v="L014426"/>
    <s v="TERPR"/>
    <s v="6580-3310"/>
    <s v="TIRO-DIRECCION ASISTIDA"/>
    <m/>
    <x v="0"/>
    <x v="6"/>
    <m/>
    <m/>
    <m/>
    <m/>
    <s v="FG"/>
    <m/>
    <m/>
    <s v="FUNCIONAMIENTO"/>
    <s v=" "/>
    <m/>
    <m/>
    <m/>
    <m/>
    <m/>
    <m/>
    <x v="0"/>
  </r>
  <r>
    <n v="2019"/>
    <x v="9"/>
    <s v="Sem48"/>
    <d v="2019-11-25T00:00:00"/>
    <s v="XND"/>
    <s v="H60A"/>
    <s v="655"/>
    <s v="MADC-S"/>
    <s v="M9T-670"/>
    <s v="1K1-027"/>
    <s v="TR4X2"/>
    <s v="E1"/>
    <s v="655194540027"/>
    <s v="L014277"/>
    <s v="OV369"/>
    <s v="1180-4334"/>
    <s v="GRANO-MONTANTE D.VANO DE PARABRISAS"/>
    <m/>
    <x v="0"/>
    <x v="1"/>
    <m/>
    <m/>
    <m/>
    <m/>
    <s v="MR"/>
    <m/>
    <m/>
    <s v="ASPECTO"/>
    <s v=" "/>
    <m/>
    <m/>
    <m/>
    <m/>
    <m/>
    <m/>
    <x v="0"/>
  </r>
  <r>
    <n v="2019"/>
    <x v="9"/>
    <s v="Sem48"/>
    <d v="2019-11-25T00:00:00"/>
    <s v="XND"/>
    <s v="H60A"/>
    <s v="655"/>
    <s v="MADC-S"/>
    <s v="M9T-670"/>
    <s v="1K1-027"/>
    <s v="TR4X2"/>
    <s v="E1"/>
    <s v="655194540027"/>
    <s v="L014277"/>
    <s v="OV369"/>
    <s v="4890-4376"/>
    <s v="PROTECTOR MAL POSICIONADO-ENCUADRAMIENTO DE PUERTA ARD."/>
    <m/>
    <x v="0"/>
    <x v="2"/>
    <m/>
    <m/>
    <m/>
    <m/>
    <s v="MR"/>
    <m/>
    <m/>
    <s v="MODO OPERATORIO"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s v=" "/>
    <m/>
    <m/>
    <m/>
    <m/>
    <m/>
    <m/>
    <x v="0"/>
  </r>
  <r>
    <n v="2019"/>
    <x v="9"/>
    <s v="Sem48"/>
    <d v="2019-11-26T00:00:00"/>
    <s v="XND"/>
    <s v="H60A"/>
    <s v="655"/>
    <s v="MADC-S"/>
    <s v="M9T-690"/>
    <s v="1K1-027"/>
    <s v="4X4TST"/>
    <s v="E2A"/>
    <s v="655194620015"/>
    <s v="L014552"/>
    <s v="OV369"/>
    <s v="0080-4402"/>
    <s v="JUEGO MAL REPARTIDO-PUERTA AVD."/>
    <m/>
    <x v="0"/>
    <x v="3"/>
    <m/>
    <m/>
    <m/>
    <m/>
    <s v="MR"/>
    <m/>
    <m/>
    <s v="GEOMETRIA"/>
    <m/>
    <m/>
    <m/>
    <m/>
    <m/>
    <m/>
    <m/>
    <x v="0"/>
  </r>
  <r>
    <n v="2019"/>
    <x v="9"/>
    <s v="Sem48"/>
    <d v="2019-11-26T00:00:00"/>
    <s v="XND"/>
    <s v="H60A"/>
    <s v="655"/>
    <s v="MADC-S"/>
    <s v="M9T-670"/>
    <s v="1K1-027"/>
    <s v="TR4X2"/>
    <s v="E1"/>
    <s v="655194650046"/>
    <s v="L014562"/>
    <s v="OV369"/>
    <s v="0011-4926"/>
    <s v="SOBRESALE IRREGULAR-CAPOT / REJILLA  DE CALANDRA"/>
    <m/>
    <x v="0"/>
    <x v="3"/>
    <m/>
    <m/>
    <m/>
    <m/>
    <s v="MR"/>
    <m/>
    <m/>
    <s v="GEOMETRIA"/>
    <m/>
    <m/>
    <m/>
    <m/>
    <m/>
    <m/>
    <m/>
    <x v="0"/>
  </r>
  <r>
    <n v="2019"/>
    <x v="9"/>
    <s v="Sem48"/>
    <d v="2019-11-27T00:00:00"/>
    <s v="XND"/>
    <s v="H60A"/>
    <s v="655"/>
    <s v="MADC-S"/>
    <s v="M9T-670"/>
    <s v="1K1-027"/>
    <s v="TR4X4"/>
    <s v="E3"/>
    <s v="655194630012"/>
    <s v="L014585"/>
    <s v="TEKNS"/>
    <s v="1240-4504"/>
    <s v="PIEL DE NARANJA-PAÑO EXT DE PORTON"/>
    <m/>
    <x v="0"/>
    <x v="1"/>
    <m/>
    <m/>
    <m/>
    <m/>
    <s v="FG"/>
    <m/>
    <m/>
    <s v="ASPECTO"/>
    <m/>
    <m/>
    <m/>
    <m/>
    <m/>
    <m/>
    <m/>
    <x v="0"/>
  </r>
  <r>
    <n v="2019"/>
    <x v="9"/>
    <s v="Sem48"/>
    <d v="2019-11-27T00:00:00"/>
    <s v="XND"/>
    <s v="H60A"/>
    <s v="655"/>
    <s v="MADC-S"/>
    <s v="M9T-670"/>
    <s v="1K1-027"/>
    <s v="TR4X4"/>
    <s v="E3"/>
    <s v="655194630012"/>
    <s v="L014585"/>
    <s v="TEKNS"/>
    <s v="6580-3310"/>
    <s v="TIRO-DIRECCION ASISTIDA"/>
    <m/>
    <x v="0"/>
    <x v="7"/>
    <m/>
    <m/>
    <m/>
    <m/>
    <s v="FG"/>
    <m/>
    <m/>
    <s v="FUNCIONAMIENTO"/>
    <m/>
    <m/>
    <m/>
    <m/>
    <m/>
    <m/>
    <m/>
    <x v="0"/>
  </r>
  <r>
    <n v="2019"/>
    <x v="9"/>
    <s v="Sem48"/>
    <d v="2019-11-27T00:00:00"/>
    <s v="XND"/>
    <s v="H60A"/>
    <s v="655"/>
    <s v="MADC-S"/>
    <s v="M9T-670"/>
    <s v="AJ0-006"/>
    <s v="4X4TST"/>
    <s v="E3P"/>
    <s v="655194630052"/>
    <s v="L014621"/>
    <s v="TEKNS"/>
    <s v="0240-4313"/>
    <s v="DEFORMACION CHAPA-TECHO"/>
    <m/>
    <x v="0"/>
    <x v="3"/>
    <m/>
    <m/>
    <m/>
    <m/>
    <s v="FG"/>
    <m/>
    <m/>
    <s v="DEGRADACION"/>
    <m/>
    <m/>
    <m/>
    <m/>
    <m/>
    <m/>
    <m/>
    <x v="0"/>
  </r>
  <r>
    <n v="2019"/>
    <x v="9"/>
    <s v="Sem48"/>
    <d v="2019-11-28T00:00:00"/>
    <s v="XND"/>
    <s v="H60A"/>
    <s v="655"/>
    <s v="MADC-S"/>
    <s v="M9T-670"/>
    <s v="1K1-027"/>
    <s v="TR4X4"/>
    <s v="E3"/>
    <s v="655194720196"/>
    <s v="L014682"/>
    <s v="OV369"/>
    <s v="2330-6200"/>
    <s v="RAYADO-TABLERO DE BORDO"/>
    <m/>
    <x v="1"/>
    <x v="2"/>
    <m/>
    <m/>
    <m/>
    <m/>
    <s v="FG"/>
    <m/>
    <m/>
    <s v="DEGRADACION"/>
    <m/>
    <m/>
    <m/>
    <m/>
    <m/>
    <m/>
    <m/>
    <x v="0"/>
  </r>
  <r>
    <n v="2019"/>
    <x v="9"/>
    <s v="Sem48"/>
    <d v="2019-11-29T00:00:00"/>
    <s v="XND"/>
    <s v="H60A"/>
    <s v="655"/>
    <s v="MADC-S"/>
    <s v="M9T-670"/>
    <s v="1K1-027"/>
    <s v="TR4X2"/>
    <s v="E1D"/>
    <s v="655194750175"/>
    <s v="L014740"/>
    <s v="OV369"/>
    <s v="1420-6441"/>
    <s v="COLOR NO CONJUNTADO-MEDALLON PANEL INT. DE PTA. ARI."/>
    <m/>
    <x v="0"/>
    <x v="4"/>
    <m/>
    <m/>
    <m/>
    <m/>
    <s v="MR"/>
    <m/>
    <m/>
    <s v="ASPECTO"/>
    <m/>
    <m/>
    <m/>
    <m/>
    <m/>
    <m/>
    <m/>
    <x v="0"/>
  </r>
  <r>
    <n v="2019"/>
    <x v="9"/>
    <s v="Sem48"/>
    <d v="2019-11-29T00:00:00"/>
    <s v="XND"/>
    <s v="H60A"/>
    <s v="655"/>
    <s v="MADC-S"/>
    <s v="M9T-670"/>
    <s v="1K1-027"/>
    <s v="4X4TST"/>
    <s v="E3"/>
    <s v="655194820107"/>
    <s v="L014650"/>
    <s v="TEKNS"/>
    <s v="0080-4401"/>
    <s v="JUEGO MAL REPARTIDO-PUERTA AVI."/>
    <m/>
    <x v="0"/>
    <x v="0"/>
    <m/>
    <m/>
    <m/>
    <m/>
    <s v="MR"/>
    <m/>
    <m/>
    <s v="GEOMETRIA"/>
    <m/>
    <m/>
    <m/>
    <m/>
    <m/>
    <m/>
    <m/>
    <x v="0"/>
  </r>
  <r>
    <n v="2019"/>
    <x v="9"/>
    <s v="Sem48"/>
    <d v="2019-11-29T00:00:00"/>
    <s v="XND"/>
    <s v="H60A"/>
    <s v="655"/>
    <s v="MADC-S"/>
    <s v="M9T-670"/>
    <s v="1K1-027"/>
    <s v="4X4TST"/>
    <s v="E3"/>
    <s v="655194820107"/>
    <s v="L014650"/>
    <s v="TEKNS"/>
    <s v="2330-6401"/>
    <s v="RAYADO-PANEL INT. DE PUERTA AVI."/>
    <m/>
    <x v="0"/>
    <x v="0"/>
    <m/>
    <m/>
    <m/>
    <m/>
    <s v="MR"/>
    <m/>
    <m/>
    <s v="DEGRADACION"/>
    <m/>
    <m/>
    <m/>
    <m/>
    <m/>
    <m/>
    <m/>
    <x v="0"/>
  </r>
  <r>
    <n v="2019"/>
    <x v="9"/>
    <s v="Sem48"/>
    <d v="2019-11-29T00:00:00"/>
    <s v="XND"/>
    <s v="H60A"/>
    <s v="655"/>
    <s v="MADC-S"/>
    <s v="M9T-670"/>
    <s v="1K1-027"/>
    <s v="4X4TST"/>
    <s v="E3"/>
    <s v="655194820107"/>
    <s v="L014650"/>
    <s v="TEKNS"/>
    <s v="1400-5215"/>
    <s v="RETOQUE DE PINTURA APARENTE-PARACHOQUES AV."/>
    <m/>
    <x v="0"/>
    <x v="0"/>
    <m/>
    <m/>
    <m/>
    <m/>
    <s v="MR"/>
    <m/>
    <m/>
    <s v="ASPECTO"/>
    <m/>
    <m/>
    <m/>
    <m/>
    <m/>
    <m/>
    <m/>
    <x v="0"/>
  </r>
  <r>
    <m/>
    <x v="10"/>
    <m/>
    <m/>
    <m/>
    <m/>
    <m/>
    <m/>
    <m/>
    <m/>
    <m/>
    <m/>
    <m/>
    <m/>
    <m/>
    <m/>
    <m/>
    <m/>
    <x v="2"/>
    <x v="7"/>
    <m/>
    <m/>
    <m/>
    <m/>
    <m/>
    <m/>
    <m/>
    <m/>
    <m/>
    <m/>
    <m/>
    <m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5">
  <r>
    <x v="0"/>
    <m/>
    <x v="0"/>
    <x v="0"/>
    <m/>
    <m/>
    <m/>
    <m/>
    <x v="0"/>
  </r>
  <r>
    <x v="1"/>
    <m/>
    <x v="0"/>
    <x v="1"/>
    <m/>
    <m/>
    <m/>
    <m/>
    <x v="0"/>
  </r>
  <r>
    <x v="2"/>
    <m/>
    <x v="0"/>
    <x v="1"/>
    <m/>
    <m/>
    <m/>
    <m/>
    <x v="0"/>
  </r>
  <r>
    <x v="3"/>
    <m/>
    <x v="0"/>
    <x v="2"/>
    <m/>
    <m/>
    <m/>
    <m/>
    <x v="0"/>
  </r>
  <r>
    <x v="4"/>
    <m/>
    <x v="0"/>
    <x v="1"/>
    <m/>
    <m/>
    <m/>
    <m/>
    <x v="1"/>
  </r>
  <r>
    <x v="5"/>
    <m/>
    <x v="0"/>
    <x v="2"/>
    <m/>
    <m/>
    <m/>
    <m/>
    <x v="1"/>
  </r>
  <r>
    <x v="6"/>
    <m/>
    <x v="0"/>
    <x v="1"/>
    <m/>
    <m/>
    <m/>
    <m/>
    <x v="1"/>
  </r>
  <r>
    <x v="7"/>
    <m/>
    <x v="0"/>
    <x v="3"/>
    <m/>
    <m/>
    <m/>
    <m/>
    <x v="0"/>
  </r>
  <r>
    <x v="8"/>
    <m/>
    <x v="0"/>
    <x v="1"/>
    <m/>
    <m/>
    <m/>
    <m/>
    <x v="0"/>
  </r>
  <r>
    <x v="9"/>
    <m/>
    <x v="0"/>
    <x v="1"/>
    <m/>
    <m/>
    <m/>
    <m/>
    <x v="0"/>
  </r>
  <r>
    <x v="10"/>
    <m/>
    <x v="0"/>
    <x v="1"/>
    <m/>
    <m/>
    <m/>
    <m/>
    <x v="0"/>
  </r>
  <r>
    <x v="11"/>
    <m/>
    <x v="0"/>
    <x v="3"/>
    <m/>
    <m/>
    <m/>
    <m/>
    <x v="0"/>
  </r>
  <r>
    <x v="12"/>
    <m/>
    <x v="0"/>
    <x v="3"/>
    <m/>
    <m/>
    <m/>
    <m/>
    <x v="0"/>
  </r>
  <r>
    <x v="13"/>
    <m/>
    <x v="0"/>
    <x v="1"/>
    <m/>
    <m/>
    <m/>
    <m/>
    <x v="1"/>
  </r>
  <r>
    <x v="14"/>
    <m/>
    <x v="0"/>
    <x v="2"/>
    <m/>
    <m/>
    <m/>
    <m/>
    <x v="1"/>
  </r>
  <r>
    <x v="15"/>
    <m/>
    <x v="0"/>
    <x v="1"/>
    <m/>
    <m/>
    <m/>
    <m/>
    <x v="1"/>
  </r>
  <r>
    <x v="16"/>
    <m/>
    <x v="0"/>
    <x v="1"/>
    <m/>
    <m/>
    <m/>
    <m/>
    <x v="0"/>
  </r>
  <r>
    <x v="17"/>
    <m/>
    <x v="0"/>
    <x v="3"/>
    <m/>
    <m/>
    <m/>
    <m/>
    <x v="0"/>
  </r>
  <r>
    <x v="18"/>
    <m/>
    <x v="0"/>
    <x v="3"/>
    <m/>
    <m/>
    <m/>
    <m/>
    <x v="0"/>
  </r>
  <r>
    <x v="19"/>
    <m/>
    <x v="0"/>
    <x v="1"/>
    <m/>
    <m/>
    <m/>
    <m/>
    <x v="0"/>
  </r>
  <r>
    <x v="20"/>
    <m/>
    <x v="0"/>
    <x v="1"/>
    <m/>
    <m/>
    <m/>
    <m/>
    <x v="0"/>
  </r>
  <r>
    <x v="21"/>
    <m/>
    <x v="0"/>
    <x v="2"/>
    <m/>
    <m/>
    <m/>
    <m/>
    <x v="0"/>
  </r>
  <r>
    <x v="22"/>
    <m/>
    <x v="0"/>
    <x v="4"/>
    <m/>
    <m/>
    <m/>
    <m/>
    <x v="0"/>
  </r>
  <r>
    <x v="23"/>
    <m/>
    <x v="0"/>
    <x v="1"/>
    <m/>
    <m/>
    <m/>
    <m/>
    <x v="0"/>
  </r>
  <r>
    <x v="24"/>
    <m/>
    <x v="0"/>
    <x v="4"/>
    <m/>
    <m/>
    <m/>
    <m/>
    <x v="0"/>
  </r>
  <r>
    <x v="25"/>
    <m/>
    <x v="0"/>
    <x v="3"/>
    <m/>
    <m/>
    <m/>
    <m/>
    <x v="0"/>
  </r>
  <r>
    <x v="26"/>
    <m/>
    <x v="0"/>
    <x v="4"/>
    <m/>
    <m/>
    <m/>
    <m/>
    <x v="0"/>
  </r>
  <r>
    <x v="27"/>
    <m/>
    <x v="0"/>
    <x v="3"/>
    <m/>
    <m/>
    <m/>
    <m/>
    <x v="0"/>
  </r>
  <r>
    <x v="28"/>
    <m/>
    <x v="0"/>
    <x v="3"/>
    <m/>
    <m/>
    <m/>
    <m/>
    <x v="0"/>
  </r>
  <r>
    <x v="29"/>
    <m/>
    <x v="0"/>
    <x v="5"/>
    <m/>
    <m/>
    <m/>
    <m/>
    <x v="0"/>
  </r>
  <r>
    <x v="30"/>
    <m/>
    <x v="0"/>
    <x v="1"/>
    <m/>
    <m/>
    <m/>
    <m/>
    <x v="0"/>
  </r>
  <r>
    <x v="31"/>
    <m/>
    <x v="1"/>
    <x v="1"/>
    <m/>
    <m/>
    <m/>
    <m/>
    <x v="0"/>
  </r>
  <r>
    <x v="32"/>
    <m/>
    <x v="0"/>
    <x v="4"/>
    <m/>
    <m/>
    <m/>
    <m/>
    <x v="2"/>
  </r>
  <r>
    <x v="33"/>
    <m/>
    <x v="0"/>
    <x v="1"/>
    <m/>
    <m/>
    <m/>
    <m/>
    <x v="0"/>
  </r>
  <r>
    <x v="34"/>
    <m/>
    <x v="1"/>
    <x v="2"/>
    <m/>
    <m/>
    <m/>
    <m/>
    <x v="0"/>
  </r>
  <r>
    <x v="35"/>
    <m/>
    <x v="0"/>
    <x v="1"/>
    <m/>
    <m/>
    <m/>
    <m/>
    <x v="0"/>
  </r>
  <r>
    <x v="36"/>
    <m/>
    <x v="0"/>
    <x v="4"/>
    <m/>
    <m/>
    <m/>
    <m/>
    <x v="2"/>
  </r>
  <r>
    <x v="37"/>
    <m/>
    <x v="0"/>
    <x v="1"/>
    <m/>
    <m/>
    <m/>
    <m/>
    <x v="0"/>
  </r>
  <r>
    <x v="38"/>
    <m/>
    <x v="0"/>
    <x v="1"/>
    <m/>
    <m/>
    <m/>
    <m/>
    <x v="0"/>
  </r>
  <r>
    <x v="39"/>
    <m/>
    <x v="0"/>
    <x v="1"/>
    <m/>
    <m/>
    <m/>
    <m/>
    <x v="2"/>
  </r>
  <r>
    <x v="40"/>
    <m/>
    <x v="0"/>
    <x v="3"/>
    <m/>
    <m/>
    <m/>
    <m/>
    <x v="0"/>
  </r>
  <r>
    <x v="41"/>
    <m/>
    <x v="0"/>
    <x v="4"/>
    <m/>
    <m/>
    <m/>
    <m/>
    <x v="2"/>
  </r>
  <r>
    <x v="42"/>
    <m/>
    <x v="0"/>
    <x v="3"/>
    <m/>
    <m/>
    <m/>
    <m/>
    <x v="0"/>
  </r>
  <r>
    <x v="41"/>
    <m/>
    <x v="0"/>
    <x v="4"/>
    <m/>
    <m/>
    <m/>
    <m/>
    <x v="2"/>
  </r>
  <r>
    <x v="43"/>
    <m/>
    <x v="0"/>
    <x v="4"/>
    <m/>
    <m/>
    <m/>
    <m/>
    <x v="1"/>
  </r>
  <r>
    <x v="42"/>
    <m/>
    <x v="0"/>
    <x v="3"/>
    <m/>
    <m/>
    <m/>
    <m/>
    <x v="1"/>
  </r>
  <r>
    <x v="44"/>
    <m/>
    <x v="0"/>
    <x v="1"/>
    <m/>
    <m/>
    <m/>
    <m/>
    <x v="1"/>
  </r>
  <r>
    <x v="45"/>
    <m/>
    <x v="0"/>
    <x v="1"/>
    <m/>
    <m/>
    <m/>
    <m/>
    <x v="2"/>
  </r>
  <r>
    <x v="43"/>
    <m/>
    <x v="0"/>
    <x v="4"/>
    <m/>
    <m/>
    <m/>
    <m/>
    <x v="1"/>
  </r>
  <r>
    <x v="46"/>
    <m/>
    <x v="0"/>
    <x v="1"/>
    <m/>
    <m/>
    <m/>
    <m/>
    <x v="2"/>
  </r>
  <r>
    <x v="47"/>
    <m/>
    <x v="0"/>
    <x v="5"/>
    <m/>
    <m/>
    <m/>
    <m/>
    <x v="0"/>
  </r>
  <r>
    <x v="48"/>
    <m/>
    <x v="0"/>
    <x v="1"/>
    <m/>
    <m/>
    <m/>
    <m/>
    <x v="0"/>
  </r>
  <r>
    <x v="49"/>
    <m/>
    <x v="0"/>
    <x v="4"/>
    <m/>
    <m/>
    <m/>
    <m/>
    <x v="0"/>
  </r>
  <r>
    <x v="43"/>
    <m/>
    <x v="0"/>
    <x v="4"/>
    <m/>
    <m/>
    <m/>
    <m/>
    <x v="1"/>
  </r>
  <r>
    <x v="43"/>
    <m/>
    <x v="0"/>
    <x v="4"/>
    <m/>
    <m/>
    <m/>
    <m/>
    <x v="1"/>
  </r>
  <r>
    <x v="36"/>
    <m/>
    <x v="0"/>
    <x v="4"/>
    <m/>
    <m/>
    <m/>
    <m/>
    <x v="2"/>
  </r>
  <r>
    <x v="36"/>
    <m/>
    <x v="0"/>
    <x v="4"/>
    <m/>
    <m/>
    <m/>
    <m/>
    <x v="2"/>
  </r>
  <r>
    <x v="50"/>
    <m/>
    <x v="0"/>
    <x v="1"/>
    <m/>
    <m/>
    <m/>
    <m/>
    <x v="0"/>
  </r>
  <r>
    <x v="36"/>
    <m/>
    <x v="0"/>
    <x v="4"/>
    <m/>
    <m/>
    <m/>
    <m/>
    <x v="2"/>
  </r>
  <r>
    <x v="51"/>
    <m/>
    <x v="0"/>
    <x v="2"/>
    <m/>
    <m/>
    <m/>
    <m/>
    <x v="0"/>
  </r>
  <r>
    <x v="52"/>
    <m/>
    <x v="0"/>
    <x v="1"/>
    <m/>
    <m/>
    <m/>
    <m/>
    <x v="0"/>
  </r>
  <r>
    <x v="53"/>
    <m/>
    <x v="0"/>
    <x v="1"/>
    <m/>
    <m/>
    <m/>
    <m/>
    <x v="0"/>
  </r>
  <r>
    <x v="54"/>
    <m/>
    <x v="0"/>
    <x v="0"/>
    <m/>
    <m/>
    <m/>
    <m/>
    <x v="0"/>
  </r>
  <r>
    <x v="42"/>
    <m/>
    <x v="0"/>
    <x v="3"/>
    <m/>
    <m/>
    <m/>
    <m/>
    <x v="1"/>
  </r>
  <r>
    <x v="55"/>
    <m/>
    <x v="1"/>
    <x v="2"/>
    <m/>
    <m/>
    <m/>
    <m/>
    <x v="1"/>
  </r>
  <r>
    <x v="56"/>
    <m/>
    <x v="0"/>
    <x v="1"/>
    <m/>
    <m/>
    <m/>
    <m/>
    <x v="0"/>
  </r>
  <r>
    <x v="57"/>
    <m/>
    <x v="0"/>
    <x v="3"/>
    <m/>
    <m/>
    <m/>
    <m/>
    <x v="0"/>
  </r>
  <r>
    <x v="58"/>
    <m/>
    <x v="0"/>
    <x v="1"/>
    <m/>
    <m/>
    <m/>
    <m/>
    <x v="1"/>
  </r>
  <r>
    <x v="59"/>
    <m/>
    <x v="0"/>
    <x v="3"/>
    <m/>
    <m/>
    <m/>
    <m/>
    <x v="0"/>
  </r>
  <r>
    <x v="60"/>
    <m/>
    <x v="0"/>
    <x v="1"/>
    <m/>
    <m/>
    <m/>
    <m/>
    <x v="2"/>
  </r>
  <r>
    <x v="61"/>
    <m/>
    <x v="0"/>
    <x v="3"/>
    <m/>
    <m/>
    <m/>
    <m/>
    <x v="0"/>
  </r>
  <r>
    <x v="62"/>
    <m/>
    <x v="0"/>
    <x v="1"/>
    <m/>
    <m/>
    <m/>
    <m/>
    <x v="2"/>
  </r>
  <r>
    <x v="63"/>
    <m/>
    <x v="0"/>
    <x v="1"/>
    <m/>
    <m/>
    <m/>
    <m/>
    <x v="0"/>
  </r>
  <r>
    <x v="64"/>
    <m/>
    <x v="0"/>
    <x v="3"/>
    <m/>
    <m/>
    <m/>
    <m/>
    <x v="0"/>
  </r>
  <r>
    <x v="49"/>
    <m/>
    <x v="0"/>
    <x v="4"/>
    <m/>
    <m/>
    <m/>
    <m/>
    <x v="2"/>
  </r>
  <r>
    <x v="65"/>
    <m/>
    <x v="0"/>
    <x v="1"/>
    <m/>
    <m/>
    <m/>
    <m/>
    <x v="2"/>
  </r>
  <r>
    <x v="66"/>
    <m/>
    <x v="0"/>
    <x v="2"/>
    <m/>
    <m/>
    <m/>
    <m/>
    <x v="2"/>
  </r>
  <r>
    <x v="42"/>
    <m/>
    <x v="0"/>
    <x v="3"/>
    <m/>
    <m/>
    <m/>
    <m/>
    <x v="0"/>
  </r>
  <r>
    <x v="67"/>
    <m/>
    <x v="0"/>
    <x v="1"/>
    <m/>
    <m/>
    <m/>
    <m/>
    <x v="0"/>
  </r>
  <r>
    <x v="68"/>
    <m/>
    <x v="0"/>
    <x v="5"/>
    <m/>
    <m/>
    <m/>
    <m/>
    <x v="0"/>
  </r>
  <r>
    <x v="69"/>
    <m/>
    <x v="0"/>
    <x v="2"/>
    <m/>
    <m/>
    <m/>
    <m/>
    <x v="2"/>
  </r>
  <r>
    <x v="54"/>
    <m/>
    <x v="0"/>
    <x v="0"/>
    <m/>
    <m/>
    <m/>
    <m/>
    <x v="1"/>
  </r>
  <r>
    <x v="41"/>
    <m/>
    <x v="0"/>
    <x v="0"/>
    <m/>
    <m/>
    <m/>
    <m/>
    <x v="2"/>
  </r>
  <r>
    <x v="70"/>
    <m/>
    <x v="0"/>
    <x v="1"/>
    <m/>
    <m/>
    <m/>
    <m/>
    <x v="1"/>
  </r>
  <r>
    <x v="54"/>
    <m/>
    <x v="0"/>
    <x v="0"/>
    <m/>
    <m/>
    <m/>
    <m/>
    <x v="1"/>
  </r>
  <r>
    <x v="41"/>
    <m/>
    <x v="0"/>
    <x v="0"/>
    <m/>
    <m/>
    <m/>
    <m/>
    <x v="2"/>
  </r>
  <r>
    <x v="54"/>
    <m/>
    <x v="0"/>
    <x v="0"/>
    <m/>
    <m/>
    <m/>
    <m/>
    <x v="0"/>
  </r>
  <r>
    <x v="71"/>
    <m/>
    <x v="0"/>
    <x v="3"/>
    <m/>
    <m/>
    <m/>
    <m/>
    <x v="1"/>
  </r>
  <r>
    <x v="72"/>
    <m/>
    <x v="0"/>
    <x v="1"/>
    <m/>
    <m/>
    <m/>
    <m/>
    <x v="0"/>
  </r>
  <r>
    <x v="73"/>
    <m/>
    <x v="0"/>
    <x v="2"/>
    <m/>
    <m/>
    <m/>
    <m/>
    <x v="0"/>
  </r>
  <r>
    <x v="41"/>
    <m/>
    <x v="0"/>
    <x v="4"/>
    <m/>
    <m/>
    <m/>
    <m/>
    <x v="2"/>
  </r>
  <r>
    <x v="74"/>
    <m/>
    <x v="0"/>
    <x v="3"/>
    <m/>
    <m/>
    <m/>
    <m/>
    <x v="0"/>
  </r>
  <r>
    <x v="75"/>
    <m/>
    <x v="0"/>
    <x v="2"/>
    <m/>
    <m/>
    <m/>
    <m/>
    <x v="2"/>
  </r>
  <r>
    <x v="76"/>
    <m/>
    <x v="1"/>
    <x v="2"/>
    <m/>
    <m/>
    <m/>
    <m/>
    <x v="2"/>
  </r>
  <r>
    <x v="77"/>
    <m/>
    <x v="0"/>
    <x v="1"/>
    <m/>
    <m/>
    <m/>
    <m/>
    <x v="1"/>
  </r>
  <r>
    <x v="41"/>
    <m/>
    <x v="0"/>
    <x v="4"/>
    <m/>
    <m/>
    <m/>
    <m/>
    <x v="2"/>
  </r>
  <r>
    <x v="40"/>
    <m/>
    <x v="0"/>
    <x v="3"/>
    <m/>
    <m/>
    <m/>
    <m/>
    <x v="1"/>
  </r>
  <r>
    <x v="78"/>
    <m/>
    <x v="0"/>
    <x v="1"/>
    <m/>
    <m/>
    <m/>
    <m/>
    <x v="2"/>
  </r>
  <r>
    <x v="79"/>
    <m/>
    <x v="0"/>
    <x v="2"/>
    <m/>
    <m/>
    <m/>
    <m/>
    <x v="0"/>
  </r>
  <r>
    <x v="80"/>
    <m/>
    <x v="0"/>
    <x v="3"/>
    <m/>
    <m/>
    <m/>
    <m/>
    <x v="0"/>
  </r>
  <r>
    <x v="71"/>
    <m/>
    <x v="0"/>
    <x v="3"/>
    <m/>
    <m/>
    <m/>
    <m/>
    <x v="0"/>
  </r>
  <r>
    <x v="68"/>
    <m/>
    <x v="0"/>
    <x v="5"/>
    <m/>
    <m/>
    <m/>
    <m/>
    <x v="1"/>
  </r>
  <r>
    <x v="81"/>
    <m/>
    <x v="0"/>
    <x v="3"/>
    <m/>
    <m/>
    <m/>
    <m/>
    <x v="1"/>
  </r>
  <r>
    <x v="36"/>
    <m/>
    <x v="0"/>
    <x v="4"/>
    <m/>
    <m/>
    <m/>
    <m/>
    <x v="2"/>
  </r>
  <r>
    <x v="82"/>
    <m/>
    <x v="0"/>
    <x v="2"/>
    <m/>
    <m/>
    <m/>
    <m/>
    <x v="0"/>
  </r>
  <r>
    <x v="40"/>
    <m/>
    <x v="0"/>
    <x v="3"/>
    <m/>
    <m/>
    <m/>
    <m/>
    <x v="1"/>
  </r>
  <r>
    <x v="80"/>
    <m/>
    <x v="0"/>
    <x v="3"/>
    <m/>
    <m/>
    <m/>
    <m/>
    <x v="0"/>
  </r>
  <r>
    <x v="71"/>
    <m/>
    <x v="0"/>
    <x v="3"/>
    <m/>
    <m/>
    <m/>
    <m/>
    <x v="0"/>
  </r>
  <r>
    <x v="83"/>
    <m/>
    <x v="1"/>
    <x v="2"/>
    <m/>
    <m/>
    <m/>
    <m/>
    <x v="2"/>
  </r>
  <r>
    <x v="84"/>
    <m/>
    <x v="0"/>
    <x v="3"/>
    <m/>
    <m/>
    <m/>
    <m/>
    <x v="0"/>
  </r>
  <r>
    <x v="85"/>
    <m/>
    <x v="0"/>
    <x v="1"/>
    <m/>
    <m/>
    <m/>
    <m/>
    <x v="0"/>
  </r>
  <r>
    <x v="71"/>
    <m/>
    <x v="0"/>
    <x v="3"/>
    <m/>
    <m/>
    <m/>
    <m/>
    <x v="1"/>
  </r>
  <r>
    <x v="86"/>
    <m/>
    <x v="0"/>
    <x v="2"/>
    <m/>
    <m/>
    <m/>
    <m/>
    <x v="2"/>
  </r>
  <r>
    <x v="87"/>
    <m/>
    <x v="0"/>
    <x v="4"/>
    <m/>
    <m/>
    <m/>
    <m/>
    <x v="2"/>
  </r>
  <r>
    <x v="88"/>
    <m/>
    <x v="0"/>
    <x v="3"/>
    <m/>
    <m/>
    <m/>
    <m/>
    <x v="0"/>
  </r>
  <r>
    <x v="84"/>
    <m/>
    <x v="0"/>
    <x v="3"/>
    <m/>
    <m/>
    <m/>
    <m/>
    <x v="0"/>
  </r>
  <r>
    <x v="89"/>
    <m/>
    <x v="0"/>
    <x v="1"/>
    <m/>
    <m/>
    <m/>
    <m/>
    <x v="0"/>
  </r>
  <r>
    <x v="90"/>
    <m/>
    <x v="0"/>
    <x v="1"/>
    <m/>
    <m/>
    <m/>
    <m/>
    <x v="0"/>
  </r>
  <r>
    <x v="88"/>
    <m/>
    <x v="0"/>
    <x v="3"/>
    <m/>
    <m/>
    <m/>
    <m/>
    <x v="0"/>
  </r>
  <r>
    <x v="91"/>
    <m/>
    <x v="0"/>
    <x v="1"/>
    <m/>
    <m/>
    <m/>
    <m/>
    <x v="1"/>
  </r>
  <r>
    <x v="71"/>
    <m/>
    <x v="0"/>
    <x v="3"/>
    <m/>
    <m/>
    <m/>
    <m/>
    <x v="0"/>
  </r>
  <r>
    <x v="88"/>
    <m/>
    <x v="0"/>
    <x v="3"/>
    <m/>
    <m/>
    <m/>
    <m/>
    <x v="0"/>
  </r>
  <r>
    <x v="29"/>
    <m/>
    <x v="0"/>
    <x v="5"/>
    <m/>
    <m/>
    <m/>
    <m/>
    <x v="0"/>
  </r>
  <r>
    <x v="92"/>
    <m/>
    <x v="0"/>
    <x v="3"/>
    <m/>
    <m/>
    <m/>
    <m/>
    <x v="2"/>
  </r>
  <r>
    <x v="93"/>
    <m/>
    <x v="0"/>
    <x v="2"/>
    <m/>
    <m/>
    <m/>
    <m/>
    <x v="2"/>
  </r>
  <r>
    <x v="94"/>
    <m/>
    <x v="0"/>
    <x v="0"/>
    <m/>
    <m/>
    <m/>
    <m/>
    <x v="1"/>
  </r>
  <r>
    <x v="88"/>
    <m/>
    <x v="0"/>
    <x v="3"/>
    <m/>
    <m/>
    <m/>
    <m/>
    <x v="0"/>
  </r>
  <r>
    <x v="95"/>
    <m/>
    <x v="0"/>
    <x v="1"/>
    <m/>
    <m/>
    <m/>
    <m/>
    <x v="2"/>
  </r>
  <r>
    <x v="96"/>
    <m/>
    <x v="0"/>
    <x v="1"/>
    <m/>
    <m/>
    <m/>
    <m/>
    <x v="0"/>
  </r>
  <r>
    <x v="41"/>
    <m/>
    <x v="0"/>
    <x v="4"/>
    <m/>
    <m/>
    <m/>
    <m/>
    <x v="2"/>
  </r>
  <r>
    <x v="97"/>
    <s v="bajo caja"/>
    <x v="0"/>
    <x v="2"/>
    <m/>
    <m/>
    <m/>
    <m/>
    <x v="2"/>
  </r>
  <r>
    <x v="98"/>
    <m/>
    <x v="0"/>
    <x v="2"/>
    <m/>
    <m/>
    <m/>
    <m/>
    <x v="0"/>
  </r>
  <r>
    <x v="99"/>
    <m/>
    <x v="0"/>
    <x v="2"/>
    <m/>
    <m/>
    <m/>
    <m/>
    <x v="2"/>
  </r>
  <r>
    <x v="100"/>
    <m/>
    <x v="0"/>
    <x v="3"/>
    <m/>
    <m/>
    <m/>
    <m/>
    <x v="0"/>
  </r>
  <r>
    <x v="101"/>
    <m/>
    <x v="0"/>
    <x v="2"/>
    <m/>
    <m/>
    <m/>
    <m/>
    <x v="2"/>
  </r>
  <r>
    <x v="102"/>
    <m/>
    <x v="0"/>
    <x v="3"/>
    <m/>
    <m/>
    <m/>
    <m/>
    <x v="0"/>
  </r>
  <r>
    <x v="103"/>
    <m/>
    <x v="0"/>
    <x v="1"/>
    <m/>
    <m/>
    <m/>
    <m/>
    <x v="0"/>
  </r>
  <r>
    <x v="104"/>
    <m/>
    <x v="0"/>
    <x v="4"/>
    <m/>
    <m/>
    <m/>
    <m/>
    <x v="0"/>
  </r>
  <r>
    <x v="104"/>
    <m/>
    <x v="0"/>
    <x v="4"/>
    <m/>
    <m/>
    <m/>
    <m/>
    <x v="0"/>
  </r>
  <r>
    <x v="105"/>
    <m/>
    <x v="1"/>
    <x v="2"/>
    <m/>
    <m/>
    <m/>
    <m/>
    <x v="2"/>
  </r>
  <r>
    <x v="43"/>
    <m/>
    <x v="0"/>
    <x v="4"/>
    <m/>
    <m/>
    <m/>
    <m/>
    <x v="2"/>
  </r>
  <r>
    <x v="72"/>
    <m/>
    <x v="0"/>
    <x v="2"/>
    <m/>
    <m/>
    <m/>
    <m/>
    <x v="2"/>
  </r>
  <r>
    <x v="106"/>
    <m/>
    <x v="0"/>
    <x v="2"/>
    <m/>
    <m/>
    <m/>
    <m/>
    <x v="2"/>
  </r>
  <r>
    <x v="107"/>
    <m/>
    <x v="0"/>
    <x v="4"/>
    <m/>
    <m/>
    <m/>
    <m/>
    <x v="2"/>
  </r>
  <r>
    <x v="108"/>
    <m/>
    <x v="0"/>
    <x v="4"/>
    <m/>
    <m/>
    <m/>
    <m/>
    <x v="2"/>
  </r>
  <r>
    <x v="109"/>
    <m/>
    <x v="0"/>
    <x v="1"/>
    <m/>
    <m/>
    <m/>
    <m/>
    <x v="2"/>
  </r>
  <r>
    <x v="49"/>
    <m/>
    <x v="0"/>
    <x v="4"/>
    <m/>
    <m/>
    <m/>
    <m/>
    <x v="0"/>
  </r>
  <r>
    <x v="110"/>
    <m/>
    <x v="0"/>
    <x v="2"/>
    <m/>
    <m/>
    <m/>
    <m/>
    <x v="2"/>
  </r>
  <r>
    <x v="42"/>
    <m/>
    <x v="0"/>
    <x v="3"/>
    <m/>
    <m/>
    <m/>
    <m/>
    <x v="1"/>
  </r>
  <r>
    <x v="111"/>
    <m/>
    <x v="0"/>
    <x v="1"/>
    <m/>
    <m/>
    <m/>
    <m/>
    <x v="0"/>
  </r>
  <r>
    <x v="112"/>
    <m/>
    <x v="0"/>
    <x v="1"/>
    <m/>
    <m/>
    <m/>
    <m/>
    <x v="1"/>
  </r>
  <r>
    <x v="113"/>
    <m/>
    <x v="0"/>
    <x v="3"/>
    <m/>
    <m/>
    <m/>
    <m/>
    <x v="0"/>
  </r>
  <r>
    <x v="114"/>
    <m/>
    <x v="0"/>
    <x v="1"/>
    <m/>
    <m/>
    <m/>
    <m/>
    <x v="0"/>
  </r>
  <r>
    <x v="54"/>
    <m/>
    <x v="0"/>
    <x v="0"/>
    <m/>
    <m/>
    <m/>
    <m/>
    <x v="1"/>
  </r>
  <r>
    <x v="115"/>
    <m/>
    <x v="0"/>
    <x v="3"/>
    <m/>
    <m/>
    <m/>
    <m/>
    <x v="0"/>
  </r>
  <r>
    <x v="116"/>
    <m/>
    <x v="0"/>
    <x v="1"/>
    <m/>
    <m/>
    <m/>
    <m/>
    <x v="0"/>
  </r>
  <r>
    <x v="117"/>
    <m/>
    <x v="0"/>
    <x v="0"/>
    <m/>
    <m/>
    <m/>
    <m/>
    <x v="2"/>
  </r>
  <r>
    <x v="118"/>
    <m/>
    <x v="0"/>
    <x v="4"/>
    <m/>
    <m/>
    <m/>
    <m/>
    <x v="1"/>
  </r>
  <r>
    <x v="119"/>
    <m/>
    <x v="0"/>
    <x v="3"/>
    <m/>
    <m/>
    <m/>
    <m/>
    <x v="0"/>
  </r>
  <r>
    <x v="120"/>
    <m/>
    <x v="0"/>
    <x v="1"/>
    <m/>
    <m/>
    <m/>
    <m/>
    <x v="0"/>
  </r>
  <r>
    <x v="121"/>
    <m/>
    <x v="0"/>
    <x v="3"/>
    <m/>
    <m/>
    <m/>
    <m/>
    <x v="0"/>
  </r>
  <r>
    <x v="122"/>
    <m/>
    <x v="0"/>
    <x v="3"/>
    <m/>
    <m/>
    <m/>
    <m/>
    <x v="1"/>
  </r>
  <r>
    <x v="94"/>
    <m/>
    <x v="0"/>
    <x v="0"/>
    <m/>
    <m/>
    <m/>
    <m/>
    <x v="0"/>
  </r>
  <r>
    <x v="123"/>
    <m/>
    <x v="0"/>
    <x v="2"/>
    <m/>
    <m/>
    <m/>
    <m/>
    <x v="2"/>
  </r>
  <r>
    <x v="124"/>
    <m/>
    <x v="0"/>
    <x v="1"/>
    <m/>
    <m/>
    <m/>
    <m/>
    <x v="0"/>
  </r>
  <r>
    <x v="125"/>
    <m/>
    <x v="0"/>
    <x v="2"/>
    <m/>
    <m/>
    <m/>
    <m/>
    <x v="1"/>
  </r>
  <r>
    <x v="126"/>
    <m/>
    <x v="0"/>
    <x v="1"/>
    <m/>
    <m/>
    <m/>
    <m/>
    <x v="1"/>
  </r>
  <r>
    <x v="127"/>
    <m/>
    <x v="0"/>
    <x v="1"/>
    <m/>
    <m/>
    <m/>
    <m/>
    <x v="0"/>
  </r>
  <r>
    <x v="122"/>
    <m/>
    <x v="0"/>
    <x v="3"/>
    <m/>
    <m/>
    <m/>
    <m/>
    <x v="1"/>
  </r>
  <r>
    <x v="128"/>
    <m/>
    <x v="0"/>
    <x v="4"/>
    <m/>
    <m/>
    <m/>
    <m/>
    <x v="2"/>
  </r>
  <r>
    <x v="129"/>
    <m/>
    <x v="0"/>
    <x v="1"/>
    <m/>
    <m/>
    <m/>
    <m/>
    <x v="0"/>
  </r>
  <r>
    <x v="130"/>
    <m/>
    <x v="0"/>
    <x v="4"/>
    <m/>
    <m/>
    <m/>
    <m/>
    <x v="1"/>
  </r>
  <r>
    <x v="131"/>
    <m/>
    <x v="0"/>
    <x v="1"/>
    <m/>
    <m/>
    <m/>
    <m/>
    <x v="0"/>
  </r>
  <r>
    <x v="132"/>
    <m/>
    <x v="0"/>
    <x v="3"/>
    <m/>
    <m/>
    <m/>
    <m/>
    <x v="0"/>
  </r>
  <r>
    <x v="133"/>
    <m/>
    <x v="0"/>
    <x v="4"/>
    <m/>
    <m/>
    <m/>
    <m/>
    <x v="2"/>
  </r>
  <r>
    <x v="134"/>
    <m/>
    <x v="0"/>
    <x v="1"/>
    <m/>
    <m/>
    <m/>
    <m/>
    <x v="0"/>
  </r>
  <r>
    <x v="135"/>
    <m/>
    <x v="0"/>
    <x v="1"/>
    <m/>
    <m/>
    <m/>
    <m/>
    <x v="1"/>
  </r>
  <r>
    <x v="42"/>
    <m/>
    <x v="0"/>
    <x v="0"/>
    <m/>
    <m/>
    <m/>
    <m/>
    <x v="1"/>
  </r>
  <r>
    <x v="136"/>
    <m/>
    <x v="0"/>
    <x v="1"/>
    <m/>
    <m/>
    <m/>
    <m/>
    <x v="0"/>
  </r>
  <r>
    <x v="137"/>
    <m/>
    <x v="0"/>
    <x v="4"/>
    <m/>
    <m/>
    <m/>
    <m/>
    <x v="0"/>
  </r>
  <r>
    <x v="138"/>
    <s v="nd"/>
    <x v="0"/>
    <x v="1"/>
    <m/>
    <m/>
    <m/>
    <m/>
    <x v="0"/>
  </r>
  <r>
    <x v="139"/>
    <s v="MR"/>
    <x v="0"/>
    <x v="2"/>
    <m/>
    <m/>
    <m/>
    <m/>
    <x v="0"/>
  </r>
  <r>
    <x v="122"/>
    <s v="MR"/>
    <x v="0"/>
    <x v="3"/>
    <m/>
    <m/>
    <m/>
    <m/>
    <x v="0"/>
  </r>
  <r>
    <x v="132"/>
    <s v="MR"/>
    <x v="0"/>
    <x v="2"/>
    <m/>
    <m/>
    <m/>
    <m/>
    <x v="0"/>
  </r>
  <r>
    <x v="140"/>
    <m/>
    <x v="0"/>
    <x v="2"/>
    <m/>
    <m/>
    <m/>
    <m/>
    <x v="0"/>
  </r>
  <r>
    <x v="141"/>
    <m/>
    <x v="0"/>
    <x v="2"/>
    <m/>
    <m/>
    <m/>
    <m/>
    <x v="2"/>
  </r>
  <r>
    <x v="142"/>
    <m/>
    <x v="0"/>
    <x v="3"/>
    <m/>
    <m/>
    <m/>
    <m/>
    <x v="2"/>
  </r>
  <r>
    <x v="143"/>
    <m/>
    <x v="0"/>
    <x v="1"/>
    <m/>
    <m/>
    <m/>
    <m/>
    <x v="0"/>
  </r>
  <r>
    <x v="142"/>
    <m/>
    <x v="0"/>
    <x v="3"/>
    <m/>
    <m/>
    <m/>
    <m/>
    <x v="2"/>
  </r>
  <r>
    <x v="144"/>
    <m/>
    <x v="0"/>
    <x v="0"/>
    <m/>
    <m/>
    <m/>
    <m/>
    <x v="0"/>
  </r>
  <r>
    <x v="145"/>
    <s v="tubo respiradero diferencial"/>
    <x v="1"/>
    <x v="2"/>
    <m/>
    <m/>
    <m/>
    <m/>
    <x v="2"/>
  </r>
  <r>
    <x v="146"/>
    <m/>
    <x v="0"/>
    <x v="3"/>
    <m/>
    <m/>
    <m/>
    <m/>
    <x v="0"/>
  </r>
  <r>
    <x v="147"/>
    <m/>
    <x v="0"/>
    <x v="3"/>
    <m/>
    <m/>
    <m/>
    <m/>
    <x v="1"/>
  </r>
  <r>
    <x v="138"/>
    <m/>
    <x v="0"/>
    <x v="4"/>
    <m/>
    <m/>
    <m/>
    <m/>
    <x v="0"/>
  </r>
  <r>
    <x v="138"/>
    <m/>
    <x v="0"/>
    <x v="4"/>
    <m/>
    <m/>
    <m/>
    <m/>
    <x v="0"/>
  </r>
  <r>
    <x v="148"/>
    <m/>
    <x v="0"/>
    <x v="1"/>
    <m/>
    <m/>
    <m/>
    <m/>
    <x v="0"/>
  </r>
  <r>
    <x v="149"/>
    <m/>
    <x v="0"/>
    <x v="0"/>
    <m/>
    <m/>
    <m/>
    <m/>
    <x v="1"/>
  </r>
  <r>
    <x v="150"/>
    <m/>
    <x v="0"/>
    <x v="1"/>
    <m/>
    <m/>
    <m/>
    <m/>
    <x v="0"/>
  </r>
  <r>
    <x v="151"/>
    <m/>
    <x v="0"/>
    <x v="5"/>
    <m/>
    <m/>
    <m/>
    <m/>
    <x v="0"/>
  </r>
  <r>
    <x v="152"/>
    <m/>
    <x v="0"/>
    <x v="1"/>
    <m/>
    <m/>
    <m/>
    <m/>
    <x v="2"/>
  </r>
  <r>
    <x v="128"/>
    <s v="FG"/>
    <x v="0"/>
    <x v="4"/>
    <m/>
    <m/>
    <m/>
    <m/>
    <x v="2"/>
  </r>
  <r>
    <x v="153"/>
    <s v="MR"/>
    <x v="0"/>
    <x v="3"/>
    <m/>
    <m/>
    <m/>
    <m/>
    <x v="1"/>
  </r>
  <r>
    <x v="154"/>
    <s v="nd"/>
    <x v="0"/>
    <x v="3"/>
    <m/>
    <m/>
    <m/>
    <m/>
    <x v="0"/>
  </r>
  <r>
    <x v="117"/>
    <s v="FG"/>
    <x v="0"/>
    <x v="0"/>
    <m/>
    <m/>
    <m/>
    <m/>
    <x v="2"/>
  </r>
  <r>
    <x v="155"/>
    <s v="FG"/>
    <x v="0"/>
    <x v="3"/>
    <m/>
    <m/>
    <m/>
    <m/>
    <x v="2"/>
  </r>
  <r>
    <x v="156"/>
    <s v="nd"/>
    <x v="0"/>
    <x v="4"/>
    <m/>
    <m/>
    <m/>
    <m/>
    <x v="0"/>
  </r>
  <r>
    <x v="157"/>
    <s v="nd"/>
    <x v="0"/>
    <x v="4"/>
    <m/>
    <m/>
    <m/>
    <m/>
    <x v="0"/>
  </r>
  <r>
    <x v="158"/>
    <m/>
    <x v="0"/>
    <x v="2"/>
    <m/>
    <m/>
    <m/>
    <m/>
    <x v="2"/>
  </r>
  <r>
    <x v="159"/>
    <m/>
    <x v="0"/>
    <x v="2"/>
    <m/>
    <m/>
    <m/>
    <m/>
    <x v="0"/>
  </r>
  <r>
    <x v="160"/>
    <m/>
    <x v="0"/>
    <x v="1"/>
    <m/>
    <m/>
    <m/>
    <m/>
    <x v="0"/>
  </r>
  <r>
    <x v="153"/>
    <m/>
    <x v="0"/>
    <x v="3"/>
    <m/>
    <m/>
    <m/>
    <m/>
    <x v="0"/>
  </r>
  <r>
    <x v="161"/>
    <m/>
    <x v="0"/>
    <x v="3"/>
    <m/>
    <m/>
    <m/>
    <m/>
    <x v="0"/>
  </r>
  <r>
    <x v="153"/>
    <m/>
    <x v="0"/>
    <x v="3"/>
    <m/>
    <m/>
    <m/>
    <m/>
    <x v="0"/>
  </r>
  <r>
    <x v="162"/>
    <m/>
    <x v="0"/>
    <x v="2"/>
    <m/>
    <m/>
    <m/>
    <m/>
    <x v="2"/>
  </r>
  <r>
    <x v="105"/>
    <m/>
    <x v="0"/>
    <x v="1"/>
    <m/>
    <m/>
    <m/>
    <m/>
    <x v="2"/>
  </r>
  <r>
    <x v="163"/>
    <m/>
    <x v="0"/>
    <x v="2"/>
    <m/>
    <m/>
    <m/>
    <m/>
    <x v="0"/>
  </r>
  <r>
    <x v="164"/>
    <m/>
    <x v="0"/>
    <x v="3"/>
    <m/>
    <m/>
    <m/>
    <m/>
    <x v="0"/>
  </r>
  <r>
    <x v="102"/>
    <m/>
    <x v="0"/>
    <x v="3"/>
    <m/>
    <m/>
    <m/>
    <m/>
    <x v="0"/>
  </r>
  <r>
    <x v="165"/>
    <m/>
    <x v="0"/>
    <x v="0"/>
    <m/>
    <m/>
    <m/>
    <m/>
    <x v="1"/>
  </r>
  <r>
    <x v="166"/>
    <m/>
    <x v="0"/>
    <x v="3"/>
    <m/>
    <m/>
    <m/>
    <m/>
    <x v="0"/>
  </r>
  <r>
    <x v="25"/>
    <m/>
    <x v="0"/>
    <x v="3"/>
    <m/>
    <m/>
    <m/>
    <m/>
    <x v="0"/>
  </r>
  <r>
    <x v="128"/>
    <m/>
    <x v="0"/>
    <x v="4"/>
    <m/>
    <m/>
    <m/>
    <m/>
    <x v="2"/>
  </r>
  <r>
    <x v="117"/>
    <m/>
    <x v="0"/>
    <x v="0"/>
    <m/>
    <m/>
    <m/>
    <m/>
    <x v="2"/>
  </r>
  <r>
    <x v="148"/>
    <m/>
    <x v="0"/>
    <x v="1"/>
    <m/>
    <m/>
    <m/>
    <m/>
    <x v="0"/>
  </r>
  <r>
    <x v="167"/>
    <m/>
    <x v="0"/>
    <x v="0"/>
    <m/>
    <m/>
    <m/>
    <m/>
    <x v="0"/>
  </r>
  <r>
    <x v="138"/>
    <m/>
    <x v="0"/>
    <x v="4"/>
    <m/>
    <m/>
    <m/>
    <m/>
    <x v="0"/>
  </r>
  <r>
    <x v="168"/>
    <m/>
    <x v="0"/>
    <x v="3"/>
    <m/>
    <m/>
    <m/>
    <m/>
    <x v="2"/>
  </r>
  <r>
    <x v="169"/>
    <m/>
    <x v="0"/>
    <x v="2"/>
    <m/>
    <m/>
    <m/>
    <m/>
    <x v="0"/>
  </r>
  <r>
    <x v="122"/>
    <m/>
    <x v="0"/>
    <x v="3"/>
    <m/>
    <m/>
    <m/>
    <m/>
    <x v="0"/>
  </r>
  <r>
    <x v="128"/>
    <m/>
    <x v="0"/>
    <x v="4"/>
    <m/>
    <m/>
    <m/>
    <m/>
    <x v="2"/>
  </r>
  <r>
    <x v="59"/>
    <m/>
    <x v="0"/>
    <x v="2"/>
    <m/>
    <m/>
    <m/>
    <m/>
    <x v="0"/>
  </r>
  <r>
    <x v="88"/>
    <m/>
    <x v="0"/>
    <x v="3"/>
    <m/>
    <m/>
    <m/>
    <m/>
    <x v="0"/>
  </r>
  <r>
    <x v="128"/>
    <m/>
    <x v="0"/>
    <x v="4"/>
    <m/>
    <m/>
    <m/>
    <m/>
    <x v="2"/>
  </r>
  <r>
    <x v="12"/>
    <m/>
    <x v="0"/>
    <x v="0"/>
    <m/>
    <m/>
    <m/>
    <m/>
    <x v="1"/>
  </r>
  <r>
    <x v="164"/>
    <m/>
    <x v="0"/>
    <x v="3"/>
    <m/>
    <m/>
    <m/>
    <m/>
    <x v="0"/>
  </r>
  <r>
    <x v="170"/>
    <m/>
    <x v="0"/>
    <x v="0"/>
    <m/>
    <m/>
    <m/>
    <m/>
    <x v="0"/>
  </r>
  <r>
    <x v="88"/>
    <m/>
    <x v="0"/>
    <x v="3"/>
    <m/>
    <m/>
    <m/>
    <m/>
    <x v="0"/>
  </r>
  <r>
    <x v="105"/>
    <m/>
    <x v="1"/>
    <x v="2"/>
    <m/>
    <m/>
    <m/>
    <m/>
    <x v="2"/>
  </r>
  <r>
    <x v="171"/>
    <m/>
    <x v="0"/>
    <x v="1"/>
    <m/>
    <m/>
    <m/>
    <m/>
    <x v="2"/>
  </r>
  <r>
    <x v="172"/>
    <m/>
    <x v="0"/>
    <x v="3"/>
    <m/>
    <m/>
    <m/>
    <m/>
    <x v="2"/>
  </r>
  <r>
    <x v="170"/>
    <m/>
    <x v="0"/>
    <x v="0"/>
    <m/>
    <m/>
    <m/>
    <m/>
    <x v="0"/>
  </r>
  <r>
    <x v="128"/>
    <m/>
    <x v="0"/>
    <x v="4"/>
    <m/>
    <m/>
    <m/>
    <m/>
    <x v="2"/>
  </r>
  <r>
    <x v="68"/>
    <m/>
    <x v="0"/>
    <x v="5"/>
    <m/>
    <m/>
    <m/>
    <m/>
    <x v="0"/>
  </r>
  <r>
    <x v="40"/>
    <m/>
    <x v="0"/>
    <x v="0"/>
    <m/>
    <m/>
    <m/>
    <m/>
    <x v="0"/>
  </r>
  <r>
    <x v="173"/>
    <m/>
    <x v="0"/>
    <x v="2"/>
    <m/>
    <m/>
    <m/>
    <m/>
    <x v="0"/>
  </r>
  <r>
    <x v="174"/>
    <m/>
    <x v="0"/>
    <x v="3"/>
    <m/>
    <m/>
    <m/>
    <m/>
    <x v="2"/>
  </r>
  <r>
    <x v="175"/>
    <m/>
    <x v="0"/>
    <x v="1"/>
    <m/>
    <m/>
    <m/>
    <m/>
    <x v="0"/>
  </r>
  <r>
    <x v="176"/>
    <m/>
    <x v="0"/>
    <x v="1"/>
    <m/>
    <m/>
    <m/>
    <m/>
    <x v="0"/>
  </r>
  <r>
    <x v="41"/>
    <m/>
    <x v="0"/>
    <x v="4"/>
    <m/>
    <m/>
    <m/>
    <m/>
    <x v="2"/>
  </r>
  <r>
    <x v="177"/>
    <m/>
    <x v="1"/>
    <x v="4"/>
    <m/>
    <m/>
    <m/>
    <m/>
    <x v="2"/>
  </r>
  <r>
    <x v="178"/>
    <m/>
    <x v="0"/>
    <x v="1"/>
    <m/>
    <m/>
    <m/>
    <m/>
    <x v="2"/>
  </r>
  <r>
    <x v="179"/>
    <m/>
    <x v="0"/>
    <x v="2"/>
    <m/>
    <m/>
    <m/>
    <m/>
    <x v="1"/>
  </r>
  <r>
    <x v="40"/>
    <m/>
    <x v="0"/>
    <x v="0"/>
    <m/>
    <m/>
    <m/>
    <m/>
    <x v="1"/>
  </r>
  <r>
    <x v="180"/>
    <m/>
    <x v="0"/>
    <x v="1"/>
    <m/>
    <m/>
    <m/>
    <m/>
    <x v="2"/>
  </r>
  <r>
    <x v="45"/>
    <m/>
    <x v="0"/>
    <x v="1"/>
    <m/>
    <m/>
    <m/>
    <m/>
    <x v="0"/>
  </r>
  <r>
    <x v="170"/>
    <m/>
    <x v="0"/>
    <x v="0"/>
    <m/>
    <m/>
    <m/>
    <m/>
    <x v="1"/>
  </r>
  <r>
    <x v="54"/>
    <m/>
    <x v="0"/>
    <x v="0"/>
    <m/>
    <m/>
    <m/>
    <m/>
    <x v="1"/>
  </r>
  <r>
    <x v="96"/>
    <m/>
    <x v="0"/>
    <x v="1"/>
    <m/>
    <m/>
    <m/>
    <m/>
    <x v="2"/>
  </r>
  <r>
    <x v="181"/>
    <m/>
    <x v="0"/>
    <x v="1"/>
    <m/>
    <m/>
    <m/>
    <m/>
    <x v="0"/>
  </r>
  <r>
    <x v="161"/>
    <m/>
    <x v="0"/>
    <x v="3"/>
    <m/>
    <m/>
    <m/>
    <m/>
    <x v="0"/>
  </r>
  <r>
    <x v="40"/>
    <m/>
    <x v="0"/>
    <x v="0"/>
    <m/>
    <m/>
    <m/>
    <m/>
    <x v="1"/>
  </r>
  <r>
    <x v="182"/>
    <m/>
    <x v="0"/>
    <x v="4"/>
    <m/>
    <m/>
    <m/>
    <m/>
    <x v="0"/>
  </r>
  <r>
    <x v="183"/>
    <m/>
    <x v="0"/>
    <x v="1"/>
    <m/>
    <m/>
    <m/>
    <m/>
    <x v="1"/>
  </r>
  <r>
    <x v="96"/>
    <m/>
    <x v="0"/>
    <x v="1"/>
    <m/>
    <m/>
    <m/>
    <m/>
    <x v="2"/>
  </r>
  <r>
    <x v="184"/>
    <m/>
    <x v="0"/>
    <x v="3"/>
    <m/>
    <m/>
    <m/>
    <m/>
    <x v="1"/>
  </r>
  <r>
    <x v="185"/>
    <m/>
    <x v="0"/>
    <x v="2"/>
    <m/>
    <m/>
    <m/>
    <m/>
    <x v="1"/>
  </r>
  <r>
    <x v="128"/>
    <m/>
    <x v="0"/>
    <x v="4"/>
    <m/>
    <m/>
    <m/>
    <m/>
    <x v="1"/>
  </r>
  <r>
    <x v="186"/>
    <m/>
    <x v="1"/>
    <x v="2"/>
    <m/>
    <m/>
    <m/>
    <m/>
    <x v="2"/>
  </r>
  <r>
    <x v="187"/>
    <m/>
    <x v="0"/>
    <x v="4"/>
    <m/>
    <m/>
    <m/>
    <m/>
    <x v="0"/>
  </r>
  <r>
    <x v="188"/>
    <m/>
    <x v="0"/>
    <x v="1"/>
    <m/>
    <m/>
    <m/>
    <m/>
    <x v="0"/>
  </r>
  <r>
    <x v="189"/>
    <m/>
    <x v="0"/>
    <x v="3"/>
    <m/>
    <m/>
    <m/>
    <m/>
    <x v="0"/>
  </r>
  <r>
    <x v="80"/>
    <m/>
    <x v="0"/>
    <x v="3"/>
    <m/>
    <m/>
    <m/>
    <m/>
    <x v="0"/>
  </r>
  <r>
    <x v="190"/>
    <m/>
    <x v="0"/>
    <x v="4"/>
    <m/>
    <m/>
    <m/>
    <m/>
    <x v="2"/>
  </r>
  <r>
    <x v="191"/>
    <m/>
    <x v="0"/>
    <x v="3"/>
    <m/>
    <m/>
    <m/>
    <m/>
    <x v="0"/>
  </r>
  <r>
    <x v="192"/>
    <m/>
    <x v="0"/>
    <x v="2"/>
    <m/>
    <m/>
    <m/>
    <m/>
    <x v="0"/>
  </r>
  <r>
    <x v="193"/>
    <m/>
    <x v="0"/>
    <x v="4"/>
    <m/>
    <m/>
    <m/>
    <m/>
    <x v="2"/>
  </r>
  <r>
    <x v="77"/>
    <m/>
    <x v="0"/>
    <x v="1"/>
    <m/>
    <m/>
    <m/>
    <m/>
    <x v="1"/>
  </r>
  <r>
    <x v="194"/>
    <m/>
    <x v="1"/>
    <x v="4"/>
    <m/>
    <m/>
    <m/>
    <m/>
    <x v="2"/>
  </r>
  <r>
    <x v="41"/>
    <m/>
    <x v="0"/>
    <x v="4"/>
    <m/>
    <m/>
    <m/>
    <m/>
    <x v="2"/>
  </r>
  <r>
    <x v="59"/>
    <m/>
    <x v="0"/>
    <x v="3"/>
    <m/>
    <m/>
    <m/>
    <m/>
    <x v="0"/>
  </r>
  <r>
    <x v="195"/>
    <m/>
    <x v="0"/>
    <x v="1"/>
    <m/>
    <m/>
    <m/>
    <m/>
    <x v="1"/>
  </r>
  <r>
    <x v="122"/>
    <m/>
    <x v="0"/>
    <x v="3"/>
    <m/>
    <m/>
    <m/>
    <m/>
    <x v="1"/>
  </r>
  <r>
    <x v="41"/>
    <m/>
    <x v="0"/>
    <x v="4"/>
    <m/>
    <m/>
    <m/>
    <m/>
    <x v="2"/>
  </r>
  <r>
    <x v="40"/>
    <m/>
    <x v="0"/>
    <x v="0"/>
    <m/>
    <m/>
    <m/>
    <m/>
    <x v="1"/>
  </r>
  <r>
    <x v="41"/>
    <m/>
    <x v="0"/>
    <x v="4"/>
    <m/>
    <m/>
    <m/>
    <m/>
    <x v="2"/>
  </r>
  <r>
    <x v="196"/>
    <m/>
    <x v="0"/>
    <x v="1"/>
    <m/>
    <m/>
    <m/>
    <m/>
    <x v="1"/>
  </r>
  <r>
    <x v="189"/>
    <m/>
    <x v="0"/>
    <x v="3"/>
    <m/>
    <m/>
    <m/>
    <m/>
    <x v="1"/>
  </r>
  <r>
    <x v="197"/>
    <m/>
    <x v="0"/>
    <x v="1"/>
    <m/>
    <m/>
    <m/>
    <m/>
    <x v="1"/>
  </r>
  <r>
    <x v="198"/>
    <m/>
    <x v="0"/>
    <x v="1"/>
    <m/>
    <m/>
    <m/>
    <m/>
    <x v="1"/>
  </r>
  <r>
    <x v="80"/>
    <m/>
    <x v="0"/>
    <x v="3"/>
    <m/>
    <m/>
    <m/>
    <m/>
    <x v="0"/>
  </r>
  <r>
    <x v="41"/>
    <m/>
    <x v="0"/>
    <x v="4"/>
    <m/>
    <m/>
    <m/>
    <m/>
    <x v="2"/>
  </r>
  <r>
    <x v="54"/>
    <m/>
    <x v="0"/>
    <x v="0"/>
    <m/>
    <m/>
    <m/>
    <m/>
    <x v="1"/>
  </r>
  <r>
    <x v="189"/>
    <m/>
    <x v="0"/>
    <x v="3"/>
    <m/>
    <m/>
    <m/>
    <m/>
    <x v="1"/>
  </r>
  <r>
    <x v="199"/>
    <m/>
    <x v="0"/>
    <x v="0"/>
    <m/>
    <m/>
    <m/>
    <m/>
    <x v="1"/>
  </r>
  <r>
    <x v="4"/>
    <m/>
    <x v="0"/>
    <x v="1"/>
    <m/>
    <m/>
    <m/>
    <m/>
    <x v="0"/>
  </r>
  <r>
    <x v="140"/>
    <m/>
    <x v="0"/>
    <x v="2"/>
    <m/>
    <m/>
    <m/>
    <m/>
    <x v="1"/>
  </r>
  <r>
    <x v="189"/>
    <m/>
    <x v="0"/>
    <x v="3"/>
    <m/>
    <m/>
    <m/>
    <m/>
    <x v="0"/>
  </r>
  <r>
    <x v="200"/>
    <m/>
    <x v="0"/>
    <x v="2"/>
    <m/>
    <m/>
    <m/>
    <m/>
    <x v="2"/>
  </r>
  <r>
    <x v="199"/>
    <m/>
    <x v="0"/>
    <x v="0"/>
    <m/>
    <m/>
    <m/>
    <m/>
    <x v="1"/>
  </r>
  <r>
    <x v="201"/>
    <m/>
    <x v="0"/>
    <x v="4"/>
    <m/>
    <m/>
    <m/>
    <m/>
    <x v="0"/>
  </r>
  <r>
    <x v="202"/>
    <m/>
    <x v="0"/>
    <x v="3"/>
    <m/>
    <m/>
    <m/>
    <m/>
    <x v="0"/>
  </r>
  <r>
    <x v="203"/>
    <m/>
    <x v="0"/>
    <x v="4"/>
    <m/>
    <m/>
    <m/>
    <m/>
    <x v="0"/>
  </r>
  <r>
    <x v="204"/>
    <m/>
    <x v="0"/>
    <x v="4"/>
    <m/>
    <m/>
    <m/>
    <m/>
    <x v="0"/>
  </r>
  <r>
    <x v="205"/>
    <m/>
    <x v="0"/>
    <x v="3"/>
    <m/>
    <m/>
    <m/>
    <m/>
    <x v="0"/>
  </r>
  <r>
    <x v="96"/>
    <m/>
    <x v="0"/>
    <x v="1"/>
    <m/>
    <m/>
    <m/>
    <m/>
    <x v="2"/>
  </r>
  <r>
    <x v="161"/>
    <m/>
    <x v="0"/>
    <x v="3"/>
    <m/>
    <m/>
    <m/>
    <m/>
    <x v="0"/>
  </r>
  <r>
    <x v="203"/>
    <m/>
    <x v="0"/>
    <x v="4"/>
    <m/>
    <m/>
    <m/>
    <m/>
    <x v="0"/>
  </r>
  <r>
    <x v="206"/>
    <m/>
    <x v="0"/>
    <x v="4"/>
    <m/>
    <m/>
    <m/>
    <m/>
    <x v="2"/>
  </r>
  <r>
    <x v="54"/>
    <m/>
    <x v="0"/>
    <x v="0"/>
    <m/>
    <m/>
    <m/>
    <m/>
    <x v="1"/>
  </r>
  <r>
    <x v="207"/>
    <m/>
    <x v="0"/>
    <x v="2"/>
    <m/>
    <m/>
    <m/>
    <m/>
    <x v="1"/>
  </r>
  <r>
    <x v="208"/>
    <m/>
    <x v="0"/>
    <x v="1"/>
    <m/>
    <m/>
    <m/>
    <m/>
    <x v="2"/>
  </r>
  <r>
    <x v="209"/>
    <m/>
    <x v="0"/>
    <x v="1"/>
    <m/>
    <m/>
    <m/>
    <m/>
    <x v="2"/>
  </r>
  <r>
    <x v="122"/>
    <m/>
    <x v="0"/>
    <x v="3"/>
    <m/>
    <m/>
    <m/>
    <m/>
    <x v="0"/>
  </r>
  <r>
    <x v="199"/>
    <m/>
    <x v="0"/>
    <x v="0"/>
    <m/>
    <m/>
    <m/>
    <m/>
    <x v="1"/>
  </r>
  <r>
    <x v="210"/>
    <m/>
    <x v="0"/>
    <x v="5"/>
    <m/>
    <m/>
    <m/>
    <m/>
    <x v="0"/>
  </r>
  <r>
    <x v="211"/>
    <m/>
    <x v="0"/>
    <x v="1"/>
    <m/>
    <m/>
    <m/>
    <m/>
    <x v="1"/>
  </r>
  <r>
    <x v="161"/>
    <m/>
    <x v="0"/>
    <x v="3"/>
    <m/>
    <m/>
    <m/>
    <m/>
    <x v="1"/>
  </r>
  <r>
    <x v="212"/>
    <m/>
    <x v="0"/>
    <x v="1"/>
    <m/>
    <m/>
    <m/>
    <m/>
    <x v="0"/>
  </r>
  <r>
    <x v="199"/>
    <m/>
    <x v="0"/>
    <x v="0"/>
    <m/>
    <m/>
    <m/>
    <m/>
    <x v="1"/>
  </r>
  <r>
    <x v="122"/>
    <m/>
    <x v="0"/>
    <x v="3"/>
    <m/>
    <m/>
    <m/>
    <m/>
    <x v="0"/>
  </r>
  <r>
    <x v="213"/>
    <m/>
    <x v="0"/>
    <x v="1"/>
    <m/>
    <m/>
    <m/>
    <m/>
    <x v="2"/>
  </r>
  <r>
    <x v="214"/>
    <m/>
    <x v="1"/>
    <x v="3"/>
    <m/>
    <m/>
    <m/>
    <m/>
    <x v="2"/>
  </r>
  <r>
    <x v="199"/>
    <m/>
    <x v="0"/>
    <x v="0"/>
    <m/>
    <m/>
    <m/>
    <m/>
    <x v="1"/>
  </r>
  <r>
    <x v="215"/>
    <m/>
    <x v="0"/>
    <x v="3"/>
    <m/>
    <m/>
    <m/>
    <m/>
    <x v="0"/>
  </r>
  <r>
    <x v="181"/>
    <m/>
    <x v="0"/>
    <x v="1"/>
    <m/>
    <m/>
    <m/>
    <m/>
    <x v="0"/>
  </r>
  <r>
    <x v="74"/>
    <m/>
    <x v="0"/>
    <x v="0"/>
    <m/>
    <m/>
    <m/>
    <m/>
    <x v="1"/>
  </r>
  <r>
    <x v="216"/>
    <m/>
    <x v="0"/>
    <x v="0"/>
    <m/>
    <m/>
    <m/>
    <m/>
    <x v="0"/>
  </r>
  <r>
    <x v="217"/>
    <m/>
    <x v="0"/>
    <x v="1"/>
    <m/>
    <m/>
    <m/>
    <m/>
    <x v="2"/>
  </r>
  <r>
    <x v="218"/>
    <m/>
    <x v="0"/>
    <x v="3"/>
    <m/>
    <m/>
    <m/>
    <m/>
    <x v="2"/>
  </r>
  <r>
    <x v="130"/>
    <m/>
    <x v="0"/>
    <x v="4"/>
    <m/>
    <m/>
    <m/>
    <m/>
    <x v="0"/>
  </r>
  <r>
    <x v="219"/>
    <m/>
    <x v="0"/>
    <x v="1"/>
    <m/>
    <m/>
    <m/>
    <m/>
    <x v="1"/>
  </r>
  <r>
    <x v="128"/>
    <m/>
    <x v="0"/>
    <x v="4"/>
    <m/>
    <m/>
    <m/>
    <m/>
    <x v="2"/>
  </r>
  <r>
    <x v="143"/>
    <m/>
    <x v="0"/>
    <x v="1"/>
    <m/>
    <m/>
    <m/>
    <m/>
    <x v="1"/>
  </r>
  <r>
    <x v="220"/>
    <m/>
    <x v="0"/>
    <x v="4"/>
    <m/>
    <m/>
    <m/>
    <m/>
    <x v="2"/>
  </r>
  <r>
    <x v="189"/>
    <m/>
    <x v="0"/>
    <x v="3"/>
    <m/>
    <m/>
    <m/>
    <m/>
    <x v="0"/>
  </r>
  <r>
    <x v="199"/>
    <m/>
    <x v="0"/>
    <x v="0"/>
    <m/>
    <m/>
    <m/>
    <m/>
    <x v="1"/>
  </r>
  <r>
    <x v="189"/>
    <m/>
    <x v="0"/>
    <x v="3"/>
    <m/>
    <m/>
    <m/>
    <m/>
    <x v="0"/>
  </r>
  <r>
    <x v="221"/>
    <m/>
    <x v="1"/>
    <x v="1"/>
    <m/>
    <m/>
    <m/>
    <m/>
    <x v="2"/>
  </r>
  <r>
    <x v="218"/>
    <m/>
    <x v="0"/>
    <x v="3"/>
    <m/>
    <m/>
    <m/>
    <m/>
    <x v="2"/>
  </r>
  <r>
    <x v="130"/>
    <m/>
    <x v="0"/>
    <x v="4"/>
    <m/>
    <m/>
    <m/>
    <m/>
    <x v="0"/>
  </r>
  <r>
    <x v="222"/>
    <m/>
    <x v="0"/>
    <x v="2"/>
    <m/>
    <m/>
    <m/>
    <m/>
    <x v="2"/>
  </r>
  <r>
    <x v="61"/>
    <m/>
    <x v="0"/>
    <x v="3"/>
    <m/>
    <m/>
    <m/>
    <m/>
    <x v="0"/>
  </r>
  <r>
    <x v="142"/>
    <m/>
    <x v="0"/>
    <x v="3"/>
    <m/>
    <m/>
    <m/>
    <m/>
    <x v="2"/>
  </r>
  <r>
    <x v="223"/>
    <m/>
    <x v="0"/>
    <x v="4"/>
    <m/>
    <m/>
    <m/>
    <m/>
    <x v="0"/>
  </r>
  <r>
    <x v="75"/>
    <m/>
    <x v="0"/>
    <x v="6"/>
    <m/>
    <m/>
    <m/>
    <m/>
    <x v="2"/>
  </r>
  <r>
    <x v="224"/>
    <m/>
    <x v="0"/>
    <x v="2"/>
    <m/>
    <m/>
    <m/>
    <m/>
    <x v="0"/>
  </r>
  <r>
    <x v="225"/>
    <m/>
    <x v="0"/>
    <x v="0"/>
    <m/>
    <m/>
    <m/>
    <m/>
    <x v="1"/>
  </r>
  <r>
    <x v="226"/>
    <m/>
    <x v="0"/>
    <x v="1"/>
    <m/>
    <m/>
    <m/>
    <m/>
    <x v="0"/>
  </r>
  <r>
    <x v="74"/>
    <m/>
    <x v="0"/>
    <x v="0"/>
    <m/>
    <m/>
    <m/>
    <m/>
    <x v="1"/>
  </r>
  <r>
    <x v="198"/>
    <m/>
    <x v="0"/>
    <x v="1"/>
    <m/>
    <m/>
    <m/>
    <m/>
    <x v="0"/>
  </r>
  <r>
    <x v="74"/>
    <m/>
    <x v="0"/>
    <x v="0"/>
    <m/>
    <m/>
    <m/>
    <m/>
    <x v="1"/>
  </r>
  <r>
    <x v="227"/>
    <m/>
    <x v="0"/>
    <x v="2"/>
    <m/>
    <m/>
    <m/>
    <m/>
    <x v="2"/>
  </r>
  <r>
    <x v="228"/>
    <m/>
    <x v="0"/>
    <x v="2"/>
    <m/>
    <m/>
    <m/>
    <m/>
    <x v="0"/>
  </r>
  <r>
    <x v="189"/>
    <m/>
    <x v="0"/>
    <x v="3"/>
    <m/>
    <m/>
    <m/>
    <m/>
    <x v="0"/>
  </r>
  <r>
    <x v="32"/>
    <m/>
    <x v="0"/>
    <x v="6"/>
    <m/>
    <m/>
    <m/>
    <m/>
    <x v="2"/>
  </r>
  <r>
    <x v="161"/>
    <m/>
    <x v="0"/>
    <x v="3"/>
    <m/>
    <m/>
    <m/>
    <m/>
    <x v="0"/>
  </r>
  <r>
    <x v="45"/>
    <m/>
    <x v="0"/>
    <x v="1"/>
    <m/>
    <m/>
    <m/>
    <m/>
    <x v="0"/>
  </r>
  <r>
    <x v="229"/>
    <m/>
    <x v="0"/>
    <x v="3"/>
    <m/>
    <m/>
    <m/>
    <m/>
    <x v="2"/>
  </r>
  <r>
    <x v="40"/>
    <m/>
    <x v="0"/>
    <x v="0"/>
    <m/>
    <m/>
    <m/>
    <m/>
    <x v="0"/>
  </r>
  <r>
    <x v="142"/>
    <m/>
    <x v="0"/>
    <x v="3"/>
    <m/>
    <m/>
    <m/>
    <m/>
    <x v="2"/>
  </r>
  <r>
    <x v="80"/>
    <m/>
    <x v="0"/>
    <x v="3"/>
    <m/>
    <m/>
    <m/>
    <m/>
    <x v="0"/>
  </r>
  <r>
    <x v="201"/>
    <m/>
    <x v="0"/>
    <x v="2"/>
    <m/>
    <m/>
    <m/>
    <m/>
    <x v="2"/>
  </r>
  <r>
    <x v="148"/>
    <m/>
    <x v="0"/>
    <x v="1"/>
    <m/>
    <m/>
    <m/>
    <m/>
    <x v="1"/>
  </r>
  <r>
    <x v="230"/>
    <m/>
    <x v="0"/>
    <x v="1"/>
    <m/>
    <m/>
    <m/>
    <m/>
    <x v="1"/>
  </r>
  <r>
    <x v="231"/>
    <m/>
    <x v="0"/>
    <x v="1"/>
    <m/>
    <m/>
    <m/>
    <m/>
    <x v="0"/>
  </r>
  <r>
    <x v="232"/>
    <m/>
    <x v="0"/>
    <x v="3"/>
    <m/>
    <m/>
    <m/>
    <m/>
    <x v="0"/>
  </r>
  <r>
    <x v="164"/>
    <m/>
    <x v="0"/>
    <x v="3"/>
    <m/>
    <m/>
    <m/>
    <m/>
    <x v="0"/>
  </r>
  <r>
    <x v="191"/>
    <m/>
    <x v="0"/>
    <x v="3"/>
    <m/>
    <m/>
    <m/>
    <m/>
    <x v="0"/>
  </r>
  <r>
    <x v="122"/>
    <m/>
    <x v="0"/>
    <x v="3"/>
    <m/>
    <m/>
    <m/>
    <m/>
    <x v="0"/>
  </r>
  <r>
    <x v="101"/>
    <m/>
    <x v="0"/>
    <x v="6"/>
    <m/>
    <m/>
    <m/>
    <m/>
    <x v="2"/>
  </r>
  <r>
    <x v="233"/>
    <m/>
    <x v="0"/>
    <x v="1"/>
    <m/>
    <m/>
    <m/>
    <m/>
    <x v="1"/>
  </r>
  <r>
    <x v="226"/>
    <m/>
    <x v="0"/>
    <x v="1"/>
    <m/>
    <m/>
    <m/>
    <m/>
    <x v="0"/>
  </r>
  <r>
    <x v="122"/>
    <m/>
    <x v="0"/>
    <x v="3"/>
    <m/>
    <m/>
    <m/>
    <m/>
    <x v="0"/>
  </r>
  <r>
    <x v="234"/>
    <m/>
    <x v="0"/>
    <x v="3"/>
    <m/>
    <m/>
    <m/>
    <m/>
    <x v="0"/>
  </r>
  <r>
    <x v="235"/>
    <m/>
    <x v="0"/>
    <x v="6"/>
    <m/>
    <m/>
    <m/>
    <m/>
    <x v="2"/>
  </r>
  <r>
    <x v="128"/>
    <m/>
    <x v="0"/>
    <x v="4"/>
    <m/>
    <m/>
    <m/>
    <m/>
    <x v="2"/>
  </r>
  <r>
    <x v="236"/>
    <m/>
    <x v="0"/>
    <x v="2"/>
    <m/>
    <m/>
    <m/>
    <m/>
    <x v="0"/>
  </r>
  <r>
    <x v="237"/>
    <m/>
    <x v="0"/>
    <x v="1"/>
    <m/>
    <m/>
    <m/>
    <m/>
    <x v="0"/>
  </r>
  <r>
    <x v="224"/>
    <m/>
    <x v="0"/>
    <x v="2"/>
    <m/>
    <m/>
    <m/>
    <m/>
    <x v="2"/>
  </r>
  <r>
    <x v="229"/>
    <m/>
    <x v="0"/>
    <x v="3"/>
    <m/>
    <m/>
    <m/>
    <m/>
    <x v="0"/>
  </r>
  <r>
    <x v="122"/>
    <m/>
    <x v="0"/>
    <x v="3"/>
    <m/>
    <m/>
    <m/>
    <m/>
    <x v="1"/>
  </r>
  <r>
    <x v="233"/>
    <m/>
    <x v="0"/>
    <x v="1"/>
    <m/>
    <m/>
    <m/>
    <m/>
    <x v="1"/>
  </r>
  <r>
    <x v="142"/>
    <m/>
    <x v="0"/>
    <x v="3"/>
    <m/>
    <m/>
    <m/>
    <m/>
    <x v="2"/>
  </r>
  <r>
    <x v="238"/>
    <m/>
    <x v="0"/>
    <x v="2"/>
    <m/>
    <m/>
    <m/>
    <m/>
    <x v="1"/>
  </r>
  <r>
    <x v="29"/>
    <m/>
    <x v="0"/>
    <x v="5"/>
    <m/>
    <m/>
    <m/>
    <m/>
    <x v="1"/>
  </r>
  <r>
    <x v="239"/>
    <m/>
    <x v="0"/>
    <x v="3"/>
    <m/>
    <m/>
    <m/>
    <m/>
    <x v="0"/>
  </r>
  <r>
    <x v="240"/>
    <m/>
    <x v="0"/>
    <x v="6"/>
    <m/>
    <m/>
    <m/>
    <m/>
    <x v="0"/>
  </r>
  <r>
    <x v="148"/>
    <m/>
    <x v="0"/>
    <x v="1"/>
    <m/>
    <m/>
    <m/>
    <m/>
    <x v="1"/>
  </r>
  <r>
    <x v="189"/>
    <m/>
    <x v="0"/>
    <x v="3"/>
    <m/>
    <m/>
    <m/>
    <m/>
    <x v="0"/>
  </r>
  <r>
    <x v="74"/>
    <m/>
    <x v="0"/>
    <x v="0"/>
    <m/>
    <m/>
    <m/>
    <m/>
    <x v="1"/>
  </r>
  <r>
    <x v="241"/>
    <m/>
    <x v="0"/>
    <x v="2"/>
    <m/>
    <m/>
    <m/>
    <m/>
    <x v="0"/>
  </r>
  <r>
    <x v="23"/>
    <m/>
    <x v="0"/>
    <x v="1"/>
    <m/>
    <m/>
    <m/>
    <m/>
    <x v="2"/>
  </r>
  <r>
    <x v="242"/>
    <m/>
    <x v="0"/>
    <x v="3"/>
    <m/>
    <m/>
    <m/>
    <m/>
    <x v="2"/>
  </r>
  <r>
    <x v="101"/>
    <m/>
    <x v="0"/>
    <x v="7"/>
    <m/>
    <m/>
    <m/>
    <m/>
    <x v="0"/>
  </r>
  <r>
    <x v="107"/>
    <m/>
    <x v="0"/>
    <x v="4"/>
    <m/>
    <m/>
    <m/>
    <m/>
    <x v="0"/>
  </r>
  <r>
    <x v="243"/>
    <m/>
    <x v="0"/>
    <x v="1"/>
    <m/>
    <m/>
    <m/>
    <m/>
    <x v="2"/>
  </r>
  <r>
    <x v="243"/>
    <m/>
    <x v="0"/>
    <x v="1"/>
    <m/>
    <m/>
    <m/>
    <m/>
    <x v="2"/>
  </r>
  <r>
    <x v="142"/>
    <m/>
    <x v="0"/>
    <x v="3"/>
    <m/>
    <m/>
    <m/>
    <m/>
    <x v="2"/>
  </r>
  <r>
    <x v="244"/>
    <m/>
    <x v="0"/>
    <x v="3"/>
    <m/>
    <m/>
    <m/>
    <m/>
    <x v="2"/>
  </r>
  <r>
    <x v="122"/>
    <m/>
    <x v="0"/>
    <x v="3"/>
    <m/>
    <m/>
    <m/>
    <m/>
    <x v="1"/>
  </r>
  <r>
    <x v="75"/>
    <m/>
    <x v="0"/>
    <x v="6"/>
    <m/>
    <m/>
    <m/>
    <m/>
    <x v="2"/>
  </r>
  <r>
    <x v="36"/>
    <m/>
    <x v="0"/>
    <x v="4"/>
    <m/>
    <m/>
    <m/>
    <m/>
    <x v="2"/>
  </r>
  <r>
    <x v="245"/>
    <m/>
    <x v="0"/>
    <x v="4"/>
    <m/>
    <m/>
    <m/>
    <m/>
    <x v="2"/>
  </r>
  <r>
    <x v="36"/>
    <m/>
    <x v="0"/>
    <x v="4"/>
    <m/>
    <m/>
    <m/>
    <m/>
    <x v="2"/>
  </r>
  <r>
    <x v="246"/>
    <m/>
    <x v="0"/>
    <x v="4"/>
    <m/>
    <m/>
    <m/>
    <m/>
    <x v="2"/>
  </r>
  <r>
    <x v="128"/>
    <m/>
    <x v="0"/>
    <x v="4"/>
    <m/>
    <m/>
    <m/>
    <m/>
    <x v="1"/>
  </r>
  <r>
    <x v="247"/>
    <m/>
    <x v="0"/>
    <x v="4"/>
    <m/>
    <m/>
    <m/>
    <m/>
    <x v="2"/>
  </r>
  <r>
    <x v="237"/>
    <m/>
    <x v="0"/>
    <x v="1"/>
    <m/>
    <m/>
    <m/>
    <m/>
    <x v="0"/>
  </r>
  <r>
    <x v="248"/>
    <m/>
    <x v="0"/>
    <x v="2"/>
    <m/>
    <m/>
    <m/>
    <m/>
    <x v="2"/>
  </r>
  <r>
    <x v="249"/>
    <m/>
    <x v="0"/>
    <x v="4"/>
    <m/>
    <m/>
    <m/>
    <m/>
    <x v="0"/>
  </r>
  <r>
    <x v="250"/>
    <m/>
    <x v="0"/>
    <x v="3"/>
    <m/>
    <m/>
    <m/>
    <m/>
    <x v="1"/>
  </r>
  <r>
    <x v="251"/>
    <m/>
    <x v="0"/>
    <x v="1"/>
    <m/>
    <m/>
    <m/>
    <m/>
    <x v="0"/>
  </r>
  <r>
    <x v="252"/>
    <m/>
    <x v="0"/>
    <x v="3"/>
    <m/>
    <m/>
    <m/>
    <m/>
    <x v="2"/>
  </r>
  <r>
    <x v="97"/>
    <m/>
    <x v="0"/>
    <x v="1"/>
    <m/>
    <m/>
    <m/>
    <m/>
    <x v="2"/>
  </r>
  <r>
    <x v="253"/>
    <m/>
    <x v="0"/>
    <x v="2"/>
    <m/>
    <m/>
    <m/>
    <m/>
    <x v="1"/>
  </r>
  <r>
    <x v="54"/>
    <m/>
    <x v="0"/>
    <x v="0"/>
    <m/>
    <m/>
    <m/>
    <m/>
    <x v="1"/>
  </r>
  <r>
    <x v="20"/>
    <m/>
    <x v="0"/>
    <x v="1"/>
    <m/>
    <m/>
    <m/>
    <m/>
    <x v="0"/>
  </r>
  <r>
    <x v="254"/>
    <m/>
    <x v="0"/>
    <x v="3"/>
    <m/>
    <m/>
    <m/>
    <m/>
    <x v="0"/>
  </r>
  <r>
    <x v="255"/>
    <m/>
    <x v="0"/>
    <x v="3"/>
    <m/>
    <m/>
    <m/>
    <m/>
    <x v="1"/>
  </r>
  <r>
    <x v="256"/>
    <m/>
    <x v="0"/>
    <x v="3"/>
    <m/>
    <m/>
    <m/>
    <m/>
    <x v="1"/>
  </r>
  <r>
    <x v="257"/>
    <m/>
    <x v="0"/>
    <x v="1"/>
    <m/>
    <m/>
    <m/>
    <m/>
    <x v="0"/>
  </r>
  <r>
    <x v="107"/>
    <m/>
    <x v="0"/>
    <x v="4"/>
    <m/>
    <m/>
    <m/>
    <m/>
    <x v="0"/>
  </r>
  <r>
    <x v="258"/>
    <m/>
    <x v="0"/>
    <x v="1"/>
    <m/>
    <m/>
    <m/>
    <m/>
    <x v="0"/>
  </r>
  <r>
    <x v="259"/>
    <m/>
    <x v="0"/>
    <x v="2"/>
    <m/>
    <m/>
    <m/>
    <m/>
    <x v="2"/>
  </r>
  <r>
    <x v="20"/>
    <m/>
    <x v="0"/>
    <x v="1"/>
    <m/>
    <m/>
    <m/>
    <m/>
    <x v="0"/>
  </r>
  <r>
    <x v="54"/>
    <m/>
    <x v="0"/>
    <x v="0"/>
    <m/>
    <m/>
    <m/>
    <m/>
    <x v="1"/>
  </r>
  <r>
    <x v="260"/>
    <m/>
    <x v="0"/>
    <x v="4"/>
    <m/>
    <m/>
    <m/>
    <m/>
    <x v="2"/>
  </r>
  <r>
    <x v="101"/>
    <m/>
    <x v="0"/>
    <x v="8"/>
    <m/>
    <m/>
    <m/>
    <m/>
    <x v="2"/>
  </r>
  <r>
    <x v="128"/>
    <m/>
    <x v="0"/>
    <x v="4"/>
    <m/>
    <m/>
    <m/>
    <m/>
    <x v="1"/>
  </r>
  <r>
    <x v="74"/>
    <m/>
    <x v="0"/>
    <x v="0"/>
    <m/>
    <m/>
    <m/>
    <m/>
    <x v="1"/>
  </r>
  <r>
    <x v="20"/>
    <m/>
    <x v="0"/>
    <x v="1"/>
    <m/>
    <m/>
    <m/>
    <m/>
    <x v="0"/>
  </r>
  <r>
    <x v="96"/>
    <m/>
    <x v="0"/>
    <x v="2"/>
    <m/>
    <m/>
    <m/>
    <m/>
    <x v="0"/>
  </r>
  <r>
    <x v="261"/>
    <m/>
    <x v="0"/>
    <x v="3"/>
    <m/>
    <m/>
    <m/>
    <m/>
    <x v="1"/>
  </r>
  <r>
    <x v="142"/>
    <m/>
    <x v="0"/>
    <x v="3"/>
    <m/>
    <m/>
    <m/>
    <m/>
    <x v="2"/>
  </r>
  <r>
    <x v="262"/>
    <m/>
    <x v="0"/>
    <x v="4"/>
    <m/>
    <m/>
    <m/>
    <m/>
    <x v="0"/>
  </r>
  <r>
    <x v="263"/>
    <m/>
    <x v="0"/>
    <x v="3"/>
    <m/>
    <m/>
    <m/>
    <m/>
    <x v="1"/>
  </r>
  <r>
    <x v="2"/>
    <m/>
    <x v="0"/>
    <x v="1"/>
    <m/>
    <m/>
    <m/>
    <m/>
    <x v="0"/>
  </r>
  <r>
    <x v="264"/>
    <m/>
    <x v="0"/>
    <x v="3"/>
    <m/>
    <m/>
    <m/>
    <m/>
    <x v="1"/>
  </r>
  <r>
    <x v="265"/>
    <m/>
    <x v="1"/>
    <x v="1"/>
    <m/>
    <m/>
    <m/>
    <m/>
    <x v="0"/>
  </r>
  <r>
    <x v="263"/>
    <m/>
    <x v="0"/>
    <x v="3"/>
    <m/>
    <m/>
    <m/>
    <m/>
    <x v="0"/>
  </r>
  <r>
    <x v="266"/>
    <m/>
    <x v="0"/>
    <x v="2"/>
    <m/>
    <m/>
    <m/>
    <m/>
    <x v="2"/>
  </r>
  <r>
    <x v="267"/>
    <m/>
    <x v="0"/>
    <x v="3"/>
    <m/>
    <m/>
    <m/>
    <m/>
    <x v="0"/>
  </r>
  <r>
    <x v="263"/>
    <m/>
    <x v="0"/>
    <x v="3"/>
    <m/>
    <m/>
    <m/>
    <m/>
    <x v="1"/>
  </r>
  <r>
    <x v="128"/>
    <m/>
    <x v="0"/>
    <x v="4"/>
    <m/>
    <m/>
    <m/>
    <m/>
    <x v="1"/>
  </r>
  <r>
    <x v="75"/>
    <m/>
    <x v="0"/>
    <x v="6"/>
    <m/>
    <m/>
    <m/>
    <m/>
    <x v="2"/>
  </r>
  <r>
    <x v="268"/>
    <m/>
    <x v="0"/>
    <x v="1"/>
    <m/>
    <m/>
    <m/>
    <m/>
    <x v="1"/>
  </r>
  <r>
    <x v="269"/>
    <m/>
    <x v="0"/>
    <x v="2"/>
    <m/>
    <m/>
    <m/>
    <m/>
    <x v="1"/>
  </r>
  <r>
    <x v="256"/>
    <m/>
    <x v="0"/>
    <x v="3"/>
    <m/>
    <m/>
    <m/>
    <m/>
    <x v="1"/>
  </r>
  <r>
    <x v="122"/>
    <m/>
    <x v="0"/>
    <x v="3"/>
    <m/>
    <m/>
    <m/>
    <m/>
    <x v="1"/>
  </r>
  <r>
    <x v="243"/>
    <m/>
    <x v="0"/>
    <x v="1"/>
    <m/>
    <m/>
    <m/>
    <m/>
    <x v="2"/>
  </r>
  <r>
    <x v="75"/>
    <m/>
    <x v="0"/>
    <x v="6"/>
    <m/>
    <m/>
    <m/>
    <m/>
    <x v="2"/>
  </r>
  <r>
    <x v="142"/>
    <m/>
    <x v="0"/>
    <x v="3"/>
    <m/>
    <m/>
    <m/>
    <m/>
    <x v="2"/>
  </r>
  <r>
    <x v="270"/>
    <m/>
    <x v="1"/>
    <x v="2"/>
    <m/>
    <m/>
    <m/>
    <m/>
    <x v="2"/>
  </r>
  <r>
    <x v="128"/>
    <m/>
    <x v="0"/>
    <x v="4"/>
    <m/>
    <m/>
    <m/>
    <m/>
    <x v="1"/>
  </r>
  <r>
    <x v="271"/>
    <m/>
    <x v="0"/>
    <x v="0"/>
    <m/>
    <m/>
    <m/>
    <m/>
    <x v="1"/>
  </r>
  <r>
    <x v="272"/>
    <m/>
    <x v="0"/>
    <x v="0"/>
    <m/>
    <m/>
    <m/>
    <m/>
    <x v="1"/>
  </r>
  <r>
    <x v="45"/>
    <m/>
    <x v="0"/>
    <x v="0"/>
    <m/>
    <m/>
    <m/>
    <m/>
    <x v="1"/>
  </r>
  <r>
    <x v="42"/>
    <m/>
    <x v="0"/>
    <x v="2"/>
    <m/>
    <m/>
    <m/>
    <m/>
    <x v="0"/>
  </r>
  <r>
    <x v="45"/>
    <s v="lado derecho"/>
    <x v="1"/>
    <x v="2"/>
    <m/>
    <m/>
    <m/>
    <m/>
    <x v="0"/>
  </r>
  <r>
    <x v="273"/>
    <m/>
    <x v="1"/>
    <x v="4"/>
    <m/>
    <m/>
    <m/>
    <m/>
    <x v="0"/>
  </r>
  <r>
    <x v="54"/>
    <m/>
    <x v="0"/>
    <x v="0"/>
    <m/>
    <m/>
    <m/>
    <m/>
    <x v="1"/>
  </r>
  <r>
    <x v="274"/>
    <m/>
    <x v="0"/>
    <x v="7"/>
    <m/>
    <m/>
    <m/>
    <m/>
    <x v="0"/>
  </r>
  <r>
    <x v="198"/>
    <m/>
    <x v="0"/>
    <x v="2"/>
    <m/>
    <m/>
    <m/>
    <m/>
    <x v="2"/>
  </r>
  <r>
    <x v="260"/>
    <m/>
    <x v="1"/>
    <x v="2"/>
    <m/>
    <m/>
    <m/>
    <m/>
    <x v="2"/>
  </r>
  <r>
    <x v="275"/>
    <m/>
    <x v="2"/>
    <x v="7"/>
    <m/>
    <m/>
    <m/>
    <m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4">
  <r>
    <n v="2019"/>
    <n v="2"/>
    <x v="0"/>
    <d v="2019-02-11T00:00:00"/>
    <s v="XND"/>
    <s v="H60A"/>
    <s v="655"/>
    <s v="MADC-S"/>
    <s v="M9T-670"/>
    <s v="1K1-027"/>
    <s v="TR4X2"/>
    <s v="E2A"/>
    <s v="655190520042"/>
    <s v="L005632"/>
    <s v="OV369"/>
    <s v="0030-7017"/>
    <x v="0"/>
    <m/>
    <s v="V2"/>
    <s v="DIVD"/>
    <m/>
    <m/>
    <m/>
    <m/>
    <s v="ND"/>
    <m/>
    <s v="CSCS2"/>
    <s v="GEOMETRIA"/>
    <s v="A"/>
    <s v="SUAREZ"/>
    <m/>
    <m/>
    <m/>
    <m/>
    <m/>
    <m/>
  </r>
  <r>
    <n v="2019"/>
    <n v="2"/>
    <x v="0"/>
    <d v="2019-02-11T00:00:00"/>
    <s v="XND"/>
    <s v="H60A"/>
    <s v="655"/>
    <s v="MADC-S"/>
    <s v="M9T-670"/>
    <s v="1K1-027"/>
    <s v="TR4X2"/>
    <s v="E1D"/>
    <s v="655190720028"/>
    <s v="L005634"/>
    <s v="OV369"/>
    <s v="1270-4513"/>
    <x v="1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2"/>
    <x v="0"/>
    <d v="2019-02-11T00:00:00"/>
    <s v="XND"/>
    <s v="H60A"/>
    <s v="655"/>
    <s v="MADC-S"/>
    <s v="M9T-670"/>
    <s v="1K1-027"/>
    <s v="TR4X2"/>
    <s v="E1D"/>
    <s v="655190720028"/>
    <s v="L005634"/>
    <s v="OV369"/>
    <s v="1180-4504"/>
    <x v="2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2"/>
    <x v="0"/>
    <d v="2019-02-12T00:00:00"/>
    <s v="XND"/>
    <s v="H60A"/>
    <s v="655"/>
    <s v="MADC-S"/>
    <s v="M9T-670"/>
    <s v="1K1-027"/>
    <s v="TR4X2"/>
    <s v="E2A"/>
    <s v="655190610064"/>
    <s v="L005695"/>
    <s v="NV676"/>
    <s v="2330-7178"/>
    <x v="3"/>
    <m/>
    <s v="V2"/>
    <s v="MONTAJE"/>
    <m/>
    <m/>
    <m/>
    <m/>
    <s v="ND"/>
    <m/>
    <s v="CSCS3"/>
    <s v="DEGRADACION"/>
    <s v="D"/>
    <s v="TOLEDO"/>
    <m/>
    <m/>
    <m/>
    <m/>
    <m/>
    <m/>
  </r>
  <r>
    <n v="2019"/>
    <n v="2"/>
    <x v="0"/>
    <d v="2019-02-12T00:00:00"/>
    <s v="XND"/>
    <s v="H60A"/>
    <s v="655"/>
    <s v="MADC-S"/>
    <s v="M9T-670"/>
    <s v="1K1-027"/>
    <s v="TR4X2"/>
    <s v="E2A"/>
    <s v="655190610064"/>
    <s v="L005695"/>
    <s v="NV676"/>
    <s v="1190-4373"/>
    <x v="4"/>
    <m/>
    <s v="V2"/>
    <s v="PINTURA"/>
    <m/>
    <m/>
    <m/>
    <m/>
    <s v="MR"/>
    <m/>
    <m/>
    <s v="ASPECTO"/>
    <s v=" "/>
    <m/>
    <m/>
    <m/>
    <m/>
    <m/>
    <m/>
    <m/>
  </r>
  <r>
    <n v="2019"/>
    <n v="2"/>
    <x v="0"/>
    <d v="2019-02-13T00:00:00"/>
    <s v="XND"/>
    <s v="H60A"/>
    <s v="655"/>
    <s v="MADC-S"/>
    <s v="M9T-670"/>
    <s v="1K1-027"/>
    <s v="TR4X2"/>
    <s v="E1D"/>
    <s v="655190720047"/>
    <s v="L005679"/>
    <s v="OV369"/>
    <s v="2240-5689"/>
    <x v="5"/>
    <m/>
    <s v="V2"/>
    <s v="MONTAJE"/>
    <m/>
    <m/>
    <m/>
    <m/>
    <s v="MR"/>
    <m/>
    <m/>
    <s v="MODO OPERATORIO"/>
    <s v=" "/>
    <m/>
    <m/>
    <m/>
    <m/>
    <m/>
    <m/>
    <m/>
  </r>
  <r>
    <n v="2019"/>
    <n v="2"/>
    <x v="0"/>
    <d v="2019-02-13T00:00:00"/>
    <s v="XND"/>
    <s v="H60A"/>
    <s v="655"/>
    <s v="MADC-S"/>
    <s v="M9T-670"/>
    <s v="1K1-027"/>
    <s v="TR4X2"/>
    <s v="E1D"/>
    <s v="655190720055"/>
    <s v="L005672"/>
    <s v="OV369"/>
    <s v="1220-4213"/>
    <x v="6"/>
    <m/>
    <s v="V2"/>
    <s v="PINTURA"/>
    <m/>
    <m/>
    <m/>
    <m/>
    <s v="MR"/>
    <m/>
    <m/>
    <s v="ASPECTO"/>
    <s v=" "/>
    <m/>
    <m/>
    <m/>
    <m/>
    <m/>
    <m/>
    <m/>
  </r>
  <r>
    <n v="2019"/>
    <n v="2"/>
    <x v="0"/>
    <d v="2019-02-14T00:00:00"/>
    <s v="XND"/>
    <s v="H60A"/>
    <s v="655"/>
    <s v="MADC-S"/>
    <s v="M9T-670"/>
    <s v="1K1-027"/>
    <s v="TR4X2"/>
    <s v="E1D"/>
    <s v="655190620051"/>
    <s v="L005684"/>
    <s v="OV727"/>
    <s v="2240-6305"/>
    <x v="7"/>
    <m/>
    <s v="V2"/>
    <s v="SOLDADURA"/>
    <m/>
    <m/>
    <m/>
    <m/>
    <s v="ND"/>
    <m/>
    <s v="CSCS1"/>
    <s v="MODO OPERATORIO"/>
    <s v="B"/>
    <s v="CARRIZO"/>
    <m/>
    <m/>
    <m/>
    <m/>
    <m/>
    <m/>
  </r>
  <r>
    <n v="2019"/>
    <n v="2"/>
    <x v="0"/>
    <d v="2019-02-14T00:00:00"/>
    <s v="XND"/>
    <s v="H60A"/>
    <s v="655"/>
    <s v="MADC-S"/>
    <s v="M9T-670"/>
    <s v="1K1-027"/>
    <s v="TR4X2"/>
    <s v="E3"/>
    <s v="655190710009"/>
    <s v="L005789"/>
    <s v="OV369"/>
    <s v="1010-4130"/>
    <x v="8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2"/>
    <x v="1"/>
    <d v="2019-02-25T00:00:00"/>
    <s v="XND"/>
    <s v="H60A"/>
    <s v="655"/>
    <s v="MADC-S"/>
    <s v="M9T-670"/>
    <s v="1K1-027"/>
    <s v="4X4TST"/>
    <s v="E2A"/>
    <s v="655190620025"/>
    <s v="L."/>
    <s v="OV369"/>
    <s v="1510-4504"/>
    <x v="9"/>
    <m/>
    <s v="V2"/>
    <s v="PINTURA"/>
    <m/>
    <m/>
    <m/>
    <m/>
    <s v="ND"/>
    <m/>
    <s v="CSCS3"/>
    <s v="DEGRADACION"/>
    <s v="D"/>
    <s v="TOLEDO"/>
    <m/>
    <m/>
    <m/>
    <m/>
    <m/>
    <m/>
  </r>
  <r>
    <n v="2019"/>
    <n v="2"/>
    <x v="1"/>
    <d v="2019-02-25T00:00:00"/>
    <s v="XND"/>
    <s v="H60A"/>
    <s v="655"/>
    <s v="MADC-S"/>
    <s v="M9T-670"/>
    <s v="1K1-027"/>
    <s v="4X4TST"/>
    <s v="E2A"/>
    <s v="655190620025"/>
    <s v="L."/>
    <s v="OV369"/>
    <s v="2170-4514"/>
    <x v="10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2"/>
    <x v="1"/>
    <d v="2019-02-25T00:00:00"/>
    <s v="XND"/>
    <s v="H60A"/>
    <s v="655"/>
    <s v="MADC-S"/>
    <s v="M9T-670"/>
    <s v="1K1-027"/>
    <s v="TR4X2"/>
    <s v="E2A"/>
    <s v="655190710019"/>
    <s v="L."/>
    <s v="OV369"/>
    <s v="0011-4015"/>
    <x v="11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2"/>
    <x v="1"/>
    <d v="2019-02-25T00:00:00"/>
    <s v="XND"/>
    <s v="H60A"/>
    <s v="655"/>
    <s v="MADC-S"/>
    <s v="M9T-670"/>
    <s v="1K1-027"/>
    <s v="TR4X2"/>
    <s v="E2A"/>
    <s v="655190710019"/>
    <s v="L."/>
    <s v="OV369"/>
    <s v="0080-6305"/>
    <x v="12"/>
    <m/>
    <s v="V2"/>
    <s v="SOLDADURA"/>
    <m/>
    <m/>
    <m/>
    <m/>
    <s v="ND"/>
    <m/>
    <s v="CSCS1"/>
    <s v="MODO OPERATORIO"/>
    <s v="B"/>
    <s v="CARRIZO"/>
    <m/>
    <m/>
    <m/>
    <m/>
    <m/>
    <m/>
  </r>
  <r>
    <n v="2019"/>
    <n v="2"/>
    <x v="1"/>
    <d v="2019-02-26T00:00:00"/>
    <s v="XND"/>
    <s v="H60A"/>
    <s v="655"/>
    <s v="MADC-S"/>
    <s v="M9T-670"/>
    <s v="AJ0-006"/>
    <s v="TR4X2"/>
    <s v="E3P"/>
    <s v="655190530049"/>
    <s v="L005906"/>
    <s v="OV369"/>
    <s v="0240-4411"/>
    <x v="13"/>
    <m/>
    <s v="V2"/>
    <s v="PINTURA"/>
    <m/>
    <m/>
    <m/>
    <m/>
    <s v="MR"/>
    <m/>
    <m/>
    <s v="ASPECTO"/>
    <s v=" "/>
    <m/>
    <m/>
    <m/>
    <m/>
    <m/>
    <m/>
    <m/>
  </r>
  <r>
    <n v="2019"/>
    <n v="2"/>
    <x v="1"/>
    <d v="2019-02-26T00:00:00"/>
    <s v="XND"/>
    <s v="H60A"/>
    <s v="655"/>
    <s v="MADC-S"/>
    <s v="M9T-670"/>
    <s v="AJ0-006"/>
    <s v="TR4X2"/>
    <s v="E3P"/>
    <s v="655190530049"/>
    <s v="L005906"/>
    <s v="OV369"/>
    <s v="4150-5692"/>
    <x v="14"/>
    <m/>
    <s v="V2"/>
    <s v="MONTAJE"/>
    <m/>
    <m/>
    <m/>
    <m/>
    <s v="MR"/>
    <m/>
    <m/>
    <s v="MODO OPERATORIO"/>
    <s v=" "/>
    <m/>
    <m/>
    <m/>
    <m/>
    <m/>
    <m/>
    <m/>
  </r>
  <r>
    <n v="2019"/>
    <n v="2"/>
    <x v="1"/>
    <d v="2019-02-26T00:00:00"/>
    <s v="XND"/>
    <s v="H60A"/>
    <s v="655"/>
    <s v="MADC-S"/>
    <s v="M9T-670"/>
    <s v="AJ0-006"/>
    <s v="TR4X2"/>
    <s v="E3P"/>
    <s v="655190530049"/>
    <s v="L005906"/>
    <s v="OV369"/>
    <s v="1400-4724"/>
    <x v="15"/>
    <m/>
    <s v="V2"/>
    <s v="PINTURA"/>
    <m/>
    <m/>
    <m/>
    <m/>
    <s v="MR"/>
    <m/>
    <m/>
    <s v="ASPECTO"/>
    <s v=" "/>
    <m/>
    <m/>
    <m/>
    <m/>
    <m/>
    <m/>
    <m/>
  </r>
  <r>
    <n v="2019"/>
    <n v="2"/>
    <x v="1"/>
    <d v="2019-02-27T00:00:00"/>
    <s v="XND"/>
    <s v="H60A"/>
    <s v="655"/>
    <s v="MADC-S"/>
    <s v="M9T-670"/>
    <s v="AJ0-006"/>
    <s v="4X4TST"/>
    <s v="E1D"/>
    <s v="655190820043"/>
    <s v="L005974"/>
    <s v="OV369"/>
    <s v="1510-4502"/>
    <x v="16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2"/>
    <x v="1"/>
    <d v="2019-02-27T00:00:00"/>
    <s v="XND"/>
    <s v="H60A"/>
    <s v="655"/>
    <s v="MADC-S"/>
    <s v="M9T-670"/>
    <s v="AJ0-006"/>
    <s v="4X4TST"/>
    <s v="E1D"/>
    <s v="655190820043"/>
    <s v="L005974"/>
    <s v="OV369"/>
    <s v="0060-4941"/>
    <x v="17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2"/>
    <x v="1"/>
    <d v="2019-02-27T00:00:00"/>
    <s v="XND"/>
    <s v="H60A"/>
    <s v="655"/>
    <s v="MADC-S"/>
    <s v="M9T-670"/>
    <s v="AJ0-006"/>
    <s v="4X4TST"/>
    <s v="E1D"/>
    <s v="655190820043"/>
    <s v="L005974"/>
    <s v="OV369"/>
    <s v="0060-6306"/>
    <x v="18"/>
    <m/>
    <s v="V2"/>
    <s v="SOLDADURA"/>
    <m/>
    <m/>
    <m/>
    <m/>
    <s v="ND"/>
    <m/>
    <s v="CSCS1"/>
    <s v="GEOMETRIA"/>
    <s v="C"/>
    <s v="FERREYRA"/>
    <m/>
    <m/>
    <m/>
    <m/>
    <m/>
    <m/>
  </r>
  <r>
    <n v="2019"/>
    <n v="2"/>
    <x v="1"/>
    <d v="2019-02-27T00:00:00"/>
    <s v="XND"/>
    <s v="H60A"/>
    <s v="655"/>
    <s v="MADC-S"/>
    <s v="M9T-670"/>
    <s v="AJ0-006"/>
    <s v="4X4TST"/>
    <s v="E1D"/>
    <s v="655190820068"/>
    <s v="LD"/>
    <s v="TEKNH"/>
    <s v="1190-4410"/>
    <x v="19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2"/>
    <x v="1"/>
    <d v="2019-02-27T00:00:00"/>
    <s v="XND"/>
    <s v="H60A"/>
    <s v="655"/>
    <s v="MADC-S"/>
    <s v="M9T-670"/>
    <s v="AJ0-006"/>
    <s v="4X4TST"/>
    <s v="E1D"/>
    <s v="655190820068"/>
    <s v="LD"/>
    <s v="TEKNH"/>
    <s v="4961-4415"/>
    <x v="20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2"/>
    <x v="1"/>
    <d v="2019-02-28T00:00:00"/>
    <s v="XND"/>
    <s v="H60A"/>
    <s v="655"/>
    <s v="MADC-S"/>
    <s v="M9T-670"/>
    <s v="1K1-027"/>
    <s v="TR4X2"/>
    <s v="E2A"/>
    <s v="655190710065"/>
    <s v="L006021"/>
    <s v="NV676"/>
    <s v="2150-5601"/>
    <x v="21"/>
    <m/>
    <s v="V2"/>
    <s v="MONTAJE"/>
    <m/>
    <m/>
    <m/>
    <m/>
    <s v="ND"/>
    <m/>
    <s v="CSCS3"/>
    <s v="ASPECTO"/>
    <s v="D"/>
    <s v="TOLEDO"/>
    <m/>
    <m/>
    <m/>
    <m/>
    <m/>
    <m/>
  </r>
  <r>
    <n v="2019"/>
    <n v="2"/>
    <x v="1"/>
    <d v="2019-02-28T00:00:00"/>
    <s v="XND"/>
    <s v="H60A"/>
    <s v="655"/>
    <s v="MADC-S"/>
    <s v="M9T-670"/>
    <s v="1K1-027"/>
    <s v="TR4X2"/>
    <s v="E2A"/>
    <s v="655190710065"/>
    <s v="L006021"/>
    <s v="NV676"/>
    <s v="2120-6310"/>
    <x v="22"/>
    <m/>
    <s v="V2"/>
    <s v="SQF"/>
    <m/>
    <m/>
    <m/>
    <m/>
    <s v="ND"/>
    <m/>
    <s v="CSCS1"/>
    <s v="MODO OPERATORIO"/>
    <s v="C"/>
    <s v="FERREYRA"/>
    <m/>
    <m/>
    <m/>
    <m/>
    <m/>
    <m/>
  </r>
  <r>
    <n v="2019"/>
    <n v="2"/>
    <x v="1"/>
    <d v="2019-02-28T00:00:00"/>
    <s v="XND"/>
    <s v="H60A"/>
    <s v="655"/>
    <s v="MADC-S"/>
    <s v="M9T-670"/>
    <s v="1K1-027"/>
    <s v="TR4X2"/>
    <s v="E2A"/>
    <s v="655190710065"/>
    <s v="L006021"/>
    <s v="NV676"/>
    <s v="1400-4772"/>
    <x v="23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2"/>
    <x v="1"/>
    <d v="2019-02-28T00:00:00"/>
    <s v="XND"/>
    <s v="H60A"/>
    <s v="655"/>
    <s v="MADC-S"/>
    <s v="M9T-670"/>
    <s v="1K1-027"/>
    <s v="4X2TCO"/>
    <s v="E2A"/>
    <s v="655190750014"/>
    <s v="L006039"/>
    <s v="OV369"/>
    <s v="0060-6627"/>
    <x v="24"/>
    <m/>
    <s v="V2"/>
    <s v="SQF"/>
    <m/>
    <m/>
    <m/>
    <m/>
    <s v="ND"/>
    <m/>
    <s v="CSCS1"/>
    <s v="MODO OPERATORIO"/>
    <s v="B"/>
    <s v="CARRIZO"/>
    <m/>
    <m/>
    <m/>
    <m/>
    <m/>
    <m/>
  </r>
  <r>
    <n v="2019"/>
    <n v="2"/>
    <x v="1"/>
    <d v="2019-02-28T00:00:00"/>
    <s v="XND"/>
    <s v="H60A"/>
    <s v="655"/>
    <s v="MADC-S"/>
    <s v="M9T-670"/>
    <s v="1K1-027"/>
    <s v="4X2TCO"/>
    <s v="E2A"/>
    <s v="655190750014"/>
    <s v="L006039"/>
    <s v="OV369"/>
    <s v="0021-4926"/>
    <x v="25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2"/>
    <x v="1"/>
    <d v="2019-02-28T00:00:00"/>
    <s v="XND"/>
    <s v="H60A"/>
    <s v="655"/>
    <s v="MADC-S"/>
    <s v="M9T-670"/>
    <s v="1K1-027"/>
    <s v="4X2TCO"/>
    <s v="E2A"/>
    <s v="655190750014"/>
    <s v="L006039"/>
    <s v="OV369"/>
    <s v="3220-4404"/>
    <x v="26"/>
    <m/>
    <s v="V2"/>
    <s v="SQF"/>
    <m/>
    <m/>
    <m/>
    <m/>
    <s v="ND"/>
    <m/>
    <s v="CSCS1"/>
    <s v="GEOMETRIA"/>
    <s v="C"/>
    <s v="FERREYRA"/>
    <m/>
    <m/>
    <m/>
    <m/>
    <m/>
    <m/>
  </r>
  <r>
    <n v="2019"/>
    <n v="2"/>
    <x v="1"/>
    <d v="2019-03-01T00:00:00"/>
    <s v="XND"/>
    <s v="H60A"/>
    <s v="655"/>
    <s v="MADC-S"/>
    <s v="M9T-670"/>
    <s v="1K1-027"/>
    <s v="TR4X2"/>
    <s v="E3P"/>
    <s v="655190550048"/>
    <s v="L006046"/>
    <s v="TEKNS"/>
    <s v="0021-4003"/>
    <x v="27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2"/>
    <x v="1"/>
    <d v="2019-03-01T00:00:00"/>
    <s v="XND"/>
    <s v="H60A"/>
    <s v="655"/>
    <s v="MADC-S"/>
    <s v="M9T-670"/>
    <s v="1K1-027"/>
    <s v="TR4X2"/>
    <s v="E3P"/>
    <s v="655190550048"/>
    <s v="L006046"/>
    <s v="TEKNS"/>
    <s v="1190-4334"/>
    <x v="28"/>
    <m/>
    <s v="V2"/>
    <s v="SOLDADURA"/>
    <m/>
    <m/>
    <m/>
    <m/>
    <s v="ND"/>
    <m/>
    <s v="CSCS3"/>
    <s v="ASPECTO"/>
    <s v="D"/>
    <s v="TOLEDO"/>
    <m/>
    <m/>
    <m/>
    <m/>
    <m/>
    <m/>
  </r>
  <r>
    <n v="2019"/>
    <n v="2"/>
    <x v="1"/>
    <d v="2019-03-01T00:00:00"/>
    <s v="XND"/>
    <s v="H60A"/>
    <s v="655"/>
    <s v="MADC-S"/>
    <s v="M9T-670"/>
    <s v="1K1-027"/>
    <s v="TR4X2"/>
    <s v="E3P"/>
    <s v="655190550048"/>
    <s v="L006046"/>
    <s v="TEKNS"/>
    <s v="2240-6102"/>
    <x v="29"/>
    <m/>
    <s v="V2"/>
    <s v="DLI"/>
    <m/>
    <m/>
    <m/>
    <m/>
    <s v="ND"/>
    <m/>
    <s v="CSCS1"/>
    <s v="ASPECTO"/>
    <s v="C"/>
    <s v="FERREYRA"/>
    <m/>
    <m/>
    <m/>
    <m/>
    <m/>
    <m/>
  </r>
  <r>
    <n v="2019"/>
    <n v="2"/>
    <x v="1"/>
    <d v="2019-03-01T00:00:00"/>
    <s v="XND"/>
    <s v="H60A"/>
    <s v="655"/>
    <s v="MADC-S"/>
    <s v="M9T-670"/>
    <s v="1K1-027"/>
    <s v="TR4X2"/>
    <s v="E3P"/>
    <s v="655190550048"/>
    <s v="L006046"/>
    <s v="TEKNS"/>
    <s v="1053-4130"/>
    <x v="30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2"/>
    <x v="1"/>
    <d v="2019-03-01T00:00:00"/>
    <s v="XND"/>
    <s v="H60A"/>
    <s v="655"/>
    <s v="MADC-S"/>
    <s v="M9T-670"/>
    <s v="1K1-027"/>
    <s v="TR4X2"/>
    <s v="E1D"/>
    <s v="655190830002"/>
    <s v="L006101"/>
    <s v="TEKNH"/>
    <s v="1270-4415"/>
    <x v="31"/>
    <m/>
    <s v="V1"/>
    <s v="PINTURA"/>
    <m/>
    <m/>
    <m/>
    <m/>
    <s v="ND"/>
    <m/>
    <s v="CSCS2"/>
    <s v="ASPECTO"/>
    <s v="A"/>
    <s v="SUAREZ"/>
    <m/>
    <m/>
    <m/>
    <m/>
    <m/>
    <s v="LINEA FINAL"/>
  </r>
  <r>
    <n v="2019"/>
    <n v="2"/>
    <x v="1"/>
    <d v="2019-03-01T00:00:00"/>
    <s v="XND"/>
    <s v="H60A"/>
    <s v="655"/>
    <s v="MADC-S"/>
    <s v="M9T-670"/>
    <s v="1K1-027"/>
    <s v="TR4X2"/>
    <s v="E1D"/>
    <s v="655190830002"/>
    <s v="L006101"/>
    <s v="TEKNH"/>
    <s v="6650-2000"/>
    <x v="32"/>
    <m/>
    <s v="V2"/>
    <s v="SQF"/>
    <m/>
    <m/>
    <m/>
    <m/>
    <s v="FG"/>
    <m/>
    <m/>
    <s v="FUNCIONAMIENTO"/>
    <s v=" "/>
    <m/>
    <m/>
    <m/>
    <m/>
    <m/>
    <m/>
    <m/>
  </r>
  <r>
    <n v="2019"/>
    <n v="3"/>
    <x v="2"/>
    <d v="2019-03-11T00:00:00"/>
    <s v="XND"/>
    <s v="H60A"/>
    <s v="655"/>
    <s v="MADC-S"/>
    <s v="M9T-670"/>
    <s v="AJ0-006"/>
    <s v="TR4X4"/>
    <s v="E3"/>
    <s v="655190810031"/>
    <s v="L006186"/>
    <s v="OV369"/>
    <s v="1530-4772"/>
    <x v="33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3"/>
    <x v="2"/>
    <d v="2019-03-11T00:00:00"/>
    <s v="XND"/>
    <s v="H60A"/>
    <s v="655"/>
    <s v="MADC-S"/>
    <s v="M9R-809"/>
    <s v="AJ0-006"/>
    <s v="4X4TST"/>
    <s v="E2A"/>
    <s v="655190910017"/>
    <s v="L0"/>
    <s v="OV369"/>
    <s v="2540-4334"/>
    <x v="34"/>
    <m/>
    <s v="V1"/>
    <s v="MONTAJE"/>
    <m/>
    <m/>
    <m/>
    <m/>
    <s v="ND"/>
    <m/>
    <s v="CSCS3"/>
    <s v="ASPECTO"/>
    <s v="D"/>
    <s v="TOLEDO"/>
    <m/>
    <m/>
    <m/>
    <m/>
    <m/>
    <s v="TRIM B"/>
  </r>
  <r>
    <n v="2019"/>
    <n v="3"/>
    <x v="2"/>
    <d v="2019-03-12T00:00:00"/>
    <s v="XND"/>
    <s v="H60A"/>
    <s v="655"/>
    <s v="MADC-S"/>
    <s v="M9T-670"/>
    <s v="1K1-027"/>
    <s v="4X4TST"/>
    <s v="E2A"/>
    <s v="655190910011"/>
    <s v="L006283"/>
    <s v="NV676"/>
    <s v="1240-4307"/>
    <x v="35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3"/>
    <x v="2"/>
    <d v="2019-03-12T00:00:00"/>
    <s v="XND"/>
    <s v="H60A"/>
    <s v="655"/>
    <s v="MADC-S"/>
    <s v="M9T-670"/>
    <s v="1K1-027"/>
    <s v="4X4TST"/>
    <s v="E2A"/>
    <s v="655190910011"/>
    <s v="L006283"/>
    <s v="NV676"/>
    <s v="8311-5612"/>
    <x v="36"/>
    <m/>
    <s v="V2"/>
    <s v="SQF"/>
    <m/>
    <m/>
    <m/>
    <m/>
    <s v="FG"/>
    <m/>
    <m/>
    <s v="RUIDO"/>
    <s v=" "/>
    <m/>
    <m/>
    <m/>
    <m/>
    <m/>
    <m/>
    <m/>
  </r>
  <r>
    <n v="2019"/>
    <n v="3"/>
    <x v="2"/>
    <d v="2019-03-12T00:00:00"/>
    <s v="XND"/>
    <s v="H60A"/>
    <s v="655"/>
    <s v="MADC-S"/>
    <s v="M9T-670"/>
    <s v="1K1-027"/>
    <s v="4X4TST"/>
    <s v="E2A"/>
    <s v="655190910011"/>
    <s v="L006283"/>
    <s v="NV676"/>
    <s v="1400-4514"/>
    <x v="37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3"/>
    <x v="2"/>
    <d v="2019-03-12T00:00:00"/>
    <s v="XND"/>
    <s v="H60A"/>
    <s v="655"/>
    <s v="MADC-S"/>
    <s v="M9T-670"/>
    <s v="AJ0-005"/>
    <s v="TR4X2"/>
    <s v="E2A"/>
    <s v="655190910014"/>
    <s v="L006265"/>
    <s v="OV369"/>
    <s v="1510-4374"/>
    <x v="38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3"/>
    <x v="2"/>
    <d v="2019-03-13T00:00:00"/>
    <s v="XND"/>
    <s v="H60A"/>
    <s v="655"/>
    <s v="MADC-S"/>
    <s v="M9T-670"/>
    <s v="1K1-027"/>
    <s v="TR4X2"/>
    <s v="E2A"/>
    <s v="655190920034"/>
    <s v="L006324"/>
    <s v="OV369"/>
    <s v="1110-4304"/>
    <x v="39"/>
    <m/>
    <s v="V2"/>
    <s v="PINTURA"/>
    <m/>
    <m/>
    <m/>
    <m/>
    <s v="FG"/>
    <m/>
    <m/>
    <s v="ASPECTO"/>
    <s v=" "/>
    <m/>
    <m/>
    <m/>
    <m/>
    <m/>
    <m/>
    <m/>
  </r>
  <r>
    <n v="2019"/>
    <n v="3"/>
    <x v="2"/>
    <d v="2019-03-13T00:00:00"/>
    <s v="XND"/>
    <s v="H60A"/>
    <s v="655"/>
    <s v="MADC-S"/>
    <s v="M9T-670"/>
    <s v="1K1-027"/>
    <s v="TR4X2"/>
    <s v="E2A"/>
    <s v="655190920034"/>
    <s v="L006324"/>
    <s v="OV369"/>
    <s v="4150-6305"/>
    <x v="40"/>
    <m/>
    <s v="V2"/>
    <s v="SOLDADURA"/>
    <m/>
    <m/>
    <m/>
    <m/>
    <s v="ND"/>
    <m/>
    <s v="CSCS1"/>
    <s v="GEOMETRIA"/>
    <s v="B"/>
    <s v="CARRIZO"/>
    <m/>
    <m/>
    <m/>
    <m/>
    <m/>
    <m/>
  </r>
  <r>
    <n v="2019"/>
    <n v="3"/>
    <x v="2"/>
    <d v="2019-03-14T00:00:00"/>
    <s v="XND"/>
    <s v="H60A"/>
    <s v="655"/>
    <s v="MADC-S"/>
    <s v="M9T-670"/>
    <s v="1K1-027"/>
    <s v="4X4TST"/>
    <s v="E2A"/>
    <s v="655190810061"/>
    <s v="L006306"/>
    <s v="NV676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3"/>
    <x v="2"/>
    <d v="2019-03-14T00:00:00"/>
    <s v="XND"/>
    <s v="H60A"/>
    <s v="655"/>
    <s v="MADC-S"/>
    <s v="M9T-670"/>
    <s v="AJ0-006"/>
    <s v="4X4TST"/>
    <s v="E1D"/>
    <s v="655190920051"/>
    <s v="L006327"/>
    <s v="OV727"/>
    <s v="0070-5601"/>
    <x v="42"/>
    <m/>
    <s v="V2"/>
    <s v="SOLDADURA"/>
    <m/>
    <m/>
    <m/>
    <m/>
    <s v="ND"/>
    <m/>
    <s v="CSCS3"/>
    <s v="GEOMETRIA"/>
    <s v="D"/>
    <s v="TOLEDO"/>
    <m/>
    <m/>
    <m/>
    <m/>
    <m/>
    <m/>
  </r>
  <r>
    <n v="2019"/>
    <n v="3"/>
    <x v="2"/>
    <d v="2019-03-14T00:00:00"/>
    <s v="XND"/>
    <s v="H60A"/>
    <s v="655"/>
    <s v="MADC-S"/>
    <s v="M9T-670"/>
    <s v="AJ0-006"/>
    <s v="4X4TST"/>
    <s v="E1D"/>
    <s v="655190920051"/>
    <s v="L006327"/>
    <s v="OV727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3"/>
    <x v="2"/>
    <d v="2019-03-14T00:00:00"/>
    <s v="XND"/>
    <s v="H60A"/>
    <s v="655"/>
    <s v="MADC-S"/>
    <s v="M9T-670"/>
    <s v="AJ0-006"/>
    <s v="4X4TST"/>
    <s v="E1D"/>
    <s v="655190920051"/>
    <s v="L006327"/>
    <s v="OV727"/>
    <s v="4932-4214"/>
    <x v="43"/>
    <m/>
    <s v="V2"/>
    <s v="SQF"/>
    <m/>
    <m/>
    <m/>
    <m/>
    <s v="MR"/>
    <m/>
    <m/>
    <s v="MODO OPERATORIO"/>
    <s v=" "/>
    <m/>
    <m/>
    <m/>
    <m/>
    <m/>
    <m/>
    <m/>
  </r>
  <r>
    <n v="2019"/>
    <n v="3"/>
    <x v="2"/>
    <d v="2019-03-15T00:00:00"/>
    <s v="XND"/>
    <s v="H60A"/>
    <s v="655"/>
    <s v="MADC-S"/>
    <s v="M9T-670"/>
    <s v="1K1-027"/>
    <s v="4X4TST"/>
    <s v="E1D"/>
    <s v="655190930014"/>
    <s v="L006423"/>
    <s v="OV369"/>
    <s v="0070-5601"/>
    <x v="42"/>
    <m/>
    <s v="V2"/>
    <s v="SOLDADURA"/>
    <m/>
    <m/>
    <m/>
    <m/>
    <s v="MR"/>
    <m/>
    <m/>
    <s v="GEOMETRIA"/>
    <s v=" "/>
    <m/>
    <m/>
    <m/>
    <m/>
    <m/>
    <m/>
    <m/>
  </r>
  <r>
    <n v="2019"/>
    <n v="3"/>
    <x v="2"/>
    <d v="2019-03-15T00:00:00"/>
    <s v="XND"/>
    <s v="H60A"/>
    <s v="655"/>
    <s v="MADC-S"/>
    <s v="M9T-670"/>
    <s v="1K1-027"/>
    <s v="4X4TST"/>
    <s v="E1D"/>
    <s v="655190930014"/>
    <s v="L006423"/>
    <s v="OV369"/>
    <s v="1450-4412"/>
    <x v="44"/>
    <m/>
    <s v="V2"/>
    <s v="PINTURA"/>
    <m/>
    <m/>
    <m/>
    <m/>
    <s v="MR"/>
    <m/>
    <m/>
    <s v="ASPECTO"/>
    <s v=" "/>
    <m/>
    <m/>
    <m/>
    <m/>
    <m/>
    <m/>
    <m/>
  </r>
  <r>
    <n v="2019"/>
    <n v="3"/>
    <x v="2"/>
    <d v="2019-03-15T00:00:00"/>
    <s v="XND"/>
    <s v="H60A"/>
    <s v="655"/>
    <s v="MADC-S"/>
    <s v="M9T-670"/>
    <s v="JB1-021"/>
    <s v="TR4X2"/>
    <s v="E2A"/>
    <s v="655191050057"/>
    <s v="L006416"/>
    <s v="OV727"/>
    <s v="1400-5215"/>
    <x v="45"/>
    <m/>
    <s v="V2"/>
    <s v="PINTURA"/>
    <m/>
    <m/>
    <m/>
    <m/>
    <s v="FG"/>
    <m/>
    <m/>
    <s v="ASPECTO"/>
    <s v=" "/>
    <m/>
    <m/>
    <m/>
    <m/>
    <m/>
    <m/>
    <m/>
  </r>
  <r>
    <n v="2019"/>
    <n v="3"/>
    <x v="3"/>
    <d v="2019-03-18T00:00:00"/>
    <s v="XND"/>
    <s v="H60A"/>
    <s v="655"/>
    <s v="MADC-S"/>
    <s v="M9T-670"/>
    <s v="1K1-027"/>
    <s v="TR4X2"/>
    <s v="E2A"/>
    <s v="655191030051"/>
    <s v="L006430"/>
    <s v="OV727"/>
    <s v="4932-4214"/>
    <x v="43"/>
    <m/>
    <s v="V2"/>
    <s v="SQF"/>
    <m/>
    <m/>
    <m/>
    <m/>
    <s v="MR"/>
    <m/>
    <m/>
    <s v="MODO OPERATORIO"/>
    <s v=" "/>
    <m/>
    <m/>
    <m/>
    <m/>
    <m/>
    <m/>
    <m/>
  </r>
  <r>
    <n v="2019"/>
    <n v="3"/>
    <x v="3"/>
    <d v="2019-03-18T00:00:00"/>
    <s v="XND"/>
    <s v="H60A"/>
    <s v="655"/>
    <s v="MADC-S"/>
    <s v="M9T-670"/>
    <s v="1K1-027"/>
    <s v="TR4X2"/>
    <s v="E2A"/>
    <s v="655191030051"/>
    <s v="L006430"/>
    <s v="OV727"/>
    <s v="1040-4313"/>
    <x v="46"/>
    <m/>
    <s v="V2"/>
    <s v="PINTURA"/>
    <m/>
    <m/>
    <m/>
    <m/>
    <s v="FG"/>
    <m/>
    <m/>
    <s v="ASPECTO"/>
    <s v=" "/>
    <m/>
    <m/>
    <m/>
    <m/>
    <m/>
    <m/>
    <m/>
  </r>
  <r>
    <n v="2019"/>
    <n v="3"/>
    <x v="3"/>
    <d v="2019-03-18T00:00:00"/>
    <s v="XND"/>
    <s v="H60A"/>
    <s v="655"/>
    <s v="MADC-S"/>
    <s v="M9T-670"/>
    <s v="1K1-027"/>
    <s v="TR4X2"/>
    <s v="E2A"/>
    <s v="655191030051"/>
    <s v="L006430"/>
    <s v="OV727"/>
    <s v="2241-4418"/>
    <x v="47"/>
    <m/>
    <s v="V2"/>
    <s v="DLI"/>
    <m/>
    <m/>
    <m/>
    <m/>
    <s v="ND"/>
    <m/>
    <s v="CSCS3"/>
    <s v="MODO OPERATORIO"/>
    <s v="D"/>
    <s v="TOLEDO"/>
    <m/>
    <m/>
    <m/>
    <m/>
    <m/>
    <m/>
  </r>
  <r>
    <n v="2019"/>
    <n v="3"/>
    <x v="3"/>
    <d v="2019-03-18T00:00:00"/>
    <s v="XND"/>
    <s v="H60A"/>
    <s v="655"/>
    <s v="MADC-S"/>
    <s v="M9T-670"/>
    <s v="AJ0-006"/>
    <s v="4X4TST"/>
    <s v="E1D"/>
    <s v="655191030075"/>
    <s v="L006478"/>
    <s v="OV369"/>
    <s v="1410-4213"/>
    <x v="48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3"/>
    <x v="3"/>
    <d v="2019-03-18T00:00:00"/>
    <s v="XND"/>
    <s v="H60A"/>
    <s v="655"/>
    <s v="MADC-S"/>
    <s v="M9T-670"/>
    <s v="AJ0-006"/>
    <s v="4X4TST"/>
    <s v="E1D"/>
    <s v="655191030075"/>
    <s v="L006478"/>
    <s v="OV369"/>
    <s v="2120-6116"/>
    <x v="49"/>
    <m/>
    <s v="V2"/>
    <s v="SQF"/>
    <m/>
    <m/>
    <m/>
    <m/>
    <s v="ND"/>
    <m/>
    <s v="CSCS1"/>
    <s v="MODO OPERATORIO"/>
    <s v="D"/>
    <s v="TOLEDO"/>
    <m/>
    <m/>
    <m/>
    <m/>
    <m/>
    <m/>
  </r>
  <r>
    <n v="2019"/>
    <n v="3"/>
    <x v="3"/>
    <d v="2019-03-18T00:00:00"/>
    <s v="XND"/>
    <s v="H60A"/>
    <s v="655"/>
    <s v="MADC-S"/>
    <s v="M9T-670"/>
    <s v="AJ0-006"/>
    <s v="4X4TST"/>
    <s v="E1D"/>
    <s v="655191030075"/>
    <s v="L006478"/>
    <s v="OV369"/>
    <s v="4932-4214"/>
    <x v="43"/>
    <m/>
    <s v="V2"/>
    <s v="SQF"/>
    <m/>
    <m/>
    <m/>
    <m/>
    <s v="MR"/>
    <m/>
    <m/>
    <s v="MODO OPERATORIO"/>
    <s v=" "/>
    <m/>
    <m/>
    <m/>
    <m/>
    <m/>
    <m/>
    <m/>
  </r>
  <r>
    <n v="2019"/>
    <n v="3"/>
    <x v="3"/>
    <d v="2019-03-18T00:00:00"/>
    <s v="XND"/>
    <s v="H60A"/>
    <s v="655"/>
    <s v="MADC-S"/>
    <s v="M9T-670"/>
    <s v="AJ0-006"/>
    <s v="4X4TST"/>
    <s v="E2A"/>
    <s v="655191110084"/>
    <s v="L0"/>
    <s v="OV727"/>
    <s v="4932-4214"/>
    <x v="43"/>
    <m/>
    <s v="V2"/>
    <s v="SQF"/>
    <m/>
    <m/>
    <m/>
    <m/>
    <s v="MR"/>
    <m/>
    <m/>
    <s v="MODO OPERATORIO"/>
    <s v=" "/>
    <m/>
    <m/>
    <m/>
    <m/>
    <m/>
    <m/>
    <m/>
  </r>
  <r>
    <n v="2019"/>
    <n v="3"/>
    <x v="3"/>
    <d v="2019-03-18T00:00:00"/>
    <s v="XND"/>
    <s v="H60A"/>
    <s v="655"/>
    <s v="MADC-S"/>
    <s v="M9T-670"/>
    <s v="AJ0-006"/>
    <s v="4X4TST"/>
    <s v="E2A"/>
    <s v="655191110084"/>
    <s v="L0"/>
    <s v="OV727"/>
    <s v="8311-5612"/>
    <x v="36"/>
    <m/>
    <s v="V2"/>
    <s v="SQF"/>
    <m/>
    <m/>
    <m/>
    <m/>
    <s v="FG"/>
    <m/>
    <m/>
    <s v="RUIDO"/>
    <s v=" "/>
    <m/>
    <m/>
    <m/>
    <m/>
    <m/>
    <m/>
    <m/>
  </r>
  <r>
    <n v="2019"/>
    <n v="3"/>
    <x v="3"/>
    <d v="2019-03-19T00:00:00"/>
    <s v="XND"/>
    <s v="H60A"/>
    <s v="655"/>
    <s v="MADC-S"/>
    <s v="M9T-670"/>
    <s v="1K1-027"/>
    <s v="TR4X2"/>
    <s v="E1D"/>
    <s v="655191110014"/>
    <s v="L006542"/>
    <s v="TEKNH"/>
    <s v="8311-5612"/>
    <x v="36"/>
    <m/>
    <s v="V2"/>
    <s v="SQF"/>
    <m/>
    <m/>
    <m/>
    <m/>
    <s v="FG"/>
    <m/>
    <m/>
    <s v="MODO OPERATORIO"/>
    <s v=" "/>
    <m/>
    <m/>
    <m/>
    <m/>
    <m/>
    <m/>
    <m/>
  </r>
  <r>
    <n v="2019"/>
    <n v="3"/>
    <x v="3"/>
    <d v="2019-03-19T00:00:00"/>
    <s v="XND"/>
    <s v="H60A"/>
    <s v="655"/>
    <s v="MADC-S"/>
    <s v="M9T-670"/>
    <s v="AJ0-006"/>
    <s v="TR4X4"/>
    <s v="E2A"/>
    <s v="655191110083"/>
    <s v="L006530"/>
    <s v="OV727"/>
    <s v="1530-4412"/>
    <x v="50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3"/>
    <x v="3"/>
    <d v="2019-03-19T00:00:00"/>
    <s v="XND"/>
    <s v="H60A"/>
    <s v="655"/>
    <s v="MADC-S"/>
    <s v="M9T-670"/>
    <s v="AJ0-006"/>
    <s v="TR4X4"/>
    <s v="E2A"/>
    <s v="655191110083"/>
    <s v="L006530"/>
    <s v="OV727"/>
    <s v="8311-5612"/>
    <x v="36"/>
    <m/>
    <s v="V2"/>
    <s v="SQF"/>
    <m/>
    <m/>
    <m/>
    <m/>
    <s v="FG"/>
    <m/>
    <m/>
    <s v="MODO OPERATORIO"/>
    <s v=" "/>
    <m/>
    <m/>
    <m/>
    <m/>
    <m/>
    <m/>
    <m/>
  </r>
  <r>
    <n v="2019"/>
    <n v="3"/>
    <x v="3"/>
    <d v="2019-03-19T00:00:00"/>
    <s v="XND"/>
    <s v="H60A"/>
    <s v="655"/>
    <s v="MADC-S"/>
    <s v="M9T-670"/>
    <s v="AJ0-006"/>
    <s v="TR4X4"/>
    <s v="E2A"/>
    <s v="655191110085"/>
    <s v="L006540"/>
    <s v="OV727"/>
    <s v="2330-6106"/>
    <x v="51"/>
    <m/>
    <s v="V2"/>
    <s v="MONTAJE"/>
    <m/>
    <m/>
    <m/>
    <m/>
    <s v="ND"/>
    <m/>
    <s v="CSCS1"/>
    <s v="ASPECTO"/>
    <s v="C"/>
    <s v="FERREYRA"/>
    <m/>
    <m/>
    <m/>
    <m/>
    <m/>
    <m/>
  </r>
  <r>
    <n v="2019"/>
    <n v="3"/>
    <x v="3"/>
    <d v="2019-03-20T00:00:00"/>
    <s v="XND"/>
    <s v="H60A"/>
    <s v="655"/>
    <s v="MADC-S"/>
    <s v="M9T-670"/>
    <s v="1K1-027"/>
    <s v="TR4X2"/>
    <s v="E3P"/>
    <s v="655190550046"/>
    <s v="L006076"/>
    <s v="OV369"/>
    <s v="1510-4420"/>
    <x v="52"/>
    <m/>
    <s v="V2"/>
    <s v="PINTURA"/>
    <m/>
    <m/>
    <m/>
    <m/>
    <s v="ND"/>
    <m/>
    <s v="CSCS3"/>
    <s v="ASPECTO"/>
    <s v="H"/>
    <s v="BARRERA"/>
    <m/>
    <m/>
    <m/>
    <m/>
    <m/>
    <m/>
  </r>
  <r>
    <n v="2019"/>
    <n v="3"/>
    <x v="3"/>
    <d v="2019-03-20T00:00:00"/>
    <s v="XND"/>
    <s v="H60A"/>
    <s v="655"/>
    <s v="MADC-S"/>
    <s v="M9T-670"/>
    <s v="1K1-027"/>
    <s v="TR4X2"/>
    <s v="E3P"/>
    <s v="655190550046"/>
    <s v="L006076"/>
    <s v="OV369"/>
    <s v="1090-4514"/>
    <x v="53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3"/>
    <x v="3"/>
    <d v="2019-03-20T00:00:00"/>
    <s v="XND"/>
    <s v="H60A"/>
    <s v="655"/>
    <s v="MADC-S"/>
    <s v="M9T-670"/>
    <s v="1K1-027"/>
    <s v="TR4X2"/>
    <s v="E2A"/>
    <s v="655191120012"/>
    <s v="L006585"/>
    <s v="OV727"/>
    <s v="4070-4214"/>
    <x v="54"/>
    <m/>
    <s v="V2"/>
    <s v="DIVD"/>
    <m/>
    <m/>
    <m/>
    <m/>
    <s v="ND"/>
    <m/>
    <s v="CSCS1"/>
    <s v="MODO OPERATORIO"/>
    <s v="D"/>
    <s v="TOLEDO"/>
    <m/>
    <m/>
    <m/>
    <m/>
    <m/>
    <m/>
  </r>
  <r>
    <n v="2019"/>
    <n v="3"/>
    <x v="3"/>
    <d v="2019-03-21T00:00:00"/>
    <s v="XND"/>
    <s v="H60A"/>
    <s v="655"/>
    <s v="MADC-S"/>
    <s v="M9T-670"/>
    <s v="1K1-027"/>
    <s v="4X4TST"/>
    <s v="E2A"/>
    <s v="655185110025"/>
    <s v="L006565"/>
    <s v="OV369"/>
    <s v="0070-5601"/>
    <x v="42"/>
    <m/>
    <s v="V2"/>
    <s v="SOLDADURA"/>
    <m/>
    <m/>
    <m/>
    <m/>
    <s v="MR"/>
    <m/>
    <m/>
    <s v="GEOMETRIA"/>
    <s v=" "/>
    <m/>
    <m/>
    <m/>
    <m/>
    <m/>
    <m/>
    <m/>
  </r>
  <r>
    <n v="2019"/>
    <n v="3"/>
    <x v="3"/>
    <d v="2019-03-21T00:00:00"/>
    <s v="XND"/>
    <s v="H60A"/>
    <s v="655"/>
    <s v="MADC-S"/>
    <s v="M9T-670"/>
    <s v="AJ0-006"/>
    <s v="4X2TCO"/>
    <s v="E1D"/>
    <s v="655191040014"/>
    <s v="L006648"/>
    <s v="TEKNH"/>
    <s v="1400-4373"/>
    <x v="55"/>
    <m/>
    <s v="V1"/>
    <s v="MONTAJE"/>
    <m/>
    <m/>
    <m/>
    <m/>
    <s v="MR"/>
    <m/>
    <m/>
    <s v="ASPECTO"/>
    <s v=" "/>
    <m/>
    <m/>
    <m/>
    <m/>
    <m/>
    <m/>
    <s v="BOUT"/>
  </r>
  <r>
    <n v="2019"/>
    <n v="3"/>
    <x v="3"/>
    <d v="2019-03-21T00:00:00"/>
    <s v="XND"/>
    <s v="H60A"/>
    <s v="655"/>
    <s v="MADC-S"/>
    <s v="M9T-670"/>
    <s v="AJ0-006"/>
    <s v="4X2TCO"/>
    <s v="E1D"/>
    <s v="655191040014"/>
    <s v="L006648"/>
    <s v="TEKNH"/>
    <s v="1190-4513"/>
    <x v="56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3"/>
    <x v="3"/>
    <d v="2019-03-22T00:00:00"/>
    <s v="XND"/>
    <s v="H60A"/>
    <s v="655"/>
    <s v="MADC-S"/>
    <s v="M9T-670"/>
    <s v="AJ0-006"/>
    <s v="TR4X4"/>
    <s v="E2A"/>
    <s v="655191210065"/>
    <s v="L006693"/>
    <s v="OV727"/>
    <s v="0031-4927"/>
    <x v="57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3"/>
    <x v="3"/>
    <d v="2019-03-22T00:00:00"/>
    <s v="XND"/>
    <s v="H60A"/>
    <s v="655"/>
    <s v="MADC-S"/>
    <s v="M9T-670"/>
    <s v="AJ0-005"/>
    <s v="TR4X2"/>
    <s v="E1D"/>
    <s v="655191310003"/>
    <s v="L006721"/>
    <s v="TEKNH"/>
    <s v="1040-4320"/>
    <x v="58"/>
    <m/>
    <s v="V2"/>
    <s v="PINTURA"/>
    <m/>
    <m/>
    <m/>
    <m/>
    <s v="MR"/>
    <m/>
    <m/>
    <s v="ASPECTO"/>
    <s v=" "/>
    <m/>
    <m/>
    <m/>
    <m/>
    <m/>
    <m/>
    <m/>
  </r>
  <r>
    <n v="2019"/>
    <n v="3"/>
    <x v="4"/>
    <d v="2019-03-25T00:00:00"/>
    <s v="XND"/>
    <s v="H60A"/>
    <s v="655"/>
    <s v="MADC-S"/>
    <s v="M9T-670"/>
    <s v="1K1-027"/>
    <s v="4X2TCO"/>
    <s v="E1D"/>
    <s v="655191050016"/>
    <s v="L006698"/>
    <s v="TEKNS"/>
    <s v="0210-4210"/>
    <x v="59"/>
    <m/>
    <s v="V2"/>
    <s v="SOLDADURA"/>
    <m/>
    <m/>
    <m/>
    <m/>
    <s v="ND"/>
    <m/>
    <s v="CSCS2"/>
    <s v="ASPECTO"/>
    <s v="A"/>
    <s v="SUAREZ"/>
    <m/>
    <m/>
    <m/>
    <m/>
    <m/>
    <m/>
  </r>
  <r>
    <n v="2019"/>
    <n v="3"/>
    <x v="4"/>
    <d v="2019-03-25T00:00:00"/>
    <s v="XND"/>
    <s v="H60A"/>
    <s v="655"/>
    <s v="MADC-S"/>
    <s v="M9T-670"/>
    <s v="1K1-027"/>
    <s v="4X4TST"/>
    <s v="E2A"/>
    <s v="655191210046"/>
    <s v="L006725"/>
    <s v="OV727"/>
    <s v="1003-4130"/>
    <x v="60"/>
    <m/>
    <s v="V2"/>
    <s v="PINTURA"/>
    <m/>
    <m/>
    <m/>
    <m/>
    <s v="FG"/>
    <m/>
    <m/>
    <s v="ASPECTO"/>
    <s v=" "/>
    <m/>
    <m/>
    <m/>
    <m/>
    <m/>
    <m/>
    <m/>
  </r>
  <r>
    <n v="2019"/>
    <n v="3"/>
    <x v="4"/>
    <d v="2019-03-25T00:00:00"/>
    <s v="XND"/>
    <s v="H60A"/>
    <s v="655"/>
    <s v="MADC-S"/>
    <s v="M9T-670"/>
    <s v="1K1-027"/>
    <s v="4X4TST"/>
    <s v="E2A"/>
    <s v="655191210046"/>
    <s v="L006725"/>
    <s v="OV727"/>
    <s v="0021-4222"/>
    <x v="61"/>
    <m/>
    <s v="V2"/>
    <s v="SOLDADURA"/>
    <m/>
    <m/>
    <m/>
    <m/>
    <s v="ND"/>
    <m/>
    <s v="CSCS3"/>
    <s v="GEOMETRIA"/>
    <s v="D"/>
    <s v="TOLEDO"/>
    <m/>
    <m/>
    <m/>
    <m/>
    <m/>
    <m/>
  </r>
  <r>
    <n v="2019"/>
    <n v="3"/>
    <x v="4"/>
    <d v="2019-03-25T00:00:00"/>
    <s v="XND"/>
    <s v="H60A"/>
    <s v="655"/>
    <s v="MADC-S"/>
    <s v="M9T-670"/>
    <s v="1K1-027"/>
    <s v="TR4X2"/>
    <s v="E1"/>
    <s v="655191210267"/>
    <s v="L006732"/>
    <s v="OV369"/>
    <s v="4961-4417"/>
    <x v="62"/>
    <m/>
    <s v="V2"/>
    <s v="PINTURA"/>
    <m/>
    <m/>
    <m/>
    <m/>
    <s v="FG"/>
    <m/>
    <m/>
    <s v="ASPECTO"/>
    <s v=" "/>
    <m/>
    <m/>
    <m/>
    <m/>
    <m/>
    <m/>
    <m/>
  </r>
  <r>
    <n v="2019"/>
    <n v="3"/>
    <x v="4"/>
    <d v="2019-03-26T00:00:00"/>
    <s v="XND"/>
    <s v="H60A"/>
    <s v="655"/>
    <s v="MADC-S"/>
    <s v="M9T-670"/>
    <s v="1K1-027"/>
    <s v="TR4X2"/>
    <s v="E1D"/>
    <s v="655191220208"/>
    <s v="L006770"/>
    <s v="OV369"/>
    <s v="1180-4514"/>
    <x v="63"/>
    <m/>
    <s v="V2"/>
    <s v="PINTURA"/>
    <m/>
    <m/>
    <m/>
    <m/>
    <s v="ND"/>
    <m/>
    <s v="CSCS3"/>
    <s v="ASPECTO"/>
    <s v="D"/>
    <s v="TOLEDO"/>
    <m/>
    <m/>
    <m/>
    <m/>
    <m/>
    <m/>
  </r>
  <r>
    <n v="2019"/>
    <n v="3"/>
    <x v="4"/>
    <d v="2019-03-26T00:00:00"/>
    <s v="XND"/>
    <s v="H60A"/>
    <s v="655"/>
    <s v="MADC-S"/>
    <s v="M9T-670"/>
    <s v="1K1-027"/>
    <s v="TR4X2"/>
    <s v="E1D"/>
    <s v="655191220208"/>
    <s v="L006770"/>
    <s v="OV369"/>
    <s v="0012-4909"/>
    <x v="64"/>
    <m/>
    <s v="V2"/>
    <s v="SOLDADURA"/>
    <m/>
    <m/>
    <m/>
    <m/>
    <s v="ND"/>
    <m/>
    <s v="CSCS3"/>
    <s v="GEOMETRIA"/>
    <s v="D"/>
    <s v="TOLEDO"/>
    <m/>
    <m/>
    <m/>
    <m/>
    <m/>
    <m/>
  </r>
  <r>
    <n v="2019"/>
    <n v="3"/>
    <x v="4"/>
    <d v="2019-03-26T00:00:00"/>
    <s v="XND"/>
    <s v="H60A"/>
    <s v="655"/>
    <s v="MADC-S"/>
    <s v="M9T-670"/>
    <s v="1K1-027"/>
    <s v="TR4X2"/>
    <s v="E1D"/>
    <s v="655191220208"/>
    <s v="L006770"/>
    <s v="OV369"/>
    <s v="2120-6116"/>
    <x v="49"/>
    <m/>
    <s v="V2"/>
    <s v="SQF"/>
    <m/>
    <m/>
    <m/>
    <m/>
    <s v="FG"/>
    <m/>
    <m/>
    <s v="MODO OPERATORIO"/>
    <s v=" "/>
    <m/>
    <m/>
    <m/>
    <m/>
    <m/>
    <m/>
    <m/>
  </r>
  <r>
    <n v="2019"/>
    <n v="3"/>
    <x v="4"/>
    <d v="2019-03-26T00:00:00"/>
    <s v="XND"/>
    <s v="H60A"/>
    <s v="655"/>
    <s v="MADC-S"/>
    <s v="M9T-670"/>
    <s v="AJ0-005"/>
    <s v="TR4X2"/>
    <s v="E2A"/>
    <s v="655191320261"/>
    <s v="L006769"/>
    <s v="OV369"/>
    <s v="1080-4513"/>
    <x v="65"/>
    <m/>
    <s v="V2"/>
    <s v="PINTURA"/>
    <m/>
    <m/>
    <m/>
    <m/>
    <s v="FG"/>
    <m/>
    <m/>
    <s v="ASPECTO"/>
    <s v=" "/>
    <m/>
    <m/>
    <m/>
    <m/>
    <m/>
    <m/>
    <m/>
  </r>
  <r>
    <n v="2019"/>
    <n v="3"/>
    <x v="4"/>
    <d v="2019-03-26T00:00:00"/>
    <s v="XND"/>
    <s v="H60A"/>
    <s v="655"/>
    <s v="MADC-S"/>
    <s v="M9T-670"/>
    <s v="AJ0-005"/>
    <s v="TR4X2"/>
    <s v="E2A"/>
    <s v="655191320261"/>
    <s v="L006769"/>
    <s v="OV369"/>
    <s v="8500-4404"/>
    <x v="66"/>
    <m/>
    <s v="V2"/>
    <s v="MONTAJE"/>
    <m/>
    <m/>
    <m/>
    <m/>
    <s v="FG"/>
    <m/>
    <m/>
    <s v="MODO OPERATORIO"/>
    <s v=" "/>
    <m/>
    <m/>
    <m/>
    <m/>
    <m/>
    <m/>
    <m/>
  </r>
  <r>
    <n v="2019"/>
    <n v="3"/>
    <x v="4"/>
    <d v="2019-03-27T00:00:00"/>
    <s v="XND"/>
    <s v="H60A"/>
    <s v="655"/>
    <s v="MADC-S"/>
    <s v="M9T-670"/>
    <s v="1K1-027"/>
    <s v="4X2TCO"/>
    <s v="E1D"/>
    <s v="655191120035"/>
    <s v="L006802"/>
    <s v="OV727"/>
    <s v="0070-5601"/>
    <x v="42"/>
    <m/>
    <s v="V2"/>
    <s v="SOLDADURA"/>
    <m/>
    <m/>
    <m/>
    <m/>
    <s v="ND"/>
    <m/>
    <s v="CSCS3"/>
    <s v="GEOMETRIA"/>
    <s v="D"/>
    <s v="TOLEDO"/>
    <m/>
    <m/>
    <m/>
    <m/>
    <m/>
    <m/>
  </r>
  <r>
    <n v="2019"/>
    <n v="3"/>
    <x v="4"/>
    <d v="2019-03-27T00:00:00"/>
    <s v="XND"/>
    <s v="H60A"/>
    <s v="655"/>
    <s v="MADC-S"/>
    <s v="M9T-670"/>
    <s v="AJ0-006"/>
    <s v="4X4TST"/>
    <s v="E2A"/>
    <s v="655191320253"/>
    <s v="L006813"/>
    <s v="OV369"/>
    <s v="1510-4773"/>
    <x v="67"/>
    <m/>
    <s v="V2"/>
    <s v="PINTURA"/>
    <m/>
    <m/>
    <m/>
    <m/>
    <s v="ND"/>
    <m/>
    <s v="CSCS3"/>
    <s v="ASPECTO"/>
    <s v="B"/>
    <s v="CARRIZO"/>
    <m/>
    <m/>
    <m/>
    <m/>
    <m/>
    <m/>
  </r>
  <r>
    <n v="2019"/>
    <n v="3"/>
    <x v="4"/>
    <d v="2019-03-27T00:00:00"/>
    <s v="XND"/>
    <s v="H60A"/>
    <s v="655"/>
    <s v="MADC-S"/>
    <s v="M9T-670"/>
    <s v="AJ0-006"/>
    <s v="4X4TST"/>
    <s v="E2A"/>
    <s v="655191320253"/>
    <s v="L006813"/>
    <s v="OV369"/>
    <s v="2240-6101"/>
    <x v="68"/>
    <m/>
    <s v="V2"/>
    <s v="DLI"/>
    <m/>
    <m/>
    <m/>
    <m/>
    <s v="ND"/>
    <m/>
    <s v="CSCS1"/>
    <s v="MODO OPERATORIO"/>
    <s v="B"/>
    <s v="CARRIZO"/>
    <m/>
    <m/>
    <m/>
    <m/>
    <m/>
    <m/>
  </r>
  <r>
    <n v="2019"/>
    <n v="3"/>
    <x v="4"/>
    <d v="2019-03-27T00:00:00"/>
    <s v="XND"/>
    <s v="H60A"/>
    <s v="655"/>
    <s v="MADC-S"/>
    <s v="M9T-670"/>
    <s v="AJ0-006"/>
    <s v="4X4TST"/>
    <s v="E1D"/>
    <s v="655191320288"/>
    <s v="L006796"/>
    <s v="TEKNH"/>
    <s v="8311-6001"/>
    <x v="69"/>
    <m/>
    <s v="V2"/>
    <s v="MONTAJE"/>
    <m/>
    <m/>
    <m/>
    <m/>
    <s v="FG"/>
    <m/>
    <m/>
    <s v="MODO OPERATORIO"/>
    <s v=" "/>
    <m/>
    <m/>
    <m/>
    <m/>
    <m/>
    <m/>
    <m/>
  </r>
  <r>
    <n v="2019"/>
    <n v="4"/>
    <x v="5"/>
    <d v="2019-04-10T00:00:00"/>
    <s v="XND"/>
    <s v="H60A"/>
    <s v="655"/>
    <s v="MADC-S"/>
    <s v="M9T-670"/>
    <s v="AJ0-006"/>
    <s v="4X4TST"/>
    <s v="E3P"/>
    <s v="655190840056"/>
    <s v="L007020"/>
    <s v="TEKNH"/>
    <s v="4932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4"/>
    <x v="5"/>
    <d v="2019-04-10T00:00:00"/>
    <s v="XND"/>
    <s v="H60A"/>
    <s v="655"/>
    <s v="MADC-S"/>
    <s v="M9T-670"/>
    <s v="AJ0-006"/>
    <s v="4X4TST"/>
    <s v="E3P"/>
    <s v="655190840056"/>
    <s v="L007020"/>
    <s v="TEKNH"/>
    <s v="8311-5611"/>
    <x v="41"/>
    <m/>
    <s v="V2"/>
    <s v="DIVD"/>
    <m/>
    <m/>
    <m/>
    <m/>
    <s v="FG"/>
    <m/>
    <m/>
    <s v="MODO OPERATORIO"/>
    <s v=" "/>
    <m/>
    <m/>
    <m/>
    <m/>
    <m/>
    <m/>
    <m/>
  </r>
  <r>
    <n v="2019"/>
    <n v="4"/>
    <x v="5"/>
    <d v="2019-04-10T00:00:00"/>
    <s v="XND"/>
    <s v="H60A"/>
    <s v="655"/>
    <s v="MADC-S"/>
    <s v="M9T-670"/>
    <s v="1K1-027"/>
    <s v="TR4X2"/>
    <s v="E2A"/>
    <s v="655191210045"/>
    <s v="L007041"/>
    <s v="OV727"/>
    <s v="1070-4303"/>
    <x v="70"/>
    <m/>
    <s v="V2"/>
    <s v="PINTURA"/>
    <m/>
    <m/>
    <m/>
    <m/>
    <s v="MR"/>
    <m/>
    <m/>
    <s v="ASPECTO"/>
    <s v=" "/>
    <m/>
    <m/>
    <m/>
    <m/>
    <m/>
    <m/>
    <m/>
  </r>
  <r>
    <n v="2019"/>
    <n v="4"/>
    <x v="5"/>
    <d v="2019-04-10T00:00:00"/>
    <s v="XND"/>
    <s v="H60A"/>
    <s v="655"/>
    <s v="MADC-S"/>
    <s v="M9T-670"/>
    <s v="1K1-027"/>
    <s v="TR4X2"/>
    <s v="E2A"/>
    <s v="655191210045"/>
    <s v="L007041"/>
    <s v="OV727"/>
    <s v="4070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4"/>
    <x v="5"/>
    <d v="2019-04-10T00:00:00"/>
    <s v="XND"/>
    <s v="H60A"/>
    <s v="655"/>
    <s v="MADC-S"/>
    <s v="M9T-670"/>
    <s v="AJ0-006"/>
    <s v="4X4TST"/>
    <s v="E2A"/>
    <s v="655191510059"/>
    <s v="L007080"/>
    <s v="OV369"/>
    <s v="8311-5611"/>
    <x v="41"/>
    <m/>
    <s v="V2"/>
    <s v="DIVD"/>
    <m/>
    <m/>
    <m/>
    <m/>
    <s v="FG"/>
    <m/>
    <m/>
    <s v="MODO OPERATORIO"/>
    <s v=" "/>
    <m/>
    <m/>
    <m/>
    <m/>
    <m/>
    <m/>
    <m/>
  </r>
  <r>
    <n v="2019"/>
    <n v="4"/>
    <x v="5"/>
    <d v="2019-04-10T00:00:00"/>
    <s v="XND"/>
    <s v="H60A"/>
    <s v="655"/>
    <s v="MADC-S"/>
    <s v="M9T-670"/>
    <s v="AJ0-006"/>
    <s v="4X4TST"/>
    <s v="E2A"/>
    <s v="655191510059"/>
    <s v="L007080"/>
    <s v="OV369"/>
    <s v="4932-4214"/>
    <x v="54"/>
    <m/>
    <s v="V2"/>
    <s v="DIVD"/>
    <m/>
    <m/>
    <m/>
    <m/>
    <s v="ND"/>
    <m/>
    <s v="CSCS1"/>
    <s v="MODO OPERATORIO"/>
    <s v="A"/>
    <s v="SUAREZ"/>
    <m/>
    <m/>
    <m/>
    <m/>
    <m/>
    <m/>
  </r>
  <r>
    <n v="2019"/>
    <n v="4"/>
    <x v="5"/>
    <d v="2019-04-11T00:00:00"/>
    <s v="XND"/>
    <s v="H60A"/>
    <s v="655"/>
    <s v="MADC-S"/>
    <s v="M9T-670"/>
    <s v="1K1-027"/>
    <s v="TR4X2"/>
    <s v="E3P"/>
    <s v="655190950031"/>
    <s v="L007130"/>
    <s v="TEKNS"/>
    <s v="0060-4936"/>
    <x v="71"/>
    <m/>
    <s v="V2"/>
    <s v="SOLDADURA"/>
    <m/>
    <m/>
    <m/>
    <m/>
    <s v="MR"/>
    <m/>
    <m/>
    <s v="GEOMETRIA"/>
    <s v=" "/>
    <m/>
    <m/>
    <m/>
    <m/>
    <m/>
    <m/>
    <m/>
  </r>
  <r>
    <n v="2019"/>
    <n v="4"/>
    <x v="5"/>
    <d v="2019-04-11T00:00:00"/>
    <s v="XND"/>
    <s v="H60A"/>
    <s v="655"/>
    <s v="MADC-S"/>
    <s v="M9T-670"/>
    <s v="AJ0-005"/>
    <s v="TR4X2"/>
    <s v="E2A"/>
    <s v="655191510036"/>
    <s v="L007091"/>
    <s v="NV676"/>
    <s v="1510-4444"/>
    <x v="72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4"/>
    <x v="5"/>
    <d v="2019-04-12T00:00:00"/>
    <s v="XND"/>
    <s v="H60A"/>
    <s v="655"/>
    <s v="MADC-S"/>
    <s v="M9T-670"/>
    <s v="AJ0-006"/>
    <s v="TR4X2"/>
    <s v="E1"/>
    <s v="655191550050"/>
    <s v="L007045"/>
    <s v="TEKNH"/>
    <s v="4040-4420"/>
    <x v="73"/>
    <m/>
    <s v="V2"/>
    <s v="MONTAJE"/>
    <m/>
    <m/>
    <m/>
    <m/>
    <s v="ND"/>
    <m/>
    <s v="CSCS3"/>
    <s v="MODO OPERATORIO"/>
    <s v="A"/>
    <s v="SUAREZ"/>
    <m/>
    <m/>
    <m/>
    <m/>
    <m/>
    <m/>
  </r>
  <r>
    <n v="2019"/>
    <n v="4"/>
    <x v="5"/>
    <d v="2019-04-12T00:00:00"/>
    <s v="XND"/>
    <s v="H60A"/>
    <s v="655"/>
    <s v="MADC-S"/>
    <s v="M9T-670"/>
    <s v="AJ0-006"/>
    <s v="TR4X2"/>
    <s v="E1"/>
    <s v="655191550050"/>
    <s v="L007045"/>
    <s v="TEKNH"/>
    <s v="8311-5611"/>
    <x v="41"/>
    <m/>
    <s v="V2"/>
    <s v="SQF"/>
    <m/>
    <m/>
    <m/>
    <m/>
    <s v="FG"/>
    <m/>
    <m/>
    <s v="MODO OPERATORIO"/>
    <s v=" "/>
    <m/>
    <m/>
    <m/>
    <m/>
    <m/>
    <m/>
    <m/>
  </r>
  <r>
    <n v="2019"/>
    <n v="4"/>
    <x v="5"/>
    <d v="2019-04-12T00:00:00"/>
    <s v="XND"/>
    <s v="H60A"/>
    <s v="655"/>
    <s v="MADC-S"/>
    <s v="M9T-670"/>
    <s v="AJ0-006"/>
    <s v="TR4X2"/>
    <s v="E1"/>
    <s v="655191550050"/>
    <s v="L007045"/>
    <s v="TEKNH"/>
    <s v="4150-6306"/>
    <x v="74"/>
    <m/>
    <s v="V2"/>
    <s v="SOLDADURA"/>
    <m/>
    <m/>
    <m/>
    <m/>
    <s v="ND"/>
    <m/>
    <s v="CSCS1"/>
    <s v="MODO OPERATORIO"/>
    <s v="C"/>
    <s v="FERREYRA"/>
    <m/>
    <m/>
    <m/>
    <m/>
    <m/>
    <m/>
  </r>
  <r>
    <n v="2019"/>
    <n v="4"/>
    <x v="5"/>
    <d v="2019-04-12T00:00:00"/>
    <s v="XND"/>
    <s v="H60A"/>
    <s v="655"/>
    <s v="MADC-S"/>
    <s v="M9T-670"/>
    <s v="1K1-027"/>
    <s v="4X4TST"/>
    <s v="E1"/>
    <s v="655191640119"/>
    <s v="L007134"/>
    <s v="OV369"/>
    <s v="6580-3310"/>
    <x v="75"/>
    <m/>
    <s v="V2"/>
    <s v="MONTAJE"/>
    <m/>
    <m/>
    <m/>
    <m/>
    <s v="FG"/>
    <m/>
    <m/>
    <s v="MODO OPERATORIO"/>
    <s v=" "/>
    <m/>
    <m/>
    <m/>
    <m/>
    <m/>
    <m/>
    <m/>
  </r>
  <r>
    <n v="2019"/>
    <n v="4"/>
    <x v="5"/>
    <d v="2019-04-12T00:00:00"/>
    <s v="XND"/>
    <s v="H60A"/>
    <s v="655"/>
    <s v="MADC-S"/>
    <s v="M9T-670"/>
    <s v="1K1-027"/>
    <s v="4X4TST"/>
    <s v="E1"/>
    <s v="655191640119"/>
    <s v="L007134"/>
    <s v="OV369"/>
    <s v="4260-5216"/>
    <x v="76"/>
    <m/>
    <s v="V1"/>
    <s v="MONTAJE"/>
    <m/>
    <m/>
    <m/>
    <m/>
    <s v="FG"/>
    <m/>
    <m/>
    <s v="MODO OPERATORIO"/>
    <s v=" "/>
    <m/>
    <m/>
    <m/>
    <m/>
    <m/>
    <m/>
    <s v="CHASIS TRIM 1"/>
  </r>
  <r>
    <n v="2019"/>
    <n v="4"/>
    <x v="6"/>
    <d v="2019-04-15T00:00:00"/>
    <s v="XND"/>
    <s v="H60A"/>
    <s v="655"/>
    <s v="MADC-S"/>
    <s v="M9T-670"/>
    <s v="AJ0-005"/>
    <s v="TR4X2"/>
    <s v="E1D"/>
    <s v="655191450076"/>
    <s v="L007161"/>
    <s v="TEKNH"/>
    <s v="1400-4376"/>
    <x v="77"/>
    <m/>
    <s v="V2"/>
    <s v="PINTURA"/>
    <m/>
    <m/>
    <m/>
    <m/>
    <s v="MR"/>
    <m/>
    <m/>
    <s v="ASPECTO"/>
    <s v=" "/>
    <m/>
    <m/>
    <m/>
    <m/>
    <m/>
    <m/>
    <m/>
  </r>
  <r>
    <n v="2019"/>
    <n v="4"/>
    <x v="6"/>
    <d v="2019-04-15T00:00:00"/>
    <s v="XND"/>
    <s v="H60A"/>
    <s v="655"/>
    <s v="MADC-S"/>
    <s v="M9T-670"/>
    <s v="AJ0-005"/>
    <s v="TR4X2"/>
    <s v="E1D"/>
    <s v="655191450076"/>
    <s v="L007161"/>
    <s v="TEKNH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4"/>
    <x v="6"/>
    <d v="2019-04-15T00:00:00"/>
    <s v="XND"/>
    <s v="H60A"/>
    <s v="655"/>
    <s v="MADC-S"/>
    <s v="M9T-670"/>
    <s v="1K1-027"/>
    <s v="TR4X2"/>
    <s v="E1"/>
    <s v="655191550012"/>
    <s v="L007019"/>
    <s v="OV369"/>
    <s v="4150-6305"/>
    <x v="40"/>
    <m/>
    <s v="V2"/>
    <s v="SOLDADURA"/>
    <m/>
    <m/>
    <m/>
    <m/>
    <s v="MR"/>
    <m/>
    <m/>
    <s v="GEOMETRIA"/>
    <s v=" "/>
    <m/>
    <m/>
    <m/>
    <m/>
    <m/>
    <m/>
    <m/>
  </r>
  <r>
    <n v="2019"/>
    <n v="4"/>
    <x v="6"/>
    <d v="2019-04-15T00:00:00"/>
    <s v="XND"/>
    <s v="H60A"/>
    <s v="655"/>
    <s v="MADC-S"/>
    <s v="M9T-670"/>
    <s v="1K1-027"/>
    <s v="TR4X2"/>
    <s v="E1"/>
    <s v="655191640111"/>
    <s v="L007142"/>
    <s v="OV369"/>
    <s v="1091-5987"/>
    <x v="78"/>
    <m/>
    <s v="V2"/>
    <s v="PINTURA"/>
    <m/>
    <m/>
    <m/>
    <m/>
    <s v="FG"/>
    <m/>
    <m/>
    <s v="ASPECTO"/>
    <s v=" "/>
    <m/>
    <m/>
    <m/>
    <m/>
    <m/>
    <m/>
    <m/>
  </r>
  <r>
    <n v="2019"/>
    <n v="4"/>
    <x v="6"/>
    <d v="2019-04-15T00:00:00"/>
    <s v="XND"/>
    <s v="H60A"/>
    <s v="655"/>
    <s v="MADC-S"/>
    <s v="M9T-670"/>
    <s v="1K1-027"/>
    <s v="TR4X2"/>
    <s v="E1"/>
    <s v="655191640111"/>
    <s v="L007142"/>
    <s v="OV369"/>
    <s v="2150-5455"/>
    <x v="79"/>
    <m/>
    <s v="V2"/>
    <s v="MONTAJE"/>
    <m/>
    <m/>
    <m/>
    <m/>
    <s v="ND"/>
    <m/>
    <s v="CSCS2"/>
    <s v="ASPECTO"/>
    <s v="B"/>
    <s v="CARRIZO"/>
    <m/>
    <m/>
    <m/>
    <m/>
    <m/>
    <m/>
  </r>
  <r>
    <n v="2019"/>
    <n v="4"/>
    <x v="6"/>
    <d v="2019-04-16T00:00:00"/>
    <s v="XND"/>
    <s v="H60A"/>
    <s v="655"/>
    <s v="MADC-S"/>
    <s v="M9T-670"/>
    <s v="AJ0-006"/>
    <s v="4X4TST"/>
    <s v="E3P"/>
    <s v="655191050082"/>
    <s v="L007282"/>
    <s v="OV369"/>
    <s v="0021-4013"/>
    <x v="80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4"/>
    <x v="6"/>
    <d v="2019-04-16T00:00:00"/>
    <s v="XND"/>
    <s v="H60A"/>
    <s v="655"/>
    <s v="MADC-S"/>
    <s v="M9T-670"/>
    <s v="AJ0-006"/>
    <s v="4X4TST"/>
    <s v="E3P"/>
    <s v="655191050082"/>
    <s v="L007282"/>
    <s v="OV369"/>
    <s v="0060-4936"/>
    <x v="71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4"/>
    <x v="6"/>
    <d v="2019-04-16T00:00:00"/>
    <s v="XND"/>
    <s v="H60A"/>
    <s v="655"/>
    <s v="MADC-S"/>
    <s v="M9T-670"/>
    <s v="AJ0-006"/>
    <s v="4X4TST"/>
    <s v="E3P"/>
    <s v="655191050082"/>
    <s v="L007282"/>
    <s v="OV369"/>
    <s v="2240-6101"/>
    <x v="68"/>
    <m/>
    <s v="V2"/>
    <s v="DLI"/>
    <m/>
    <m/>
    <m/>
    <m/>
    <s v="MR"/>
    <m/>
    <m/>
    <s v="ASPECTO"/>
    <s v=" "/>
    <m/>
    <m/>
    <m/>
    <m/>
    <m/>
    <m/>
    <m/>
  </r>
  <r>
    <n v="2019"/>
    <n v="4"/>
    <x v="6"/>
    <d v="2019-04-16T00:00:00"/>
    <s v="XND"/>
    <s v="H60A"/>
    <s v="655"/>
    <s v="MADC-S"/>
    <s v="M9T-670"/>
    <s v="AJ0-006"/>
    <s v="4X4TST"/>
    <s v="E3P"/>
    <s v="655191050082"/>
    <s v="L007282"/>
    <s v="OV369"/>
    <s v="0210-4304"/>
    <x v="81"/>
    <m/>
    <s v="V2"/>
    <s v="SOLDADURA"/>
    <m/>
    <m/>
    <m/>
    <m/>
    <s v="MR"/>
    <m/>
    <m/>
    <s v="ASPECTO"/>
    <s v=" "/>
    <m/>
    <m/>
    <m/>
    <m/>
    <m/>
    <m/>
    <m/>
  </r>
  <r>
    <n v="2019"/>
    <n v="4"/>
    <x v="6"/>
    <d v="2019-04-16T00:00:00"/>
    <s v="XND"/>
    <s v="H60A"/>
    <s v="655"/>
    <s v="MADC-S"/>
    <s v="M9T-670"/>
    <s v="1K1-027"/>
    <s v="TR4X2"/>
    <s v="E1D"/>
    <s v="655191720200"/>
    <s v="L007271"/>
    <s v="OV369"/>
    <s v="8311-5612"/>
    <x v="36"/>
    <m/>
    <s v="V2"/>
    <s v="SQF"/>
    <m/>
    <m/>
    <m/>
    <m/>
    <s v="FG"/>
    <m/>
    <m/>
    <s v="RUIDO"/>
    <s v=" "/>
    <m/>
    <m/>
    <m/>
    <m/>
    <m/>
    <m/>
    <m/>
  </r>
  <r>
    <n v="2019"/>
    <n v="4"/>
    <x v="6"/>
    <d v="2019-04-17T00:00:00"/>
    <s v="XND"/>
    <s v="H60A"/>
    <s v="655"/>
    <s v="MADC-S"/>
    <s v="M9T-670"/>
    <s v="AJ0-006"/>
    <s v="TR4X2"/>
    <s v="E3P"/>
    <s v="655191050026"/>
    <s v="L007284"/>
    <s v="TEKNS"/>
    <s v="2540-4313"/>
    <x v="82"/>
    <m/>
    <s v="V2"/>
    <s v="MONTAJE"/>
    <m/>
    <m/>
    <m/>
    <m/>
    <s v="ND"/>
    <m/>
    <s v="CSCS2"/>
    <s v="ASPECTO"/>
    <s v="B"/>
    <s v="CARRIZO"/>
    <m/>
    <m/>
    <m/>
    <m/>
    <m/>
    <m/>
  </r>
  <r>
    <n v="2019"/>
    <n v="4"/>
    <x v="6"/>
    <d v="2019-04-17T00:00:00"/>
    <s v="XND"/>
    <s v="H60A"/>
    <s v="655"/>
    <s v="MADC-S"/>
    <s v="M9T-670"/>
    <s v="AJ0-006"/>
    <s v="TR4X2"/>
    <s v="E1D"/>
    <s v="655191640132"/>
    <s v="L007305"/>
    <s v="TEKNH"/>
    <s v="4150-6305"/>
    <x v="40"/>
    <m/>
    <s v="V2"/>
    <s v="SOLDADURA"/>
    <m/>
    <m/>
    <m/>
    <m/>
    <s v="MR"/>
    <m/>
    <m/>
    <s v="GEOMETRIA"/>
    <s v=" "/>
    <m/>
    <m/>
    <m/>
    <m/>
    <m/>
    <m/>
    <m/>
  </r>
  <r>
    <n v="2019"/>
    <n v="4"/>
    <x v="7"/>
    <d v="2019-04-22T00:00:00"/>
    <s v="XND"/>
    <s v="H60A"/>
    <s v="655"/>
    <s v="MADC-S"/>
    <s v="M9T-670"/>
    <s v="1K1-027"/>
    <s v="4X4TST"/>
    <s v="E2A"/>
    <s v="655191510040"/>
    <s v="L007389"/>
    <s v="NV676"/>
    <s v="0021-4013"/>
    <x v="80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4"/>
    <x v="7"/>
    <d v="2019-04-22T00:00:00"/>
    <s v="XND"/>
    <s v="H60A"/>
    <s v="655"/>
    <s v="MADC-S"/>
    <s v="M9T-670"/>
    <s v="AJ0-005"/>
    <s v="TR4X2"/>
    <s v="E3"/>
    <s v="655191920201"/>
    <s v="L007393"/>
    <s v="OV369"/>
    <s v="0060-4936"/>
    <x v="71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4"/>
    <x v="7"/>
    <d v="2019-04-23T00:00:00"/>
    <s v="XND"/>
    <s v="H60A"/>
    <s v="655"/>
    <s v="MADC-S"/>
    <s v="M9T-670"/>
    <s v="1K1-027"/>
    <s v="TR4X2"/>
    <s v="E2A"/>
    <s v="655191510028"/>
    <s v="L007436"/>
    <s v="NV676"/>
    <s v="4250-5215"/>
    <x v="83"/>
    <m/>
    <s v="V1"/>
    <s v="MONTAJE"/>
    <m/>
    <m/>
    <m/>
    <m/>
    <s v="FG"/>
    <m/>
    <m/>
    <s v="MODO OPERATORIO"/>
    <s v=" "/>
    <m/>
    <m/>
    <m/>
    <m/>
    <m/>
    <m/>
    <s v="CHASIS TRIM 2"/>
  </r>
  <r>
    <n v="2019"/>
    <n v="4"/>
    <x v="7"/>
    <d v="2019-04-23T00:00:00"/>
    <s v="XND"/>
    <s v="H60A"/>
    <s v="655"/>
    <s v="MADC-S"/>
    <s v="M9T-670"/>
    <s v="AJ0-006"/>
    <s v="TR4X2"/>
    <s v="E1D"/>
    <s v="655191720197"/>
    <s v="L007425"/>
    <s v="OV369"/>
    <s v="0011-4014"/>
    <x v="84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4"/>
    <x v="7"/>
    <d v="2019-04-23T00:00:00"/>
    <s v="XND"/>
    <s v="H60A"/>
    <s v="655"/>
    <s v="MADC-S"/>
    <s v="M9T-670"/>
    <s v="AJ0-006"/>
    <s v="TR4X2"/>
    <s v="E1D"/>
    <s v="655191720197"/>
    <s v="L007425"/>
    <s v="OV369"/>
    <s v="1400-4412"/>
    <x v="85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4"/>
    <x v="7"/>
    <d v="2019-04-23T00:00:00"/>
    <s v="XND"/>
    <s v="H60A"/>
    <s v="655"/>
    <s v="MADC-S"/>
    <s v="M9T-670"/>
    <s v="AJ0-006"/>
    <s v="TR4X4"/>
    <s v="E3"/>
    <s v="655191920258"/>
    <s v="L007420"/>
    <s v="NV676"/>
    <s v="0060-4936"/>
    <x v="71"/>
    <m/>
    <s v="V2"/>
    <s v="SOLDADURA"/>
    <m/>
    <m/>
    <m/>
    <m/>
    <s v="MR"/>
    <m/>
    <m/>
    <s v="GEOMETRIA"/>
    <s v=" "/>
    <m/>
    <m/>
    <m/>
    <m/>
    <m/>
    <m/>
    <m/>
  </r>
  <r>
    <n v="2019"/>
    <n v="4"/>
    <x v="7"/>
    <d v="2019-04-24T00:00:00"/>
    <s v="XND"/>
    <s v="H60A"/>
    <n v="655"/>
    <s v="MADC-S"/>
    <s v="M9T-670"/>
    <s v="1K1-027"/>
    <s v="TR4X2"/>
    <s v="E1"/>
    <n v="655191740189"/>
    <s v="L007486"/>
    <s v="OV369"/>
    <s v="1510-4426"/>
    <x v="86"/>
    <m/>
    <s v="V2"/>
    <s v="MONTAJE"/>
    <m/>
    <m/>
    <m/>
    <m/>
    <s v="FG"/>
    <m/>
    <m/>
    <s v="ASPECTO"/>
    <s v=" "/>
    <m/>
    <m/>
    <m/>
    <m/>
    <m/>
    <m/>
    <m/>
  </r>
  <r>
    <n v="2019"/>
    <n v="4"/>
    <x v="7"/>
    <d v="2019-04-24T00:00:00"/>
    <s v="XND"/>
    <s v="H60A"/>
    <n v="655"/>
    <s v="MADC-S"/>
    <s v="M9T-670"/>
    <s v="AJ0-005"/>
    <s v="TR4X2"/>
    <s v="E3"/>
    <n v="655191930023"/>
    <s v="L007491"/>
    <s v="NV676"/>
    <s v="2540-5612"/>
    <x v="87"/>
    <m/>
    <s v="V2"/>
    <s v="SQF"/>
    <m/>
    <m/>
    <m/>
    <m/>
    <s v="FG"/>
    <m/>
    <m/>
    <s v="ASPECTO"/>
    <s v=" "/>
    <m/>
    <m/>
    <m/>
    <m/>
    <m/>
    <m/>
    <m/>
  </r>
  <r>
    <n v="2019"/>
    <n v="4"/>
    <x v="7"/>
    <d v="2019-04-25T00:00:00"/>
    <s v="XND"/>
    <s v="H60A"/>
    <s v="655"/>
    <s v="MADC-S"/>
    <s v="M9T-670"/>
    <s v="AJ0-005"/>
    <s v="4X4TST"/>
    <s v="E2A"/>
    <s v="655191510053"/>
    <s v="L007551"/>
    <s v="NV676"/>
    <s v="2120-4940"/>
    <x v="88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4"/>
    <x v="7"/>
    <d v="2019-04-25T00:00:00"/>
    <s v="XND"/>
    <s v="H60A"/>
    <s v="655"/>
    <s v="MADC-S"/>
    <s v="M9T-670"/>
    <s v="AJ0-005"/>
    <s v="4X4TST"/>
    <s v="E2A"/>
    <s v="655191510053"/>
    <s v="L007551"/>
    <s v="NV676"/>
    <s v="0011-4014"/>
    <x v="84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4"/>
    <x v="7"/>
    <d v="2019-04-26T00:00:00"/>
    <s v="XND"/>
    <s v="H60A"/>
    <s v="655"/>
    <s v="MADC-S"/>
    <s v="M9T-670"/>
    <s v="AJ0-006"/>
    <s v="4X4TST"/>
    <s v="E3P"/>
    <s v="655191510021"/>
    <s v="L007590"/>
    <s v="TEKNH"/>
    <s v="1400-4130"/>
    <x v="89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4"/>
    <x v="7"/>
    <d v="2019-04-26T00:00:00"/>
    <s v="XND"/>
    <s v="H60A"/>
    <s v="655"/>
    <s v="MADC-S"/>
    <s v="M9T-670"/>
    <s v="AJ0-006"/>
    <s v="4X4TST"/>
    <s v="E3P"/>
    <s v="655191510021"/>
    <s v="L007590"/>
    <s v="TEKNH"/>
    <s v="1270-4465"/>
    <x v="90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4"/>
    <x v="7"/>
    <d v="2019-04-26T00:00:00"/>
    <s v="XND"/>
    <s v="H60A"/>
    <s v="655"/>
    <s v="MADC-S"/>
    <s v="M9T-670"/>
    <s v="AJ0-006"/>
    <s v="4X4TST"/>
    <s v="E3"/>
    <s v="655191930032"/>
    <s v="L007587"/>
    <s v="TEKNS"/>
    <s v="2120-4940"/>
    <x v="88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4"/>
    <x v="7"/>
    <d v="2019-04-26T00:00:00"/>
    <s v="XND"/>
    <s v="H60A"/>
    <s v="655"/>
    <s v="MADC-S"/>
    <s v="M9T-670"/>
    <s v="AJ0-006"/>
    <s v="TR4X2"/>
    <s v="E3"/>
    <s v="655191930043"/>
    <s v="L007601"/>
    <s v="OV369"/>
    <s v="1450-4723"/>
    <x v="91"/>
    <m/>
    <s v="V2"/>
    <s v="PINTURA"/>
    <m/>
    <m/>
    <m/>
    <m/>
    <s v="MR"/>
    <m/>
    <m/>
    <s v="ASPECTO"/>
    <s v=" "/>
    <m/>
    <m/>
    <m/>
    <m/>
    <m/>
    <m/>
    <m/>
  </r>
  <r>
    <n v="2019"/>
    <n v="4"/>
    <x v="7"/>
    <d v="2019-04-26T00:00:00"/>
    <s v="XND"/>
    <s v="H60A"/>
    <s v="655"/>
    <s v="MADC-S"/>
    <s v="M9T-670"/>
    <s v="AJ0-006"/>
    <s v="TR4X2"/>
    <s v="E3"/>
    <s v="655191930043"/>
    <s v="L007601"/>
    <s v="OV369"/>
    <s v="0060-4936"/>
    <x v="71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5"/>
    <x v="8"/>
    <d v="2019-04-29T00:00:00"/>
    <s v="XND"/>
    <s v="H60A"/>
    <s v="655"/>
    <s v="MADC-S"/>
    <s v="M9T-670"/>
    <s v="1K1-027"/>
    <s v="4X4TST"/>
    <s v="E3P"/>
    <s v="655191840118"/>
    <s v="L007666"/>
    <s v="TEKNS"/>
    <s v="2120-4940"/>
    <x v="88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5"/>
    <x v="8"/>
    <d v="2019-04-29T00:00:00"/>
    <s v="XND"/>
    <s v="H60A"/>
    <s v="655"/>
    <s v="MADC-S"/>
    <s v="M9T-670"/>
    <s v="1K1-027"/>
    <s v="4X4TST"/>
    <s v="E3P"/>
    <s v="655191840118"/>
    <s v="L007666"/>
    <s v="TEKNS"/>
    <s v="2240-6102"/>
    <x v="29"/>
    <m/>
    <s v="V2"/>
    <s v="DLI"/>
    <m/>
    <m/>
    <m/>
    <m/>
    <s v="ND"/>
    <m/>
    <s v="CSCS1"/>
    <s v="ASPECTO"/>
    <s v="D"/>
    <s v="TOLEDO"/>
    <m/>
    <m/>
    <m/>
    <m/>
    <m/>
    <m/>
  </r>
  <r>
    <n v="2019"/>
    <n v="5"/>
    <x v="8"/>
    <d v="2019-04-29T00:00:00"/>
    <s v="XND"/>
    <s v="H60A"/>
    <s v="655"/>
    <s v="MADC-S"/>
    <s v="M9T-670"/>
    <s v="1K1-027"/>
    <s v="TR4X2"/>
    <s v="E1"/>
    <s v="655191840160"/>
    <s v="L007665"/>
    <s v="OV369"/>
    <s v="0080-4025"/>
    <x v="92"/>
    <m/>
    <s v="V2"/>
    <s v="SOLDADURA"/>
    <m/>
    <m/>
    <m/>
    <m/>
    <s v="FG"/>
    <m/>
    <m/>
    <s v="GEOMETRIA"/>
    <s v=" "/>
    <m/>
    <m/>
    <m/>
    <m/>
    <m/>
    <m/>
    <m/>
  </r>
  <r>
    <n v="2019"/>
    <n v="5"/>
    <x v="9"/>
    <d v="2019-05-06T00:00:00"/>
    <s v="XND"/>
    <s v="H60A"/>
    <s v="655"/>
    <s v="MADC-S"/>
    <s v="M9T-670"/>
    <s v="AJ0-006"/>
    <s v="TR4X4"/>
    <s v="E3P"/>
    <s v="655191930051"/>
    <s v="L007699"/>
    <s v="OV369"/>
    <s v="6440-3110"/>
    <x v="93"/>
    <m/>
    <s v="V2"/>
    <s v="MONTAJE"/>
    <m/>
    <m/>
    <m/>
    <m/>
    <s v="FG"/>
    <m/>
    <m/>
    <s v="RUIDO"/>
    <s v=" "/>
    <m/>
    <m/>
    <m/>
    <m/>
    <m/>
    <m/>
    <m/>
  </r>
  <r>
    <n v="2019"/>
    <n v="5"/>
    <x v="9"/>
    <d v="2019-05-06T00:00:00"/>
    <s v="XND"/>
    <s v="H60A"/>
    <s v="655"/>
    <s v="MADC-S"/>
    <s v="M9T-670"/>
    <s v="AJ0-006"/>
    <s v="TR4X4"/>
    <s v="E3P"/>
    <s v="655191930051"/>
    <s v="L007699"/>
    <s v="OV369"/>
    <s v="0080-5601"/>
    <x v="94"/>
    <m/>
    <s v="V2"/>
    <s v="DIVD"/>
    <m/>
    <m/>
    <m/>
    <m/>
    <s v="MR"/>
    <m/>
    <m/>
    <s v="GEOMETRIA"/>
    <s v=" "/>
    <m/>
    <m/>
    <m/>
    <m/>
    <m/>
    <m/>
    <m/>
  </r>
  <r>
    <n v="2019"/>
    <n v="5"/>
    <x v="9"/>
    <d v="2019-05-06T00:00:00"/>
    <s v="XND"/>
    <s v="H60A"/>
    <s v="655"/>
    <s v="MADC-S"/>
    <s v="M9T-670"/>
    <s v="AJ0-005"/>
    <s v="TR4X2"/>
    <s v="E3"/>
    <s v="655192010044"/>
    <s v="L007704"/>
    <s v="NV676"/>
    <s v="2120-4940"/>
    <x v="88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5"/>
    <x v="9"/>
    <d v="2019-05-07T00:00:00"/>
    <s v="XND"/>
    <s v="H60A"/>
    <s v="655"/>
    <s v="MADC-S"/>
    <s v="M9T-670"/>
    <s v="AJ0-006"/>
    <s v="4X4TST"/>
    <s v="E1D"/>
    <s v="655191710010"/>
    <s v="L007748"/>
    <s v="TEKNH"/>
    <s v="1510-4441"/>
    <x v="95"/>
    <m/>
    <s v="V2"/>
    <s v="PINTURA"/>
    <m/>
    <m/>
    <m/>
    <m/>
    <s v="FG"/>
    <m/>
    <m/>
    <s v="ASPECTO"/>
    <s v=" "/>
    <m/>
    <m/>
    <m/>
    <m/>
    <m/>
    <m/>
    <m/>
  </r>
  <r>
    <n v="2019"/>
    <n v="5"/>
    <x v="9"/>
    <d v="2019-05-07T00:00:00"/>
    <s v="XND"/>
    <s v="H60A"/>
    <s v="655"/>
    <s v="MADC-S"/>
    <s v="M9T-670"/>
    <s v="AJ0-006"/>
    <s v="4X4TST"/>
    <s v="E1D"/>
    <s v="655191710010"/>
    <s v="L007748"/>
    <s v="TEKNH"/>
    <s v="2240-5215"/>
    <x v="96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5"/>
    <x v="9"/>
    <d v="2019-05-07T00:00:00"/>
    <s v="XND"/>
    <s v="H60A"/>
    <s v="655"/>
    <s v="MADC-S"/>
    <s v="M9T-670"/>
    <s v="AJ0-006"/>
    <s v="4X4TST"/>
    <s v="E1D"/>
    <s v="655191710010"/>
    <s v="L007748"/>
    <s v="TEKNH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5"/>
    <x v="9"/>
    <d v="2019-05-07T00:00:00"/>
    <s v="XND"/>
    <s v="H60A"/>
    <s v="655"/>
    <s v="MADC-S"/>
    <s v="M9T-670"/>
    <s v="AJ0-006"/>
    <s v="4X4TST"/>
    <s v="E1D"/>
    <s v="655191750194"/>
    <s v="L007770"/>
    <s v="OV369"/>
    <s v="1510-4130"/>
    <x v="97"/>
    <s v="bajo caja"/>
    <s v="V2"/>
    <s v="MONTAJE"/>
    <m/>
    <m/>
    <m/>
    <m/>
    <s v="FG"/>
    <m/>
    <m/>
    <s v="ASPECTO"/>
    <s v=" "/>
    <m/>
    <m/>
    <m/>
    <m/>
    <m/>
    <m/>
    <m/>
  </r>
  <r>
    <n v="2019"/>
    <n v="5"/>
    <x v="9"/>
    <d v="2019-05-07T00:00:00"/>
    <s v="XND"/>
    <s v="H60A"/>
    <s v="655"/>
    <s v="MADC-S"/>
    <s v="M9T-670"/>
    <s v="AJ0-006"/>
    <s v="4X4TST"/>
    <s v="E1D"/>
    <s v="655191750194"/>
    <s v="L007770"/>
    <s v="OV369"/>
    <s v="2330-6426"/>
    <x v="98"/>
    <m/>
    <s v="V2"/>
    <s v="MONTAJE"/>
    <m/>
    <m/>
    <m/>
    <m/>
    <s v="ND"/>
    <m/>
    <s v="CSCS1"/>
    <s v="ASPECTO"/>
    <s v="C"/>
    <s v="FERREYRA"/>
    <m/>
    <m/>
    <m/>
    <m/>
    <m/>
    <m/>
  </r>
  <r>
    <n v="2019"/>
    <n v="5"/>
    <x v="9"/>
    <d v="2019-05-07T00:00:00"/>
    <s v="XND"/>
    <s v="H60A"/>
    <s v="655"/>
    <s v="MADC-S"/>
    <s v="M9T-670"/>
    <s v="1K1-027"/>
    <s v="TR4X2"/>
    <s v="E1D"/>
    <s v="655191820169"/>
    <s v="L007772"/>
    <s v="OV727"/>
    <s v="1510-4443"/>
    <x v="99"/>
    <m/>
    <s v="V2"/>
    <s v="MONTAJE"/>
    <m/>
    <m/>
    <m/>
    <m/>
    <s v="FG"/>
    <m/>
    <m/>
    <s v="ASPECTO"/>
    <s v=" "/>
    <m/>
    <m/>
    <m/>
    <m/>
    <m/>
    <m/>
    <m/>
  </r>
  <r>
    <n v="2019"/>
    <n v="5"/>
    <x v="9"/>
    <d v="2019-05-08T00:00:00"/>
    <s v="XND"/>
    <s v="H60A"/>
    <s v="655"/>
    <s v="MADC-S"/>
    <s v="M9T-670"/>
    <s v="1K1-027"/>
    <s v="4X2TCO"/>
    <s v="E2A"/>
    <s v="655191910224"/>
    <s v="L007785"/>
    <s v="OV369"/>
    <s v="0060-4915"/>
    <x v="100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5"/>
    <x v="9"/>
    <d v="2019-05-09T00:00:00"/>
    <s v="XND"/>
    <s v="H60A"/>
    <s v="655"/>
    <s v="MADC-S"/>
    <s v="M9T-670"/>
    <s v="AJ0-006"/>
    <s v="4X4TST"/>
    <s v="E1D"/>
    <s v="655191710018"/>
    <s v="L007798"/>
    <s v="TEKNH"/>
    <s v="8312-6001"/>
    <x v="101"/>
    <m/>
    <s v="V2"/>
    <s v="MONTAJE"/>
    <m/>
    <m/>
    <m/>
    <m/>
    <s v="FG"/>
    <m/>
    <m/>
    <s v="RUIDO"/>
    <s v=" "/>
    <m/>
    <m/>
    <m/>
    <m/>
    <m/>
    <m/>
    <m/>
  </r>
  <r>
    <n v="2019"/>
    <n v="5"/>
    <x v="9"/>
    <d v="2019-05-09T00:00:00"/>
    <s v="XND"/>
    <s v="H60A"/>
    <s v="655"/>
    <s v="MADC-S"/>
    <s v="M9T-670"/>
    <s v="1K1-027"/>
    <s v="TR4X2"/>
    <s v="E1"/>
    <s v="655191910216"/>
    <s v="L007793"/>
    <s v="OV369"/>
    <s v="0080-4927"/>
    <x v="102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5"/>
    <x v="9"/>
    <d v="2019-05-10T00:00:00"/>
    <s v="XND"/>
    <s v="H60A"/>
    <s v="655"/>
    <s v="MADC-S"/>
    <s v="M9T-670"/>
    <s v="AJ0-005"/>
    <s v="TR4X2"/>
    <s v="E2A"/>
    <s v="655191820193"/>
    <s v="L007854"/>
    <s v="OV369"/>
    <s v="2150-5215"/>
    <x v="103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5"/>
    <x v="9"/>
    <d v="2019-05-10T00:00:00"/>
    <s v="XND"/>
    <s v="H60A"/>
    <s v="655"/>
    <s v="MADC-S"/>
    <s v="M9T-670"/>
    <s v="AJ0-005"/>
    <s v="TR4X2"/>
    <s v="E2A"/>
    <s v="655191820193"/>
    <s v="L007854"/>
    <s v="OV369"/>
    <s v="2120-6404"/>
    <x v="104"/>
    <m/>
    <s v="V2"/>
    <s v="SQF"/>
    <m/>
    <m/>
    <m/>
    <m/>
    <s v="ND"/>
    <m/>
    <s v="CSCS1"/>
    <s v="MODO OPERATORIO"/>
    <s v="D"/>
    <s v="TOLEDO"/>
    <m/>
    <m/>
    <m/>
    <m/>
    <m/>
    <m/>
  </r>
  <r>
    <n v="2019"/>
    <n v="5"/>
    <x v="9"/>
    <d v="2019-05-10T00:00:00"/>
    <s v="XND"/>
    <s v="H60A"/>
    <s v="655"/>
    <s v="MADC-S"/>
    <s v="M9T-670"/>
    <s v="AJ0-006"/>
    <s v="TR4X4"/>
    <s v="E2A"/>
    <s v="655191850126"/>
    <s v="L007859"/>
    <s v="OV727"/>
    <s v="2120-6404"/>
    <x v="104"/>
    <m/>
    <s v="V2"/>
    <s v="SQF"/>
    <m/>
    <m/>
    <m/>
    <m/>
    <s v="ND"/>
    <m/>
    <s v="CSCS1"/>
    <s v="MODO OPERATORIO"/>
    <s v="D"/>
    <s v="TOLEDO"/>
    <m/>
    <m/>
    <m/>
    <m/>
    <m/>
    <m/>
  </r>
  <r>
    <n v="2019"/>
    <n v="5"/>
    <x v="10"/>
    <d v="2019-05-13T00:00:00"/>
    <s v="XND"/>
    <s v="H60A"/>
    <s v="655"/>
    <s v="MADC-S"/>
    <s v="M9T-670"/>
    <s v="1K1-027"/>
    <s v="4X4TST"/>
    <s v="E2A"/>
    <s v="655191910242"/>
    <s v="L007908"/>
    <s v="NV676"/>
    <s v="1530-4313"/>
    <x v="105"/>
    <m/>
    <s v="V1"/>
    <s v="MONTAJE"/>
    <m/>
    <m/>
    <m/>
    <m/>
    <s v="FG"/>
    <m/>
    <m/>
    <s v="ASPECTO"/>
    <s v=" "/>
    <m/>
    <m/>
    <m/>
    <m/>
    <m/>
    <m/>
    <s v="DEGRADACION"/>
  </r>
  <r>
    <n v="2019"/>
    <n v="5"/>
    <x v="10"/>
    <d v="2019-05-13T00:00:00"/>
    <s v="XND"/>
    <s v="H60A"/>
    <s v="655"/>
    <s v="MADC-S"/>
    <s v="M9T-670"/>
    <s v="1K1-027"/>
    <s v="4X4TST"/>
    <s v="E2A"/>
    <s v="655191910242"/>
    <s v="L007908"/>
    <s v="NV676"/>
    <s v="4932-4214"/>
    <x v="43"/>
    <m/>
    <s v="V2"/>
    <s v="SQF"/>
    <m/>
    <m/>
    <m/>
    <m/>
    <s v="FG"/>
    <m/>
    <m/>
    <s v="MODO OPERATORIO"/>
    <s v=" "/>
    <m/>
    <m/>
    <m/>
    <m/>
    <m/>
    <m/>
    <m/>
  </r>
  <r>
    <n v="2019"/>
    <n v="5"/>
    <x v="10"/>
    <d v="2019-05-14T00:00:00"/>
    <s v="XND"/>
    <s v="H60A"/>
    <s v="655"/>
    <s v="MADC-S"/>
    <s v="M9T-670"/>
    <s v="AJ0-006"/>
    <s v="4X2TCO"/>
    <s v="E1"/>
    <s v="655192010009"/>
    <s v="L007961"/>
    <s v="OV369"/>
    <s v="1510-4444"/>
    <x v="72"/>
    <m/>
    <s v="V2"/>
    <s v="MONTAJE"/>
    <m/>
    <m/>
    <m/>
    <m/>
    <s v="FG"/>
    <m/>
    <m/>
    <s v="ASPECTO"/>
    <s v=" "/>
    <m/>
    <m/>
    <m/>
    <m/>
    <m/>
    <m/>
    <m/>
  </r>
  <r>
    <n v="2019"/>
    <n v="5"/>
    <x v="10"/>
    <d v="2019-05-15T00:00:00"/>
    <s v="XND"/>
    <s v="H60A"/>
    <s v="655"/>
    <s v="MADC-S"/>
    <s v="M9T-670"/>
    <s v="AJ0-006"/>
    <s v="TR4X4"/>
    <s v="E3"/>
    <s v="655192010055"/>
    <s v="L008004"/>
    <s v="TEKNS"/>
    <s v="2120-5143"/>
    <x v="106"/>
    <m/>
    <s v="V2"/>
    <s v="MONTAJE"/>
    <m/>
    <m/>
    <m/>
    <m/>
    <s v="FG"/>
    <m/>
    <m/>
    <s v="MODO OPERATORIO"/>
    <s v=" "/>
    <m/>
    <m/>
    <m/>
    <m/>
    <m/>
    <m/>
    <m/>
  </r>
  <r>
    <n v="2019"/>
    <n v="5"/>
    <x v="10"/>
    <d v="2019-05-15T00:00:00"/>
    <s v="XND"/>
    <s v="H60A"/>
    <s v="655"/>
    <s v="MADC-S"/>
    <s v="M9T-670"/>
    <s v="AJ0-006"/>
    <s v="TR4X4"/>
    <s v="E3"/>
    <s v="655192010055"/>
    <s v="L008004"/>
    <s v="TEKNS"/>
    <s v="2850-6697"/>
    <x v="107"/>
    <m/>
    <s v="V2"/>
    <s v="SQF"/>
    <m/>
    <m/>
    <m/>
    <m/>
    <s v="FG"/>
    <m/>
    <m/>
    <s v="ASPECTO"/>
    <s v=" "/>
    <m/>
    <m/>
    <m/>
    <m/>
    <m/>
    <m/>
    <m/>
  </r>
  <r>
    <n v="2019"/>
    <n v="5"/>
    <x v="10"/>
    <d v="2019-05-15T00:00:00"/>
    <s v="XND"/>
    <s v="H60A"/>
    <s v="655"/>
    <s v="MADC-S"/>
    <s v="M9T-670"/>
    <s v="AJ0-006"/>
    <s v="TR4X4"/>
    <s v="E3"/>
    <s v="655192010055"/>
    <s v="L008004"/>
    <s v="TEKNS"/>
    <s v="3190-6627"/>
    <x v="108"/>
    <m/>
    <s v="V2"/>
    <s v="SQF"/>
    <m/>
    <m/>
    <m/>
    <m/>
    <s v="FG"/>
    <m/>
    <m/>
    <s v="MODO OPERATORIO"/>
    <s v=" "/>
    <m/>
    <m/>
    <m/>
    <m/>
    <m/>
    <m/>
    <m/>
  </r>
  <r>
    <n v="2019"/>
    <n v="5"/>
    <x v="10"/>
    <d v="2019-05-16T00:00:00"/>
    <s v="XND"/>
    <s v="H60A"/>
    <s v="655"/>
    <s v="MADC-S"/>
    <s v="M9T-670"/>
    <s v="1K1-027"/>
    <s v="TR4X2"/>
    <s v="E1D"/>
    <s v="655192030292"/>
    <s v="L008043"/>
    <s v="OV369"/>
    <s v="1053-4412"/>
    <x v="109"/>
    <m/>
    <s v="V2"/>
    <s v="PINTURA"/>
    <m/>
    <m/>
    <m/>
    <m/>
    <s v="FG"/>
    <m/>
    <m/>
    <s v="ASPECTO"/>
    <s v=" "/>
    <m/>
    <m/>
    <m/>
    <m/>
    <m/>
    <m/>
    <m/>
  </r>
  <r>
    <n v="2019"/>
    <n v="5"/>
    <x v="10"/>
    <d v="2019-05-16T00:00:00"/>
    <s v="XND"/>
    <s v="H60A"/>
    <s v="655"/>
    <s v="MADC-S"/>
    <s v="M9T-670"/>
    <s v="1K1-027"/>
    <s v="TR4X2"/>
    <s v="E1D"/>
    <s v="655192030292"/>
    <s v="L008043"/>
    <s v="OV369"/>
    <s v="2120-6116"/>
    <x v="49"/>
    <m/>
    <s v="V2"/>
    <s v="SQF"/>
    <m/>
    <m/>
    <m/>
    <m/>
    <s v="ND"/>
    <m/>
    <s v="CSCS1"/>
    <s v="MODO OPERATORIO"/>
    <s v="D"/>
    <s v="TOLEDO"/>
    <m/>
    <m/>
    <m/>
    <m/>
    <m/>
    <m/>
  </r>
  <r>
    <n v="2019"/>
    <n v="5"/>
    <x v="10"/>
    <d v="2019-05-16T00:00:00"/>
    <s v="XND"/>
    <s v="H60A"/>
    <s v="655"/>
    <s v="MADC-S"/>
    <s v="M9T-670"/>
    <s v="1K1-027"/>
    <s v="TR4X2"/>
    <s v="E1D"/>
    <s v="655192030292"/>
    <s v="L008043"/>
    <s v="OV369"/>
    <s v="1510-4827"/>
    <x v="110"/>
    <m/>
    <s v="V2"/>
    <s v="MONTAJE"/>
    <m/>
    <m/>
    <m/>
    <m/>
    <s v="FG"/>
    <m/>
    <m/>
    <s v="ASPECTO"/>
    <s v=" "/>
    <m/>
    <m/>
    <m/>
    <m/>
    <m/>
    <m/>
    <m/>
  </r>
  <r>
    <n v="2019"/>
    <n v="5"/>
    <x v="10"/>
    <d v="2019-05-17T00:00:00"/>
    <s v="XND"/>
    <s v="H60A"/>
    <s v="655"/>
    <s v="MADC-S"/>
    <s v="M9T-670"/>
    <s v="AJ0-006"/>
    <s v="TR4X4"/>
    <s v="E3P"/>
    <s v="655192030268"/>
    <s v="L008040"/>
    <s v="NV676"/>
    <s v="0070-5601"/>
    <x v="42"/>
    <m/>
    <s v="V2"/>
    <s v="SOLDADURA"/>
    <m/>
    <m/>
    <m/>
    <m/>
    <s v="MR"/>
    <m/>
    <m/>
    <s v="GEOMETRIA"/>
    <s v=" "/>
    <m/>
    <m/>
    <m/>
    <m/>
    <m/>
    <m/>
    <m/>
  </r>
  <r>
    <n v="2019"/>
    <n v="5"/>
    <x v="10"/>
    <d v="2019-05-17T00:00:00"/>
    <s v="XND"/>
    <s v="H60A"/>
    <s v="655"/>
    <s v="MADC-S"/>
    <s v="M9T-670"/>
    <s v="AJ0-006"/>
    <s v="TR4X4"/>
    <s v="E3P"/>
    <s v="655192030268"/>
    <s v="L008040"/>
    <s v="NV676"/>
    <s v="2120-5733"/>
    <x v="111"/>
    <m/>
    <s v="V2"/>
    <s v="PINTURA"/>
    <m/>
    <m/>
    <m/>
    <m/>
    <s v="ND"/>
    <m/>
    <s v="CSCS2"/>
    <s v="MODO OPERATORIO"/>
    <s v="A"/>
    <s v="SUAREZ"/>
    <m/>
    <m/>
    <m/>
    <m/>
    <m/>
    <m/>
  </r>
  <r>
    <n v="2019"/>
    <n v="5"/>
    <x v="10"/>
    <d v="2019-05-17T00:00:00"/>
    <s v="XND"/>
    <s v="H60A"/>
    <s v="655"/>
    <s v="MADC-S"/>
    <s v="M9T-670"/>
    <s v="AJ0-006"/>
    <s v="TR4X4"/>
    <s v="E3P"/>
    <s v="655192030268"/>
    <s v="L008040"/>
    <s v="NV676"/>
    <s v="1410-4514"/>
    <x v="112"/>
    <m/>
    <s v="V2"/>
    <s v="PINTURA"/>
    <m/>
    <m/>
    <m/>
    <m/>
    <s v="MR"/>
    <m/>
    <m/>
    <s v="ASPECTO"/>
    <s v=" "/>
    <m/>
    <m/>
    <m/>
    <m/>
    <m/>
    <m/>
    <m/>
  </r>
  <r>
    <n v="2019"/>
    <n v="5"/>
    <x v="10"/>
    <d v="2019-05-17T00:00:00"/>
    <s v="XND"/>
    <s v="H60A"/>
    <s v="655"/>
    <s v="MADC-S"/>
    <s v="M9T-670"/>
    <s v="AJ0-006"/>
    <s v="TR4X4"/>
    <s v="E3P"/>
    <s v="655192030268"/>
    <s v="L008040"/>
    <s v="NV676"/>
    <s v="0011-4939"/>
    <x v="113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5"/>
    <x v="10"/>
    <d v="2019-05-17T00:00:00"/>
    <s v="XND"/>
    <s v="H60A"/>
    <s v="655"/>
    <s v="MADC-S"/>
    <s v="M9T-670"/>
    <s v="AJ0-006"/>
    <s v="4X4TST"/>
    <s v="E1D"/>
    <s v="655192030297"/>
    <s v="L008095"/>
    <s v="OV369"/>
    <s v="2120-5652"/>
    <x v="114"/>
    <m/>
    <s v="V2"/>
    <s v="PINTURA"/>
    <m/>
    <m/>
    <m/>
    <m/>
    <s v="ND"/>
    <m/>
    <s v="CSCS3"/>
    <s v="MODO OPERATORIO"/>
    <s v="B"/>
    <s v="CARRIZO"/>
    <m/>
    <m/>
    <m/>
    <m/>
    <m/>
    <m/>
  </r>
  <r>
    <n v="2019"/>
    <n v="5"/>
    <x v="10"/>
    <d v="2019-05-17T00:00:00"/>
    <s v="XND"/>
    <s v="H60A"/>
    <s v="655"/>
    <s v="MADC-S"/>
    <s v="M9T-670"/>
    <s v="AJ0-006"/>
    <s v="4X4TST"/>
    <s v="E1D"/>
    <s v="655192030297"/>
    <s v="L008095"/>
    <s v="OV369"/>
    <s v="4070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5"/>
    <x v="10"/>
    <d v="2019-05-17T00:00:00"/>
    <s v="XND"/>
    <s v="H60A"/>
    <s v="655"/>
    <s v="MADC-S"/>
    <s v="M9T-670"/>
    <s v="AJ0-005"/>
    <s v="TR4X2"/>
    <s v="E1"/>
    <s v="655192030387"/>
    <s v="L008082"/>
    <s v="OV369"/>
    <s v="4141-4773"/>
    <x v="115"/>
    <m/>
    <s v="V2"/>
    <s v="SOLDADURA"/>
    <m/>
    <m/>
    <m/>
    <m/>
    <s v="ND"/>
    <m/>
    <s v="CSCS3"/>
    <s v="ASPECTO"/>
    <s v="B"/>
    <s v="CARRIZO"/>
    <m/>
    <m/>
    <m/>
    <m/>
    <m/>
    <m/>
  </r>
  <r>
    <n v="2019"/>
    <n v="5"/>
    <x v="11"/>
    <d v="2019-05-20T00:00:00"/>
    <s v="XND"/>
    <s v="H60A"/>
    <s v="655"/>
    <s v="MADC-S"/>
    <s v="M9T-670"/>
    <s v="1K1-027"/>
    <s v="TR4X2"/>
    <s v="E2A"/>
    <s v="655191930252"/>
    <s v="L008142"/>
    <s v="OV727"/>
    <s v="1180-4333"/>
    <x v="116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5"/>
    <x v="11"/>
    <d v="2019-05-20T00:00:00"/>
    <s v="XND"/>
    <s v="H60A"/>
    <s v="655"/>
    <s v="MADC-S"/>
    <s v="M9T-670"/>
    <s v="1K1-027"/>
    <s v="TR4X2"/>
    <s v="E2A"/>
    <s v="655191930252"/>
    <s v="L008142"/>
    <s v="OV727"/>
    <s v="4070-4213"/>
    <x v="117"/>
    <m/>
    <s v="V2"/>
    <s v="DIVD"/>
    <m/>
    <m/>
    <m/>
    <m/>
    <s v="FG"/>
    <m/>
    <m/>
    <s v="MODO OPERATORIO"/>
    <s v=" "/>
    <m/>
    <m/>
    <m/>
    <m/>
    <m/>
    <m/>
    <m/>
  </r>
  <r>
    <n v="2019"/>
    <n v="5"/>
    <x v="11"/>
    <d v="2019-05-20T00:00:00"/>
    <s v="XND"/>
    <s v="H60A"/>
    <s v="655"/>
    <s v="MADC-S"/>
    <s v="M9T-670"/>
    <s v="AJ0-006"/>
    <s v="TR4X4"/>
    <s v="E2A"/>
    <s v="655191930262"/>
    <s v="L008138"/>
    <s v="OV369"/>
    <s v="2120-6375"/>
    <x v="118"/>
    <m/>
    <s v="V2"/>
    <s v="SQF"/>
    <m/>
    <m/>
    <m/>
    <m/>
    <s v="MR"/>
    <m/>
    <m/>
    <s v="MODO OPERATORIO"/>
    <s v=" "/>
    <m/>
    <m/>
    <m/>
    <m/>
    <m/>
    <m/>
    <m/>
  </r>
  <r>
    <n v="2019"/>
    <n v="5"/>
    <x v="11"/>
    <d v="2019-05-21T00:00:00"/>
    <s v="XND"/>
    <s v="H60A"/>
    <s v="655"/>
    <s v="MADC-S"/>
    <s v="M9T-686"/>
    <s v="1K1-027"/>
    <s v="TR4X2"/>
    <s v="E1"/>
    <s v="655192030219"/>
    <s v="L008203"/>
    <s v="TEKNH"/>
    <s v="0021-4031"/>
    <x v="119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5"/>
    <x v="11"/>
    <d v="2019-05-21T00:00:00"/>
    <s v="XND"/>
    <s v="H60A"/>
    <s v="655"/>
    <s v="MADC-S"/>
    <s v="M9T-670"/>
    <s v="AJ0-006"/>
    <s v="4X4TST"/>
    <s v="E1D"/>
    <s v="655192130402"/>
    <s v="L008221"/>
    <s v="TEKNH"/>
    <s v="1110-4505"/>
    <x v="120"/>
    <m/>
    <s v="V2"/>
    <s v="PINTURA"/>
    <m/>
    <m/>
    <m/>
    <m/>
    <s v="ND"/>
    <m/>
    <s v="CSCS3"/>
    <s v="ASPECTO"/>
    <s v="B"/>
    <s v="CARRIZO"/>
    <m/>
    <m/>
    <m/>
    <m/>
    <m/>
    <m/>
  </r>
  <r>
    <n v="2019"/>
    <n v="5"/>
    <x v="11"/>
    <d v="2019-05-22T00:00:00"/>
    <s v="XND"/>
    <s v="H60A"/>
    <s v="655"/>
    <s v="MADC-S"/>
    <s v="M9T-670"/>
    <s v="AJ0-006"/>
    <s v="TR4X4"/>
    <s v="E1D"/>
    <s v="655192130379"/>
    <s v="L008253"/>
    <s v="OV369"/>
    <s v="0440-4334"/>
    <x v="121"/>
    <m/>
    <s v="V2"/>
    <s v="SOLDADURA"/>
    <m/>
    <m/>
    <m/>
    <m/>
    <s v="ND"/>
    <m/>
    <s v="CSCS3"/>
    <s v="ASPECTO"/>
    <s v="A"/>
    <s v="SUAREZ"/>
    <m/>
    <m/>
    <m/>
    <m/>
    <m/>
    <m/>
  </r>
  <r>
    <n v="2019"/>
    <n v="5"/>
    <x v="11"/>
    <d v="2019-05-22T00:00:00"/>
    <s v="XND"/>
    <s v="H60A"/>
    <s v="655"/>
    <s v="MADC-S"/>
    <s v="M9T-670"/>
    <s v="AJ0-006"/>
    <s v="TR4X4"/>
    <s v="E1D"/>
    <s v="655192130379"/>
    <s v="L008253"/>
    <s v="OV369"/>
    <s v="0011-4926"/>
    <x v="122"/>
    <m/>
    <s v="V2"/>
    <s v="SOLDADURA"/>
    <m/>
    <m/>
    <m/>
    <m/>
    <s v="MR"/>
    <m/>
    <m/>
    <s v="GEOMETRIA"/>
    <s v=" "/>
    <m/>
    <m/>
    <m/>
    <m/>
    <m/>
    <m/>
    <m/>
  </r>
  <r>
    <n v="2019"/>
    <n v="5"/>
    <x v="11"/>
    <d v="2019-05-23T00:00:00"/>
    <s v="XND"/>
    <s v="H60A"/>
    <s v="655"/>
    <s v="MADC-S"/>
    <s v="M9T-670"/>
    <s v="1K1-027"/>
    <s v="4X4TST"/>
    <s v="E2A"/>
    <s v="655192030408"/>
    <s v="L008311"/>
    <s v="OV369"/>
    <s v="0080-5601"/>
    <x v="94"/>
    <m/>
    <s v="V2"/>
    <s v="DIVD"/>
    <m/>
    <m/>
    <m/>
    <m/>
    <s v="ND"/>
    <m/>
    <s v="CSCS3"/>
    <s v="GEOMETRIA"/>
    <s v="B"/>
    <s v="CARRIZO"/>
    <m/>
    <m/>
    <m/>
    <m/>
    <m/>
    <m/>
  </r>
  <r>
    <n v="2019"/>
    <n v="5"/>
    <x v="11"/>
    <d v="2019-05-23T00:00:00"/>
    <s v="XND"/>
    <s v="H60A"/>
    <s v="655"/>
    <s v="MADC-S"/>
    <s v="M9T-670"/>
    <s v="1K1-027"/>
    <s v="4X4TST"/>
    <s v="E2A"/>
    <s v="655192030408"/>
    <s v="L008311"/>
    <s v="OV369"/>
    <s v="4430-7703"/>
    <x v="123"/>
    <m/>
    <s v="V2"/>
    <s v="MONTAJE"/>
    <m/>
    <m/>
    <m/>
    <m/>
    <s v="FG"/>
    <m/>
    <m/>
    <s v="MODO OPERATORIO"/>
    <s v=" "/>
    <m/>
    <m/>
    <m/>
    <m/>
    <m/>
    <m/>
    <m/>
  </r>
  <r>
    <n v="2019"/>
    <n v="5"/>
    <x v="11"/>
    <d v="2019-05-23T00:00:00"/>
    <s v="XND"/>
    <s v="H60A"/>
    <s v="655"/>
    <s v="MADC-S"/>
    <s v="M9T-670"/>
    <s v="1K1-027"/>
    <s v="4X4TST"/>
    <s v="E2A"/>
    <s v="655192030408"/>
    <s v="L008311"/>
    <s v="OV369"/>
    <s v="2150-5140"/>
    <x v="124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5"/>
    <x v="11"/>
    <d v="2019-05-23T00:00:00"/>
    <s v="XND"/>
    <s v="H60A"/>
    <s v="655"/>
    <s v="MADC-S"/>
    <s v="M9T-670"/>
    <s v="1K1-027"/>
    <s v="TR4X2"/>
    <s v="E1D"/>
    <s v="655192130569"/>
    <s v="L008278"/>
    <s v="OV369"/>
    <s v="2120-6117"/>
    <x v="125"/>
    <m/>
    <s v="V2"/>
    <s v="MONTAJE"/>
    <m/>
    <m/>
    <m/>
    <m/>
    <s v="MR"/>
    <m/>
    <m/>
    <s v="MODO OPERATORIO"/>
    <s v=" "/>
    <m/>
    <m/>
    <m/>
    <m/>
    <m/>
    <m/>
    <m/>
  </r>
  <r>
    <n v="2019"/>
    <n v="5"/>
    <x v="11"/>
    <d v="2019-05-23T00:00:00"/>
    <s v="XND"/>
    <s v="H60A"/>
    <s v="655"/>
    <s v="MADC-S"/>
    <s v="M9T-670"/>
    <s v="AJ0-006"/>
    <s v="4X2TCO"/>
    <s v="E1D"/>
    <s v="655192130816"/>
    <s v="L008313"/>
    <s v="OV369"/>
    <s v="0210-4313"/>
    <x v="126"/>
    <m/>
    <s v="V2"/>
    <s v="PINTURA"/>
    <m/>
    <m/>
    <m/>
    <m/>
    <s v="MR"/>
    <m/>
    <m/>
    <s v="ASPECTO"/>
    <s v=" "/>
    <m/>
    <m/>
    <m/>
    <m/>
    <m/>
    <m/>
    <m/>
  </r>
  <r>
    <n v="2019"/>
    <n v="6"/>
    <x v="12"/>
    <d v="2019-06-24T00:00:00"/>
    <s v="XND"/>
    <s v="H60A"/>
    <s v="655"/>
    <s v="MADC-S"/>
    <s v="M9T-670"/>
    <s v="AJ0-005"/>
    <s v="TR4X2"/>
    <s v="E2A"/>
    <s v="655192130876"/>
    <s v="L008712"/>
    <s v="OV369"/>
    <s v="1510-4505"/>
    <x v="127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6"/>
    <x v="12"/>
    <d v="2019-06-24T00:00:00"/>
    <s v="XND"/>
    <s v="H60A"/>
    <s v="655"/>
    <s v="MADC-S"/>
    <s v="M9T-670"/>
    <s v="AJ0-005"/>
    <s v="TR4X2"/>
    <s v="E2A"/>
    <s v="655192130876"/>
    <s v="L008712"/>
    <s v="OV369"/>
    <s v="0011-4926"/>
    <x v="122"/>
    <m/>
    <s v="V2"/>
    <s v="SOLDADURA"/>
    <m/>
    <m/>
    <m/>
    <m/>
    <s v="MR"/>
    <m/>
    <m/>
    <s v="GEOMETRIA"/>
    <s v=" "/>
    <m/>
    <m/>
    <m/>
    <m/>
    <m/>
    <m/>
    <m/>
  </r>
  <r>
    <n v="2019"/>
    <n v="6"/>
    <x v="12"/>
    <d v="2019-06-25T00:00:00"/>
    <s v="XND"/>
    <s v="H60A"/>
    <s v="655"/>
    <s v="MADC-S"/>
    <s v="M9T-670"/>
    <s v="1K1-027"/>
    <s v="TR4X2"/>
    <s v="E1D"/>
    <s v="655192130822"/>
    <s v="L008759"/>
    <s v="OV369"/>
    <s v="1420-6441"/>
    <x v="128"/>
    <m/>
    <s v="V2"/>
    <s v="SQF"/>
    <m/>
    <m/>
    <m/>
    <m/>
    <s v="FG"/>
    <m/>
    <m/>
    <s v="ASPECTO"/>
    <s v=" "/>
    <m/>
    <m/>
    <m/>
    <m/>
    <m/>
    <m/>
    <m/>
  </r>
  <r>
    <n v="2019"/>
    <n v="6"/>
    <x v="12"/>
    <d v="2019-06-25T00:00:00"/>
    <s v="XND"/>
    <s v="H60A"/>
    <s v="655"/>
    <s v="MADC-S"/>
    <s v="M9T-670"/>
    <s v="1K1-027"/>
    <s v="TR4X2"/>
    <s v="E1D"/>
    <s v="655192130822"/>
    <s v="L008759"/>
    <s v="OV369"/>
    <s v="1270-4302"/>
    <x v="129"/>
    <m/>
    <s v="V2"/>
    <s v="PINTURA"/>
    <m/>
    <m/>
    <m/>
    <m/>
    <s v="ND"/>
    <m/>
    <s v="CSCS3"/>
    <s v="ASPECTO"/>
    <s v="B"/>
    <s v="CARRIZO"/>
    <m/>
    <m/>
    <m/>
    <m/>
    <m/>
    <m/>
  </r>
  <r>
    <n v="2019"/>
    <n v="6"/>
    <x v="12"/>
    <d v="2019-06-25T00:00:00"/>
    <s v="XND"/>
    <s v="H60A"/>
    <s v="655"/>
    <s v="MADC-S"/>
    <s v="M9T-670"/>
    <s v="AJ0-006"/>
    <s v="TR4X4"/>
    <s v="E1D"/>
    <s v="655192210230"/>
    <s v="L008682"/>
    <s v="OV369"/>
    <s v="2120-5041"/>
    <x v="130"/>
    <m/>
    <s v="V2"/>
    <s v="SQF"/>
    <m/>
    <m/>
    <m/>
    <m/>
    <s v="MR"/>
    <m/>
    <m/>
    <s v="ASPECTO"/>
    <s v=" "/>
    <m/>
    <m/>
    <m/>
    <m/>
    <m/>
    <m/>
    <m/>
  </r>
  <r>
    <n v="2019"/>
    <n v="6"/>
    <x v="12"/>
    <d v="2019-06-25T00:00:00"/>
    <s v="XND"/>
    <s v="H60A"/>
    <s v="655"/>
    <s v="MADC-S"/>
    <s v="M9T-670"/>
    <s v="AJ0-006"/>
    <s v="TR4X4"/>
    <s v="E1D"/>
    <s v="655192210230"/>
    <s v="L008682"/>
    <s v="OV369"/>
    <s v="1400-4419"/>
    <x v="131"/>
    <m/>
    <s v="V2"/>
    <s v="PINTURA"/>
    <m/>
    <m/>
    <m/>
    <m/>
    <s v="ND"/>
    <m/>
    <s v="CSCS2"/>
    <s v="MODO OPERATORIO"/>
    <s v="B"/>
    <s v="CARRIZO"/>
    <m/>
    <m/>
    <m/>
    <m/>
    <m/>
    <m/>
  </r>
  <r>
    <n v="2019"/>
    <n v="6"/>
    <x v="12"/>
    <d v="2019-06-26T00:00:00"/>
    <s v="XND"/>
    <s v="H60A"/>
    <s v="655"/>
    <s v="MADC-S"/>
    <s v="M9T-670"/>
    <s v="1K1-027"/>
    <s v="4X4TST"/>
    <s v="E2A"/>
    <s v="655192130322"/>
    <s v="L008475"/>
    <s v="OV369"/>
    <s v="2120-5657"/>
    <x v="132"/>
    <m/>
    <s v="V2"/>
    <s v="SOLDADURA"/>
    <m/>
    <m/>
    <m/>
    <m/>
    <s v="ND"/>
    <m/>
    <s v="CSCS2"/>
    <s v="MODO OPERATORIO"/>
    <s v="A"/>
    <s v="SUAREZ"/>
    <m/>
    <m/>
    <m/>
    <m/>
    <m/>
    <m/>
  </r>
  <r>
    <n v="2019"/>
    <n v="6"/>
    <x v="12"/>
    <d v="2019-06-27T00:00:00"/>
    <s v="XND"/>
    <s v="H60A"/>
    <s v="655"/>
    <s v="MADC-S"/>
    <s v="M9T-670"/>
    <s v="AJ0-005"/>
    <s v="TR4X2"/>
    <s v="E1D"/>
    <s v="655192230249"/>
    <s v="L008866"/>
    <s v="TEKNH"/>
    <s v="1420-6439"/>
    <x v="133"/>
    <m/>
    <s v="V2"/>
    <s v="SQF"/>
    <m/>
    <m/>
    <m/>
    <m/>
    <s v="FG"/>
    <m/>
    <m/>
    <s v="ASPECTO"/>
    <s v=" "/>
    <m/>
    <m/>
    <m/>
    <m/>
    <m/>
    <m/>
    <m/>
  </r>
  <r>
    <n v="2019"/>
    <n v="6"/>
    <x v="12"/>
    <d v="2019-06-27T00:00:00"/>
    <s v="XND"/>
    <s v="H60A"/>
    <s v="655"/>
    <s v="MADC-S"/>
    <s v="M9T-670"/>
    <s v="AJ0-005"/>
    <s v="TR4X2"/>
    <s v="E1D"/>
    <s v="655192230249"/>
    <s v="L008866"/>
    <s v="TEKNH"/>
    <s v="1190-4320"/>
    <x v="134"/>
    <m/>
    <s v="V2"/>
    <s v="PINTURA"/>
    <m/>
    <m/>
    <m/>
    <m/>
    <s v="ND"/>
    <m/>
    <s v="CSCS3"/>
    <s v="ASPECTO"/>
    <s v="B"/>
    <s v="CARRIZO"/>
    <m/>
    <m/>
    <m/>
    <m/>
    <m/>
    <m/>
  </r>
  <r>
    <n v="2019"/>
    <n v="6"/>
    <x v="12"/>
    <d v="2019-06-27T00:00:00"/>
    <s v="XND"/>
    <s v="H60A"/>
    <s v="655"/>
    <s v="MADC-S"/>
    <s v="M9T-670"/>
    <s v="AJ0-005"/>
    <s v="TR4X2"/>
    <s v="E1D"/>
    <s v="655192230249"/>
    <s v="L008866"/>
    <s v="TEKNH"/>
    <s v="1040-4772"/>
    <x v="135"/>
    <m/>
    <s v="V2"/>
    <s v="PINTURA"/>
    <m/>
    <m/>
    <m/>
    <m/>
    <s v="MR"/>
    <m/>
    <m/>
    <s v="ASPECTO"/>
    <s v=" "/>
    <m/>
    <m/>
    <m/>
    <m/>
    <m/>
    <m/>
    <m/>
  </r>
  <r>
    <n v="2019"/>
    <n v="6"/>
    <x v="12"/>
    <d v="2019-06-27T00:00:00"/>
    <s v="XND"/>
    <s v="H60A"/>
    <s v="655"/>
    <s v="MADC-S"/>
    <s v="102-041"/>
    <s v="1K1-027"/>
    <s v="TR4X2"/>
    <s v="E1D"/>
    <s v="655192430013"/>
    <s v="L008863"/>
    <s v="TEKNH"/>
    <s v="0070-5601"/>
    <x v="42"/>
    <m/>
    <s v="V2"/>
    <s v="DIVD"/>
    <m/>
    <m/>
    <m/>
    <m/>
    <s v="MR"/>
    <m/>
    <m/>
    <s v="GEOMETRIA"/>
    <s v=" "/>
    <m/>
    <m/>
    <m/>
    <m/>
    <m/>
    <m/>
    <m/>
  </r>
  <r>
    <n v="2019"/>
    <n v="6"/>
    <x v="12"/>
    <d v="2019-06-28T00:00:00"/>
    <s v="XND"/>
    <s v="H60A"/>
    <s v="655"/>
    <s v="MADC-S"/>
    <s v="M9T-670"/>
    <s v="1K1-027"/>
    <s v="TR4X2"/>
    <s v="E1D"/>
    <s v="655192440145"/>
    <s v="L008892"/>
    <s v="OV369"/>
    <s v="1190-4506"/>
    <x v="136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6"/>
    <x v="12"/>
    <d v="2019-06-28T00:00:00"/>
    <s v="XND"/>
    <s v="H60A"/>
    <s v="655"/>
    <s v="MADC-S"/>
    <s v="M9T-670"/>
    <s v="1K1-027"/>
    <s v="TR4X2"/>
    <s v="E1D"/>
    <s v="655192440145"/>
    <s v="L008892"/>
    <s v="OV369"/>
    <s v="2120-6313"/>
    <x v="137"/>
    <m/>
    <s v="V2"/>
    <s v="SQF"/>
    <m/>
    <m/>
    <m/>
    <m/>
    <s v="ND"/>
    <m/>
    <s v="CSCS2"/>
    <s v="MODO OPERATORIO"/>
    <s v="H"/>
    <s v="BARRERA"/>
    <m/>
    <m/>
    <m/>
    <m/>
    <m/>
    <m/>
  </r>
  <r>
    <n v="2019"/>
    <n v="7"/>
    <x v="13"/>
    <d v="2019-07-22T00:00:00"/>
    <s v="XND"/>
    <s v="H60A"/>
    <s v="655"/>
    <s v="MADC-S"/>
    <s v="M9T-670"/>
    <s v="1K1-027"/>
    <s v="TR4X4"/>
    <s v="E1D"/>
    <s v="655193020288"/>
    <s v="L009278"/>
    <s v="TEKNH"/>
    <s v="0080-4506"/>
    <x v="138"/>
    <s v="nd"/>
    <s v="V2"/>
    <s v="PINTURA"/>
    <m/>
    <m/>
    <m/>
    <m/>
    <s v="ND"/>
    <m/>
    <s v="CSCS2"/>
    <s v="GEOMETRIA"/>
    <s v="A"/>
    <s v="SUAREZ"/>
    <m/>
    <m/>
    <m/>
    <m/>
    <m/>
    <m/>
  </r>
  <r>
    <n v="2019"/>
    <n v="7"/>
    <x v="13"/>
    <d v="2019-07-22T00:00:00"/>
    <s v="XND"/>
    <s v="H60A"/>
    <s v="655"/>
    <s v="MADC-S"/>
    <s v="M9T-670"/>
    <s v="1K1-027"/>
    <s v="TR4X4"/>
    <s v="E1D"/>
    <s v="655193020288"/>
    <s v="L009278"/>
    <s v="TEKNH"/>
    <s v="2380-3308"/>
    <x v="139"/>
    <s v="MR"/>
    <s v="V2"/>
    <s v="MONTAJE"/>
    <m/>
    <m/>
    <m/>
    <m/>
    <s v="ND"/>
    <m/>
    <s v="CSCD"/>
    <s v="MODO OPERATORIO"/>
    <s v="G"/>
    <s v="ZEBALLOS"/>
    <m/>
    <m/>
    <m/>
    <m/>
    <m/>
    <m/>
  </r>
  <r>
    <n v="2019"/>
    <n v="7"/>
    <x v="13"/>
    <d v="2019-07-22T00:00:00"/>
    <s v="XND"/>
    <s v="H60A"/>
    <s v="655"/>
    <s v="MADC-S"/>
    <s v="M9T-670"/>
    <s v="1K1-027"/>
    <s v="TR4X4"/>
    <s v="E1D"/>
    <s v="655193020288"/>
    <s v="L009278"/>
    <s v="TEKNH"/>
    <s v="0011-4926"/>
    <x v="122"/>
    <s v="MR"/>
    <s v="V2"/>
    <s v="SOLDADURA"/>
    <m/>
    <m/>
    <m/>
    <m/>
    <s v="ND"/>
    <m/>
    <s v="CSCS2"/>
    <s v="GEOMETRIA"/>
    <s v="A"/>
    <s v="SUAREZ"/>
    <m/>
    <m/>
    <m/>
    <m/>
    <m/>
    <m/>
  </r>
  <r>
    <n v="2019"/>
    <n v="7"/>
    <x v="13"/>
    <d v="2019-07-22T00:00:00"/>
    <s v="XND"/>
    <s v="H60A"/>
    <s v="655"/>
    <s v="MADC-S"/>
    <s v="M9T-670"/>
    <s v="1K1-027"/>
    <s v="TR4X2"/>
    <s v="E1D"/>
    <s v="655193030224"/>
    <s v="L009281"/>
    <s v="TEKNH"/>
    <s v="2120-5657"/>
    <x v="132"/>
    <s v="MR"/>
    <s v="V2"/>
    <s v="MONTAJE"/>
    <m/>
    <m/>
    <m/>
    <m/>
    <s v="ND"/>
    <m/>
    <s v="CSCS2"/>
    <s v="MODO OPERATORIO"/>
    <s v="H"/>
    <s v="BARRERA"/>
    <m/>
    <m/>
    <m/>
    <m/>
    <m/>
    <m/>
  </r>
  <r>
    <n v="2019"/>
    <n v="7"/>
    <x v="13"/>
    <d v="2019-07-23T00:00:00"/>
    <s v="XND"/>
    <s v="H60A"/>
    <s v="655"/>
    <s v="MADC-S"/>
    <s v="M9T-670"/>
    <s v="1K1-027"/>
    <s v="TR4X4"/>
    <s v="E1"/>
    <s v="655192830001"/>
    <s v="L009325"/>
    <s v="OV369"/>
    <s v="2120-5042"/>
    <x v="140"/>
    <m/>
    <s v="V2"/>
    <s v="MONTAJE"/>
    <m/>
    <m/>
    <m/>
    <m/>
    <s v="ND"/>
    <m/>
    <s v="CSCS3"/>
    <s v="MODO OPERATORIO"/>
    <s v="B"/>
    <s v="CARRIZO"/>
    <m/>
    <m/>
    <m/>
    <m/>
    <m/>
    <m/>
  </r>
  <r>
    <n v="2019"/>
    <n v="7"/>
    <x v="13"/>
    <d v="2019-07-23T00:00:00"/>
    <s v="XND"/>
    <s v="H60A"/>
    <s v="655"/>
    <s v="MADC-S"/>
    <s v="M9T-670"/>
    <s v="1K1-027"/>
    <s v="TR4X2"/>
    <s v="E1D"/>
    <s v="655192740048"/>
    <s v="L009344"/>
    <s v="OV369"/>
    <s v="4150-5657"/>
    <x v="141"/>
    <m/>
    <s v="V2"/>
    <s v="MONTAJE"/>
    <m/>
    <m/>
    <m/>
    <m/>
    <s v="FG"/>
    <m/>
    <m/>
    <s v="MODO OPERATORIO"/>
    <s v=" "/>
    <m/>
    <m/>
    <m/>
    <m/>
    <m/>
    <m/>
    <m/>
  </r>
  <r>
    <n v="2019"/>
    <n v="7"/>
    <x v="13"/>
    <d v="2019-07-24T00:00:00"/>
    <s v="XND"/>
    <s v="H60A"/>
    <s v="655"/>
    <s v="MADC-S"/>
    <s v="M9T-670"/>
    <s v="1K1-027"/>
    <s v="TR4X2"/>
    <s v="E3"/>
    <s v="655192130411"/>
    <s v="L009374"/>
    <s v="TEKNH"/>
    <s v="0240-4313"/>
    <x v="142"/>
    <m/>
    <s v="V2"/>
    <s v="SOLDADURA"/>
    <m/>
    <m/>
    <m/>
    <m/>
    <s v="FG"/>
    <m/>
    <m/>
    <s v="ASPECTO"/>
    <s v=" "/>
    <m/>
    <m/>
    <m/>
    <m/>
    <m/>
    <m/>
    <m/>
  </r>
  <r>
    <n v="2019"/>
    <n v="7"/>
    <x v="13"/>
    <d v="2019-07-24T00:00:00"/>
    <s v="XND"/>
    <s v="H60A"/>
    <s v="655"/>
    <s v="MADC-S"/>
    <s v="M9T-670"/>
    <s v="1K1-027"/>
    <s v="TR4X2"/>
    <s v="E3"/>
    <s v="655192130411"/>
    <s v="L009374"/>
    <s v="TEKNH"/>
    <s v="1400-4513"/>
    <x v="143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7"/>
    <x v="13"/>
    <d v="2019-07-24T00:00:00"/>
    <s v="XND"/>
    <s v="H60A"/>
    <s v="655"/>
    <s v="MADC-S"/>
    <s v="M9T-670"/>
    <s v="1K1-027"/>
    <s v="TR4X4"/>
    <s v="E3"/>
    <s v="655192130698"/>
    <s v="L009389"/>
    <s v="OV369"/>
    <s v="0240-4313"/>
    <x v="142"/>
    <m/>
    <s v="V2"/>
    <s v="SOLDADURA"/>
    <m/>
    <m/>
    <m/>
    <m/>
    <s v="FG"/>
    <m/>
    <m/>
    <s v="ASPECTO"/>
    <s v=" "/>
    <m/>
    <m/>
    <m/>
    <m/>
    <m/>
    <m/>
    <m/>
  </r>
  <r>
    <n v="2019"/>
    <n v="7"/>
    <x v="13"/>
    <d v="2019-07-24T00:00:00"/>
    <s v="XND"/>
    <s v="H60A"/>
    <s v="655"/>
    <s v="MADC-S"/>
    <s v="M9T-670"/>
    <s v="1K1-027"/>
    <s v="TR4X4"/>
    <s v="E3"/>
    <s v="655192130698"/>
    <s v="L009389"/>
    <s v="OV369"/>
    <s v="0080-6212"/>
    <x v="144"/>
    <m/>
    <s v="V2"/>
    <s v="DIVD"/>
    <m/>
    <m/>
    <m/>
    <m/>
    <s v="ND"/>
    <m/>
    <s v="CSCS1"/>
    <s v="MODO OPERATORIO"/>
    <s v="D"/>
    <s v="TOLEDO"/>
    <m/>
    <m/>
    <m/>
    <m/>
    <m/>
    <m/>
  </r>
  <r>
    <n v="2019"/>
    <n v="7"/>
    <x v="13"/>
    <d v="2019-07-24T00:00:00"/>
    <s v="XND"/>
    <s v="H60A"/>
    <s v="655"/>
    <s v="MADC-S"/>
    <s v="M9T-670"/>
    <s v="1K1-027"/>
    <s v="TR4X4"/>
    <s v="E3"/>
    <s v="655192130698"/>
    <s v="L009389"/>
    <s v="OV369"/>
    <s v="3190-1887"/>
    <x v="145"/>
    <s v="tubo respiradero diferencial"/>
    <s v="V1"/>
    <s v="MONTAJE"/>
    <m/>
    <m/>
    <m/>
    <m/>
    <s v="FG"/>
    <m/>
    <m/>
    <s v="MODO OPERATORIO"/>
    <s v=" "/>
    <m/>
    <m/>
    <m/>
    <m/>
    <m/>
    <m/>
    <s v="CHASIS TRIM 1"/>
  </r>
  <r>
    <n v="2019"/>
    <n v="7"/>
    <x v="13"/>
    <d v="2019-07-25T00:00:00"/>
    <s v="XND"/>
    <s v="H60A"/>
    <s v="655"/>
    <s v="MADC-S"/>
    <s v="M9T-670"/>
    <s v="1K1-027"/>
    <s v="TR4X2"/>
    <s v="E1D"/>
    <s v="655192740044"/>
    <s v="L009444"/>
    <s v="OV369"/>
    <s v="0210-4514"/>
    <x v="146"/>
    <m/>
    <s v="V2"/>
    <s v="SOLDADURA"/>
    <m/>
    <m/>
    <m/>
    <m/>
    <s v="ND"/>
    <m/>
    <s v="CSCS3"/>
    <s v="ASPECTO"/>
    <s v="A"/>
    <s v="SUAREZ"/>
    <m/>
    <m/>
    <m/>
    <m/>
    <m/>
    <m/>
  </r>
  <r>
    <n v="2019"/>
    <n v="7"/>
    <x v="13"/>
    <d v="2019-07-25T00:00:00"/>
    <s v="XND"/>
    <s v="H60A"/>
    <s v="655"/>
    <s v="MADC-S"/>
    <s v="M9T-670"/>
    <s v="1K1-027"/>
    <s v="TR4X2"/>
    <s v="E1D"/>
    <s v="655192740044"/>
    <s v="L009444"/>
    <s v="OV369"/>
    <s v="0031-4928"/>
    <x v="147"/>
    <m/>
    <s v="V2"/>
    <s v="SOLDADURA"/>
    <m/>
    <m/>
    <m/>
    <m/>
    <s v="MR"/>
    <m/>
    <m/>
    <s v="GEOMETRIA"/>
    <s v=" "/>
    <m/>
    <m/>
    <m/>
    <m/>
    <m/>
    <m/>
    <m/>
  </r>
  <r>
    <n v="2019"/>
    <n v="7"/>
    <x v="13"/>
    <d v="2019-07-25T00:00:00"/>
    <s v="XND"/>
    <s v="H60A"/>
    <s v="655"/>
    <s v="MADC-S"/>
    <s v="M9T-670"/>
    <s v="1K1-027"/>
    <s v="TR4X2"/>
    <s v="E1D"/>
    <s v="655192740044"/>
    <s v="L009444"/>
    <s v="OV369"/>
    <s v="0080-4506"/>
    <x v="138"/>
    <m/>
    <s v="V2"/>
    <s v="SQF"/>
    <m/>
    <m/>
    <m/>
    <m/>
    <s v="ND"/>
    <m/>
    <s v="CSCS2"/>
    <s v="GEOMETRIA"/>
    <s v="A"/>
    <s v="SUAREZ"/>
    <m/>
    <m/>
    <m/>
    <m/>
    <m/>
    <m/>
  </r>
  <r>
    <n v="2019"/>
    <n v="7"/>
    <x v="13"/>
    <d v="2019-07-25T00:00:00"/>
    <s v="XND"/>
    <s v="H60A"/>
    <s v="655"/>
    <s v="MADC-S"/>
    <s v="M9T-670"/>
    <s v="1K1-027"/>
    <s v="TR4X2"/>
    <s v="E1"/>
    <s v="655192930060"/>
    <s v="L009474"/>
    <s v="OV369"/>
    <s v="0080-4506"/>
    <x v="138"/>
    <m/>
    <s v="V2"/>
    <s v="SQF"/>
    <m/>
    <m/>
    <m/>
    <m/>
    <s v="ND"/>
    <m/>
    <s v="CSCS2"/>
    <s v="GEOMETRIA"/>
    <s v="A"/>
    <s v="SUAREZ"/>
    <m/>
    <m/>
    <m/>
    <m/>
    <m/>
    <m/>
  </r>
  <r>
    <n v="2019"/>
    <n v="7"/>
    <x v="13"/>
    <d v="2019-07-25T00:00:00"/>
    <s v="XND"/>
    <s v="H60A"/>
    <s v="655"/>
    <s v="MADC-S"/>
    <s v="M9T-670"/>
    <s v="1K1-027"/>
    <s v="TR4X2"/>
    <s v="E1"/>
    <s v="655192930060"/>
    <s v="L009474"/>
    <s v="OV369"/>
    <s v="1400-4210"/>
    <x v="148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7"/>
    <x v="13"/>
    <d v="2019-07-25T00:00:00"/>
    <s v="XND"/>
    <s v="H60A"/>
    <s v="655"/>
    <s v="MADC-S"/>
    <s v="M9T-670"/>
    <s v="1K1-027"/>
    <s v="TR4X2"/>
    <s v="E1"/>
    <s v="655192930060"/>
    <s v="L009474"/>
    <s v="OV369"/>
    <s v="3420-6212"/>
    <x v="149"/>
    <m/>
    <s v="V2"/>
    <s v="DIVD"/>
    <m/>
    <m/>
    <m/>
    <m/>
    <s v="MR"/>
    <m/>
    <m/>
    <s v="MODO OPERATORIO"/>
    <s v=" "/>
    <m/>
    <m/>
    <m/>
    <m/>
    <m/>
    <m/>
    <m/>
  </r>
  <r>
    <n v="2019"/>
    <n v="7"/>
    <x v="13"/>
    <d v="2019-07-25T00:00:00"/>
    <s v="XND"/>
    <s v="H60A"/>
    <s v="655"/>
    <s v="MADC-S"/>
    <s v="M9T-670"/>
    <s v="1K1-027"/>
    <s v="TR4X2"/>
    <s v="E1"/>
    <s v="655192930060"/>
    <s v="L009474"/>
    <s v="OV369"/>
    <s v="1003-4320"/>
    <x v="150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7"/>
    <x v="13"/>
    <d v="2019-07-26T00:00:00"/>
    <s v="XND"/>
    <s v="H60A"/>
    <s v="655"/>
    <s v="MADC-S"/>
    <s v="M9T-676"/>
    <s v="1K1-027"/>
    <s v="TR4X2"/>
    <s v="E1"/>
    <s v="655192930104"/>
    <s v="L009541"/>
    <s v="OV369"/>
    <s v="2850-6102"/>
    <x v="151"/>
    <m/>
    <s v="V2"/>
    <s v="DLI"/>
    <m/>
    <m/>
    <m/>
    <m/>
    <s v="ND"/>
    <m/>
    <s v="CSCS1"/>
    <s v="ASPECTO"/>
    <s v="D"/>
    <s v="TOLEDO"/>
    <m/>
    <m/>
    <m/>
    <m/>
    <m/>
    <m/>
  </r>
  <r>
    <n v="2019"/>
    <n v="7"/>
    <x v="13"/>
    <d v="2019-07-26T00:00:00"/>
    <s v="XND"/>
    <s v="H60A"/>
    <s v="655"/>
    <s v="MADC-S"/>
    <s v="M9T-676"/>
    <s v="1K1-027"/>
    <s v="TR4X2"/>
    <s v="E1"/>
    <s v="655192930104"/>
    <s v="L009541"/>
    <s v="OV369"/>
    <s v="1110-4214"/>
    <x v="152"/>
    <m/>
    <s v="V2"/>
    <s v="PINTURA"/>
    <m/>
    <m/>
    <m/>
    <m/>
    <s v="FG"/>
    <m/>
    <m/>
    <s v="ASPECTO"/>
    <s v=" "/>
    <m/>
    <m/>
    <m/>
    <m/>
    <m/>
    <m/>
    <m/>
  </r>
  <r>
    <n v="2019"/>
    <n v="7"/>
    <x v="14"/>
    <d v="2019-07-29T00:00:00"/>
    <s v="XND"/>
    <s v="H60A"/>
    <s v="655"/>
    <s v="MADC-S"/>
    <s v="M9T-670"/>
    <s v="AJ0-006"/>
    <s v="4X2TCO"/>
    <s v="E1"/>
    <s v="655192930091"/>
    <s v="L009564"/>
    <s v="OV369"/>
    <s v="1420-6441"/>
    <x v="128"/>
    <s v="FG"/>
    <s v="V2"/>
    <s v="SQF"/>
    <m/>
    <m/>
    <m/>
    <m/>
    <s v="FG"/>
    <m/>
    <m/>
    <s v="ASPECTO"/>
    <s v=" "/>
    <m/>
    <m/>
    <m/>
    <m/>
    <m/>
    <m/>
    <m/>
  </r>
  <r>
    <n v="2019"/>
    <n v="7"/>
    <x v="14"/>
    <d v="2019-07-29T00:00:00"/>
    <s v="XND"/>
    <s v="H60A"/>
    <s v="655"/>
    <s v="MADC-S"/>
    <s v="M9T-670"/>
    <s v="AJ0-006"/>
    <s v="4X2TCO"/>
    <s v="E1"/>
    <s v="655192930091"/>
    <s v="L009564"/>
    <s v="OV369"/>
    <s v="0030-4010"/>
    <x v="153"/>
    <s v="MR"/>
    <s v="V2"/>
    <s v="SOLDADURA"/>
    <m/>
    <m/>
    <m/>
    <m/>
    <s v="MR"/>
    <m/>
    <m/>
    <s v="GEOMETRIA"/>
    <s v=" "/>
    <m/>
    <m/>
    <m/>
    <m/>
    <m/>
    <m/>
    <m/>
  </r>
  <r>
    <n v="2019"/>
    <n v="7"/>
    <x v="14"/>
    <d v="2019-07-29T00:00:00"/>
    <s v="XND"/>
    <s v="H60A"/>
    <s v="655"/>
    <s v="MADC-S"/>
    <s v="M9T-670"/>
    <s v="AJ0-006"/>
    <s v="4X2TCO"/>
    <s v="E1"/>
    <s v="655192930091"/>
    <s v="L009564"/>
    <s v="OV369"/>
    <s v="0080-4915"/>
    <x v="154"/>
    <s v="nd"/>
    <s v="V2"/>
    <s v="SOLDADURA"/>
    <m/>
    <m/>
    <m/>
    <m/>
    <s v="ND"/>
    <m/>
    <s v="CSCS2"/>
    <s v="GEOMETRIA"/>
    <s v="A"/>
    <s v="SUAREZ"/>
    <m/>
    <m/>
    <m/>
    <m/>
    <m/>
    <m/>
  </r>
  <r>
    <n v="2019"/>
    <n v="7"/>
    <x v="14"/>
    <d v="2019-07-29T00:00:00"/>
    <s v="XND"/>
    <s v="H60A"/>
    <s v="655"/>
    <s v="MADC-S"/>
    <s v="M9T-670"/>
    <s v="AJ0-006"/>
    <s v="4X2TCO"/>
    <s v="E1"/>
    <s v="655192930091"/>
    <s v="L009564"/>
    <s v="OV369"/>
    <s v="4070-4213"/>
    <x v="117"/>
    <s v="FG"/>
    <s v="V2"/>
    <s v="DIVD"/>
    <m/>
    <m/>
    <m/>
    <m/>
    <s v="FG"/>
    <m/>
    <m/>
    <s v="MODO OPERATORIO"/>
    <s v=" "/>
    <m/>
    <m/>
    <m/>
    <m/>
    <m/>
    <m/>
    <m/>
  </r>
  <r>
    <n v="2019"/>
    <n v="7"/>
    <x v="14"/>
    <d v="2019-07-29T00:00:00"/>
    <s v="XND"/>
    <s v="H60A"/>
    <s v="655"/>
    <s v="MADC-S"/>
    <s v="M9T-670"/>
    <s v="AJ0-006"/>
    <s v="4X2TCO"/>
    <s v="E1"/>
    <s v="655192930091"/>
    <s v="L009564"/>
    <s v="OV369"/>
    <s v="0470-4772"/>
    <x v="155"/>
    <s v="FG"/>
    <s v="V2"/>
    <s v="SOLDADURA"/>
    <m/>
    <m/>
    <m/>
    <m/>
    <s v="FG"/>
    <m/>
    <m/>
    <s v="ASPECTO"/>
    <s v=" "/>
    <m/>
    <m/>
    <m/>
    <m/>
    <m/>
    <m/>
    <m/>
  </r>
  <r>
    <n v="2019"/>
    <n v="7"/>
    <x v="14"/>
    <d v="2019-07-29T00:00:00"/>
    <s v="XND"/>
    <s v="H60A"/>
    <s v="655"/>
    <s v="MADC-S"/>
    <s v="M9T-670"/>
    <s v="AJ0-005"/>
    <s v="TR4X2"/>
    <s v="E3"/>
    <s v="655193040247"/>
    <s v="L009611"/>
    <s v="OV369"/>
    <s v="2850-6605"/>
    <x v="156"/>
    <s v="nd"/>
    <s v="V2"/>
    <s v="SQF"/>
    <m/>
    <m/>
    <m/>
    <m/>
    <s v="ND"/>
    <m/>
    <s v="CSCS1"/>
    <s v="ASPECTO"/>
    <s v="D"/>
    <s v="TOLEDO"/>
    <m/>
    <m/>
    <m/>
    <m/>
    <m/>
    <m/>
  </r>
  <r>
    <n v="2019"/>
    <n v="7"/>
    <x v="14"/>
    <d v="2019-07-29T00:00:00"/>
    <s v="XND"/>
    <s v="H60A"/>
    <s v="655"/>
    <s v="MADC-S"/>
    <s v="M9T-670"/>
    <s v="AJ0-005"/>
    <s v="TR4X2"/>
    <s v="E3"/>
    <s v="655193040247"/>
    <s v="L009611"/>
    <s v="OV369"/>
    <s v="2240-6630"/>
    <x v="157"/>
    <s v="nd"/>
    <s v="V2"/>
    <s v="SQF"/>
    <m/>
    <m/>
    <m/>
    <m/>
    <s v="ND"/>
    <m/>
    <s v="CSCS1"/>
    <s v="ASPECTO"/>
    <s v="D"/>
    <s v="TOLEDO"/>
    <m/>
    <m/>
    <m/>
    <m/>
    <m/>
    <m/>
  </r>
  <r>
    <n v="2019"/>
    <n v="7"/>
    <x v="14"/>
    <d v="2019-07-30T00:00:00"/>
    <s v="XND"/>
    <s v="H60A"/>
    <s v="655"/>
    <s v="MADC-S"/>
    <s v="M9T-670"/>
    <s v="1K1-027"/>
    <s v="4X4TST"/>
    <s v="E3P"/>
    <s v="655192030311"/>
    <s v="L009675"/>
    <s v="OV369"/>
    <s v="2240-6202"/>
    <x v="158"/>
    <m/>
    <s v="V2"/>
    <s v="MONTAJE"/>
    <m/>
    <m/>
    <m/>
    <m/>
    <s v="FG"/>
    <m/>
    <m/>
    <s v="ASPECTO"/>
    <s v=" "/>
    <m/>
    <m/>
    <m/>
    <m/>
    <m/>
    <m/>
    <m/>
  </r>
  <r>
    <n v="2019"/>
    <n v="7"/>
    <x v="14"/>
    <d v="2019-07-30T00:00:00"/>
    <s v="XND"/>
    <s v="H60A"/>
    <s v="655"/>
    <s v="MADC-S"/>
    <s v="M9T-670"/>
    <s v="AJ0-005"/>
    <s v="TR4X2"/>
    <s v="E3"/>
    <s v="655192130404"/>
    <s v="L009676"/>
    <s v="TEKNH"/>
    <s v="2240-5645"/>
    <x v="159"/>
    <m/>
    <s v="V2"/>
    <s v="MONTAJE"/>
    <m/>
    <m/>
    <m/>
    <m/>
    <s v="ND"/>
    <m/>
    <s v="CSCS2"/>
    <s v="ASPECTO"/>
    <s v="A"/>
    <s v="SUAREZ"/>
    <m/>
    <m/>
    <m/>
    <m/>
    <m/>
    <m/>
  </r>
  <r>
    <n v="2019"/>
    <n v="7"/>
    <x v="14"/>
    <d v="2019-07-30T00:00:00"/>
    <s v="XND"/>
    <s v="H60A"/>
    <s v="655"/>
    <s v="MADC-S"/>
    <s v="M9T-670"/>
    <s v="AJ0-005"/>
    <s v="TR4X2"/>
    <s v="E3"/>
    <s v="655192130404"/>
    <s v="L009676"/>
    <s v="TEKNH"/>
    <s v="1220-4373"/>
    <x v="160"/>
    <m/>
    <s v="V2"/>
    <s v="PINTURA"/>
    <m/>
    <m/>
    <m/>
    <m/>
    <s v="ND"/>
    <m/>
    <s v="CSCS2"/>
    <s v="ASPECTO"/>
    <s v="A"/>
    <s v="SUAREZ"/>
    <m/>
    <m/>
    <m/>
    <m/>
    <m/>
    <m/>
  </r>
  <r>
    <n v="2019"/>
    <n v="7"/>
    <x v="14"/>
    <d v="2019-07-30T00:00:00"/>
    <s v="XND"/>
    <s v="H60A"/>
    <s v="655"/>
    <s v="MADC-S"/>
    <s v="M9T-670"/>
    <s v="AJ0-005"/>
    <s v="TR4X2"/>
    <s v="E3"/>
    <s v="655192130404"/>
    <s v="L009676"/>
    <s v="TEKNH"/>
    <s v="0030-4010"/>
    <x v="153"/>
    <m/>
    <s v="V2"/>
    <s v="SOLDADURA"/>
    <m/>
    <m/>
    <m/>
    <m/>
    <s v="ND"/>
    <m/>
    <s v="CSCS3"/>
    <s v="GEOMETRIA"/>
    <s v="B"/>
    <s v="CARRIZO"/>
    <m/>
    <m/>
    <m/>
    <m/>
    <m/>
    <m/>
  </r>
  <r>
    <n v="2019"/>
    <n v="7"/>
    <x v="14"/>
    <d v="2019-07-30T00:00:00"/>
    <s v="XND"/>
    <s v="H60A"/>
    <s v="655"/>
    <s v="MADC-S"/>
    <s v="M9T-670"/>
    <s v="AJ0-005"/>
    <s v="TR4X2"/>
    <s v="E3"/>
    <s v="655192130404"/>
    <s v="L009676"/>
    <s v="TEKNH"/>
    <s v="0060-4025"/>
    <x v="161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7"/>
    <x v="14"/>
    <d v="2019-07-31T00:00:00"/>
    <s v="XND"/>
    <s v="H60A"/>
    <s v="655"/>
    <s v="MADC-S"/>
    <s v="M9T-670"/>
    <s v="AJ0-005"/>
    <s v="TR4X2"/>
    <s v="E2A"/>
    <s v="655192030322"/>
    <s v="L009662"/>
    <s v="OV369"/>
    <s v="0030-4010"/>
    <x v="153"/>
    <m/>
    <s v="V2"/>
    <s v="SOLDADURA"/>
    <m/>
    <m/>
    <m/>
    <m/>
    <s v="ND"/>
    <m/>
    <s v="CSCS3"/>
    <s v="GEOMETRIA"/>
    <s v="B"/>
    <s v="CARRIZO"/>
    <m/>
    <m/>
    <m/>
    <m/>
    <m/>
    <m/>
  </r>
  <r>
    <n v="2019"/>
    <n v="7"/>
    <x v="14"/>
    <d v="2019-07-31T00:00:00"/>
    <s v="XND"/>
    <s v="H60A"/>
    <s v="655"/>
    <s v="MADC-S"/>
    <s v="M9T-670"/>
    <s v="AJ0-005"/>
    <s v="TR4X2"/>
    <s v="E2A"/>
    <s v="655192030322"/>
    <s v="L009662"/>
    <s v="OV369"/>
    <s v="4705-4313"/>
    <x v="162"/>
    <m/>
    <s v="V2"/>
    <s v="MONTAJE"/>
    <m/>
    <m/>
    <m/>
    <m/>
    <s v="FG"/>
    <m/>
    <m/>
    <s v="MODO OPERATORIO"/>
    <s v=" "/>
    <m/>
    <m/>
    <m/>
    <m/>
    <m/>
    <m/>
    <m/>
  </r>
  <r>
    <n v="2019"/>
    <n v="7"/>
    <x v="14"/>
    <d v="2019-07-31T00:00:00"/>
    <s v="XND"/>
    <s v="H60A"/>
    <s v="655"/>
    <s v="MADC-S"/>
    <s v="M9T-670"/>
    <s v="AJ0-005"/>
    <s v="TR4X2"/>
    <s v="E2A"/>
    <s v="655192030322"/>
    <s v="L009662"/>
    <s v="OV369"/>
    <s v="1530-4313"/>
    <x v="105"/>
    <m/>
    <s v="V2"/>
    <s v="PINTURA"/>
    <m/>
    <m/>
    <m/>
    <m/>
    <s v="FG"/>
    <m/>
    <m/>
    <s v="ASPECTO"/>
    <s v=" "/>
    <m/>
    <m/>
    <m/>
    <m/>
    <m/>
    <m/>
    <m/>
  </r>
  <r>
    <n v="2019"/>
    <n v="7"/>
    <x v="14"/>
    <d v="2019-07-31T00:00:00"/>
    <s v="XND"/>
    <s v="H60A"/>
    <s v="655"/>
    <s v="MADC-S"/>
    <s v="M9T-670"/>
    <s v="1K1-027"/>
    <s v="TR4X2"/>
    <s v="E2A"/>
    <s v="655193020240"/>
    <s v="L009683"/>
    <s v="OV369"/>
    <s v="2330-6404"/>
    <x v="163"/>
    <m/>
    <s v="V2"/>
    <s v="MONTAJE"/>
    <m/>
    <m/>
    <m/>
    <m/>
    <s v="ND"/>
    <m/>
    <s v="CSCS1"/>
    <s v="ASPECTO"/>
    <s v="D"/>
    <s v="TOLEDO"/>
    <m/>
    <m/>
    <m/>
    <m/>
    <m/>
    <m/>
  </r>
  <r>
    <n v="2019"/>
    <n v="7"/>
    <x v="14"/>
    <d v="2019-07-31T00:00:00"/>
    <s v="XND"/>
    <s v="H60A"/>
    <s v="655"/>
    <s v="MADC-S"/>
    <s v="M9T-670"/>
    <s v="1K1-027"/>
    <s v="TR4X2"/>
    <s v="E2A"/>
    <s v="655193020240"/>
    <s v="L009683"/>
    <s v="OV369"/>
    <s v="0011-4019"/>
    <x v="164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7"/>
    <x v="14"/>
    <d v="2019-08-01T00:00:00"/>
    <s v="XND"/>
    <s v="H60A"/>
    <s v="655"/>
    <s v="MADC-S"/>
    <s v="M9T-670"/>
    <s v="1K1-027"/>
    <s v="TR4X2"/>
    <s v="E2A"/>
    <s v="655193030252"/>
    <s v="L009731"/>
    <s v="NV676"/>
    <s v="0080-4927"/>
    <x v="102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7"/>
    <x v="14"/>
    <d v="2019-08-01T00:00:00"/>
    <s v="XND"/>
    <s v="H60A"/>
    <s v="655"/>
    <s v="MADC-S"/>
    <s v="M9T-670"/>
    <s v="1K1-027"/>
    <s v="TR4X2"/>
    <s v="E2A"/>
    <s v="655193030252"/>
    <s v="L009731"/>
    <s v="NV676"/>
    <s v="0080-6306"/>
    <x v="165"/>
    <m/>
    <s v="V2"/>
    <s v="DIVD"/>
    <m/>
    <m/>
    <m/>
    <m/>
    <s v="MR"/>
    <m/>
    <m/>
    <s v="MODO OPERATORIO"/>
    <s v=" "/>
    <m/>
    <m/>
    <m/>
    <m/>
    <m/>
    <m/>
    <m/>
  </r>
  <r>
    <n v="2019"/>
    <n v="7"/>
    <x v="14"/>
    <d v="2019-08-01T00:00:00"/>
    <s v="XND"/>
    <s v="H60A"/>
    <s v="655"/>
    <s v="MADC-S"/>
    <s v="M9T-670"/>
    <s v="1K1-027"/>
    <s v="TR4X2"/>
    <s v="E2A"/>
    <s v="655193030252"/>
    <s v="L009731"/>
    <s v="NV676"/>
    <s v="0012-4910"/>
    <x v="166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7"/>
    <x v="14"/>
    <d v="2019-08-01T00:00:00"/>
    <s v="XND"/>
    <s v="H60A"/>
    <s v="655"/>
    <s v="MADC-S"/>
    <s v="M9T-670"/>
    <s v="1K1-027"/>
    <s v="TR4X4"/>
    <s v="E2A"/>
    <s v="655193040220"/>
    <s v="L009772"/>
    <s v="OV727"/>
    <s v="0021-4926"/>
    <x v="25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7"/>
    <x v="14"/>
    <d v="2019-08-02T00:00:00"/>
    <s v="XND"/>
    <s v="H60A"/>
    <s v="655"/>
    <s v="MADC-S"/>
    <s v="M9T-670"/>
    <s v="1K1-027"/>
    <s v="TR4X2"/>
    <s v="E1D"/>
    <s v="655192010029"/>
    <s v="L009757"/>
    <s v="TEKNS"/>
    <s v="1420-6441"/>
    <x v="128"/>
    <m/>
    <s v="V2"/>
    <s v="SQF"/>
    <m/>
    <m/>
    <m/>
    <m/>
    <s v="FG"/>
    <m/>
    <m/>
    <s v="ASPECTO"/>
    <s v=" "/>
    <m/>
    <m/>
    <m/>
    <m/>
    <m/>
    <m/>
    <m/>
  </r>
  <r>
    <n v="2019"/>
    <n v="7"/>
    <x v="14"/>
    <d v="2019-08-02T00:00:00"/>
    <s v="XND"/>
    <s v="H60A"/>
    <s v="655"/>
    <s v="MADC-S"/>
    <s v="M9T-670"/>
    <s v="1K1-027"/>
    <s v="TR4X2"/>
    <s v="E1D"/>
    <s v="655192010029"/>
    <s v="L009757"/>
    <s v="TEKNS"/>
    <s v="4070-4213"/>
    <x v="117"/>
    <m/>
    <s v="V2"/>
    <s v="DIVD"/>
    <m/>
    <m/>
    <m/>
    <m/>
    <s v="FG"/>
    <m/>
    <m/>
    <s v="MODO OPERATORIO"/>
    <s v=" "/>
    <m/>
    <m/>
    <m/>
    <m/>
    <m/>
    <m/>
    <m/>
  </r>
  <r>
    <n v="2019"/>
    <n v="7"/>
    <x v="14"/>
    <d v="2019-08-02T00:00:00"/>
    <s v="XND"/>
    <s v="H60A"/>
    <s v="655"/>
    <s v="MADC-S"/>
    <s v="M9T-670"/>
    <s v="1K1-027"/>
    <s v="TR4X2"/>
    <s v="E1D"/>
    <s v="655192010029"/>
    <s v="L009757"/>
    <s v="TEKNS"/>
    <s v="1400-4210"/>
    <x v="148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7"/>
    <x v="14"/>
    <d v="2019-08-02T00:00:00"/>
    <s v="XND"/>
    <s v="H60A"/>
    <s v="655"/>
    <s v="MADC-S"/>
    <s v="M9T-670"/>
    <s v="1K1-027"/>
    <s v="4X4TST"/>
    <s v="E1D"/>
    <s v="655192940002"/>
    <s v="L009825"/>
    <s v="OV369"/>
    <s v="0060-6212"/>
    <x v="167"/>
    <m/>
    <s v="V2"/>
    <s v="DIVD"/>
    <m/>
    <m/>
    <m/>
    <m/>
    <s v="ND"/>
    <m/>
    <s v="CSCS1"/>
    <s v="GEOMETRIA"/>
    <s v="D"/>
    <s v="TOLEDO"/>
    <m/>
    <m/>
    <m/>
    <m/>
    <m/>
    <m/>
  </r>
  <r>
    <n v="2019"/>
    <n v="7"/>
    <x v="14"/>
    <d v="2019-08-02T00:00:00"/>
    <s v="XND"/>
    <s v="H60A"/>
    <s v="655"/>
    <s v="MADC-S"/>
    <s v="M9T-670"/>
    <s v="1K1-027"/>
    <s v="4X4TST"/>
    <s v="E1D"/>
    <s v="655192940002"/>
    <s v="L009825"/>
    <s v="OV369"/>
    <s v="0080-4506"/>
    <x v="138"/>
    <m/>
    <s v="V2"/>
    <s v="SQF"/>
    <m/>
    <m/>
    <m/>
    <m/>
    <s v="ND"/>
    <m/>
    <s v="CSCS2"/>
    <s v="GEOMETRIA"/>
    <s v="A"/>
    <s v="SUAREZ"/>
    <m/>
    <m/>
    <m/>
    <m/>
    <m/>
    <m/>
  </r>
  <r>
    <n v="2019"/>
    <n v="7"/>
    <x v="14"/>
    <d v="2019-08-02T00:00:00"/>
    <s v="XND"/>
    <s v="H60A"/>
    <s v="655"/>
    <s v="MADC-S"/>
    <s v="M9T-670"/>
    <s v="1K1-027"/>
    <s v="4X4TST"/>
    <s v="E1D"/>
    <s v="655192940002"/>
    <s v="L009825"/>
    <s v="OV369"/>
    <s v="4141-4513"/>
    <x v="168"/>
    <m/>
    <s v="V2"/>
    <s v="SOLDADURA"/>
    <m/>
    <m/>
    <m/>
    <m/>
    <s v="FG"/>
    <m/>
    <m/>
    <s v="ASPECTO"/>
    <s v=" "/>
    <m/>
    <m/>
    <m/>
    <m/>
    <m/>
    <m/>
    <m/>
  </r>
  <r>
    <n v="2019"/>
    <n v="8"/>
    <x v="15"/>
    <d v="2019-08-05T00:00:00"/>
    <s v="XND"/>
    <s v="H60A"/>
    <s v="655"/>
    <s v="MADC-S"/>
    <s v="M9T-670"/>
    <s v="1K1-027"/>
    <s v="TR4X4"/>
    <s v="E3"/>
    <s v="655192130412"/>
    <s v="L009823"/>
    <s v="TEKNH"/>
    <s v="2120-6427"/>
    <x v="169"/>
    <m/>
    <s v="V2"/>
    <s v="MONTAJE"/>
    <m/>
    <m/>
    <m/>
    <m/>
    <s v="ND"/>
    <m/>
    <s v="CSCS1"/>
    <s v="MODO OPERATORIO"/>
    <s v="D"/>
    <s v="TOLEDO"/>
    <m/>
    <m/>
    <m/>
    <m/>
    <m/>
    <m/>
  </r>
  <r>
    <n v="2019"/>
    <n v="8"/>
    <x v="15"/>
    <d v="2019-08-05T00:00:00"/>
    <s v="XND"/>
    <s v="H60A"/>
    <s v="655"/>
    <s v="MADC-S"/>
    <s v="M9T-670"/>
    <s v="1K1-027"/>
    <s v="TR4X4"/>
    <s v="E3"/>
    <s v="655192130412"/>
    <s v="L009823"/>
    <s v="TEKNH"/>
    <s v="0011-4926"/>
    <x v="122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8"/>
    <x v="15"/>
    <d v="2019-08-05T00:00:00"/>
    <s v="XND"/>
    <s v="H60A"/>
    <s v="655"/>
    <s v="MADC-S"/>
    <s v="M9T-670"/>
    <s v="1K1-027"/>
    <s v="TR4X2"/>
    <s v="E1D"/>
    <s v="655192930067"/>
    <s v="L009812"/>
    <s v="OV369"/>
    <s v="1420-6441"/>
    <x v="128"/>
    <m/>
    <s v="V2"/>
    <s v="SQF"/>
    <m/>
    <m/>
    <m/>
    <m/>
    <s v="FG"/>
    <m/>
    <m/>
    <s v="ASPECTO"/>
    <s v=" "/>
    <m/>
    <m/>
    <m/>
    <m/>
    <m/>
    <m/>
    <m/>
  </r>
  <r>
    <n v="2019"/>
    <n v="8"/>
    <x v="15"/>
    <d v="2019-08-06T00:00:00"/>
    <s v="XND"/>
    <s v="H60A"/>
    <s v="655"/>
    <s v="MADC-S"/>
    <s v="M9T-670"/>
    <s v="AJO-004"/>
    <s v="TR4X2"/>
    <s v="E2A"/>
    <s v="655193220120"/>
    <s v="L009909"/>
    <s v="OV727"/>
    <s v="0210-4210"/>
    <x v="59"/>
    <m/>
    <s v="V2"/>
    <s v="MONTAJE"/>
    <m/>
    <m/>
    <m/>
    <m/>
    <s v="ND"/>
    <m/>
    <s v="CSCS2"/>
    <s v="ASPECTO"/>
    <s v="B"/>
    <s v="CARRIZO"/>
    <m/>
    <m/>
    <m/>
    <m/>
    <m/>
    <m/>
  </r>
  <r>
    <n v="2019"/>
    <n v="8"/>
    <x v="15"/>
    <d v="2019-08-07T00:00:00"/>
    <s v="XND"/>
    <s v="H60A"/>
    <s v="655"/>
    <s v="MADC-S"/>
    <s v="M9T-670"/>
    <s v="1K1-027"/>
    <s v="4X4TST"/>
    <s v="E3P"/>
    <s v="655192130478"/>
    <s v="L009940"/>
    <s v="TEKNS"/>
    <s v="2120-4940"/>
    <x v="88"/>
    <m/>
    <s v="V2"/>
    <s v="SOLDADURA"/>
    <m/>
    <m/>
    <m/>
    <m/>
    <s v="ND"/>
    <m/>
    <s v="CSCS3"/>
    <s v="GEOMETRIA"/>
    <s v="B"/>
    <s v="CARRIZO"/>
    <m/>
    <m/>
    <m/>
    <m/>
    <m/>
    <m/>
  </r>
  <r>
    <n v="2019"/>
    <n v="8"/>
    <x v="15"/>
    <d v="2019-08-07T00:00:00"/>
    <s v="XND"/>
    <s v="H60A"/>
    <s v="655"/>
    <s v="MADC-S"/>
    <s v="M9T-670"/>
    <s v="1K1-027"/>
    <s v="TR4X2"/>
    <s v="E2A"/>
    <s v="655193040283"/>
    <s v="L010022"/>
    <s v="TEKNH"/>
    <s v="1420-6441"/>
    <x v="128"/>
    <m/>
    <s v="V2"/>
    <s v="SQF"/>
    <m/>
    <m/>
    <m/>
    <m/>
    <s v="FG"/>
    <m/>
    <m/>
    <s v="ASPECTO"/>
    <s v=" "/>
    <m/>
    <m/>
    <m/>
    <m/>
    <m/>
    <m/>
    <m/>
  </r>
  <r>
    <n v="2019"/>
    <n v="8"/>
    <x v="15"/>
    <d v="2019-08-07T00:00:00"/>
    <s v="XND"/>
    <s v="H60A"/>
    <s v="655"/>
    <s v="MADC-S"/>
    <s v="M9T-670"/>
    <s v="1K1-027"/>
    <s v="TR4X2"/>
    <s v="E2A"/>
    <s v="655193040283"/>
    <s v="L010022"/>
    <s v="TEKNH"/>
    <s v="0080-6305"/>
    <x v="12"/>
    <m/>
    <s v="V2"/>
    <s v="DIVD"/>
    <m/>
    <m/>
    <m/>
    <m/>
    <s v="MR"/>
    <m/>
    <m/>
    <s v="MODO OPERATORIO"/>
    <s v=" "/>
    <m/>
    <m/>
    <m/>
    <m/>
    <m/>
    <m/>
    <m/>
  </r>
  <r>
    <n v="2019"/>
    <n v="8"/>
    <x v="15"/>
    <d v="2019-08-07T00:00:00"/>
    <s v="XND"/>
    <s v="H60A"/>
    <s v="655"/>
    <s v="MADC-S"/>
    <s v="M9T-670"/>
    <s v="1K1-027"/>
    <s v="TR4X2"/>
    <s v="E2A"/>
    <s v="655193040283"/>
    <s v="L010022"/>
    <s v="TEKNH"/>
    <s v="0011-4019"/>
    <x v="164"/>
    <m/>
    <s v="V2"/>
    <s v="SOLDADURA"/>
    <m/>
    <m/>
    <m/>
    <m/>
    <s v="ND"/>
    <m/>
    <s v="CSCS2"/>
    <s v="GEOMETRIA"/>
    <s v="A"/>
    <s v="SUAREZ"/>
    <m/>
    <m/>
    <m/>
    <m/>
    <m/>
    <m/>
  </r>
  <r>
    <n v="2019"/>
    <n v="8"/>
    <x v="15"/>
    <d v="2019-08-08T00:00:00"/>
    <s v="XND"/>
    <s v="H60A"/>
    <s v="655"/>
    <s v="MADC-S"/>
    <s v="M9T-670"/>
    <s v="1K1-027"/>
    <s v="TR4X2"/>
    <s v="E2A"/>
    <s v="655193220103"/>
    <s v="L010087"/>
    <s v="OV727"/>
    <s v="0060-6305"/>
    <x v="170"/>
    <m/>
    <s v="V2"/>
    <s v="DIVD"/>
    <m/>
    <m/>
    <m/>
    <m/>
    <s v="ND"/>
    <m/>
    <s v="CSCS1"/>
    <s v="MODO OPERATORIO"/>
    <s v="D"/>
    <s v="TOLEDO"/>
    <m/>
    <m/>
    <m/>
    <m/>
    <m/>
    <m/>
  </r>
  <r>
    <n v="2019"/>
    <n v="8"/>
    <x v="15"/>
    <d v="2019-08-09T00:00:00"/>
    <s v="XND"/>
    <s v="H60A"/>
    <s v="655"/>
    <s v="MADC-S"/>
    <s v="M9T-670"/>
    <s v="AJ0-006"/>
    <s v="TR4X2"/>
    <s v="E2A"/>
    <s v="655193230022"/>
    <s v="L010169"/>
    <s v="NV676"/>
    <s v="2120-4940"/>
    <x v="88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8"/>
    <x v="15"/>
    <d v="2019-08-09T00:00:00"/>
    <s v="XND"/>
    <s v="H60A"/>
    <s v="655"/>
    <s v="MADC-S"/>
    <s v="M9T-670"/>
    <s v="AJ0-006"/>
    <s v="TR4X2"/>
    <s v="E2A"/>
    <s v="655193230022"/>
    <s v="L010169"/>
    <s v="NV676"/>
    <s v="1530-4313"/>
    <x v="105"/>
    <m/>
    <s v="V1"/>
    <s v="MONTAJE"/>
    <m/>
    <m/>
    <m/>
    <m/>
    <s v="FG"/>
    <m/>
    <m/>
    <s v="ASPECTO"/>
    <s v=" "/>
    <m/>
    <m/>
    <m/>
    <m/>
    <m/>
    <m/>
    <s v="DEGRADACION"/>
  </r>
  <r>
    <n v="2019"/>
    <n v="8"/>
    <x v="16"/>
    <d v="2019-08-12T00:00:00"/>
    <s v="XND"/>
    <s v="H60A"/>
    <s v="655"/>
    <s v="MADC-S"/>
    <s v="M9T-670"/>
    <s v="1K1-027"/>
    <s v="4X2TCO"/>
    <s v="E1"/>
    <s v="655193050208"/>
    <s v="L010227"/>
    <s v="OV369"/>
    <s v="1110-4513"/>
    <x v="171"/>
    <m/>
    <s v="V2"/>
    <s v="PINTURA"/>
    <m/>
    <m/>
    <m/>
    <m/>
    <s v="FG"/>
    <m/>
    <m/>
    <s v="ASPECTO"/>
    <s v=" "/>
    <m/>
    <m/>
    <m/>
    <m/>
    <m/>
    <m/>
    <m/>
  </r>
  <r>
    <n v="2019"/>
    <n v="8"/>
    <x v="16"/>
    <d v="2019-08-12T00:00:00"/>
    <s v="XND"/>
    <s v="H60A"/>
    <s v="655"/>
    <s v="MADC-S"/>
    <s v="M9T-670"/>
    <s v="1K1-027"/>
    <s v="4X2TCO"/>
    <s v="E1"/>
    <s v="655193050208"/>
    <s v="L010227"/>
    <s v="OV369"/>
    <s v="0012-4028"/>
    <x v="172"/>
    <m/>
    <s v="V2"/>
    <s v="SOLDADURA"/>
    <m/>
    <m/>
    <m/>
    <m/>
    <s v="FG"/>
    <m/>
    <m/>
    <s v="GEOMETRIA"/>
    <s v=" "/>
    <m/>
    <m/>
    <m/>
    <m/>
    <m/>
    <m/>
    <m/>
  </r>
  <r>
    <n v="2019"/>
    <n v="8"/>
    <x v="16"/>
    <d v="2019-08-12T00:00:00"/>
    <s v="XND"/>
    <s v="H60A"/>
    <s v="655"/>
    <s v="MADC-S"/>
    <s v="M9T-670"/>
    <s v="1K1-027"/>
    <s v="TR4X2"/>
    <s v="E1"/>
    <s v="655193320030"/>
    <s v="L010235"/>
    <s v="OV369"/>
    <s v="0060-6305"/>
    <x v="170"/>
    <m/>
    <s v="V2"/>
    <s v="DIVD"/>
    <m/>
    <m/>
    <m/>
    <m/>
    <s v="ND"/>
    <m/>
    <s v="CSCS1"/>
    <s v="MODO OPERATORIO"/>
    <s v="D"/>
    <s v="TOLEDO"/>
    <m/>
    <m/>
    <m/>
    <m/>
    <m/>
    <m/>
  </r>
  <r>
    <n v="2019"/>
    <n v="8"/>
    <x v="16"/>
    <d v="2019-08-13T00:00:00"/>
    <s v="XND"/>
    <s v="H60A"/>
    <s v="655"/>
    <s v="MADC-S"/>
    <s v="M9T-670"/>
    <s v="1K1-027"/>
    <s v="TR4X2"/>
    <s v="E2A"/>
    <s v="655193320019"/>
    <s v="L010281"/>
    <s v="TEKNH"/>
    <s v="1420-6441"/>
    <x v="128"/>
    <m/>
    <s v="V2"/>
    <s v="SQF"/>
    <m/>
    <m/>
    <m/>
    <m/>
    <s v="FG"/>
    <m/>
    <m/>
    <s v="ASPECTO"/>
    <s v=" "/>
    <m/>
    <m/>
    <m/>
    <m/>
    <m/>
    <m/>
    <m/>
  </r>
  <r>
    <n v="2019"/>
    <n v="8"/>
    <x v="16"/>
    <d v="2019-08-13T00:00:00"/>
    <s v="XND"/>
    <s v="H60A"/>
    <s v="655"/>
    <s v="MADC-S"/>
    <s v="M9T-670"/>
    <s v="1K1-027"/>
    <s v="TR4X2"/>
    <s v="E2A"/>
    <s v="655193350083"/>
    <s v="L010295"/>
    <s v="OV369"/>
    <s v="2240-6101"/>
    <x v="68"/>
    <m/>
    <s v="V2"/>
    <s v="DLI"/>
    <m/>
    <m/>
    <m/>
    <m/>
    <s v="ND"/>
    <m/>
    <s v="CSCS1"/>
    <s v="ASPECTO"/>
    <s v="H"/>
    <s v="BARRERA"/>
    <m/>
    <m/>
    <m/>
    <m/>
    <m/>
    <m/>
  </r>
  <r>
    <n v="2019"/>
    <n v="8"/>
    <x v="16"/>
    <d v="2019-08-13T00:00:00"/>
    <s v="XND"/>
    <s v="H60A"/>
    <s v="655"/>
    <s v="MADC-S"/>
    <s v="M9T-670"/>
    <s v="1K1-027"/>
    <s v="TR4X2"/>
    <s v="E2A"/>
    <s v="655193350083"/>
    <s v="L010295"/>
    <s v="OV369"/>
    <s v="4150-6305"/>
    <x v="40"/>
    <m/>
    <s v="V2"/>
    <s v="DIVD"/>
    <m/>
    <m/>
    <m/>
    <m/>
    <s v="ND"/>
    <m/>
    <s v="CSCS1"/>
    <s v="MODO OPERATORIO"/>
    <s v="H"/>
    <s v="BARRERA"/>
    <m/>
    <m/>
    <m/>
    <m/>
    <m/>
    <m/>
  </r>
  <r>
    <n v="2019"/>
    <n v="8"/>
    <x v="16"/>
    <d v="2019-08-13T00:00:00"/>
    <s v="XND"/>
    <s v="H60A"/>
    <s v="655"/>
    <s v="MADC-S"/>
    <s v="M9T-670"/>
    <s v="1K1-027"/>
    <s v="TR4X2"/>
    <s v="E2A"/>
    <s v="655193350083"/>
    <s v="L010295"/>
    <s v="OV369"/>
    <s v="2330-5041"/>
    <x v="173"/>
    <m/>
    <s v="V2"/>
    <s v="MONTAJE"/>
    <m/>
    <m/>
    <m/>
    <m/>
    <s v="ND"/>
    <m/>
    <s v="CSCS2"/>
    <s v="ASPECTO"/>
    <s v="A"/>
    <s v="SUAREZ"/>
    <m/>
    <m/>
    <m/>
    <m/>
    <m/>
    <m/>
  </r>
  <r>
    <n v="2019"/>
    <n v="8"/>
    <x v="16"/>
    <d v="2019-08-14T00:00:00"/>
    <s v="XND"/>
    <s v="H60A"/>
    <s v="655"/>
    <s v="MADC-S"/>
    <s v="M9T-670"/>
    <s v="AJ0-006"/>
    <s v="4X4TST"/>
    <s v="E3"/>
    <s v="655193340014"/>
    <s v="L010357"/>
    <s v="TEKNS"/>
    <s v="0240-4768"/>
    <x v="174"/>
    <m/>
    <s v="V2"/>
    <s v="SOLDADURA"/>
    <m/>
    <m/>
    <m/>
    <m/>
    <s v="FG"/>
    <m/>
    <m/>
    <s v="ASPECTO"/>
    <s v=" "/>
    <m/>
    <m/>
    <m/>
    <m/>
    <m/>
    <m/>
    <m/>
  </r>
  <r>
    <n v="2019"/>
    <n v="8"/>
    <x v="16"/>
    <d v="2019-08-14T00:00:00"/>
    <s v="XND"/>
    <s v="H60A"/>
    <s v="655"/>
    <s v="MADC-S"/>
    <s v="M9T-670"/>
    <s v="AJ0-006"/>
    <s v="4X4TST"/>
    <s v="E3"/>
    <s v="655193340014"/>
    <s v="L010357"/>
    <s v="TEKNS"/>
    <s v="1053-4503"/>
    <x v="175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8"/>
    <x v="16"/>
    <d v="2019-08-14T00:00:00"/>
    <s v="XND"/>
    <s v="H60A"/>
    <s v="655"/>
    <s v="MADC-S"/>
    <s v="M9T-670"/>
    <s v="AJ0-006"/>
    <s v="4X4TST"/>
    <s v="E3"/>
    <s v="655193340014"/>
    <s v="L010357"/>
    <s v="TEKNS"/>
    <s v="1400-4768"/>
    <x v="176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8"/>
    <x v="16"/>
    <d v="2019-08-15T00:00:00"/>
    <s v="XND"/>
    <s v="H60A"/>
    <s v="655"/>
    <s v="MADC-S"/>
    <s v="M9T-670"/>
    <s v="1K1-027"/>
    <s v="TR4X4"/>
    <s v="E2"/>
    <s v="655195030074"/>
    <s v="L"/>
    <s v="OV396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8"/>
    <x v="16"/>
    <d v="2019-08-15T00:00:00"/>
    <s v="XND"/>
    <s v="H60A"/>
    <s v="655"/>
    <s v="MADC-S"/>
    <s v="M9T-670"/>
    <s v="1K1-027"/>
    <s v="TR4X4"/>
    <s v="E2"/>
    <s v="655195030074"/>
    <s v="L"/>
    <s v="OV396"/>
    <s v="4120-4132"/>
    <x v="177"/>
    <m/>
    <s v="V1"/>
    <s v="SQF"/>
    <m/>
    <m/>
    <m/>
    <m/>
    <s v="FG"/>
    <m/>
    <m/>
    <s v="NO CONFORME"/>
    <s v=" "/>
    <m/>
    <m/>
    <m/>
    <m/>
    <m/>
    <m/>
    <m/>
  </r>
  <r>
    <n v="2019"/>
    <n v="8"/>
    <x v="16"/>
    <d v="2019-08-15T00:00:00"/>
    <s v="XND"/>
    <s v="H60A"/>
    <s v="655"/>
    <s v="MADC-S"/>
    <s v="M9T-670"/>
    <s v="1K1-027"/>
    <s v="TR4X4"/>
    <s v="E2"/>
    <s v="655195030074"/>
    <s v="L"/>
    <s v="OV396"/>
    <s v="1040-4514"/>
    <x v="178"/>
    <m/>
    <s v="V2"/>
    <s v="PINTURA"/>
    <m/>
    <m/>
    <m/>
    <m/>
    <s v="FG"/>
    <m/>
    <m/>
    <s v="ASPECTO"/>
    <s v=" "/>
    <m/>
    <m/>
    <m/>
    <m/>
    <m/>
    <m/>
    <m/>
  </r>
  <r>
    <n v="2019"/>
    <n v="8"/>
    <x v="16"/>
    <d v="2019-08-15T00:00:00"/>
    <s v="XND"/>
    <s v="H60A"/>
    <s v="655"/>
    <s v="MADC-S"/>
    <s v="M9T-670"/>
    <s v="1K1-027"/>
    <s v="TR4X4"/>
    <s v="E2"/>
    <s v="655195030074"/>
    <s v="L"/>
    <s v="OV396"/>
    <s v="1450-4418"/>
    <x v="179"/>
    <m/>
    <s v="V2"/>
    <s v="MONTAJE"/>
    <m/>
    <m/>
    <m/>
    <m/>
    <s v="MR"/>
    <m/>
    <m/>
    <s v="ASPECTO"/>
    <s v=" "/>
    <m/>
    <m/>
    <m/>
    <m/>
    <m/>
    <m/>
    <m/>
  </r>
  <r>
    <n v="2019"/>
    <n v="8"/>
    <x v="16"/>
    <d v="2019-08-16T00:00:00"/>
    <s v="XND"/>
    <s v="H60A"/>
    <s v="655"/>
    <s v="MADC-S"/>
    <s v="M9T-670"/>
    <s v="1K1-027"/>
    <s v="TR4X4"/>
    <s v="E1D"/>
    <s v="655193020261"/>
    <s v="L010465"/>
    <s v="OV369"/>
    <s v="4150-6305"/>
    <x v="40"/>
    <m/>
    <s v="V2"/>
    <s v="DIVD"/>
    <m/>
    <m/>
    <m/>
    <m/>
    <s v="MR"/>
    <m/>
    <m/>
    <s v="MODO OPERATORIO"/>
    <s v=" "/>
    <m/>
    <m/>
    <m/>
    <m/>
    <m/>
    <m/>
    <m/>
  </r>
  <r>
    <n v="2019"/>
    <n v="8"/>
    <x v="16"/>
    <d v="2019-08-16T00:00:00"/>
    <s v="XND"/>
    <s v="H60A"/>
    <s v="655"/>
    <s v="MADC-S"/>
    <s v="M9T-670"/>
    <s v="1K1-027"/>
    <s v="TR4X2"/>
    <s v="E2A"/>
    <s v="655193430030"/>
    <s v="L010507"/>
    <s v="OV727"/>
    <s v="1053-4308"/>
    <x v="180"/>
    <m/>
    <s v="V2"/>
    <s v="PINTURA"/>
    <m/>
    <m/>
    <m/>
    <m/>
    <s v="FG"/>
    <m/>
    <m/>
    <s v="ASPECTO"/>
    <s v=" "/>
    <m/>
    <m/>
    <m/>
    <m/>
    <m/>
    <m/>
    <m/>
  </r>
  <r>
    <n v="2019"/>
    <n v="8"/>
    <x v="16"/>
    <d v="2019-08-16T00:00:00"/>
    <s v="XND"/>
    <s v="H60A"/>
    <s v="655"/>
    <s v="MADC-S"/>
    <s v="M9T-670"/>
    <s v="1K1-027"/>
    <s v="TR4X2"/>
    <s v="E2A"/>
    <s v="655193430030"/>
    <s v="L010507"/>
    <s v="OV727"/>
    <s v="1400-5215"/>
    <x v="45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8"/>
    <x v="17"/>
    <d v="2019-08-19T00:00:00"/>
    <s v="XND"/>
    <s v="H60A"/>
    <s v="655"/>
    <s v="MADC-S"/>
    <s v="M9T-670"/>
    <s v="AJ0-006"/>
    <s v="4X4TST"/>
    <s v="E3"/>
    <s v="655193310014"/>
    <s v="L010516"/>
    <s v="OV369"/>
    <s v="0060-6305"/>
    <x v="170"/>
    <m/>
    <s v="V2"/>
    <s v="DIVD"/>
    <m/>
    <m/>
    <m/>
    <m/>
    <s v="MR"/>
    <m/>
    <m/>
    <s v="MODO OPERATORIO"/>
    <s v=" "/>
    <m/>
    <m/>
    <m/>
    <m/>
    <m/>
    <m/>
    <m/>
  </r>
  <r>
    <n v="2019"/>
    <n v="8"/>
    <x v="17"/>
    <d v="2019-08-19T00:00:00"/>
    <s v="XND"/>
    <s v="H60A"/>
    <s v="655"/>
    <s v="MADC-S"/>
    <s v="M9T-670"/>
    <s v="AJ0-006"/>
    <s v="4X4TST"/>
    <s v="E3"/>
    <s v="655193310014"/>
    <s v="L010516"/>
    <s v="OV369"/>
    <s v="4070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8"/>
    <x v="17"/>
    <d v="2019-08-19T00:00:00"/>
    <s v="XND"/>
    <s v="H60A"/>
    <s v="655"/>
    <s v="MADC-S"/>
    <s v="M9T-670"/>
    <s v="AJ0-006"/>
    <s v="TR4X2"/>
    <s v="E1D"/>
    <s v="655193440073"/>
    <s v="L010535"/>
    <s v="TEKNH"/>
    <s v="2240-5215"/>
    <x v="96"/>
    <m/>
    <s v="V2"/>
    <s v="PINTURA"/>
    <m/>
    <m/>
    <m/>
    <m/>
    <s v="FG"/>
    <m/>
    <m/>
    <s v="ASPECTO"/>
    <s v=" "/>
    <m/>
    <m/>
    <m/>
    <m/>
    <m/>
    <m/>
    <m/>
  </r>
  <r>
    <n v="2019"/>
    <n v="8"/>
    <x v="17"/>
    <d v="2019-08-19T00:00:00"/>
    <s v="XND"/>
    <s v="H60A"/>
    <s v="655"/>
    <s v="MADC-S"/>
    <s v="M9T-670"/>
    <s v="AJ0-006"/>
    <s v="TR4X2"/>
    <s v="E1D"/>
    <s v="655193440073"/>
    <s v="L010535"/>
    <s v="TEKNH"/>
    <s v="1180-4418"/>
    <x v="181"/>
    <m/>
    <s v="V2"/>
    <s v="PINTURA"/>
    <m/>
    <m/>
    <m/>
    <m/>
    <s v="ND"/>
    <m/>
    <s v="CSCS3"/>
    <s v="ASPECTO"/>
    <s v="I"/>
    <s v="DIAZ"/>
    <m/>
    <m/>
    <m/>
    <m/>
    <m/>
    <m/>
  </r>
  <r>
    <n v="2019"/>
    <n v="8"/>
    <x v="17"/>
    <d v="2019-08-19T00:00:00"/>
    <s v="XND"/>
    <s v="H60A"/>
    <s v="655"/>
    <s v="MADC-S"/>
    <s v="M9T-670"/>
    <s v="AJ0-006"/>
    <s v="TR4X2"/>
    <s v="E1D"/>
    <s v="655193440073"/>
    <s v="L010535"/>
    <s v="TEKNH"/>
    <s v="0060-4025"/>
    <x v="161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8"/>
    <x v="17"/>
    <d v="2019-08-19T00:00:00"/>
    <s v="XND"/>
    <s v="H60A"/>
    <s v="655"/>
    <s v="MADC-S"/>
    <s v="M9T-670"/>
    <s v="AJ0-006"/>
    <s v="TR4X2"/>
    <s v="E1D"/>
    <s v="655193440073"/>
    <s v="L010535"/>
    <s v="TEKNH"/>
    <s v="4150-6305"/>
    <x v="40"/>
    <m/>
    <s v="V2"/>
    <s v="DIVD"/>
    <m/>
    <m/>
    <m/>
    <m/>
    <s v="MR"/>
    <m/>
    <m/>
    <s v="MODO OPERATORIO"/>
    <s v=" "/>
    <m/>
    <m/>
    <m/>
    <m/>
    <m/>
    <m/>
    <m/>
  </r>
  <r>
    <n v="2019"/>
    <n v="8"/>
    <x v="17"/>
    <d v="2019-08-20T00:00:00"/>
    <s v="XND"/>
    <s v="H60A"/>
    <s v="655"/>
    <s v="MADC-S"/>
    <s v="M9T-670"/>
    <s v="1K1-027"/>
    <s v="TR4X4"/>
    <s v="E2A"/>
    <s v="655190410079"/>
    <s v="L"/>
    <s v="OV369"/>
    <s v="2850-6629"/>
    <x v="182"/>
    <m/>
    <s v="V2"/>
    <s v="SQF"/>
    <m/>
    <m/>
    <m/>
    <m/>
    <s v="ND"/>
    <m/>
    <s v="CSCS1"/>
    <s v="ASPECTO"/>
    <s v="D"/>
    <s v="TOLEDO"/>
    <m/>
    <m/>
    <m/>
    <m/>
    <m/>
    <m/>
  </r>
  <r>
    <n v="2019"/>
    <n v="8"/>
    <x v="17"/>
    <d v="2019-08-20T00:00:00"/>
    <s v="XND"/>
    <s v="H60A"/>
    <s v="655"/>
    <s v="MADC-S"/>
    <s v="M9T-670"/>
    <s v="1K1-027"/>
    <s v="TR4X4"/>
    <s v="E2A"/>
    <s v="655190410079"/>
    <s v="L"/>
    <s v="OV369"/>
    <s v="1450-4206"/>
    <x v="183"/>
    <m/>
    <s v="V2"/>
    <s v="PINTURA"/>
    <m/>
    <m/>
    <m/>
    <m/>
    <s v="MR"/>
    <m/>
    <m/>
    <s v="ASPECTO"/>
    <s v=" "/>
    <m/>
    <m/>
    <m/>
    <m/>
    <m/>
    <m/>
    <m/>
  </r>
  <r>
    <n v="2019"/>
    <n v="8"/>
    <x v="17"/>
    <d v="2019-08-20T00:00:00"/>
    <s v="XND"/>
    <s v="H60A"/>
    <s v="655"/>
    <s v="MADC-S"/>
    <s v="M9T-670"/>
    <s v="1K1-027"/>
    <s v="TR4X2"/>
    <s v="E1"/>
    <s v="655193410174"/>
    <s v="L010646"/>
    <s v="TEKNH"/>
    <s v="2240-5215"/>
    <x v="96"/>
    <m/>
    <s v="V2"/>
    <s v="PINTURA"/>
    <m/>
    <m/>
    <m/>
    <m/>
    <s v="FG"/>
    <m/>
    <m/>
    <s v="ASPECTO"/>
    <s v=" "/>
    <m/>
    <m/>
    <m/>
    <m/>
    <m/>
    <m/>
    <m/>
  </r>
  <r>
    <n v="2019"/>
    <n v="8"/>
    <x v="17"/>
    <d v="2019-08-21T00:00:00"/>
    <s v="XND"/>
    <s v="H60A"/>
    <s v="655"/>
    <s v="MADC-S"/>
    <s v="M9T-670"/>
    <s v="1K1-027"/>
    <s v="TR4X4"/>
    <s v="E3P"/>
    <s v="655192130520"/>
    <s v="L010715"/>
    <s v="TEKNH"/>
    <s v="0031-4936"/>
    <x v="184"/>
    <m/>
    <s v="V2"/>
    <s v="SOLDADURA"/>
    <m/>
    <m/>
    <m/>
    <m/>
    <s v="MR"/>
    <m/>
    <m/>
    <s v="GEOMETRIA"/>
    <s v=" "/>
    <m/>
    <m/>
    <m/>
    <m/>
    <m/>
    <m/>
    <m/>
  </r>
  <r>
    <n v="2019"/>
    <n v="8"/>
    <x v="17"/>
    <d v="2019-08-21T00:00:00"/>
    <s v="XND"/>
    <s v="H60A"/>
    <s v="655"/>
    <s v="MADC-S"/>
    <s v="M9T-670"/>
    <s v="1K1-027"/>
    <s v="TR4X4"/>
    <s v="E3P"/>
    <s v="655192130520"/>
    <s v="L010715"/>
    <s v="TEKNH"/>
    <s v="2170-6314"/>
    <x v="185"/>
    <m/>
    <s v="V2"/>
    <s v="MONTAJE"/>
    <m/>
    <m/>
    <m/>
    <m/>
    <s v="MR"/>
    <m/>
    <m/>
    <s v="ASPECTO"/>
    <s v=" "/>
    <m/>
    <m/>
    <m/>
    <m/>
    <m/>
    <m/>
    <m/>
  </r>
  <r>
    <n v="2019"/>
    <n v="8"/>
    <x v="17"/>
    <d v="2019-08-21T00:00:00"/>
    <s v="XND"/>
    <s v="H60A"/>
    <s v="655"/>
    <s v="MADC-S"/>
    <s v="M9T-670"/>
    <s v="1K1-027"/>
    <s v="TR4X2"/>
    <s v="E2A"/>
    <s v="655193340168"/>
    <s v="L010599"/>
    <s v="TEKNS"/>
    <s v="1420-6441"/>
    <x v="128"/>
    <m/>
    <s v="V2"/>
    <s v="SQF"/>
    <m/>
    <m/>
    <m/>
    <m/>
    <s v="MR"/>
    <m/>
    <m/>
    <s v="ASPECTO"/>
    <s v=" "/>
    <m/>
    <m/>
    <m/>
    <m/>
    <m/>
    <m/>
    <m/>
  </r>
  <r>
    <n v="2019"/>
    <n v="8"/>
    <x v="17"/>
    <d v="2019-08-21T00:00:00"/>
    <s v="XND"/>
    <s v="H60A"/>
    <s v="655"/>
    <s v="MADC-S"/>
    <s v="M9T-670"/>
    <s v="1K1-027"/>
    <s v="TR4X2"/>
    <s v="E2A"/>
    <s v="655193340168"/>
    <s v="L010599"/>
    <s v="TEKNS"/>
    <s v="4260-7101"/>
    <x v="186"/>
    <m/>
    <s v="V1"/>
    <s v="MONTAJE"/>
    <m/>
    <m/>
    <m/>
    <m/>
    <s v="FG"/>
    <m/>
    <m/>
    <s v="MODO OPERATORIO"/>
    <s v=" "/>
    <m/>
    <m/>
    <m/>
    <m/>
    <m/>
    <m/>
    <m/>
  </r>
  <r>
    <n v="2019"/>
    <n v="8"/>
    <x v="17"/>
    <d v="2019-08-21T00:00:00"/>
    <s v="XND"/>
    <s v="H60A"/>
    <s v="655"/>
    <s v="MADC-S"/>
    <s v="M9T-670"/>
    <s v="1K1-027"/>
    <s v="TR4X2"/>
    <s v="E2A"/>
    <s v="655193340168"/>
    <s v="L010599"/>
    <s v="TEKNS"/>
    <s v="4150-5654"/>
    <x v="187"/>
    <m/>
    <s v="V2"/>
    <s v="SQF"/>
    <m/>
    <m/>
    <m/>
    <m/>
    <s v="ND"/>
    <m/>
    <s v="CSCS3"/>
    <s v="MODO OPERATORIO"/>
    <s v="H"/>
    <s v="BARRERA"/>
    <m/>
    <m/>
    <m/>
    <m/>
    <m/>
    <m/>
  </r>
  <r>
    <n v="2019"/>
    <n v="8"/>
    <x v="17"/>
    <d v="2019-08-21T00:00:00"/>
    <s v="XND"/>
    <s v="H60A"/>
    <s v="655"/>
    <s v="MADC-S"/>
    <s v="M9T-670"/>
    <s v="1K1-027"/>
    <s v="TR4X2"/>
    <s v="E2A"/>
    <s v="655193340168"/>
    <s v="L010599"/>
    <s v="TEKNS"/>
    <s v="4981-4417"/>
    <x v="188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8"/>
    <x v="17"/>
    <d v="2019-08-22T00:00:00"/>
    <s v="XND"/>
    <s v="H60A"/>
    <s v="655"/>
    <s v="MADC-S"/>
    <s v="M9T-670"/>
    <s v="AJ0-006"/>
    <s v="4X4TST"/>
    <s v="E2A"/>
    <s v="655193440031"/>
    <s v="L010785"/>
    <s v="OV369"/>
    <s v="0060-4026"/>
    <x v="189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8"/>
    <x v="17"/>
    <d v="2019-08-22T00:00:00"/>
    <s v="XND"/>
    <s v="H60A"/>
    <s v="655"/>
    <s v="MADC-S"/>
    <s v="M9T-670"/>
    <s v="AJ0-006"/>
    <s v="TR4X2"/>
    <s v="E1D"/>
    <s v="655193450015"/>
    <s v="L010790"/>
    <s v="OV369"/>
    <s v="0021-4013"/>
    <x v="80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8"/>
    <x v="17"/>
    <d v="2019-08-22T00:00:00"/>
    <s v="XND"/>
    <s v="H60A"/>
    <s v="655"/>
    <s v="MADC-S"/>
    <s v="M9T-670"/>
    <s v="AJ0-006"/>
    <s v="TR4X2"/>
    <s v="E1D"/>
    <s v="655193450015"/>
    <s v="L010790"/>
    <s v="OV369"/>
    <s v="2330-7145"/>
    <x v="190"/>
    <m/>
    <s v="V2"/>
    <s v="SQF"/>
    <m/>
    <m/>
    <m/>
    <m/>
    <s v="FG"/>
    <m/>
    <m/>
    <s v="ASPECTO"/>
    <s v=" "/>
    <m/>
    <m/>
    <m/>
    <m/>
    <m/>
    <m/>
    <m/>
  </r>
  <r>
    <n v="2019"/>
    <n v="8"/>
    <x v="17"/>
    <d v="2019-08-23T00:00:00"/>
    <s v="XND"/>
    <s v="H60A"/>
    <s v="655"/>
    <s v="MADC-S"/>
    <s v="M9T-670"/>
    <s v="1K1-027"/>
    <s v="4X4TST"/>
    <s v="E3P"/>
    <s v="655192130763"/>
    <s v="L010840"/>
    <s v="TEKNH"/>
    <s v="0030-4007"/>
    <x v="191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8"/>
    <x v="17"/>
    <d v="2019-08-23T00:00:00"/>
    <s v="XND"/>
    <s v="H60A"/>
    <s v="655"/>
    <s v="MADC-S"/>
    <s v="M9T-670"/>
    <s v="1K1-027"/>
    <s v="4X4TST"/>
    <s v="E3P"/>
    <s v="655192130763"/>
    <s v="L010840"/>
    <s v="TEKNH"/>
    <s v="1530-4376"/>
    <x v="192"/>
    <m/>
    <s v="V2"/>
    <s v="MONTAJE"/>
    <m/>
    <m/>
    <m/>
    <m/>
    <s v="ND"/>
    <m/>
    <s v="CSCS3"/>
    <s v="ASPECTO"/>
    <s v="I"/>
    <s v="DIAZ"/>
    <m/>
    <m/>
    <m/>
    <m/>
    <m/>
    <m/>
  </r>
  <r>
    <n v="2019"/>
    <n v="8"/>
    <x v="18"/>
    <d v="2019-08-26T00:00:00"/>
    <s v="XND"/>
    <s v="H60A"/>
    <s v="655"/>
    <s v="MADC-S"/>
    <s v="M9T-670"/>
    <s v="1K1-027"/>
    <s v="TR4X2"/>
    <s v="E3"/>
    <s v="655190510039"/>
    <s v="L."/>
    <s v="OV369"/>
    <s v="4700-3422"/>
    <x v="193"/>
    <m/>
    <s v="V2"/>
    <s v="SQF"/>
    <m/>
    <m/>
    <m/>
    <m/>
    <s v="FG"/>
    <m/>
    <m/>
    <s v="MODO OPERATORIO"/>
    <s v=" "/>
    <m/>
    <m/>
    <m/>
    <m/>
    <m/>
    <m/>
    <m/>
  </r>
  <r>
    <n v="2019"/>
    <n v="8"/>
    <x v="18"/>
    <d v="2019-08-26T00:00:00"/>
    <s v="XND"/>
    <s v="H60A"/>
    <s v="655"/>
    <s v="MADC-S"/>
    <s v="M9T-670"/>
    <s v="1K1-027"/>
    <s v="TR4X4"/>
    <s v="E3"/>
    <s v="655193430267"/>
    <s v="L010848"/>
    <s v="OV369"/>
    <s v="1400-4376"/>
    <x v="77"/>
    <m/>
    <s v="V2"/>
    <s v="PINTURA"/>
    <m/>
    <m/>
    <m/>
    <m/>
    <s v="MR"/>
    <m/>
    <m/>
    <s v="ASPECTO"/>
    <s v=" "/>
    <m/>
    <m/>
    <m/>
    <m/>
    <m/>
    <m/>
    <m/>
  </r>
  <r>
    <n v="2019"/>
    <n v="8"/>
    <x v="18"/>
    <d v="2019-08-26T00:00:00"/>
    <s v="XND"/>
    <s v="H60A"/>
    <s v="655"/>
    <s v="MADC-S"/>
    <s v="M9T-670"/>
    <s v="1K1-027"/>
    <s v="TR4X4"/>
    <s v="E3"/>
    <s v="655193430267"/>
    <s v="L010848"/>
    <s v="OV369"/>
    <s v="5870-1820"/>
    <x v="194"/>
    <m/>
    <s v="V1"/>
    <s v="SQF"/>
    <m/>
    <m/>
    <m/>
    <m/>
    <s v="FG"/>
    <m/>
    <m/>
    <s v="FUNCIONAMIENTO"/>
    <s v=" "/>
    <m/>
    <m/>
    <m/>
    <m/>
    <m/>
    <m/>
    <m/>
  </r>
  <r>
    <n v="2019"/>
    <n v="8"/>
    <x v="18"/>
    <d v="2019-08-27T00:00:00"/>
    <s v="XND"/>
    <s v="H60A"/>
    <s v="655"/>
    <s v="MADC-S"/>
    <s v="M9T-670"/>
    <s v="AJ0-006"/>
    <s v="4X4TST"/>
    <s v="E2A"/>
    <s v="655193450155"/>
    <s v="L010972"/>
    <s v="OV369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8"/>
    <x v="18"/>
    <d v="2019-08-27T00:00:00"/>
    <s v="XND"/>
    <s v="H60A"/>
    <s v="655"/>
    <s v="MADC-S"/>
    <s v="M9T-670"/>
    <s v="AJ0-006"/>
    <s v="TR4X2"/>
    <s v="E1D"/>
    <s v="655193510014"/>
    <s v="L010956"/>
    <s v="TEKNH"/>
    <s v="0210-4210"/>
    <x v="59"/>
    <m/>
    <s v="V2"/>
    <s v="SOLDADURA"/>
    <m/>
    <m/>
    <m/>
    <m/>
    <s v="ND"/>
    <m/>
    <s v="CSCS2"/>
    <s v="ASPECTO"/>
    <s v="B"/>
    <s v="CARRIZO"/>
    <m/>
    <m/>
    <m/>
    <m/>
    <m/>
    <m/>
  </r>
  <r>
    <n v="2019"/>
    <n v="8"/>
    <x v="18"/>
    <d v="2019-08-27T00:00:00"/>
    <s v="XND"/>
    <s v="H60A"/>
    <s v="655"/>
    <s v="MADC-S"/>
    <s v="M9T-670"/>
    <s v="AJ0-006"/>
    <s v="TR4X2"/>
    <s v="E1D"/>
    <s v="655193510014"/>
    <s v="L010956"/>
    <s v="TEKNH"/>
    <s v="1180-4214"/>
    <x v="195"/>
    <m/>
    <s v="V2"/>
    <s v="PINTURA"/>
    <m/>
    <m/>
    <m/>
    <m/>
    <s v="MR"/>
    <m/>
    <m/>
    <s v="ASPECTO"/>
    <s v=" "/>
    <m/>
    <m/>
    <m/>
    <m/>
    <m/>
    <m/>
    <m/>
  </r>
  <r>
    <n v="2019"/>
    <n v="8"/>
    <x v="18"/>
    <d v="2019-08-27T00:00:00"/>
    <s v="XND"/>
    <s v="H60A"/>
    <s v="655"/>
    <s v="MADC-S"/>
    <s v="M9T-670"/>
    <s v="AJ0-006"/>
    <s v="TR4X2"/>
    <s v="E1D"/>
    <s v="655193510014"/>
    <s v="L010956"/>
    <s v="TEKNH"/>
    <s v="0011-4926"/>
    <x v="122"/>
    <m/>
    <s v="V2"/>
    <s v="SOLDADURA"/>
    <m/>
    <m/>
    <m/>
    <m/>
    <s v="MR"/>
    <m/>
    <m/>
    <s v="GEOMETRIA"/>
    <s v=" "/>
    <m/>
    <m/>
    <m/>
    <m/>
    <m/>
    <m/>
    <m/>
  </r>
  <r>
    <n v="2019"/>
    <n v="8"/>
    <x v="18"/>
    <d v="2019-08-28T00:00:00"/>
    <s v="XND"/>
    <s v="H60A"/>
    <s v="655"/>
    <s v="MADC-S"/>
    <s v="M9T-670"/>
    <s v="1K1-027"/>
    <s v="4X4TST"/>
    <s v="E2A"/>
    <s v="655193531223"/>
    <s v="L011049"/>
    <s v="OV369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8"/>
    <x v="18"/>
    <d v="2019-08-28T00:00:00"/>
    <s v="XND"/>
    <s v="H60A"/>
    <s v="655"/>
    <s v="MADC-S"/>
    <s v="M9T-670"/>
    <s v="1K1-027"/>
    <s v="4X4TST"/>
    <s v="E2A"/>
    <s v="655193531223"/>
    <s v="L011049"/>
    <s v="OV369"/>
    <s v="4150-6305"/>
    <x v="40"/>
    <m/>
    <s v="V2"/>
    <s v="DIVD"/>
    <m/>
    <m/>
    <m/>
    <m/>
    <s v="MR"/>
    <m/>
    <m/>
    <s v="MODO OPERATORIO"/>
    <s v=" "/>
    <m/>
    <m/>
    <m/>
    <m/>
    <m/>
    <m/>
    <m/>
  </r>
  <r>
    <n v="2019"/>
    <n v="8"/>
    <x v="18"/>
    <d v="2019-08-29T00:00:00"/>
    <s v="XND"/>
    <s v="H60A"/>
    <s v="655"/>
    <s v="MADC-S"/>
    <s v="M9T-670"/>
    <s v="1K1-027"/>
    <s v="TR4X2"/>
    <s v="E3P"/>
    <s v="655192131046"/>
    <s v="L011105"/>
    <s v="TEKNS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8"/>
    <x v="18"/>
    <d v="2019-08-29T00:00:00"/>
    <s v="XND"/>
    <s v="H60A"/>
    <s v="655"/>
    <s v="MADC-S"/>
    <s v="M9T-670"/>
    <s v="1K1-027"/>
    <s v="TR4X2"/>
    <s v="E3P"/>
    <s v="655192131046"/>
    <s v="L011105"/>
    <s v="TEKNS"/>
    <s v="1180-4373"/>
    <x v="196"/>
    <m/>
    <s v="V2"/>
    <s v="PINTURA"/>
    <m/>
    <m/>
    <m/>
    <m/>
    <s v="MR"/>
    <m/>
    <m/>
    <s v="ASPECTO"/>
    <s v=" "/>
    <m/>
    <m/>
    <m/>
    <m/>
    <m/>
    <m/>
    <m/>
  </r>
  <r>
    <n v="2019"/>
    <n v="8"/>
    <x v="18"/>
    <d v="2019-08-29T00:00:00"/>
    <s v="XND"/>
    <s v="H60A"/>
    <s v="655"/>
    <s v="MADC-S"/>
    <s v="M9T-670"/>
    <s v="1K1-027"/>
    <s v="TR4X4"/>
    <s v="E2A"/>
    <s v="655193450157"/>
    <s v="L011008"/>
    <s v="OV369"/>
    <s v="0060-4026"/>
    <x v="189"/>
    <m/>
    <s v="V2"/>
    <s v="SOLDADURA"/>
    <m/>
    <m/>
    <m/>
    <m/>
    <s v="MR"/>
    <m/>
    <m/>
    <s v="GEOMETRIA"/>
    <s v=" "/>
    <m/>
    <m/>
    <m/>
    <m/>
    <m/>
    <m/>
    <m/>
  </r>
  <r>
    <n v="2019"/>
    <n v="8"/>
    <x v="18"/>
    <d v="2019-08-29T00:00:00"/>
    <s v="XND"/>
    <s v="H60A"/>
    <s v="655"/>
    <s v="MADC-S"/>
    <s v="M9T-670"/>
    <s v="1K1-027"/>
    <s v="TR4X4"/>
    <s v="E2A"/>
    <s v="655193450157"/>
    <s v="L011008"/>
    <s v="OV369"/>
    <s v="1400-4333"/>
    <x v="197"/>
    <m/>
    <s v="V2"/>
    <s v="PINTURA"/>
    <m/>
    <m/>
    <m/>
    <m/>
    <s v="MR"/>
    <m/>
    <m/>
    <s v="ASPECTO"/>
    <s v=" "/>
    <m/>
    <m/>
    <m/>
    <m/>
    <m/>
    <m/>
    <m/>
  </r>
  <r>
    <n v="2019"/>
    <n v="8"/>
    <x v="18"/>
    <d v="2019-08-30T00:00:00"/>
    <s v="XND"/>
    <s v="H60A"/>
    <s v="655"/>
    <s v="MADC-S"/>
    <s v="M9T-670"/>
    <s v="AJ0-006"/>
    <s v="TR4X2"/>
    <s v="E3P"/>
    <s v="655192131014"/>
    <s v="L011116"/>
    <s v="OV369"/>
    <s v="1510-5215"/>
    <x v="198"/>
    <m/>
    <s v="V2"/>
    <s v="PINTURA"/>
    <m/>
    <m/>
    <m/>
    <m/>
    <s v="MR"/>
    <m/>
    <m/>
    <s v="ASPECTO"/>
    <s v=" "/>
    <m/>
    <m/>
    <m/>
    <m/>
    <m/>
    <m/>
    <m/>
  </r>
  <r>
    <n v="2019"/>
    <n v="8"/>
    <x v="18"/>
    <d v="2019-08-30T00:00:00"/>
    <s v="XND"/>
    <s v="H60A"/>
    <s v="655"/>
    <s v="MADC-S"/>
    <s v="M9T-670"/>
    <s v="AJ0-006"/>
    <s v="TR4X2"/>
    <s v="E3P"/>
    <s v="655192131014"/>
    <s v="L011116"/>
    <s v="OV369"/>
    <s v="0021-4013"/>
    <x v="80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8"/>
    <x v="18"/>
    <d v="2019-08-30T00:00:00"/>
    <s v="XND"/>
    <s v="H60A"/>
    <s v="655"/>
    <s v="MADC-S"/>
    <s v="M9T-670"/>
    <s v="AJ0-006"/>
    <s v="4X4TST"/>
    <s v="E1D"/>
    <s v="655193530560"/>
    <s v="L011120"/>
    <s v="OV369"/>
    <s v="8311-5611"/>
    <x v="41"/>
    <m/>
    <s v="V2"/>
    <s v="SQF"/>
    <m/>
    <m/>
    <m/>
    <m/>
    <s v="FG"/>
    <m/>
    <m/>
    <s v="RUIDO"/>
    <s v=" "/>
    <m/>
    <m/>
    <m/>
    <m/>
    <m/>
    <m/>
    <m/>
  </r>
  <r>
    <n v="2019"/>
    <n v="8"/>
    <x v="18"/>
    <d v="2019-08-30T00:00:00"/>
    <s v="XND"/>
    <s v="H60A"/>
    <s v="655"/>
    <s v="MADC-S"/>
    <s v="M9T-670"/>
    <s v="AJ0-006"/>
    <s v="4X4TST"/>
    <s v="E1D"/>
    <s v="655193530560"/>
    <s v="L011120"/>
    <s v="OV369"/>
    <s v="4070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19"/>
    <d v="2019-09-02T00:00:00"/>
    <s v="XND"/>
    <s v="H60A"/>
    <s v="655"/>
    <s v="MADC-S"/>
    <s v="M9T-670"/>
    <s v="1K1-027"/>
    <s v="4X4TST"/>
    <s v="E2A"/>
    <s v="655193531187"/>
    <s v="L011277"/>
    <s v="OV369"/>
    <s v="0060-4026"/>
    <x v="189"/>
    <m/>
    <s v="V2"/>
    <s v="SOLDADURA"/>
    <m/>
    <m/>
    <m/>
    <m/>
    <s v="MR"/>
    <m/>
    <m/>
    <s v="GEOMETRIA"/>
    <s v=" "/>
    <m/>
    <m/>
    <m/>
    <m/>
    <m/>
    <m/>
    <m/>
  </r>
  <r>
    <n v="2019"/>
    <n v="9"/>
    <x v="19"/>
    <d v="2019-09-02T00:00:00"/>
    <s v="XND"/>
    <s v="H60A"/>
    <s v="655"/>
    <s v="MADC-S"/>
    <s v="M9T-670"/>
    <s v="1K1-027"/>
    <s v="4X4TST"/>
    <s v="E2A"/>
    <s v="655193531187"/>
    <s v="L011277"/>
    <s v="OV369"/>
    <s v="2120-6306"/>
    <x v="199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19"/>
    <d v="2019-09-03T00:00:00"/>
    <s v="XND"/>
    <s v="H60A"/>
    <s v="655"/>
    <s v="MADC-S"/>
    <s v="M9T-670"/>
    <s v="1K1-027"/>
    <s v="TR4X4"/>
    <s v="E1"/>
    <s v="655193530203"/>
    <s v="L011124"/>
    <s v="OV369"/>
    <s v="1190-4373"/>
    <x v="4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9"/>
    <x v="19"/>
    <d v="2019-09-03T00:00:00"/>
    <s v="XND"/>
    <s v="H60A"/>
    <s v="655"/>
    <s v="MADC-S"/>
    <s v="M9T-670"/>
    <s v="1K1-027"/>
    <s v="TR4X4"/>
    <s v="E1"/>
    <s v="655193530203"/>
    <s v="L011124"/>
    <s v="OV369"/>
    <s v="2120-5042"/>
    <x v="140"/>
    <m/>
    <s v="V2"/>
    <s v="MONTAJE"/>
    <m/>
    <m/>
    <m/>
    <m/>
    <s v="MR"/>
    <m/>
    <m/>
    <s v="MODO OPERATORIO"/>
    <s v=" "/>
    <m/>
    <m/>
    <m/>
    <m/>
    <m/>
    <m/>
    <m/>
  </r>
  <r>
    <n v="2019"/>
    <n v="9"/>
    <x v="19"/>
    <d v="2019-09-03T00:00:00"/>
    <s v="XND"/>
    <s v="H60A"/>
    <s v="655"/>
    <s v="MADC-S"/>
    <s v="M9T-670"/>
    <s v="1K1-027"/>
    <s v="TR4X2"/>
    <s v="E3"/>
    <s v="655193531772"/>
    <s v="L011325"/>
    <s v="TEKNH"/>
    <s v="0060-4026"/>
    <x v="189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9"/>
    <x v="19"/>
    <d v="2019-09-03T00:00:00"/>
    <s v="XND"/>
    <s v="H60A"/>
    <s v="655"/>
    <s v="MADC-S"/>
    <s v="M9T-670"/>
    <s v="1K1-027"/>
    <s v="TR4X2"/>
    <s v="E3"/>
    <s v="655193531772"/>
    <s v="L011325"/>
    <s v="TEKNH"/>
    <s v="4932-5672"/>
    <x v="200"/>
    <m/>
    <s v="V2"/>
    <s v="MONTAJE"/>
    <m/>
    <m/>
    <m/>
    <m/>
    <s v="FG"/>
    <m/>
    <m/>
    <s v="MODO OPERATORIO"/>
    <s v=" "/>
    <m/>
    <m/>
    <m/>
    <m/>
    <m/>
    <m/>
    <m/>
  </r>
  <r>
    <n v="2019"/>
    <n v="9"/>
    <x v="19"/>
    <d v="2019-09-03T00:00:00"/>
    <s v="XND"/>
    <s v="H60A"/>
    <s v="655"/>
    <s v="MADC-S"/>
    <s v="M9T-670"/>
    <s v="1K1-027"/>
    <s v="TR4X2"/>
    <s v="E3"/>
    <s v="655193531772"/>
    <s v="L011325"/>
    <s v="TEKNH"/>
    <s v="2120-6306"/>
    <x v="199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19"/>
    <d v="2019-09-03T00:00:00"/>
    <s v="XND"/>
    <s v="H60A"/>
    <s v="655"/>
    <s v="MADC-S"/>
    <s v="M9T-670"/>
    <s v="1K1-027"/>
    <s v="TR4X2"/>
    <s v="E3"/>
    <s v="655193531772"/>
    <s v="L011325"/>
    <s v="TEKNH"/>
    <s v="2120-5658"/>
    <x v="201"/>
    <m/>
    <s v="V2"/>
    <s v="SQF"/>
    <m/>
    <m/>
    <m/>
    <m/>
    <s v="ND"/>
    <m/>
    <s v="CSCS3"/>
    <s v="NO CONFORME"/>
    <s v="I"/>
    <s v="DIAZ"/>
    <m/>
    <m/>
    <m/>
    <m/>
    <m/>
    <m/>
  </r>
  <r>
    <n v="2019"/>
    <n v="9"/>
    <x v="19"/>
    <d v="2019-09-04T00:00:00"/>
    <s v="XND"/>
    <s v="H60A"/>
    <s v="655"/>
    <s v="MADC-S"/>
    <s v="M9T-670"/>
    <s v="AJ0-006"/>
    <s v="TR4X2"/>
    <s v="E2A"/>
    <s v="655193530160"/>
    <s v="L011400"/>
    <s v="OV727"/>
    <s v="0210-4374"/>
    <x v="202"/>
    <m/>
    <s v="V2"/>
    <s v="SOLDADURA"/>
    <m/>
    <m/>
    <m/>
    <m/>
    <s v="ND"/>
    <m/>
    <s v="CSCS3"/>
    <s v="ASPECTO"/>
    <s v="A"/>
    <s v="SUAREZ"/>
    <m/>
    <m/>
    <m/>
    <m/>
    <m/>
    <m/>
  </r>
  <r>
    <n v="2019"/>
    <n v="9"/>
    <x v="19"/>
    <d v="2019-09-04T00:00:00"/>
    <s v="XND"/>
    <s v="H60A"/>
    <s v="655"/>
    <s v="MADC-S"/>
    <s v="M9T-670"/>
    <s v="AJ0-006"/>
    <s v="TR4X2"/>
    <s v="E2A"/>
    <s v="655193530160"/>
    <s v="L011400"/>
    <s v="OV727"/>
    <s v="3190-6107"/>
    <x v="203"/>
    <m/>
    <s v="V2"/>
    <s v="SQF"/>
    <m/>
    <m/>
    <m/>
    <m/>
    <s v="ND"/>
    <m/>
    <s v="CSCS1"/>
    <s v="NO CONFORME"/>
    <s v="C"/>
    <s v="FERREYRA"/>
    <m/>
    <m/>
    <m/>
    <m/>
    <m/>
    <m/>
  </r>
  <r>
    <n v="2019"/>
    <n v="9"/>
    <x v="19"/>
    <d v="2019-09-04T00:00:00"/>
    <s v="XND"/>
    <s v="H60A"/>
    <s v="655"/>
    <s v="MADC-S"/>
    <s v="M9T-670"/>
    <s v="AJ0-006"/>
    <s v="TR4X2"/>
    <s v="E2A"/>
    <s v="655193530160"/>
    <s v="L011400"/>
    <s v="OV727"/>
    <s v="2120-6401"/>
    <x v="204"/>
    <m/>
    <s v="V2"/>
    <s v="SQF"/>
    <m/>
    <m/>
    <m/>
    <m/>
    <s v="ND"/>
    <m/>
    <s v="CSCS1"/>
    <s v="NO CONFORME"/>
    <s v="C"/>
    <s v="FERREYRA"/>
    <m/>
    <m/>
    <m/>
    <m/>
    <m/>
    <m/>
  </r>
  <r>
    <n v="2019"/>
    <n v="9"/>
    <x v="19"/>
    <d v="2019-09-04T00:00:00"/>
    <s v="XND"/>
    <s v="H60A"/>
    <s v="655"/>
    <s v="MADC-S"/>
    <s v="M9T-670"/>
    <s v="AJ0-006"/>
    <s v="TR4X2"/>
    <s v="E2A"/>
    <s v="655193530160"/>
    <s v="L011400"/>
    <s v="OV727"/>
    <s v="0011-4027"/>
    <x v="205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9"/>
    <x v="19"/>
    <d v="2019-09-04T00:00:00"/>
    <s v="XND"/>
    <s v="H60A"/>
    <s v="655"/>
    <s v="MADC-S"/>
    <s v="M9T-670"/>
    <s v="AJ0-006"/>
    <s v="4X4TST"/>
    <s v="E2A"/>
    <s v="655193530793"/>
    <s v="L011397"/>
    <s v="OV727"/>
    <s v="2240-5215"/>
    <x v="96"/>
    <m/>
    <s v="V2"/>
    <s v="PINTURA"/>
    <m/>
    <m/>
    <m/>
    <m/>
    <s v="FG"/>
    <m/>
    <m/>
    <s v="ASPECTO"/>
    <s v=" "/>
    <m/>
    <m/>
    <m/>
    <m/>
    <m/>
    <m/>
    <m/>
  </r>
  <r>
    <n v="2019"/>
    <n v="9"/>
    <x v="19"/>
    <d v="2019-09-04T00:00:00"/>
    <s v="XND"/>
    <s v="H60A"/>
    <s v="655"/>
    <s v="MADC-S"/>
    <s v="M9T-670"/>
    <s v="AJ0-006"/>
    <s v="4X4TST"/>
    <s v="E2A"/>
    <s v="655193530793"/>
    <s v="L011397"/>
    <s v="OV727"/>
    <s v="0060-4025"/>
    <x v="161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9"/>
    <x v="19"/>
    <d v="2019-09-04T00:00:00"/>
    <s v="XND"/>
    <s v="H60A"/>
    <s v="655"/>
    <s v="MADC-S"/>
    <s v="M9T-670"/>
    <s v="AJ0-006"/>
    <s v="4X4TST"/>
    <s v="E2A"/>
    <s v="655193530793"/>
    <s v="L011397"/>
    <s v="OV727"/>
    <s v="3190-6107"/>
    <x v="203"/>
    <m/>
    <s v="V2"/>
    <s v="SQF"/>
    <m/>
    <m/>
    <m/>
    <m/>
    <s v="ND"/>
    <m/>
    <s v="CSCS1"/>
    <s v="NO CONFORME"/>
    <s v="C"/>
    <s v="FERREYRA"/>
    <m/>
    <m/>
    <m/>
    <m/>
    <m/>
    <m/>
  </r>
  <r>
    <n v="2019"/>
    <n v="9"/>
    <x v="19"/>
    <d v="2019-09-05T00:00:00"/>
    <s v="XND"/>
    <s v="H60A"/>
    <s v="655"/>
    <s v="MADC-S"/>
    <s v="M9T-670"/>
    <s v="1K1-027"/>
    <s v="4X2TCO"/>
    <s v="E1"/>
    <s v="655193420003"/>
    <s v="L010992"/>
    <s v="OV369"/>
    <s v="2150-6710"/>
    <x v="206"/>
    <m/>
    <s v="V2"/>
    <s v="SQF"/>
    <m/>
    <m/>
    <m/>
    <m/>
    <s v="FG"/>
    <m/>
    <m/>
    <s v="NO CONFORME"/>
    <s v=" "/>
    <m/>
    <m/>
    <m/>
    <m/>
    <m/>
    <m/>
    <m/>
  </r>
  <r>
    <n v="2019"/>
    <n v="9"/>
    <x v="19"/>
    <d v="2019-09-05T00:00:00"/>
    <s v="XND"/>
    <s v="H60A"/>
    <s v="655"/>
    <s v="MADC-S"/>
    <s v="M9T-670"/>
    <s v="1K1-027"/>
    <s v="4X2TCO"/>
    <s v="E1"/>
    <s v="655193420003"/>
    <s v="L010992"/>
    <s v="OV369"/>
    <s v="4070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19"/>
    <d v="2019-09-05T00:00:00"/>
    <s v="XND"/>
    <s v="H60A"/>
    <s v="655"/>
    <s v="MADC-S"/>
    <s v="M9T-670"/>
    <s v="1K1-027"/>
    <s v="TR4X4"/>
    <s v="E2A"/>
    <s v="655193531153"/>
    <s v="L011441"/>
    <s v="OV369"/>
    <s v="1530-4303"/>
    <x v="207"/>
    <m/>
    <s v="V2"/>
    <s v="MONTAJE"/>
    <m/>
    <m/>
    <m/>
    <m/>
    <s v="MR"/>
    <m/>
    <m/>
    <s v="ASPECTO"/>
    <s v=" "/>
    <m/>
    <m/>
    <m/>
    <m/>
    <m/>
    <m/>
    <m/>
  </r>
  <r>
    <n v="2019"/>
    <n v="9"/>
    <x v="19"/>
    <d v="2019-09-06T00:00:00"/>
    <s v="XND"/>
    <s v="H60A"/>
    <s v="655"/>
    <s v="MADC-S"/>
    <s v="M9T-670"/>
    <s v="1K1-027"/>
    <s v="TR4X2"/>
    <s v="E1"/>
    <s v="655193530257"/>
    <s v="L011503"/>
    <s v="OV369"/>
    <s v="1020-4352"/>
    <x v="208"/>
    <m/>
    <s v="V2"/>
    <s v="PINTURA"/>
    <m/>
    <m/>
    <m/>
    <m/>
    <s v="FG"/>
    <m/>
    <m/>
    <s v="ASPECTO"/>
    <s v=" "/>
    <m/>
    <m/>
    <m/>
    <m/>
    <m/>
    <m/>
    <m/>
  </r>
  <r>
    <n v="2019"/>
    <n v="9"/>
    <x v="19"/>
    <d v="2019-09-06T00:00:00"/>
    <s v="XND"/>
    <s v="H60A"/>
    <s v="655"/>
    <s v="MADC-S"/>
    <s v="M9T-670"/>
    <s v="1K1-027"/>
    <s v="TR4X2"/>
    <s v="E1"/>
    <s v="655193530257"/>
    <s v="L011503"/>
    <s v="OV369"/>
    <s v="1040-4207"/>
    <x v="209"/>
    <m/>
    <s v="V2"/>
    <s v="PINTURA"/>
    <m/>
    <m/>
    <m/>
    <m/>
    <s v="FG"/>
    <m/>
    <m/>
    <s v="ASPECTO"/>
    <s v=" "/>
    <m/>
    <m/>
    <m/>
    <m/>
    <m/>
    <m/>
    <m/>
  </r>
  <r>
    <n v="2019"/>
    <n v="9"/>
    <x v="19"/>
    <d v="2019-09-06T00:00:00"/>
    <s v="XND"/>
    <s v="H60A"/>
    <s v="655"/>
    <s v="MADC-S"/>
    <s v="M9T-670"/>
    <s v="1K1-027"/>
    <s v="TR4X2"/>
    <s v="E1"/>
    <s v="655193530257"/>
    <s v="L011503"/>
    <s v="OV369"/>
    <s v="0011-4926"/>
    <x v="122"/>
    <m/>
    <s v="V2"/>
    <s v="SOLDADURA"/>
    <m/>
    <m/>
    <m/>
    <m/>
    <s v="ND"/>
    <m/>
    <s v="CSCS2"/>
    <s v="GEOMETRIA"/>
    <s v="H"/>
    <s v="BARRERA"/>
    <m/>
    <m/>
    <m/>
    <m/>
    <m/>
    <m/>
  </r>
  <r>
    <n v="2019"/>
    <n v="9"/>
    <x v="19"/>
    <d v="2019-09-06T00:00:00"/>
    <s v="XND"/>
    <s v="H60A"/>
    <s v="655"/>
    <s v="MADC-S"/>
    <s v="M9T-670"/>
    <s v="1K1-027"/>
    <s v="TR4X4"/>
    <s v="E1D"/>
    <s v="655193530590"/>
    <s v="L011499"/>
    <s v="OV369"/>
    <s v="2120-6306"/>
    <x v="199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19"/>
    <d v="2019-09-06T00:00:00"/>
    <s v="XND"/>
    <s v="H60A"/>
    <s v="655"/>
    <s v="MADC-S"/>
    <s v="M9T-670"/>
    <s v="1K1-027"/>
    <s v="TR4X4"/>
    <s v="E1D"/>
    <s v="655193530590"/>
    <s v="L011499"/>
    <s v="OV369"/>
    <s v="2330-5002"/>
    <x v="210"/>
    <m/>
    <s v="V2"/>
    <s v="DLI"/>
    <m/>
    <m/>
    <m/>
    <m/>
    <s v="ND"/>
    <m/>
    <s v="CSCS2"/>
    <s v="DEGRADACION"/>
    <s v="J"/>
    <s v="QUINTERO"/>
    <m/>
    <m/>
    <m/>
    <m/>
    <m/>
    <m/>
  </r>
  <r>
    <n v="2019"/>
    <n v="9"/>
    <x v="19"/>
    <d v="2019-09-06T00:00:00"/>
    <s v="XND"/>
    <s v="H60A"/>
    <s v="655"/>
    <s v="MADC-S"/>
    <s v="M9T-670"/>
    <s v="1K1-027"/>
    <s v="TR4X4"/>
    <s v="E1D"/>
    <s v="655193530590"/>
    <s v="L011499"/>
    <s v="OV369"/>
    <s v="1450-4504"/>
    <x v="211"/>
    <m/>
    <s v="V2"/>
    <s v="PINTURA"/>
    <m/>
    <m/>
    <m/>
    <m/>
    <s v="MR"/>
    <m/>
    <m/>
    <s v="ASPECTO"/>
    <s v=" "/>
    <m/>
    <m/>
    <m/>
    <m/>
    <m/>
    <m/>
    <m/>
  </r>
  <r>
    <n v="2019"/>
    <n v="9"/>
    <x v="20"/>
    <d v="2019-09-12T00:00:00"/>
    <s v="XND"/>
    <s v="H60A"/>
    <s v="655"/>
    <s v="MADC-S"/>
    <s v="M9T-670"/>
    <s v="AJ0-006"/>
    <s v="4X4TST"/>
    <s v="E3"/>
    <s v="655193520025"/>
    <s v="L011560"/>
    <s v="OV369"/>
    <s v="0060-4025"/>
    <x v="161"/>
    <m/>
    <s v="V2"/>
    <s v="SOLDADURA"/>
    <m/>
    <m/>
    <m/>
    <m/>
    <s v="MR"/>
    <m/>
    <m/>
    <s v="GEOMETRIA"/>
    <s v=" "/>
    <m/>
    <m/>
    <m/>
    <m/>
    <m/>
    <m/>
    <m/>
  </r>
  <r>
    <n v="2019"/>
    <n v="9"/>
    <x v="20"/>
    <d v="2019-09-12T00:00:00"/>
    <s v="XND"/>
    <s v="H60A"/>
    <s v="655"/>
    <s v="MADC-S"/>
    <s v="M9T-670"/>
    <s v="AJ0-006"/>
    <s v="TR4X2"/>
    <s v="E3"/>
    <s v="655193531760"/>
    <s v="L011581"/>
    <s v="TEKNH"/>
    <s v="1190-4376"/>
    <x v="212"/>
    <m/>
    <s v="V2"/>
    <s v="PINTURA"/>
    <m/>
    <m/>
    <m/>
    <m/>
    <s v="ND"/>
    <m/>
    <s v="CSCS3"/>
    <s v="ASPECTO"/>
    <s v="I"/>
    <s v="DIAZ"/>
    <m/>
    <m/>
    <m/>
    <m/>
    <m/>
    <m/>
  </r>
  <r>
    <n v="2019"/>
    <n v="9"/>
    <x v="20"/>
    <d v="2019-09-13T00:00:00"/>
    <s v="XND"/>
    <s v="H60A"/>
    <s v="655"/>
    <s v="MADC-S"/>
    <s v="M9T-670"/>
    <s v="1K1-027"/>
    <s v="4X4TST"/>
    <s v="E2A"/>
    <s v="655193530150"/>
    <s v="L011629"/>
    <s v="OV369"/>
    <s v="2120-6306"/>
    <x v="199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20"/>
    <d v="2019-09-13T00:00:00"/>
    <s v="XND"/>
    <s v="H60A"/>
    <s v="655"/>
    <s v="MADC-S"/>
    <s v="M9T-670"/>
    <s v="1K1-027"/>
    <s v="4X4TST"/>
    <s v="E2A"/>
    <s v="655193530150"/>
    <s v="L011629"/>
    <s v="OV369"/>
    <s v="0011-4926"/>
    <x v="122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9"/>
    <x v="20"/>
    <d v="2019-09-13T00:00:00"/>
    <s v="XND"/>
    <s v="H60A"/>
    <s v="655"/>
    <s v="MADC-S"/>
    <s v="M9T-670"/>
    <s v="1K1-027"/>
    <s v="TR4X2"/>
    <s v="E1D"/>
    <s v="655193530626"/>
    <s v="L011630"/>
    <s v="OV369"/>
    <s v="1070-4513"/>
    <x v="213"/>
    <m/>
    <s v="V2"/>
    <s v="PINTURA"/>
    <m/>
    <m/>
    <m/>
    <m/>
    <s v="FG"/>
    <m/>
    <m/>
    <s v="ASPECTO"/>
    <s v=" "/>
    <m/>
    <m/>
    <m/>
    <m/>
    <m/>
    <m/>
    <m/>
  </r>
  <r>
    <n v="2019"/>
    <n v="9"/>
    <x v="20"/>
    <d v="2019-09-13T00:00:00"/>
    <s v="XND"/>
    <s v="H60A"/>
    <s v="655"/>
    <s v="MADC-S"/>
    <s v="M9T-670"/>
    <s v="1K1-027"/>
    <s v="TR4X2"/>
    <s v="E1D"/>
    <s v="655193530626"/>
    <s v="L011630"/>
    <s v="OV369"/>
    <s v="1530-4214"/>
    <x v="214"/>
    <m/>
    <s v="V1"/>
    <s v="SOLDADURA"/>
    <m/>
    <m/>
    <m/>
    <m/>
    <s v="FG"/>
    <m/>
    <m/>
    <s v="ASPECTO"/>
    <s v=" "/>
    <m/>
    <m/>
    <m/>
    <m/>
    <m/>
    <m/>
    <m/>
  </r>
  <r>
    <n v="2019"/>
    <n v="9"/>
    <x v="21"/>
    <d v="2019-09-16T00:00:00"/>
    <s v="XND"/>
    <s v="H60A"/>
    <s v="655"/>
    <s v="MADC-S"/>
    <s v="M9T-670"/>
    <s v="1K1-027"/>
    <s v="TR4X2"/>
    <s v="E1D"/>
    <s v="655193530572"/>
    <s v="L011604"/>
    <s v="OV369"/>
    <s v="2120-6306"/>
    <x v="199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21"/>
    <d v="2019-09-17T00:00:00"/>
    <s v="XND"/>
    <s v="H60A"/>
    <s v="655"/>
    <s v="MADC-S"/>
    <s v="M9T-670"/>
    <s v="AJ0-006"/>
    <s v="4X4TST"/>
    <s v="E1D"/>
    <s v="655193530637"/>
    <s v="L011704"/>
    <s v="OV369"/>
    <s v="0031-4146"/>
    <x v="215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9"/>
    <x v="21"/>
    <d v="2019-09-17T00:00:00"/>
    <s v="XND"/>
    <s v="H60A"/>
    <s v="655"/>
    <s v="MADC-S"/>
    <s v="M9T-670"/>
    <s v="AJ0-006"/>
    <s v="TR4X4"/>
    <s v="E2A"/>
    <s v="655193531090"/>
    <s v="L011757"/>
    <s v="OV369"/>
    <s v="1180-4418"/>
    <x v="181"/>
    <m/>
    <s v="V2"/>
    <s v="PINTURA"/>
    <m/>
    <m/>
    <m/>
    <m/>
    <s v="ND"/>
    <m/>
    <s v="CSCS3"/>
    <s v="ASPECTO"/>
    <s v="I"/>
    <s v="DIAZ"/>
    <m/>
    <m/>
    <m/>
    <m/>
    <m/>
    <m/>
  </r>
  <r>
    <n v="2019"/>
    <n v="9"/>
    <x v="21"/>
    <d v="2019-09-17T00:00:00"/>
    <s v="XND"/>
    <s v="H60A"/>
    <s v="655"/>
    <s v="MADC-S"/>
    <s v="M9T-670"/>
    <s v="AJ0-006"/>
    <s v="TR4X4"/>
    <s v="E2A"/>
    <s v="655193531090"/>
    <s v="L011757"/>
    <s v="OV369"/>
    <s v="4150-6306"/>
    <x v="74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21"/>
    <d v="2019-09-18T00:00:00"/>
    <s v="XND"/>
    <s v="H60A"/>
    <s v="655"/>
    <s v="MADC-S"/>
    <s v="M9T-670"/>
    <s v="1K1-027"/>
    <s v="4X4TST"/>
    <s v="E2A"/>
    <s v="655193531184"/>
    <s v="L011722"/>
    <s v="OV369"/>
    <s v="2120-6342"/>
    <x v="216"/>
    <m/>
    <s v="V2"/>
    <s v="DIVD"/>
    <m/>
    <m/>
    <m/>
    <m/>
    <s v="ND"/>
    <m/>
    <s v="CSCS1"/>
    <s v="MODO OPERATORIO"/>
    <s v="D"/>
    <s v="TOLEDO"/>
    <m/>
    <m/>
    <m/>
    <m/>
    <m/>
    <m/>
  </r>
  <r>
    <n v="2019"/>
    <n v="9"/>
    <x v="21"/>
    <d v="2019-09-18T00:00:00"/>
    <s v="XND"/>
    <s v="H60A"/>
    <s v="655"/>
    <s v="MADC-S"/>
    <s v="M9T-670"/>
    <s v="1K1-027"/>
    <s v="TR4X2"/>
    <s v="E3P"/>
    <s v="655193531738"/>
    <s v="L011812"/>
    <s v="OV369"/>
    <s v="1420-4893"/>
    <x v="217"/>
    <m/>
    <s v="V2"/>
    <s v="PINTURA"/>
    <m/>
    <m/>
    <m/>
    <m/>
    <s v="FG"/>
    <m/>
    <m/>
    <s v="ASPECTO"/>
    <s v=" "/>
    <m/>
    <m/>
    <m/>
    <m/>
    <m/>
    <m/>
    <m/>
  </r>
  <r>
    <n v="2019"/>
    <n v="9"/>
    <x v="21"/>
    <d v="2019-09-19T00:00:00"/>
    <s v="XND"/>
    <s v="H60A"/>
    <s v="655"/>
    <s v="MADC-S"/>
    <s v="M9T-670"/>
    <s v="1K1-027"/>
    <s v="TR4X4"/>
    <s v="E3"/>
    <s v="655193531260"/>
    <s v="L011790"/>
    <s v="TEKNH"/>
    <s v="3190-5106"/>
    <x v="218"/>
    <m/>
    <s v="V2"/>
    <s v="SOLDADURA"/>
    <m/>
    <m/>
    <m/>
    <m/>
    <s v="FG"/>
    <m/>
    <m/>
    <s v="MODO OPERATORIO"/>
    <s v=" "/>
    <m/>
    <m/>
    <m/>
    <m/>
    <m/>
    <m/>
    <m/>
  </r>
  <r>
    <n v="2019"/>
    <n v="9"/>
    <x v="21"/>
    <d v="2019-09-19T00:00:00"/>
    <s v="XND"/>
    <s v="H60A"/>
    <s v="655"/>
    <s v="MADC-S"/>
    <s v="M9T-670"/>
    <s v="1K1-027"/>
    <s v="TR4X4"/>
    <s v="E3"/>
    <s v="655193531260"/>
    <s v="L011790"/>
    <s v="TEKNH"/>
    <s v="2120-5041"/>
    <x v="130"/>
    <m/>
    <s v="V2"/>
    <s v="SQF"/>
    <m/>
    <m/>
    <m/>
    <m/>
    <s v="ND"/>
    <m/>
    <s v="CSCS2"/>
    <s v="MODO OPERATORIO"/>
    <s v="B"/>
    <s v="CARRIZO"/>
    <m/>
    <m/>
    <m/>
    <m/>
    <m/>
    <m/>
  </r>
  <r>
    <n v="2019"/>
    <n v="9"/>
    <x v="21"/>
    <d v="2019-09-19T00:00:00"/>
    <s v="XND"/>
    <s v="H60A"/>
    <s v="655"/>
    <s v="MADC-S"/>
    <s v="M9T-670"/>
    <s v="1K1-027"/>
    <s v="TR4X4"/>
    <s v="E3"/>
    <s v="655193531260"/>
    <s v="L011790"/>
    <s v="TEKNH"/>
    <s v="1400-4504"/>
    <x v="219"/>
    <m/>
    <s v="V2"/>
    <s v="PINTURA"/>
    <m/>
    <m/>
    <m/>
    <m/>
    <s v="MR"/>
    <m/>
    <m/>
    <s v="ASPECTO"/>
    <s v=" "/>
    <m/>
    <m/>
    <m/>
    <m/>
    <m/>
    <m/>
    <m/>
  </r>
  <r>
    <n v="2019"/>
    <n v="9"/>
    <x v="21"/>
    <d v="2019-09-19T00:00:00"/>
    <s v="XND"/>
    <s v="H60A"/>
    <s v="655"/>
    <s v="MADC-S"/>
    <s v="M9T-670"/>
    <s v="1K1-027"/>
    <s v="TR4X2"/>
    <s v="E2A"/>
    <s v="655193801671"/>
    <s v="L011823"/>
    <s v="TERPR"/>
    <s v="1420-6441"/>
    <x v="128"/>
    <m/>
    <s v="V2"/>
    <s v="SQF"/>
    <m/>
    <m/>
    <m/>
    <m/>
    <s v="FG"/>
    <m/>
    <m/>
    <s v="NO CONFORME"/>
    <s v=" "/>
    <m/>
    <m/>
    <m/>
    <m/>
    <m/>
    <m/>
    <m/>
  </r>
  <r>
    <n v="2019"/>
    <n v="9"/>
    <x v="21"/>
    <d v="2019-09-19T00:00:00"/>
    <s v="XND"/>
    <s v="H60A"/>
    <s v="655"/>
    <s v="MADC-S"/>
    <s v="M9T-670"/>
    <s v="1K1-027"/>
    <s v="TR4X2"/>
    <s v="E2A"/>
    <s v="655193801671"/>
    <s v="L011823"/>
    <s v="TERPR"/>
    <s v="1400-4513"/>
    <x v="143"/>
    <m/>
    <s v="V2"/>
    <s v="PINTURA"/>
    <m/>
    <m/>
    <m/>
    <m/>
    <s v="MR"/>
    <m/>
    <m/>
    <s v="ASPECTO"/>
    <s v=" "/>
    <m/>
    <m/>
    <m/>
    <m/>
    <m/>
    <m/>
    <m/>
  </r>
  <r>
    <n v="2019"/>
    <n v="9"/>
    <x v="21"/>
    <d v="2019-09-19T00:00:00"/>
    <s v="XND"/>
    <s v="H60A"/>
    <s v="655"/>
    <s v="MADC-S"/>
    <s v="M9T-670"/>
    <s v="1K1-027"/>
    <s v="TR4X2"/>
    <s v="E2A"/>
    <s v="655193801671"/>
    <s v="L011823"/>
    <s v="TERPR"/>
    <s v="8710-8100"/>
    <x v="220"/>
    <m/>
    <s v="V2"/>
    <s v="SQF"/>
    <m/>
    <m/>
    <m/>
    <m/>
    <s v="FG"/>
    <m/>
    <m/>
    <s v="RUIDO"/>
    <s v=" "/>
    <m/>
    <m/>
    <m/>
    <m/>
    <m/>
    <m/>
    <m/>
  </r>
  <r>
    <n v="2019"/>
    <n v="9"/>
    <x v="21"/>
    <d v="2019-09-20T00:00:00"/>
    <s v="XND"/>
    <s v="H60A"/>
    <s v="655"/>
    <s v="MADC-S"/>
    <s v="M9T-670"/>
    <s v="AJ0-006"/>
    <s v="4X4TST"/>
    <s v="E2A"/>
    <s v="655193530235"/>
    <s v="L011963"/>
    <s v="OV727"/>
    <s v="0060-4026"/>
    <x v="189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9"/>
    <x v="21"/>
    <d v="2019-09-20T00:00:00"/>
    <s v="XND"/>
    <s v="H60A"/>
    <s v="655"/>
    <s v="MADC-S"/>
    <s v="M9T-670"/>
    <s v="AJ0-006"/>
    <s v="TR4X4"/>
    <s v="E1D"/>
    <s v="655193530614"/>
    <s v="L011892"/>
    <s v="OV369"/>
    <s v="2120-6306"/>
    <x v="199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22"/>
    <d v="2019-09-23T00:00:00"/>
    <s v="XND"/>
    <s v="H60A"/>
    <s v="655"/>
    <s v="MADC-S"/>
    <s v="M9T-670"/>
    <s v="1K1-027"/>
    <s v="4X4TST"/>
    <s v="E2A"/>
    <s v="655193530819"/>
    <s v="L012065"/>
    <s v="NV676"/>
    <s v="0060-4026"/>
    <x v="189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9"/>
    <x v="22"/>
    <d v="2019-09-24T00:00:00"/>
    <s v="XND"/>
    <s v="H60A"/>
    <s v="655"/>
    <s v="MADC-S"/>
    <s v="M9T-670"/>
    <s v="1K1-027"/>
    <s v="TR4X4"/>
    <s v="E2A"/>
    <s v="655193531059"/>
    <s v="L012031"/>
    <s v="OV369"/>
    <s v="4720-4514"/>
    <x v="221"/>
    <m/>
    <s v="V1"/>
    <s v="PINTURA"/>
    <m/>
    <m/>
    <m/>
    <m/>
    <s v="FG"/>
    <m/>
    <m/>
    <s v="FALTANTE"/>
    <s v=" "/>
    <m/>
    <m/>
    <m/>
    <m/>
    <m/>
    <m/>
    <m/>
  </r>
  <r>
    <n v="2019"/>
    <n v="9"/>
    <x v="22"/>
    <d v="2019-09-24T00:00:00"/>
    <s v="XND"/>
    <s v="H60A"/>
    <s v="655"/>
    <s v="MADC-S"/>
    <s v="M9T-670"/>
    <s v="1K1-027"/>
    <s v="TR4X4"/>
    <s v="E2A"/>
    <s v="655193531059"/>
    <s v="L012031"/>
    <s v="OV369"/>
    <s v="3190-5106"/>
    <x v="218"/>
    <m/>
    <s v="V2"/>
    <s v="SOLDADURA"/>
    <m/>
    <m/>
    <m/>
    <m/>
    <s v="FG"/>
    <m/>
    <m/>
    <s v="MODO OPERATORIO"/>
    <s v=" "/>
    <m/>
    <m/>
    <m/>
    <m/>
    <m/>
    <m/>
    <m/>
  </r>
  <r>
    <n v="2019"/>
    <n v="9"/>
    <x v="22"/>
    <d v="2019-09-24T00:00:00"/>
    <s v="XND"/>
    <s v="H60A"/>
    <s v="655"/>
    <s v="MADC-S"/>
    <s v="M9T-670"/>
    <s v="1K1-027"/>
    <s v="TR4X4"/>
    <s v="E2A"/>
    <s v="655193531059"/>
    <s v="L012031"/>
    <s v="OV369"/>
    <s v="2120-5041"/>
    <x v="130"/>
    <m/>
    <s v="V2"/>
    <s v="SQF"/>
    <m/>
    <m/>
    <m/>
    <m/>
    <s v="ND"/>
    <m/>
    <s v="CSCS2"/>
    <s v="MODO OPERATORIO"/>
    <s v="B"/>
    <s v="CARRIZO"/>
    <m/>
    <m/>
    <m/>
    <m/>
    <m/>
    <m/>
  </r>
  <r>
    <n v="2019"/>
    <n v="9"/>
    <x v="22"/>
    <d v="2019-09-24T00:00:00"/>
    <s v="XND"/>
    <s v="H60A"/>
    <s v="655"/>
    <s v="MADC-S"/>
    <s v="M9T-670"/>
    <s v="1K1-027"/>
    <s v="TR4X4"/>
    <s v="E2A"/>
    <s v="655193531059"/>
    <s v="L012031"/>
    <s v="OV369"/>
    <s v="2330-5216"/>
    <x v="222"/>
    <m/>
    <s v="V2"/>
    <s v="MONTAJE"/>
    <m/>
    <m/>
    <m/>
    <m/>
    <s v="FG"/>
    <m/>
    <m/>
    <s v="ASPECTO"/>
    <s v=" "/>
    <m/>
    <m/>
    <m/>
    <m/>
    <m/>
    <m/>
    <m/>
  </r>
  <r>
    <n v="2019"/>
    <n v="9"/>
    <x v="22"/>
    <d v="2019-09-24T00:00:00"/>
    <s v="XND"/>
    <s v="H60A"/>
    <s v="655"/>
    <s v="MADC-S"/>
    <s v="M9T-670"/>
    <s v="1K1-027"/>
    <s v="TR4X2"/>
    <s v="E2A"/>
    <s v="655193920137"/>
    <s v="L012102"/>
    <s v="OV369"/>
    <s v="0021-4222"/>
    <x v="61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9"/>
    <x v="22"/>
    <d v="2019-09-25T00:00:00"/>
    <s v="XND"/>
    <s v="H60A"/>
    <s v="655"/>
    <s v="MADC-S"/>
    <s v="M9T-670"/>
    <s v="AJ0-006"/>
    <s v="TR4X4"/>
    <s v="E2A"/>
    <s v="655193920149"/>
    <s v="L012168"/>
    <s v="OV369"/>
    <s v="0240-4313"/>
    <x v="142"/>
    <m/>
    <s v="V2"/>
    <s v="SOLDADURA"/>
    <m/>
    <m/>
    <m/>
    <m/>
    <s v="FG"/>
    <m/>
    <m/>
    <s v="DEGRADACION"/>
    <s v=" "/>
    <m/>
    <m/>
    <m/>
    <m/>
    <m/>
    <m/>
    <m/>
  </r>
  <r>
    <n v="2019"/>
    <n v="9"/>
    <x v="22"/>
    <d v="2019-09-25T00:00:00"/>
    <s v="XND"/>
    <s v="H60A"/>
    <s v="655"/>
    <s v="MADC-S"/>
    <s v="M9T-670"/>
    <s v="AJ0-006"/>
    <s v="TR4X4"/>
    <s v="E2A"/>
    <s v="655193920149"/>
    <s v="L012168"/>
    <s v="OV369"/>
    <s v="2150-6667"/>
    <x v="223"/>
    <m/>
    <s v="V2"/>
    <s v="SQF"/>
    <m/>
    <m/>
    <m/>
    <m/>
    <s v="ND"/>
    <m/>
    <s v="CSCS1"/>
    <s v="ASPECTO"/>
    <s v="C"/>
    <s v="FERREYRA"/>
    <m/>
    <m/>
    <m/>
    <m/>
    <m/>
    <m/>
  </r>
  <r>
    <n v="2019"/>
    <n v="9"/>
    <x v="22"/>
    <d v="2019-09-25T00:00:00"/>
    <s v="XND"/>
    <s v="H60A"/>
    <s v="655"/>
    <s v="MADC-S"/>
    <s v="M9T-670"/>
    <s v="AJ0-006"/>
    <s v="TR4X4"/>
    <s v="E2A"/>
    <s v="655193920149"/>
    <s v="L012168"/>
    <s v="OV369"/>
    <s v="6580-3310"/>
    <x v="75"/>
    <m/>
    <s v="V2"/>
    <s v="ANALISIS"/>
    <m/>
    <m/>
    <m/>
    <m/>
    <s v="FG"/>
    <m/>
    <m/>
    <s v="FUNCIONAMIENTO"/>
    <s v=" "/>
    <m/>
    <m/>
    <m/>
    <m/>
    <m/>
    <m/>
    <m/>
  </r>
  <r>
    <n v="2019"/>
    <n v="9"/>
    <x v="22"/>
    <d v="2019-09-25T00:00:00"/>
    <s v="XND"/>
    <s v="H60A"/>
    <s v="655"/>
    <s v="MADC-S"/>
    <s v="M9T-670"/>
    <s v="AJ0-006"/>
    <s v="4X4TST"/>
    <s v="E3P"/>
    <s v="655193940106"/>
    <s v="L012167"/>
    <s v="OV369"/>
    <s v="2120-5654"/>
    <x v="224"/>
    <m/>
    <s v="V2"/>
    <s v="MONTAJE"/>
    <m/>
    <m/>
    <m/>
    <m/>
    <s v="ND"/>
    <m/>
    <s v="CSCS3"/>
    <s v="MODO OPERATORIO"/>
    <s v="I"/>
    <s v="DIAZ"/>
    <m/>
    <m/>
    <m/>
    <m/>
    <m/>
    <m/>
  </r>
  <r>
    <n v="2019"/>
    <n v="9"/>
    <x v="22"/>
    <d v="2019-09-26T00:00:00"/>
    <s v="XND"/>
    <s v="H60A"/>
    <s v="655"/>
    <s v="MADC-S"/>
    <s v="M9T-670"/>
    <s v="1K1-027"/>
    <s v="4X4TST"/>
    <s v="E1D"/>
    <s v="655193950107"/>
    <s v="L012232"/>
    <s v="OV369"/>
    <s v="0030-6306"/>
    <x v="225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22"/>
    <d v="2019-09-27T00:00:00"/>
    <s v="XND"/>
    <s v="H60A"/>
    <s v="655"/>
    <s v="MADC-S"/>
    <s v="M9T-670"/>
    <s v="1K1-027"/>
    <s v="TR4X2"/>
    <s v="E3P"/>
    <s v="655193950082"/>
    <s v="L012327"/>
    <s v="OV369"/>
    <s v="1180-4513"/>
    <x v="226"/>
    <m/>
    <s v="V2"/>
    <s v="PINTURA"/>
    <m/>
    <m/>
    <m/>
    <m/>
    <s v="ND"/>
    <m/>
    <s v="CSCS2"/>
    <s v="ASPECTO"/>
    <s v="K"/>
    <s v="HORESTEIN"/>
    <m/>
    <m/>
    <m/>
    <m/>
    <m/>
    <m/>
  </r>
  <r>
    <n v="2019"/>
    <n v="9"/>
    <x v="22"/>
    <d v="2019-09-27T00:00:00"/>
    <s v="XND"/>
    <s v="H60A"/>
    <s v="655"/>
    <s v="MADC-S"/>
    <s v="M9T-670"/>
    <s v="1K1-027"/>
    <s v="TR4X2"/>
    <s v="E3P"/>
    <s v="655193950082"/>
    <s v="L012327"/>
    <s v="OV369"/>
    <s v="4150-6306"/>
    <x v="74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22"/>
    <d v="2019-09-27T00:00:00"/>
    <s v="XND"/>
    <s v="H60A"/>
    <s v="655"/>
    <s v="MADC-S"/>
    <s v="M9T-670"/>
    <s v="1K1-027"/>
    <s v="TR4X4"/>
    <s v="E3"/>
    <s v="655194050035"/>
    <s v="L012324"/>
    <s v="OV369"/>
    <s v="1510-5215"/>
    <x v="198"/>
    <m/>
    <s v="V2"/>
    <s v="PINTURA"/>
    <m/>
    <m/>
    <m/>
    <m/>
    <s v="ND"/>
    <m/>
    <s v="CSCS2"/>
    <s v="DEGRADACION"/>
    <s v="K"/>
    <s v="HORESTEIN"/>
    <m/>
    <m/>
    <m/>
    <m/>
    <m/>
    <m/>
  </r>
  <r>
    <n v="2019"/>
    <n v="9"/>
    <x v="22"/>
    <d v="2019-09-27T00:00:00"/>
    <s v="XND"/>
    <s v="H60A"/>
    <s v="655"/>
    <s v="MADC-S"/>
    <s v="M9T-670"/>
    <s v="1K1-027"/>
    <s v="TR4X4"/>
    <s v="E3"/>
    <s v="655194050035"/>
    <s v="L012324"/>
    <s v="OV369"/>
    <s v="4150-6306"/>
    <x v="74"/>
    <m/>
    <s v="V2"/>
    <s v="DIVD"/>
    <m/>
    <m/>
    <m/>
    <m/>
    <s v="MR"/>
    <m/>
    <m/>
    <s v="MODO OPERATORIO"/>
    <s v=" "/>
    <m/>
    <m/>
    <m/>
    <m/>
    <m/>
    <m/>
    <m/>
  </r>
  <r>
    <n v="2019"/>
    <n v="9"/>
    <x v="22"/>
    <d v="2019-09-27T00:00:00"/>
    <s v="XND"/>
    <s v="H60A"/>
    <s v="655"/>
    <s v="MADC-S"/>
    <s v="M9T-670"/>
    <s v="1K1-027"/>
    <s v="TR4X4"/>
    <s v="E3"/>
    <s v="655194050035"/>
    <s v="L012324"/>
    <s v="OV369"/>
    <s v="2330-5779"/>
    <x v="227"/>
    <m/>
    <s v="V2"/>
    <s v="MONTAJE"/>
    <m/>
    <m/>
    <m/>
    <m/>
    <s v="FG"/>
    <m/>
    <m/>
    <s v="DEGRADACION"/>
    <s v=" "/>
    <m/>
    <m/>
    <m/>
    <m/>
    <m/>
    <m/>
    <m/>
  </r>
  <r>
    <n v="2019"/>
    <n v="10"/>
    <x v="23"/>
    <d v="2019-09-30T00:00:00"/>
    <s v="XND"/>
    <s v="H60A"/>
    <s v="655"/>
    <s v="MADC-S"/>
    <s v="M9T-670"/>
    <s v="AJ0-006"/>
    <s v="4X4TST"/>
    <s v="E1D"/>
    <s v="655193950068"/>
    <s v="L012374"/>
    <s v="OV369"/>
    <s v="3420-6617"/>
    <x v="228"/>
    <m/>
    <s v="V2"/>
    <s v="MONTAJE"/>
    <m/>
    <m/>
    <m/>
    <m/>
    <s v="ND"/>
    <m/>
    <s v="CSCS1"/>
    <s v="MODO OPERATORIO"/>
    <s v="D"/>
    <s v="TOLEDO"/>
    <m/>
    <m/>
    <m/>
    <m/>
    <m/>
    <m/>
  </r>
  <r>
    <n v="2019"/>
    <n v="10"/>
    <x v="23"/>
    <d v="2019-10-02T00:00:00"/>
    <s v="XND"/>
    <s v="H60A"/>
    <s v="655"/>
    <s v="MADC-S"/>
    <s v="M9T-670"/>
    <s v="1K1-027"/>
    <s v="TR4X4"/>
    <s v="E1D"/>
    <s v="655194010067"/>
    <s v="L012433"/>
    <s v="TEKNH"/>
    <s v="0060-4026"/>
    <x v="189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10"/>
    <x v="23"/>
    <d v="2019-10-02T00:00:00"/>
    <s v="XND"/>
    <s v="H60A"/>
    <s v="655"/>
    <s v="MADC-S"/>
    <s v="M9T-670"/>
    <s v="1K1-027"/>
    <s v="TR4X4"/>
    <s v="E1D"/>
    <s v="655194010067"/>
    <s v="L012433"/>
    <s v="TEKNH"/>
    <s v="6650-2000"/>
    <x v="32"/>
    <m/>
    <s v="V2"/>
    <s v="ANALISIS"/>
    <m/>
    <m/>
    <m/>
    <m/>
    <s v="FG"/>
    <m/>
    <m/>
    <s v="FUNCIONAMIENTO"/>
    <s v=" "/>
    <m/>
    <m/>
    <m/>
    <m/>
    <m/>
    <m/>
    <m/>
  </r>
  <r>
    <n v="2019"/>
    <n v="10"/>
    <x v="23"/>
    <d v="2019-10-02T00:00:00"/>
    <s v="XND"/>
    <s v="H60A"/>
    <s v="655"/>
    <s v="MADC-S"/>
    <s v="M9T-670"/>
    <s v="1K1-027"/>
    <s v="TR4X2"/>
    <s v="E1D"/>
    <s v="655194010075"/>
    <s v="L012507"/>
    <s v="TEKNH"/>
    <s v="0060-4025"/>
    <x v="161"/>
    <m/>
    <s v="V2"/>
    <s v="SOLDADURA"/>
    <m/>
    <m/>
    <m/>
    <m/>
    <s v="ND"/>
    <m/>
    <s v="CSCS2"/>
    <s v="GEOMETRIA"/>
    <s v="K"/>
    <s v="HORESTEIN"/>
    <m/>
    <m/>
    <m/>
    <m/>
    <m/>
    <m/>
  </r>
  <r>
    <n v="2019"/>
    <n v="10"/>
    <x v="23"/>
    <d v="2019-10-02T00:00:00"/>
    <s v="XND"/>
    <s v="H60A"/>
    <s v="655"/>
    <s v="MADC-S"/>
    <s v="M9T-670"/>
    <s v="1K1-027"/>
    <s v="TR4X2"/>
    <s v="E1D"/>
    <s v="655194010075"/>
    <s v="L012507"/>
    <s v="TEKNH"/>
    <s v="1400-5215"/>
    <x v="45"/>
    <m/>
    <s v="V2"/>
    <s v="PINTURA"/>
    <m/>
    <m/>
    <m/>
    <m/>
    <s v="ND"/>
    <m/>
    <s v="CSCS2"/>
    <s v="ASPECTO"/>
    <s v="K"/>
    <s v="HORESTEIN"/>
    <m/>
    <m/>
    <m/>
    <m/>
    <m/>
    <m/>
  </r>
  <r>
    <n v="2019"/>
    <n v="10"/>
    <x v="23"/>
    <d v="2019-10-04T00:00:00"/>
    <s v="XND"/>
    <s v="H60A"/>
    <s v="655"/>
    <s v="MADC-S"/>
    <s v="M9T-670"/>
    <s v="1K1-027"/>
    <s v="TR4X2"/>
    <s v="E2A"/>
    <s v="655193930115"/>
    <s v="L012635"/>
    <s v="OV727"/>
    <s v="2241-4202"/>
    <x v="229"/>
    <m/>
    <s v="V2"/>
    <s v="SOLDADURA"/>
    <m/>
    <m/>
    <m/>
    <m/>
    <s v="FG"/>
    <m/>
    <m/>
    <s v="MODO OPERATORIO"/>
    <s v=" "/>
    <m/>
    <m/>
    <m/>
    <m/>
    <m/>
    <m/>
    <m/>
  </r>
  <r>
    <n v="2019"/>
    <n v="10"/>
    <x v="23"/>
    <d v="2019-10-04T00:00:00"/>
    <s v="XND"/>
    <s v="H60A"/>
    <s v="655"/>
    <s v="MADC-S"/>
    <s v="M9T-670"/>
    <s v="1K1-027"/>
    <s v="4X4TST"/>
    <s v="E1"/>
    <s v="655194050025"/>
    <s v="L012524"/>
    <s v="OV369"/>
    <s v="4150-6305"/>
    <x v="40"/>
    <m/>
    <s v="V2"/>
    <s v="DIVD"/>
    <m/>
    <m/>
    <m/>
    <m/>
    <s v="ND"/>
    <m/>
    <s v="CSCS1"/>
    <s v="MODO OPERATORIO"/>
    <s v="D"/>
    <s v="TOLEDO"/>
    <m/>
    <m/>
    <m/>
    <m/>
    <m/>
    <m/>
  </r>
  <r>
    <n v="2019"/>
    <n v="10"/>
    <x v="24"/>
    <d v="2019-10-07T00:00:00"/>
    <s v="XND"/>
    <s v="H60A"/>
    <s v="655"/>
    <s v="MADC-S"/>
    <s v="M9T-670"/>
    <s v="1K1-027"/>
    <s v="TR4X2"/>
    <s v="E3"/>
    <s v="655194020107"/>
    <s v="L012653"/>
    <s v="TEKNH"/>
    <s v="0240-4313"/>
    <x v="142"/>
    <m/>
    <s v="V2"/>
    <s v="SOLDADURA"/>
    <m/>
    <m/>
    <m/>
    <m/>
    <s v="FG"/>
    <m/>
    <m/>
    <s v="DEGRADACION"/>
    <s v=" "/>
    <m/>
    <m/>
    <m/>
    <m/>
    <m/>
    <m/>
    <m/>
  </r>
  <r>
    <n v="2019"/>
    <n v="10"/>
    <x v="24"/>
    <d v="2019-10-07T00:00:00"/>
    <s v="XND"/>
    <s v="H60A"/>
    <s v="655"/>
    <s v="MADC-S"/>
    <s v="M9T-670"/>
    <s v="1K1-027"/>
    <s v="TR4X2"/>
    <s v="E3"/>
    <s v="655194020107"/>
    <s v="L012653"/>
    <s v="TEKNH"/>
    <s v="0021-4013"/>
    <x v="80"/>
    <m/>
    <s v="V2"/>
    <s v="SOLDADURA"/>
    <m/>
    <m/>
    <m/>
    <m/>
    <s v="ND"/>
    <m/>
    <s v="CSCS2"/>
    <s v="GEOMETRIA"/>
    <s v="K"/>
    <s v="HORESTEIN"/>
    <m/>
    <m/>
    <m/>
    <m/>
    <m/>
    <m/>
  </r>
  <r>
    <n v="2019"/>
    <n v="10"/>
    <x v="24"/>
    <d v="2019-10-07T00:00:00"/>
    <s v="XND"/>
    <s v="H60A"/>
    <s v="655"/>
    <s v="MADC-S"/>
    <s v="M9T-670"/>
    <s v="1K1-027"/>
    <s v="TR4X2"/>
    <s v="E3"/>
    <s v="655194020107"/>
    <s v="L012653"/>
    <s v="TEKNH"/>
    <s v="2120-5658"/>
    <x v="201"/>
    <m/>
    <s v="V2"/>
    <s v="MONTAJE"/>
    <m/>
    <m/>
    <m/>
    <m/>
    <s v="FG"/>
    <m/>
    <m/>
    <s v="MODO OPERATORIO"/>
    <s v=" "/>
    <m/>
    <m/>
    <m/>
    <m/>
    <m/>
    <m/>
    <m/>
  </r>
  <r>
    <n v="2019"/>
    <n v="10"/>
    <x v="24"/>
    <d v="2019-10-07T00:00:00"/>
    <s v="XND"/>
    <s v="H60A"/>
    <s v="655"/>
    <s v="MADC-S"/>
    <s v="M9T-670"/>
    <s v="1K1-027"/>
    <s v="TR4X2"/>
    <s v="E3"/>
    <s v="655194020107"/>
    <s v="L012653"/>
    <s v="TEKNH"/>
    <s v="1400-4210"/>
    <x v="148"/>
    <m/>
    <s v="V2"/>
    <s v="PINTURA"/>
    <m/>
    <m/>
    <m/>
    <m/>
    <s v="MR"/>
    <m/>
    <m/>
    <s v="ASPECTO"/>
    <s v=" "/>
    <m/>
    <m/>
    <m/>
    <m/>
    <m/>
    <m/>
    <m/>
  </r>
  <r>
    <n v="2019"/>
    <n v="10"/>
    <x v="24"/>
    <d v="2019-10-08T00:00:00"/>
    <s v="XND"/>
    <s v="H60A"/>
    <s v="655"/>
    <s v="MADC-S"/>
    <s v="M9T-670"/>
    <s v="1K1-027"/>
    <s v="TR4X4"/>
    <s v="E3"/>
    <s v="655194050046"/>
    <s v="L012625"/>
    <s v="TEKNH"/>
    <s v="1180-4414"/>
    <x v="230"/>
    <m/>
    <s v="V2"/>
    <s v="PINTURA"/>
    <m/>
    <m/>
    <m/>
    <m/>
    <s v="MR"/>
    <m/>
    <m/>
    <s v="ASPECTO"/>
    <s v=" "/>
    <m/>
    <m/>
    <m/>
    <m/>
    <m/>
    <m/>
    <m/>
  </r>
  <r>
    <n v="2019"/>
    <n v="10"/>
    <x v="24"/>
    <d v="2019-10-08T00:00:00"/>
    <s v="XND"/>
    <s v="H60A"/>
    <s v="655"/>
    <s v="MADC-S"/>
    <s v="M9T-670"/>
    <s v="1K1-027"/>
    <s v="TR4X4"/>
    <s v="E3"/>
    <s v="655194050046"/>
    <s v="L012625"/>
    <s v="TEKNH"/>
    <s v="1040-4773"/>
    <x v="231"/>
    <m/>
    <s v="V2"/>
    <s v="PINTURA"/>
    <m/>
    <m/>
    <m/>
    <m/>
    <s v="ND"/>
    <m/>
    <s v="CSCS3"/>
    <s v="ASPECTO"/>
    <s v="A"/>
    <s v="SUAREZ"/>
    <m/>
    <m/>
    <m/>
    <m/>
    <m/>
    <m/>
  </r>
  <r>
    <n v="2019"/>
    <n v="10"/>
    <x v="24"/>
    <d v="2019-10-09T00:00:00"/>
    <s v="XND"/>
    <s v="H60A"/>
    <s v="655"/>
    <s v="MADC-S"/>
    <s v="M9T-670"/>
    <s v="1K1-027"/>
    <s v="TR4X2"/>
    <s v="E2A"/>
    <s v="655194140059"/>
    <s v="L012821"/>
    <s v="OV369"/>
    <s v="0011-4026"/>
    <x v="232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10"/>
    <x v="24"/>
    <d v="2019-10-09T00:00:00"/>
    <s v="XND"/>
    <s v="H60A"/>
    <s v="655"/>
    <s v="MADC-S"/>
    <s v="M9T-670"/>
    <s v="1K1-027"/>
    <s v="TR4X2"/>
    <s v="E2A"/>
    <s v="655194140059"/>
    <s v="L012821"/>
    <s v="OV369"/>
    <s v="0011-4019"/>
    <x v="164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0"/>
    <x v="24"/>
    <d v="2019-10-09T00:00:00"/>
    <s v="XND"/>
    <s v="H60A"/>
    <s v="655"/>
    <s v="MADC-S"/>
    <s v="M9T-670"/>
    <s v="1K1-027"/>
    <s v="4X4TST"/>
    <s v="E3"/>
    <s v="655194220115"/>
    <s v="L012823"/>
    <s v="TEKNS"/>
    <s v="0030-4007"/>
    <x v="191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0"/>
    <x v="24"/>
    <d v="2019-10-09T00:00:00"/>
    <s v="XND"/>
    <s v="H60A"/>
    <s v="655"/>
    <s v="MADC-S"/>
    <s v="M9T-670"/>
    <s v="1K1-027"/>
    <s v="4X4TST"/>
    <s v="E3"/>
    <s v="655194220115"/>
    <s v="L012823"/>
    <s v="TEKNS"/>
    <s v="0011-4926"/>
    <x v="122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0"/>
    <x v="24"/>
    <d v="2019-10-09T00:00:00"/>
    <s v="XND"/>
    <s v="H60A"/>
    <s v="655"/>
    <s v="MADC-S"/>
    <s v="M9T-670"/>
    <s v="1K1-027"/>
    <s v="4X4TST"/>
    <s v="E3"/>
    <s v="655194220115"/>
    <s v="L012823"/>
    <s v="TEKNS"/>
    <s v="8312-6001"/>
    <x v="101"/>
    <m/>
    <s v="V2"/>
    <s v="ANALISIS"/>
    <m/>
    <m/>
    <m/>
    <m/>
    <s v="FG"/>
    <m/>
    <m/>
    <s v="RUIDO"/>
    <s v=" "/>
    <m/>
    <m/>
    <m/>
    <m/>
    <m/>
    <m/>
    <m/>
  </r>
  <r>
    <n v="2019"/>
    <n v="10"/>
    <x v="24"/>
    <d v="2019-10-10T00:00:00"/>
    <s v="XND"/>
    <s v="H60A"/>
    <s v="655"/>
    <s v="MADC-S"/>
    <s v="M9T-670"/>
    <s v="1K1-027"/>
    <s v="TR4X4"/>
    <s v="E3"/>
    <s v="655194120140"/>
    <s v="L012915"/>
    <s v="TEKNS"/>
    <s v="1270-4210"/>
    <x v="233"/>
    <m/>
    <s v="V2"/>
    <s v="PINTURA"/>
    <m/>
    <m/>
    <m/>
    <m/>
    <s v="MR"/>
    <m/>
    <m/>
    <s v="ASPECTO"/>
    <s v=" "/>
    <m/>
    <m/>
    <m/>
    <m/>
    <m/>
    <m/>
    <m/>
  </r>
  <r>
    <n v="2019"/>
    <n v="10"/>
    <x v="24"/>
    <d v="2019-10-10T00:00:00"/>
    <s v="XND"/>
    <s v="H60A"/>
    <s v="655"/>
    <s v="MADC-S"/>
    <s v="M9T-670"/>
    <s v="1K1-027"/>
    <s v="TR4X2"/>
    <s v="E1D"/>
    <s v="655194250125"/>
    <s v="L012904"/>
    <s v="TEKNH"/>
    <s v="1180-4513"/>
    <x v="226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10"/>
    <x v="24"/>
    <d v="2019-10-10T00:00:00"/>
    <s v="XND"/>
    <s v="H60A"/>
    <s v="655"/>
    <s v="MADC-S"/>
    <s v="M9T-670"/>
    <s v="1K1-027"/>
    <s v="TR4X2"/>
    <s v="E1D"/>
    <s v="655194250125"/>
    <s v="L012904"/>
    <s v="TEKNH"/>
    <s v="0011-4926"/>
    <x v="122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0"/>
    <x v="24"/>
    <d v="2019-10-11T00:00:00"/>
    <s v="XND"/>
    <s v="H60A"/>
    <s v="655"/>
    <s v="MADC-S"/>
    <s v="M9T-670"/>
    <s v="AJ0-006"/>
    <s v="4X4TST"/>
    <s v="E2A"/>
    <s v="655194220141"/>
    <s v="L012928"/>
    <s v="OV369"/>
    <s v="0011-4974"/>
    <x v="234"/>
    <m/>
    <s v="V2"/>
    <s v="SOLDADURA"/>
    <m/>
    <m/>
    <m/>
    <m/>
    <s v="ND"/>
    <m/>
    <s v="CSCS3"/>
    <s v="GEOMETRIA"/>
    <s v="I"/>
    <s v="DIAZ"/>
    <m/>
    <m/>
    <m/>
    <m/>
    <m/>
    <m/>
  </r>
  <r>
    <n v="2019"/>
    <n v="10"/>
    <x v="24"/>
    <d v="2019-10-11T00:00:00"/>
    <s v="XND"/>
    <s v="H60A"/>
    <s v="655"/>
    <s v="MADC-S"/>
    <s v="M9T-670"/>
    <s v="AJ0-006"/>
    <s v="4X4TST"/>
    <s v="E2A"/>
    <s v="655194220141"/>
    <s v="L012928"/>
    <s v="OV369"/>
    <s v="6580-3308"/>
    <x v="235"/>
    <m/>
    <s v="V2"/>
    <s v="ANALISIS"/>
    <m/>
    <m/>
    <m/>
    <m/>
    <s v="FG"/>
    <m/>
    <m/>
    <s v="FUNCIONAMIENTO"/>
    <s v=" "/>
    <m/>
    <m/>
    <m/>
    <m/>
    <m/>
    <m/>
    <m/>
  </r>
  <r>
    <n v="2019"/>
    <n v="10"/>
    <x v="24"/>
    <d v="2019-10-11T00:00:00"/>
    <s v="XND"/>
    <s v="H60A"/>
    <s v="655"/>
    <s v="MADC-S"/>
    <s v="M9T-670"/>
    <s v="1K1-027"/>
    <s v="TR4X4"/>
    <s v="E2A"/>
    <s v="655194250126"/>
    <s v="L012968"/>
    <s v="TEKNS"/>
    <s v="1420-6441"/>
    <x v="128"/>
    <m/>
    <s v="V2"/>
    <s v="SQF"/>
    <m/>
    <m/>
    <m/>
    <m/>
    <s v="FG"/>
    <m/>
    <m/>
    <s v="ASPECTO"/>
    <s v=" "/>
    <m/>
    <m/>
    <m/>
    <m/>
    <m/>
    <m/>
    <m/>
  </r>
  <r>
    <n v="2019"/>
    <n v="10"/>
    <x v="24"/>
    <d v="2019-10-11T00:00:00"/>
    <s v="XND"/>
    <s v="H60A"/>
    <s v="655"/>
    <s v="MADC-S"/>
    <s v="M9T-670"/>
    <s v="1K1-027"/>
    <s v="TR4X4"/>
    <s v="E2A"/>
    <s v="655194250126"/>
    <s v="L012968"/>
    <s v="TEKNS"/>
    <s v="1530-4504"/>
    <x v="236"/>
    <m/>
    <s v="V2"/>
    <s v="MONTAJE"/>
    <m/>
    <m/>
    <m/>
    <m/>
    <s v="ND"/>
    <m/>
    <s v="CSCS3"/>
    <s v="DEGRADACION"/>
    <s v="I"/>
    <s v="DIAZ"/>
    <m/>
    <m/>
    <m/>
    <m/>
    <m/>
    <m/>
  </r>
  <r>
    <n v="2019"/>
    <n v="10"/>
    <x v="25"/>
    <d v="2019-10-14T00:00:00"/>
    <s v="XND"/>
    <s v="H60A"/>
    <s v="655"/>
    <s v="MADC-S"/>
    <s v="M9T-670"/>
    <s v="1K1-027"/>
    <s v="4X4TST"/>
    <s v="E2A"/>
    <s v="655194140085"/>
    <s v="L013047"/>
    <s v="OV369"/>
    <s v="4932-4514"/>
    <x v="237"/>
    <m/>
    <s v="V2"/>
    <s v="PINTURA"/>
    <m/>
    <m/>
    <m/>
    <m/>
    <s v="ND"/>
    <m/>
    <s v="CSCS3"/>
    <s v="MODO OPERATORIO"/>
    <s v="I"/>
    <s v="DIAZ"/>
    <m/>
    <m/>
    <m/>
    <m/>
    <m/>
    <m/>
  </r>
  <r>
    <n v="2019"/>
    <n v="10"/>
    <x v="25"/>
    <d v="2019-10-14T00:00:00"/>
    <s v="XND"/>
    <s v="H60A"/>
    <s v="655"/>
    <s v="MADC-S"/>
    <s v="M9T-670"/>
    <s v="1K1-027"/>
    <s v="4X4TST"/>
    <s v="E2A"/>
    <s v="655194140085"/>
    <s v="L013047"/>
    <s v="OV369"/>
    <s v="2120-5654"/>
    <x v="224"/>
    <m/>
    <s v="V2"/>
    <s v="MONTAJE"/>
    <m/>
    <m/>
    <m/>
    <m/>
    <s v="FG"/>
    <m/>
    <m/>
    <s v="MODO OPERATORIO"/>
    <s v=" "/>
    <m/>
    <m/>
    <m/>
    <m/>
    <m/>
    <m/>
    <m/>
  </r>
  <r>
    <n v="2019"/>
    <n v="10"/>
    <x v="25"/>
    <d v="2019-10-14T00:00:00"/>
    <s v="XND"/>
    <s v="H60A"/>
    <s v="655"/>
    <s v="MADC-S"/>
    <s v="M9T-670"/>
    <s v="1K1-027"/>
    <s v="TR4X2"/>
    <s v="E1D"/>
    <s v="655194140111"/>
    <s v="L013041"/>
    <s v="OV369"/>
    <s v="2241-4202"/>
    <x v="229"/>
    <m/>
    <s v="V2"/>
    <s v="SOLDADURA"/>
    <m/>
    <m/>
    <m/>
    <m/>
    <s v="ND"/>
    <m/>
    <s v="CSCS2"/>
    <s v="MODO OPERATORIO"/>
    <s v="B"/>
    <s v="CARRIZO"/>
    <m/>
    <m/>
    <m/>
    <m/>
    <m/>
    <m/>
  </r>
  <r>
    <n v="2019"/>
    <n v="10"/>
    <x v="25"/>
    <d v="2019-10-15T00:00:00"/>
    <s v="XND"/>
    <s v="H60A"/>
    <s v="655"/>
    <s v="MADC-S"/>
    <s v="M9T-670"/>
    <s v="1K1-027"/>
    <s v="TR4X2"/>
    <s v="E1D"/>
    <s v="655194150030"/>
    <s v="L013090"/>
    <s v="OV369"/>
    <s v="0011-4926"/>
    <x v="122"/>
    <m/>
    <s v="V2"/>
    <s v="SOLDADURA"/>
    <m/>
    <m/>
    <m/>
    <m/>
    <s v="MR"/>
    <m/>
    <m/>
    <s v="GEOMETRIA"/>
    <s v=" "/>
    <m/>
    <m/>
    <m/>
    <m/>
    <m/>
    <m/>
    <m/>
  </r>
  <r>
    <n v="2019"/>
    <n v="10"/>
    <x v="25"/>
    <d v="2019-10-16T00:00:00"/>
    <s v="XND"/>
    <s v="H60A"/>
    <s v="655"/>
    <s v="MADC-S"/>
    <s v="M9T-670"/>
    <s v="AJ0-006"/>
    <s v="4X4TST"/>
    <s v="E3"/>
    <s v="655194130413"/>
    <s v="L013106"/>
    <s v="OV369"/>
    <s v="1270-4210"/>
    <x v="233"/>
    <m/>
    <s v="V2"/>
    <s v="PINTURA"/>
    <m/>
    <m/>
    <m/>
    <m/>
    <s v="MR"/>
    <m/>
    <m/>
    <s v="ASPECTO"/>
    <s v=" "/>
    <m/>
    <m/>
    <m/>
    <m/>
    <m/>
    <m/>
    <m/>
  </r>
  <r>
    <n v="2019"/>
    <n v="10"/>
    <x v="25"/>
    <d v="2019-10-16T00:00:00"/>
    <s v="XND"/>
    <s v="H60A"/>
    <s v="655"/>
    <s v="MADC-S"/>
    <s v="M9T-670"/>
    <s v="1K1-027"/>
    <s v="TR4X2"/>
    <s v="E2A"/>
    <s v="655194220135"/>
    <s v="L013150"/>
    <s v="OV727"/>
    <s v="0240-4313"/>
    <x v="142"/>
    <m/>
    <s v="V2"/>
    <s v="SOLDADURA"/>
    <m/>
    <m/>
    <m/>
    <m/>
    <s v="FG"/>
    <m/>
    <m/>
    <s v="DEGRADACION"/>
    <s v=" "/>
    <m/>
    <m/>
    <m/>
    <m/>
    <m/>
    <m/>
    <m/>
  </r>
  <r>
    <n v="2019"/>
    <n v="10"/>
    <x v="25"/>
    <d v="2019-10-17T00:00:00"/>
    <s v="XND"/>
    <s v="H60A"/>
    <s v="655"/>
    <s v="MADC-S"/>
    <s v="M9T-670"/>
    <s v="1K1-027"/>
    <s v="TR4X2"/>
    <s v="E1D"/>
    <s v="655194210086"/>
    <s v="L013185"/>
    <s v="OV369"/>
    <s v="4150-7947"/>
    <x v="238"/>
    <m/>
    <s v="V2"/>
    <s v="MONTAJE"/>
    <m/>
    <m/>
    <m/>
    <m/>
    <s v="MR"/>
    <m/>
    <m/>
    <s v="MODO OPERATORIO"/>
    <s v=" "/>
    <m/>
    <m/>
    <m/>
    <m/>
    <m/>
    <m/>
    <m/>
  </r>
  <r>
    <n v="2019"/>
    <n v="10"/>
    <x v="25"/>
    <d v="2019-10-17T00:00:00"/>
    <s v="XND"/>
    <s v="H60A"/>
    <s v="655"/>
    <s v="MADC-S"/>
    <s v="M9T-670"/>
    <s v="1K1-027"/>
    <s v="4X4TST"/>
    <s v="E3"/>
    <s v="655194250154"/>
    <s v="L013169"/>
    <s v="TEKNS"/>
    <s v="2240-6102"/>
    <x v="29"/>
    <m/>
    <s v="V2"/>
    <s v="DLI"/>
    <m/>
    <m/>
    <m/>
    <m/>
    <s v="MR"/>
    <m/>
    <m/>
    <s v="ASPECTO"/>
    <s v=" "/>
    <m/>
    <m/>
    <m/>
    <m/>
    <m/>
    <m/>
    <m/>
  </r>
  <r>
    <n v="2019"/>
    <n v="10"/>
    <x v="25"/>
    <d v="2019-10-17T00:00:00"/>
    <s v="XND"/>
    <s v="H60A"/>
    <s v="655"/>
    <s v="MADC-S"/>
    <s v="M9T-670"/>
    <s v="1K1-027"/>
    <s v="4X4TST"/>
    <s v="E3"/>
    <s v="655194250154"/>
    <s v="L013169"/>
    <s v="TEKNS"/>
    <s v="0021-4007"/>
    <x v="239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0"/>
    <x v="25"/>
    <d v="2019-10-18T00:00:00"/>
    <s v="XND"/>
    <s v="H60A"/>
    <s v="655"/>
    <s v="MADC-S"/>
    <s v="M9T-670"/>
    <s v="1K1-027"/>
    <s v="TR4X4"/>
    <s v="E3P"/>
    <s v="655194210094"/>
    <s v="L013234"/>
    <s v="NV676"/>
    <s v="1520-4413"/>
    <x v="240"/>
    <m/>
    <s v="V2"/>
    <s v="ANALISIS"/>
    <m/>
    <m/>
    <m/>
    <m/>
    <s v="ND"/>
    <m/>
    <s v="CSCS2"/>
    <s v="DEGRADACION"/>
    <s v="K"/>
    <s v="HORESTEIN"/>
    <m/>
    <m/>
    <m/>
    <m/>
    <m/>
    <m/>
  </r>
  <r>
    <n v="2019"/>
    <n v="10"/>
    <x v="25"/>
    <d v="2019-10-18T00:00:00"/>
    <s v="XND"/>
    <s v="H60A"/>
    <s v="655"/>
    <s v="MADC-S"/>
    <s v="M9T-670"/>
    <s v="1K1-027"/>
    <s v="TR4X4"/>
    <s v="E3P"/>
    <s v="655194210094"/>
    <s v="L013234"/>
    <s v="NV676"/>
    <s v="1400-4210"/>
    <x v="148"/>
    <m/>
    <s v="V2"/>
    <s v="PINTURA"/>
    <m/>
    <m/>
    <m/>
    <m/>
    <s v="MR"/>
    <m/>
    <m/>
    <s v="ASPECTO"/>
    <s v=" "/>
    <m/>
    <m/>
    <m/>
    <m/>
    <m/>
    <m/>
    <m/>
  </r>
  <r>
    <n v="2019"/>
    <n v="10"/>
    <x v="25"/>
    <d v="2019-10-18T00:00:00"/>
    <s v="XND"/>
    <s v="H60A"/>
    <s v="655"/>
    <s v="MADC-S"/>
    <s v="M9T-670"/>
    <s v="1K1-027"/>
    <s v="TR4X2"/>
    <s v="E2A"/>
    <s v="655194230350"/>
    <s v="L013241"/>
    <s v="OV727"/>
    <s v="0060-4026"/>
    <x v="189"/>
    <m/>
    <s v="V2"/>
    <s v="SOLDADURA"/>
    <m/>
    <m/>
    <m/>
    <m/>
    <s v="ND"/>
    <m/>
    <s v="CSCS3"/>
    <s v="GEOMETRIA"/>
    <s v="A"/>
    <s v="SUAREZ"/>
    <m/>
    <m/>
    <m/>
    <m/>
    <m/>
    <m/>
  </r>
  <r>
    <n v="2019"/>
    <n v="10"/>
    <x v="26"/>
    <d v="2019-10-21T00:00:00"/>
    <s v="XND"/>
    <s v="H60A"/>
    <s v="655"/>
    <s v="MADC-S"/>
    <s v="M9T-670"/>
    <s v="1K1-027"/>
    <s v="TR4X4"/>
    <s v="E3"/>
    <s v="655194220085"/>
    <s v="L013288"/>
    <s v="TEKNS"/>
    <s v="4150-6306"/>
    <x v="74"/>
    <m/>
    <s v="V2"/>
    <s v="DIVD"/>
    <m/>
    <m/>
    <m/>
    <m/>
    <s v="MR"/>
    <m/>
    <m/>
    <s v="MODO OPERATORIO"/>
    <s v=" "/>
    <m/>
    <m/>
    <m/>
    <m/>
    <m/>
    <m/>
    <m/>
  </r>
  <r>
    <n v="2019"/>
    <n v="10"/>
    <x v="26"/>
    <d v="2019-10-21T00:00:00"/>
    <s v="XND"/>
    <s v="H60A"/>
    <s v="655"/>
    <s v="MADC-S"/>
    <s v="M9T-670"/>
    <s v="AJ0-006"/>
    <s v="TR4X4"/>
    <s v="E3"/>
    <s v="655194220148"/>
    <s v="L013308"/>
    <s v="NV676"/>
    <s v="1510-4442"/>
    <x v="241"/>
    <m/>
    <s v="V2"/>
    <s v="MONTAJE"/>
    <m/>
    <m/>
    <m/>
    <m/>
    <s v="ND"/>
    <m/>
    <s v="CSCS3"/>
    <s v="DEGRADACION"/>
    <s v="I"/>
    <s v="DIAZ"/>
    <m/>
    <m/>
    <m/>
    <m/>
    <m/>
    <m/>
  </r>
  <r>
    <n v="2019"/>
    <n v="10"/>
    <x v="26"/>
    <d v="2019-10-21T00:00:00"/>
    <s v="XND"/>
    <s v="H60A"/>
    <s v="655"/>
    <s v="MADC-S"/>
    <s v="M9T-670"/>
    <s v="AJ0-006"/>
    <s v="TR4X4"/>
    <s v="E3"/>
    <s v="655194220148"/>
    <s v="L013308"/>
    <s v="NV676"/>
    <s v="1400-4772"/>
    <x v="23"/>
    <m/>
    <s v="V2"/>
    <s v="PINTURA"/>
    <m/>
    <m/>
    <m/>
    <m/>
    <s v="FG"/>
    <m/>
    <m/>
    <s v="ASPECTO"/>
    <s v=" "/>
    <m/>
    <m/>
    <m/>
    <m/>
    <m/>
    <m/>
    <m/>
  </r>
  <r>
    <n v="2019"/>
    <n v="10"/>
    <x v="26"/>
    <d v="2019-10-22T00:00:00"/>
    <s v="XND"/>
    <s v="H60A"/>
    <s v="655"/>
    <s v="MADC-S"/>
    <s v="M9T-670"/>
    <s v="1K1-027"/>
    <s v="4X4TST"/>
    <s v="E2A"/>
    <s v="655194240076"/>
    <s v="L013335"/>
    <s v="OV369"/>
    <s v="3220-4401"/>
    <x v="242"/>
    <m/>
    <s v="V2"/>
    <s v="SOLDADURA"/>
    <m/>
    <m/>
    <m/>
    <m/>
    <s v="FG"/>
    <m/>
    <m/>
    <s v="FUNCIONAMIENTO"/>
    <s v=" "/>
    <m/>
    <m/>
    <m/>
    <m/>
    <m/>
    <m/>
    <m/>
  </r>
  <r>
    <n v="2019"/>
    <n v="10"/>
    <x v="26"/>
    <d v="2019-10-22T00:00:00"/>
    <s v="XND"/>
    <s v="H60A"/>
    <s v="655"/>
    <s v="MADC-S"/>
    <s v="M9T-670"/>
    <s v="1K1-027"/>
    <s v="4X4TST"/>
    <s v="E2A"/>
    <s v="655194240076"/>
    <s v="L013335"/>
    <s v="OV369"/>
    <s v="8312-6001"/>
    <x v="101"/>
    <m/>
    <s v="V2"/>
    <m/>
    <m/>
    <m/>
    <m/>
    <m/>
    <s v="ND"/>
    <m/>
    <s v="CSCD"/>
    <s v="RUIDO"/>
    <s v="F"/>
    <s v="PANERO"/>
    <m/>
    <m/>
    <m/>
    <m/>
    <m/>
    <m/>
  </r>
  <r>
    <n v="2019"/>
    <n v="10"/>
    <x v="26"/>
    <d v="2019-10-23T00:00:00"/>
    <s v="XND"/>
    <s v="H60A"/>
    <s v="655"/>
    <s v="MADC-S"/>
    <s v="M9T-670"/>
    <s v="1K1-027"/>
    <s v="TR4X4"/>
    <s v="E3"/>
    <s v="655194310162"/>
    <s v="L013433"/>
    <s v="NV676"/>
    <s v="2850-6697"/>
    <x v="107"/>
    <m/>
    <s v="V2"/>
    <s v="SQF"/>
    <m/>
    <m/>
    <m/>
    <m/>
    <s v="ND"/>
    <m/>
    <s v="CSCS1"/>
    <s v="ASPECTO"/>
    <s v="J"/>
    <s v="QUINTERO"/>
    <m/>
    <m/>
    <m/>
    <m/>
    <m/>
    <m/>
  </r>
  <r>
    <n v="2019"/>
    <n v="10"/>
    <x v="26"/>
    <d v="2019-10-23T00:00:00"/>
    <s v="XND"/>
    <s v="H60A"/>
    <s v="655"/>
    <s v="MADC-S"/>
    <s v="M9T-670"/>
    <s v="1K1-027"/>
    <s v="TR4X4"/>
    <s v="E3"/>
    <s v="655194310162"/>
    <s v="L013433"/>
    <s v="NV676"/>
    <s v="1240-4504"/>
    <x v="243"/>
    <m/>
    <s v="V2"/>
    <s v="PINTURA"/>
    <m/>
    <m/>
    <m/>
    <m/>
    <s v="FG"/>
    <m/>
    <m/>
    <s v="ASPECTO"/>
    <s v=" "/>
    <m/>
    <m/>
    <m/>
    <m/>
    <m/>
    <m/>
    <m/>
  </r>
  <r>
    <n v="2019"/>
    <n v="10"/>
    <x v="26"/>
    <d v="2019-10-23T00:00:00"/>
    <s v="XND"/>
    <s v="H60A"/>
    <s v="655"/>
    <s v="MADC-S"/>
    <s v="M9T-670"/>
    <s v="1K1-027"/>
    <s v="TR4X4"/>
    <s v="E3"/>
    <s v="655194130394"/>
    <s v="L013433"/>
    <s v="NV676"/>
    <s v="1240-4504"/>
    <x v="243"/>
    <m/>
    <s v="V2"/>
    <s v="PINTURA"/>
    <m/>
    <m/>
    <m/>
    <m/>
    <s v="FG"/>
    <m/>
    <m/>
    <s v="ASPECTO"/>
    <s v=" "/>
    <m/>
    <m/>
    <m/>
    <m/>
    <m/>
    <m/>
    <m/>
  </r>
  <r>
    <n v="2019"/>
    <n v="10"/>
    <x v="26"/>
    <d v="2019-10-24T00:00:00"/>
    <s v="XND"/>
    <s v="H60A"/>
    <s v="655"/>
    <s v="MADC-S"/>
    <s v="M9T-670"/>
    <s v="1K1-027"/>
    <s v="TR4X4"/>
    <s v="E2A"/>
    <s v="655194250187"/>
    <s v="L013410"/>
    <s v="OV369"/>
    <s v="0240-4313"/>
    <x v="142"/>
    <m/>
    <s v="V2"/>
    <s v="SOLDADURA"/>
    <m/>
    <m/>
    <m/>
    <m/>
    <s v="FG"/>
    <m/>
    <m/>
    <s v="DEGRADACION"/>
    <s v=" "/>
    <m/>
    <m/>
    <m/>
    <m/>
    <m/>
    <m/>
    <m/>
  </r>
  <r>
    <n v="2019"/>
    <n v="10"/>
    <x v="26"/>
    <d v="2019-10-24T00:00:00"/>
    <s v="XND"/>
    <s v="H60A"/>
    <s v="655"/>
    <s v="MADC-S"/>
    <s v="M9T-670"/>
    <s v="1K1-027"/>
    <s v="TR4X4"/>
    <s v="E2A"/>
    <s v="655194250187"/>
    <s v="L013410"/>
    <s v="OV369"/>
    <s v="3220-4403"/>
    <x v="244"/>
    <m/>
    <s v="V2"/>
    <s v="SOLDADURA"/>
    <m/>
    <m/>
    <m/>
    <m/>
    <s v="FG"/>
    <m/>
    <m/>
    <s v="FUNCIONAMIENTO"/>
    <s v=" "/>
    <m/>
    <m/>
    <m/>
    <m/>
    <m/>
    <m/>
    <m/>
  </r>
  <r>
    <n v="2019"/>
    <n v="10"/>
    <x v="26"/>
    <d v="2019-10-24T00:00:00"/>
    <s v="XND"/>
    <s v="H60A"/>
    <s v="655"/>
    <s v="MADC-S"/>
    <s v="M9T-670"/>
    <s v="1K1-027"/>
    <s v="TR4X4"/>
    <s v="E2A"/>
    <s v="655194250187"/>
    <s v="L013410"/>
    <s v="OV369"/>
    <s v="0011-4926"/>
    <x v="122"/>
    <m/>
    <s v="V2"/>
    <s v="SOLDADURA"/>
    <m/>
    <m/>
    <m/>
    <m/>
    <s v="MR"/>
    <m/>
    <m/>
    <s v="GEOMETRIA"/>
    <s v=" "/>
    <m/>
    <m/>
    <m/>
    <m/>
    <m/>
    <m/>
    <m/>
  </r>
  <r>
    <n v="2019"/>
    <n v="10"/>
    <x v="26"/>
    <d v="2019-10-24T00:00:00"/>
    <s v="XND"/>
    <s v="H60A"/>
    <s v="655"/>
    <s v="MADC-S"/>
    <s v="M9T-670"/>
    <s v="1K1-027"/>
    <s v="TR4X4"/>
    <s v="E2A"/>
    <s v="655194250187"/>
    <s v="L013410"/>
    <s v="OV369"/>
    <s v="6580-3310"/>
    <x v="75"/>
    <m/>
    <s v="V2"/>
    <s v="ANALISIS"/>
    <m/>
    <m/>
    <m/>
    <m/>
    <s v="FG"/>
    <m/>
    <m/>
    <s v="FUNCIONAMIENTO"/>
    <s v=" "/>
    <m/>
    <m/>
    <m/>
    <m/>
    <m/>
    <m/>
    <m/>
  </r>
  <r>
    <n v="2019"/>
    <n v="10"/>
    <x v="27"/>
    <d v="2019-10-28T00:00:00"/>
    <s v="XND"/>
    <s v="H60A"/>
    <s v="655"/>
    <s v="MADC-S"/>
    <s v="M9T-670"/>
    <s v="1K1-027"/>
    <s v="TR4X2"/>
    <s v="E3"/>
    <s v="655194320176"/>
    <s v="L013592"/>
    <s v="TEKNH"/>
    <s v="8311-5612"/>
    <x v="36"/>
    <m/>
    <s v="V2"/>
    <s v="SQF"/>
    <m/>
    <m/>
    <m/>
    <m/>
    <s v="FG"/>
    <m/>
    <m/>
    <s v="RUIDO"/>
    <s v=" "/>
    <m/>
    <m/>
    <m/>
    <m/>
    <m/>
    <m/>
    <m/>
  </r>
  <r>
    <n v="2019"/>
    <n v="10"/>
    <x v="27"/>
    <d v="2019-10-28T00:00:00"/>
    <s v="XND"/>
    <s v="H60A"/>
    <s v="655"/>
    <s v="MADC-S"/>
    <s v="M9T-670"/>
    <s v="1K1-027"/>
    <s v="TR4X2"/>
    <s v="E3"/>
    <s v="655194320176"/>
    <s v="L013592"/>
    <s v="TEKNH"/>
    <s v="4210-4310"/>
    <x v="245"/>
    <m/>
    <s v="V2"/>
    <s v="SQF"/>
    <m/>
    <m/>
    <m/>
    <m/>
    <s v="FG"/>
    <m/>
    <m/>
    <s v="NO CONFORME"/>
    <s v=" "/>
    <m/>
    <m/>
    <m/>
    <m/>
    <m/>
    <m/>
    <m/>
  </r>
  <r>
    <n v="2019"/>
    <n v="10"/>
    <x v="27"/>
    <d v="2019-10-28T00:00:00"/>
    <s v="XND"/>
    <s v="H60A"/>
    <s v="655"/>
    <s v="MADC-S"/>
    <s v="M9T-670"/>
    <s v="1K1-027"/>
    <s v="TR4X4"/>
    <s v="E3"/>
    <s v="655194350161"/>
    <s v="L013642"/>
    <s v="OV369"/>
    <s v="8311-5612"/>
    <x v="36"/>
    <m/>
    <s v="V2"/>
    <s v="SQF"/>
    <m/>
    <m/>
    <m/>
    <m/>
    <s v="FG"/>
    <m/>
    <m/>
    <s v="RUIDO"/>
    <s v=" "/>
    <m/>
    <m/>
    <m/>
    <m/>
    <m/>
    <m/>
    <m/>
  </r>
  <r>
    <n v="2019"/>
    <n v="10"/>
    <x v="27"/>
    <d v="2019-10-28T00:00:00"/>
    <s v="XND"/>
    <s v="H60A"/>
    <s v="655"/>
    <s v="MADC-S"/>
    <s v="M9T-670"/>
    <s v="1K1-027"/>
    <s v="TR4X4"/>
    <s v="E3"/>
    <s v="655194350161"/>
    <s v="L013642"/>
    <s v="OV369"/>
    <s v="2171-6630"/>
    <x v="246"/>
    <m/>
    <s v="V2"/>
    <s v="SQF"/>
    <m/>
    <m/>
    <m/>
    <m/>
    <s v="FG"/>
    <m/>
    <m/>
    <s v="NO CONFORME"/>
    <s v=" "/>
    <m/>
    <m/>
    <m/>
    <m/>
    <m/>
    <m/>
    <m/>
  </r>
  <r>
    <n v="2019"/>
    <n v="10"/>
    <x v="27"/>
    <d v="2019-10-29T00:00:00"/>
    <s v="XND"/>
    <s v="H60A"/>
    <s v="655"/>
    <s v="MADC-S"/>
    <s v="M9T-670"/>
    <s v="1K1-027"/>
    <s v="TR4X4"/>
    <s v="E2A"/>
    <s v="655194320208"/>
    <s v="L013662"/>
    <s v="TEKNH"/>
    <s v="1420-6441"/>
    <x v="128"/>
    <m/>
    <s v="V2"/>
    <s v="SQF"/>
    <m/>
    <m/>
    <m/>
    <m/>
    <s v="MR"/>
    <m/>
    <m/>
    <s v="NO CONFORME"/>
    <s v=" "/>
    <m/>
    <m/>
    <m/>
    <m/>
    <m/>
    <m/>
    <m/>
  </r>
  <r>
    <n v="2019"/>
    <n v="10"/>
    <x v="27"/>
    <d v="2019-10-29T00:00:00"/>
    <s v="XND"/>
    <s v="H60A"/>
    <s v="655"/>
    <s v="MADC-S"/>
    <s v="M9T-670"/>
    <s v="AJ0-006"/>
    <s v="4X4TST"/>
    <s v="E3"/>
    <s v="655194350165"/>
    <s v="L013692"/>
    <s v="OV369"/>
    <s v="2310-5014"/>
    <x v="247"/>
    <m/>
    <s v="V2"/>
    <s v="SQF"/>
    <m/>
    <m/>
    <m/>
    <m/>
    <s v="FG"/>
    <m/>
    <m/>
    <s v="NO CONFORME"/>
    <s v=" "/>
    <m/>
    <m/>
    <m/>
    <m/>
    <m/>
    <m/>
    <m/>
  </r>
  <r>
    <n v="2019"/>
    <n v="10"/>
    <x v="27"/>
    <d v="2019-10-30T00:00:00"/>
    <s v="XND"/>
    <s v="H60A"/>
    <s v="655"/>
    <s v="MADC-S"/>
    <s v="M9T-670"/>
    <s v="1K1-027"/>
    <s v="4X4TST"/>
    <s v="E3"/>
    <s v="655194350159"/>
    <s v="L013734"/>
    <s v="TERPR"/>
    <s v="4932-4514"/>
    <x v="237"/>
    <m/>
    <s v="V2"/>
    <s v="PINTURA"/>
    <m/>
    <m/>
    <m/>
    <m/>
    <s v="ND"/>
    <m/>
    <s v="CSCS3"/>
    <s v="MODO OPERATORIO"/>
    <s v="I"/>
    <s v="DIAZ"/>
    <m/>
    <m/>
    <m/>
    <m/>
    <m/>
    <m/>
  </r>
  <r>
    <n v="2019"/>
    <n v="10"/>
    <x v="27"/>
    <d v="2019-10-30T00:00:00"/>
    <s v="XND"/>
    <s v="H60A"/>
    <s v="655"/>
    <s v="MADC-S"/>
    <s v="M9T-670"/>
    <s v="1K1-027"/>
    <s v="4X4TST"/>
    <s v="E3"/>
    <s v="655194350159"/>
    <s v="L013734"/>
    <s v="TERPR"/>
    <s v="2540-5601"/>
    <x v="248"/>
    <m/>
    <s v="V2"/>
    <s v="MONTAJE"/>
    <m/>
    <m/>
    <m/>
    <m/>
    <s v="FG"/>
    <m/>
    <m/>
    <s v="MODO OPERATORIO"/>
    <s v=" "/>
    <m/>
    <m/>
    <m/>
    <m/>
    <m/>
    <m/>
    <m/>
  </r>
  <r>
    <n v="2019"/>
    <n v="10"/>
    <x v="27"/>
    <d v="2019-10-31T00:00:00"/>
    <s v="XND"/>
    <s v="H60A"/>
    <s v="655"/>
    <s v="MADC-S"/>
    <s v="M9T-670"/>
    <s v="1K1-027"/>
    <s v="TR4X4"/>
    <s v="E2A"/>
    <s v="655194430008"/>
    <s v="L013835"/>
    <s v="OV727"/>
    <s v="2330-8018"/>
    <x v="249"/>
    <m/>
    <s v="V2"/>
    <s v="SQF"/>
    <m/>
    <m/>
    <m/>
    <m/>
    <s v="ND"/>
    <m/>
    <s v="CSCS1"/>
    <s v="DEGRADACION"/>
    <s v="C"/>
    <s v="FERREYRA"/>
    <m/>
    <m/>
    <m/>
    <m/>
    <m/>
    <m/>
  </r>
  <r>
    <n v="2019"/>
    <n v="10"/>
    <x v="27"/>
    <d v="2019-10-31T00:00:00"/>
    <s v="XND"/>
    <s v="H60A"/>
    <s v="655"/>
    <s v="MADC-S"/>
    <s v="M9T-670"/>
    <s v="1K1-027"/>
    <s v="TR4X2"/>
    <s v="E1D"/>
    <s v="655194440024"/>
    <s v="L013795"/>
    <s v="OV369"/>
    <s v="0070-4401"/>
    <x v="250"/>
    <m/>
    <s v="V2"/>
    <s v="SOLDADURA"/>
    <m/>
    <m/>
    <m/>
    <m/>
    <s v="MR"/>
    <m/>
    <m/>
    <s v="GEOMETRIA"/>
    <s v=" "/>
    <m/>
    <m/>
    <m/>
    <m/>
    <m/>
    <m/>
    <m/>
  </r>
  <r>
    <n v="2019"/>
    <n v="10"/>
    <x v="27"/>
    <d v="2019-10-31T00:00:00"/>
    <s v="XND"/>
    <s v="H60A"/>
    <s v="655"/>
    <s v="MADC-S"/>
    <s v="M9T-670"/>
    <s v="1K1-027"/>
    <s v="TR4X2"/>
    <s v="E1D"/>
    <s v="655194440024"/>
    <s v="L013795"/>
    <s v="OV369"/>
    <s v="1410-4417"/>
    <x v="251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10"/>
    <x v="27"/>
    <d v="2019-11-01T00:00:00"/>
    <s v="XND"/>
    <s v="H60A"/>
    <s v="655"/>
    <s v="MADC-S"/>
    <s v="M9T-670"/>
    <s v="AJ0-006"/>
    <s v="4X4TST"/>
    <s v="E3P"/>
    <s v="655194410022"/>
    <s v="L013899"/>
    <s v="TEKNS"/>
    <s v="0021-5672"/>
    <x v="252"/>
    <m/>
    <s v="V2"/>
    <s v="SOLDADURA"/>
    <m/>
    <m/>
    <m/>
    <m/>
    <s v="FG"/>
    <m/>
    <m/>
    <s v="MODO OPERATORIO"/>
    <s v=" "/>
    <m/>
    <m/>
    <m/>
    <m/>
    <m/>
    <m/>
    <m/>
  </r>
  <r>
    <n v="2019"/>
    <n v="10"/>
    <x v="27"/>
    <d v="2019-11-01T00:00:00"/>
    <s v="XND"/>
    <s v="H60A"/>
    <s v="655"/>
    <s v="MADC-S"/>
    <s v="M9T-670"/>
    <s v="1K1-027"/>
    <s v="TR4X4"/>
    <s v="E1D"/>
    <s v="655194440020"/>
    <s v="L013866"/>
    <s v="OV369"/>
    <s v="1510-4130"/>
    <x v="97"/>
    <m/>
    <s v="V2"/>
    <s v="PINTURA"/>
    <m/>
    <m/>
    <m/>
    <m/>
    <s v="FG"/>
    <m/>
    <m/>
    <s v="DEGRADACION"/>
    <s v=" "/>
    <m/>
    <m/>
    <m/>
    <m/>
    <m/>
    <m/>
    <m/>
  </r>
  <r>
    <n v="2019"/>
    <n v="10"/>
    <x v="27"/>
    <d v="2019-11-01T00:00:00"/>
    <s v="XND"/>
    <s v="H60A"/>
    <s v="655"/>
    <s v="MADC-S"/>
    <s v="M9T-670"/>
    <s v="1K1-027"/>
    <s v="TR4X4"/>
    <s v="E1D"/>
    <s v="655194440020"/>
    <s v="L013866"/>
    <s v="OV369"/>
    <s v="2170-5002"/>
    <x v="253"/>
    <m/>
    <s v="V2"/>
    <s v="MONTAJE"/>
    <m/>
    <m/>
    <m/>
    <m/>
    <s v="MR"/>
    <m/>
    <m/>
    <s v="DEGRADACION"/>
    <s v=" "/>
    <m/>
    <m/>
    <m/>
    <m/>
    <m/>
    <m/>
    <m/>
  </r>
  <r>
    <n v="2019"/>
    <n v="10"/>
    <x v="27"/>
    <d v="2019-11-01T00:00:00"/>
    <s v="XND"/>
    <s v="H60A"/>
    <s v="655"/>
    <s v="MADC-S"/>
    <s v="M9T-670"/>
    <s v="1K1-027"/>
    <s v="TR4X4"/>
    <s v="E1D"/>
    <s v="655194440020"/>
    <s v="L013866"/>
    <s v="OV369"/>
    <s v="4070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10"/>
    <x v="27"/>
    <d v="2019-11-01T00:00:00"/>
    <s v="XND"/>
    <s v="H60A"/>
    <s v="655"/>
    <s v="MADC-S"/>
    <s v="M9T-670"/>
    <s v="1K1-027"/>
    <s v="TR4X4"/>
    <s v="E1D"/>
    <s v="655194440020"/>
    <s v="L013866"/>
    <s v="OV369"/>
    <s v="4961-4415"/>
    <x v="20"/>
    <m/>
    <s v="V2"/>
    <s v="PINTURA"/>
    <m/>
    <m/>
    <m/>
    <m/>
    <s v="ND"/>
    <m/>
    <s v="CSCS2"/>
    <s v="MODO OPERATORIO"/>
    <s v="B"/>
    <s v="CARRIZO"/>
    <m/>
    <m/>
    <m/>
    <m/>
    <m/>
    <m/>
  </r>
  <r>
    <n v="2019"/>
    <n v="11"/>
    <x v="28"/>
    <d v="2019-11-04T00:00:00"/>
    <s v="XND"/>
    <s v="H60A"/>
    <s v="655"/>
    <s v="MADC-S"/>
    <s v="M9T-670"/>
    <s v="1K1-027"/>
    <s v="4X4TST"/>
    <s v="E3P"/>
    <s v="655194550025"/>
    <s v="L013964"/>
    <s v="TEKNS"/>
    <s v="0022-4027"/>
    <x v="254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1"/>
    <x v="28"/>
    <d v="2019-11-04T00:00:00"/>
    <s v="XND"/>
    <s v="H60A"/>
    <s v="655"/>
    <s v="MADC-S"/>
    <s v="M9T-670"/>
    <s v="1K1-027"/>
    <s v="4X4TST"/>
    <s v="E3P"/>
    <s v="655194550025"/>
    <s v="L013964"/>
    <s v="TEKNS"/>
    <s v="0060-4014"/>
    <x v="255"/>
    <m/>
    <s v="V2"/>
    <s v="SOLDADURA"/>
    <m/>
    <m/>
    <m/>
    <m/>
    <s v="MR"/>
    <m/>
    <m/>
    <s v="GEOMETRIA"/>
    <s v=" "/>
    <m/>
    <m/>
    <m/>
    <m/>
    <m/>
    <m/>
    <m/>
  </r>
  <r>
    <n v="2019"/>
    <n v="11"/>
    <x v="28"/>
    <d v="2019-11-05T00:00:00"/>
    <s v="XND"/>
    <s v="H60A"/>
    <s v="655"/>
    <s v="MADC-S"/>
    <s v="M9T-670"/>
    <s v="1K1-027"/>
    <s v="TR4X2"/>
    <s v="E2A"/>
    <s v="655194440056"/>
    <s v="L014022"/>
    <s v="OV727"/>
    <s v="0080-4402"/>
    <x v="256"/>
    <m/>
    <s v="V2"/>
    <s v="SOLDADURA"/>
    <m/>
    <m/>
    <m/>
    <m/>
    <s v="MR"/>
    <m/>
    <m/>
    <s v="GEOMETRIA"/>
    <s v=" "/>
    <m/>
    <m/>
    <m/>
    <m/>
    <m/>
    <m/>
    <m/>
  </r>
  <r>
    <n v="2019"/>
    <n v="11"/>
    <x v="28"/>
    <d v="2019-11-05T00:00:00"/>
    <s v="XND"/>
    <s v="H60A"/>
    <s v="655"/>
    <s v="MADC-S"/>
    <s v="M9T-670"/>
    <s v="1K1-027"/>
    <s v="TR4X2"/>
    <s v="E2A"/>
    <s v="655194440056"/>
    <s v="L014022"/>
    <s v="OV727"/>
    <s v="1400-4306"/>
    <x v="257"/>
    <m/>
    <s v="V2"/>
    <s v="PINTURA"/>
    <m/>
    <m/>
    <m/>
    <m/>
    <s v="ND"/>
    <m/>
    <s v="CSCS3"/>
    <s v="ASPECTO"/>
    <s v="I"/>
    <s v="DIAZ"/>
    <m/>
    <m/>
    <m/>
    <m/>
    <m/>
    <m/>
  </r>
  <r>
    <n v="2019"/>
    <n v="11"/>
    <x v="28"/>
    <d v="2019-11-05T00:00:00"/>
    <s v="XND"/>
    <s v="H60A"/>
    <s v="655"/>
    <s v="MADC-S"/>
    <s v="M9T-670"/>
    <s v="1K1-027"/>
    <s v="TR4X4"/>
    <s v="E3"/>
    <s v="655194450024"/>
    <s v="L014013"/>
    <s v="OV369"/>
    <s v="2850-6697"/>
    <x v="107"/>
    <m/>
    <s v="V2"/>
    <s v="SQF"/>
    <m/>
    <m/>
    <m/>
    <m/>
    <s v="ND"/>
    <m/>
    <s v="CSCS1"/>
    <s v="ASPECTO"/>
    <s v="D"/>
    <s v="TOLEDO"/>
    <m/>
    <m/>
    <m/>
    <m/>
    <m/>
    <m/>
  </r>
  <r>
    <n v="2019"/>
    <n v="11"/>
    <x v="28"/>
    <d v="2019-11-05T00:00:00"/>
    <s v="XND"/>
    <s v="H60A"/>
    <s v="655"/>
    <s v="MADC-S"/>
    <s v="M9T-670"/>
    <s v="1K1-027"/>
    <s v="TR4X4"/>
    <s v="E3"/>
    <s v="655194450024"/>
    <s v="L014013"/>
    <s v="OV369"/>
    <s v="1180-4210"/>
    <x v="258"/>
    <m/>
    <s v="V2"/>
    <s v="PINTURA"/>
    <m/>
    <m/>
    <m/>
    <m/>
    <s v="ND"/>
    <m/>
    <s v="CSCS2"/>
    <s v="ASPECTO"/>
    <s v="B"/>
    <s v="CARRIZO"/>
    <m/>
    <m/>
    <m/>
    <m/>
    <m/>
    <m/>
  </r>
  <r>
    <n v="2019"/>
    <n v="11"/>
    <x v="28"/>
    <d v="2019-11-05T00:00:00"/>
    <s v="XND"/>
    <s v="H60A"/>
    <s v="655"/>
    <s v="MADC-S"/>
    <s v="M9T-670"/>
    <s v="1K1-027"/>
    <s v="TR4X4"/>
    <s v="E3"/>
    <s v="655194450024"/>
    <s v="L014013"/>
    <s v="OV369"/>
    <s v="0011-5913"/>
    <x v="259"/>
    <m/>
    <s v="V2"/>
    <s v="MONTAJE"/>
    <m/>
    <m/>
    <m/>
    <m/>
    <s v="FG"/>
    <m/>
    <m/>
    <s v="GEOMETRIA"/>
    <s v=" "/>
    <m/>
    <m/>
    <m/>
    <m/>
    <m/>
    <m/>
    <m/>
  </r>
  <r>
    <n v="2019"/>
    <n v="11"/>
    <x v="28"/>
    <d v="2019-11-05T00:00:00"/>
    <s v="XND"/>
    <s v="H60A"/>
    <s v="655"/>
    <s v="MADC-S"/>
    <s v="M9T-670"/>
    <s v="1K1-027"/>
    <s v="TR4X4"/>
    <s v="E3"/>
    <s v="655194450024"/>
    <s v="L014013"/>
    <s v="OV369"/>
    <s v="4961-4415"/>
    <x v="20"/>
    <m/>
    <s v="V2"/>
    <s v="PINTURA"/>
    <m/>
    <m/>
    <m/>
    <m/>
    <s v="ND"/>
    <m/>
    <s v="CSCS2"/>
    <s v="MODO OPERATORIO"/>
    <s v="B"/>
    <s v="CARRIZO"/>
    <m/>
    <m/>
    <m/>
    <m/>
    <m/>
    <m/>
  </r>
  <r>
    <n v="2019"/>
    <n v="11"/>
    <x v="28"/>
    <d v="2019-11-06T00:00:00"/>
    <s v="XND"/>
    <s v="H60A"/>
    <s v="655"/>
    <s v="MADC-S"/>
    <s v="M9T-670"/>
    <s v="1K1-027"/>
    <s v="TR4X4"/>
    <s v="E2A"/>
    <s v="655194450051"/>
    <s v="L014007"/>
    <s v="OV369"/>
    <s v="4070-4214"/>
    <x v="54"/>
    <m/>
    <s v="V2"/>
    <s v="DIVD"/>
    <m/>
    <m/>
    <m/>
    <m/>
    <s v="MR"/>
    <m/>
    <m/>
    <s v="MODO OPERATORIO"/>
    <s v=" "/>
    <m/>
    <m/>
    <m/>
    <m/>
    <m/>
    <m/>
    <m/>
  </r>
  <r>
    <n v="2019"/>
    <n v="11"/>
    <x v="28"/>
    <d v="2019-11-06T00:00:00"/>
    <s v="XND"/>
    <s v="H60A"/>
    <s v="655"/>
    <s v="MADC-S"/>
    <s v="M9T-670"/>
    <s v="1K1-027"/>
    <s v="TR4X4"/>
    <s v="E2A"/>
    <s v="655194450051"/>
    <s v="L014007"/>
    <s v="OV369"/>
    <s v="2330-4126"/>
    <x v="260"/>
    <m/>
    <s v="V2"/>
    <s v="SQF"/>
    <m/>
    <m/>
    <m/>
    <m/>
    <s v="FG"/>
    <m/>
    <m/>
    <s v="DEGRADACION"/>
    <s v=" "/>
    <m/>
    <m/>
    <m/>
    <m/>
    <m/>
    <m/>
    <m/>
  </r>
  <r>
    <n v="2019"/>
    <n v="11"/>
    <x v="28"/>
    <d v="2019-11-06T00:00:00"/>
    <s v="XND"/>
    <s v="H60A"/>
    <s v="655"/>
    <s v="MADC-S"/>
    <s v="M9T-670"/>
    <s v="1K1-027"/>
    <s v="TR4X4"/>
    <s v="E2A"/>
    <s v="655194450051"/>
    <s v="L014007"/>
    <s v="OV369"/>
    <s v="8312-6001"/>
    <x v="101"/>
    <m/>
    <s v="V2"/>
    <s v="AN1"/>
    <m/>
    <m/>
    <m/>
    <m/>
    <s v="FG"/>
    <m/>
    <s v="CSCD"/>
    <s v="RUIDO"/>
    <s v=" "/>
    <m/>
    <m/>
    <m/>
    <m/>
    <m/>
    <m/>
    <m/>
  </r>
  <r>
    <n v="2019"/>
    <n v="11"/>
    <x v="29"/>
    <d v="2019-11-14T00:00:00"/>
    <s v="XND"/>
    <s v="H60A"/>
    <s v="655"/>
    <s v="MADC-S"/>
    <s v="M9T-670"/>
    <s v="1K1-027"/>
    <s v="TR4X2"/>
    <s v="E1D"/>
    <s v="655194540011"/>
    <s v="L014150"/>
    <s v="OV369"/>
    <s v="1420-6441"/>
    <x v="128"/>
    <m/>
    <s v="V2"/>
    <s v="SQF"/>
    <m/>
    <m/>
    <m/>
    <m/>
    <s v="MR"/>
    <m/>
    <m/>
    <s v="ASPECTO"/>
    <s v=" "/>
    <m/>
    <m/>
    <m/>
    <m/>
    <m/>
    <m/>
    <m/>
  </r>
  <r>
    <n v="2019"/>
    <n v="11"/>
    <x v="29"/>
    <d v="2019-11-14T00:00:00"/>
    <s v="XND"/>
    <s v="H60A"/>
    <s v="655"/>
    <s v="MADC-S"/>
    <s v="M9T-670"/>
    <s v="1K1-027"/>
    <s v="TR4X2"/>
    <s v="E1D"/>
    <s v="655194540011"/>
    <s v="L014150"/>
    <s v="OV369"/>
    <s v="4150-6306"/>
    <x v="74"/>
    <m/>
    <s v="V2"/>
    <s v="DIVD"/>
    <m/>
    <m/>
    <m/>
    <m/>
    <s v="MR"/>
    <m/>
    <m/>
    <s v="MODO OPERATORIO"/>
    <s v=" "/>
    <m/>
    <m/>
    <m/>
    <m/>
    <m/>
    <m/>
    <m/>
  </r>
  <r>
    <n v="2019"/>
    <n v="11"/>
    <x v="29"/>
    <d v="2019-11-14T00:00:00"/>
    <s v="XND"/>
    <s v="H60A"/>
    <s v="655"/>
    <s v="MADC-S"/>
    <s v="M9T-670"/>
    <s v="1K1-027"/>
    <s v="TR4X2"/>
    <s v="E1D"/>
    <s v="655194540011"/>
    <s v="L014150"/>
    <s v="OV369"/>
    <s v="4961-4415"/>
    <x v="20"/>
    <m/>
    <s v="V2"/>
    <s v="PINTURA"/>
    <m/>
    <m/>
    <m/>
    <m/>
    <s v="ND"/>
    <m/>
    <s v="CSCS2"/>
    <s v="MODO OPERATORIO"/>
    <s v="J"/>
    <s v="QUINTERO"/>
    <m/>
    <m/>
    <m/>
    <m/>
    <m/>
    <m/>
  </r>
  <r>
    <n v="2019"/>
    <n v="11"/>
    <x v="29"/>
    <d v="2019-11-15T00:00:00"/>
    <s v="XND"/>
    <s v="H60A"/>
    <s v="655"/>
    <s v="MADC-S"/>
    <s v="M9T-670"/>
    <s v="1K1-027"/>
    <s v="TR4X2"/>
    <s v="E2A"/>
    <s v="655194520028"/>
    <s v="L014088"/>
    <s v="OV369"/>
    <s v="2240-5215"/>
    <x v="96"/>
    <m/>
    <s v="V2"/>
    <s v="MONTAJE"/>
    <m/>
    <m/>
    <m/>
    <m/>
    <s v="ND"/>
    <m/>
    <s v="CSCS2"/>
    <s v="DEGRADACION"/>
    <s v="K"/>
    <s v="HORESTEIN"/>
    <m/>
    <m/>
    <m/>
    <m/>
    <m/>
    <m/>
  </r>
  <r>
    <n v="2019"/>
    <n v="11"/>
    <x v="29"/>
    <d v="2019-11-15T00:00:00"/>
    <s v="XND"/>
    <s v="H60A"/>
    <s v="655"/>
    <s v="MADC-S"/>
    <s v="M9T-670"/>
    <s v="1K1-027"/>
    <s v="4X4TST"/>
    <s v="E2A"/>
    <s v="655194530003"/>
    <s v="L014164"/>
    <s v="NV676"/>
    <s v="0240-4418"/>
    <x v="261"/>
    <m/>
    <s v="V2"/>
    <s v="SOLDADURA"/>
    <m/>
    <m/>
    <m/>
    <m/>
    <s v="MR"/>
    <m/>
    <m/>
    <s v="DEGRADACION"/>
    <s v=" "/>
    <m/>
    <m/>
    <m/>
    <m/>
    <m/>
    <m/>
    <m/>
  </r>
  <r>
    <n v="2019"/>
    <n v="11"/>
    <x v="30"/>
    <d v="2019-11-19T00:00:00"/>
    <s v="XND"/>
    <s v="H60A"/>
    <s v="655"/>
    <s v="MADC-S"/>
    <s v="M9T-670"/>
    <s v="AJ0-006"/>
    <s v="4X4TST"/>
    <s v="E2A"/>
    <s v="655194530011"/>
    <s v="L014212"/>
    <s v="NV676"/>
    <s v="0240-4313"/>
    <x v="142"/>
    <m/>
    <s v="V2"/>
    <s v="SOLDADURA"/>
    <m/>
    <m/>
    <m/>
    <m/>
    <s v="FG"/>
    <m/>
    <m/>
    <s v="DEGRADACION"/>
    <s v=" "/>
    <m/>
    <m/>
    <m/>
    <m/>
    <m/>
    <m/>
    <m/>
  </r>
  <r>
    <n v="2019"/>
    <n v="11"/>
    <x v="30"/>
    <d v="2019-11-20T00:00:00"/>
    <s v="XND"/>
    <s v="H60A"/>
    <s v="655"/>
    <s v="MADC-S"/>
    <s v="M9T-670"/>
    <s v="1K1-027"/>
    <s v="TR4X2"/>
    <s v="E1D"/>
    <s v="655194550046"/>
    <s v="L014310"/>
    <s v="OV369"/>
    <s v="3330-7119"/>
    <x v="262"/>
    <m/>
    <s v="V2"/>
    <s v="SQF"/>
    <m/>
    <m/>
    <m/>
    <m/>
    <s v="ND"/>
    <m/>
    <s v="CSCD"/>
    <s v="NO CONFORME"/>
    <s v="G"/>
    <s v="ZEBALLOS"/>
    <m/>
    <m/>
    <m/>
    <m/>
    <m/>
    <m/>
  </r>
  <r>
    <n v="2019"/>
    <n v="11"/>
    <x v="30"/>
    <d v="2019-11-20T00:00:00"/>
    <s v="XND"/>
    <s v="H60A"/>
    <s v="655"/>
    <s v="MADC-S"/>
    <s v="M9T-670"/>
    <s v="1K1-027"/>
    <s v="TR4X2"/>
    <s v="E1D"/>
    <s v="655194550046"/>
    <s v="L014310"/>
    <s v="OV369"/>
    <s v="0080-4403"/>
    <x v="263"/>
    <m/>
    <s v="V2"/>
    <s v="SOLDADURA"/>
    <m/>
    <m/>
    <m/>
    <m/>
    <s v="MR"/>
    <m/>
    <m/>
    <s v="GEOMETRIA"/>
    <s v=" "/>
    <m/>
    <m/>
    <m/>
    <m/>
    <m/>
    <m/>
    <m/>
  </r>
  <r>
    <n v="2019"/>
    <n v="11"/>
    <x v="30"/>
    <d v="2019-11-20T00:00:00"/>
    <s v="XND"/>
    <s v="H60A"/>
    <s v="655"/>
    <s v="MADC-S"/>
    <s v="M9T-670"/>
    <s v="1K1-027"/>
    <s v="TR4X4"/>
    <s v="E2A"/>
    <s v="655194620011"/>
    <s v="L014286"/>
    <s v="OV369"/>
    <s v="1180-4504"/>
    <x v="2"/>
    <m/>
    <s v="V2"/>
    <s v="PINTURA"/>
    <m/>
    <m/>
    <m/>
    <m/>
    <s v="ND"/>
    <m/>
    <s v="CSCS3"/>
    <s v="ASPECTO"/>
    <s v="I"/>
    <s v="DIAZ"/>
    <m/>
    <m/>
    <m/>
    <m/>
    <m/>
    <m/>
  </r>
  <r>
    <n v="2019"/>
    <n v="11"/>
    <x v="30"/>
    <d v="2019-11-20T00:00:00"/>
    <s v="XND"/>
    <s v="H60A"/>
    <s v="655"/>
    <s v="MADC-S"/>
    <s v="M9T-670"/>
    <s v="1K1-027"/>
    <s v="TR4X4"/>
    <s v="E2A"/>
    <s v="655194620011"/>
    <s v="L014286"/>
    <s v="OV369"/>
    <s v="0022-4928"/>
    <x v="264"/>
    <m/>
    <s v="V2"/>
    <s v="SOLDADURA"/>
    <m/>
    <m/>
    <m/>
    <m/>
    <s v="MR"/>
    <m/>
    <m/>
    <s v="GEOMETRIA"/>
    <s v=" "/>
    <m/>
    <m/>
    <m/>
    <m/>
    <m/>
    <m/>
    <m/>
  </r>
  <r>
    <n v="2019"/>
    <n v="11"/>
    <x v="30"/>
    <d v="2019-11-20T00:00:00"/>
    <s v="XND"/>
    <s v="H60A"/>
    <s v="655"/>
    <s v="MADC-S"/>
    <s v="M9T-670"/>
    <s v="1K1-027"/>
    <s v="TR4X4"/>
    <s v="E2A"/>
    <s v="655194620011"/>
    <s v="L014286"/>
    <s v="OV369"/>
    <s v="1090-4118"/>
    <x v="265"/>
    <m/>
    <s v="V1"/>
    <s v="PINTURA"/>
    <m/>
    <m/>
    <m/>
    <m/>
    <s v="ND"/>
    <m/>
    <s v="CSCS3"/>
    <s v="ASPECTO"/>
    <s v="J"/>
    <s v="QUINTERO"/>
    <m/>
    <m/>
    <m/>
    <m/>
    <m/>
    <m/>
  </r>
  <r>
    <n v="2019"/>
    <n v="11"/>
    <x v="30"/>
    <d v="2019-11-21T00:00:00"/>
    <s v="XND"/>
    <s v="H60A"/>
    <s v="655"/>
    <s v="MADC-S"/>
    <s v="M9T-670"/>
    <s v="1K1-027"/>
    <s v="4X4TST"/>
    <s v="E1D"/>
    <s v="655194410007"/>
    <s v="L014264"/>
    <s v="OV369"/>
    <s v="0080-4403"/>
    <x v="263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1"/>
    <x v="30"/>
    <d v="2019-11-21T00:00:00"/>
    <s v="XND"/>
    <s v="H60A"/>
    <s v="655"/>
    <s v="MADC-S"/>
    <s v="M9T-670"/>
    <s v="1K1-027"/>
    <s v="4X4TST"/>
    <s v="E1D"/>
    <s v="655194410007"/>
    <s v="L014264"/>
    <s v="OV369"/>
    <s v="2330-5483"/>
    <x v="266"/>
    <m/>
    <s v="V2"/>
    <s v="MONTAJE"/>
    <m/>
    <m/>
    <m/>
    <m/>
    <s v="FG"/>
    <m/>
    <m/>
    <s v="DEGRADACION"/>
    <s v=" "/>
    <m/>
    <m/>
    <m/>
    <m/>
    <m/>
    <m/>
    <m/>
  </r>
  <r>
    <n v="2019"/>
    <n v="11"/>
    <x v="30"/>
    <d v="2019-11-21T00:00:00"/>
    <s v="XND"/>
    <s v="H60A"/>
    <s v="655"/>
    <s v="MADC-S"/>
    <s v="M9T-670"/>
    <s v="1K1-027"/>
    <s v="TR4X2"/>
    <s v="E3"/>
    <s v="655194720187"/>
    <s v="L014360"/>
    <s v="NV676"/>
    <s v="0060-4926"/>
    <x v="267"/>
    <m/>
    <s v="V2"/>
    <s v="SOLDADURA"/>
    <m/>
    <m/>
    <m/>
    <m/>
    <s v="ND"/>
    <m/>
    <s v="CSCS2"/>
    <s v="GEOMETRIA"/>
    <s v="B"/>
    <s v="CARRIZO"/>
    <m/>
    <m/>
    <m/>
    <m/>
    <m/>
    <m/>
  </r>
  <r>
    <n v="2019"/>
    <n v="11"/>
    <x v="30"/>
    <d v="2019-11-22T00:00:00"/>
    <s v="XND"/>
    <s v="H60A"/>
    <s v="655"/>
    <s v="MADC-S"/>
    <s v="M9T-670"/>
    <s v="AJ0-006"/>
    <s v="4X4TST"/>
    <s v="E1"/>
    <s v="655194540020"/>
    <s v="L014415"/>
    <s v="OV369"/>
    <s v="0080-4403"/>
    <x v="263"/>
    <m/>
    <s v="V2"/>
    <s v="SOLDADURA"/>
    <m/>
    <m/>
    <m/>
    <m/>
    <s v="MR"/>
    <m/>
    <m/>
    <s v="GEOMETRIA"/>
    <s v=" "/>
    <m/>
    <m/>
    <m/>
    <m/>
    <m/>
    <m/>
    <m/>
  </r>
  <r>
    <n v="2019"/>
    <n v="11"/>
    <x v="30"/>
    <d v="2019-11-22T00:00:00"/>
    <s v="XND"/>
    <s v="H60A"/>
    <s v="655"/>
    <s v="MADC-S"/>
    <s v="M9T-670"/>
    <s v="1K1-027"/>
    <s v="TR4X2"/>
    <s v="E2A"/>
    <s v="655194610049"/>
    <s v="L014426"/>
    <s v="TERPR"/>
    <s v="1420-6441"/>
    <x v="128"/>
    <m/>
    <s v="V2"/>
    <s v="SQF"/>
    <m/>
    <m/>
    <m/>
    <m/>
    <s v="MR"/>
    <m/>
    <m/>
    <s v="ASPECTO"/>
    <s v=" "/>
    <m/>
    <m/>
    <m/>
    <m/>
    <m/>
    <m/>
    <m/>
  </r>
  <r>
    <n v="2019"/>
    <n v="11"/>
    <x v="30"/>
    <d v="2019-11-22T00:00:00"/>
    <s v="XND"/>
    <s v="H60A"/>
    <s v="655"/>
    <s v="MADC-S"/>
    <s v="M9T-670"/>
    <s v="1K1-027"/>
    <s v="TR4X2"/>
    <s v="E2A"/>
    <s v="655194610049"/>
    <s v="L014426"/>
    <s v="TERPR"/>
    <s v="6580-3310"/>
    <x v="75"/>
    <m/>
    <s v="V2"/>
    <s v="ANALISIS"/>
    <m/>
    <m/>
    <m/>
    <m/>
    <s v="FG"/>
    <m/>
    <m/>
    <s v="FUNCIONAMIENTO"/>
    <s v=" "/>
    <m/>
    <m/>
    <m/>
    <m/>
    <m/>
    <m/>
    <m/>
  </r>
  <r>
    <n v="2019"/>
    <n v="11"/>
    <x v="31"/>
    <d v="2019-11-25T00:00:00"/>
    <s v="XND"/>
    <s v="H60A"/>
    <s v="655"/>
    <s v="MADC-S"/>
    <s v="M9T-670"/>
    <s v="1K1-027"/>
    <s v="TR4X2"/>
    <s v="E1"/>
    <s v="655194540027"/>
    <s v="L014277"/>
    <s v="OV369"/>
    <s v="1180-4334"/>
    <x v="268"/>
    <m/>
    <s v="V2"/>
    <s v="PINTURA"/>
    <m/>
    <m/>
    <m/>
    <m/>
    <s v="MR"/>
    <m/>
    <m/>
    <s v="ASPECTO"/>
    <s v=" "/>
    <m/>
    <m/>
    <m/>
    <m/>
    <m/>
    <m/>
    <m/>
  </r>
  <r>
    <n v="2019"/>
    <n v="11"/>
    <x v="31"/>
    <d v="2019-11-25T00:00:00"/>
    <s v="XND"/>
    <s v="H60A"/>
    <s v="655"/>
    <s v="MADC-S"/>
    <s v="M9T-670"/>
    <s v="1K1-027"/>
    <s v="TR4X2"/>
    <s v="E1"/>
    <s v="655194540027"/>
    <s v="L014277"/>
    <s v="OV369"/>
    <s v="4890-4376"/>
    <x v="269"/>
    <m/>
    <s v="V2"/>
    <s v="MONTAJE"/>
    <m/>
    <m/>
    <m/>
    <m/>
    <s v="MR"/>
    <m/>
    <m/>
    <s v="MODO OPERATORIO"/>
    <s v=" "/>
    <m/>
    <m/>
    <m/>
    <m/>
    <m/>
    <m/>
    <m/>
  </r>
  <r>
    <n v="2019"/>
    <n v="11"/>
    <x v="31"/>
    <d v="2019-11-26T00:00:00"/>
    <s v="XND"/>
    <s v="H60A"/>
    <s v="655"/>
    <s v="MADC-S"/>
    <s v="M9T-690"/>
    <s v="1K1-027"/>
    <s v="4X4TST"/>
    <s v="E2A"/>
    <s v="655194620015"/>
    <s v="L014552"/>
    <s v="OV369"/>
    <s v="0080-4402"/>
    <x v="256"/>
    <m/>
    <s v="V2"/>
    <s v="SOLDADURA"/>
    <m/>
    <m/>
    <m/>
    <m/>
    <s v="MR"/>
    <m/>
    <m/>
    <s v="GEOMETRIA"/>
    <s v=" "/>
    <m/>
    <m/>
    <m/>
    <m/>
    <m/>
    <m/>
    <m/>
  </r>
  <r>
    <n v="2019"/>
    <n v="11"/>
    <x v="31"/>
    <d v="2019-11-26T00:00:00"/>
    <s v="XND"/>
    <s v="H60A"/>
    <s v="655"/>
    <s v="MADC-S"/>
    <s v="M9T-670"/>
    <s v="1K1-027"/>
    <s v="TR4X2"/>
    <s v="E1"/>
    <s v="655194650046"/>
    <s v="L014562"/>
    <s v="OV369"/>
    <s v="0011-4926"/>
    <x v="122"/>
    <m/>
    <s v="V2"/>
    <s v="SOLDADURA"/>
    <m/>
    <m/>
    <m/>
    <m/>
    <s v="MR"/>
    <m/>
    <m/>
    <s v="GEOMETRIA"/>
    <s v=" "/>
    <m/>
    <m/>
    <m/>
    <m/>
    <m/>
    <m/>
    <m/>
  </r>
  <r>
    <n v="2019"/>
    <n v="11"/>
    <x v="31"/>
    <d v="2019-11-27T00:00:00"/>
    <s v="XND"/>
    <s v="H60A"/>
    <s v="655"/>
    <s v="MADC-S"/>
    <s v="M9T-670"/>
    <s v="1K1-027"/>
    <s v="TR4X4"/>
    <s v="E3"/>
    <s v="655194630012"/>
    <s v="L014585"/>
    <s v="TEKNS"/>
    <s v="1240-4504"/>
    <x v="243"/>
    <m/>
    <s v="V2"/>
    <s v="PINTURA"/>
    <m/>
    <m/>
    <m/>
    <m/>
    <s v="FG"/>
    <m/>
    <m/>
    <s v="ASPECTO"/>
    <s v=" "/>
    <m/>
    <m/>
    <m/>
    <m/>
    <m/>
    <m/>
    <m/>
  </r>
  <r>
    <n v="2019"/>
    <n v="11"/>
    <x v="31"/>
    <d v="2019-11-27T00:00:00"/>
    <s v="XND"/>
    <s v="H60A"/>
    <s v="655"/>
    <s v="MADC-S"/>
    <s v="M9T-670"/>
    <s v="1K1-027"/>
    <s v="TR4X4"/>
    <s v="E3"/>
    <s v="655194630012"/>
    <s v="L014585"/>
    <s v="TEKNS"/>
    <s v="6580-3310"/>
    <x v="75"/>
    <m/>
    <s v="V2"/>
    <s v="ANALISIS"/>
    <m/>
    <m/>
    <m/>
    <m/>
    <s v="FG"/>
    <m/>
    <m/>
    <s v="FUNCIONAMIENTO"/>
    <s v=" "/>
    <m/>
    <m/>
    <m/>
    <m/>
    <m/>
    <m/>
    <m/>
  </r>
  <r>
    <n v="2019"/>
    <n v="11"/>
    <x v="31"/>
    <d v="2019-11-27T00:00:00"/>
    <s v="XND"/>
    <s v="H60A"/>
    <s v="655"/>
    <s v="MADC-S"/>
    <s v="M9T-670"/>
    <s v="AJ0-006"/>
    <s v="4X4TST"/>
    <s v="E3P"/>
    <s v="655194630052"/>
    <s v="L014621"/>
    <s v="TEKNS"/>
    <s v="0240-4313"/>
    <x v="142"/>
    <m/>
    <s v="V2"/>
    <s v="SOLDADURA"/>
    <m/>
    <m/>
    <m/>
    <m/>
    <s v="FG"/>
    <m/>
    <m/>
    <s v="DEGRADACION"/>
    <s v=" "/>
    <m/>
    <m/>
    <m/>
    <m/>
    <m/>
    <m/>
    <m/>
  </r>
  <r>
    <n v="2019"/>
    <n v="11"/>
    <x v="31"/>
    <d v="2019-11-28T00:00:00"/>
    <s v="XND"/>
    <s v="H60A"/>
    <s v="655"/>
    <s v="MADC-S"/>
    <s v="M9T-670"/>
    <s v="1K1-027"/>
    <s v="TR4X4"/>
    <s v="E3"/>
    <s v="655194720196"/>
    <s v="L014682"/>
    <s v="OV369"/>
    <s v="2330-6200"/>
    <x v="270"/>
    <m/>
    <s v="V1"/>
    <s v="MONTAJE"/>
    <m/>
    <m/>
    <m/>
    <m/>
    <s v="FG"/>
    <m/>
    <m/>
    <s v="DEGRADACION"/>
    <s v=" "/>
    <m/>
    <m/>
    <m/>
    <m/>
    <m/>
    <m/>
    <m/>
  </r>
  <r>
    <n v="2019"/>
    <n v="11"/>
    <x v="31"/>
    <d v="2019-11-29T00:00:00"/>
    <s v="XND"/>
    <s v="H60A"/>
    <s v="655"/>
    <s v="MADC-S"/>
    <s v="M9T-670"/>
    <s v="1K1-027"/>
    <s v="TR4X2"/>
    <s v="E1D"/>
    <s v="655194750175"/>
    <s v="L014740"/>
    <s v="OV369"/>
    <s v="1420-6441"/>
    <x v="128"/>
    <m/>
    <s v="V2"/>
    <s v="SQF"/>
    <m/>
    <m/>
    <m/>
    <m/>
    <s v="MR"/>
    <m/>
    <m/>
    <s v="ASPECTO"/>
    <s v=" "/>
    <m/>
    <m/>
    <m/>
    <m/>
    <m/>
    <m/>
    <m/>
  </r>
  <r>
    <n v="2019"/>
    <n v="11"/>
    <x v="31"/>
    <d v="2019-11-29T00:00:00"/>
    <s v="XND"/>
    <s v="H60A"/>
    <s v="655"/>
    <s v="MADC-S"/>
    <s v="M9T-670"/>
    <s v="1K1-027"/>
    <s v="4X4TST"/>
    <s v="E3"/>
    <s v="655194820107"/>
    <s v="L014650"/>
    <s v="TEKNS"/>
    <s v="0080-4401"/>
    <x v="271"/>
    <m/>
    <s v="V2"/>
    <s v="DIVD"/>
    <m/>
    <m/>
    <m/>
    <m/>
    <s v="MR"/>
    <m/>
    <m/>
    <s v="GEOMETRIA"/>
    <s v=" "/>
    <m/>
    <m/>
    <m/>
    <m/>
    <m/>
    <m/>
    <m/>
  </r>
  <r>
    <n v="2019"/>
    <n v="11"/>
    <x v="31"/>
    <d v="2019-11-29T00:00:00"/>
    <s v="XND"/>
    <s v="H60A"/>
    <s v="655"/>
    <s v="MADC-S"/>
    <s v="M9T-670"/>
    <s v="1K1-027"/>
    <s v="4X4TST"/>
    <s v="E3"/>
    <s v="655194820107"/>
    <s v="L014650"/>
    <s v="TEKNS"/>
    <s v="2330-6401"/>
    <x v="272"/>
    <m/>
    <s v="V2"/>
    <s v="DIVD"/>
    <m/>
    <m/>
    <m/>
    <m/>
    <s v="MR"/>
    <m/>
    <m/>
    <s v="DEGRADACION"/>
    <s v=" "/>
    <m/>
    <m/>
    <m/>
    <m/>
    <m/>
    <m/>
    <m/>
  </r>
  <r>
    <n v="2019"/>
    <n v="11"/>
    <x v="31"/>
    <d v="2019-11-29T00:00:00"/>
    <s v="XND"/>
    <s v="H60A"/>
    <s v="655"/>
    <s v="MADC-S"/>
    <s v="M9T-670"/>
    <s v="1K1-027"/>
    <s v="4X4TST"/>
    <s v="E3"/>
    <s v="655194820107"/>
    <s v="L014650"/>
    <s v="TEKNS"/>
    <s v="1400-5215"/>
    <x v="45"/>
    <m/>
    <s v="V2"/>
    <s v="DIVD"/>
    <m/>
    <m/>
    <m/>
    <m/>
    <s v="MR"/>
    <m/>
    <m/>
    <s v="ASPECTO"/>
    <s v=" "/>
    <m/>
    <m/>
    <m/>
    <m/>
    <m/>
    <m/>
    <m/>
  </r>
  <r>
    <n v="2019"/>
    <n v="12"/>
    <x v="32"/>
    <d v="2019-12-02T00:00:00"/>
    <s v="XND"/>
    <s v="H60A"/>
    <s v="655"/>
    <s v="MADC-S"/>
    <s v="M9T-670"/>
    <s v="1K1-027"/>
    <s v="TR4X4"/>
    <s v="E3P"/>
    <s v="655194630053"/>
    <s v="L014657"/>
    <s v="TEKNS"/>
    <s v="0070-5601"/>
    <x v="42"/>
    <m/>
    <s v="V2"/>
    <s v="MONTAJE"/>
    <m/>
    <m/>
    <m/>
    <m/>
    <s v="ND"/>
    <m/>
    <s v="CSCS3"/>
    <s v="GEOMETRIA"/>
    <s v="J"/>
    <s v="QUINTERO"/>
    <m/>
    <m/>
    <m/>
    <m/>
    <m/>
    <m/>
  </r>
  <r>
    <n v="2019"/>
    <n v="12"/>
    <x v="32"/>
    <d v="2019-12-02T00:00:00"/>
    <s v="XND"/>
    <s v="H60A"/>
    <s v="655"/>
    <s v="MADC-S"/>
    <s v="M9T-670"/>
    <s v="AJ0-006"/>
    <s v="4X4TST"/>
    <s v="E3"/>
    <s v="655194740167"/>
    <s v="L014823"/>
    <s v="TEKNH"/>
    <s v="1400-5215"/>
    <x v="45"/>
    <s v="lado derecho"/>
    <s v="V1"/>
    <s v="MONTAJE"/>
    <m/>
    <m/>
    <m/>
    <m/>
    <s v="ND"/>
    <m/>
    <s v="CSCS2"/>
    <s v="ASPECTO"/>
    <s v="H"/>
    <s v="BARRERA"/>
    <m/>
    <m/>
    <m/>
    <m/>
    <m/>
    <m/>
  </r>
  <r>
    <n v="2019"/>
    <n v="12"/>
    <x v="32"/>
    <d v="2019-12-03T00:00:00"/>
    <s v="XND"/>
    <s v="H60A"/>
    <s v="655"/>
    <s v="MADC-S"/>
    <s v="M9T-670"/>
    <s v="1K1-027"/>
    <s v="TR4X2"/>
    <s v="E3"/>
    <s v="655200230090"/>
    <s v="L014881"/>
    <s v="OV369"/>
    <s v="4450-6107"/>
    <x v="273"/>
    <m/>
    <s v="V1"/>
    <s v="SQF"/>
    <m/>
    <m/>
    <m/>
    <m/>
    <s v="ND"/>
    <m/>
    <s v="CSCS1"/>
    <s v="ASPECTO"/>
    <s v="D"/>
    <s v="TOLEDO"/>
    <m/>
    <m/>
    <m/>
    <m/>
    <m/>
    <m/>
  </r>
  <r>
    <n v="2019"/>
    <n v="12"/>
    <x v="32"/>
    <d v="2019-12-03T00:00:00"/>
    <s v="XND"/>
    <s v="H60A"/>
    <s v="655"/>
    <s v="MADC-S"/>
    <s v="M9T-670"/>
    <s v="1K1-027"/>
    <s v="TR4X2"/>
    <s v="E3"/>
    <s v="655200230090"/>
    <s v="L014881"/>
    <s v="OV369"/>
    <s v="4070-4214"/>
    <x v="54"/>
    <m/>
    <s v="V2"/>
    <s v="DIVD"/>
    <m/>
    <m/>
    <m/>
    <m/>
    <s v="FG"/>
    <m/>
    <m/>
    <s v="MODO OPERATORIO"/>
    <s v=" "/>
    <m/>
    <m/>
    <m/>
    <m/>
    <m/>
    <m/>
    <m/>
  </r>
  <r>
    <n v="2019"/>
    <n v="12"/>
    <x v="32"/>
    <d v="2019-12-04T00:00:00"/>
    <s v="XND"/>
    <s v="H60A"/>
    <s v="655"/>
    <s v="MADC-S"/>
    <s v="M9T-670"/>
    <s v="1K1-027"/>
    <s v="4X4TST"/>
    <s v="E3P"/>
    <s v="655194720011"/>
    <s v="L014941"/>
    <s v="OV369"/>
    <s v="1000-4444"/>
    <x v="274"/>
    <m/>
    <s v="V2"/>
    <m/>
    <m/>
    <m/>
    <m/>
    <m/>
    <s v="ND"/>
    <m/>
    <s v="CSCS3"/>
    <s v="ASPECTO"/>
    <s v="I"/>
    <s v="DIAZ"/>
    <m/>
    <m/>
    <m/>
    <m/>
    <m/>
    <m/>
  </r>
  <r>
    <n v="2019"/>
    <n v="12"/>
    <x v="32"/>
    <d v="2019-12-04T00:00:00"/>
    <s v="XND"/>
    <s v="H60A"/>
    <s v="655"/>
    <s v="MADC-S"/>
    <s v="M9T-670"/>
    <s v="1K1-027"/>
    <s v="TR4X2"/>
    <s v="E3P"/>
    <s v="655194720023"/>
    <s v="L014897"/>
    <s v="OV369"/>
    <s v="1510-5215"/>
    <x v="198"/>
    <m/>
    <s v="V2"/>
    <s v="MONTAJE"/>
    <m/>
    <m/>
    <m/>
    <m/>
    <s v="FG"/>
    <m/>
    <m/>
    <s v="DEGRADACION"/>
    <s v=" "/>
    <m/>
    <m/>
    <m/>
    <m/>
    <m/>
    <m/>
    <m/>
  </r>
  <r>
    <n v="2019"/>
    <n v="12"/>
    <x v="32"/>
    <d v="2019-12-04T00:00:00"/>
    <s v="XND"/>
    <s v="H60A"/>
    <s v="655"/>
    <s v="MADC-S"/>
    <s v="M9T-670"/>
    <s v="1K1-027"/>
    <s v="TR4X2"/>
    <s v="E3P"/>
    <s v="655194720023"/>
    <s v="L014897"/>
    <s v="OV369"/>
    <s v="2330-4126"/>
    <x v="260"/>
    <m/>
    <s v="V1"/>
    <s v="MONTAJE"/>
    <m/>
    <m/>
    <m/>
    <m/>
    <s v="FG"/>
    <m/>
    <m/>
    <s v="DEGRADACION"/>
    <s v=" 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4">
  <location ref="P5:Q18" firstHeaderRow="1" firstDataRow="1" firstDataCol="1" rowPageCount="1" colPageCount="1"/>
  <pivotFields count="30">
    <pivotField showAll="0"/>
    <pivotField showAll="0"/>
    <pivotField axis="axisPage" showAll="0">
      <items count="3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32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76">
        <item x="107"/>
        <item x="36"/>
        <item x="41"/>
        <item x="69"/>
        <item x="81"/>
        <item x="59"/>
        <item x="126"/>
        <item x="13"/>
        <item x="29"/>
        <item x="68"/>
        <item x="5"/>
        <item x="7"/>
        <item x="96"/>
        <item x="56"/>
        <item x="19"/>
        <item x="4"/>
        <item x="28"/>
        <item x="39"/>
        <item x="120"/>
        <item x="110"/>
        <item x="86"/>
        <item x="52"/>
        <item x="67"/>
        <item x="38"/>
        <item x="9"/>
        <item x="97"/>
        <item x="16"/>
        <item x="72"/>
        <item x="99"/>
        <item x="95"/>
        <item x="57"/>
        <item x="26"/>
        <item x="83"/>
        <item x="6"/>
        <item x="76"/>
        <item x="63"/>
        <item x="116"/>
        <item x="2"/>
        <item x="1"/>
        <item x="90"/>
        <item x="31"/>
        <item x="25"/>
        <item x="119"/>
        <item x="27"/>
        <item x="80"/>
        <item x="61"/>
        <item x="0"/>
        <item x="24"/>
        <item x="18"/>
        <item x="71"/>
        <item x="100"/>
        <item x="17"/>
        <item x="102"/>
        <item x="92"/>
        <item x="12"/>
        <item x="94"/>
        <item x="47"/>
        <item x="43"/>
        <item x="10"/>
        <item x="42"/>
        <item x="123"/>
        <item x="73"/>
        <item x="14"/>
        <item x="74"/>
        <item x="40"/>
        <item x="124"/>
        <item x="21"/>
        <item x="79"/>
        <item x="103"/>
        <item x="87"/>
        <item x="34"/>
        <item x="82"/>
        <item x="53"/>
        <item x="70"/>
        <item x="65"/>
        <item x="109"/>
        <item x="30"/>
        <item x="78"/>
        <item x="46"/>
        <item x="58"/>
        <item x="8"/>
        <item x="108"/>
        <item x="114"/>
        <item x="106"/>
        <item x="111"/>
        <item x="22"/>
        <item x="125"/>
        <item x="49"/>
        <item x="88"/>
        <item x="104"/>
        <item x="118"/>
        <item x="54"/>
        <item x="117"/>
        <item x="35"/>
        <item x="121"/>
        <item x="33"/>
        <item x="50"/>
        <item x="105"/>
        <item x="98"/>
        <item x="3"/>
        <item x="51"/>
        <item x="37"/>
        <item x="23"/>
        <item x="15"/>
        <item x="77"/>
        <item x="55"/>
        <item x="85"/>
        <item x="45"/>
        <item x="89"/>
        <item x="91"/>
        <item x="44"/>
        <item x="48"/>
        <item x="112"/>
        <item x="66"/>
        <item x="64"/>
        <item x="122"/>
        <item x="113"/>
        <item x="84"/>
        <item x="11"/>
        <item x="115"/>
        <item x="62"/>
        <item x="20"/>
        <item x="75"/>
        <item x="32"/>
        <item x="60"/>
        <item x="101"/>
        <item x="93"/>
        <item x="270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m="1" x="274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1"/>
        <item x="272"/>
        <item x="2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13">
    <i>
      <x v="245"/>
    </i>
    <i>
      <x v="258"/>
    </i>
    <i>
      <x v="115"/>
    </i>
    <i>
      <x v="270"/>
    </i>
    <i>
      <x v="129"/>
    </i>
    <i>
      <x v="271"/>
    </i>
    <i>
      <x v="107"/>
    </i>
    <i>
      <x v="272"/>
    </i>
    <i>
      <x v="143"/>
    </i>
    <i>
      <x v="273"/>
    </i>
    <i>
      <x v="122"/>
    </i>
    <i>
      <x v="274"/>
    </i>
    <i t="grand">
      <x/>
    </i>
  </rowItems>
  <colItems count="1">
    <i/>
  </colItems>
  <pageFields count="1">
    <pageField fld="2" item="32" hier="-1"/>
  </pageFields>
  <dataFields count="1">
    <dataField name="Cuenta de DEMERITO" fld="18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0">
  <location ref="AG5:AH12" firstHeaderRow="1" firstDataRow="1" firstDataCol="1" rowPageCount="2" colPageCount="1"/>
  <pivotFields count="30">
    <pivotField showAll="0"/>
    <pivotField axis="axisPage" multipleItemSelectionAllowed="1" showAll="0">
      <items count="12">
        <item h="1" x="0"/>
        <item h="1" x="1"/>
        <item h="1" x="2"/>
        <item h="1" x="3"/>
        <item h="1" x="4"/>
        <item h="1" x="5"/>
        <item h="1" x="6"/>
        <item x="7"/>
        <item h="1" x="8"/>
        <item h="1" x="10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">
        <item x="1"/>
        <item x="0"/>
        <item h="1" x="2"/>
        <item t="default"/>
      </items>
    </pivotField>
    <pivotField axis="axisRow" showAll="0">
      <items count="12">
        <item h="1" m="1" x="10"/>
        <item x="0"/>
        <item x="5"/>
        <item x="2"/>
        <item x="1"/>
        <item x="3"/>
        <item x="4"/>
        <item h="1" x="7"/>
        <item h="1" x="6"/>
        <item h="1"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9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2">
    <pageField fld="1" hier="-1"/>
    <pageField fld="18" hier="-1"/>
  </pageFields>
  <dataFields count="1">
    <dataField name="Cuenta de DEMERITO" fld="18" subtotal="count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9" count="1" selected="0">
            <x v="7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9" count="1" selected="0">
            <x v="7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9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9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7">
  <location ref="V5:AC10" firstHeaderRow="1" firstDataRow="2" firstDataCol="1" rowPageCount="1" colPageCount="1"/>
  <pivotFields count="30">
    <pivotField showAll="0"/>
    <pivotField showAll="0"/>
    <pivotField axis="axisRow" showAll="0">
      <items count="34"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0"/>
        <item h="1" x="1"/>
        <item h="1" x="3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axis="axisCol" showAll="0">
      <items count="17">
        <item x="0"/>
        <item x="3"/>
        <item x="4"/>
        <item m="1" x="15"/>
        <item m="1" x="14"/>
        <item x="1"/>
        <item m="1" x="12"/>
        <item x="5"/>
        <item x="11"/>
        <item x="6"/>
        <item x="7"/>
        <item x="8"/>
        <item x="2"/>
        <item x="9"/>
        <item x="10"/>
        <item m="1" x="13"/>
        <item t="default"/>
      </items>
    </pivotField>
    <pivotField showAll="0"/>
  </pivotFields>
  <rowFields count="1">
    <field x="2"/>
  </rowFields>
  <rowItems count="4">
    <i>
      <x v="29"/>
    </i>
    <i>
      <x v="30"/>
    </i>
    <i>
      <x v="31"/>
    </i>
    <i t="grand">
      <x/>
    </i>
  </rowItems>
  <colFields count="1">
    <field x="28"/>
  </colFields>
  <colItems count="7">
    <i>
      <x v="1"/>
    </i>
    <i>
      <x v="5"/>
    </i>
    <i>
      <x v="9"/>
    </i>
    <i>
      <x v="10"/>
    </i>
    <i>
      <x v="11"/>
    </i>
    <i>
      <x v="13"/>
    </i>
    <i t="grand">
      <x/>
    </i>
  </colItems>
  <pageFields count="1">
    <pageField fld="24" item="2" hier="-1"/>
  </pageFields>
  <dataFields count="1">
    <dataField name="Cuenta de DEMERITO" fld="18" subtotal="count" baseField="0" baseItem="0"/>
  </dataFields>
  <chartFormats count="3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7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2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7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2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5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7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9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9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8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8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28" count="1" selected="0">
            <x v="1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28" count="1" selected="0">
            <x v="10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1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28" count="1" selected="0">
            <x v="10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28" count="1" selected="0">
            <x v="1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28" count="1" selected="0">
            <x v="1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3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3"/>
          </reference>
        </references>
      </pivotArea>
    </chartFormat>
    <chartFormat chart="3" format="26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28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4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4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la dinámica9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8">
  <location ref="L7:M11" firstHeaderRow="1" firstDataRow="1" firstDataCol="1" rowPageCount="2" colPageCount="1"/>
  <pivotFields count="30">
    <pivotField showAll="0"/>
    <pivotField showAll="0"/>
    <pivotField axis="axisPage" showAll="0">
      <items count="3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32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x="2"/>
        <item h="1" x="1"/>
        <item x="0"/>
        <item h="1" x="3"/>
        <item t="default"/>
      </items>
    </pivotField>
    <pivotField showAll="0"/>
    <pivotField showAll="0"/>
    <pivotField axis="axisRow" showAll="0">
      <items count="10">
        <item x="1"/>
        <item x="4"/>
        <item x="0"/>
        <item x="3"/>
        <item x="5"/>
        <item x="8"/>
        <item x="2"/>
        <item x="6"/>
        <item x="7"/>
        <item t="default"/>
      </items>
    </pivotField>
    <pivotField showAll="0"/>
    <pivotField showAll="0"/>
  </pivotFields>
  <rowFields count="1">
    <field x="27"/>
  </rowFields>
  <rowItems count="4">
    <i>
      <x/>
    </i>
    <i>
      <x v="1"/>
    </i>
    <i>
      <x v="6"/>
    </i>
    <i t="grand">
      <x/>
    </i>
  </rowItems>
  <colItems count="1">
    <i/>
  </colItems>
  <pageFields count="2">
    <pageField fld="24" hier="-1"/>
    <pageField fld="2" item="32" hier="-1"/>
  </pageFields>
  <dataFields count="1">
    <dataField name="Cuenta de DEMERITO" fld="18" subtotal="count" baseField="0" baseItem="0"/>
  </dataFields>
  <chartFormats count="2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27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27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2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7" count="1" selected="0">
            <x v="3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7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7" count="1" selected="0">
            <x v="4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27" count="1" selected="0">
            <x v="2"/>
          </reference>
        </references>
      </pivotArea>
    </chartFormat>
    <chartFormat chart="7" format="18">
      <pivotArea type="data" outline="0" fieldPosition="0">
        <references count="2">
          <reference field="4294967294" count="1" selected="0">
            <x v="0"/>
          </reference>
          <reference field="27" count="1" selected="0">
            <x v="3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7" count="1" selected="0">
            <x v="6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7" count="1" selected="0">
            <x v="7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7" count="1" selected="0">
            <x v="6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7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8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8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 diná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2">
  <location ref="E4:H18" firstHeaderRow="1" firstDataRow="2" firstDataCol="1" rowPageCount="1" colPageCount="1"/>
  <pivotFields count="30">
    <pivotField showAll="0"/>
    <pivotField showAll="0"/>
    <pivotField axis="axisRow">
      <items count="34"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0"/>
        <item h="1" x="1"/>
        <item h="1" x="32"/>
        <item h="1" x="12"/>
        <item h="1" x="13"/>
        <item h="1" x="14"/>
        <item h="1" x="15"/>
        <item h="1" x="16"/>
        <item h="1" x="17"/>
        <item h="1" x="18"/>
        <item h="1"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3"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24"/>
  </colFields>
  <colItems count="3">
    <i>
      <x/>
    </i>
    <i>
      <x v="2"/>
    </i>
    <i t="grand">
      <x/>
    </i>
  </colItems>
  <pageFields count="1">
    <pageField fld="18" item="0" hier="-1"/>
  </pageFields>
  <dataFields count="1">
    <dataField name="Cuenta de DEMERITO" fld="18" subtotal="count" baseField="0" baseItem="0"/>
  </dataFields>
  <chartFormats count="16">
    <chartFormat chart="0" format="0" series="1">
      <pivotArea type="data" outline="0" fieldPosition="0">
        <references count="1">
          <reference field="2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7" format="18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0">
  <location ref="A4:B7" firstHeaderRow="1" firstDataRow="1" firstDataCol="1" rowPageCount="1" colPageCount="1"/>
  <pivotFields count="30">
    <pivotField showAll="0"/>
    <pivotField showAll="0"/>
    <pivotField axis="axisPage" showAll="0">
      <items count="3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32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5">
        <item x="2"/>
        <item x="1"/>
        <item x="0"/>
        <item h="1" x="3"/>
        <item t="default"/>
      </items>
    </pivotField>
    <pivotField showAll="0"/>
    <pivotField showAll="0"/>
    <pivotField showAll="0"/>
    <pivotField showAll="0"/>
    <pivotField showAll="0"/>
  </pivotFields>
  <rowFields count="1">
    <field x="24"/>
  </rowFields>
  <rowItems count="3">
    <i>
      <x/>
    </i>
    <i>
      <x v="1"/>
    </i>
    <i t="grand">
      <x/>
    </i>
  </rowItems>
  <colItems count="1">
    <i/>
  </colItems>
  <pageFields count="1">
    <pageField fld="2" item="32" hier="-1"/>
  </pageFields>
  <dataFields count="1">
    <dataField name="Cuenta de DEMERITO" fld="18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7" format="18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D2605-06DA-4DC0-BA0F-23E74592F71D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10" firstHeaderRow="1" firstDataRow="1" firstDataCol="1" rowPageCount="1" colPageCount="1"/>
  <pivotFields count="9">
    <pivotField axis="axisRow" showAll="0">
      <items count="277">
        <item x="151"/>
        <item x="156"/>
        <item x="182"/>
        <item x="107"/>
        <item x="36"/>
        <item x="41"/>
        <item x="69"/>
        <item x="146"/>
        <item x="81"/>
        <item x="59"/>
        <item x="202"/>
        <item x="126"/>
        <item x="274"/>
        <item x="262"/>
        <item x="128"/>
        <item x="133"/>
        <item x="217"/>
        <item x="261"/>
        <item x="13"/>
        <item x="174"/>
        <item x="142"/>
        <item x="29"/>
        <item x="68"/>
        <item x="5"/>
        <item x="7"/>
        <item x="157"/>
        <item x="159"/>
        <item x="96"/>
        <item x="158"/>
        <item x="56"/>
        <item x="19"/>
        <item x="212"/>
        <item x="4"/>
        <item x="28"/>
        <item x="136"/>
        <item x="134"/>
        <item x="171"/>
        <item x="152"/>
        <item x="39"/>
        <item x="120"/>
        <item x="110"/>
        <item x="86"/>
        <item x="52"/>
        <item x="127"/>
        <item x="67"/>
        <item x="38"/>
        <item x="9"/>
        <item x="198"/>
        <item x="97"/>
        <item x="16"/>
        <item x="72"/>
        <item x="99"/>
        <item x="241"/>
        <item x="95"/>
        <item x="273"/>
        <item x="147"/>
        <item x="57"/>
        <item x="184"/>
        <item x="215"/>
        <item x="26"/>
        <item x="244"/>
        <item x="242"/>
        <item x="221"/>
        <item x="83"/>
        <item x="208"/>
        <item x="6"/>
        <item x="160"/>
        <item x="193"/>
        <item x="76"/>
        <item x="186"/>
        <item x="226"/>
        <item x="195"/>
        <item x="63"/>
        <item x="258"/>
        <item x="196"/>
        <item x="181"/>
        <item x="116"/>
        <item x="268"/>
        <item x="2"/>
        <item x="230"/>
        <item x="177"/>
        <item x="1"/>
        <item x="233"/>
        <item x="90"/>
        <item x="31"/>
        <item x="129"/>
        <item x="264"/>
        <item x="254"/>
        <item x="25"/>
        <item x="239"/>
        <item x="119"/>
        <item x="27"/>
        <item x="80"/>
        <item x="61"/>
        <item x="252"/>
        <item x="225"/>
        <item x="0"/>
        <item x="191"/>
        <item x="153"/>
        <item x="24"/>
        <item x="267"/>
        <item x="189"/>
        <item x="161"/>
        <item x="18"/>
        <item x="170"/>
        <item x="71"/>
        <item x="255"/>
        <item x="100"/>
        <item x="167"/>
        <item x="17"/>
        <item x="102"/>
        <item x="92"/>
        <item x="165"/>
        <item x="12"/>
        <item x="94"/>
        <item x="154"/>
        <item x="144"/>
        <item x="263"/>
        <item x="256"/>
        <item x="271"/>
        <item x="138"/>
        <item x="229"/>
        <item x="47"/>
        <item x="43"/>
        <item x="237"/>
        <item x="200"/>
        <item x="10"/>
        <item x="185"/>
        <item x="253"/>
        <item x="42"/>
        <item x="250"/>
        <item x="123"/>
        <item x="139"/>
        <item x="73"/>
        <item x="187"/>
        <item x="14"/>
        <item x="74"/>
        <item x="40"/>
        <item x="141"/>
        <item x="238"/>
        <item x="247"/>
        <item x="245"/>
        <item x="223"/>
        <item x="124"/>
        <item x="206"/>
        <item x="21"/>
        <item x="79"/>
        <item x="103"/>
        <item x="87"/>
        <item x="248"/>
        <item x="34"/>
        <item x="82"/>
        <item x="53"/>
        <item x="265"/>
        <item x="213"/>
        <item x="70"/>
        <item x="65"/>
        <item x="175"/>
        <item x="109"/>
        <item x="180"/>
        <item x="30"/>
        <item x="78"/>
        <item x="178"/>
        <item x="209"/>
        <item x="231"/>
        <item x="135"/>
        <item x="46"/>
        <item x="58"/>
        <item x="8"/>
        <item x="108"/>
        <item x="218"/>
        <item x="203"/>
        <item x="145"/>
        <item x="169"/>
        <item x="224"/>
        <item x="114"/>
        <item x="106"/>
        <item x="216"/>
        <item x="137"/>
        <item x="199"/>
        <item x="111"/>
        <item x="22"/>
        <item x="125"/>
        <item x="49"/>
        <item x="201"/>
        <item x="132"/>
        <item x="88"/>
        <item x="104"/>
        <item x="204"/>
        <item x="118"/>
        <item x="140"/>
        <item x="130"/>
        <item x="54"/>
        <item x="117"/>
        <item x="162"/>
        <item x="243"/>
        <item x="35"/>
        <item x="269"/>
        <item x="121"/>
        <item x="214"/>
        <item x="207"/>
        <item x="33"/>
        <item x="192"/>
        <item x="236"/>
        <item x="50"/>
        <item x="105"/>
        <item x="98"/>
        <item x="227"/>
        <item x="190"/>
        <item x="3"/>
        <item x="51"/>
        <item x="266"/>
        <item x="163"/>
        <item x="272"/>
        <item x="222"/>
        <item x="260"/>
        <item x="249"/>
        <item x="210"/>
        <item x="270"/>
        <item x="173"/>
        <item x="240"/>
        <item x="143"/>
        <item x="37"/>
        <item x="131"/>
        <item x="148"/>
        <item x="23"/>
        <item x="257"/>
        <item x="15"/>
        <item x="77"/>
        <item x="55"/>
        <item x="197"/>
        <item x="219"/>
        <item x="85"/>
        <item x="176"/>
        <item x="45"/>
        <item x="89"/>
        <item x="91"/>
        <item x="183"/>
        <item x="179"/>
        <item x="211"/>
        <item x="44"/>
        <item x="48"/>
        <item x="112"/>
        <item x="251"/>
        <item x="220"/>
        <item x="66"/>
        <item x="166"/>
        <item x="64"/>
        <item x="172"/>
        <item x="122"/>
        <item x="232"/>
        <item x="234"/>
        <item x="113"/>
        <item x="164"/>
        <item x="84"/>
        <item x="11"/>
        <item x="205"/>
        <item x="259"/>
        <item x="168"/>
        <item x="115"/>
        <item x="155"/>
        <item x="188"/>
        <item x="62"/>
        <item x="20"/>
        <item x="228"/>
        <item x="149"/>
        <item x="194"/>
        <item x="75"/>
        <item x="235"/>
        <item x="32"/>
        <item x="60"/>
        <item x="150"/>
        <item x="101"/>
        <item x="93"/>
        <item x="246"/>
        <item x="275"/>
        <item t="default"/>
      </items>
    </pivotField>
    <pivotField showAll="0"/>
    <pivotField axis="axisRow" dataField="1" showAll="0">
      <items count="4">
        <item x="1"/>
        <item x="0"/>
        <item x="2"/>
        <item t="default"/>
      </items>
    </pivotField>
    <pivotField axis="axisRow" showAll="0">
      <items count="11">
        <item x="8"/>
        <item x="6"/>
        <item x="0"/>
        <item x="5"/>
        <item x="2"/>
        <item x="1"/>
        <item m="1" x="9"/>
        <item x="3"/>
        <item x="4"/>
        <item x="7"/>
        <item t="default"/>
      </items>
    </pivotField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</pivotFields>
  <rowFields count="3">
    <field x="2"/>
    <field x="3"/>
    <field x="0"/>
  </rowFields>
  <rowItems count="107">
    <i>
      <x/>
    </i>
    <i r="1">
      <x v="4"/>
    </i>
    <i r="2">
      <x v="63"/>
    </i>
    <i r="2">
      <x v="68"/>
    </i>
    <i r="2">
      <x v="69"/>
    </i>
    <i r="2">
      <x v="172"/>
    </i>
    <i r="2">
      <x v="205"/>
    </i>
    <i r="2">
      <x v="215"/>
    </i>
    <i r="2">
      <x v="218"/>
    </i>
    <i r="1">
      <x v="5"/>
    </i>
    <i r="2">
      <x v="62"/>
    </i>
    <i r="1">
      <x v="7"/>
    </i>
    <i r="2">
      <x v="199"/>
    </i>
    <i r="1">
      <x v="8"/>
    </i>
    <i r="2">
      <x v="80"/>
    </i>
    <i r="2">
      <x v="266"/>
    </i>
    <i>
      <x v="1"/>
    </i>
    <i r="1">
      <x/>
    </i>
    <i r="2">
      <x v="272"/>
    </i>
    <i r="1">
      <x v="1"/>
    </i>
    <i r="2">
      <x v="267"/>
    </i>
    <i r="2">
      <x v="268"/>
    </i>
    <i r="2">
      <x v="269"/>
    </i>
    <i r="2">
      <x v="272"/>
    </i>
    <i r="1">
      <x v="2"/>
    </i>
    <i r="2">
      <x v="5"/>
    </i>
    <i r="2">
      <x v="193"/>
    </i>
    <i r="1">
      <x v="4"/>
    </i>
    <i r="2">
      <x v="6"/>
    </i>
    <i r="2">
      <x v="28"/>
    </i>
    <i r="2">
      <x v="40"/>
    </i>
    <i r="2">
      <x v="41"/>
    </i>
    <i r="2">
      <x v="47"/>
    </i>
    <i r="2">
      <x v="48"/>
    </i>
    <i r="2">
      <x v="50"/>
    </i>
    <i r="2">
      <x v="51"/>
    </i>
    <i r="2">
      <x v="125"/>
    </i>
    <i r="2">
      <x v="131"/>
    </i>
    <i r="2">
      <x v="138"/>
    </i>
    <i r="2">
      <x v="149"/>
    </i>
    <i r="2">
      <x v="174"/>
    </i>
    <i r="2">
      <x v="176"/>
    </i>
    <i r="2">
      <x v="184"/>
    </i>
    <i r="2">
      <x v="194"/>
    </i>
    <i r="2">
      <x v="207"/>
    </i>
    <i r="2">
      <x v="211"/>
    </i>
    <i r="2">
      <x v="214"/>
    </i>
    <i r="2">
      <x v="245"/>
    </i>
    <i r="2">
      <x v="257"/>
    </i>
    <i r="2">
      <x v="267"/>
    </i>
    <i r="2">
      <x v="272"/>
    </i>
    <i r="2">
      <x v="273"/>
    </i>
    <i r="1">
      <x v="5"/>
    </i>
    <i r="2">
      <x v="16"/>
    </i>
    <i r="2">
      <x v="27"/>
    </i>
    <i r="2">
      <x v="36"/>
    </i>
    <i r="2">
      <x v="37"/>
    </i>
    <i r="2">
      <x v="38"/>
    </i>
    <i r="2">
      <x v="48"/>
    </i>
    <i r="2">
      <x v="53"/>
    </i>
    <i r="2">
      <x v="64"/>
    </i>
    <i r="2">
      <x v="154"/>
    </i>
    <i r="2">
      <x v="156"/>
    </i>
    <i r="2">
      <x v="158"/>
    </i>
    <i r="2">
      <x v="159"/>
    </i>
    <i r="2">
      <x v="161"/>
    </i>
    <i r="2">
      <x v="162"/>
    </i>
    <i r="2">
      <x v="163"/>
    </i>
    <i r="2">
      <x v="166"/>
    </i>
    <i r="2">
      <x v="195"/>
    </i>
    <i r="2">
      <x v="205"/>
    </i>
    <i r="2">
      <x v="225"/>
    </i>
    <i r="2">
      <x v="234"/>
    </i>
    <i r="2">
      <x v="262"/>
    </i>
    <i r="2">
      <x v="270"/>
    </i>
    <i r="1">
      <x v="7"/>
    </i>
    <i r="2">
      <x v="19"/>
    </i>
    <i r="2">
      <x v="20"/>
    </i>
    <i r="2">
      <x v="60"/>
    </i>
    <i r="2">
      <x v="61"/>
    </i>
    <i r="2">
      <x v="94"/>
    </i>
    <i r="2">
      <x v="111"/>
    </i>
    <i r="2">
      <x v="121"/>
    </i>
    <i r="2">
      <x v="170"/>
    </i>
    <i r="2">
      <x v="248"/>
    </i>
    <i r="2">
      <x v="258"/>
    </i>
    <i r="2">
      <x v="260"/>
    </i>
    <i r="1">
      <x v="8"/>
    </i>
    <i r="2">
      <x v="3"/>
    </i>
    <i r="2">
      <x v="4"/>
    </i>
    <i r="2">
      <x v="5"/>
    </i>
    <i r="2">
      <x v="14"/>
    </i>
    <i r="2">
      <x v="15"/>
    </i>
    <i r="2">
      <x v="67"/>
    </i>
    <i r="2">
      <x v="123"/>
    </i>
    <i r="2">
      <x v="140"/>
    </i>
    <i r="2">
      <x v="141"/>
    </i>
    <i r="2">
      <x v="144"/>
    </i>
    <i r="2">
      <x v="148"/>
    </i>
    <i r="2">
      <x v="169"/>
    </i>
    <i r="2">
      <x v="183"/>
    </i>
    <i r="2">
      <x v="208"/>
    </i>
    <i r="2">
      <x v="215"/>
    </i>
    <i r="2">
      <x v="244"/>
    </i>
    <i r="2">
      <x v="269"/>
    </i>
    <i r="2">
      <x v="274"/>
    </i>
    <i t="grand">
      <x/>
    </i>
  </rowItems>
  <colItems count="1">
    <i/>
  </colItems>
  <pageFields count="1">
    <pageField fld="8" item="0" hier="-1"/>
  </pageFields>
  <dataFields count="1">
    <dataField name="Cuenta de DEMERIT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7:C52" firstHeaderRow="1" firstDataRow="1" firstDataCol="1" rowPageCount="2" colPageCount="1"/>
  <pivotFields count="36">
    <pivotField showAll="0"/>
    <pivotField axis="axisPage" showAll="0">
      <items count="12">
        <item x="0"/>
        <item x="1"/>
        <item x="2"/>
        <item x="3"/>
        <item x="4"/>
        <item x="10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">
        <item x="1"/>
        <item h="1" x="0"/>
        <item h="1" x="2"/>
        <item t="default"/>
      </items>
    </pivotField>
    <pivotField axis="axisRow" showAll="0">
      <items count="12">
        <item m="1" x="10"/>
        <item x="0"/>
        <item x="5"/>
        <item x="2"/>
        <item x="1"/>
        <item x="3"/>
        <item x="4"/>
        <item x="7"/>
        <item x="6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3"/>
        <item x="4"/>
        <item x="5"/>
        <item x="6"/>
        <item x="1"/>
        <item x="2"/>
        <item x="0"/>
        <item t="default"/>
      </items>
    </pivotField>
  </pivotFields>
  <rowFields count="2">
    <field x="19"/>
    <field x="35"/>
  </rowFields>
  <rowItems count="15">
    <i>
      <x v="3"/>
    </i>
    <i r="1">
      <x/>
    </i>
    <i r="1">
      <x v="1"/>
    </i>
    <i r="1">
      <x v="2"/>
    </i>
    <i r="1">
      <x v="3"/>
    </i>
    <i r="1">
      <x v="5"/>
    </i>
    <i r="1">
      <x v="6"/>
    </i>
    <i>
      <x v="4"/>
    </i>
    <i r="1">
      <x v="4"/>
    </i>
    <i r="1">
      <x v="6"/>
    </i>
    <i>
      <x v="5"/>
    </i>
    <i r="1">
      <x v="6"/>
    </i>
    <i>
      <x v="6"/>
    </i>
    <i r="1">
      <x v="6"/>
    </i>
    <i t="grand">
      <x/>
    </i>
  </rowItems>
  <colItems count="1">
    <i/>
  </colItems>
  <pageFields count="2">
    <pageField fld="1" hier="-1"/>
    <pageField fld="18" hier="-1"/>
  </pageFields>
  <dataFields count="1">
    <dataField name="Cuenta de DEMERITO" fld="18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71F86A-B794-4CD0-80D6-965E2B5923AF}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0:C38" firstHeaderRow="1" firstDataRow="1" firstDataCol="1" rowPageCount="1" colPageCount="1"/>
  <pivotFields count="36">
    <pivotField showAll="0"/>
    <pivotField showAll="0"/>
    <pivotField axis="axisPage" multipleItemSelectionAllowed="1" showAll="0">
      <items count="34"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8"/>
        <item h="1" x="29"/>
        <item h="1" x="30"/>
        <item h="1" x="31"/>
        <item x="32"/>
        <item h="1" x="1"/>
        <item h="1" x="0"/>
        <item h="1" x="13"/>
        <item h="1" x="14"/>
        <item h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276">
        <item x="156"/>
        <item x="36"/>
        <item x="69"/>
        <item x="59"/>
        <item x="126"/>
        <item x="274"/>
        <item x="261"/>
        <item x="174"/>
        <item x="142"/>
        <item x="29"/>
        <item x="159"/>
        <item x="19"/>
        <item x="212"/>
        <item x="4"/>
        <item x="136"/>
        <item x="110"/>
        <item x="9"/>
        <item x="72"/>
        <item x="99"/>
        <item x="241"/>
        <item x="95"/>
        <item x="184"/>
        <item x="195"/>
        <item x="258"/>
        <item x="181"/>
        <item x="2"/>
        <item x="230"/>
        <item x="1"/>
        <item x="254"/>
        <item x="119"/>
        <item x="27"/>
        <item x="80"/>
        <item x="61"/>
        <item x="189"/>
        <item x="161"/>
        <item x="255"/>
        <item x="102"/>
        <item x="94"/>
        <item x="263"/>
        <item x="42"/>
        <item x="139"/>
        <item x="74"/>
        <item x="103"/>
        <item x="30"/>
        <item x="178"/>
        <item x="8"/>
        <item x="224"/>
        <item x="114"/>
        <item x="199"/>
        <item x="201"/>
        <item x="132"/>
        <item x="88"/>
        <item x="204"/>
        <item x="50"/>
        <item x="98"/>
        <item x="222"/>
        <item x="270"/>
        <item x="143"/>
        <item x="148"/>
        <item x="55"/>
        <item x="219"/>
        <item x="85"/>
        <item x="176"/>
        <item x="211"/>
        <item x="66"/>
        <item x="64"/>
        <item x="172"/>
        <item x="232"/>
        <item x="113"/>
        <item x="84"/>
        <item x="115"/>
        <item x="62"/>
        <item x="75"/>
        <item x="101"/>
        <item x="0"/>
        <item x="3"/>
        <item x="5"/>
        <item x="6"/>
        <item x="7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31"/>
        <item x="32"/>
        <item x="33"/>
        <item x="34"/>
        <item x="35"/>
        <item x="37"/>
        <item x="38"/>
        <item x="39"/>
        <item x="40"/>
        <item x="41"/>
        <item x="43"/>
        <item x="44"/>
        <item x="45"/>
        <item x="46"/>
        <item x="47"/>
        <item x="48"/>
        <item x="49"/>
        <item x="51"/>
        <item x="52"/>
        <item x="53"/>
        <item x="54"/>
        <item x="56"/>
        <item x="57"/>
        <item x="58"/>
        <item x="60"/>
        <item x="63"/>
        <item x="65"/>
        <item x="67"/>
        <item x="68"/>
        <item x="70"/>
        <item x="71"/>
        <item x="73"/>
        <item x="76"/>
        <item x="77"/>
        <item x="78"/>
        <item x="79"/>
        <item x="81"/>
        <item x="82"/>
        <item x="83"/>
        <item x="86"/>
        <item x="87"/>
        <item x="89"/>
        <item x="90"/>
        <item x="91"/>
        <item x="92"/>
        <item x="93"/>
        <item x="96"/>
        <item x="97"/>
        <item x="100"/>
        <item x="104"/>
        <item x="105"/>
        <item x="106"/>
        <item x="107"/>
        <item x="108"/>
        <item x="109"/>
        <item x="111"/>
        <item x="112"/>
        <item x="116"/>
        <item x="117"/>
        <item x="118"/>
        <item x="120"/>
        <item x="121"/>
        <item x="122"/>
        <item x="123"/>
        <item x="124"/>
        <item x="125"/>
        <item x="127"/>
        <item x="128"/>
        <item x="129"/>
        <item x="130"/>
        <item x="131"/>
        <item x="133"/>
        <item x="134"/>
        <item x="135"/>
        <item x="137"/>
        <item x="138"/>
        <item x="140"/>
        <item x="141"/>
        <item x="144"/>
        <item x="145"/>
        <item x="146"/>
        <item x="147"/>
        <item x="149"/>
        <item x="150"/>
        <item x="151"/>
        <item x="152"/>
        <item x="153"/>
        <item x="154"/>
        <item x="155"/>
        <item x="157"/>
        <item x="158"/>
        <item x="160"/>
        <item x="162"/>
        <item x="163"/>
        <item x="164"/>
        <item x="165"/>
        <item x="166"/>
        <item x="167"/>
        <item x="168"/>
        <item x="169"/>
        <item x="170"/>
        <item x="171"/>
        <item x="173"/>
        <item x="175"/>
        <item x="177"/>
        <item x="179"/>
        <item x="180"/>
        <item x="182"/>
        <item x="183"/>
        <item x="185"/>
        <item x="186"/>
        <item x="187"/>
        <item x="188"/>
        <item x="190"/>
        <item x="191"/>
        <item x="192"/>
        <item x="193"/>
        <item x="194"/>
        <item x="196"/>
        <item x="197"/>
        <item x="198"/>
        <item x="200"/>
        <item x="202"/>
        <item x="203"/>
        <item x="205"/>
        <item x="206"/>
        <item x="207"/>
        <item x="208"/>
        <item x="209"/>
        <item x="210"/>
        <item x="213"/>
        <item x="214"/>
        <item x="215"/>
        <item x="216"/>
        <item x="217"/>
        <item x="218"/>
        <item x="220"/>
        <item x="221"/>
        <item x="223"/>
        <item x="225"/>
        <item x="226"/>
        <item x="227"/>
        <item x="228"/>
        <item x="229"/>
        <item x="231"/>
        <item x="233"/>
        <item x="234"/>
        <item x="235"/>
        <item x="236"/>
        <item x="237"/>
        <item x="238"/>
        <item x="239"/>
        <item x="240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6"/>
        <item x="257"/>
        <item x="259"/>
        <item x="260"/>
        <item x="262"/>
        <item x="264"/>
        <item x="265"/>
        <item x="266"/>
        <item x="267"/>
        <item x="268"/>
        <item x="269"/>
        <item x="271"/>
        <item x="272"/>
        <item x="2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8">
    <i>
      <x v="5"/>
    </i>
    <i>
      <x v="264"/>
    </i>
    <i>
      <x v="216"/>
    </i>
    <i>
      <x v="39"/>
    </i>
    <i>
      <x v="274"/>
    </i>
    <i>
      <x v="108"/>
    </i>
    <i>
      <x v="116"/>
    </i>
    <i t="grand">
      <x/>
    </i>
  </rowItems>
  <colItems count="1">
    <i/>
  </colItems>
  <pageFields count="1">
    <pageField fld="2" hier="-1"/>
  </pageFields>
  <dataFields count="1">
    <dataField name="Cuenta de DEMERITO" fld="18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3:B5" firstHeaderRow="1" firstDataRow="2" firstDataCol="1" rowPageCount="1" colPageCount="1"/>
  <pivotFields count="34"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8">
        <item m="1" x="5"/>
        <item m="1" x="4"/>
        <item m="1" x="6"/>
        <item h="1" x="3"/>
        <item h="1"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Fields count="1">
    <field x="24"/>
  </colFields>
  <colItems count="1">
    <i t="grand">
      <x/>
    </i>
  </colItems>
  <pageFields count="1">
    <pageField fld="18" item="0" hier="-1"/>
  </pageFields>
  <dataFields count="1">
    <dataField name="Cuenta de DEMERITO" fld="18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5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S20"/>
  <sheetViews>
    <sheetView showGridLines="0" view="pageBreakPreview" topLeftCell="A7" zoomScale="85" zoomScaleNormal="90" zoomScaleSheetLayoutView="85" workbookViewId="0">
      <selection activeCell="Q18" sqref="Q18"/>
    </sheetView>
  </sheetViews>
  <sheetFormatPr baseColWidth="10" defaultColWidth="9.140625" defaultRowHeight="15" x14ac:dyDescent="0.25"/>
  <cols>
    <col min="1" max="16384" width="9.140625" style="102"/>
  </cols>
  <sheetData>
    <row r="20" spans="19:19" x14ac:dyDescent="0.25">
      <c r="S20" s="589"/>
    </row>
  </sheetData>
  <printOptions horizontalCentered="1" verticalCentered="1"/>
  <pageMargins left="0" right="0" top="0.35433070866141736" bottom="0.35433070866141736" header="0" footer="0"/>
  <pageSetup paperSize="9" scale="67" orientation="portrait" r:id="rId1"/>
  <headerFooter>
    <oddFooter>&amp;R&amp;1#&amp;"Arial"&amp;10&amp;K000000Confidential C</oddFooter>
  </headerFooter>
  <rowBreaks count="2" manualBreakCount="2">
    <brk id="34" max="13" man="1"/>
    <brk id="68" max="1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34"/>
  <sheetViews>
    <sheetView showGridLines="0" view="pageBreakPreview" zoomScale="90" zoomScaleNormal="90" zoomScaleSheetLayoutView="90" workbookViewId="0">
      <selection activeCell="W12" sqref="W12"/>
    </sheetView>
  </sheetViews>
  <sheetFormatPr baseColWidth="10" defaultColWidth="9.140625" defaultRowHeight="15" x14ac:dyDescent="0.25"/>
  <sheetData>
    <row r="1" spans="1:21" x14ac:dyDescent="0.25">
      <c r="A1" s="697" t="s">
        <v>67</v>
      </c>
      <c r="B1" s="698"/>
      <c r="C1" s="698"/>
      <c r="D1" s="698"/>
      <c r="E1" s="698"/>
      <c r="F1" s="698"/>
      <c r="G1" s="698"/>
      <c r="H1" s="698"/>
      <c r="I1" s="698"/>
      <c r="J1" s="698"/>
      <c r="K1" s="698"/>
      <c r="L1" s="698"/>
      <c r="M1" s="698"/>
      <c r="N1" s="698"/>
      <c r="O1" s="698"/>
      <c r="P1" s="698"/>
      <c r="Q1" s="698"/>
      <c r="R1" s="698"/>
      <c r="S1" s="698"/>
      <c r="T1" s="698"/>
      <c r="U1" s="698"/>
    </row>
    <row r="2" spans="1:21" x14ac:dyDescent="0.25">
      <c r="A2" s="698"/>
      <c r="B2" s="698"/>
      <c r="C2" s="698"/>
      <c r="D2" s="698"/>
      <c r="E2" s="698"/>
      <c r="F2" s="698"/>
      <c r="G2" s="698"/>
      <c r="H2" s="698"/>
      <c r="I2" s="698"/>
      <c r="J2" s="698"/>
      <c r="K2" s="698"/>
      <c r="L2" s="698"/>
      <c r="M2" s="698"/>
      <c r="N2" s="698"/>
      <c r="O2" s="698"/>
      <c r="P2" s="698"/>
      <c r="Q2" s="698"/>
      <c r="R2" s="698"/>
      <c r="S2" s="698"/>
      <c r="T2" s="698"/>
      <c r="U2" s="698"/>
    </row>
    <row r="17" spans="1:21" x14ac:dyDescent="0.25">
      <c r="A17" s="697" t="s">
        <v>91</v>
      </c>
      <c r="B17" s="698"/>
      <c r="C17" s="698"/>
      <c r="D17" s="698"/>
      <c r="E17" s="698"/>
      <c r="F17" s="698"/>
      <c r="G17" s="698"/>
      <c r="H17" s="698"/>
      <c r="I17" s="698"/>
      <c r="J17" s="698"/>
      <c r="K17" s="698"/>
      <c r="L17" s="698"/>
      <c r="M17" s="698"/>
      <c r="N17" s="698"/>
      <c r="O17" s="698"/>
      <c r="P17" s="698"/>
      <c r="Q17" s="698"/>
      <c r="R17" s="698"/>
      <c r="S17" s="698"/>
      <c r="T17" s="698"/>
      <c r="U17" s="698"/>
    </row>
    <row r="18" spans="1:21" x14ac:dyDescent="0.25">
      <c r="A18" s="698"/>
      <c r="B18" s="698"/>
      <c r="C18" s="698"/>
      <c r="D18" s="698"/>
      <c r="E18" s="698"/>
      <c r="F18" s="698"/>
      <c r="G18" s="698"/>
      <c r="H18" s="698"/>
      <c r="I18" s="698"/>
      <c r="J18" s="698"/>
      <c r="K18" s="698"/>
      <c r="L18" s="698"/>
      <c r="M18" s="698"/>
      <c r="N18" s="698"/>
      <c r="O18" s="698"/>
      <c r="P18" s="698"/>
      <c r="Q18" s="698"/>
      <c r="R18" s="698"/>
      <c r="S18" s="698"/>
      <c r="T18" s="698"/>
      <c r="U18" s="698"/>
    </row>
    <row r="33" spans="1:21" x14ac:dyDescent="0.25">
      <c r="A33" s="697" t="s">
        <v>90</v>
      </c>
      <c r="B33" s="698"/>
      <c r="C33" s="698"/>
      <c r="D33" s="698"/>
      <c r="E33" s="698"/>
      <c r="F33" s="698"/>
      <c r="G33" s="698"/>
      <c r="H33" s="698"/>
      <c r="I33" s="698"/>
      <c r="J33" s="698"/>
      <c r="K33" s="698"/>
      <c r="L33" s="698"/>
      <c r="M33" s="698"/>
      <c r="N33" s="698"/>
      <c r="O33" s="698"/>
      <c r="P33" s="698"/>
      <c r="Q33" s="698"/>
      <c r="R33" s="698"/>
      <c r="S33" s="698"/>
      <c r="T33" s="698"/>
      <c r="U33" s="698"/>
    </row>
    <row r="34" spans="1:21" x14ac:dyDescent="0.25">
      <c r="A34" s="698"/>
      <c r="B34" s="698"/>
      <c r="C34" s="698"/>
      <c r="D34" s="698"/>
      <c r="E34" s="698"/>
      <c r="F34" s="698"/>
      <c r="G34" s="698"/>
      <c r="H34" s="698"/>
      <c r="I34" s="698"/>
      <c r="J34" s="698"/>
      <c r="K34" s="698"/>
      <c r="L34" s="698"/>
      <c r="M34" s="698"/>
      <c r="N34" s="698"/>
      <c r="O34" s="698"/>
      <c r="P34" s="698"/>
      <c r="Q34" s="698"/>
      <c r="R34" s="698"/>
      <c r="S34" s="698"/>
      <c r="T34" s="698"/>
      <c r="U34" s="698"/>
    </row>
  </sheetData>
  <mergeCells count="3">
    <mergeCell ref="A17:U18"/>
    <mergeCell ref="A33:U34"/>
    <mergeCell ref="A1:U2"/>
  </mergeCells>
  <pageMargins left="0.7" right="0.7" top="0.75" bottom="0.75" header="0.3" footer="0.3"/>
  <pageSetup orientation="portrait" r:id="rId1"/>
  <headerFooter>
    <oddFooter>&amp;R&amp;1#&amp;"Arial"&amp;10&amp;K000000Confidential C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  <pageSetUpPr fitToPage="1"/>
  </sheetPr>
  <dimension ref="B1:X56"/>
  <sheetViews>
    <sheetView showGridLines="0" view="pageBreakPreview" topLeftCell="A7" zoomScale="96" zoomScaleNormal="80" zoomScaleSheetLayoutView="96" workbookViewId="0">
      <selection activeCell="E18" sqref="E18:I18"/>
    </sheetView>
  </sheetViews>
  <sheetFormatPr baseColWidth="10" defaultRowHeight="15" x14ac:dyDescent="0.25"/>
  <cols>
    <col min="1" max="1" width="1" style="138" customWidth="1"/>
    <col min="2" max="2" width="47.7109375" style="138" customWidth="1"/>
    <col min="3" max="3" width="48.42578125" style="138" customWidth="1"/>
    <col min="4" max="4" width="0.7109375" style="138" customWidth="1"/>
    <col min="5" max="5" width="5.85546875" style="138" customWidth="1"/>
    <col min="6" max="6" width="45.85546875" style="138" customWidth="1"/>
    <col min="7" max="12" width="4.28515625" style="138" customWidth="1"/>
    <col min="13" max="13" width="4.5703125" style="138" customWidth="1"/>
    <col min="14" max="15" width="4.5703125" style="138" hidden="1" customWidth="1"/>
    <col min="16" max="17" width="4" style="138" customWidth="1"/>
    <col min="18" max="18" width="1.5703125" style="138" customWidth="1"/>
    <col min="19" max="16384" width="11.42578125" style="138"/>
  </cols>
  <sheetData>
    <row r="1" spans="2:24" ht="30.75" customHeight="1" x14ac:dyDescent="0.25">
      <c r="B1" s="699" t="s">
        <v>539</v>
      </c>
      <c r="C1" s="699"/>
      <c r="D1" s="699"/>
      <c r="E1" s="699"/>
      <c r="F1" s="699"/>
      <c r="G1" s="699"/>
      <c r="H1" s="699"/>
      <c r="I1" s="699"/>
      <c r="J1" s="699"/>
      <c r="K1" s="699"/>
      <c r="L1" s="699"/>
      <c r="M1" s="699"/>
      <c r="N1" s="699"/>
      <c r="O1" s="699"/>
      <c r="P1" s="699"/>
      <c r="Q1" s="699"/>
    </row>
    <row r="2" spans="2:24" s="161" customFormat="1" ht="20.25" customHeight="1" x14ac:dyDescent="0.25">
      <c r="B2" s="700" t="s">
        <v>491</v>
      </c>
      <c r="C2" s="700"/>
      <c r="E2" s="700" t="s">
        <v>492</v>
      </c>
      <c r="F2" s="700"/>
      <c r="G2" s="700"/>
      <c r="H2" s="700"/>
      <c r="I2" s="700"/>
      <c r="J2" s="700"/>
      <c r="K2" s="700"/>
      <c r="L2" s="700"/>
      <c r="M2" s="700"/>
      <c r="N2" s="700"/>
      <c r="O2" s="700"/>
      <c r="P2" s="700"/>
      <c r="Q2" s="700"/>
      <c r="U2" s="161" t="s">
        <v>493</v>
      </c>
      <c r="V2" s="161" t="s">
        <v>494</v>
      </c>
      <c r="W2" s="161" t="s">
        <v>495</v>
      </c>
      <c r="X2" s="161" t="s">
        <v>496</v>
      </c>
    </row>
    <row r="3" spans="2:24" ht="3.75" customHeight="1" thickBot="1" x14ac:dyDescent="0.3"/>
    <row r="4" spans="2:24" s="164" customFormat="1" ht="24" customHeight="1" x14ac:dyDescent="0.25">
      <c r="B4" s="162"/>
      <c r="C4" s="163"/>
      <c r="E4" s="701" t="s">
        <v>497</v>
      </c>
      <c r="F4" s="702"/>
      <c r="G4" s="702"/>
      <c r="H4" s="702"/>
      <c r="I4" s="703"/>
      <c r="J4" s="704" t="s">
        <v>498</v>
      </c>
      <c r="K4" s="705"/>
      <c r="L4" s="704" t="s">
        <v>499</v>
      </c>
      <c r="M4" s="705"/>
      <c r="N4" s="704" t="s">
        <v>500</v>
      </c>
      <c r="O4" s="705"/>
      <c r="P4" s="704" t="s">
        <v>501</v>
      </c>
      <c r="Q4" s="706"/>
      <c r="U4" s="165">
        <v>3.12</v>
      </c>
      <c r="V4" s="165">
        <v>1.58</v>
      </c>
      <c r="W4" s="165">
        <v>0.92</v>
      </c>
      <c r="X4" s="165">
        <v>77</v>
      </c>
    </row>
    <row r="5" spans="2:24" s="168" customFormat="1" ht="20.25" customHeight="1" x14ac:dyDescent="0.25">
      <c r="B5" s="166"/>
      <c r="C5" s="167"/>
      <c r="E5" s="711" t="s">
        <v>502</v>
      </c>
      <c r="F5" s="712"/>
      <c r="G5" s="712"/>
      <c r="H5" s="712"/>
      <c r="I5" s="713"/>
      <c r="J5" s="717" t="s">
        <v>503</v>
      </c>
      <c r="K5" s="718"/>
      <c r="L5" s="717" t="s">
        <v>504</v>
      </c>
      <c r="M5" s="721"/>
      <c r="N5" s="717" t="s">
        <v>505</v>
      </c>
      <c r="O5" s="721"/>
      <c r="P5" s="709"/>
      <c r="Q5" s="710"/>
      <c r="U5" s="169">
        <v>2.19</v>
      </c>
      <c r="V5" s="169">
        <v>0.95</v>
      </c>
      <c r="W5" s="169">
        <v>0.85</v>
      </c>
      <c r="X5" s="169">
        <v>49</v>
      </c>
    </row>
    <row r="6" spans="2:24" s="168" customFormat="1" ht="20.25" customHeight="1" x14ac:dyDescent="0.25">
      <c r="B6" s="166"/>
      <c r="C6" s="167"/>
      <c r="E6" s="714"/>
      <c r="F6" s="715"/>
      <c r="G6" s="715"/>
      <c r="H6" s="715"/>
      <c r="I6" s="716"/>
      <c r="J6" s="719"/>
      <c r="K6" s="720"/>
      <c r="L6" s="722"/>
      <c r="M6" s="723"/>
      <c r="N6" s="722"/>
      <c r="O6" s="723"/>
      <c r="P6" s="709"/>
      <c r="Q6" s="710"/>
      <c r="U6" s="170">
        <f>(U4-U5)/U4</f>
        <v>0.29807692307692313</v>
      </c>
      <c r="V6" s="170">
        <f>(V4-V5)/V4</f>
        <v>0.39873417721518994</v>
      </c>
      <c r="W6" s="170">
        <f>(W4-W5)/W4</f>
        <v>7.6086956521739191E-2</v>
      </c>
      <c r="X6" s="170">
        <f>(X4-X5)/X4</f>
        <v>0.36363636363636365</v>
      </c>
    </row>
    <row r="7" spans="2:24" s="168" customFormat="1" ht="20.25" customHeight="1" x14ac:dyDescent="0.25">
      <c r="B7" s="166"/>
      <c r="C7" s="167"/>
      <c r="E7" s="714"/>
      <c r="F7" s="715"/>
      <c r="G7" s="715"/>
      <c r="H7" s="715"/>
      <c r="I7" s="716"/>
      <c r="J7" s="719"/>
      <c r="K7" s="720"/>
      <c r="L7" s="722"/>
      <c r="M7" s="723"/>
      <c r="N7" s="722"/>
      <c r="O7" s="723"/>
      <c r="P7" s="709"/>
      <c r="Q7" s="710"/>
      <c r="U7" s="171"/>
      <c r="V7" s="171"/>
      <c r="W7" s="171"/>
      <c r="X7" s="171"/>
    </row>
    <row r="8" spans="2:24" s="168" customFormat="1" ht="20.25" customHeight="1" x14ac:dyDescent="0.25">
      <c r="B8" s="166"/>
      <c r="C8" s="167"/>
      <c r="E8" s="714"/>
      <c r="F8" s="715"/>
      <c r="G8" s="715"/>
      <c r="H8" s="715"/>
      <c r="I8" s="716"/>
      <c r="J8" s="719"/>
      <c r="K8" s="720"/>
      <c r="L8" s="722"/>
      <c r="M8" s="723"/>
      <c r="N8" s="722"/>
      <c r="O8" s="723"/>
      <c r="P8" s="709"/>
      <c r="Q8" s="710"/>
    </row>
    <row r="9" spans="2:24" s="168" customFormat="1" ht="26.25" customHeight="1" x14ac:dyDescent="0.25">
      <c r="B9" s="166"/>
      <c r="C9" s="167"/>
      <c r="E9" s="714"/>
      <c r="F9" s="715"/>
      <c r="G9" s="715"/>
      <c r="H9" s="715"/>
      <c r="I9" s="716"/>
      <c r="J9" s="719"/>
      <c r="K9" s="720"/>
      <c r="L9" s="722"/>
      <c r="M9" s="723"/>
      <c r="N9" s="722"/>
      <c r="O9" s="723"/>
      <c r="P9" s="724"/>
      <c r="Q9" s="725"/>
    </row>
    <row r="10" spans="2:24" s="168" customFormat="1" ht="20.25" customHeight="1" x14ac:dyDescent="0.25">
      <c r="B10" s="166"/>
      <c r="C10" s="167"/>
      <c r="E10" s="711" t="s">
        <v>506</v>
      </c>
      <c r="F10" s="712"/>
      <c r="G10" s="712"/>
      <c r="H10" s="712"/>
      <c r="I10" s="713"/>
      <c r="J10" s="717" t="s">
        <v>507</v>
      </c>
      <c r="K10" s="718"/>
      <c r="L10" s="717" t="s">
        <v>508</v>
      </c>
      <c r="M10" s="721"/>
      <c r="N10" s="717" t="s">
        <v>509</v>
      </c>
      <c r="O10" s="721"/>
      <c r="P10" s="709"/>
      <c r="Q10" s="710"/>
    </row>
    <row r="11" spans="2:24" ht="20.25" customHeight="1" x14ac:dyDescent="0.25">
      <c r="B11" s="707" t="s">
        <v>510</v>
      </c>
      <c r="C11" s="708"/>
      <c r="E11" s="726"/>
      <c r="F11" s="727"/>
      <c r="G11" s="727"/>
      <c r="H11" s="727"/>
      <c r="I11" s="728"/>
      <c r="J11" s="729"/>
      <c r="K11" s="730"/>
      <c r="L11" s="731"/>
      <c r="M11" s="732"/>
      <c r="N11" s="731"/>
      <c r="O11" s="732"/>
      <c r="P11" s="709"/>
      <c r="Q11" s="710"/>
    </row>
    <row r="12" spans="2:24" ht="20.25" customHeight="1" x14ac:dyDescent="0.25">
      <c r="B12" s="172"/>
      <c r="C12" s="173"/>
      <c r="E12" s="711" t="s">
        <v>511</v>
      </c>
      <c r="F12" s="712"/>
      <c r="G12" s="712"/>
      <c r="H12" s="712"/>
      <c r="I12" s="713"/>
      <c r="J12" s="717" t="s">
        <v>512</v>
      </c>
      <c r="K12" s="718"/>
      <c r="L12" s="717" t="s">
        <v>513</v>
      </c>
      <c r="M12" s="721"/>
      <c r="N12" s="717" t="s">
        <v>514</v>
      </c>
      <c r="O12" s="721"/>
      <c r="P12" s="709"/>
      <c r="Q12" s="710"/>
    </row>
    <row r="13" spans="2:24" s="168" customFormat="1" ht="31.5" customHeight="1" x14ac:dyDescent="0.25">
      <c r="B13" s="166"/>
      <c r="C13" s="167"/>
      <c r="E13" s="714"/>
      <c r="F13" s="715"/>
      <c r="G13" s="715"/>
      <c r="H13" s="715"/>
      <c r="I13" s="716"/>
      <c r="J13" s="719"/>
      <c r="K13" s="720"/>
      <c r="L13" s="731"/>
      <c r="M13" s="732"/>
      <c r="N13" s="722"/>
      <c r="O13" s="723"/>
      <c r="P13" s="724"/>
      <c r="Q13" s="725"/>
    </row>
    <row r="14" spans="2:24" s="168" customFormat="1" ht="20.25" customHeight="1" x14ac:dyDescent="0.25">
      <c r="B14" s="166"/>
      <c r="C14" s="167"/>
      <c r="E14" s="733"/>
      <c r="F14" s="734"/>
      <c r="G14" s="734"/>
      <c r="H14" s="734"/>
      <c r="I14" s="734"/>
      <c r="J14" s="735"/>
      <c r="K14" s="735"/>
      <c r="L14" s="736"/>
      <c r="M14" s="736"/>
      <c r="N14" s="736"/>
      <c r="O14" s="736"/>
      <c r="P14" s="736"/>
      <c r="Q14" s="737"/>
    </row>
    <row r="15" spans="2:24" s="168" customFormat="1" ht="21" customHeight="1" x14ac:dyDescent="0.25">
      <c r="B15" s="166"/>
      <c r="C15" s="167"/>
      <c r="E15" s="733"/>
      <c r="F15" s="734"/>
      <c r="G15" s="734"/>
      <c r="H15" s="734"/>
      <c r="I15" s="734"/>
      <c r="J15" s="735"/>
      <c r="K15" s="735"/>
      <c r="L15" s="736"/>
      <c r="M15" s="736"/>
      <c r="N15" s="736"/>
      <c r="O15" s="736"/>
      <c r="P15" s="736"/>
      <c r="Q15" s="737"/>
    </row>
    <row r="16" spans="2:24" s="168" customFormat="1" ht="21" customHeight="1" x14ac:dyDescent="0.25">
      <c r="B16" s="166"/>
      <c r="C16" s="167"/>
      <c r="E16" s="738"/>
      <c r="F16" s="739"/>
      <c r="G16" s="739"/>
      <c r="H16" s="739"/>
      <c r="I16" s="740"/>
      <c r="J16" s="735"/>
      <c r="K16" s="735"/>
      <c r="L16" s="736"/>
      <c r="M16" s="736"/>
      <c r="N16" s="736"/>
      <c r="O16" s="736"/>
      <c r="P16" s="736"/>
      <c r="Q16" s="737"/>
    </row>
    <row r="17" spans="2:17" s="168" customFormat="1" ht="21" customHeight="1" x14ac:dyDescent="0.25">
      <c r="B17" s="166"/>
      <c r="C17" s="167"/>
      <c r="E17" s="738"/>
      <c r="F17" s="739"/>
      <c r="G17" s="739"/>
      <c r="H17" s="739"/>
      <c r="I17" s="740"/>
      <c r="J17" s="735"/>
      <c r="K17" s="735"/>
      <c r="L17" s="736"/>
      <c r="M17" s="736"/>
      <c r="N17" s="736"/>
      <c r="O17" s="736"/>
      <c r="P17" s="736"/>
      <c r="Q17" s="737"/>
    </row>
    <row r="18" spans="2:17" s="168" customFormat="1" ht="21" customHeight="1" x14ac:dyDescent="0.25">
      <c r="B18" s="166"/>
      <c r="C18" s="167"/>
      <c r="E18" s="738"/>
      <c r="F18" s="739"/>
      <c r="G18" s="739"/>
      <c r="H18" s="739"/>
      <c r="I18" s="740"/>
      <c r="J18" s="735"/>
      <c r="K18" s="735"/>
      <c r="L18" s="736"/>
      <c r="M18" s="736"/>
      <c r="N18" s="736"/>
      <c r="O18" s="736"/>
      <c r="P18" s="736"/>
      <c r="Q18" s="737"/>
    </row>
    <row r="19" spans="2:17" s="176" customFormat="1" ht="21" customHeight="1" thickBot="1" x14ac:dyDescent="0.3">
      <c r="B19" s="174"/>
      <c r="C19" s="175"/>
      <c r="E19" s="738"/>
      <c r="F19" s="739"/>
      <c r="G19" s="739"/>
      <c r="H19" s="739"/>
      <c r="I19" s="740"/>
      <c r="J19" s="735"/>
      <c r="K19" s="735"/>
      <c r="L19" s="736"/>
      <c r="M19" s="736"/>
      <c r="N19" s="736"/>
      <c r="O19" s="736"/>
      <c r="P19" s="736"/>
      <c r="Q19" s="737"/>
    </row>
    <row r="20" spans="2:17" s="168" customFormat="1" ht="21" customHeight="1" x14ac:dyDescent="0.25">
      <c r="B20" s="166"/>
      <c r="C20" s="167"/>
      <c r="E20" s="738"/>
      <c r="F20" s="739"/>
      <c r="G20" s="739"/>
      <c r="H20" s="739"/>
      <c r="I20" s="740"/>
      <c r="J20" s="735"/>
      <c r="K20" s="735"/>
      <c r="L20" s="736"/>
      <c r="M20" s="736"/>
      <c r="N20" s="736"/>
      <c r="O20" s="736"/>
      <c r="P20" s="736"/>
      <c r="Q20" s="737"/>
    </row>
    <row r="21" spans="2:17" s="168" customFormat="1" ht="21" customHeight="1" x14ac:dyDescent="0.25">
      <c r="B21" s="166"/>
      <c r="C21" s="167"/>
      <c r="E21" s="738"/>
      <c r="F21" s="739"/>
      <c r="G21" s="739"/>
      <c r="H21" s="739"/>
      <c r="I21" s="740"/>
      <c r="J21" s="735"/>
      <c r="K21" s="735"/>
      <c r="L21" s="736"/>
      <c r="M21" s="736"/>
      <c r="N21" s="736"/>
      <c r="O21" s="736"/>
      <c r="P21" s="736"/>
      <c r="Q21" s="737"/>
    </row>
    <row r="22" spans="2:17" s="168" customFormat="1" ht="21" customHeight="1" x14ac:dyDescent="0.25">
      <c r="B22" s="166"/>
      <c r="C22" s="167"/>
      <c r="E22" s="738"/>
      <c r="F22" s="739"/>
      <c r="G22" s="739"/>
      <c r="H22" s="739"/>
      <c r="I22" s="740"/>
      <c r="J22" s="735"/>
      <c r="K22" s="735"/>
      <c r="L22" s="736"/>
      <c r="M22" s="736"/>
      <c r="N22" s="736"/>
      <c r="O22" s="736"/>
      <c r="P22" s="736"/>
      <c r="Q22" s="737"/>
    </row>
    <row r="23" spans="2:17" ht="21" customHeight="1" x14ac:dyDescent="0.25">
      <c r="B23" s="172"/>
      <c r="C23" s="173"/>
      <c r="E23" s="733"/>
      <c r="F23" s="734"/>
      <c r="G23" s="734"/>
      <c r="H23" s="734"/>
      <c r="I23" s="734"/>
      <c r="J23" s="735"/>
      <c r="K23" s="735"/>
      <c r="L23" s="736"/>
      <c r="M23" s="736"/>
      <c r="N23" s="736"/>
      <c r="O23" s="736"/>
      <c r="P23" s="736"/>
      <c r="Q23" s="737"/>
    </row>
    <row r="24" spans="2:17" ht="21" customHeight="1" thickBot="1" x14ac:dyDescent="0.3">
      <c r="B24" s="172"/>
      <c r="C24" s="173"/>
      <c r="E24" s="742"/>
      <c r="F24" s="743"/>
      <c r="G24" s="743"/>
      <c r="H24" s="743"/>
      <c r="I24" s="743"/>
      <c r="J24" s="744"/>
      <c r="K24" s="744"/>
      <c r="L24" s="745"/>
      <c r="M24" s="745"/>
      <c r="N24" s="745"/>
      <c r="O24" s="745"/>
      <c r="P24" s="745"/>
      <c r="Q24" s="746"/>
    </row>
    <row r="25" spans="2:17" ht="5.25" customHeight="1" thickBot="1" x14ac:dyDescent="0.3">
      <c r="B25" s="172"/>
      <c r="C25" s="173"/>
    </row>
    <row r="26" spans="2:17" ht="19.5" customHeight="1" x14ac:dyDescent="0.25">
      <c r="B26" s="172"/>
      <c r="C26" s="173"/>
      <c r="E26" s="177" t="s">
        <v>515</v>
      </c>
      <c r="F26" s="741" t="s">
        <v>516</v>
      </c>
      <c r="G26" s="702"/>
      <c r="H26" s="702"/>
      <c r="I26" s="703"/>
      <c r="J26" s="704" t="s">
        <v>498</v>
      </c>
      <c r="K26" s="705"/>
      <c r="L26" s="704" t="s">
        <v>499</v>
      </c>
      <c r="M26" s="705"/>
      <c r="N26" s="704" t="s">
        <v>517</v>
      </c>
      <c r="O26" s="705"/>
      <c r="P26" s="704" t="s">
        <v>501</v>
      </c>
      <c r="Q26" s="706"/>
    </row>
    <row r="27" spans="2:17" ht="19.5" customHeight="1" thickBot="1" x14ac:dyDescent="0.3">
      <c r="B27" s="172"/>
      <c r="C27" s="173"/>
      <c r="E27" s="178">
        <v>1</v>
      </c>
      <c r="F27" s="179" t="s">
        <v>518</v>
      </c>
      <c r="G27" s="180"/>
      <c r="H27" s="180"/>
      <c r="I27" s="181"/>
      <c r="J27" s="182" t="s">
        <v>519</v>
      </c>
      <c r="K27" s="183"/>
      <c r="L27" s="182" t="s">
        <v>520</v>
      </c>
      <c r="M27" s="183"/>
      <c r="N27" s="747"/>
      <c r="O27" s="748"/>
      <c r="P27" s="182"/>
      <c r="Q27" s="184"/>
    </row>
    <row r="28" spans="2:17" ht="19.5" customHeight="1" x14ac:dyDescent="0.25">
      <c r="B28" s="185"/>
      <c r="C28" s="186"/>
      <c r="E28" s="178">
        <v>2</v>
      </c>
      <c r="F28" s="187" t="s">
        <v>521</v>
      </c>
      <c r="G28" s="188"/>
      <c r="H28" s="188"/>
      <c r="I28" s="189"/>
      <c r="J28" s="182" t="s">
        <v>522</v>
      </c>
      <c r="K28" s="183"/>
      <c r="L28" s="182" t="s">
        <v>523</v>
      </c>
      <c r="M28" s="183"/>
      <c r="N28" s="747"/>
      <c r="O28" s="748"/>
      <c r="P28" s="182"/>
      <c r="Q28" s="184"/>
    </row>
    <row r="29" spans="2:17" ht="19.5" customHeight="1" x14ac:dyDescent="0.25">
      <c r="B29" s="173"/>
      <c r="C29" s="186"/>
      <c r="E29" s="178">
        <v>3</v>
      </c>
      <c r="F29" s="187" t="s">
        <v>524</v>
      </c>
      <c r="G29" s="188"/>
      <c r="H29" s="188"/>
      <c r="I29" s="189"/>
      <c r="J29" s="182" t="s">
        <v>522</v>
      </c>
      <c r="K29" s="183"/>
      <c r="L29" s="182" t="s">
        <v>523</v>
      </c>
      <c r="M29" s="183"/>
      <c r="N29" s="747"/>
      <c r="O29" s="748"/>
      <c r="P29" s="182"/>
      <c r="Q29" s="184"/>
    </row>
    <row r="30" spans="2:17" ht="19.5" customHeight="1" x14ac:dyDescent="0.25">
      <c r="B30" s="173"/>
      <c r="C30" s="186"/>
      <c r="E30" s="178">
        <v>4</v>
      </c>
      <c r="F30" s="187" t="s">
        <v>525</v>
      </c>
      <c r="G30" s="190"/>
      <c r="H30" s="190"/>
      <c r="I30" s="191"/>
      <c r="J30" s="182" t="s">
        <v>519</v>
      </c>
      <c r="K30" s="183"/>
      <c r="L30" s="182" t="s">
        <v>526</v>
      </c>
      <c r="M30" s="183"/>
      <c r="N30" s="747"/>
      <c r="O30" s="748"/>
      <c r="P30" s="182"/>
      <c r="Q30" s="184"/>
    </row>
    <row r="31" spans="2:17" ht="19.5" customHeight="1" x14ac:dyDescent="0.25">
      <c r="B31" s="173"/>
      <c r="C31" s="186"/>
      <c r="E31" s="178">
        <v>5</v>
      </c>
      <c r="F31" s="187" t="s">
        <v>527</v>
      </c>
      <c r="G31" s="190"/>
      <c r="H31" s="190"/>
      <c r="I31" s="191"/>
      <c r="J31" s="182" t="s">
        <v>528</v>
      </c>
      <c r="K31" s="183"/>
      <c r="L31" s="182" t="s">
        <v>529</v>
      </c>
      <c r="M31" s="183"/>
      <c r="N31" s="747"/>
      <c r="O31" s="748"/>
      <c r="P31" s="182"/>
      <c r="Q31" s="184"/>
    </row>
    <row r="32" spans="2:17" ht="19.5" customHeight="1" x14ac:dyDescent="0.25">
      <c r="B32" s="173"/>
      <c r="C32" s="186"/>
      <c r="E32" s="178">
        <v>6</v>
      </c>
      <c r="F32" s="187" t="s">
        <v>530</v>
      </c>
      <c r="G32" s="190"/>
      <c r="H32" s="190"/>
      <c r="I32" s="191"/>
      <c r="J32" s="182" t="s">
        <v>522</v>
      </c>
      <c r="K32" s="183"/>
      <c r="L32" s="182" t="s">
        <v>523</v>
      </c>
      <c r="M32" s="183"/>
      <c r="N32" s="747"/>
      <c r="O32" s="748"/>
      <c r="P32" s="182"/>
      <c r="Q32" s="184"/>
    </row>
    <row r="33" spans="2:17" ht="19.5" customHeight="1" x14ac:dyDescent="0.25">
      <c r="B33" s="173"/>
      <c r="C33" s="186"/>
      <c r="E33" s="178">
        <v>7</v>
      </c>
      <c r="F33" s="187" t="s">
        <v>531</v>
      </c>
      <c r="G33" s="190"/>
      <c r="H33" s="190"/>
      <c r="I33" s="191"/>
      <c r="J33" s="182" t="s">
        <v>519</v>
      </c>
      <c r="K33" s="183"/>
      <c r="L33" s="182" t="s">
        <v>523</v>
      </c>
      <c r="M33" s="183"/>
      <c r="N33" s="747"/>
      <c r="O33" s="748"/>
      <c r="P33" s="182"/>
      <c r="Q33" s="184"/>
    </row>
    <row r="34" spans="2:17" ht="19.5" customHeight="1" x14ac:dyDescent="0.25">
      <c r="B34" s="173"/>
      <c r="C34" s="186"/>
      <c r="E34" s="178">
        <v>8</v>
      </c>
      <c r="F34" s="179" t="s">
        <v>518</v>
      </c>
      <c r="G34" s="180"/>
      <c r="H34" s="180"/>
      <c r="I34" s="181"/>
      <c r="J34" s="182" t="s">
        <v>519</v>
      </c>
      <c r="K34" s="183"/>
      <c r="L34" s="182" t="s">
        <v>520</v>
      </c>
      <c r="M34" s="183"/>
      <c r="N34" s="747"/>
      <c r="O34" s="748"/>
      <c r="P34" s="182"/>
      <c r="Q34" s="184"/>
    </row>
    <row r="35" spans="2:17" ht="19.5" customHeight="1" x14ac:dyDescent="0.25">
      <c r="B35" s="173"/>
      <c r="C35" s="186"/>
      <c r="E35" s="178">
        <v>9</v>
      </c>
      <c r="F35" s="187" t="s">
        <v>532</v>
      </c>
      <c r="G35" s="192"/>
      <c r="H35" s="192"/>
      <c r="I35" s="193"/>
      <c r="J35" s="182" t="s">
        <v>522</v>
      </c>
      <c r="K35" s="183"/>
      <c r="L35" s="182" t="s">
        <v>533</v>
      </c>
      <c r="M35" s="183"/>
      <c r="N35" s="194"/>
      <c r="O35" s="195"/>
      <c r="P35" s="196"/>
      <c r="Q35" s="197"/>
    </row>
    <row r="36" spans="2:17" ht="19.5" customHeight="1" thickBot="1" x14ac:dyDescent="0.3">
      <c r="B36" s="173"/>
      <c r="C36" s="186"/>
      <c r="E36" s="198">
        <v>10</v>
      </c>
      <c r="F36" s="199" t="s">
        <v>534</v>
      </c>
      <c r="G36" s="200"/>
      <c r="H36" s="200"/>
      <c r="I36" s="201"/>
      <c r="J36" s="202" t="s">
        <v>522</v>
      </c>
      <c r="K36" s="203"/>
      <c r="L36" s="202" t="s">
        <v>533</v>
      </c>
      <c r="M36" s="203"/>
      <c r="N36" s="749"/>
      <c r="O36" s="750"/>
      <c r="P36" s="202"/>
      <c r="Q36" s="204"/>
    </row>
    <row r="37" spans="2:17" ht="8.25" customHeight="1" thickBot="1" x14ac:dyDescent="0.3">
      <c r="B37" s="205"/>
      <c r="C37" s="186"/>
    </row>
    <row r="38" spans="2:17" ht="18" customHeight="1" x14ac:dyDescent="0.25">
      <c r="B38" s="173"/>
      <c r="C38" s="185"/>
      <c r="E38" s="206" t="s">
        <v>535</v>
      </c>
      <c r="F38" s="207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</row>
    <row r="39" spans="2:17" ht="13.5" customHeight="1" thickBot="1" x14ac:dyDescent="0.3">
      <c r="B39" s="172"/>
      <c r="C39" s="173"/>
      <c r="G39" s="3">
        <v>7</v>
      </c>
      <c r="H39" s="3">
        <v>8</v>
      </c>
      <c r="I39" s="3">
        <v>9</v>
      </c>
      <c r="J39" s="3">
        <v>10</v>
      </c>
      <c r="K39" s="3">
        <v>11</v>
      </c>
      <c r="L39" s="3">
        <v>12</v>
      </c>
      <c r="M39" s="98"/>
      <c r="N39" s="98"/>
      <c r="O39" s="98"/>
      <c r="P39" s="98"/>
      <c r="Q39" s="98"/>
    </row>
    <row r="40" spans="2:17" ht="18" customHeight="1" x14ac:dyDescent="0.25">
      <c r="B40" s="172"/>
      <c r="C40" s="173"/>
      <c r="E40" s="208"/>
      <c r="F40" s="209" t="s">
        <v>536</v>
      </c>
      <c r="G40" s="210">
        <v>3.15</v>
      </c>
      <c r="H40" s="210">
        <v>2.78</v>
      </c>
      <c r="I40" s="210">
        <v>2.4</v>
      </c>
      <c r="J40" s="211">
        <v>2.46</v>
      </c>
      <c r="K40" s="211"/>
      <c r="L40" s="212"/>
      <c r="M40" s="213"/>
      <c r="N40" s="213"/>
      <c r="O40" s="213"/>
      <c r="P40" s="213"/>
      <c r="Q40" s="213"/>
    </row>
    <row r="41" spans="2:17" ht="18" customHeight="1" thickBot="1" x14ac:dyDescent="0.3">
      <c r="B41" s="172"/>
      <c r="C41" s="173"/>
      <c r="E41" s="214"/>
      <c r="F41" s="215" t="s">
        <v>537</v>
      </c>
      <c r="G41" s="216">
        <v>77</v>
      </c>
      <c r="H41" s="216">
        <v>83</v>
      </c>
      <c r="I41" s="216">
        <v>71</v>
      </c>
      <c r="J41" s="216"/>
      <c r="K41" s="216"/>
      <c r="L41" s="217"/>
      <c r="M41" s="213"/>
      <c r="N41" s="213"/>
      <c r="O41" s="213"/>
      <c r="P41" s="213"/>
      <c r="Q41" s="213"/>
    </row>
    <row r="42" spans="2:17" ht="13.5" customHeight="1" thickBot="1" x14ac:dyDescent="0.3">
      <c r="B42" s="172"/>
      <c r="C42" s="173"/>
      <c r="G42" s="3">
        <v>7</v>
      </c>
      <c r="H42" s="3">
        <v>8</v>
      </c>
      <c r="I42" s="3">
        <v>9</v>
      </c>
      <c r="J42" s="3">
        <v>10</v>
      </c>
      <c r="K42" s="3">
        <v>11</v>
      </c>
      <c r="L42" s="3">
        <v>12</v>
      </c>
      <c r="M42" s="98"/>
      <c r="N42" s="98"/>
      <c r="O42" s="98"/>
      <c r="P42" s="98"/>
      <c r="Q42" s="98"/>
    </row>
    <row r="43" spans="2:17" ht="18" customHeight="1" x14ac:dyDescent="0.25">
      <c r="B43" s="172"/>
      <c r="C43" s="173"/>
      <c r="E43" s="208"/>
      <c r="F43" s="209" t="s">
        <v>126</v>
      </c>
      <c r="G43" s="211">
        <v>1.58</v>
      </c>
      <c r="H43" s="210">
        <v>1.36</v>
      </c>
      <c r="I43" s="210">
        <v>1.26</v>
      </c>
      <c r="J43" s="211">
        <v>1.28</v>
      </c>
      <c r="K43" s="211">
        <v>0.95</v>
      </c>
      <c r="L43" s="212"/>
      <c r="M43" s="213"/>
      <c r="N43" s="213"/>
      <c r="O43" s="213"/>
      <c r="P43" s="213"/>
      <c r="Q43" s="213"/>
    </row>
    <row r="44" spans="2:17" ht="18" customHeight="1" x14ac:dyDescent="0.25">
      <c r="B44" s="172"/>
      <c r="C44" s="173"/>
      <c r="E44" s="218"/>
      <c r="F44" s="219" t="s">
        <v>139</v>
      </c>
      <c r="G44" s="220">
        <v>0.92</v>
      </c>
      <c r="H44" s="221">
        <v>0.98</v>
      </c>
      <c r="I44" s="221">
        <v>0.67</v>
      </c>
      <c r="J44" s="220">
        <v>0.61</v>
      </c>
      <c r="K44" s="220">
        <v>0.85</v>
      </c>
      <c r="L44" s="222"/>
      <c r="M44" s="213"/>
      <c r="N44" s="213"/>
      <c r="O44" s="213"/>
      <c r="P44" s="213"/>
      <c r="Q44" s="213"/>
    </row>
    <row r="45" spans="2:17" ht="18" customHeight="1" thickBot="1" x14ac:dyDescent="0.3">
      <c r="B45" s="172"/>
      <c r="C45" s="173"/>
      <c r="E45" s="214"/>
      <c r="F45" s="215" t="s">
        <v>234</v>
      </c>
      <c r="G45" s="216">
        <v>0.48</v>
      </c>
      <c r="H45" s="223">
        <v>0.45</v>
      </c>
      <c r="I45" s="223">
        <v>0.48</v>
      </c>
      <c r="J45" s="216">
        <v>0.56999999999999995</v>
      </c>
      <c r="K45" s="216">
        <v>0.42</v>
      </c>
      <c r="L45" s="217"/>
      <c r="M45" s="213"/>
      <c r="N45" s="213"/>
      <c r="O45" s="213"/>
      <c r="P45" s="213"/>
      <c r="Q45" s="213"/>
    </row>
    <row r="46" spans="2:17" ht="9" customHeight="1" thickBot="1" x14ac:dyDescent="0.3">
      <c r="B46" s="224"/>
      <c r="C46" s="205"/>
    </row>
    <row r="47" spans="2:17" ht="18" customHeight="1" x14ac:dyDescent="0.25"/>
    <row r="48" spans="2:17" ht="18" customHeight="1" x14ac:dyDescent="0.25">
      <c r="H48" s="138" t="s">
        <v>538</v>
      </c>
    </row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</sheetData>
  <mergeCells count="99">
    <mergeCell ref="N33:O33"/>
    <mergeCell ref="N34:O34"/>
    <mergeCell ref="N36:O36"/>
    <mergeCell ref="N27:O27"/>
    <mergeCell ref="N28:O28"/>
    <mergeCell ref="N29:O29"/>
    <mergeCell ref="N30:O30"/>
    <mergeCell ref="N31:O31"/>
    <mergeCell ref="N32:O32"/>
    <mergeCell ref="E24:I24"/>
    <mergeCell ref="J24:K24"/>
    <mergeCell ref="L24:M24"/>
    <mergeCell ref="N24:O24"/>
    <mergeCell ref="P24:Q24"/>
    <mergeCell ref="F26:I26"/>
    <mergeCell ref="J26:K26"/>
    <mergeCell ref="L26:M26"/>
    <mergeCell ref="N26:O26"/>
    <mergeCell ref="P26:Q26"/>
    <mergeCell ref="E22:I22"/>
    <mergeCell ref="J22:K22"/>
    <mergeCell ref="L22:M22"/>
    <mergeCell ref="N22:O22"/>
    <mergeCell ref="P22:Q22"/>
    <mergeCell ref="E23:I23"/>
    <mergeCell ref="J23:K23"/>
    <mergeCell ref="L23:M23"/>
    <mergeCell ref="N23:O23"/>
    <mergeCell ref="P23:Q23"/>
    <mergeCell ref="E20:I20"/>
    <mergeCell ref="J20:K20"/>
    <mergeCell ref="L20:M20"/>
    <mergeCell ref="N20:O20"/>
    <mergeCell ref="P20:Q20"/>
    <mergeCell ref="E21:I21"/>
    <mergeCell ref="J21:K21"/>
    <mergeCell ref="L21:M21"/>
    <mergeCell ref="N21:O21"/>
    <mergeCell ref="P21:Q21"/>
    <mergeCell ref="E18:I18"/>
    <mergeCell ref="J18:K18"/>
    <mergeCell ref="L18:M18"/>
    <mergeCell ref="N18:O18"/>
    <mergeCell ref="P18:Q18"/>
    <mergeCell ref="E19:I19"/>
    <mergeCell ref="J19:K19"/>
    <mergeCell ref="L19:M19"/>
    <mergeCell ref="N19:O19"/>
    <mergeCell ref="P19:Q19"/>
    <mergeCell ref="E16:I16"/>
    <mergeCell ref="J16:K16"/>
    <mergeCell ref="L16:M16"/>
    <mergeCell ref="N16:O16"/>
    <mergeCell ref="P16:Q16"/>
    <mergeCell ref="E17:I17"/>
    <mergeCell ref="J17:K17"/>
    <mergeCell ref="L17:M17"/>
    <mergeCell ref="N17:O17"/>
    <mergeCell ref="P17:Q17"/>
    <mergeCell ref="E14:I14"/>
    <mergeCell ref="J14:K14"/>
    <mergeCell ref="L14:M14"/>
    <mergeCell ref="N14:O14"/>
    <mergeCell ref="P14:Q14"/>
    <mergeCell ref="E15:I15"/>
    <mergeCell ref="J15:K15"/>
    <mergeCell ref="L15:M15"/>
    <mergeCell ref="N15:O15"/>
    <mergeCell ref="P15:Q15"/>
    <mergeCell ref="E12:I13"/>
    <mergeCell ref="J12:K13"/>
    <mergeCell ref="L12:M13"/>
    <mergeCell ref="N12:O13"/>
    <mergeCell ref="P12:Q12"/>
    <mergeCell ref="P13:Q13"/>
    <mergeCell ref="B11:C11"/>
    <mergeCell ref="P11:Q11"/>
    <mergeCell ref="E5:I9"/>
    <mergeCell ref="J5:K9"/>
    <mergeCell ref="L5:M9"/>
    <mergeCell ref="N5:O9"/>
    <mergeCell ref="P5:Q5"/>
    <mergeCell ref="P6:Q6"/>
    <mergeCell ref="P7:Q7"/>
    <mergeCell ref="P8:Q8"/>
    <mergeCell ref="P9:Q9"/>
    <mergeCell ref="E10:I11"/>
    <mergeCell ref="J10:K11"/>
    <mergeCell ref="L10:M11"/>
    <mergeCell ref="N10:O11"/>
    <mergeCell ref="P10:Q10"/>
    <mergeCell ref="B1:Q1"/>
    <mergeCell ref="B2:C2"/>
    <mergeCell ref="E2:Q2"/>
    <mergeCell ref="E4:I4"/>
    <mergeCell ref="J4:K4"/>
    <mergeCell ref="L4:M4"/>
    <mergeCell ref="N4:O4"/>
    <mergeCell ref="P4:Q4"/>
  </mergeCells>
  <pageMargins left="0" right="0" top="0" bottom="0" header="0" footer="0"/>
  <pageSetup paperSize="9" scale="67" orientation="landscape" r:id="rId1"/>
  <headerFooter>
    <oddFooter>&amp;R&amp;1#&amp;"Arial"&amp;10&amp;K000000Confidential 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ublicar_dpu">
                <anchor moveWithCells="1" sizeWithCells="1">
                  <from>
                    <xdr:col>1</xdr:col>
                    <xdr:colOff>180975</xdr:colOff>
                    <xdr:row>0</xdr:row>
                    <xdr:rowOff>28575</xdr:rowOff>
                  </from>
                  <to>
                    <xdr:col>1</xdr:col>
                    <xdr:colOff>1666875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3">
    <tabColor theme="9" tint="-0.249977111117893"/>
    <pageSetUpPr fitToPage="1"/>
  </sheetPr>
  <dimension ref="B1:AZ43"/>
  <sheetViews>
    <sheetView showGridLines="0" view="pageBreakPreview" topLeftCell="T1" zoomScaleNormal="80" zoomScaleSheetLayoutView="100" workbookViewId="0">
      <selection activeCell="AI5" sqref="AI5"/>
    </sheetView>
  </sheetViews>
  <sheetFormatPr baseColWidth="10" defaultRowHeight="15" x14ac:dyDescent="0.25"/>
  <cols>
    <col min="1" max="1" width="1" style="525" customWidth="1"/>
    <col min="2" max="2" width="5.7109375" style="525" customWidth="1"/>
    <col min="3" max="18" width="5.7109375" style="532" customWidth="1"/>
    <col min="19" max="19" width="0.7109375" style="525" customWidth="1"/>
    <col min="20" max="20" width="5.85546875" style="525" customWidth="1"/>
    <col min="21" max="21" width="45.85546875" style="525" customWidth="1"/>
    <col min="22" max="23" width="4.28515625" style="525" customWidth="1"/>
    <col min="24" max="24" width="3.28515625" style="525" customWidth="1"/>
    <col min="25" max="25" width="5.140625" style="525" customWidth="1"/>
    <col min="26" max="26" width="6" style="525" customWidth="1"/>
    <col min="27" max="28" width="5.140625" style="525" customWidth="1"/>
    <col min="29" max="30" width="4.5703125" style="525" hidden="1" customWidth="1"/>
    <col min="31" max="32" width="4" style="525" customWidth="1"/>
    <col min="33" max="33" width="1.5703125" style="525" customWidth="1"/>
    <col min="34" max="34" width="8.28515625" style="525" customWidth="1"/>
    <col min="35" max="46" width="4.42578125" style="525" bestFit="1" customWidth="1"/>
    <col min="47" max="47" width="3.42578125" style="525" customWidth="1"/>
    <col min="48" max="48" width="11.42578125" style="525"/>
    <col min="49" max="49" width="4.42578125" style="525" customWidth="1"/>
    <col min="50" max="50" width="4.85546875" style="525" customWidth="1"/>
    <col min="51" max="51" width="4.5703125" style="525" customWidth="1"/>
    <col min="52" max="52" width="5.42578125" style="525" customWidth="1"/>
    <col min="53" max="54" width="11.42578125" style="525"/>
    <col min="55" max="55" width="6.5703125" style="525" customWidth="1"/>
    <col min="56" max="16384" width="11.42578125" style="525"/>
  </cols>
  <sheetData>
    <row r="1" spans="2:52" ht="30.75" customHeight="1" x14ac:dyDescent="0.25">
      <c r="B1" s="699" t="s">
        <v>1207</v>
      </c>
      <c r="C1" s="699"/>
      <c r="D1" s="699"/>
      <c r="E1" s="699"/>
      <c r="F1" s="699"/>
      <c r="G1" s="699"/>
      <c r="H1" s="699"/>
      <c r="I1" s="699"/>
      <c r="J1" s="699"/>
      <c r="K1" s="699"/>
      <c r="L1" s="699"/>
      <c r="M1" s="699"/>
      <c r="N1" s="699"/>
      <c r="O1" s="699"/>
      <c r="P1" s="699"/>
      <c r="Q1" s="699"/>
      <c r="R1" s="699"/>
      <c r="S1" s="699"/>
      <c r="T1" s="699"/>
      <c r="U1" s="699"/>
      <c r="V1" s="699"/>
      <c r="W1" s="699"/>
      <c r="X1" s="699"/>
      <c r="Y1" s="699"/>
      <c r="Z1" s="699"/>
      <c r="AA1" s="699"/>
      <c r="AB1" s="699"/>
      <c r="AC1" s="699"/>
      <c r="AD1" s="699"/>
      <c r="AE1" s="699"/>
      <c r="AF1" s="699"/>
    </row>
    <row r="2" spans="2:52" s="161" customFormat="1" ht="20.25" customHeight="1" x14ac:dyDescent="0.25">
      <c r="B2" s="700" t="s">
        <v>491</v>
      </c>
      <c r="C2" s="700"/>
      <c r="D2" s="700"/>
      <c r="E2" s="700"/>
      <c r="F2" s="700"/>
      <c r="G2" s="700"/>
      <c r="H2" s="700"/>
      <c r="I2" s="700"/>
      <c r="J2" s="700"/>
      <c r="K2" s="700"/>
      <c r="L2" s="700"/>
      <c r="M2" s="700"/>
      <c r="N2" s="700"/>
      <c r="O2" s="700"/>
      <c r="P2" s="700"/>
      <c r="Q2" s="700"/>
      <c r="R2" s="700"/>
      <c r="T2" s="700" t="s">
        <v>492</v>
      </c>
      <c r="U2" s="700"/>
      <c r="V2" s="700"/>
      <c r="W2" s="700"/>
      <c r="X2" s="700"/>
      <c r="Y2" s="700"/>
      <c r="Z2" s="700"/>
      <c r="AA2" s="700"/>
      <c r="AB2" s="700"/>
      <c r="AC2" s="700"/>
      <c r="AD2" s="700"/>
      <c r="AE2" s="700"/>
      <c r="AF2" s="700"/>
      <c r="AX2" s="594"/>
    </row>
    <row r="3" spans="2:52" ht="3.75" customHeight="1" thickBot="1" x14ac:dyDescent="0.3"/>
    <row r="4" spans="2:52" s="164" customFormat="1" ht="21.95" customHeight="1" thickBot="1" x14ac:dyDescent="0.3">
      <c r="B4" s="162"/>
      <c r="C4" s="533"/>
      <c r="D4" s="533"/>
      <c r="E4" s="533"/>
      <c r="F4" s="533"/>
      <c r="G4" s="533"/>
      <c r="H4" s="533"/>
      <c r="I4" s="533"/>
      <c r="J4" s="533"/>
      <c r="K4" s="533"/>
      <c r="L4" s="533"/>
      <c r="M4" s="533"/>
      <c r="N4" s="533"/>
      <c r="O4" s="533"/>
      <c r="P4" s="533"/>
      <c r="Q4" s="533"/>
      <c r="R4" s="225"/>
      <c r="T4" s="753" t="s">
        <v>1192</v>
      </c>
      <c r="U4" s="754"/>
      <c r="V4" s="754"/>
      <c r="W4" s="754"/>
      <c r="X4" s="754"/>
      <c r="Y4" s="754"/>
      <c r="Z4" s="754"/>
      <c r="AA4" s="754"/>
      <c r="AB4" s="754"/>
      <c r="AC4" s="754"/>
      <c r="AD4" s="754"/>
      <c r="AE4" s="754"/>
      <c r="AF4" s="755"/>
    </row>
    <row r="5" spans="2:52" s="168" customFormat="1" ht="21.95" customHeight="1" thickBot="1" x14ac:dyDescent="0.3">
      <c r="B5" s="166"/>
      <c r="C5" s="534"/>
      <c r="D5" s="534"/>
      <c r="E5" s="534"/>
      <c r="F5" s="534"/>
      <c r="G5" s="534"/>
      <c r="H5" s="534"/>
      <c r="I5" s="534"/>
      <c r="J5" s="534"/>
      <c r="K5" s="534"/>
      <c r="L5" s="534"/>
      <c r="M5" s="534"/>
      <c r="N5" s="534"/>
      <c r="O5" s="534"/>
      <c r="P5" s="534"/>
      <c r="Q5" s="534"/>
      <c r="R5" s="226"/>
      <c r="T5" s="530"/>
      <c r="U5" s="770"/>
      <c r="V5" s="770"/>
      <c r="W5" s="770"/>
      <c r="X5" s="770"/>
      <c r="Y5" s="771"/>
      <c r="Z5" s="771"/>
      <c r="AA5" s="771"/>
      <c r="AB5" s="771"/>
      <c r="AC5" s="772"/>
      <c r="AD5" s="772"/>
      <c r="AE5" s="774"/>
      <c r="AF5" s="775"/>
      <c r="AH5" s="580" t="s">
        <v>1226</v>
      </c>
    </row>
    <row r="6" spans="2:52" s="168" customFormat="1" ht="21.95" customHeight="1" x14ac:dyDescent="0.25">
      <c r="B6" s="166"/>
      <c r="C6" s="534"/>
      <c r="D6" s="534"/>
      <c r="E6" s="534"/>
      <c r="F6" s="534"/>
      <c r="G6" s="534"/>
      <c r="H6" s="534"/>
      <c r="I6" s="534"/>
      <c r="J6" s="534"/>
      <c r="K6" s="534"/>
      <c r="L6" s="534"/>
      <c r="M6" s="534"/>
      <c r="N6" s="534"/>
      <c r="O6" s="534"/>
      <c r="P6" s="534"/>
      <c r="Q6" s="534"/>
      <c r="R6" s="226"/>
      <c r="T6" s="531"/>
      <c r="U6" s="761"/>
      <c r="V6" s="761"/>
      <c r="W6" s="761"/>
      <c r="X6" s="761"/>
      <c r="Y6" s="764"/>
      <c r="Z6" s="764"/>
      <c r="AA6" s="764"/>
      <c r="AB6" s="764"/>
      <c r="AC6" s="773"/>
      <c r="AD6" s="773"/>
      <c r="AE6" s="762"/>
      <c r="AF6" s="763"/>
    </row>
    <row r="7" spans="2:52" s="168" customFormat="1" ht="21.95" customHeight="1" x14ac:dyDescent="0.25">
      <c r="B7" s="166"/>
      <c r="C7" s="534"/>
      <c r="D7" s="534"/>
      <c r="E7" s="534"/>
      <c r="F7" s="534"/>
      <c r="G7" s="534"/>
      <c r="H7" s="534"/>
      <c r="I7" s="534"/>
      <c r="J7" s="534"/>
      <c r="K7" s="534"/>
      <c r="L7" s="534"/>
      <c r="M7" s="534"/>
      <c r="N7" s="534"/>
      <c r="O7" s="534"/>
      <c r="P7" s="534"/>
      <c r="Q7" s="534"/>
      <c r="R7" s="226"/>
      <c r="T7" s="531"/>
      <c r="U7" s="761"/>
      <c r="V7" s="761"/>
      <c r="W7" s="761"/>
      <c r="X7" s="761"/>
      <c r="Y7" s="764"/>
      <c r="Z7" s="764"/>
      <c r="AA7" s="764"/>
      <c r="AB7" s="764"/>
      <c r="AC7" s="773"/>
      <c r="AD7" s="773"/>
      <c r="AE7" s="762"/>
      <c r="AF7" s="763"/>
      <c r="AH7" s="560"/>
      <c r="AI7" s="560" t="s">
        <v>885</v>
      </c>
      <c r="AJ7" s="560" t="s">
        <v>544</v>
      </c>
      <c r="AK7" s="560" t="s">
        <v>547</v>
      </c>
      <c r="AL7" s="560" t="s">
        <v>551</v>
      </c>
      <c r="AM7" s="560" t="s">
        <v>552</v>
      </c>
      <c r="AN7" s="560" t="s">
        <v>553</v>
      </c>
      <c r="AO7" s="560" t="s">
        <v>556</v>
      </c>
      <c r="AP7" s="560" t="s">
        <v>557</v>
      </c>
      <c r="AQ7" s="560" t="s">
        <v>558</v>
      </c>
      <c r="AR7" s="560" t="s">
        <v>559</v>
      </c>
      <c r="AS7" s="560" t="s">
        <v>560</v>
      </c>
      <c r="AT7" s="560" t="s">
        <v>561</v>
      </c>
      <c r="AU7" s="560" t="s">
        <v>562</v>
      </c>
      <c r="AW7" s="560" t="s">
        <v>1251</v>
      </c>
      <c r="AX7" s="560" t="s">
        <v>1440</v>
      </c>
      <c r="AY7" s="560" t="s">
        <v>1252</v>
      </c>
      <c r="AZ7" s="560" t="s">
        <v>1250</v>
      </c>
    </row>
    <row r="8" spans="2:52" s="168" customFormat="1" ht="21.95" customHeight="1" x14ac:dyDescent="0.2">
      <c r="B8" s="166"/>
      <c r="C8" s="534"/>
      <c r="D8" s="534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534"/>
      <c r="R8" s="226"/>
      <c r="T8" s="531"/>
      <c r="U8" s="761"/>
      <c r="V8" s="761"/>
      <c r="W8" s="761"/>
      <c r="X8" s="761"/>
      <c r="Y8" s="764"/>
      <c r="Z8" s="764"/>
      <c r="AA8" s="764"/>
      <c r="AB8" s="764"/>
      <c r="AC8" s="773"/>
      <c r="AD8" s="773"/>
      <c r="AE8" s="762"/>
      <c r="AF8" s="763"/>
      <c r="AH8" s="560" t="s">
        <v>1213</v>
      </c>
      <c r="AI8" s="560">
        <f>COUNTIFS(Datos!$C:$C,$AH$5,Datos!$AA:$AA,$AH8,Datos!$AC:$AC,'PDCA IC'!AI$7)</f>
        <v>0</v>
      </c>
      <c r="AJ8" s="560">
        <f>COUNTIFS(Datos!$C:$C,$AH$5,Datos!$AA:$AA,$AH8,Datos!$AC:$AC,'PDCA IC'!AJ$7)</f>
        <v>0</v>
      </c>
      <c r="AK8" s="560">
        <f>COUNTIFS(Datos!$C:$C,$AH$5,Datos!$AA:$AA,$AH8,Datos!$AC:$AC,'PDCA IC'!AK$7)</f>
        <v>0</v>
      </c>
      <c r="AL8" s="560">
        <f>COUNTIFS(Datos!$C:$C,$AH$5,Datos!$AA:$AA,$AH8,Datos!$AC:$AC,'PDCA IC'!AL$7)</f>
        <v>0</v>
      </c>
      <c r="AM8" s="560">
        <f>COUNTIFS(Datos!$C:$C,$AH$5,Datos!$AA:$AA,$AH8,Datos!$AC:$AC,'PDCA IC'!AM$7)</f>
        <v>0</v>
      </c>
      <c r="AN8" s="560">
        <f>COUNTIFS(Datos!$C:$C,$AH$5,Datos!$AA:$AA,$AH8,Datos!$AC:$AC,'PDCA IC'!AN$7)</f>
        <v>0</v>
      </c>
      <c r="AO8" s="560">
        <f>COUNTIFS(Datos!$C:$C,$AH$5,Datos!$AA:$AA,$AH8,Datos!$AC:$AC,'PDCA IC'!AO$7)</f>
        <v>0</v>
      </c>
      <c r="AP8" s="560">
        <f>COUNTIFS(Datos!$C:$C,$AH$5,Datos!$AA:$AA,$AH8,Datos!$AC:$AC,'PDCA IC'!AP$7)</f>
        <v>0</v>
      </c>
      <c r="AQ8" s="560">
        <f>COUNTIFS(Datos!$C:$C,$AH$5,Datos!$AA:$AA,$AH8,Datos!$AC:$AC,'PDCA IC'!AQ$7)</f>
        <v>0</v>
      </c>
      <c r="AR8" s="560">
        <f>COUNTIFS(Datos!$C:$C,$AH$5,Datos!$AA:$AA,$AH8,Datos!$AC:$AC,'PDCA IC'!AR$7)</f>
        <v>0</v>
      </c>
      <c r="AS8" s="560">
        <f>COUNTIFS(Datos!$C:$C,$AH$5,Datos!$AA:$AA,$AH8,Datos!$AC:$AC,'PDCA IC'!AS$7)</f>
        <v>0</v>
      </c>
      <c r="AT8" s="560">
        <f>COUNTIFS(Datos!$C:$C,$AH$5,Datos!$AA:$AA,$AH8,Datos!$AC:$AC,'PDCA IC'!AT$7)</f>
        <v>0</v>
      </c>
      <c r="AU8" s="560">
        <f>COUNTIFS(Datos!$C:$C,$AH$5,Datos!$AA:$AA,$AH8,Datos!$AC:$AC,'PDCA IC'!AU$7)</f>
        <v>0</v>
      </c>
      <c r="AW8" s="579" t="s">
        <v>885</v>
      </c>
      <c r="AX8" s="579">
        <f>SUMIF(ICXOPERADOR!$B:$B,$AH$5,ICXOPERADOR!$E:$E)</f>
        <v>0</v>
      </c>
      <c r="AY8" s="579">
        <f>SUMIF(ICXOPERADOR!$B:$B,$AH$5,ICXOPERADOR!$F:$F)</f>
        <v>0</v>
      </c>
      <c r="AZ8" s="579">
        <f>SUMIF(ICXOPERADOR!$B:$B,$AH$5,ICXOPERADOR!$G:$G)</f>
        <v>0</v>
      </c>
    </row>
    <row r="9" spans="2:52" s="168" customFormat="1" ht="21.95" customHeight="1" thickBot="1" x14ac:dyDescent="0.25">
      <c r="B9" s="166"/>
      <c r="C9" s="534"/>
      <c r="D9" s="534"/>
      <c r="E9" s="534"/>
      <c r="F9" s="534"/>
      <c r="G9" s="534"/>
      <c r="H9" s="534"/>
      <c r="I9" s="534"/>
      <c r="J9" s="534"/>
      <c r="K9" s="534"/>
      <c r="L9" s="534"/>
      <c r="M9" s="534"/>
      <c r="N9" s="534"/>
      <c r="O9" s="534"/>
      <c r="P9" s="534"/>
      <c r="Q9" s="534"/>
      <c r="R9" s="226"/>
      <c r="T9" s="531"/>
      <c r="U9" s="761"/>
      <c r="V9" s="761"/>
      <c r="W9" s="761"/>
      <c r="X9" s="761"/>
      <c r="Y9" s="764"/>
      <c r="Z9" s="764"/>
      <c r="AA9" s="764"/>
      <c r="AB9" s="764"/>
      <c r="AC9" s="773"/>
      <c r="AD9" s="773"/>
      <c r="AE9" s="762"/>
      <c r="AF9" s="763"/>
      <c r="AH9" s="560" t="s">
        <v>1214</v>
      </c>
      <c r="AI9" s="560">
        <f>COUNTIFS(Datos!$C:$C,$AH$5,Datos!$AA:$AA,$AH9,Datos!$AC:$AC,'PDCA IC'!AI$7)</f>
        <v>0</v>
      </c>
      <c r="AJ9" s="560">
        <f>COUNTIFS(Datos!$C:$C,$AH$5,Datos!$AA:$AA,$AH9,Datos!$AC:$AC,'PDCA IC'!AJ$7)</f>
        <v>0</v>
      </c>
      <c r="AK9" s="560">
        <f>COUNTIFS(Datos!$C:$C,$AH$5,Datos!$AA:$AA,$AH9,Datos!$AC:$AC,'PDCA IC'!AK$7)</f>
        <v>0</v>
      </c>
      <c r="AL9" s="560">
        <f>COUNTIFS(Datos!$C:$C,$AH$5,Datos!$AA:$AA,$AH9,Datos!$AC:$AC,'PDCA IC'!AL$7)</f>
        <v>0</v>
      </c>
      <c r="AM9" s="560">
        <f>COUNTIFS(Datos!$C:$C,$AH$5,Datos!$AA:$AA,$AH9,Datos!$AC:$AC,'PDCA IC'!AM$7)</f>
        <v>0</v>
      </c>
      <c r="AN9" s="560">
        <f>COUNTIFS(Datos!$C:$C,$AH$5,Datos!$AA:$AA,$AH9,Datos!$AC:$AC,'PDCA IC'!AN$7)</f>
        <v>0</v>
      </c>
      <c r="AO9" s="560">
        <f>COUNTIFS(Datos!$C:$C,$AH$5,Datos!$AA:$AA,$AH9,Datos!$AC:$AC,'PDCA IC'!AO$7)</f>
        <v>0</v>
      </c>
      <c r="AP9" s="560">
        <f>COUNTIFS(Datos!$C:$C,$AH$5,Datos!$AA:$AA,$AH9,Datos!$AC:$AC,'PDCA IC'!AP$7)</f>
        <v>0</v>
      </c>
      <c r="AQ9" s="560">
        <f>COUNTIFS(Datos!$C:$C,$AH$5,Datos!$AA:$AA,$AH9,Datos!$AC:$AC,'PDCA IC'!AQ$7)</f>
        <v>0</v>
      </c>
      <c r="AR9" s="560">
        <f>COUNTIFS(Datos!$C:$C,$AH$5,Datos!$AA:$AA,$AH9,Datos!$AC:$AC,'PDCA IC'!AR$7)</f>
        <v>0</v>
      </c>
      <c r="AS9" s="560">
        <f>COUNTIFS(Datos!$C:$C,$AH$5,Datos!$AA:$AA,$AH9,Datos!$AC:$AC,'PDCA IC'!AS$7)</f>
        <v>0</v>
      </c>
      <c r="AT9" s="560">
        <f>COUNTIFS(Datos!$C:$C,$AH$5,Datos!$AA:$AA,$AH9,Datos!$AC:$AC,'PDCA IC'!AT$7)</f>
        <v>0</v>
      </c>
      <c r="AU9" s="560">
        <f>COUNTIFS(Datos!$C:$C,$AH$5,Datos!$AA:$AA,$AH9,Datos!$AC:$AC,'PDCA IC'!AU$7)</f>
        <v>0</v>
      </c>
      <c r="AW9" s="579" t="s">
        <v>544</v>
      </c>
      <c r="AX9" s="579">
        <f>SUMIF(ICXOPERADOR!$B:$B,$AH$5,ICXOPERADOR!$J:$J)</f>
        <v>5</v>
      </c>
      <c r="AY9" s="579">
        <f>SUMIF(ICXOPERADOR!$B:$B,$AH$5,ICXOPERADOR!$K:$K)</f>
        <v>0</v>
      </c>
      <c r="AZ9" s="579">
        <f>SUMIF(ICXOPERADOR!$B:$B,$AH$5,ICXOPERADOR!$L:$L)</f>
        <v>15</v>
      </c>
    </row>
    <row r="10" spans="2:52" ht="21.95" customHeight="1" thickBot="1" x14ac:dyDescent="0.3">
      <c r="B10" s="767" t="s">
        <v>510</v>
      </c>
      <c r="C10" s="768"/>
      <c r="D10" s="768"/>
      <c r="E10" s="768"/>
      <c r="F10" s="768"/>
      <c r="G10" s="768"/>
      <c r="H10" s="768"/>
      <c r="I10" s="768"/>
      <c r="J10" s="768"/>
      <c r="K10" s="768"/>
      <c r="L10" s="768"/>
      <c r="M10" s="768"/>
      <c r="N10" s="768"/>
      <c r="O10" s="768"/>
      <c r="P10" s="768"/>
      <c r="Q10" s="768"/>
      <c r="R10" s="769"/>
      <c r="T10" s="531"/>
      <c r="U10" s="761"/>
      <c r="V10" s="761"/>
      <c r="W10" s="761"/>
      <c r="X10" s="761"/>
      <c r="Y10" s="764"/>
      <c r="Z10" s="764"/>
      <c r="AA10" s="764"/>
      <c r="AB10" s="764"/>
      <c r="AC10" s="762"/>
      <c r="AD10" s="762"/>
      <c r="AE10" s="762"/>
      <c r="AF10" s="763"/>
      <c r="AH10" s="560" t="s">
        <v>1215</v>
      </c>
      <c r="AI10" s="560">
        <f>COUNTIFS(Datos!$C:$C,$AH$5,Datos!$AA:$AA,$AH10,Datos!$AC:$AC,'PDCA IC'!AI$7)</f>
        <v>0</v>
      </c>
      <c r="AJ10" s="560">
        <f>COUNTIFS(Datos!$C:$C,$AH$5,Datos!$AA:$AA,$AH10,Datos!$AC:$AC,'PDCA IC'!AJ$7)</f>
        <v>0</v>
      </c>
      <c r="AK10" s="560">
        <f>COUNTIFS(Datos!$C:$C,$AH$5,Datos!$AA:$AA,$AH10,Datos!$AC:$AC,'PDCA IC'!AK$7)</f>
        <v>0</v>
      </c>
      <c r="AL10" s="560">
        <f>COUNTIFS(Datos!$C:$C,$AH$5,Datos!$AA:$AA,$AH10,Datos!$AC:$AC,'PDCA IC'!AL$7)</f>
        <v>0</v>
      </c>
      <c r="AM10" s="560">
        <f>COUNTIFS(Datos!$C:$C,$AH$5,Datos!$AA:$AA,$AH10,Datos!$AC:$AC,'PDCA IC'!AM$7)</f>
        <v>0</v>
      </c>
      <c r="AN10" s="560">
        <f>COUNTIFS(Datos!$C:$C,$AH$5,Datos!$AA:$AA,$AH10,Datos!$AC:$AC,'PDCA IC'!AN$7)</f>
        <v>0</v>
      </c>
      <c r="AO10" s="560">
        <f>COUNTIFS(Datos!$C:$C,$AH$5,Datos!$AA:$AA,$AH10,Datos!$AC:$AC,'PDCA IC'!AO$7)</f>
        <v>0</v>
      </c>
      <c r="AP10" s="560">
        <f>COUNTIFS(Datos!$C:$C,$AH$5,Datos!$AA:$AA,$AH10,Datos!$AC:$AC,'PDCA IC'!AP$7)</f>
        <v>0</v>
      </c>
      <c r="AQ10" s="560">
        <f>COUNTIFS(Datos!$C:$C,$AH$5,Datos!$AA:$AA,$AH10,Datos!$AC:$AC,'PDCA IC'!AQ$7)</f>
        <v>0</v>
      </c>
      <c r="AR10" s="560">
        <f>COUNTIFS(Datos!$C:$C,$AH$5,Datos!$AA:$AA,$AH10,Datos!$AC:$AC,'PDCA IC'!AR$7)</f>
        <v>0</v>
      </c>
      <c r="AS10" s="560">
        <f>COUNTIFS(Datos!$C:$C,$AH$5,Datos!$AA:$AA,$AH10,Datos!$AC:$AC,'PDCA IC'!AS$7)</f>
        <v>0</v>
      </c>
      <c r="AT10" s="560">
        <f>COUNTIFS(Datos!$C:$C,$AH$5,Datos!$AA:$AA,$AH10,Datos!$AC:$AC,'PDCA IC'!AT$7)</f>
        <v>0</v>
      </c>
      <c r="AU10" s="560">
        <f>COUNTIFS(Datos!$C:$C,$AH$5,Datos!$AA:$AA,$AH10,Datos!$AC:$AC,'PDCA IC'!AU$7)</f>
        <v>0</v>
      </c>
      <c r="AV10" s="643"/>
      <c r="AW10" s="579" t="s">
        <v>547</v>
      </c>
      <c r="AX10" s="579">
        <f>SUMIF(ICXOPERADOR!$B:$B,$AH$5,ICXOPERADOR!$O:$O)</f>
        <v>6</v>
      </c>
      <c r="AY10" s="579">
        <f>SUMIF(ICXOPERADOR!$B:$B,$AH$5,ICXOPERADOR!$P:$P)</f>
        <v>0</v>
      </c>
      <c r="AZ10" s="579">
        <f>SUMIF(ICXOPERADOR!$B:$B,$AH$5,ICXOPERADOR!$Q:$Q)</f>
        <v>6</v>
      </c>
    </row>
    <row r="11" spans="2:52" ht="21.95" customHeight="1" x14ac:dyDescent="0.25">
      <c r="B11" s="227"/>
      <c r="C11" s="535"/>
      <c r="D11" s="535"/>
      <c r="E11" s="535"/>
      <c r="F11" s="535"/>
      <c r="G11" s="535"/>
      <c r="H11" s="535"/>
      <c r="I11" s="535"/>
      <c r="J11" s="535"/>
      <c r="K11" s="535"/>
      <c r="L11" s="535"/>
      <c r="M11" s="535"/>
      <c r="N11" s="535"/>
      <c r="O11" s="535"/>
      <c r="P11" s="535"/>
      <c r="Q11" s="535"/>
      <c r="R11" s="242"/>
      <c r="T11" s="531"/>
      <c r="U11" s="761"/>
      <c r="V11" s="761"/>
      <c r="W11" s="761"/>
      <c r="X11" s="761"/>
      <c r="Y11" s="764"/>
      <c r="Z11" s="764"/>
      <c r="AA11" s="764"/>
      <c r="AB11" s="764"/>
      <c r="AC11" s="762"/>
      <c r="AD11" s="762"/>
      <c r="AE11" s="762"/>
      <c r="AF11" s="763"/>
      <c r="AH11" s="560" t="s">
        <v>1216</v>
      </c>
      <c r="AI11" s="560">
        <f>COUNTIFS(Datos!$C:$C,$AH$5,Datos!$AA:$AA,$AH11,Datos!$AC:$AC,'PDCA IC'!AI$7)</f>
        <v>0</v>
      </c>
      <c r="AJ11" s="560">
        <f>COUNTIFS(Datos!$C:$C,$AH$5,Datos!$AA:$AA,$AH11,Datos!$AC:$AC,'PDCA IC'!AJ$7)</f>
        <v>0</v>
      </c>
      <c r="AK11" s="560">
        <f>COUNTIFS(Datos!$C:$C,$AH$5,Datos!$AA:$AA,$AH11,Datos!$AC:$AC,'PDCA IC'!AK$7)</f>
        <v>0</v>
      </c>
      <c r="AL11" s="560">
        <f>COUNTIFS(Datos!$C:$C,$AH$5,Datos!$AA:$AA,$AH11,Datos!$AC:$AC,'PDCA IC'!AL$7)</f>
        <v>0</v>
      </c>
      <c r="AM11" s="560">
        <f>COUNTIFS(Datos!$C:$C,$AH$5,Datos!$AA:$AA,$AH11,Datos!$AC:$AC,'PDCA IC'!AM$7)</f>
        <v>0</v>
      </c>
      <c r="AN11" s="560">
        <f>COUNTIFS(Datos!$C:$C,$AH$5,Datos!$AA:$AA,$AH11,Datos!$AC:$AC,'PDCA IC'!AN$7)</f>
        <v>0</v>
      </c>
      <c r="AO11" s="560">
        <f>COUNTIFS(Datos!$C:$C,$AH$5,Datos!$AA:$AA,$AH11,Datos!$AC:$AC,'PDCA IC'!AO$7)</f>
        <v>0</v>
      </c>
      <c r="AP11" s="560">
        <f>COUNTIFS(Datos!$C:$C,$AH$5,Datos!$AA:$AA,$AH11,Datos!$AC:$AC,'PDCA IC'!AP$7)</f>
        <v>0</v>
      </c>
      <c r="AQ11" s="560">
        <f>COUNTIFS(Datos!$C:$C,$AH$5,Datos!$AA:$AA,$AH11,Datos!$AC:$AC,'PDCA IC'!AQ$7)</f>
        <v>0</v>
      </c>
      <c r="AR11" s="560">
        <f>COUNTIFS(Datos!$C:$C,$AH$5,Datos!$AA:$AA,$AH11,Datos!$AC:$AC,'PDCA IC'!AR$7)</f>
        <v>0</v>
      </c>
      <c r="AS11" s="560">
        <f>COUNTIFS(Datos!$C:$C,$AH$5,Datos!$AA:$AA,$AH11,Datos!$AC:$AC,'PDCA IC'!AS$7)</f>
        <v>0</v>
      </c>
      <c r="AT11" s="560">
        <f>COUNTIFS(Datos!$C:$C,$AH$5,Datos!$AA:$AA,$AH11,Datos!$AC:$AC,'PDCA IC'!AT$7)</f>
        <v>0</v>
      </c>
      <c r="AU11" s="560">
        <f>COUNTIFS(Datos!$C:$C,$AH$5,Datos!$AA:$AA,$AH11,Datos!$AC:$AC,'PDCA IC'!AU$7)</f>
        <v>0</v>
      </c>
      <c r="AV11" s="643"/>
      <c r="AW11" s="579" t="s">
        <v>551</v>
      </c>
      <c r="AX11" s="579">
        <f>SUMIF(ICXOPERADOR!$B:$B,$AH$5,ICXOPERADOR!$T:$T)</f>
        <v>6</v>
      </c>
      <c r="AY11" s="579">
        <f>SUMIF(ICXOPERADOR!$B:$B,$AH$5,ICXOPERADOR!$U:$U)</f>
        <v>0</v>
      </c>
      <c r="AZ11" s="579">
        <f>SUMIF(ICXOPERADOR!$B:$B,$AH$5,ICXOPERADOR!$V:$V)</f>
        <v>6</v>
      </c>
    </row>
    <row r="12" spans="2:52" s="168" customFormat="1" ht="21.95" customHeight="1" x14ac:dyDescent="0.2">
      <c r="B12" s="166"/>
      <c r="C12" s="534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226"/>
      <c r="T12" s="531"/>
      <c r="U12" s="761"/>
      <c r="V12" s="761"/>
      <c r="W12" s="761"/>
      <c r="X12" s="761"/>
      <c r="Y12" s="764"/>
      <c r="Z12" s="764"/>
      <c r="AA12" s="764"/>
      <c r="AB12" s="764"/>
      <c r="AC12" s="762"/>
      <c r="AD12" s="762"/>
      <c r="AE12" s="762"/>
      <c r="AF12" s="763"/>
      <c r="AH12" s="560" t="s">
        <v>1217</v>
      </c>
      <c r="AI12" s="560">
        <f>COUNTIFS(Datos!$C:$C,$AH$5,Datos!$AA:$AA,$AH12,Datos!$AC:$AC,'PDCA IC'!AI$7)</f>
        <v>0</v>
      </c>
      <c r="AJ12" s="560">
        <f>COUNTIFS(Datos!$C:$C,$AH$5,Datos!$AA:$AA,$AH12,Datos!$AC:$AC,'PDCA IC'!AJ$7)</f>
        <v>0</v>
      </c>
      <c r="AK12" s="560">
        <f>COUNTIFS(Datos!$C:$C,$AH$5,Datos!$AA:$AA,$AH12,Datos!$AC:$AC,'PDCA IC'!AK$7)</f>
        <v>0</v>
      </c>
      <c r="AL12" s="560">
        <f>COUNTIFS(Datos!$C:$C,$AH$5,Datos!$AA:$AA,$AH12,Datos!$AC:$AC,'PDCA IC'!AL$7)</f>
        <v>0</v>
      </c>
      <c r="AM12" s="560">
        <f>COUNTIFS(Datos!$C:$C,$AH$5,Datos!$AA:$AA,$AH12,Datos!$AC:$AC,'PDCA IC'!AM$7)</f>
        <v>0</v>
      </c>
      <c r="AN12" s="560">
        <f>COUNTIFS(Datos!$C:$C,$AH$5,Datos!$AA:$AA,$AH12,Datos!$AC:$AC,'PDCA IC'!AN$7)</f>
        <v>0</v>
      </c>
      <c r="AO12" s="560">
        <f>COUNTIFS(Datos!$C:$C,$AH$5,Datos!$AA:$AA,$AH12,Datos!$AC:$AC,'PDCA IC'!AO$7)</f>
        <v>0</v>
      </c>
      <c r="AP12" s="560">
        <f>COUNTIFS(Datos!$C:$C,$AH$5,Datos!$AA:$AA,$AH12,Datos!$AC:$AC,'PDCA IC'!AP$7)</f>
        <v>0</v>
      </c>
      <c r="AQ12" s="560">
        <f>COUNTIFS(Datos!$C:$C,$AH$5,Datos!$AA:$AA,$AH12,Datos!$AC:$AC,'PDCA IC'!AQ$7)</f>
        <v>0</v>
      </c>
      <c r="AR12" s="560">
        <f>COUNTIFS(Datos!$C:$C,$AH$5,Datos!$AA:$AA,$AH12,Datos!$AC:$AC,'PDCA IC'!AR$7)</f>
        <v>0</v>
      </c>
      <c r="AS12" s="560">
        <f>COUNTIFS(Datos!$C:$C,$AH$5,Datos!$AA:$AA,$AH12,Datos!$AC:$AC,'PDCA IC'!AS$7)</f>
        <v>0</v>
      </c>
      <c r="AT12" s="560">
        <f>COUNTIFS(Datos!$C:$C,$AH$5,Datos!$AA:$AA,$AH12,Datos!$AC:$AC,'PDCA IC'!AT$7)</f>
        <v>0</v>
      </c>
      <c r="AU12" s="560">
        <f>COUNTIFS(Datos!$C:$C,$AH$5,Datos!$AA:$AA,$AH12,Datos!$AC:$AC,'PDCA IC'!AU$7)</f>
        <v>0</v>
      </c>
      <c r="AW12" s="579" t="s">
        <v>552</v>
      </c>
      <c r="AX12" s="579">
        <f>SUMIF(ICXOPERADOR!$B:$B,$AH$5,ICXOPERADOR!$Y:$Y)</f>
        <v>2</v>
      </c>
      <c r="AY12" s="579">
        <f>SUMIF(ICXOPERADOR!$B:$B,$AH$5,ICXOPERADOR!$Z:$Z)</f>
        <v>0</v>
      </c>
      <c r="AZ12" s="579">
        <f>SUMIF(ICXOPERADOR!$B:$B,$AH$5,ICXOPERADOR!$AA:$AA)</f>
        <v>2</v>
      </c>
    </row>
    <row r="13" spans="2:52" s="168" customFormat="1" ht="21.95" customHeight="1" x14ac:dyDescent="0.2">
      <c r="B13" s="166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226"/>
      <c r="T13" s="531"/>
      <c r="U13" s="761"/>
      <c r="V13" s="761"/>
      <c r="W13" s="761"/>
      <c r="X13" s="761"/>
      <c r="Y13" s="764"/>
      <c r="Z13" s="764"/>
      <c r="AA13" s="764"/>
      <c r="AB13" s="764"/>
      <c r="AC13" s="762"/>
      <c r="AD13" s="762"/>
      <c r="AE13" s="762"/>
      <c r="AF13" s="763"/>
      <c r="AH13" s="560" t="s">
        <v>1218</v>
      </c>
      <c r="AI13" s="560">
        <f>COUNTIFS(Datos!$C:$C,$AH$5,Datos!$AA:$AA,$AH13,Datos!$AC:$AC,'PDCA IC'!AI$7)</f>
        <v>0</v>
      </c>
      <c r="AJ13" s="560">
        <f>COUNTIFS(Datos!$C:$C,$AH$5,Datos!$AA:$AA,$AH13,Datos!$AC:$AC,'PDCA IC'!AJ$7)</f>
        <v>0</v>
      </c>
      <c r="AK13" s="560">
        <f>COUNTIFS(Datos!$C:$C,$AH$5,Datos!$AA:$AA,$AH13,Datos!$AC:$AC,'PDCA IC'!AK$7)</f>
        <v>0</v>
      </c>
      <c r="AL13" s="560">
        <f>COUNTIFS(Datos!$C:$C,$AH$5,Datos!$AA:$AA,$AH13,Datos!$AC:$AC,'PDCA IC'!AL$7)</f>
        <v>0</v>
      </c>
      <c r="AM13" s="560">
        <f>COUNTIFS(Datos!$C:$C,$AH$5,Datos!$AA:$AA,$AH13,Datos!$AC:$AC,'PDCA IC'!AM$7)</f>
        <v>0</v>
      </c>
      <c r="AN13" s="560">
        <f>COUNTIFS(Datos!$C:$C,$AH$5,Datos!$AA:$AA,$AH13,Datos!$AC:$AC,'PDCA IC'!AN$7)</f>
        <v>0</v>
      </c>
      <c r="AO13" s="560">
        <f>COUNTIFS(Datos!$C:$C,$AH$5,Datos!$AA:$AA,$AH13,Datos!$AC:$AC,'PDCA IC'!AO$7)</f>
        <v>0</v>
      </c>
      <c r="AP13" s="560">
        <f>COUNTIFS(Datos!$C:$C,$AH$5,Datos!$AA:$AA,$AH13,Datos!$AC:$AC,'PDCA IC'!AP$7)</f>
        <v>0</v>
      </c>
      <c r="AQ13" s="560">
        <f>COUNTIFS(Datos!$C:$C,$AH$5,Datos!$AA:$AA,$AH13,Datos!$AC:$AC,'PDCA IC'!AQ$7)</f>
        <v>0</v>
      </c>
      <c r="AR13" s="560">
        <f>COUNTIFS(Datos!$C:$C,$AH$5,Datos!$AA:$AA,$AH13,Datos!$AC:$AC,'PDCA IC'!AR$7)</f>
        <v>0</v>
      </c>
      <c r="AS13" s="560">
        <f>COUNTIFS(Datos!$C:$C,$AH$5,Datos!$AA:$AA,$AH13,Datos!$AC:$AC,'PDCA IC'!AS$7)</f>
        <v>0</v>
      </c>
      <c r="AT13" s="560">
        <f>COUNTIFS(Datos!$C:$C,$AH$5,Datos!$AA:$AA,$AH13,Datos!$AC:$AC,'PDCA IC'!AT$7)</f>
        <v>0</v>
      </c>
      <c r="AU13" s="560">
        <f>COUNTIFS(Datos!$C:$C,$AH$5,Datos!$AA:$AA,$AH13,Datos!$AC:$AC,'PDCA IC'!AU$7)</f>
        <v>0</v>
      </c>
      <c r="AW13" s="579" t="s">
        <v>553</v>
      </c>
      <c r="AX13" s="579">
        <f>SUMIF(ICXOPERADOR!$B:$B,$AH$5,ICXOPERADOR!$AD:$AD)</f>
        <v>3</v>
      </c>
      <c r="AY13" s="579">
        <f>SUMIF(ICXOPERADOR!$B:$B,$AH$5,ICXOPERADOR!$AE:$AE)</f>
        <v>0</v>
      </c>
      <c r="AZ13" s="579">
        <f>SUMIF(ICXOPERADOR!$B:$B,$AH$5,ICXOPERADOR!$AF:$AF)</f>
        <v>1</v>
      </c>
    </row>
    <row r="14" spans="2:52" s="168" customFormat="1" ht="21.95" customHeight="1" x14ac:dyDescent="0.2">
      <c r="B14" s="166"/>
      <c r="C14" s="534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226"/>
      <c r="T14" s="531"/>
      <c r="U14" s="761"/>
      <c r="V14" s="761"/>
      <c r="W14" s="761"/>
      <c r="X14" s="761"/>
      <c r="Y14" s="764"/>
      <c r="Z14" s="764"/>
      <c r="AA14" s="764"/>
      <c r="AB14" s="764"/>
      <c r="AC14" s="762"/>
      <c r="AD14" s="762"/>
      <c r="AE14" s="762"/>
      <c r="AF14" s="763"/>
      <c r="AH14" s="560" t="s">
        <v>1219</v>
      </c>
      <c r="AI14" s="560">
        <f>COUNTIFS(Datos!$C:$C,$AH$5,Datos!$AA:$AA,$AH14,Datos!$AC:$AC,'PDCA IC'!AI$7)</f>
        <v>0</v>
      </c>
      <c r="AJ14" s="560">
        <f>COUNTIFS(Datos!$C:$C,$AH$5,Datos!$AA:$AA,$AH14,Datos!$AC:$AC,'PDCA IC'!AJ$7)</f>
        <v>0</v>
      </c>
      <c r="AK14" s="560">
        <f>COUNTIFS(Datos!$C:$C,$AH$5,Datos!$AA:$AA,$AH14,Datos!$AC:$AC,'PDCA IC'!AK$7)</f>
        <v>0</v>
      </c>
      <c r="AL14" s="560">
        <f>COUNTIFS(Datos!$C:$C,$AH$5,Datos!$AA:$AA,$AH14,Datos!$AC:$AC,'PDCA IC'!AL$7)</f>
        <v>0</v>
      </c>
      <c r="AM14" s="560">
        <f>COUNTIFS(Datos!$C:$C,$AH$5,Datos!$AA:$AA,$AH14,Datos!$AC:$AC,'PDCA IC'!AM$7)</f>
        <v>0</v>
      </c>
      <c r="AN14" s="560">
        <f>COUNTIFS(Datos!$C:$C,$AH$5,Datos!$AA:$AA,$AH14,Datos!$AC:$AC,'PDCA IC'!AN$7)</f>
        <v>0</v>
      </c>
      <c r="AO14" s="560">
        <f>COUNTIFS(Datos!$C:$C,$AH$5,Datos!$AA:$AA,$AH14,Datos!$AC:$AC,'PDCA IC'!AO$7)</f>
        <v>0</v>
      </c>
      <c r="AP14" s="560">
        <f>COUNTIFS(Datos!$C:$C,$AH$5,Datos!$AA:$AA,$AH14,Datos!$AC:$AC,'PDCA IC'!AP$7)</f>
        <v>0</v>
      </c>
      <c r="AQ14" s="560">
        <f>COUNTIFS(Datos!$C:$C,$AH$5,Datos!$AA:$AA,$AH14,Datos!$AC:$AC,'PDCA IC'!AQ$7)</f>
        <v>0</v>
      </c>
      <c r="AR14" s="560">
        <f>COUNTIFS(Datos!$C:$C,$AH$5,Datos!$AA:$AA,$AH14,Datos!$AC:$AC,'PDCA IC'!AR$7)</f>
        <v>0</v>
      </c>
      <c r="AS14" s="560">
        <f>COUNTIFS(Datos!$C:$C,$AH$5,Datos!$AA:$AA,$AH14,Datos!$AC:$AC,'PDCA IC'!AS$7)</f>
        <v>0</v>
      </c>
      <c r="AT14" s="560">
        <f>COUNTIFS(Datos!$C:$C,$AH$5,Datos!$AA:$AA,$AH14,Datos!$AC:$AC,'PDCA IC'!AT$7)</f>
        <v>0</v>
      </c>
      <c r="AU14" s="560">
        <f>COUNTIFS(Datos!$C:$C,$AH$5,Datos!$AA:$AA,$AH14,Datos!$AC:$AC,'PDCA IC'!AU$7)</f>
        <v>0</v>
      </c>
      <c r="AW14" s="579" t="s">
        <v>556</v>
      </c>
      <c r="AX14" s="579">
        <f>SUMIF(ICXOPERADOR!$B:$B,$AH$5,ICXOPERADOR!$AI:$AI)</f>
        <v>1</v>
      </c>
      <c r="AY14" s="579">
        <f>SUMIF(ICXOPERADOR!$B:$B,$AH$5,ICXOPERADOR!$AJ:$AJ)</f>
        <v>0</v>
      </c>
      <c r="AZ14" s="579">
        <f>SUMIF(ICXOPERADOR!$B:$B,$AH$5,ICXOPERADOR!$AK:$AK)</f>
        <v>0</v>
      </c>
    </row>
    <row r="15" spans="2:52" s="168" customFormat="1" ht="21.95" customHeight="1" x14ac:dyDescent="0.2">
      <c r="B15" s="166"/>
      <c r="C15" s="534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226"/>
      <c r="T15" s="531"/>
      <c r="U15" s="761"/>
      <c r="V15" s="761"/>
      <c r="W15" s="761"/>
      <c r="X15" s="761"/>
      <c r="Y15" s="764"/>
      <c r="Z15" s="764"/>
      <c r="AA15" s="764"/>
      <c r="AB15" s="764"/>
      <c r="AC15" s="762"/>
      <c r="AD15" s="762"/>
      <c r="AE15" s="762"/>
      <c r="AF15" s="763"/>
      <c r="AH15" s="560" t="s">
        <v>1220</v>
      </c>
      <c r="AI15" s="560">
        <f>COUNTIFS(Datos!$C:$C,$AH$5,Datos!$AA:$AA,$AH15,Datos!$AC:$AC,'PDCA IC'!AI$7)</f>
        <v>0</v>
      </c>
      <c r="AJ15" s="560">
        <f>COUNTIFS(Datos!$C:$C,$AH$5,Datos!$AA:$AA,$AH15,Datos!$AC:$AC,'PDCA IC'!AJ$7)</f>
        <v>0</v>
      </c>
      <c r="AK15" s="560">
        <f>COUNTIFS(Datos!$C:$C,$AH$5,Datos!$AA:$AA,$AH15,Datos!$AC:$AC,'PDCA IC'!AK$7)</f>
        <v>0</v>
      </c>
      <c r="AL15" s="560">
        <f>COUNTIFS(Datos!$C:$C,$AH$5,Datos!$AA:$AA,$AH15,Datos!$AC:$AC,'PDCA IC'!AL$7)</f>
        <v>0</v>
      </c>
      <c r="AM15" s="560">
        <f>COUNTIFS(Datos!$C:$C,$AH$5,Datos!$AA:$AA,$AH15,Datos!$AC:$AC,'PDCA IC'!AM$7)</f>
        <v>0</v>
      </c>
      <c r="AN15" s="560">
        <f>COUNTIFS(Datos!$C:$C,$AH$5,Datos!$AA:$AA,$AH15,Datos!$AC:$AC,'PDCA IC'!AN$7)</f>
        <v>0</v>
      </c>
      <c r="AO15" s="560">
        <f>COUNTIFS(Datos!$C:$C,$AH$5,Datos!$AA:$AA,$AH15,Datos!$AC:$AC,'PDCA IC'!AO$7)</f>
        <v>0</v>
      </c>
      <c r="AP15" s="560">
        <f>COUNTIFS(Datos!$C:$C,$AH$5,Datos!$AA:$AA,$AH15,Datos!$AC:$AC,'PDCA IC'!AP$7)</f>
        <v>0</v>
      </c>
      <c r="AQ15" s="560">
        <f>COUNTIFS(Datos!$C:$C,$AH$5,Datos!$AA:$AA,$AH15,Datos!$AC:$AC,'PDCA IC'!AQ$7)</f>
        <v>0</v>
      </c>
      <c r="AR15" s="560">
        <f>COUNTIFS(Datos!$C:$C,$AH$5,Datos!$AA:$AA,$AH15,Datos!$AC:$AC,'PDCA IC'!AR$7)</f>
        <v>0</v>
      </c>
      <c r="AS15" s="560">
        <f>COUNTIFS(Datos!$C:$C,$AH$5,Datos!$AA:$AA,$AH15,Datos!$AC:$AC,'PDCA IC'!AS$7)</f>
        <v>0</v>
      </c>
      <c r="AT15" s="560">
        <f>COUNTIFS(Datos!$C:$C,$AH$5,Datos!$AA:$AA,$AH15,Datos!$AC:$AC,'PDCA IC'!AT$7)</f>
        <v>0</v>
      </c>
      <c r="AU15" s="560">
        <f>COUNTIFS(Datos!$C:$C,$AH$5,Datos!$AA:$AA,$AH15,Datos!$AC:$AC,'PDCA IC'!AU$7)</f>
        <v>0</v>
      </c>
      <c r="AW15" s="579" t="s">
        <v>557</v>
      </c>
      <c r="AX15" s="579">
        <f>SUMIF(ICXOPERADOR!$B:$B,$AH$5,ICXOPERADOR!$AN:$AN)</f>
        <v>5</v>
      </c>
      <c r="AY15" s="579">
        <f>SUMIF(ICXOPERADOR!$B:$B,$AH$5,ICXOPERADOR!$AO:$AO)</f>
        <v>0</v>
      </c>
      <c r="AZ15" s="579">
        <f>SUMIF(ICXOPERADOR!$B:$B,$AH$5,ICXOPERADOR!$AP:$AP)</f>
        <v>4</v>
      </c>
    </row>
    <row r="16" spans="2:52" s="168" customFormat="1" ht="21.95" customHeight="1" x14ac:dyDescent="0.2">
      <c r="B16" s="166"/>
      <c r="C16" s="534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226"/>
      <c r="T16" s="531"/>
      <c r="U16" s="761"/>
      <c r="V16" s="761"/>
      <c r="W16" s="761"/>
      <c r="X16" s="761"/>
      <c r="Y16" s="762"/>
      <c r="Z16" s="762"/>
      <c r="AA16" s="764"/>
      <c r="AB16" s="764"/>
      <c r="AC16" s="762"/>
      <c r="AD16" s="762"/>
      <c r="AE16" s="762"/>
      <c r="AF16" s="763"/>
      <c r="AH16" s="560" t="s">
        <v>1221</v>
      </c>
      <c r="AI16" s="560">
        <f>COUNTIFS(Datos!$C:$C,$AH$5,Datos!$AA:$AA,$AH16,Datos!$AC:$AC,'PDCA IC'!AI$7)</f>
        <v>0</v>
      </c>
      <c r="AJ16" s="560">
        <f>COUNTIFS(Datos!$C:$C,$AH$5,Datos!$AA:$AA,$AH16,Datos!$AC:$AC,'PDCA IC'!AJ$7)</f>
        <v>0</v>
      </c>
      <c r="AK16" s="560">
        <f>COUNTIFS(Datos!$C:$C,$AH$5,Datos!$AA:$AA,$AH16,Datos!$AC:$AC,'PDCA IC'!AK$7)</f>
        <v>0</v>
      </c>
      <c r="AL16" s="560">
        <f>COUNTIFS(Datos!$C:$C,$AH$5,Datos!$AA:$AA,$AH16,Datos!$AC:$AC,'PDCA IC'!AL$7)</f>
        <v>0</v>
      </c>
      <c r="AM16" s="560">
        <f>COUNTIFS(Datos!$C:$C,$AH$5,Datos!$AA:$AA,$AH16,Datos!$AC:$AC,'PDCA IC'!AM$7)</f>
        <v>0</v>
      </c>
      <c r="AN16" s="560">
        <f>COUNTIFS(Datos!$C:$C,$AH$5,Datos!$AA:$AA,$AH16,Datos!$AC:$AC,'PDCA IC'!AN$7)</f>
        <v>0</v>
      </c>
      <c r="AO16" s="560">
        <f>COUNTIFS(Datos!$C:$C,$AH$5,Datos!$AA:$AA,$AH16,Datos!$AC:$AC,'PDCA IC'!AO$7)</f>
        <v>0</v>
      </c>
      <c r="AP16" s="560">
        <f>COUNTIFS(Datos!$C:$C,$AH$5,Datos!$AA:$AA,$AH16,Datos!$AC:$AC,'PDCA IC'!AP$7)</f>
        <v>0</v>
      </c>
      <c r="AQ16" s="560">
        <f>COUNTIFS(Datos!$C:$C,$AH$5,Datos!$AA:$AA,$AH16,Datos!$AC:$AC,'PDCA IC'!AQ$7)</f>
        <v>0</v>
      </c>
      <c r="AR16" s="560">
        <f>COUNTIFS(Datos!$C:$C,$AH$5,Datos!$AA:$AA,$AH16,Datos!$AC:$AC,'PDCA IC'!AR$7)</f>
        <v>0</v>
      </c>
      <c r="AS16" s="560">
        <f>COUNTIFS(Datos!$C:$C,$AH$5,Datos!$AA:$AA,$AH16,Datos!$AC:$AC,'PDCA IC'!AS$7)</f>
        <v>0</v>
      </c>
      <c r="AT16" s="560">
        <f>COUNTIFS(Datos!$C:$C,$AH$5,Datos!$AA:$AA,$AH16,Datos!$AC:$AC,'PDCA IC'!AT$7)</f>
        <v>0</v>
      </c>
      <c r="AU16" s="560">
        <f>COUNTIFS(Datos!$C:$C,$AH$5,Datos!$AA:$AA,$AH16,Datos!$AC:$AC,'PDCA IC'!AU$7)</f>
        <v>0</v>
      </c>
      <c r="AW16" s="579" t="s">
        <v>558</v>
      </c>
      <c r="AX16" s="579">
        <f>SUMIF(ICXOPERADOR!$B:$B,$AH$5,ICXOPERADOR!$AS:$AS)</f>
        <v>6</v>
      </c>
      <c r="AY16" s="579">
        <f>SUMIF(ICXOPERADOR!$B:$B,$AH$5,ICXOPERADOR!$AT:$AT)</f>
        <v>0</v>
      </c>
      <c r="AZ16" s="579">
        <f>SUMIF(ICXOPERADOR!$B:$B,$AH$5,ICXOPERADOR!$AU:$AU)</f>
        <v>9</v>
      </c>
    </row>
    <row r="17" spans="2:52" s="168" customFormat="1" ht="21.95" customHeight="1" x14ac:dyDescent="0.2">
      <c r="B17" s="166"/>
      <c r="C17" s="534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226"/>
      <c r="T17" s="531"/>
      <c r="U17" s="761"/>
      <c r="V17" s="761"/>
      <c r="W17" s="761"/>
      <c r="X17" s="761"/>
      <c r="Y17" s="762"/>
      <c r="Z17" s="762"/>
      <c r="AA17" s="762"/>
      <c r="AB17" s="762"/>
      <c r="AC17" s="762"/>
      <c r="AD17" s="762"/>
      <c r="AE17" s="762"/>
      <c r="AF17" s="763"/>
      <c r="AW17" s="579" t="s">
        <v>559</v>
      </c>
      <c r="AX17" s="579">
        <f>SUMIF(ICXOPERADOR!$B:$B,$AH$5,ICXOPERADOR!$AX:$AX)</f>
        <v>1</v>
      </c>
      <c r="AY17" s="579">
        <f>SUMIF(ICXOPERADOR!$B:$B,$AH$5,ICXOPERADOR!$AY:$AY)</f>
        <v>0</v>
      </c>
      <c r="AZ17" s="579">
        <f>SUMIF(ICXOPERADOR!$B:$B,$AH$5,ICXOPERADOR!$AZ:$AZ)</f>
        <v>4</v>
      </c>
    </row>
    <row r="18" spans="2:52" s="176" customFormat="1" ht="21.95" customHeight="1" thickBot="1" x14ac:dyDescent="0.3">
      <c r="B18" s="174"/>
      <c r="C18" s="536"/>
      <c r="D18" s="536"/>
      <c r="E18" s="536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6"/>
      <c r="R18" s="537"/>
      <c r="T18" s="255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256"/>
      <c r="AW18" s="579" t="s">
        <v>560</v>
      </c>
      <c r="AX18" s="579">
        <f>SUMIF(ICXOPERADOR!$B:$B,$AH$5,ICXOPERADOR!$BC:$BC)</f>
        <v>1</v>
      </c>
      <c r="AY18" s="579">
        <f>SUMIF(ICXOPERADOR!$B:$B,$AH$5,ICXOPERADOR!$BD:$BD)</f>
        <v>0</v>
      </c>
      <c r="AZ18" s="579">
        <f>SUMIF(ICXOPERADOR!$B:$B,$AH$5,ICXOPERADOR!$BE:$BE)</f>
        <v>1</v>
      </c>
    </row>
    <row r="19" spans="2:52" s="168" customFormat="1" ht="15" customHeight="1" x14ac:dyDescent="0.2">
      <c r="B19" s="756" t="s">
        <v>535</v>
      </c>
      <c r="C19" s="757"/>
      <c r="D19" s="757"/>
      <c r="E19" s="757"/>
      <c r="F19" s="757"/>
      <c r="G19" s="757"/>
      <c r="H19" s="757"/>
      <c r="I19" s="757"/>
      <c r="J19" s="757"/>
      <c r="K19" s="757"/>
      <c r="L19" s="757"/>
      <c r="M19" s="757"/>
      <c r="N19" s="757"/>
      <c r="O19" s="757"/>
      <c r="P19" s="757"/>
      <c r="Q19" s="757"/>
      <c r="R19" s="706"/>
      <c r="T19" s="701" t="s">
        <v>497</v>
      </c>
      <c r="U19" s="702"/>
      <c r="V19" s="702"/>
      <c r="W19" s="702"/>
      <c r="X19" s="703"/>
      <c r="Y19" s="704" t="s">
        <v>498</v>
      </c>
      <c r="Z19" s="705"/>
      <c r="AA19" s="704" t="s">
        <v>499</v>
      </c>
      <c r="AB19" s="705"/>
      <c r="AC19" s="704" t="s">
        <v>500</v>
      </c>
      <c r="AD19" s="705"/>
      <c r="AE19" s="704" t="s">
        <v>501</v>
      </c>
      <c r="AF19" s="706"/>
      <c r="AW19" s="579" t="s">
        <v>561</v>
      </c>
      <c r="AX19" s="579">
        <f>SUMIF(ICXOPERADOR!$B:$B,$AH$5,ICXOPERADOR!$BH:$BH)</f>
        <v>1</v>
      </c>
      <c r="AY19" s="579">
        <f>SUMIF(ICXOPERADOR!$B:$B,$AH$5,ICXOPERADOR!$BI:$BI)</f>
        <v>0</v>
      </c>
      <c r="AZ19" s="579">
        <f>SUMIF(ICXOPERADOR!$B:$B,$AH$5,ICXOPERADOR!$BJ:$BJ)</f>
        <v>3</v>
      </c>
    </row>
    <row r="20" spans="2:52" s="168" customFormat="1" ht="21.75" customHeight="1" x14ac:dyDescent="0.2">
      <c r="B20" s="166"/>
      <c r="C20" s="777" t="s">
        <v>1212</v>
      </c>
      <c r="D20" s="777"/>
      <c r="E20" s="777"/>
      <c r="F20" s="777"/>
      <c r="G20" s="539" t="s">
        <v>96</v>
      </c>
      <c r="H20" s="539" t="s">
        <v>97</v>
      </c>
      <c r="I20" s="539" t="s">
        <v>98</v>
      </c>
      <c r="J20" s="539" t="s">
        <v>99</v>
      </c>
      <c r="K20" s="539" t="s">
        <v>1222</v>
      </c>
      <c r="L20" s="539" t="s">
        <v>1223</v>
      </c>
      <c r="M20" s="539" t="s">
        <v>1224</v>
      </c>
      <c r="N20" s="539" t="s">
        <v>1225</v>
      </c>
      <c r="O20" s="539" t="s">
        <v>1226</v>
      </c>
      <c r="P20" s="539" t="s">
        <v>1227</v>
      </c>
      <c r="Q20" s="539" t="s">
        <v>1228</v>
      </c>
      <c r="R20" s="226"/>
      <c r="T20" s="178" t="s">
        <v>541</v>
      </c>
      <c r="U20" s="758" t="s">
        <v>1562</v>
      </c>
      <c r="V20" s="759"/>
      <c r="W20" s="759"/>
      <c r="X20" s="760"/>
      <c r="Y20" s="751" t="s">
        <v>1556</v>
      </c>
      <c r="Z20" s="752"/>
      <c r="AA20" s="751" t="s">
        <v>533</v>
      </c>
      <c r="AB20" s="752"/>
      <c r="AC20" s="719"/>
      <c r="AD20" s="720"/>
      <c r="AE20" s="709"/>
      <c r="AF20" s="710"/>
      <c r="AW20" s="579" t="s">
        <v>562</v>
      </c>
      <c r="AX20" s="579">
        <f>SUMIF(ICXOPERADOR!$B:$B,$AH$5,ICXOPERADOR!$BM:$BM)</f>
        <v>3</v>
      </c>
      <c r="AY20" s="579">
        <f>SUMIF(ICXOPERADOR!$B:$B,$AH$5,ICXOPERADOR!$BN:$BN)</f>
        <v>0</v>
      </c>
      <c r="AZ20" s="579">
        <f>SUMIF(ICXOPERADOR!$B:$B,$AH$5,ICXOPERADOR!$BO:$BO)</f>
        <v>2</v>
      </c>
    </row>
    <row r="21" spans="2:52" ht="22.5" customHeight="1" x14ac:dyDescent="0.25">
      <c r="B21" s="172"/>
      <c r="C21" s="776" t="s">
        <v>29</v>
      </c>
      <c r="D21" s="776"/>
      <c r="E21" s="776"/>
      <c r="F21" s="776"/>
      <c r="G21" s="128">
        <f>COUNTIFS(Datos!$C:$C,G$20,Datos!$Y:$Y,"&lt;&gt;MR",Datos!$AB:$AB,$C21)</f>
        <v>0</v>
      </c>
      <c r="H21" s="128">
        <f>COUNTIFS(Datos!$C:$C,H$20,Datos!$Y:$Y,"&lt;&gt;MR",Datos!$AB:$AB,$C21)</f>
        <v>2</v>
      </c>
      <c r="I21" s="128">
        <f>COUNTIFS(Datos!$C:$C,I$20,Datos!$Y:$Y,"&lt;&gt;MR",Datos!$AB:$AB,$C21)</f>
        <v>2</v>
      </c>
      <c r="J21" s="128">
        <f>COUNTIFS(Datos!$C:$C,J$20,Datos!$Y:$Y,"&lt;&gt;MR",Datos!$AB:$AB,$C21)</f>
        <v>2</v>
      </c>
      <c r="K21" s="128">
        <f>COUNTIFS(Datos!$C:$C,K$20,Datos!$Y:$Y,"&lt;&gt;MR",Datos!$AB:$AB,$C21)</f>
        <v>2</v>
      </c>
      <c r="L21" s="128">
        <f>COUNTIFS(Datos!$C:$C,L$20,Datos!$Y:$Y,"&lt;&gt;MR",Datos!$AB:$AB,$C21)</f>
        <v>1</v>
      </c>
      <c r="M21" s="128">
        <f>COUNTIFS(Datos!$C:$C,M$20,Datos!$Y:$Y,"&lt;&gt;MR",Datos!$AB:$AB,$C21)</f>
        <v>1</v>
      </c>
      <c r="N21" s="128">
        <f>COUNTIFS(Datos!$C:$C,N$20,Datos!$Y:$Y,"&lt;&gt;MR",Datos!$AB:$AB,$C21)</f>
        <v>2</v>
      </c>
      <c r="O21" s="128">
        <f>COUNTIFS(Datos!$C:$C,O$20,Datos!$Y:$Y,"&lt;&gt;MR",Datos!$AB:$AB,$C21)</f>
        <v>2</v>
      </c>
      <c r="P21" s="128">
        <f>COUNTIFS(Datos!$C:$C,P$20,Datos!$Y:$Y,"&lt;&gt;MR",Datos!$AB:$AB,$C21)</f>
        <v>2</v>
      </c>
      <c r="Q21" s="128"/>
      <c r="R21" s="186"/>
      <c r="T21" s="178" t="s">
        <v>544</v>
      </c>
      <c r="U21" s="758" t="s">
        <v>548</v>
      </c>
      <c r="V21" s="759"/>
      <c r="W21" s="759"/>
      <c r="X21" s="760"/>
      <c r="Y21" s="751" t="s">
        <v>549</v>
      </c>
      <c r="Z21" s="752"/>
      <c r="AA21" s="751" t="s">
        <v>550</v>
      </c>
      <c r="AB21" s="752"/>
      <c r="AC21" s="719"/>
      <c r="AD21" s="720"/>
      <c r="AE21" s="709"/>
      <c r="AF21" s="710"/>
      <c r="AI21" s="168"/>
    </row>
    <row r="22" spans="2:52" ht="22.5" customHeight="1" x14ac:dyDescent="0.25">
      <c r="B22" s="172"/>
      <c r="C22" s="776" t="s">
        <v>75</v>
      </c>
      <c r="D22" s="776"/>
      <c r="E22" s="776"/>
      <c r="F22" s="776"/>
      <c r="G22" s="128">
        <f>COUNTIFS(Datos!$C:$C,G$20,Datos!$Y:$Y,"&lt;&gt;MR",Datos!$AB:$AB,$C22)</f>
        <v>1</v>
      </c>
      <c r="H22" s="128">
        <f>COUNTIFS(Datos!$C:$C,H$20,Datos!$Y:$Y,"&lt;&gt;MR",Datos!$AB:$AB,$C22)</f>
        <v>3</v>
      </c>
      <c r="I22" s="128">
        <f>COUNTIFS(Datos!$C:$C,I$20,Datos!$Y:$Y,"&lt;&gt;MR",Datos!$AB:$AB,$C22)</f>
        <v>0</v>
      </c>
      <c r="J22" s="128">
        <f>COUNTIFS(Datos!$C:$C,J$20,Datos!$Y:$Y,"&lt;&gt;MR",Datos!$AB:$AB,$C22)</f>
        <v>4</v>
      </c>
      <c r="K22" s="128">
        <f>COUNTIFS(Datos!$C:$C,K$20,Datos!$Y:$Y,"&lt;&gt;MR",Datos!$AB:$AB,$C22)</f>
        <v>1</v>
      </c>
      <c r="L22" s="128">
        <f>COUNTIFS(Datos!$C:$C,L$20,Datos!$Y:$Y,"&lt;&gt;MR",Datos!$AB:$AB,$C22)</f>
        <v>3</v>
      </c>
      <c r="M22" s="128">
        <f>COUNTIFS(Datos!$C:$C,M$20,Datos!$Y:$Y,"&lt;&gt;MR",Datos!$AB:$AB,$C22)</f>
        <v>0</v>
      </c>
      <c r="N22" s="128">
        <f>COUNTIFS(Datos!$C:$C,N$20,Datos!$Y:$Y,"&lt;&gt;MR",Datos!$AB:$AB,$C22)</f>
        <v>2</v>
      </c>
      <c r="O22" s="128">
        <f>COUNTIFS(Datos!$C:$C,O$20,Datos!$Y:$Y,"&lt;&gt;MR",Datos!$AB:$AB,$C22)</f>
        <v>1</v>
      </c>
      <c r="P22" s="128">
        <f>COUNTIFS(Datos!$C:$C,P$20,Datos!$Y:$Y,"&lt;&gt;MR",Datos!$AB:$AB,$C22)</f>
        <v>3</v>
      </c>
      <c r="Q22" s="128"/>
      <c r="R22" s="186"/>
      <c r="T22" s="178" t="s">
        <v>547</v>
      </c>
      <c r="U22" s="758" t="s">
        <v>974</v>
      </c>
      <c r="V22" s="759"/>
      <c r="W22" s="759"/>
      <c r="X22" s="760"/>
      <c r="Y22" s="751" t="s">
        <v>542</v>
      </c>
      <c r="Z22" s="752"/>
      <c r="AA22" s="751" t="s">
        <v>975</v>
      </c>
      <c r="AB22" s="752"/>
      <c r="AC22" s="719"/>
      <c r="AD22" s="720"/>
      <c r="AE22" s="709"/>
      <c r="AF22" s="710"/>
      <c r="AI22" s="168"/>
    </row>
    <row r="23" spans="2:52" ht="22.5" customHeight="1" x14ac:dyDescent="0.25">
      <c r="B23" s="172"/>
      <c r="C23" s="776" t="s">
        <v>21</v>
      </c>
      <c r="D23" s="776"/>
      <c r="E23" s="776"/>
      <c r="F23" s="776"/>
      <c r="G23" s="128">
        <f>COUNTIFS(Datos!$C:$C,G$20,Datos!$Y:$Y,"&lt;&gt;MR",Datos!$AB:$AB,$C23)</f>
        <v>2</v>
      </c>
      <c r="H23" s="128">
        <f>COUNTIFS(Datos!$C:$C,H$20,Datos!$Y:$Y,"&lt;&gt;MR",Datos!$AB:$AB,$C23)</f>
        <v>7</v>
      </c>
      <c r="I23" s="128">
        <f>COUNTIFS(Datos!$C:$C,I$20,Datos!$Y:$Y,"&lt;&gt;MR",Datos!$AB:$AB,$C23)</f>
        <v>2</v>
      </c>
      <c r="J23" s="128">
        <f>COUNTIFS(Datos!$C:$C,J$20,Datos!$Y:$Y,"&lt;&gt;MR",Datos!$AB:$AB,$C23)</f>
        <v>0</v>
      </c>
      <c r="K23" s="128">
        <f>COUNTIFS(Datos!$C:$C,K$20,Datos!$Y:$Y,"&lt;&gt;MR",Datos!$AB:$AB,$C23)</f>
        <v>0</v>
      </c>
      <c r="L23" s="128">
        <f>COUNTIFS(Datos!$C:$C,L$20,Datos!$Y:$Y,"&lt;&gt;MR",Datos!$AB:$AB,$C23)</f>
        <v>2</v>
      </c>
      <c r="M23" s="128">
        <f>COUNTIFS(Datos!$C:$C,M$20,Datos!$Y:$Y,"&lt;&gt;MR",Datos!$AB:$AB,$C23)</f>
        <v>0</v>
      </c>
      <c r="N23" s="128">
        <f>COUNTIFS(Datos!$C:$C,N$20,Datos!$Y:$Y,"&lt;&gt;MR",Datos!$AB:$AB,$C23)</f>
        <v>2</v>
      </c>
      <c r="O23" s="128">
        <f>COUNTIFS(Datos!$C:$C,O$20,Datos!$Y:$Y,"&lt;&gt;MR",Datos!$AB:$AB,$C23)</f>
        <v>0</v>
      </c>
      <c r="P23" s="128">
        <f>COUNTIFS(Datos!$C:$C,P$20,Datos!$Y:$Y,"&lt;&gt;MR",Datos!$AB:$AB,$C23)</f>
        <v>1</v>
      </c>
      <c r="Q23" s="128"/>
      <c r="R23" s="186"/>
      <c r="T23" s="178" t="s">
        <v>551</v>
      </c>
      <c r="U23" s="758" t="s">
        <v>554</v>
      </c>
      <c r="V23" s="759"/>
      <c r="W23" s="759"/>
      <c r="X23" s="760"/>
      <c r="Y23" s="751" t="s">
        <v>545</v>
      </c>
      <c r="Z23" s="752"/>
      <c r="AA23" s="751" t="s">
        <v>651</v>
      </c>
      <c r="AB23" s="752"/>
      <c r="AC23" s="719"/>
      <c r="AD23" s="720"/>
      <c r="AE23" s="724"/>
      <c r="AF23" s="725"/>
      <c r="AH23" s="560"/>
      <c r="AI23" s="168"/>
    </row>
    <row r="24" spans="2:52" ht="22.5" customHeight="1" x14ac:dyDescent="0.25">
      <c r="B24" s="172"/>
      <c r="C24" s="776" t="s">
        <v>148</v>
      </c>
      <c r="D24" s="776"/>
      <c r="E24" s="776"/>
      <c r="F24" s="776"/>
      <c r="G24" s="128">
        <f>COUNTIFS(Datos!$C:$C,G$20,Datos!$Y:$Y,"&lt;&gt;MR",Datos!$AB:$AB,$C24)</f>
        <v>3</v>
      </c>
      <c r="H24" s="128">
        <f>COUNTIFS(Datos!$C:$C,H$20,Datos!$Y:$Y,"&lt;&gt;MR",Datos!$AB:$AB,$C24)</f>
        <v>1</v>
      </c>
      <c r="I24" s="128">
        <f>COUNTIFS(Datos!$C:$C,I$20,Datos!$Y:$Y,"&lt;&gt;MR",Datos!$AB:$AB,$C24)</f>
        <v>3</v>
      </c>
      <c r="J24" s="128">
        <f>COUNTIFS(Datos!$C:$C,J$20,Datos!$Y:$Y,"&lt;&gt;MR",Datos!$AB:$AB,$C24)</f>
        <v>0</v>
      </c>
      <c r="K24" s="128">
        <f>COUNTIFS(Datos!$C:$C,K$20,Datos!$Y:$Y,"&lt;&gt;MR",Datos!$AB:$AB,$C24)</f>
        <v>4</v>
      </c>
      <c r="L24" s="128">
        <f>COUNTIFS(Datos!$C:$C,L$20,Datos!$Y:$Y,"&lt;&gt;MR",Datos!$AB:$AB,$C24)</f>
        <v>1</v>
      </c>
      <c r="M24" s="128">
        <f>COUNTIFS(Datos!$C:$C,M$20,Datos!$Y:$Y,"&lt;&gt;MR",Datos!$AB:$AB,$C24)</f>
        <v>1</v>
      </c>
      <c r="N24" s="128">
        <f>COUNTIFS(Datos!$C:$C,N$20,Datos!$Y:$Y,"&lt;&gt;MR",Datos!$AB:$AB,$C24)</f>
        <v>0</v>
      </c>
      <c r="O24" s="128">
        <f>COUNTIFS(Datos!$C:$C,O$20,Datos!$Y:$Y,"&lt;&gt;MR",Datos!$AB:$AB,$C24)</f>
        <v>0</v>
      </c>
      <c r="P24" s="128">
        <f>COUNTIFS(Datos!$C:$C,P$20,Datos!$Y:$Y,"&lt;&gt;MR",Datos!$AB:$AB,$C24)</f>
        <v>1</v>
      </c>
      <c r="Q24" s="128"/>
      <c r="R24" s="186"/>
      <c r="T24" s="178" t="s">
        <v>552</v>
      </c>
      <c r="U24" s="758" t="s">
        <v>1555</v>
      </c>
      <c r="V24" s="759"/>
      <c r="W24" s="759"/>
      <c r="X24" s="760"/>
      <c r="Y24" s="751" t="s">
        <v>1556</v>
      </c>
      <c r="Z24" s="752"/>
      <c r="AA24" s="751" t="s">
        <v>1479</v>
      </c>
      <c r="AB24" s="752"/>
      <c r="AC24" s="729"/>
      <c r="AD24" s="730"/>
      <c r="AE24" s="709"/>
      <c r="AF24" s="710"/>
      <c r="AI24" s="168"/>
    </row>
    <row r="25" spans="2:52" ht="22.5" customHeight="1" thickBot="1" x14ac:dyDescent="0.3">
      <c r="B25" s="172"/>
      <c r="C25" s="776" t="s">
        <v>1208</v>
      </c>
      <c r="D25" s="776"/>
      <c r="E25" s="776"/>
      <c r="F25" s="776"/>
      <c r="G25" s="128">
        <f>COUNTIFS(Datos!$C:$C,G$20,Datos!$Y:$Y,"&lt;&gt;MR",Datos!$AB:$AB,$C25)</f>
        <v>0</v>
      </c>
      <c r="H25" s="128">
        <f>COUNTIFS(Datos!$C:$C,H$20,Datos!$Y:$Y,"&lt;&gt;MR",Datos!$AB:$AB,$C25)</f>
        <v>0</v>
      </c>
      <c r="I25" s="128">
        <f>COUNTIFS(Datos!$C:$C,I$20,Datos!$Y:$Y,"&lt;&gt;MR",Datos!$AB:$AB,$C25)</f>
        <v>0</v>
      </c>
      <c r="J25" s="128">
        <f>COUNTIFS(Datos!$C:$C,J$20,Datos!$Y:$Y,"&lt;&gt;MR",Datos!$AB:$AB,$C25)</f>
        <v>0</v>
      </c>
      <c r="K25" s="128">
        <f>COUNTIFS(Datos!$C:$C,K$20,Datos!$Y:$Y,"&lt;&gt;MR",Datos!$AB:$AB,$C25)</f>
        <v>0</v>
      </c>
      <c r="L25" s="128">
        <f>COUNTIFS(Datos!$C:$C,L$20,Datos!$Y:$Y,"&lt;&gt;MR",Datos!$AB:$AB,$C25)</f>
        <v>0</v>
      </c>
      <c r="M25" s="128">
        <f>COUNTIFS(Datos!$C:$C,M$20,Datos!$Y:$Y,"&lt;&gt;MR",Datos!$AB:$AB,$C25)</f>
        <v>0</v>
      </c>
      <c r="N25" s="128">
        <f>COUNTIFS(Datos!$C:$C,N$20,Datos!$Y:$Y,"&lt;&gt;MR",Datos!$AB:$AB,$C25)</f>
        <v>0</v>
      </c>
      <c r="O25" s="128">
        <f>COUNTIFS(Datos!$C:$C,O$20,Datos!$Y:$Y,"&lt;&gt;MR",Datos!$AB:$AB,$C25)</f>
        <v>0</v>
      </c>
      <c r="P25" s="128">
        <f>COUNTIFS(Datos!$C:$C,P$20,Datos!$Y:$Y,"&lt;&gt;MR",Datos!$AB:$AB,$C25)</f>
        <v>0</v>
      </c>
      <c r="Q25" s="128"/>
      <c r="R25" s="186"/>
      <c r="T25" s="178" t="s">
        <v>553</v>
      </c>
      <c r="U25" s="758" t="s">
        <v>1559</v>
      </c>
      <c r="V25" s="759"/>
      <c r="W25" s="759"/>
      <c r="X25" s="760"/>
      <c r="Y25" s="751" t="s">
        <v>1560</v>
      </c>
      <c r="Z25" s="752"/>
      <c r="AA25" s="751"/>
      <c r="AB25" s="752"/>
      <c r="AC25" s="736"/>
      <c r="AD25" s="736"/>
      <c r="AE25" s="709"/>
      <c r="AF25" s="710"/>
      <c r="AI25" s="168"/>
    </row>
    <row r="26" spans="2:52" x14ac:dyDescent="0.25">
      <c r="B26" s="172"/>
      <c r="C26" s="776" t="s">
        <v>275</v>
      </c>
      <c r="D26" s="776"/>
      <c r="E26" s="776"/>
      <c r="F26" s="776"/>
      <c r="G26" s="128">
        <f>COUNTIFS(Datos!$C:$C,G$20,Datos!$Y:$Y,"&lt;&gt;MR",Datos!$AB:$AB,$C26)</f>
        <v>0</v>
      </c>
      <c r="H26" s="128">
        <f>COUNTIFS(Datos!$C:$C,H$20,Datos!$Y:$Y,"&lt;&gt;MR",Datos!$AB:$AB,$C26)</f>
        <v>1</v>
      </c>
      <c r="I26" s="128">
        <f>COUNTIFS(Datos!$C:$C,I$20,Datos!$Y:$Y,"&lt;&gt;MR",Datos!$AB:$AB,$C26)</f>
        <v>0</v>
      </c>
      <c r="J26" s="128">
        <f>COUNTIFS(Datos!$C:$C,J$20,Datos!$Y:$Y,"&lt;&gt;MR",Datos!$AB:$AB,$C26)</f>
        <v>1</v>
      </c>
      <c r="K26" s="128">
        <f>COUNTIFS(Datos!$C:$C,K$20,Datos!$Y:$Y,"&lt;&gt;MR",Datos!$AB:$AB,$C26)</f>
        <v>2</v>
      </c>
      <c r="L26" s="128">
        <f>COUNTIFS(Datos!$C:$C,L$20,Datos!$Y:$Y,"&lt;&gt;MR",Datos!$AB:$AB,$C26)</f>
        <v>1</v>
      </c>
      <c r="M26" s="128">
        <f>COUNTIFS(Datos!$C:$C,M$20,Datos!$Y:$Y,"&lt;&gt;MR",Datos!$AB:$AB,$C26)</f>
        <v>0</v>
      </c>
      <c r="N26" s="128">
        <f>COUNTIFS(Datos!$C:$C,N$20,Datos!$Y:$Y,"&lt;&gt;MR",Datos!$AB:$AB,$C26)</f>
        <v>0</v>
      </c>
      <c r="O26" s="128">
        <f>COUNTIFS(Datos!$C:$C,O$20,Datos!$Y:$Y,"&lt;&gt;MR",Datos!$AB:$AB,$C26)</f>
        <v>0</v>
      </c>
      <c r="P26" s="128">
        <f>COUNTIFS(Datos!$C:$C,P$20,Datos!$Y:$Y,"&lt;&gt;MR",Datos!$AB:$AB,$C26)</f>
        <v>0</v>
      </c>
      <c r="Q26" s="128"/>
      <c r="R26" s="186"/>
      <c r="T26" s="701" t="s">
        <v>1194</v>
      </c>
      <c r="U26" s="702"/>
      <c r="V26" s="702"/>
      <c r="W26" s="702"/>
      <c r="X26" s="703"/>
      <c r="Y26" s="704"/>
      <c r="Z26" s="705"/>
      <c r="AA26" s="704"/>
      <c r="AB26" s="705"/>
      <c r="AC26" s="704"/>
      <c r="AD26" s="705"/>
      <c r="AE26" s="704"/>
      <c r="AF26" s="706"/>
      <c r="AI26" s="168"/>
    </row>
    <row r="27" spans="2:52" ht="22.5" customHeight="1" x14ac:dyDescent="0.25">
      <c r="B27" s="172"/>
      <c r="C27" s="776" t="s">
        <v>76</v>
      </c>
      <c r="D27" s="776"/>
      <c r="E27" s="776"/>
      <c r="F27" s="776"/>
      <c r="G27" s="128">
        <f>COUNTIFS(Datos!$C:$C,G$20,Datos!$Y:$Y,"&lt;&gt;MR",Datos!$AB:$AB,$C27)</f>
        <v>0</v>
      </c>
      <c r="H27" s="128">
        <f>COUNTIFS(Datos!$C:$C,H$20,Datos!$Y:$Y,"&lt;&gt;MR",Datos!$AB:$AB,$C27)</f>
        <v>0</v>
      </c>
      <c r="I27" s="128">
        <f>COUNTIFS(Datos!$C:$C,I$20,Datos!$Y:$Y,"&lt;&gt;MR",Datos!$AB:$AB,$C27)</f>
        <v>0</v>
      </c>
      <c r="J27" s="128">
        <f>COUNTIFS(Datos!$C:$C,J$20,Datos!$Y:$Y,"&lt;&gt;MR",Datos!$AB:$AB,$C27)</f>
        <v>0</v>
      </c>
      <c r="K27" s="128">
        <f>COUNTIFS(Datos!$C:$C,K$20,Datos!$Y:$Y,"&lt;&gt;MR",Datos!$AB:$AB,$C27)</f>
        <v>3</v>
      </c>
      <c r="L27" s="128">
        <f>COUNTIFS(Datos!$C:$C,L$20,Datos!$Y:$Y,"&lt;&gt;MR",Datos!$AB:$AB,$C27)</f>
        <v>0</v>
      </c>
      <c r="M27" s="128">
        <f>COUNTIFS(Datos!$C:$C,M$20,Datos!$Y:$Y,"&lt;&gt;MR",Datos!$AB:$AB,$C27)</f>
        <v>0</v>
      </c>
      <c r="N27" s="128">
        <f>COUNTIFS(Datos!$C:$C,N$20,Datos!$Y:$Y,"&lt;&gt;MR",Datos!$AB:$AB,$C27)</f>
        <v>1</v>
      </c>
      <c r="O27" s="128">
        <f>COUNTIFS(Datos!$C:$C,O$20,Datos!$Y:$Y,"&lt;&gt;MR",Datos!$AB:$AB,$C27)</f>
        <v>0</v>
      </c>
      <c r="P27" s="128">
        <f>COUNTIFS(Datos!$C:$C,P$20,Datos!$Y:$Y,"&lt;&gt;MR",Datos!$AB:$AB,$C27)</f>
        <v>0</v>
      </c>
      <c r="Q27" s="128"/>
      <c r="R27" s="186"/>
      <c r="T27" s="178" t="s">
        <v>557</v>
      </c>
      <c r="U27" s="758" t="s">
        <v>1561</v>
      </c>
      <c r="V27" s="759"/>
      <c r="W27" s="759"/>
      <c r="X27" s="760"/>
      <c r="Y27" s="751" t="s">
        <v>549</v>
      </c>
      <c r="Z27" s="752"/>
      <c r="AA27" s="751" t="s">
        <v>1479</v>
      </c>
      <c r="AB27" s="752"/>
      <c r="AC27" s="736"/>
      <c r="AD27" s="736"/>
      <c r="AE27" s="709"/>
      <c r="AF27" s="710"/>
    </row>
    <row r="28" spans="2:52" ht="22.5" customHeight="1" x14ac:dyDescent="0.25">
      <c r="B28" s="172"/>
      <c r="C28" s="776" t="s">
        <v>1209</v>
      </c>
      <c r="D28" s="776"/>
      <c r="E28" s="776"/>
      <c r="F28" s="776"/>
      <c r="G28" s="128">
        <f>COUNTIFS(Datos!$C:$C,G$20,Datos!$Y:$Y,"&lt;&gt;MR",Datos!$AB:$AB,$C28)</f>
        <v>0</v>
      </c>
      <c r="H28" s="128">
        <f>COUNTIFS(Datos!$C:$C,H$20,Datos!$Y:$Y,"&lt;&gt;MR",Datos!$AB:$AB,$C28)</f>
        <v>0</v>
      </c>
      <c r="I28" s="128">
        <f>COUNTIFS(Datos!$C:$C,I$20,Datos!$Y:$Y,"&lt;&gt;MR",Datos!$AB:$AB,$C28)</f>
        <v>0</v>
      </c>
      <c r="J28" s="128">
        <f>COUNTIFS(Datos!$C:$C,J$20,Datos!$Y:$Y,"&lt;&gt;MR",Datos!$AB:$AB,$C28)</f>
        <v>0</v>
      </c>
      <c r="K28" s="128">
        <f>COUNTIFS(Datos!$C:$C,K$20,Datos!$Y:$Y,"&lt;&gt;MR",Datos!$AB:$AB,$C28)</f>
        <v>0</v>
      </c>
      <c r="L28" s="128">
        <f>COUNTIFS(Datos!$C:$C,L$20,Datos!$Y:$Y,"&lt;&gt;MR",Datos!$AB:$AB,$C28)</f>
        <v>0</v>
      </c>
      <c r="M28" s="128">
        <f>COUNTIFS(Datos!$C:$C,M$20,Datos!$Y:$Y,"&lt;&gt;MR",Datos!$AB:$AB,$C28)</f>
        <v>0</v>
      </c>
      <c r="N28" s="128">
        <f>COUNTIFS(Datos!$C:$C,N$20,Datos!$Y:$Y,"&lt;&gt;MR",Datos!$AB:$AB,$C28)</f>
        <v>0</v>
      </c>
      <c r="O28" s="128">
        <f>COUNTIFS(Datos!$C:$C,O$20,Datos!$Y:$Y,"&lt;&gt;MR",Datos!$AB:$AB,$C28)</f>
        <v>0</v>
      </c>
      <c r="P28" s="128">
        <f>COUNTIFS(Datos!$C:$C,P$20,Datos!$Y:$Y,"&lt;&gt;MR",Datos!$AB:$AB,$C28)</f>
        <v>0</v>
      </c>
      <c r="Q28" s="128"/>
      <c r="R28" s="186"/>
      <c r="T28" s="178" t="s">
        <v>558</v>
      </c>
      <c r="U28" s="758"/>
      <c r="V28" s="759"/>
      <c r="W28" s="759"/>
      <c r="X28" s="760"/>
      <c r="Y28" s="751"/>
      <c r="Z28" s="752"/>
      <c r="AA28" s="751"/>
      <c r="AB28" s="752"/>
      <c r="AC28" s="736"/>
      <c r="AD28" s="736"/>
      <c r="AE28" s="709"/>
      <c r="AF28" s="710"/>
    </row>
    <row r="29" spans="2:52" ht="22.5" customHeight="1" thickBot="1" x14ac:dyDescent="0.3">
      <c r="B29" s="172"/>
      <c r="C29" s="776" t="s">
        <v>78</v>
      </c>
      <c r="D29" s="776"/>
      <c r="E29" s="776"/>
      <c r="F29" s="776"/>
      <c r="G29" s="128">
        <f>COUNTIFS(Datos!$C:$C,G$20,Datos!$Y:$Y,"&lt;&gt;MR",Datos!$AB:$AB,$C29)</f>
        <v>0</v>
      </c>
      <c r="H29" s="128">
        <f>COUNTIFS(Datos!$C:$C,H$20,Datos!$Y:$Y,"&lt;&gt;MR",Datos!$AB:$AB,$C29)</f>
        <v>0</v>
      </c>
      <c r="I29" s="128">
        <f>COUNTIFS(Datos!$C:$C,I$20,Datos!$Y:$Y,"&lt;&gt;MR",Datos!$AB:$AB,$C29)</f>
        <v>0</v>
      </c>
      <c r="J29" s="128">
        <f>COUNTIFS(Datos!$C:$C,J$20,Datos!$Y:$Y,"&lt;&gt;MR",Datos!$AB:$AB,$C29)</f>
        <v>0</v>
      </c>
      <c r="K29" s="128">
        <f>COUNTIFS(Datos!$C:$C,K$20,Datos!$Y:$Y,"&lt;&gt;MR",Datos!$AB:$AB,$C29)</f>
        <v>0</v>
      </c>
      <c r="L29" s="128">
        <f>COUNTIFS(Datos!$C:$C,L$20,Datos!$Y:$Y,"&lt;&gt;MR",Datos!$AB:$AB,$C29)</f>
        <v>0</v>
      </c>
      <c r="M29" s="128">
        <f>COUNTIFS(Datos!$C:$C,M$20,Datos!$Y:$Y,"&lt;&gt;MR",Datos!$AB:$AB,$C29)</f>
        <v>0</v>
      </c>
      <c r="N29" s="128">
        <f>COUNTIFS(Datos!$C:$C,N$20,Datos!$Y:$Y,"&lt;&gt;MR",Datos!$AB:$AB,$C29)</f>
        <v>0</v>
      </c>
      <c r="O29" s="128">
        <f>COUNTIFS(Datos!$C:$C,O$20,Datos!$Y:$Y,"&lt;&gt;MR",Datos!$AB:$AB,$C29)</f>
        <v>0</v>
      </c>
      <c r="P29" s="128">
        <f>COUNTIFS(Datos!$C:$C,P$20,Datos!$Y:$Y,"&lt;&gt;MR",Datos!$AB:$AB,$C29)</f>
        <v>0</v>
      </c>
      <c r="Q29" s="128"/>
      <c r="R29" s="186"/>
      <c r="T29" s="178" t="s">
        <v>559</v>
      </c>
      <c r="U29" s="758"/>
      <c r="V29" s="759"/>
      <c r="W29" s="759"/>
      <c r="X29" s="760"/>
      <c r="Y29" s="751"/>
      <c r="Z29" s="752"/>
      <c r="AA29" s="751"/>
      <c r="AB29" s="752"/>
      <c r="AC29" s="736"/>
      <c r="AD29" s="736"/>
      <c r="AE29" s="709"/>
      <c r="AF29" s="710"/>
    </row>
    <row r="30" spans="2:52" x14ac:dyDescent="0.25">
      <c r="B30" s="172"/>
      <c r="C30" s="776" t="s">
        <v>1210</v>
      </c>
      <c r="D30" s="776"/>
      <c r="E30" s="776"/>
      <c r="F30" s="776"/>
      <c r="G30" s="128">
        <f>COUNTIFS(Datos!$C:$C,G$20,Datos!$Y:$Y,"&lt;&gt;MR",Datos!$AB:$AB,$C30)</f>
        <v>0</v>
      </c>
      <c r="H30" s="128">
        <f>COUNTIFS(Datos!$C:$C,H$20,Datos!$Y:$Y,"&lt;&gt;MR",Datos!$AB:$AB,$C30)</f>
        <v>0</v>
      </c>
      <c r="I30" s="128">
        <f>COUNTIFS(Datos!$C:$C,I$20,Datos!$Y:$Y,"&lt;&gt;MR",Datos!$AB:$AB,$C30)</f>
        <v>0</v>
      </c>
      <c r="J30" s="128">
        <f>COUNTIFS(Datos!$C:$C,J$20,Datos!$Y:$Y,"&lt;&gt;MR",Datos!$AB:$AB,$C30)</f>
        <v>0</v>
      </c>
      <c r="K30" s="128">
        <f>COUNTIFS(Datos!$C:$C,K$20,Datos!$Y:$Y,"&lt;&gt;MR",Datos!$AB:$AB,$C30)</f>
        <v>0</v>
      </c>
      <c r="L30" s="128">
        <f>COUNTIFS(Datos!$C:$C,L$20,Datos!$Y:$Y,"&lt;&gt;MR",Datos!$AB:$AB,$C30)</f>
        <v>0</v>
      </c>
      <c r="M30" s="128">
        <f>COUNTIFS(Datos!$C:$C,M$20,Datos!$Y:$Y,"&lt;&gt;MR",Datos!$AB:$AB,$C30)</f>
        <v>0</v>
      </c>
      <c r="N30" s="128">
        <f>COUNTIFS(Datos!$C:$C,N$20,Datos!$Y:$Y,"&lt;&gt;MR",Datos!$AB:$AB,$C30)</f>
        <v>0</v>
      </c>
      <c r="O30" s="128">
        <f>COUNTIFS(Datos!$C:$C,O$20,Datos!$Y:$Y,"&lt;&gt;MR",Datos!$AB:$AB,$C30)</f>
        <v>0</v>
      </c>
      <c r="P30" s="128">
        <f>COUNTIFS(Datos!$C:$C,P$20,Datos!$Y:$Y,"&lt;&gt;MR",Datos!$AB:$AB,$C30)</f>
        <v>0</v>
      </c>
      <c r="Q30" s="128"/>
      <c r="R30" s="186"/>
      <c r="T30" s="701" t="s">
        <v>1193</v>
      </c>
      <c r="U30" s="702"/>
      <c r="V30" s="702"/>
      <c r="W30" s="702"/>
      <c r="X30" s="703"/>
      <c r="Y30" s="704"/>
      <c r="Z30" s="705"/>
      <c r="AA30" s="704"/>
      <c r="AB30" s="705"/>
      <c r="AC30" s="704"/>
      <c r="AD30" s="705"/>
      <c r="AE30" s="704"/>
      <c r="AF30" s="706"/>
    </row>
    <row r="31" spans="2:52" ht="22.5" customHeight="1" x14ac:dyDescent="0.25">
      <c r="B31" s="172"/>
      <c r="C31" s="776" t="s">
        <v>1211</v>
      </c>
      <c r="D31" s="776"/>
      <c r="E31" s="776"/>
      <c r="F31" s="776"/>
      <c r="G31" s="128">
        <f>COUNTIFS(Datos!$C:$C,G$20,Datos!$Y:$Y,"&lt;&gt;MR",Datos!$AB:$AB,$C31)</f>
        <v>0</v>
      </c>
      <c r="H31" s="128">
        <f>COUNTIFS(Datos!$C:$C,H$20,Datos!$Y:$Y,"&lt;&gt;MR",Datos!$AB:$AB,$C31)</f>
        <v>0</v>
      </c>
      <c r="I31" s="128">
        <f>COUNTIFS(Datos!$C:$C,I$20,Datos!$Y:$Y,"&lt;&gt;MR",Datos!$AB:$AB,$C31)</f>
        <v>0</v>
      </c>
      <c r="J31" s="128">
        <f>COUNTIFS(Datos!$C:$C,J$20,Datos!$Y:$Y,"&lt;&gt;MR",Datos!$AB:$AB,$C31)</f>
        <v>0</v>
      </c>
      <c r="K31" s="128">
        <f>COUNTIFS(Datos!$C:$C,K$20,Datos!$Y:$Y,"&lt;&gt;MR",Datos!$AB:$AB,$C31)</f>
        <v>0</v>
      </c>
      <c r="L31" s="128">
        <f>COUNTIFS(Datos!$C:$C,L$20,Datos!$Y:$Y,"&lt;&gt;MR",Datos!$AB:$AB,$C31)</f>
        <v>0</v>
      </c>
      <c r="M31" s="128">
        <f>COUNTIFS(Datos!$C:$C,M$20,Datos!$Y:$Y,"&lt;&gt;MR",Datos!$AB:$AB,$C31)</f>
        <v>0</v>
      </c>
      <c r="N31" s="128">
        <f>COUNTIFS(Datos!$C:$C,N$20,Datos!$Y:$Y,"&lt;&gt;MR",Datos!$AB:$AB,$C31)</f>
        <v>0</v>
      </c>
      <c r="O31" s="128">
        <f>COUNTIFS(Datos!$C:$C,O$20,Datos!$Y:$Y,"&lt;&gt;MR",Datos!$AB:$AB,$C31)</f>
        <v>0</v>
      </c>
      <c r="P31" s="128">
        <f>COUNTIFS(Datos!$C:$C,P$20,Datos!$Y:$Y,"&lt;&gt;MR",Datos!$AB:$AB,$C31)</f>
        <v>0</v>
      </c>
      <c r="Q31" s="128"/>
      <c r="R31" s="186"/>
      <c r="T31" s="178" t="s">
        <v>560</v>
      </c>
      <c r="U31" s="758" t="s">
        <v>1231</v>
      </c>
      <c r="V31" s="759"/>
      <c r="W31" s="759"/>
      <c r="X31" s="760"/>
      <c r="Y31" s="751" t="s">
        <v>1232</v>
      </c>
      <c r="Z31" s="752"/>
      <c r="AA31" s="751" t="s">
        <v>1154</v>
      </c>
      <c r="AB31" s="752"/>
      <c r="AC31" s="736"/>
      <c r="AD31" s="736"/>
      <c r="AE31" s="709"/>
      <c r="AF31" s="710"/>
    </row>
    <row r="32" spans="2:52" ht="22.5" customHeight="1" x14ac:dyDescent="0.25">
      <c r="B32" s="172"/>
      <c r="C32" s="776" t="s">
        <v>235</v>
      </c>
      <c r="D32" s="776"/>
      <c r="E32" s="776"/>
      <c r="F32" s="776"/>
      <c r="G32" s="128">
        <f>COUNTIFS(Datos!$C:$C,G$20,Datos!$Y:$Y,"&lt;&gt;MR",Datos!$AB:$AB,$C32)</f>
        <v>1</v>
      </c>
      <c r="H32" s="128">
        <f>COUNTIFS(Datos!$C:$C,H$20,Datos!$Y:$Y,"&lt;&gt;MR",Datos!$AB:$AB,$C32)</f>
        <v>1</v>
      </c>
      <c r="I32" s="128">
        <f>COUNTIFS(Datos!$C:$C,I$20,Datos!$Y:$Y,"&lt;&gt;MR",Datos!$AB:$AB,$C32)</f>
        <v>0</v>
      </c>
      <c r="J32" s="128">
        <f>COUNTIFS(Datos!$C:$C,J$20,Datos!$Y:$Y,"&lt;&gt;MR",Datos!$AB:$AB,$C32)</f>
        <v>3</v>
      </c>
      <c r="K32" s="128">
        <f>COUNTIFS(Datos!$C:$C,K$20,Datos!$Y:$Y,"&lt;&gt;MR",Datos!$AB:$AB,$C32)</f>
        <v>0</v>
      </c>
      <c r="L32" s="128">
        <f>COUNTIFS(Datos!$C:$C,L$20,Datos!$Y:$Y,"&lt;&gt;MR",Datos!$AB:$AB,$C32)</f>
        <v>0</v>
      </c>
      <c r="M32" s="128">
        <f>COUNTIFS(Datos!$C:$C,M$20,Datos!$Y:$Y,"&lt;&gt;MR",Datos!$AB:$AB,$C32)</f>
        <v>0</v>
      </c>
      <c r="N32" s="128">
        <f>COUNTIFS(Datos!$C:$C,N$20,Datos!$Y:$Y,"&lt;&gt;MR",Datos!$AB:$AB,$C32)</f>
        <v>1</v>
      </c>
      <c r="O32" s="128">
        <f>COUNTIFS(Datos!$C:$C,O$20,Datos!$Y:$Y,"&lt;&gt;MR",Datos!$AB:$AB,$C32)</f>
        <v>1</v>
      </c>
      <c r="P32" s="128">
        <f>COUNTIFS(Datos!$C:$C,P$20,Datos!$Y:$Y,"&lt;&gt;MR",Datos!$AB:$AB,$C32)</f>
        <v>0</v>
      </c>
      <c r="Q32" s="128"/>
      <c r="R32" s="186"/>
      <c r="T32" s="178" t="s">
        <v>561</v>
      </c>
      <c r="U32" s="758" t="s">
        <v>1557</v>
      </c>
      <c r="V32" s="759"/>
      <c r="W32" s="759"/>
      <c r="X32" s="760"/>
      <c r="Y32" s="751" t="s">
        <v>1232</v>
      </c>
      <c r="Z32" s="752"/>
      <c r="AA32" s="751" t="s">
        <v>1479</v>
      </c>
      <c r="AB32" s="752"/>
      <c r="AC32" s="736"/>
      <c r="AD32" s="736"/>
      <c r="AE32" s="709"/>
      <c r="AF32" s="710"/>
    </row>
    <row r="33" spans="2:32" ht="22.5" customHeight="1" thickBot="1" x14ac:dyDescent="0.3">
      <c r="B33" s="224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238"/>
      <c r="T33" s="198" t="s">
        <v>562</v>
      </c>
      <c r="U33" s="669" t="s">
        <v>1558</v>
      </c>
      <c r="V33" s="671"/>
      <c r="W33" s="671"/>
      <c r="X33" s="668"/>
      <c r="Y33" s="765" t="s">
        <v>1556</v>
      </c>
      <c r="Z33" s="766"/>
      <c r="AA33" s="765" t="s">
        <v>1322</v>
      </c>
      <c r="AB33" s="766"/>
      <c r="AC33" s="749"/>
      <c r="AD33" s="750"/>
      <c r="AE33" s="202"/>
      <c r="AF33" s="204"/>
    </row>
    <row r="34" spans="2:32" ht="18" customHeight="1" x14ac:dyDescent="0.25"/>
    <row r="35" spans="2:32" ht="18" customHeight="1" x14ac:dyDescent="0.25"/>
    <row r="36" spans="2:32" ht="18" customHeight="1" x14ac:dyDescent="0.25"/>
    <row r="37" spans="2:32" ht="18" customHeight="1" x14ac:dyDescent="0.25"/>
    <row r="38" spans="2:32" ht="18" customHeight="1" x14ac:dyDescent="0.25"/>
    <row r="39" spans="2:32" ht="18" customHeight="1" x14ac:dyDescent="0.25"/>
    <row r="40" spans="2:32" ht="18" customHeight="1" x14ac:dyDescent="0.25"/>
    <row r="41" spans="2:32" ht="18" customHeight="1" x14ac:dyDescent="0.25"/>
    <row r="42" spans="2:32" ht="18" customHeight="1" x14ac:dyDescent="0.25"/>
    <row r="43" spans="2:32" ht="18" customHeight="1" x14ac:dyDescent="0.25"/>
  </sheetData>
  <mergeCells count="149">
    <mergeCell ref="C30:F30"/>
    <mergeCell ref="C31:F31"/>
    <mergeCell ref="C32:F32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B1:AF1"/>
    <mergeCell ref="B2:R2"/>
    <mergeCell ref="T2:AF2"/>
    <mergeCell ref="Y7:Z7"/>
    <mergeCell ref="AA7:AB7"/>
    <mergeCell ref="AE7:AF7"/>
    <mergeCell ref="U8:X8"/>
    <mergeCell ref="Y8:Z8"/>
    <mergeCell ref="AA8:AB8"/>
    <mergeCell ref="AE8:AF8"/>
    <mergeCell ref="U5:X5"/>
    <mergeCell ref="Y5:Z5"/>
    <mergeCell ref="AA5:AB5"/>
    <mergeCell ref="AC5:AD9"/>
    <mergeCell ref="AE5:AF5"/>
    <mergeCell ref="U6:X6"/>
    <mergeCell ref="Y6:Z6"/>
    <mergeCell ref="AA6:AB6"/>
    <mergeCell ref="AE6:AF6"/>
    <mergeCell ref="U7:X7"/>
    <mergeCell ref="U9:X9"/>
    <mergeCell ref="Y9:Z9"/>
    <mergeCell ref="AA9:AB9"/>
    <mergeCell ref="AE9:AF9"/>
    <mergeCell ref="B10:R10"/>
    <mergeCell ref="U10:X10"/>
    <mergeCell ref="Y10:Z10"/>
    <mergeCell ref="AA10:AB10"/>
    <mergeCell ref="AC10:AD10"/>
    <mergeCell ref="AE10:AF10"/>
    <mergeCell ref="U11:X11"/>
    <mergeCell ref="Y11:Z11"/>
    <mergeCell ref="AA11:AB11"/>
    <mergeCell ref="AC11:AD11"/>
    <mergeCell ref="AE11:AF11"/>
    <mergeCell ref="AE12:AF12"/>
    <mergeCell ref="AA15:AB15"/>
    <mergeCell ref="AC15:AD15"/>
    <mergeCell ref="AE15:AF15"/>
    <mergeCell ref="U16:X16"/>
    <mergeCell ref="Y16:Z16"/>
    <mergeCell ref="AA16:AB16"/>
    <mergeCell ref="AC16:AD16"/>
    <mergeCell ref="AE16:AF16"/>
    <mergeCell ref="U13:X13"/>
    <mergeCell ref="Y13:Z13"/>
    <mergeCell ref="AA13:AB13"/>
    <mergeCell ref="AC13:AD13"/>
    <mergeCell ref="AE13:AF13"/>
    <mergeCell ref="U14:X14"/>
    <mergeCell ref="Y14:Z14"/>
    <mergeCell ref="AA14:AB14"/>
    <mergeCell ref="AC14:AD14"/>
    <mergeCell ref="AE14:AF14"/>
    <mergeCell ref="U12:X12"/>
    <mergeCell ref="Y12:Z12"/>
    <mergeCell ref="AA12:AB12"/>
    <mergeCell ref="AC12:AD12"/>
    <mergeCell ref="AE20:AF20"/>
    <mergeCell ref="U21:X21"/>
    <mergeCell ref="Y21:Z21"/>
    <mergeCell ref="AA21:AB21"/>
    <mergeCell ref="T19:X19"/>
    <mergeCell ref="AC19:AD19"/>
    <mergeCell ref="AC20:AD24"/>
    <mergeCell ref="AE21:AF21"/>
    <mergeCell ref="AE22:AF22"/>
    <mergeCell ref="AE23:AF23"/>
    <mergeCell ref="AE24:AF24"/>
    <mergeCell ref="U22:X22"/>
    <mergeCell ref="Y22:Z22"/>
    <mergeCell ref="AA22:AB22"/>
    <mergeCell ref="U23:X23"/>
    <mergeCell ref="Y23:Z23"/>
    <mergeCell ref="AA23:AB23"/>
    <mergeCell ref="U20:X20"/>
    <mergeCell ref="Y20:Z20"/>
    <mergeCell ref="AA20:AB20"/>
    <mergeCell ref="AE25:AF25"/>
    <mergeCell ref="Y29:Z29"/>
    <mergeCell ref="AA29:AB29"/>
    <mergeCell ref="AC29:AD29"/>
    <mergeCell ref="Y30:Z30"/>
    <mergeCell ref="AA30:AB30"/>
    <mergeCell ref="AC30:AD30"/>
    <mergeCell ref="Y27:Z27"/>
    <mergeCell ref="AA27:AB27"/>
    <mergeCell ref="AC27:AD27"/>
    <mergeCell ref="Y28:Z28"/>
    <mergeCell ref="AA28:AB28"/>
    <mergeCell ref="AC28:AD28"/>
    <mergeCell ref="AE26:AF26"/>
    <mergeCell ref="AE27:AF27"/>
    <mergeCell ref="AE28:AF28"/>
    <mergeCell ref="AE29:AF29"/>
    <mergeCell ref="U25:X25"/>
    <mergeCell ref="Y25:Z25"/>
    <mergeCell ref="AA25:AB25"/>
    <mergeCell ref="Y33:Z33"/>
    <mergeCell ref="AA33:AB33"/>
    <mergeCell ref="AC33:AD33"/>
    <mergeCell ref="U31:X31"/>
    <mergeCell ref="Y31:Z31"/>
    <mergeCell ref="AA31:AB31"/>
    <mergeCell ref="U32:X32"/>
    <mergeCell ref="U27:X27"/>
    <mergeCell ref="U28:X28"/>
    <mergeCell ref="U29:X29"/>
    <mergeCell ref="AC31:AD31"/>
    <mergeCell ref="Y26:Z26"/>
    <mergeCell ref="AA26:AB26"/>
    <mergeCell ref="AC26:AD26"/>
    <mergeCell ref="AE32:AF32"/>
    <mergeCell ref="Y32:Z32"/>
    <mergeCell ref="AA32:AB32"/>
    <mergeCell ref="AC32:AD32"/>
    <mergeCell ref="T4:AF4"/>
    <mergeCell ref="AE31:AF31"/>
    <mergeCell ref="B19:R19"/>
    <mergeCell ref="T26:X26"/>
    <mergeCell ref="T30:X30"/>
    <mergeCell ref="AE30:AF30"/>
    <mergeCell ref="AC25:AD25"/>
    <mergeCell ref="U24:X24"/>
    <mergeCell ref="Y24:Z24"/>
    <mergeCell ref="AA24:AB24"/>
    <mergeCell ref="U17:X17"/>
    <mergeCell ref="Y17:Z17"/>
    <mergeCell ref="AA17:AB17"/>
    <mergeCell ref="AC17:AD17"/>
    <mergeCell ref="AE17:AF17"/>
    <mergeCell ref="Y19:Z19"/>
    <mergeCell ref="AA19:AB19"/>
    <mergeCell ref="AE19:AF19"/>
    <mergeCell ref="U15:X15"/>
    <mergeCell ref="Y15:Z15"/>
  </mergeCells>
  <conditionalFormatting sqref="AI8:AU16">
    <cfRule type="cellIs" dxfId="413" priority="1" operator="notEqual">
      <formula>0</formula>
    </cfRule>
  </conditionalFormatting>
  <pageMargins left="0" right="0" top="0" bottom="0" header="0" footer="0"/>
  <pageSetup paperSize="9" scale="75" orientation="landscape" r:id="rId1"/>
  <headerFooter>
    <oddFooter>&amp;R&amp;1#&amp;"Arial"&amp;10&amp;K000000Confidential C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AUXILIAR!$E$1:$E$17</xm:f>
          </x14:formula1>
          <xm:sqref>AH5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>
    <tabColor theme="9" tint="-0.249977111117893"/>
    <pageSetUpPr fitToPage="1"/>
  </sheetPr>
  <dimension ref="B1:W51"/>
  <sheetViews>
    <sheetView showGridLines="0" view="pageBreakPreview" topLeftCell="A9" zoomScaleNormal="80" zoomScaleSheetLayoutView="100" workbookViewId="0">
      <selection activeCell="B2" sqref="B2:C2"/>
    </sheetView>
  </sheetViews>
  <sheetFormatPr baseColWidth="10" defaultRowHeight="15" x14ac:dyDescent="0.25"/>
  <cols>
    <col min="1" max="1" width="1" style="138" customWidth="1"/>
    <col min="2" max="2" width="47.7109375" style="138" customWidth="1"/>
    <col min="3" max="3" width="48.42578125" style="138" customWidth="1"/>
    <col min="4" max="4" width="0.7109375" style="138" customWidth="1"/>
    <col min="5" max="5" width="5.85546875" style="138" customWidth="1"/>
    <col min="6" max="6" width="45.85546875" style="138" customWidth="1"/>
    <col min="7" max="8" width="4.28515625" style="138" customWidth="1"/>
    <col min="9" max="9" width="3.28515625" style="138" customWidth="1"/>
    <col min="10" max="10" width="5.140625" style="138" customWidth="1"/>
    <col min="11" max="11" width="6" style="138" customWidth="1"/>
    <col min="12" max="13" width="5.140625" style="138" customWidth="1"/>
    <col min="14" max="15" width="4.5703125" style="138" hidden="1" customWidth="1"/>
    <col min="16" max="17" width="4" style="138" customWidth="1"/>
    <col min="18" max="18" width="1.5703125" style="138" customWidth="1"/>
    <col min="19" max="16384" width="11.42578125" style="138"/>
  </cols>
  <sheetData>
    <row r="1" spans="2:17" ht="30.75" customHeight="1" x14ac:dyDescent="0.25">
      <c r="B1" s="699" t="s">
        <v>540</v>
      </c>
      <c r="C1" s="699"/>
      <c r="D1" s="699"/>
      <c r="E1" s="699"/>
      <c r="F1" s="699"/>
      <c r="G1" s="699"/>
      <c r="H1" s="699"/>
      <c r="I1" s="699"/>
      <c r="J1" s="699"/>
      <c r="K1" s="699"/>
      <c r="L1" s="699"/>
      <c r="M1" s="699"/>
      <c r="N1" s="699"/>
      <c r="O1" s="699"/>
      <c r="P1" s="699"/>
      <c r="Q1" s="699"/>
    </row>
    <row r="2" spans="2:17" s="161" customFormat="1" ht="20.25" customHeight="1" x14ac:dyDescent="0.25">
      <c r="B2" s="700" t="s">
        <v>491</v>
      </c>
      <c r="C2" s="700"/>
      <c r="E2" s="700" t="s">
        <v>492</v>
      </c>
      <c r="F2" s="700"/>
      <c r="G2" s="700"/>
      <c r="H2" s="700"/>
      <c r="I2" s="700"/>
      <c r="J2" s="700"/>
      <c r="K2" s="700"/>
      <c r="L2" s="700"/>
      <c r="M2" s="700"/>
      <c r="N2" s="700"/>
      <c r="O2" s="700"/>
      <c r="P2" s="700"/>
      <c r="Q2" s="700"/>
    </row>
    <row r="3" spans="2:17" ht="3.75" customHeight="1" thickBot="1" x14ac:dyDescent="0.3"/>
    <row r="4" spans="2:17" s="164" customFormat="1" ht="21.95" customHeight="1" x14ac:dyDescent="0.25">
      <c r="B4" s="162"/>
      <c r="C4" s="225"/>
      <c r="E4" s="701" t="s">
        <v>497</v>
      </c>
      <c r="F4" s="702"/>
      <c r="G4" s="702"/>
      <c r="H4" s="702"/>
      <c r="I4" s="703"/>
      <c r="J4" s="704" t="s">
        <v>498</v>
      </c>
      <c r="K4" s="705"/>
      <c r="L4" s="704" t="s">
        <v>499</v>
      </c>
      <c r="M4" s="705"/>
      <c r="N4" s="704" t="s">
        <v>500</v>
      </c>
      <c r="O4" s="705"/>
      <c r="P4" s="704" t="s">
        <v>501</v>
      </c>
      <c r="Q4" s="706"/>
    </row>
    <row r="5" spans="2:17" s="168" customFormat="1" ht="21.95" customHeight="1" x14ac:dyDescent="0.25">
      <c r="B5" s="166"/>
      <c r="C5" s="226"/>
      <c r="E5" s="178" t="s">
        <v>541</v>
      </c>
      <c r="F5" s="758" t="s">
        <v>972</v>
      </c>
      <c r="G5" s="759"/>
      <c r="H5" s="759"/>
      <c r="I5" s="760"/>
      <c r="J5" s="751" t="s">
        <v>542</v>
      </c>
      <c r="K5" s="752"/>
      <c r="L5" s="751" t="s">
        <v>973</v>
      </c>
      <c r="M5" s="752"/>
      <c r="N5" s="719"/>
      <c r="O5" s="720"/>
      <c r="P5" s="709"/>
      <c r="Q5" s="710"/>
    </row>
    <row r="6" spans="2:17" s="168" customFormat="1" ht="21.95" customHeight="1" x14ac:dyDescent="0.25">
      <c r="B6" s="166"/>
      <c r="C6" s="226"/>
      <c r="E6" s="178" t="s">
        <v>544</v>
      </c>
      <c r="F6" s="758" t="s">
        <v>548</v>
      </c>
      <c r="G6" s="759"/>
      <c r="H6" s="759"/>
      <c r="I6" s="760"/>
      <c r="J6" s="751" t="s">
        <v>549</v>
      </c>
      <c r="K6" s="752"/>
      <c r="L6" s="751" t="s">
        <v>550</v>
      </c>
      <c r="M6" s="752"/>
      <c r="N6" s="719"/>
      <c r="O6" s="720"/>
      <c r="P6" s="709"/>
      <c r="Q6" s="710"/>
    </row>
    <row r="7" spans="2:17" s="168" customFormat="1" ht="21.95" customHeight="1" x14ac:dyDescent="0.25">
      <c r="B7" s="166"/>
      <c r="C7" s="226"/>
      <c r="E7" s="178" t="s">
        <v>547</v>
      </c>
      <c r="F7" s="758" t="s">
        <v>974</v>
      </c>
      <c r="G7" s="759"/>
      <c r="H7" s="759"/>
      <c r="I7" s="760"/>
      <c r="J7" s="751" t="s">
        <v>542</v>
      </c>
      <c r="K7" s="752"/>
      <c r="L7" s="751" t="s">
        <v>975</v>
      </c>
      <c r="M7" s="752"/>
      <c r="N7" s="719"/>
      <c r="O7" s="720"/>
      <c r="P7" s="709"/>
      <c r="Q7" s="710"/>
    </row>
    <row r="8" spans="2:17" s="168" customFormat="1" ht="21.95" customHeight="1" x14ac:dyDescent="0.25">
      <c r="B8" s="166"/>
      <c r="C8" s="226"/>
      <c r="E8" s="178" t="s">
        <v>551</v>
      </c>
      <c r="F8" s="758" t="s">
        <v>554</v>
      </c>
      <c r="G8" s="759"/>
      <c r="H8" s="759"/>
      <c r="I8" s="760"/>
      <c r="J8" s="751" t="s">
        <v>545</v>
      </c>
      <c r="K8" s="752"/>
      <c r="L8" s="751" t="s">
        <v>651</v>
      </c>
      <c r="M8" s="752"/>
      <c r="N8" s="719"/>
      <c r="O8" s="720"/>
      <c r="P8" s="724"/>
      <c r="Q8" s="725"/>
    </row>
    <row r="9" spans="2:17" s="168" customFormat="1" ht="21.95" customHeight="1" x14ac:dyDescent="0.25">
      <c r="B9" s="166"/>
      <c r="C9" s="226"/>
      <c r="E9" s="178" t="s">
        <v>552</v>
      </c>
      <c r="F9" s="758"/>
      <c r="G9" s="759"/>
      <c r="H9" s="759"/>
      <c r="I9" s="760"/>
      <c r="J9" s="751"/>
      <c r="K9" s="752"/>
      <c r="L9" s="751"/>
      <c r="M9" s="752"/>
      <c r="N9" s="729"/>
      <c r="O9" s="730"/>
      <c r="P9" s="709"/>
      <c r="Q9" s="710"/>
    </row>
    <row r="10" spans="2:17" ht="21.95" customHeight="1" thickBot="1" x14ac:dyDescent="0.3">
      <c r="B10" s="707" t="s">
        <v>510</v>
      </c>
      <c r="C10" s="708"/>
      <c r="E10" s="178" t="s">
        <v>553</v>
      </c>
      <c r="F10" s="758"/>
      <c r="G10" s="759"/>
      <c r="H10" s="759"/>
      <c r="I10" s="760"/>
      <c r="J10" s="751"/>
      <c r="K10" s="752"/>
      <c r="L10" s="751"/>
      <c r="M10" s="752"/>
      <c r="N10" s="736"/>
      <c r="O10" s="736"/>
      <c r="P10" s="709"/>
      <c r="Q10" s="710"/>
    </row>
    <row r="11" spans="2:17" ht="21.95" customHeight="1" x14ac:dyDescent="0.25">
      <c r="B11" s="227"/>
      <c r="C11" s="185"/>
      <c r="E11" s="178" t="s">
        <v>556</v>
      </c>
      <c r="F11" s="758"/>
      <c r="G11" s="759"/>
      <c r="H11" s="759"/>
      <c r="I11" s="760"/>
      <c r="J11" s="751"/>
      <c r="K11" s="752"/>
      <c r="L11" s="751"/>
      <c r="M11" s="752"/>
      <c r="N11" s="736"/>
      <c r="O11" s="736"/>
      <c r="P11" s="709"/>
      <c r="Q11" s="710"/>
    </row>
    <row r="12" spans="2:17" s="168" customFormat="1" ht="21.95" customHeight="1" x14ac:dyDescent="0.25">
      <c r="B12" s="166"/>
      <c r="C12" s="167"/>
      <c r="E12" s="178" t="s">
        <v>557</v>
      </c>
      <c r="F12" s="758"/>
      <c r="G12" s="759"/>
      <c r="H12" s="759"/>
      <c r="I12" s="760"/>
      <c r="J12" s="751"/>
      <c r="K12" s="752"/>
      <c r="L12" s="751"/>
      <c r="M12" s="752"/>
      <c r="N12" s="736"/>
      <c r="O12" s="736"/>
      <c r="P12" s="709"/>
      <c r="Q12" s="710"/>
    </row>
    <row r="13" spans="2:17" s="168" customFormat="1" ht="21.95" customHeight="1" x14ac:dyDescent="0.25">
      <c r="B13" s="166"/>
      <c r="C13" s="167"/>
      <c r="E13" s="178" t="s">
        <v>558</v>
      </c>
      <c r="F13" s="758"/>
      <c r="G13" s="759"/>
      <c r="H13" s="759"/>
      <c r="I13" s="760"/>
      <c r="J13" s="751"/>
      <c r="K13" s="752"/>
      <c r="L13" s="751"/>
      <c r="M13" s="752"/>
      <c r="N13" s="736"/>
      <c r="O13" s="736"/>
      <c r="P13" s="709"/>
      <c r="Q13" s="710"/>
    </row>
    <row r="14" spans="2:17" s="168" customFormat="1" ht="21.95" customHeight="1" x14ac:dyDescent="0.25">
      <c r="B14" s="166"/>
      <c r="C14" s="167"/>
      <c r="E14" s="178" t="s">
        <v>559</v>
      </c>
      <c r="F14" s="758"/>
      <c r="G14" s="759"/>
      <c r="H14" s="759"/>
      <c r="I14" s="760"/>
      <c r="J14" s="751"/>
      <c r="K14" s="752"/>
      <c r="L14" s="751"/>
      <c r="M14" s="752"/>
      <c r="N14" s="736"/>
      <c r="O14" s="736"/>
      <c r="P14" s="709"/>
      <c r="Q14" s="710"/>
    </row>
    <row r="15" spans="2:17" s="168" customFormat="1" ht="21.95" customHeight="1" x14ac:dyDescent="0.25">
      <c r="B15" s="166"/>
      <c r="C15" s="167"/>
      <c r="E15" s="178" t="s">
        <v>560</v>
      </c>
      <c r="F15" s="758"/>
      <c r="G15" s="759"/>
      <c r="H15" s="759"/>
      <c r="I15" s="760"/>
      <c r="J15" s="751"/>
      <c r="K15" s="752"/>
      <c r="L15" s="751"/>
      <c r="M15" s="752"/>
      <c r="N15" s="736"/>
      <c r="O15" s="736"/>
      <c r="P15" s="709"/>
      <c r="Q15" s="710"/>
    </row>
    <row r="16" spans="2:17" s="168" customFormat="1" ht="21.95" customHeight="1" x14ac:dyDescent="0.25">
      <c r="B16" s="166"/>
      <c r="C16" s="167"/>
      <c r="E16" s="178" t="s">
        <v>561</v>
      </c>
      <c r="F16" s="758"/>
      <c r="G16" s="759"/>
      <c r="H16" s="759"/>
      <c r="I16" s="760"/>
      <c r="J16" s="736"/>
      <c r="K16" s="736"/>
      <c r="L16" s="751"/>
      <c r="M16" s="752"/>
      <c r="N16" s="736"/>
      <c r="O16" s="736"/>
      <c r="P16" s="709"/>
      <c r="Q16" s="710"/>
    </row>
    <row r="17" spans="2:23" s="168" customFormat="1" ht="21.95" customHeight="1" thickBot="1" x14ac:dyDescent="0.3">
      <c r="B17" s="166"/>
      <c r="C17" s="167"/>
      <c r="E17" s="198" t="s">
        <v>562</v>
      </c>
      <c r="F17" s="786"/>
      <c r="G17" s="787"/>
      <c r="H17" s="787"/>
      <c r="I17" s="788"/>
      <c r="J17" s="745"/>
      <c r="K17" s="745"/>
      <c r="L17" s="745"/>
      <c r="M17" s="745"/>
      <c r="N17" s="745"/>
      <c r="O17" s="745"/>
      <c r="P17" s="779"/>
      <c r="Q17" s="780"/>
    </row>
    <row r="18" spans="2:23" s="176" customFormat="1" ht="21.95" customHeight="1" thickBot="1" x14ac:dyDescent="0.3">
      <c r="B18" s="174"/>
      <c r="C18" s="175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</row>
    <row r="19" spans="2:23" s="168" customFormat="1" x14ac:dyDescent="0.25">
      <c r="B19" s="228"/>
      <c r="C19" s="229"/>
      <c r="E19" s="230" t="s">
        <v>515</v>
      </c>
      <c r="F19" s="231" t="s">
        <v>563</v>
      </c>
      <c r="G19" s="232"/>
      <c r="H19" s="232"/>
      <c r="I19" s="233"/>
      <c r="J19" s="781" t="s">
        <v>498</v>
      </c>
      <c r="K19" s="782"/>
      <c r="L19" s="781" t="s">
        <v>499</v>
      </c>
      <c r="M19" s="782"/>
      <c r="N19" s="234"/>
      <c r="O19" s="235"/>
      <c r="P19" s="781" t="s">
        <v>501</v>
      </c>
      <c r="Q19" s="783"/>
    </row>
    <row r="20" spans="2:23" s="168" customFormat="1" ht="21.75" customHeight="1" x14ac:dyDescent="0.25">
      <c r="B20" s="166"/>
      <c r="C20" s="167"/>
      <c r="E20" s="178">
        <v>1</v>
      </c>
      <c r="F20" s="758" t="s">
        <v>1041</v>
      </c>
      <c r="G20" s="759"/>
      <c r="H20" s="759"/>
      <c r="I20" s="760"/>
      <c r="J20" s="751" t="s">
        <v>1040</v>
      </c>
      <c r="K20" s="752"/>
      <c r="L20" s="784">
        <v>43689</v>
      </c>
      <c r="M20" s="785"/>
      <c r="N20" s="236"/>
      <c r="O20" s="237"/>
      <c r="P20" s="751" t="s">
        <v>1042</v>
      </c>
      <c r="Q20" s="790"/>
    </row>
    <row r="21" spans="2:23" ht="22.5" customHeight="1" x14ac:dyDescent="0.25">
      <c r="B21" s="172"/>
      <c r="C21" s="173"/>
      <c r="E21" s="178">
        <v>2</v>
      </c>
      <c r="F21" s="758" t="s">
        <v>1043</v>
      </c>
      <c r="G21" s="759"/>
      <c r="H21" s="759"/>
      <c r="I21" s="760"/>
      <c r="J21" s="751" t="s">
        <v>1044</v>
      </c>
      <c r="K21" s="752"/>
      <c r="L21" s="784"/>
      <c r="M21" s="785"/>
      <c r="N21" s="339"/>
      <c r="O21" s="340"/>
      <c r="P21" s="341"/>
      <c r="Q21" s="184"/>
      <c r="T21" s="168"/>
    </row>
    <row r="22" spans="2:23" ht="22.5" customHeight="1" x14ac:dyDescent="0.25">
      <c r="B22" s="172"/>
      <c r="C22" s="173"/>
      <c r="E22" s="178"/>
      <c r="F22" s="758"/>
      <c r="G22" s="759"/>
      <c r="H22" s="759"/>
      <c r="I22" s="760"/>
      <c r="J22" s="751"/>
      <c r="K22" s="752"/>
      <c r="L22" s="784"/>
      <c r="M22" s="785"/>
      <c r="N22" s="236"/>
      <c r="O22" s="237"/>
      <c r="P22" s="182"/>
      <c r="Q22" s="184"/>
      <c r="T22" s="168"/>
    </row>
    <row r="23" spans="2:23" ht="22.5" customHeight="1" x14ac:dyDescent="0.25">
      <c r="B23" s="172"/>
      <c r="C23" s="173"/>
      <c r="E23" s="178"/>
      <c r="F23" s="758"/>
      <c r="G23" s="759"/>
      <c r="H23" s="759"/>
      <c r="I23" s="760"/>
      <c r="J23" s="751"/>
      <c r="K23" s="752"/>
      <c r="L23" s="784"/>
      <c r="M23" s="785"/>
      <c r="N23" s="747"/>
      <c r="O23" s="748"/>
      <c r="P23" s="182"/>
      <c r="Q23" s="184"/>
    </row>
    <row r="24" spans="2:23" ht="22.5" customHeight="1" x14ac:dyDescent="0.25">
      <c r="B24" s="172"/>
      <c r="C24" s="173"/>
      <c r="E24" s="178"/>
      <c r="F24" s="758"/>
      <c r="G24" s="759"/>
      <c r="H24" s="759"/>
      <c r="I24" s="760"/>
      <c r="J24" s="751"/>
      <c r="K24" s="752"/>
      <c r="L24" s="789"/>
      <c r="M24" s="785"/>
      <c r="N24" s="747"/>
      <c r="O24" s="748"/>
      <c r="P24" s="182"/>
      <c r="Q24" s="184"/>
      <c r="T24" s="758" t="s">
        <v>564</v>
      </c>
      <c r="U24" s="759"/>
      <c r="V24" s="759"/>
      <c r="W24" s="760"/>
    </row>
    <row r="25" spans="2:23" ht="22.5" customHeight="1" thickBot="1" x14ac:dyDescent="0.3">
      <c r="B25" s="172"/>
      <c r="C25" s="173"/>
      <c r="E25" s="178"/>
      <c r="F25" s="758"/>
      <c r="G25" s="759"/>
      <c r="H25" s="759"/>
      <c r="I25" s="760"/>
      <c r="J25" s="751"/>
      <c r="K25" s="752"/>
      <c r="L25" s="784"/>
      <c r="M25" s="785"/>
      <c r="N25" s="747"/>
      <c r="O25" s="748"/>
      <c r="P25" s="182"/>
      <c r="Q25" s="184"/>
    </row>
    <row r="26" spans="2:23" ht="22.5" customHeight="1" x14ac:dyDescent="0.25">
      <c r="B26" s="185"/>
      <c r="C26" s="186"/>
      <c r="E26" s="178"/>
      <c r="F26" s="187"/>
      <c r="G26" s="190"/>
      <c r="H26" s="190"/>
      <c r="I26" s="191"/>
      <c r="J26" s="751"/>
      <c r="K26" s="752"/>
      <c r="L26" s="789"/>
      <c r="M26" s="785"/>
      <c r="N26" s="747"/>
      <c r="O26" s="748"/>
      <c r="P26" s="182"/>
      <c r="Q26" s="184"/>
    </row>
    <row r="27" spans="2:23" ht="22.5" customHeight="1" x14ac:dyDescent="0.25">
      <c r="B27" s="173"/>
      <c r="C27" s="186"/>
      <c r="E27" s="178"/>
      <c r="F27" s="187"/>
      <c r="G27" s="190"/>
      <c r="H27" s="190"/>
      <c r="I27" s="191"/>
      <c r="J27" s="751"/>
      <c r="K27" s="752"/>
      <c r="L27" s="751"/>
      <c r="M27" s="752"/>
      <c r="N27" s="747"/>
      <c r="O27" s="748"/>
      <c r="P27" s="182"/>
      <c r="Q27" s="184"/>
    </row>
    <row r="28" spans="2:23" ht="22.5" customHeight="1" x14ac:dyDescent="0.25">
      <c r="B28" s="173"/>
      <c r="C28" s="186"/>
      <c r="E28" s="178"/>
      <c r="F28" s="187"/>
      <c r="G28" s="190"/>
      <c r="H28" s="190"/>
      <c r="I28" s="191"/>
      <c r="J28" s="751"/>
      <c r="K28" s="752"/>
      <c r="L28" s="751"/>
      <c r="M28" s="752"/>
      <c r="N28" s="747"/>
      <c r="O28" s="748"/>
      <c r="P28" s="182"/>
      <c r="Q28" s="184"/>
    </row>
    <row r="29" spans="2:23" ht="22.5" customHeight="1" x14ac:dyDescent="0.25">
      <c r="B29" s="173"/>
      <c r="C29" s="186"/>
      <c r="E29" s="178"/>
      <c r="F29" s="187"/>
      <c r="G29" s="190"/>
      <c r="H29" s="190"/>
      <c r="I29" s="191"/>
      <c r="J29" s="751"/>
      <c r="K29" s="752"/>
      <c r="L29" s="751"/>
      <c r="M29" s="752"/>
      <c r="N29" s="747"/>
      <c r="O29" s="748"/>
      <c r="P29" s="182"/>
      <c r="Q29" s="184"/>
    </row>
    <row r="30" spans="2:23" ht="22.5" customHeight="1" x14ac:dyDescent="0.25">
      <c r="B30" s="173"/>
      <c r="C30" s="186"/>
      <c r="E30" s="178"/>
      <c r="F30" s="187"/>
      <c r="G30" s="190"/>
      <c r="H30" s="190"/>
      <c r="I30" s="191"/>
      <c r="J30" s="751"/>
      <c r="K30" s="752"/>
      <c r="L30" s="751"/>
      <c r="M30" s="752"/>
      <c r="N30" s="747"/>
      <c r="O30" s="748"/>
      <c r="P30" s="182"/>
      <c r="Q30" s="184"/>
    </row>
    <row r="31" spans="2:23" ht="22.5" customHeight="1" thickBot="1" x14ac:dyDescent="0.3">
      <c r="B31" s="173"/>
      <c r="C31" s="186"/>
      <c r="E31" s="198"/>
      <c r="F31" s="199"/>
      <c r="G31" s="200"/>
      <c r="H31" s="200"/>
      <c r="I31" s="201"/>
      <c r="J31" s="202"/>
      <c r="K31" s="203"/>
      <c r="L31" s="202"/>
      <c r="M31" s="203"/>
      <c r="N31" s="749"/>
      <c r="O31" s="750"/>
      <c r="P31" s="202"/>
      <c r="Q31" s="204"/>
    </row>
    <row r="32" spans="2:23" ht="9.75" customHeight="1" thickBot="1" x14ac:dyDescent="0.3">
      <c r="B32" s="205"/>
      <c r="C32" s="238"/>
      <c r="E32" s="239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1"/>
    </row>
    <row r="33" spans="2:17" ht="18" customHeight="1" x14ac:dyDescent="0.25">
      <c r="B33" s="227"/>
      <c r="C33" s="242"/>
      <c r="E33" s="707" t="s">
        <v>535</v>
      </c>
      <c r="F33" s="778"/>
      <c r="G33" s="778"/>
      <c r="H33" s="778"/>
      <c r="I33" s="778"/>
      <c r="J33" s="778"/>
      <c r="K33" s="778"/>
      <c r="L33" s="778"/>
      <c r="M33" s="778"/>
      <c r="N33" s="778"/>
      <c r="O33" s="778"/>
      <c r="P33" s="778"/>
      <c r="Q33" s="708"/>
    </row>
    <row r="34" spans="2:17" ht="12.75" customHeight="1" thickBot="1" x14ac:dyDescent="0.3">
      <c r="B34" s="172"/>
      <c r="C34" s="186"/>
      <c r="E34" s="243"/>
      <c r="F34" s="98"/>
      <c r="G34" s="145"/>
      <c r="H34" s="145"/>
      <c r="I34" s="145"/>
      <c r="J34" s="145"/>
      <c r="K34" s="145"/>
      <c r="L34" s="145"/>
      <c r="M34" s="145"/>
      <c r="N34" s="146">
        <v>49</v>
      </c>
      <c r="O34" s="98"/>
      <c r="P34" s="98"/>
      <c r="Q34" s="244"/>
    </row>
    <row r="35" spans="2:17" ht="18" customHeight="1" x14ac:dyDescent="0.25">
      <c r="B35" s="172"/>
      <c r="C35" s="186"/>
      <c r="E35" s="208"/>
      <c r="F35" s="209"/>
      <c r="G35" s="211"/>
      <c r="H35" s="210"/>
      <c r="I35" s="210"/>
      <c r="J35" s="211"/>
      <c r="K35" s="211"/>
      <c r="L35" s="210"/>
      <c r="M35" s="211"/>
      <c r="N35" s="211"/>
      <c r="O35" s="211"/>
      <c r="P35" s="212"/>
      <c r="Q35" s="245"/>
    </row>
    <row r="36" spans="2:17" ht="18" customHeight="1" x14ac:dyDescent="0.25">
      <c r="B36" s="172"/>
      <c r="C36" s="186"/>
      <c r="E36" s="246"/>
      <c r="F36" s="247"/>
      <c r="G36" s="248"/>
      <c r="H36" s="249"/>
      <c r="I36" s="249"/>
      <c r="J36" s="248"/>
      <c r="K36" s="248"/>
      <c r="L36" s="249"/>
      <c r="M36" s="248"/>
      <c r="N36" s="248"/>
      <c r="O36" s="248"/>
      <c r="P36" s="250"/>
      <c r="Q36" s="245"/>
    </row>
    <row r="37" spans="2:17" ht="18" customHeight="1" thickBot="1" x14ac:dyDescent="0.3">
      <c r="B37" s="172"/>
      <c r="C37" s="186"/>
      <c r="E37" s="214"/>
      <c r="F37" s="215"/>
      <c r="G37" s="216"/>
      <c r="H37" s="223"/>
      <c r="I37" s="223"/>
      <c r="J37" s="216"/>
      <c r="K37" s="216"/>
      <c r="L37" s="223"/>
      <c r="M37" s="216"/>
      <c r="N37" s="216"/>
      <c r="O37" s="216"/>
      <c r="P37" s="217"/>
      <c r="Q37" s="244"/>
    </row>
    <row r="38" spans="2:17" ht="18" customHeight="1" x14ac:dyDescent="0.25">
      <c r="B38" s="172"/>
      <c r="C38" s="186"/>
      <c r="E38" s="251"/>
      <c r="F38" s="252"/>
      <c r="G38" s="253"/>
      <c r="H38" s="254"/>
      <c r="I38" s="254"/>
      <c r="J38" s="253"/>
      <c r="K38" s="253"/>
      <c r="L38" s="253"/>
      <c r="M38" s="253"/>
      <c r="N38" s="253"/>
      <c r="O38" s="213"/>
      <c r="P38" s="213"/>
      <c r="Q38" s="245"/>
    </row>
    <row r="39" spans="2:17" ht="18" customHeight="1" x14ac:dyDescent="0.25">
      <c r="B39" s="172"/>
      <c r="C39" s="186"/>
      <c r="E39" s="251"/>
      <c r="F39" s="252"/>
      <c r="G39" s="253"/>
      <c r="H39" s="254"/>
      <c r="I39" s="254"/>
      <c r="J39" s="253"/>
      <c r="K39" s="253"/>
      <c r="L39" s="253"/>
      <c r="M39" s="253"/>
      <c r="N39" s="253"/>
      <c r="O39" s="213"/>
      <c r="P39" s="213"/>
      <c r="Q39" s="245"/>
    </row>
    <row r="40" spans="2:17" ht="18" customHeight="1" x14ac:dyDescent="0.25">
      <c r="B40" s="172"/>
      <c r="C40" s="186"/>
      <c r="E40" s="251"/>
      <c r="F40" s="252"/>
      <c r="G40" s="253"/>
      <c r="H40" s="254"/>
      <c r="I40" s="254"/>
      <c r="J40" s="253"/>
      <c r="K40" s="253"/>
      <c r="L40" s="253"/>
      <c r="M40" s="253"/>
      <c r="N40" s="253"/>
      <c r="O40" s="213"/>
      <c r="P40" s="213"/>
      <c r="Q40" s="245"/>
    </row>
    <row r="41" spans="2:17" ht="9" customHeight="1" thickBot="1" x14ac:dyDescent="0.3">
      <c r="B41" s="224"/>
      <c r="C41" s="238"/>
      <c r="E41" s="255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256"/>
    </row>
    <row r="42" spans="2:17" ht="18" customHeight="1" x14ac:dyDescent="0.25"/>
    <row r="43" spans="2:17" ht="18" customHeight="1" x14ac:dyDescent="0.25"/>
    <row r="44" spans="2:17" ht="18" customHeight="1" x14ac:dyDescent="0.25"/>
    <row r="45" spans="2:17" ht="18" customHeight="1" x14ac:dyDescent="0.25"/>
    <row r="46" spans="2:17" ht="18" customHeight="1" x14ac:dyDescent="0.25"/>
    <row r="47" spans="2:17" ht="18" customHeight="1" x14ac:dyDescent="0.25"/>
    <row r="48" spans="2:17" ht="18" customHeight="1" x14ac:dyDescent="0.25"/>
    <row r="49" ht="18" customHeight="1" x14ac:dyDescent="0.25"/>
    <row r="50" ht="18" customHeight="1" x14ac:dyDescent="0.25"/>
    <row r="51" ht="18" customHeight="1" x14ac:dyDescent="0.25"/>
  </sheetData>
  <mergeCells count="113">
    <mergeCell ref="P20:Q20"/>
    <mergeCell ref="N31:O31"/>
    <mergeCell ref="B10:C10"/>
    <mergeCell ref="J29:K29"/>
    <mergeCell ref="L29:M29"/>
    <mergeCell ref="N29:O29"/>
    <mergeCell ref="J30:K30"/>
    <mergeCell ref="L30:M30"/>
    <mergeCell ref="N30:O30"/>
    <mergeCell ref="J27:K27"/>
    <mergeCell ref="L27:M27"/>
    <mergeCell ref="N27:O27"/>
    <mergeCell ref="J28:K28"/>
    <mergeCell ref="L28:M28"/>
    <mergeCell ref="N28:O28"/>
    <mergeCell ref="F25:I25"/>
    <mergeCell ref="J25:K25"/>
    <mergeCell ref="L25:M25"/>
    <mergeCell ref="N25:O25"/>
    <mergeCell ref="J26:K26"/>
    <mergeCell ref="L26:M26"/>
    <mergeCell ref="N26:O26"/>
    <mergeCell ref="N23:O23"/>
    <mergeCell ref="F24:I24"/>
    <mergeCell ref="J24:K24"/>
    <mergeCell ref="L24:M24"/>
    <mergeCell ref="N24:O24"/>
    <mergeCell ref="T24:W24"/>
    <mergeCell ref="F22:I22"/>
    <mergeCell ref="J22:K22"/>
    <mergeCell ref="L22:M22"/>
    <mergeCell ref="F23:I23"/>
    <mergeCell ref="J23:K23"/>
    <mergeCell ref="L23:M23"/>
    <mergeCell ref="F20:I20"/>
    <mergeCell ref="J20:K20"/>
    <mergeCell ref="L20:M20"/>
    <mergeCell ref="F21:I21"/>
    <mergeCell ref="J21:K21"/>
    <mergeCell ref="L21:M21"/>
    <mergeCell ref="F17:I17"/>
    <mergeCell ref="J17:K17"/>
    <mergeCell ref="L17:M17"/>
    <mergeCell ref="F14:I14"/>
    <mergeCell ref="J14:K14"/>
    <mergeCell ref="L14:M14"/>
    <mergeCell ref="N14:O14"/>
    <mergeCell ref="P14:Q14"/>
    <mergeCell ref="N17:O17"/>
    <mergeCell ref="P17:Q17"/>
    <mergeCell ref="J19:K19"/>
    <mergeCell ref="L19:M19"/>
    <mergeCell ref="P19:Q19"/>
    <mergeCell ref="F15:I15"/>
    <mergeCell ref="J15:K15"/>
    <mergeCell ref="L15:M15"/>
    <mergeCell ref="N15:O15"/>
    <mergeCell ref="P15:Q15"/>
    <mergeCell ref="F16:I16"/>
    <mergeCell ref="J16:K16"/>
    <mergeCell ref="L16:M16"/>
    <mergeCell ref="N16:O16"/>
    <mergeCell ref="P16:Q16"/>
    <mergeCell ref="F12:I12"/>
    <mergeCell ref="J12:K12"/>
    <mergeCell ref="L12:M12"/>
    <mergeCell ref="N12:O12"/>
    <mergeCell ref="P12:Q12"/>
    <mergeCell ref="F13:I13"/>
    <mergeCell ref="J13:K13"/>
    <mergeCell ref="L13:M13"/>
    <mergeCell ref="N13:O13"/>
    <mergeCell ref="P13:Q13"/>
    <mergeCell ref="L9:M9"/>
    <mergeCell ref="P9:Q9"/>
    <mergeCell ref="F8:I8"/>
    <mergeCell ref="J8:K8"/>
    <mergeCell ref="L8:M8"/>
    <mergeCell ref="N10:O10"/>
    <mergeCell ref="P10:Q10"/>
    <mergeCell ref="F11:I11"/>
    <mergeCell ref="J11:K11"/>
    <mergeCell ref="L11:M11"/>
    <mergeCell ref="N11:O11"/>
    <mergeCell ref="P11:Q11"/>
    <mergeCell ref="F10:I10"/>
    <mergeCell ref="J10:K10"/>
    <mergeCell ref="L10:M10"/>
    <mergeCell ref="P8:Q8"/>
    <mergeCell ref="E33:Q33"/>
    <mergeCell ref="B1:Q1"/>
    <mergeCell ref="B2:C2"/>
    <mergeCell ref="E2:Q2"/>
    <mergeCell ref="E4:I4"/>
    <mergeCell ref="J4:K4"/>
    <mergeCell ref="L4:M4"/>
    <mergeCell ref="N4:O4"/>
    <mergeCell ref="P4:Q4"/>
    <mergeCell ref="J7:K7"/>
    <mergeCell ref="L7:M7"/>
    <mergeCell ref="P7:Q7"/>
    <mergeCell ref="F5:I5"/>
    <mergeCell ref="J5:K5"/>
    <mergeCell ref="L5:M5"/>
    <mergeCell ref="N5:O9"/>
    <mergeCell ref="P5:Q5"/>
    <mergeCell ref="F6:I6"/>
    <mergeCell ref="J6:K6"/>
    <mergeCell ref="L6:M6"/>
    <mergeCell ref="P6:Q6"/>
    <mergeCell ref="F7:I7"/>
    <mergeCell ref="F9:I9"/>
    <mergeCell ref="J9:K9"/>
  </mergeCells>
  <pageMargins left="0" right="0" top="0" bottom="0" header="0" footer="0"/>
  <pageSetup paperSize="9" scale="71" orientation="landscape" r:id="rId1"/>
  <headerFooter>
    <oddFooter>&amp;R&amp;1#&amp;"Arial"&amp;10&amp;K000000Confidential C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">
    <tabColor rgb="FF92D050"/>
  </sheetPr>
  <dimension ref="A1:AK49"/>
  <sheetViews>
    <sheetView topLeftCell="U20" workbookViewId="0">
      <selection activeCell="AD19" sqref="AD19"/>
    </sheetView>
  </sheetViews>
  <sheetFormatPr baseColWidth="10" defaultRowHeight="15" x14ac:dyDescent="0.25"/>
  <cols>
    <col min="1" max="1" width="17.5703125" customWidth="1"/>
    <col min="2" max="2" width="19.85546875" bestFit="1" customWidth="1"/>
    <col min="3" max="3" width="19.85546875" customWidth="1"/>
    <col min="4" max="4" width="11.140625" customWidth="1"/>
    <col min="5" max="5" width="19.85546875" customWidth="1"/>
    <col min="6" max="6" width="22.42578125" bestFit="1" customWidth="1"/>
    <col min="7" max="7" width="3.7109375" bestFit="1" customWidth="1"/>
    <col min="8" max="8" width="12.5703125" bestFit="1" customWidth="1"/>
    <col min="9" max="10" width="12.5703125" customWidth="1"/>
    <col min="11" max="11" width="11" customWidth="1"/>
    <col min="12" max="12" width="17.85546875" bestFit="1" customWidth="1"/>
    <col min="13" max="13" width="20.42578125" customWidth="1"/>
    <col min="16" max="16" width="62.7109375" bestFit="1" customWidth="1"/>
    <col min="17" max="17" width="19.85546875" bestFit="1" customWidth="1"/>
    <col min="18" max="19" width="19.85546875" style="591" customWidth="1"/>
    <col min="22" max="22" width="19.85546875" bestFit="1" customWidth="1"/>
    <col min="23" max="23" width="22.42578125" bestFit="1" customWidth="1"/>
    <col min="24" max="24" width="2.28515625" style="138" bestFit="1" customWidth="1"/>
    <col min="25" max="25" width="2.42578125" style="138" bestFit="1" customWidth="1"/>
    <col min="26" max="26" width="2" style="138" bestFit="1" customWidth="1"/>
    <col min="27" max="27" width="2" bestFit="1" customWidth="1"/>
    <col min="28" max="28" width="2.140625" style="138" bestFit="1" customWidth="1"/>
    <col min="29" max="29" width="12.5703125" style="138" bestFit="1" customWidth="1"/>
    <col min="30" max="30" width="12.5703125" bestFit="1" customWidth="1"/>
    <col min="31" max="31" width="2.85546875" style="591" bestFit="1" customWidth="1"/>
    <col min="32" max="32" width="12.5703125" style="591" customWidth="1"/>
    <col min="33" max="33" width="17.5703125" bestFit="1" customWidth="1"/>
    <col min="34" max="34" width="20.42578125" bestFit="1" customWidth="1"/>
    <col min="35" max="35" width="11.7109375" customWidth="1"/>
    <col min="36" max="36" width="8.7109375" customWidth="1"/>
    <col min="37" max="37" width="10.7109375" customWidth="1"/>
    <col min="38" max="38" width="7.7109375" customWidth="1"/>
    <col min="39" max="39" width="6" customWidth="1"/>
    <col min="40" max="40" width="10.7109375" customWidth="1"/>
    <col min="41" max="41" width="12.5703125" bestFit="1" customWidth="1"/>
  </cols>
  <sheetData>
    <row r="1" spans="1:37" ht="15" customHeight="1" x14ac:dyDescent="0.25">
      <c r="A1" s="793" t="s">
        <v>574</v>
      </c>
      <c r="B1" s="793"/>
      <c r="E1" s="793" t="s">
        <v>576</v>
      </c>
      <c r="F1" s="793"/>
      <c r="G1" s="793"/>
      <c r="H1" s="793"/>
      <c r="I1" s="793"/>
      <c r="L1" s="793" t="s">
        <v>577</v>
      </c>
      <c r="M1" s="793"/>
      <c r="P1" s="793" t="s">
        <v>664</v>
      </c>
      <c r="Q1" s="793"/>
      <c r="R1" s="592"/>
      <c r="S1" s="592"/>
      <c r="V1" s="793" t="s">
        <v>886</v>
      </c>
      <c r="W1" s="793"/>
      <c r="X1" s="793"/>
      <c r="Y1" s="793"/>
      <c r="Z1" s="793"/>
      <c r="AA1" s="793"/>
      <c r="AB1" s="793"/>
      <c r="AG1" s="793" t="s">
        <v>665</v>
      </c>
      <c r="AH1" s="793"/>
      <c r="AI1" s="138"/>
      <c r="AJ1" s="138"/>
      <c r="AK1" s="138"/>
    </row>
    <row r="2" spans="1:37" x14ac:dyDescent="0.25">
      <c r="A2" s="672" t="s">
        <v>2</v>
      </c>
      <c r="B2" s="673" t="s">
        <v>1226</v>
      </c>
      <c r="E2" s="672" t="s">
        <v>16</v>
      </c>
      <c r="F2" s="673" t="s">
        <v>231</v>
      </c>
      <c r="G2" s="73"/>
      <c r="H2" s="73"/>
      <c r="I2" s="73"/>
      <c r="V2" s="138"/>
      <c r="W2" s="138"/>
      <c r="AA2" s="138"/>
      <c r="AG2" s="672" t="s">
        <v>1</v>
      </c>
      <c r="AH2" s="136">
        <v>9</v>
      </c>
      <c r="AI2" s="138"/>
      <c r="AJ2" s="138"/>
      <c r="AK2" s="138"/>
    </row>
    <row r="3" spans="1:37" x14ac:dyDescent="0.25">
      <c r="D3" s="138"/>
      <c r="P3" s="672" t="s">
        <v>2</v>
      </c>
      <c r="Q3" s="673" t="s">
        <v>1226</v>
      </c>
      <c r="V3" s="791" t="s">
        <v>64</v>
      </c>
      <c r="W3" s="792" t="s">
        <v>384</v>
      </c>
      <c r="X3" s="394"/>
      <c r="Y3" s="394"/>
      <c r="Z3" s="394"/>
      <c r="AC3"/>
      <c r="AG3" s="672" t="s">
        <v>16</v>
      </c>
      <c r="AH3" s="673" t="s">
        <v>575</v>
      </c>
    </row>
    <row r="4" spans="1:37" x14ac:dyDescent="0.25">
      <c r="A4" s="672" t="s">
        <v>103</v>
      </c>
      <c r="B4" t="s">
        <v>387</v>
      </c>
      <c r="D4" s="138"/>
      <c r="E4" s="672" t="s">
        <v>387</v>
      </c>
      <c r="F4" s="672" t="s">
        <v>105</v>
      </c>
      <c r="L4" s="672" t="s">
        <v>64</v>
      </c>
      <c r="M4" s="673" t="s">
        <v>575</v>
      </c>
      <c r="AC4"/>
    </row>
    <row r="5" spans="1:37" x14ac:dyDescent="0.25">
      <c r="A5" s="136" t="s">
        <v>385</v>
      </c>
      <c r="B5" s="137">
        <v>4</v>
      </c>
      <c r="D5" s="138"/>
      <c r="E5" s="672" t="s">
        <v>103</v>
      </c>
      <c r="F5" s="673" t="s">
        <v>385</v>
      </c>
      <c r="G5" s="673" t="s">
        <v>384</v>
      </c>
      <c r="H5" s="673" t="s">
        <v>104</v>
      </c>
      <c r="L5" s="672" t="s">
        <v>2</v>
      </c>
      <c r="M5" s="673" t="s">
        <v>1226</v>
      </c>
      <c r="P5" s="672" t="s">
        <v>103</v>
      </c>
      <c r="Q5" t="s">
        <v>387</v>
      </c>
      <c r="V5" s="672" t="s">
        <v>387</v>
      </c>
      <c r="W5" s="672" t="s">
        <v>105</v>
      </c>
      <c r="X5"/>
      <c r="Y5"/>
      <c r="Z5"/>
      <c r="AB5"/>
      <c r="AC5"/>
      <c r="AE5"/>
      <c r="AF5"/>
      <c r="AG5" s="672" t="s">
        <v>103</v>
      </c>
      <c r="AH5" t="s">
        <v>387</v>
      </c>
    </row>
    <row r="6" spans="1:37" x14ac:dyDescent="0.25">
      <c r="A6" s="136" t="s">
        <v>386</v>
      </c>
      <c r="B6" s="137">
        <v>8</v>
      </c>
      <c r="E6" s="136" t="s">
        <v>94</v>
      </c>
      <c r="F6" s="137">
        <v>1</v>
      </c>
      <c r="G6" s="137"/>
      <c r="H6" s="137">
        <v>1</v>
      </c>
      <c r="P6" s="136" t="s">
        <v>1434</v>
      </c>
      <c r="Q6" s="137">
        <v>1</v>
      </c>
      <c r="R6" s="137"/>
      <c r="S6" s="137"/>
      <c r="V6" s="672" t="s">
        <v>103</v>
      </c>
      <c r="W6" s="673" t="s">
        <v>544</v>
      </c>
      <c r="X6" s="673" t="s">
        <v>551</v>
      </c>
      <c r="Y6" s="673" t="s">
        <v>556</v>
      </c>
      <c r="Z6" s="673" t="s">
        <v>558</v>
      </c>
      <c r="AA6" s="673" t="s">
        <v>559</v>
      </c>
      <c r="AB6" s="673" t="s">
        <v>560</v>
      </c>
      <c r="AC6" s="673" t="s">
        <v>104</v>
      </c>
      <c r="AE6"/>
      <c r="AF6"/>
      <c r="AG6" s="136" t="s">
        <v>32</v>
      </c>
      <c r="AH6" s="137">
        <v>12</v>
      </c>
    </row>
    <row r="7" spans="1:37" x14ac:dyDescent="0.25">
      <c r="A7" s="136" t="s">
        <v>104</v>
      </c>
      <c r="B7" s="137">
        <v>12</v>
      </c>
      <c r="E7" s="136" t="s">
        <v>95</v>
      </c>
      <c r="F7" s="137"/>
      <c r="G7" s="137"/>
      <c r="H7" s="137"/>
      <c r="L7" s="672" t="s">
        <v>103</v>
      </c>
      <c r="M7" t="s">
        <v>387</v>
      </c>
      <c r="P7" s="136" t="s">
        <v>1494</v>
      </c>
      <c r="Q7" s="137">
        <v>1</v>
      </c>
      <c r="R7" s="137"/>
      <c r="S7" s="137"/>
      <c r="V7" s="136" t="s">
        <v>1223</v>
      </c>
      <c r="W7" s="137">
        <v>3</v>
      </c>
      <c r="X7" s="137">
        <v>1</v>
      </c>
      <c r="Y7" s="137"/>
      <c r="Z7" s="137">
        <v>1</v>
      </c>
      <c r="AA7" s="137"/>
      <c r="AB7" s="137"/>
      <c r="AC7" s="137">
        <v>5</v>
      </c>
      <c r="AE7"/>
      <c r="AF7"/>
      <c r="AG7" s="136" t="s">
        <v>30</v>
      </c>
      <c r="AH7" s="137">
        <v>1</v>
      </c>
    </row>
    <row r="8" spans="1:37" ht="15" customHeight="1" x14ac:dyDescent="0.25">
      <c r="E8" s="136" t="s">
        <v>1152</v>
      </c>
      <c r="F8" s="137">
        <v>1</v>
      </c>
      <c r="G8" s="137"/>
      <c r="H8" s="137">
        <v>1</v>
      </c>
      <c r="L8" s="136" t="s">
        <v>75</v>
      </c>
      <c r="M8" s="137">
        <v>1</v>
      </c>
      <c r="P8" s="136" t="s">
        <v>739</v>
      </c>
      <c r="Q8" s="137">
        <v>1</v>
      </c>
      <c r="R8" s="137"/>
      <c r="S8" s="137"/>
      <c r="U8" s="261"/>
      <c r="V8" s="136" t="s">
        <v>1224</v>
      </c>
      <c r="W8" s="137"/>
      <c r="X8" s="137"/>
      <c r="Y8" s="137"/>
      <c r="Z8" s="137"/>
      <c r="AA8" s="137">
        <v>1</v>
      </c>
      <c r="AB8" s="137">
        <v>1</v>
      </c>
      <c r="AC8" s="137">
        <v>2</v>
      </c>
      <c r="AE8"/>
      <c r="AF8"/>
      <c r="AG8" s="136" t="s">
        <v>27</v>
      </c>
      <c r="AH8" s="137">
        <v>6</v>
      </c>
      <c r="AJ8" s="73"/>
    </row>
    <row r="9" spans="1:37" x14ac:dyDescent="0.25">
      <c r="E9" s="136" t="s">
        <v>96</v>
      </c>
      <c r="F9" s="137"/>
      <c r="G9" s="137"/>
      <c r="H9" s="137"/>
      <c r="L9" s="136" t="s">
        <v>235</v>
      </c>
      <c r="M9" s="137">
        <v>1</v>
      </c>
      <c r="P9" s="136" t="s">
        <v>1547</v>
      </c>
      <c r="Q9" s="137">
        <v>1</v>
      </c>
      <c r="R9" s="137"/>
      <c r="S9" s="137"/>
      <c r="U9" s="261"/>
      <c r="V9" s="136" t="s">
        <v>1225</v>
      </c>
      <c r="W9" s="137">
        <v>2</v>
      </c>
      <c r="X9" s="137"/>
      <c r="Y9" s="137">
        <v>1</v>
      </c>
      <c r="Z9" s="137">
        <v>1</v>
      </c>
      <c r="AA9" s="137">
        <v>1</v>
      </c>
      <c r="AB9" s="137"/>
      <c r="AC9" s="137">
        <v>5</v>
      </c>
      <c r="AE9"/>
      <c r="AF9"/>
      <c r="AG9" s="136" t="s">
        <v>26</v>
      </c>
      <c r="AH9" s="137">
        <v>14</v>
      </c>
    </row>
    <row r="10" spans="1:37" ht="15" customHeight="1" x14ac:dyDescent="0.25">
      <c r="D10" s="73"/>
      <c r="E10" s="136" t="s">
        <v>97</v>
      </c>
      <c r="F10" s="137"/>
      <c r="G10" s="137"/>
      <c r="H10" s="137"/>
      <c r="L10" s="136" t="s">
        <v>29</v>
      </c>
      <c r="M10" s="137">
        <v>2</v>
      </c>
      <c r="P10" s="136" t="s">
        <v>855</v>
      </c>
      <c r="Q10" s="137">
        <v>1</v>
      </c>
      <c r="R10" s="137"/>
      <c r="S10" s="137"/>
      <c r="U10" s="261"/>
      <c r="V10" s="136" t="s">
        <v>104</v>
      </c>
      <c r="W10" s="137">
        <v>5</v>
      </c>
      <c r="X10" s="137">
        <v>1</v>
      </c>
      <c r="Y10" s="137">
        <v>1</v>
      </c>
      <c r="Z10" s="137">
        <v>2</v>
      </c>
      <c r="AA10" s="137">
        <v>2</v>
      </c>
      <c r="AB10" s="137">
        <v>1</v>
      </c>
      <c r="AC10" s="137">
        <v>12</v>
      </c>
      <c r="AE10"/>
      <c r="AF10"/>
      <c r="AG10" s="136" t="s">
        <v>25</v>
      </c>
      <c r="AH10" s="137">
        <v>16</v>
      </c>
    </row>
    <row r="11" spans="1:37" x14ac:dyDescent="0.25">
      <c r="E11" s="136" t="s">
        <v>98</v>
      </c>
      <c r="F11" s="137"/>
      <c r="G11" s="137"/>
      <c r="H11" s="137"/>
      <c r="L11" s="136" t="s">
        <v>104</v>
      </c>
      <c r="M11" s="137">
        <v>4</v>
      </c>
      <c r="P11" s="136" t="s">
        <v>1549</v>
      </c>
      <c r="Q11" s="137">
        <v>1</v>
      </c>
      <c r="R11" s="137"/>
      <c r="S11" s="137"/>
      <c r="U11" s="261"/>
      <c r="X11"/>
      <c r="Y11"/>
      <c r="Z11"/>
      <c r="AB11"/>
      <c r="AC11"/>
      <c r="AE11"/>
      <c r="AF11"/>
      <c r="AG11" s="136" t="s">
        <v>31</v>
      </c>
      <c r="AH11" s="137">
        <v>10</v>
      </c>
    </row>
    <row r="12" spans="1:37" x14ac:dyDescent="0.25">
      <c r="E12" s="136" t="s">
        <v>99</v>
      </c>
      <c r="F12" s="137"/>
      <c r="G12" s="137"/>
      <c r="H12" s="137"/>
      <c r="P12" s="136" t="s">
        <v>285</v>
      </c>
      <c r="Q12" s="137">
        <v>1</v>
      </c>
      <c r="R12" s="137"/>
      <c r="S12" s="137"/>
      <c r="U12" s="261"/>
      <c r="X12"/>
      <c r="Y12"/>
      <c r="Z12"/>
      <c r="AB12"/>
      <c r="AC12"/>
      <c r="AE12"/>
      <c r="AF12"/>
      <c r="AG12" s="136" t="s">
        <v>104</v>
      </c>
      <c r="AH12" s="137">
        <v>59</v>
      </c>
    </row>
    <row r="13" spans="1:37" x14ac:dyDescent="0.25">
      <c r="E13" s="136" t="s">
        <v>1222</v>
      </c>
      <c r="F13" s="137"/>
      <c r="G13" s="137"/>
      <c r="H13" s="137"/>
      <c r="P13" s="136" t="s">
        <v>1570</v>
      </c>
      <c r="Q13" s="137">
        <v>1</v>
      </c>
      <c r="R13" s="137"/>
      <c r="S13" s="137"/>
      <c r="U13" s="261"/>
      <c r="X13"/>
      <c r="Y13"/>
      <c r="Z13"/>
      <c r="AB13"/>
      <c r="AC13"/>
    </row>
    <row r="14" spans="1:37" x14ac:dyDescent="0.25">
      <c r="E14" s="136" t="s">
        <v>1223</v>
      </c>
      <c r="F14" s="137"/>
      <c r="G14" s="137"/>
      <c r="H14" s="137"/>
      <c r="P14" s="136" t="s">
        <v>913</v>
      </c>
      <c r="Q14" s="137">
        <v>1</v>
      </c>
      <c r="R14" s="137"/>
      <c r="S14" s="137"/>
      <c r="U14" s="261"/>
      <c r="X14"/>
      <c r="Y14"/>
      <c r="Z14"/>
      <c r="AB14"/>
      <c r="AC14"/>
    </row>
    <row r="15" spans="1:37" x14ac:dyDescent="0.25">
      <c r="E15" s="136" t="s">
        <v>1224</v>
      </c>
      <c r="F15" s="137"/>
      <c r="G15" s="137"/>
      <c r="H15" s="137"/>
      <c r="P15" s="136" t="s">
        <v>1576</v>
      </c>
      <c r="Q15" s="137">
        <v>1</v>
      </c>
      <c r="R15" s="137"/>
      <c r="S15" s="137"/>
      <c r="U15" s="261"/>
      <c r="X15"/>
      <c r="Y15"/>
      <c r="Z15"/>
      <c r="AB15"/>
      <c r="AC15"/>
    </row>
    <row r="16" spans="1:37" x14ac:dyDescent="0.25">
      <c r="E16" s="136" t="s">
        <v>1225</v>
      </c>
      <c r="F16" s="137"/>
      <c r="G16" s="137">
        <v>1</v>
      </c>
      <c r="H16" s="137">
        <v>1</v>
      </c>
      <c r="P16" s="136" t="s">
        <v>414</v>
      </c>
      <c r="Q16" s="137">
        <v>1</v>
      </c>
      <c r="R16" s="137"/>
      <c r="S16" s="137"/>
      <c r="U16" s="261"/>
      <c r="X16"/>
      <c r="Y16"/>
      <c r="Z16"/>
      <c r="AB16"/>
      <c r="AC16"/>
    </row>
    <row r="17" spans="5:34" x14ac:dyDescent="0.25">
      <c r="E17" s="136" t="s">
        <v>1226</v>
      </c>
      <c r="F17" s="137">
        <v>1</v>
      </c>
      <c r="G17" s="137"/>
      <c r="H17" s="137">
        <v>1</v>
      </c>
      <c r="K17" s="138"/>
      <c r="P17" s="136" t="s">
        <v>1578</v>
      </c>
      <c r="Q17" s="137">
        <v>1</v>
      </c>
      <c r="R17" s="137"/>
      <c r="S17" s="137"/>
      <c r="U17" s="261"/>
      <c r="X17"/>
      <c r="Y17"/>
      <c r="Z17"/>
      <c r="AB17"/>
      <c r="AC17"/>
    </row>
    <row r="18" spans="5:34" x14ac:dyDescent="0.25">
      <c r="E18" s="136" t="s">
        <v>104</v>
      </c>
      <c r="F18" s="137">
        <v>3</v>
      </c>
      <c r="G18" s="137">
        <v>1</v>
      </c>
      <c r="H18" s="137">
        <v>4</v>
      </c>
      <c r="K18" s="138"/>
      <c r="P18" s="136" t="s">
        <v>104</v>
      </c>
      <c r="Q18" s="137">
        <v>12</v>
      </c>
      <c r="R18" s="137"/>
      <c r="S18" s="137"/>
      <c r="U18" s="261"/>
      <c r="X18"/>
      <c r="Y18"/>
      <c r="Z18"/>
      <c r="AB18"/>
      <c r="AC18"/>
    </row>
    <row r="19" spans="5:34" x14ac:dyDescent="0.25">
      <c r="K19" s="138"/>
      <c r="R19" s="137"/>
      <c r="S19" s="137"/>
      <c r="U19" s="261"/>
      <c r="X19"/>
      <c r="Y19"/>
      <c r="Z19"/>
      <c r="AB19"/>
      <c r="AC19"/>
    </row>
    <row r="20" spans="5:34" x14ac:dyDescent="0.25">
      <c r="K20" s="138"/>
      <c r="U20" s="261"/>
      <c r="X20"/>
      <c r="Y20"/>
      <c r="Z20"/>
      <c r="AB20"/>
      <c r="AC20"/>
    </row>
    <row r="21" spans="5:34" x14ac:dyDescent="0.25">
      <c r="K21" s="138"/>
      <c r="U21" s="261"/>
      <c r="X21"/>
      <c r="Y21"/>
      <c r="Z21"/>
      <c r="AB21"/>
      <c r="AC21"/>
    </row>
    <row r="22" spans="5:34" x14ac:dyDescent="0.25">
      <c r="K22" s="138"/>
      <c r="X22"/>
      <c r="Y22"/>
      <c r="Z22"/>
      <c r="AB22"/>
      <c r="AC22"/>
    </row>
    <row r="23" spans="5:34" x14ac:dyDescent="0.25">
      <c r="K23" s="138"/>
      <c r="X23"/>
      <c r="Y23"/>
      <c r="Z23"/>
      <c r="AB23"/>
      <c r="AC23"/>
      <c r="AG23" s="138"/>
      <c r="AH23" s="138"/>
    </row>
    <row r="24" spans="5:34" x14ac:dyDescent="0.25">
      <c r="K24" s="138"/>
      <c r="AG24" s="138"/>
      <c r="AH24" s="138"/>
    </row>
    <row r="25" spans="5:34" x14ac:dyDescent="0.25">
      <c r="AG25" s="138"/>
      <c r="AH25" s="138"/>
    </row>
    <row r="26" spans="5:34" x14ac:dyDescent="0.25">
      <c r="AG26" s="138"/>
      <c r="AH26" s="138"/>
    </row>
    <row r="27" spans="5:34" x14ac:dyDescent="0.25">
      <c r="AG27" s="138"/>
      <c r="AH27" s="138"/>
    </row>
    <row r="34" spans="1:35" x14ac:dyDescent="0.25">
      <c r="O34" s="138"/>
    </row>
    <row r="35" spans="1:35" x14ac:dyDescent="0.25">
      <c r="O35" s="138"/>
      <c r="T35" s="138"/>
    </row>
    <row r="36" spans="1:35" x14ac:dyDescent="0.25">
      <c r="O36" s="138"/>
      <c r="T36" s="138"/>
    </row>
    <row r="37" spans="1:35" x14ac:dyDescent="0.25">
      <c r="O37" s="138"/>
      <c r="T37" s="138"/>
    </row>
    <row r="38" spans="1:35" x14ac:dyDescent="0.25">
      <c r="O38" s="138"/>
      <c r="T38" s="138"/>
    </row>
    <row r="39" spans="1:35" x14ac:dyDescent="0.25">
      <c r="O39" s="138"/>
      <c r="T39" s="138"/>
    </row>
    <row r="40" spans="1:35" s="138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P40"/>
      <c r="Q40"/>
      <c r="R40" s="591"/>
      <c r="S40" s="591"/>
      <c r="V40"/>
      <c r="W40"/>
      <c r="AA40"/>
      <c r="AE40" s="591"/>
      <c r="AF40" s="591"/>
      <c r="AG40"/>
      <c r="AH40"/>
      <c r="AI40"/>
    </row>
    <row r="41" spans="1:35" s="138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P41"/>
      <c r="Q41"/>
      <c r="R41" s="591"/>
      <c r="S41" s="591"/>
      <c r="V41"/>
      <c r="W41"/>
      <c r="AA41"/>
      <c r="AE41" s="591"/>
      <c r="AF41" s="591"/>
      <c r="AG41"/>
      <c r="AH41"/>
      <c r="AI41"/>
    </row>
    <row r="42" spans="1:35" s="138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 s="591"/>
      <c r="S42" s="591"/>
      <c r="T42"/>
      <c r="V42"/>
      <c r="W42"/>
      <c r="AA42"/>
      <c r="AE42" s="591"/>
      <c r="AF42" s="591"/>
      <c r="AG42"/>
      <c r="AH42"/>
      <c r="AI42"/>
    </row>
    <row r="43" spans="1:35" s="138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 s="591"/>
      <c r="S43" s="591"/>
      <c r="T43"/>
      <c r="V43"/>
      <c r="W43"/>
      <c r="AA43"/>
      <c r="AE43" s="591"/>
      <c r="AF43" s="591"/>
      <c r="AG43"/>
      <c r="AH43"/>
    </row>
    <row r="44" spans="1:35" s="138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 s="591"/>
      <c r="S44" s="591"/>
      <c r="T44"/>
      <c r="V44"/>
      <c r="W44"/>
      <c r="AA44"/>
      <c r="AE44" s="591"/>
      <c r="AF44" s="591"/>
      <c r="AG44"/>
      <c r="AH44"/>
    </row>
    <row r="45" spans="1:35" s="138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 s="591"/>
      <c r="S45" s="591"/>
      <c r="T45"/>
      <c r="V45"/>
      <c r="W45"/>
      <c r="AA45"/>
      <c r="AE45" s="591"/>
      <c r="AF45" s="591"/>
      <c r="AG45"/>
      <c r="AH45"/>
    </row>
    <row r="46" spans="1:35" s="13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 s="591"/>
      <c r="S46" s="591"/>
      <c r="T46"/>
      <c r="V46"/>
      <c r="W46"/>
      <c r="AA46"/>
      <c r="AE46" s="591"/>
      <c r="AF46" s="591"/>
      <c r="AG46"/>
      <c r="AH46"/>
    </row>
    <row r="47" spans="1:35" s="138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 s="591"/>
      <c r="S47" s="591"/>
      <c r="T47"/>
      <c r="V47"/>
      <c r="W47"/>
      <c r="AA47"/>
      <c r="AE47" s="591"/>
      <c r="AF47" s="591"/>
      <c r="AG47"/>
      <c r="AH47"/>
    </row>
    <row r="48" spans="1:35" x14ac:dyDescent="0.25">
      <c r="AA48" s="138"/>
    </row>
    <row r="49" spans="27:27" x14ac:dyDescent="0.25">
      <c r="AA49" s="138"/>
    </row>
  </sheetData>
  <mergeCells count="7">
    <mergeCell ref="V3:W3"/>
    <mergeCell ref="V1:AB1"/>
    <mergeCell ref="A1:B1"/>
    <mergeCell ref="P1:Q1"/>
    <mergeCell ref="AG1:AH1"/>
    <mergeCell ref="E1:I1"/>
    <mergeCell ref="L1:M1"/>
  </mergeCells>
  <pageMargins left="0.7" right="0.7" top="0.75" bottom="0.75" header="0.3" footer="0.3"/>
  <pageSetup paperSize="9" orientation="portrait" r:id="rId7"/>
  <headerFooter>
    <oddFooter>&amp;R&amp;1#&amp;"Arial"&amp;10&amp;K000000Confidential C</oddFooter>
  </headerFooter>
  <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theme="7"/>
  </sheetPr>
  <dimension ref="A1:P161"/>
  <sheetViews>
    <sheetView showGridLines="0" zoomScale="80" zoomScaleNormal="90" workbookViewId="0">
      <pane ySplit="2" topLeftCell="A123" activePane="bottomLeft" state="frozen"/>
      <selection activeCell="AQ55" sqref="AQ55"/>
      <selection pane="bottomLeft" activeCell="P132" sqref="P132"/>
    </sheetView>
  </sheetViews>
  <sheetFormatPr baseColWidth="10" defaultRowHeight="21" x14ac:dyDescent="0.25"/>
  <cols>
    <col min="1" max="1" width="10.28515625" style="262" bestFit="1" customWidth="1"/>
    <col min="2" max="2" width="11.42578125" style="138"/>
    <col min="3" max="3" width="11.42578125" style="680"/>
    <col min="4" max="5" width="11.42578125" style="138"/>
    <col min="6" max="6" width="13.28515625" style="5" bestFit="1" customWidth="1"/>
    <col min="7" max="7" width="14" style="138" customWidth="1"/>
    <col min="8" max="8" width="11.140625" style="489" customWidth="1"/>
    <col min="9" max="9" width="7" style="490" customWidth="1"/>
    <col min="10" max="10" width="8.42578125" style="489" bestFit="1" customWidth="1"/>
    <col min="11" max="11" width="9.28515625" style="489" customWidth="1"/>
    <col min="12" max="13" width="7.42578125" style="489" customWidth="1"/>
    <col min="14" max="15" width="11.42578125" style="259"/>
    <col min="16" max="16" width="11.42578125" style="267"/>
    <col min="17" max="16384" width="11.42578125" style="138"/>
  </cols>
  <sheetData>
    <row r="1" spans="1:16" ht="26.25" customHeight="1" x14ac:dyDescent="0.25">
      <c r="H1" s="802" t="s">
        <v>618</v>
      </c>
      <c r="I1" s="802"/>
      <c r="J1" s="486" t="s">
        <v>619</v>
      </c>
      <c r="K1" s="803" t="s">
        <v>620</v>
      </c>
      <c r="L1" s="803"/>
      <c r="M1" s="487" t="s">
        <v>621</v>
      </c>
      <c r="N1" s="804" t="s">
        <v>622</v>
      </c>
      <c r="O1" s="806" t="s">
        <v>100</v>
      </c>
      <c r="P1" s="799" t="s">
        <v>623</v>
      </c>
    </row>
    <row r="2" spans="1:16" ht="27.75" customHeight="1" thickBot="1" x14ac:dyDescent="0.3">
      <c r="A2" s="262" t="s">
        <v>1615</v>
      </c>
      <c r="B2" s="263" t="s">
        <v>624</v>
      </c>
      <c r="C2" s="263" t="s">
        <v>624</v>
      </c>
      <c r="D2" s="264" t="s">
        <v>625</v>
      </c>
      <c r="E2" s="264" t="s">
        <v>626</v>
      </c>
      <c r="F2" s="264" t="s">
        <v>627</v>
      </c>
      <c r="G2" s="264" t="s">
        <v>628</v>
      </c>
      <c r="H2" s="582" t="s">
        <v>629</v>
      </c>
      <c r="I2" s="581">
        <v>0.92</v>
      </c>
      <c r="J2" s="491" t="s">
        <v>50</v>
      </c>
      <c r="K2" s="492" t="s">
        <v>629</v>
      </c>
      <c r="L2" s="493">
        <v>0.98</v>
      </c>
      <c r="M2" s="488" t="s">
        <v>50</v>
      </c>
      <c r="N2" s="805"/>
      <c r="O2" s="807"/>
      <c r="P2" s="800"/>
    </row>
    <row r="3" spans="1:16" ht="15.95" customHeight="1" thickBot="1" x14ac:dyDescent="0.3">
      <c r="A3" s="276" t="str">
        <f>+"Sem"&amp;WEEKNUM(C3,2)</f>
        <v>Sem7</v>
      </c>
      <c r="B3" s="265" t="s">
        <v>631</v>
      </c>
      <c r="C3" s="695">
        <v>43507</v>
      </c>
      <c r="D3" s="125" t="s">
        <v>89</v>
      </c>
      <c r="E3" s="266">
        <v>3</v>
      </c>
      <c r="F3" s="125">
        <v>10</v>
      </c>
      <c r="G3" s="266">
        <v>0</v>
      </c>
      <c r="H3" s="495">
        <f t="shared" ref="H3:H33" si="0">SUM(F3)/(SUM(E3:F3)-G3)</f>
        <v>0.76923076923076927</v>
      </c>
      <c r="I3" s="794">
        <f>SUM(F3:F6)/(SUM(E3:F6)-SUM(G3:G6))</f>
        <v>0.90322580645161288</v>
      </c>
      <c r="J3" s="798">
        <f>SUM(F3:F11)/(SUM(E3:F11)-SUM(G3:G11))</f>
        <v>0.82165605095541405</v>
      </c>
      <c r="K3" s="494">
        <f>(SUM(F3)-G3)/SUM(F3)</f>
        <v>1</v>
      </c>
      <c r="L3" s="795">
        <f>(SUM(F3:F6)-SUM(G3:G6))/SUM(F3:F6)</f>
        <v>0.9464285714285714</v>
      </c>
      <c r="M3" s="801">
        <f>(SUM(F3:F11)-SUM(G3:G11))/SUM(F3:F11)</f>
        <v>0.96124031007751942</v>
      </c>
    </row>
    <row r="4" spans="1:16" ht="15.95" customHeight="1" thickBot="1" x14ac:dyDescent="0.3">
      <c r="A4" s="276" t="str">
        <f t="shared" ref="A4:A67" si="1">+"Sem"&amp;WEEKNUM(C4,2)</f>
        <v>Sem7</v>
      </c>
      <c r="B4" s="265">
        <v>12.02</v>
      </c>
      <c r="C4" s="695">
        <v>43508</v>
      </c>
      <c r="D4" s="125" t="s">
        <v>89</v>
      </c>
      <c r="E4" s="266">
        <v>2</v>
      </c>
      <c r="F4" s="125">
        <v>14</v>
      </c>
      <c r="G4" s="266">
        <v>1</v>
      </c>
      <c r="H4" s="495">
        <f t="shared" si="0"/>
        <v>0.93333333333333335</v>
      </c>
      <c r="I4" s="794"/>
      <c r="J4" s="798"/>
      <c r="K4" s="494">
        <f>(SUM(F4)-G4)/SUM(F4)</f>
        <v>0.9285714285714286</v>
      </c>
      <c r="L4" s="795"/>
      <c r="M4" s="801"/>
    </row>
    <row r="5" spans="1:16" ht="15.95" customHeight="1" thickBot="1" x14ac:dyDescent="0.3">
      <c r="A5" s="276" t="str">
        <f t="shared" si="1"/>
        <v>Sem7</v>
      </c>
      <c r="B5" s="265">
        <v>13.02</v>
      </c>
      <c r="C5" s="695">
        <v>43509</v>
      </c>
      <c r="D5" s="125" t="s">
        <v>89</v>
      </c>
      <c r="E5" s="266">
        <v>2</v>
      </c>
      <c r="F5" s="125">
        <v>19</v>
      </c>
      <c r="G5" s="266">
        <v>2</v>
      </c>
      <c r="H5" s="495">
        <f t="shared" si="0"/>
        <v>1</v>
      </c>
      <c r="I5" s="794"/>
      <c r="J5" s="798"/>
      <c r="K5" s="494">
        <f>(SUM(F5)-G5)/SUM(F5)</f>
        <v>0.89473684210526316</v>
      </c>
      <c r="L5" s="795"/>
      <c r="M5" s="801"/>
    </row>
    <row r="6" spans="1:16" ht="15.95" customHeight="1" thickBot="1" x14ac:dyDescent="0.3">
      <c r="A6" s="276" t="str">
        <f t="shared" si="1"/>
        <v>Sem7</v>
      </c>
      <c r="B6" s="265">
        <v>14.02</v>
      </c>
      <c r="C6" s="695">
        <v>43510</v>
      </c>
      <c r="D6" s="125" t="s">
        <v>89</v>
      </c>
      <c r="E6" s="266">
        <v>2</v>
      </c>
      <c r="F6" s="125">
        <v>13</v>
      </c>
      <c r="G6" s="266">
        <v>0</v>
      </c>
      <c r="H6" s="495">
        <f t="shared" si="0"/>
        <v>0.8666666666666667</v>
      </c>
      <c r="I6" s="794"/>
      <c r="J6" s="798"/>
      <c r="K6" s="494">
        <f>(SUM(F6)-G6)/SUM(F6)</f>
        <v>1</v>
      </c>
      <c r="L6" s="795"/>
      <c r="M6" s="801"/>
    </row>
    <row r="7" spans="1:16" ht="15.95" customHeight="1" thickBot="1" x14ac:dyDescent="0.3">
      <c r="A7" s="276" t="str">
        <f>+"Sem"&amp;WEEKNUM(C7,2)</f>
        <v>Sem9</v>
      </c>
      <c r="B7" s="265">
        <v>25.02</v>
      </c>
      <c r="C7" s="696">
        <v>43521</v>
      </c>
      <c r="D7" s="125" t="s">
        <v>89</v>
      </c>
      <c r="E7" s="266">
        <v>4</v>
      </c>
      <c r="F7" s="125">
        <v>20</v>
      </c>
      <c r="G7" s="266">
        <v>0</v>
      </c>
      <c r="H7" s="495">
        <f t="shared" si="0"/>
        <v>0.83333333333333337</v>
      </c>
      <c r="I7" s="794">
        <f>SUM(F7:F11)/(SUM(E7:F11)-SUM(G7:G11))</f>
        <v>0.76842105263157889</v>
      </c>
      <c r="J7" s="798"/>
      <c r="K7" s="494">
        <f t="shared" ref="K7:K57" si="2">(SUM(F7)-G7)/SUM(F7)</f>
        <v>1</v>
      </c>
      <c r="L7" s="795">
        <f>(SUM(F7:F11)-SUM(G7:G11))/SUM(F7:F11)</f>
        <v>0.9726027397260274</v>
      </c>
      <c r="M7" s="801"/>
    </row>
    <row r="8" spans="1:16" ht="15.95" customHeight="1" thickBot="1" x14ac:dyDescent="0.3">
      <c r="A8" s="276" t="str">
        <f t="shared" si="1"/>
        <v>Sem9</v>
      </c>
      <c r="B8" s="265">
        <v>26.02</v>
      </c>
      <c r="C8" s="696">
        <v>43522</v>
      </c>
      <c r="D8" s="125" t="s">
        <v>89</v>
      </c>
      <c r="E8" s="266">
        <v>3</v>
      </c>
      <c r="F8" s="125">
        <v>11</v>
      </c>
      <c r="G8" s="266">
        <v>2</v>
      </c>
      <c r="H8" s="495">
        <f>SUM(F8)/(SUM(E8:F8)-G8)</f>
        <v>0.91666666666666663</v>
      </c>
      <c r="I8" s="794"/>
      <c r="J8" s="798"/>
      <c r="K8" s="494">
        <f t="shared" si="2"/>
        <v>0.81818181818181823</v>
      </c>
      <c r="L8" s="795"/>
      <c r="M8" s="801"/>
    </row>
    <row r="9" spans="1:16" ht="15.95" customHeight="1" thickBot="1" x14ac:dyDescent="0.3">
      <c r="A9" s="276" t="str">
        <f t="shared" si="1"/>
        <v>Sem9</v>
      </c>
      <c r="B9" s="265">
        <v>27.02</v>
      </c>
      <c r="C9" s="696">
        <v>43523</v>
      </c>
      <c r="D9" s="125" t="s">
        <v>89</v>
      </c>
      <c r="E9" s="266">
        <v>5</v>
      </c>
      <c r="F9" s="125">
        <v>9</v>
      </c>
      <c r="G9" s="266">
        <v>0</v>
      </c>
      <c r="H9" s="495">
        <f t="shared" si="0"/>
        <v>0.6428571428571429</v>
      </c>
      <c r="I9" s="794"/>
      <c r="J9" s="798"/>
      <c r="K9" s="494">
        <f t="shared" si="2"/>
        <v>1</v>
      </c>
      <c r="L9" s="795"/>
      <c r="M9" s="801"/>
    </row>
    <row r="10" spans="1:16" ht="15.95" customHeight="1" thickBot="1" x14ac:dyDescent="0.3">
      <c r="A10" s="276" t="str">
        <f t="shared" si="1"/>
        <v>Sem9</v>
      </c>
      <c r="B10" s="265">
        <v>28.02</v>
      </c>
      <c r="C10" s="696">
        <v>43524</v>
      </c>
      <c r="D10" s="125" t="s">
        <v>89</v>
      </c>
      <c r="E10" s="266">
        <v>6</v>
      </c>
      <c r="F10" s="125">
        <v>14</v>
      </c>
      <c r="G10" s="266">
        <v>0</v>
      </c>
      <c r="H10" s="495">
        <f t="shared" si="0"/>
        <v>0.7</v>
      </c>
      <c r="I10" s="794"/>
      <c r="J10" s="798"/>
      <c r="K10" s="494">
        <f t="shared" si="2"/>
        <v>1</v>
      </c>
      <c r="L10" s="795"/>
      <c r="M10" s="801"/>
    </row>
    <row r="11" spans="1:16" ht="15.95" customHeight="1" thickBot="1" x14ac:dyDescent="0.3">
      <c r="A11" s="276" t="str">
        <f t="shared" si="1"/>
        <v>Sem9</v>
      </c>
      <c r="B11" s="265">
        <v>1.03</v>
      </c>
      <c r="C11" s="696">
        <v>43525</v>
      </c>
      <c r="D11" s="125" t="s">
        <v>89</v>
      </c>
      <c r="E11" s="266">
        <v>6</v>
      </c>
      <c r="F11" s="125">
        <v>19</v>
      </c>
      <c r="G11" s="266">
        <v>0</v>
      </c>
      <c r="H11" s="495">
        <f t="shared" si="0"/>
        <v>0.76</v>
      </c>
      <c r="I11" s="794"/>
      <c r="J11" s="798"/>
      <c r="K11" s="494">
        <f t="shared" si="2"/>
        <v>1</v>
      </c>
      <c r="L11" s="795"/>
      <c r="M11" s="801"/>
    </row>
    <row r="12" spans="1:16" ht="15.95" customHeight="1" thickBot="1" x14ac:dyDescent="0.3">
      <c r="A12" s="276" t="str">
        <f t="shared" si="1"/>
        <v>Sem11</v>
      </c>
      <c r="B12" s="268">
        <v>11.03</v>
      </c>
      <c r="C12" s="696">
        <v>43535</v>
      </c>
      <c r="D12" s="125" t="s">
        <v>89</v>
      </c>
      <c r="E12" s="266">
        <v>2</v>
      </c>
      <c r="F12" s="125">
        <v>10</v>
      </c>
      <c r="G12" s="266">
        <v>0</v>
      </c>
      <c r="H12" s="495">
        <f t="shared" si="0"/>
        <v>0.83333333333333337</v>
      </c>
      <c r="I12" s="794">
        <f>SUM(F12:F16)/(SUM(E12:F16)-SUM(G12:G16))</f>
        <v>0.84337349397590367</v>
      </c>
      <c r="J12" s="798">
        <f>SUM(F12:F24)/(SUM(E12:F24)-SUM(G12:G24))</f>
        <v>0.84805653710247353</v>
      </c>
      <c r="K12" s="494">
        <f t="shared" si="2"/>
        <v>1</v>
      </c>
      <c r="L12" s="795">
        <f>(SUM(F12:F16)-SUM(G12:G16))/SUM(F12:F16)</f>
        <v>0.97142857142857142</v>
      </c>
      <c r="M12" s="801">
        <f>(SUM(F12:F24)-SUM(G12:G24))/SUM(F12:F24)</f>
        <v>0.97916666666666663</v>
      </c>
    </row>
    <row r="13" spans="1:16" ht="15.95" customHeight="1" thickBot="1" x14ac:dyDescent="0.3">
      <c r="A13" s="276" t="str">
        <f t="shared" si="1"/>
        <v>Sem11</v>
      </c>
      <c r="B13" s="265">
        <v>12.03</v>
      </c>
      <c r="C13" s="696">
        <v>43536</v>
      </c>
      <c r="D13" s="125" t="s">
        <v>89</v>
      </c>
      <c r="E13" s="266">
        <v>4</v>
      </c>
      <c r="F13" s="125">
        <v>14</v>
      </c>
      <c r="G13" s="485">
        <v>0</v>
      </c>
      <c r="H13" s="495">
        <f t="shared" si="0"/>
        <v>0.77777777777777779</v>
      </c>
      <c r="I13" s="794"/>
      <c r="J13" s="798"/>
      <c r="K13" s="494">
        <f t="shared" si="2"/>
        <v>1</v>
      </c>
      <c r="L13" s="795"/>
      <c r="M13" s="801"/>
    </row>
    <row r="14" spans="1:16" ht="15.95" customHeight="1" thickBot="1" x14ac:dyDescent="0.3">
      <c r="A14" s="276" t="str">
        <f t="shared" si="1"/>
        <v>Sem11</v>
      </c>
      <c r="B14" s="265">
        <v>13.03</v>
      </c>
      <c r="C14" s="696">
        <v>43537</v>
      </c>
      <c r="D14" s="125" t="s">
        <v>89</v>
      </c>
      <c r="E14" s="266">
        <v>2</v>
      </c>
      <c r="F14" s="125">
        <v>13</v>
      </c>
      <c r="G14" s="266">
        <v>0</v>
      </c>
      <c r="H14" s="495">
        <f t="shared" si="0"/>
        <v>0.8666666666666667</v>
      </c>
      <c r="I14" s="794"/>
      <c r="J14" s="798"/>
      <c r="K14" s="494">
        <f t="shared" si="2"/>
        <v>1</v>
      </c>
      <c r="L14" s="795"/>
      <c r="M14" s="801"/>
    </row>
    <row r="15" spans="1:16" ht="15.95" customHeight="1" thickBot="1" x14ac:dyDescent="0.3">
      <c r="A15" s="276" t="str">
        <f t="shared" si="1"/>
        <v>Sem11</v>
      </c>
      <c r="B15" s="265">
        <v>14.03</v>
      </c>
      <c r="C15" s="696">
        <v>43538</v>
      </c>
      <c r="D15" s="125" t="s">
        <v>89</v>
      </c>
      <c r="E15" s="266">
        <v>4</v>
      </c>
      <c r="F15" s="125">
        <v>22</v>
      </c>
      <c r="G15" s="266">
        <v>0</v>
      </c>
      <c r="H15" s="495">
        <f t="shared" si="0"/>
        <v>0.84615384615384615</v>
      </c>
      <c r="I15" s="794"/>
      <c r="J15" s="798"/>
      <c r="K15" s="494">
        <f t="shared" si="2"/>
        <v>1</v>
      </c>
      <c r="L15" s="795"/>
      <c r="M15" s="801"/>
    </row>
    <row r="16" spans="1:16" ht="15.95" customHeight="1" thickBot="1" x14ac:dyDescent="0.3">
      <c r="A16" s="276" t="str">
        <f t="shared" si="1"/>
        <v>Sem11</v>
      </c>
      <c r="B16" s="265">
        <v>15.03</v>
      </c>
      <c r="C16" s="696">
        <v>43539</v>
      </c>
      <c r="D16" s="125" t="s">
        <v>89</v>
      </c>
      <c r="E16" s="266">
        <v>3</v>
      </c>
      <c r="F16" s="125">
        <v>11</v>
      </c>
      <c r="G16" s="266">
        <v>2</v>
      </c>
      <c r="H16" s="495">
        <f t="shared" si="0"/>
        <v>0.91666666666666663</v>
      </c>
      <c r="I16" s="794"/>
      <c r="J16" s="798"/>
      <c r="K16" s="494">
        <f t="shared" si="2"/>
        <v>0.81818181818181823</v>
      </c>
      <c r="L16" s="795"/>
      <c r="M16" s="801"/>
    </row>
    <row r="17" spans="1:13" ht="15.95" customHeight="1" thickBot="1" x14ac:dyDescent="0.3">
      <c r="A17" s="276" t="str">
        <f t="shared" si="1"/>
        <v>Sem12</v>
      </c>
      <c r="B17" s="268">
        <v>18.03</v>
      </c>
      <c r="C17" s="696">
        <v>43542</v>
      </c>
      <c r="D17" s="125" t="s">
        <v>89</v>
      </c>
      <c r="E17" s="266">
        <v>8</v>
      </c>
      <c r="F17" s="125">
        <v>27</v>
      </c>
      <c r="G17" s="266">
        <v>0</v>
      </c>
      <c r="H17" s="495">
        <f t="shared" si="0"/>
        <v>0.77142857142857146</v>
      </c>
      <c r="I17" s="794">
        <f>SUM(F17:F21)/(SUM(E17:F21)-SUM(G17:G21))</f>
        <v>0.86821705426356588</v>
      </c>
      <c r="J17" s="798"/>
      <c r="K17" s="494">
        <f t="shared" si="2"/>
        <v>1</v>
      </c>
      <c r="L17" s="795">
        <f>(SUM(F17:F21)-SUM(G17:G21))/SUM(F17:F21)</f>
        <v>0.9732142857142857</v>
      </c>
      <c r="M17" s="801"/>
    </row>
    <row r="18" spans="1:13" ht="15.95" customHeight="1" thickBot="1" x14ac:dyDescent="0.3">
      <c r="A18" s="276" t="str">
        <f t="shared" si="1"/>
        <v>Sem12</v>
      </c>
      <c r="B18" s="265">
        <v>19.03</v>
      </c>
      <c r="C18" s="696">
        <v>43543</v>
      </c>
      <c r="D18" s="125" t="s">
        <v>89</v>
      </c>
      <c r="E18" s="266">
        <v>4</v>
      </c>
      <c r="F18" s="125">
        <v>21</v>
      </c>
      <c r="G18" s="266">
        <v>0</v>
      </c>
      <c r="H18" s="495">
        <f t="shared" si="0"/>
        <v>0.84</v>
      </c>
      <c r="I18" s="794"/>
      <c r="J18" s="798"/>
      <c r="K18" s="494">
        <f t="shared" si="2"/>
        <v>1</v>
      </c>
      <c r="L18" s="795"/>
      <c r="M18" s="801"/>
    </row>
    <row r="19" spans="1:13" ht="15.95" customHeight="1" thickBot="1" x14ac:dyDescent="0.3">
      <c r="A19" s="276" t="str">
        <f t="shared" si="1"/>
        <v>Sem12</v>
      </c>
      <c r="B19" s="265">
        <v>20.03</v>
      </c>
      <c r="C19" s="696">
        <v>43544</v>
      </c>
      <c r="D19" s="125" t="s">
        <v>89</v>
      </c>
      <c r="E19" s="266">
        <v>3</v>
      </c>
      <c r="F19" s="125">
        <v>20</v>
      </c>
      <c r="G19" s="266">
        <v>0</v>
      </c>
      <c r="H19" s="495">
        <f t="shared" si="0"/>
        <v>0.86956521739130432</v>
      </c>
      <c r="I19" s="794"/>
      <c r="J19" s="798"/>
      <c r="K19" s="494">
        <f t="shared" si="2"/>
        <v>1</v>
      </c>
      <c r="L19" s="795"/>
      <c r="M19" s="801"/>
    </row>
    <row r="20" spans="1:13" ht="15.95" customHeight="1" thickBot="1" x14ac:dyDescent="0.3">
      <c r="A20" s="276" t="str">
        <f t="shared" si="1"/>
        <v>Sem12</v>
      </c>
      <c r="B20" s="265">
        <v>21.03</v>
      </c>
      <c r="C20" s="696">
        <v>43545</v>
      </c>
      <c r="D20" s="125" t="s">
        <v>89</v>
      </c>
      <c r="E20" s="266">
        <v>3</v>
      </c>
      <c r="F20" s="125">
        <v>25</v>
      </c>
      <c r="G20" s="266">
        <v>2</v>
      </c>
      <c r="H20" s="495">
        <f t="shared" si="0"/>
        <v>0.96153846153846156</v>
      </c>
      <c r="I20" s="794"/>
      <c r="J20" s="798"/>
      <c r="K20" s="494">
        <f t="shared" si="2"/>
        <v>0.92</v>
      </c>
      <c r="L20" s="795"/>
      <c r="M20" s="801"/>
    </row>
    <row r="21" spans="1:13" ht="15.95" customHeight="1" thickBot="1" x14ac:dyDescent="0.3">
      <c r="A21" s="276" t="str">
        <f t="shared" si="1"/>
        <v>Sem12</v>
      </c>
      <c r="B21" s="265">
        <v>22.03</v>
      </c>
      <c r="C21" s="696">
        <v>43546</v>
      </c>
      <c r="D21" s="125" t="s">
        <v>89</v>
      </c>
      <c r="E21" s="266">
        <v>2</v>
      </c>
      <c r="F21" s="125">
        <v>19</v>
      </c>
      <c r="G21" s="266">
        <v>1</v>
      </c>
      <c r="H21" s="495">
        <f t="shared" si="0"/>
        <v>0.95</v>
      </c>
      <c r="I21" s="794"/>
      <c r="J21" s="798"/>
      <c r="K21" s="494">
        <f t="shared" si="2"/>
        <v>0.94736842105263153</v>
      </c>
      <c r="L21" s="795"/>
      <c r="M21" s="801"/>
    </row>
    <row r="22" spans="1:13" ht="15.95" customHeight="1" thickBot="1" x14ac:dyDescent="0.3">
      <c r="A22" s="276" t="str">
        <f t="shared" si="1"/>
        <v>Sem13</v>
      </c>
      <c r="B22" s="268">
        <v>25.03</v>
      </c>
      <c r="C22" s="696">
        <v>43549</v>
      </c>
      <c r="D22" s="125" t="s">
        <v>89</v>
      </c>
      <c r="E22" s="266">
        <v>4</v>
      </c>
      <c r="F22" s="125">
        <v>21</v>
      </c>
      <c r="G22" s="266">
        <v>0</v>
      </c>
      <c r="H22" s="495">
        <f t="shared" si="0"/>
        <v>0.84</v>
      </c>
      <c r="I22" s="794">
        <f>SUM(F22:F26)/(SUM(E22:F26)-SUM(G22:G26))</f>
        <v>0.81690140845070425</v>
      </c>
      <c r="J22" s="798"/>
      <c r="K22" s="494">
        <f t="shared" si="2"/>
        <v>1</v>
      </c>
      <c r="L22" s="795">
        <f>(SUM(F22:F26)-SUM(G22:G26))/SUM(F22:F26)</f>
        <v>1</v>
      </c>
      <c r="M22" s="801"/>
    </row>
    <row r="23" spans="1:13" ht="15.95" customHeight="1" thickBot="1" x14ac:dyDescent="0.3">
      <c r="A23" s="276" t="str">
        <f t="shared" si="1"/>
        <v>Sem13</v>
      </c>
      <c r="B23" s="265">
        <v>26.03</v>
      </c>
      <c r="C23" s="696">
        <v>43550</v>
      </c>
      <c r="D23" s="125" t="s">
        <v>89</v>
      </c>
      <c r="E23" s="266">
        <v>5</v>
      </c>
      <c r="F23" s="125">
        <v>19</v>
      </c>
      <c r="G23" s="266">
        <v>0</v>
      </c>
      <c r="H23" s="495">
        <f t="shared" si="0"/>
        <v>0.79166666666666663</v>
      </c>
      <c r="I23" s="794"/>
      <c r="J23" s="798"/>
      <c r="K23" s="494">
        <f t="shared" si="2"/>
        <v>1</v>
      </c>
      <c r="L23" s="795"/>
      <c r="M23" s="801"/>
    </row>
    <row r="24" spans="1:13" ht="15.95" customHeight="1" thickBot="1" x14ac:dyDescent="0.3">
      <c r="A24" s="276" t="str">
        <f t="shared" si="1"/>
        <v>Sem13</v>
      </c>
      <c r="B24" s="265">
        <v>27.03</v>
      </c>
      <c r="C24" s="696">
        <v>43551</v>
      </c>
      <c r="D24" s="125" t="s">
        <v>89</v>
      </c>
      <c r="E24" s="266">
        <v>4</v>
      </c>
      <c r="F24" s="125">
        <v>18</v>
      </c>
      <c r="G24" s="266">
        <v>0</v>
      </c>
      <c r="H24" s="495">
        <f t="shared" si="0"/>
        <v>0.81818181818181823</v>
      </c>
      <c r="I24" s="794"/>
      <c r="J24" s="798"/>
      <c r="K24" s="494">
        <f t="shared" si="2"/>
        <v>1</v>
      </c>
      <c r="L24" s="795"/>
      <c r="M24" s="801"/>
    </row>
    <row r="25" spans="1:13" ht="15.95" customHeight="1" thickBot="1" x14ac:dyDescent="0.3">
      <c r="A25" s="276" t="str">
        <f t="shared" si="1"/>
        <v>Sem13</v>
      </c>
      <c r="B25" s="265">
        <v>28.03</v>
      </c>
      <c r="C25" s="696">
        <v>43552</v>
      </c>
      <c r="D25" s="125" t="s">
        <v>89</v>
      </c>
      <c r="E25" s="266"/>
      <c r="F25" s="125"/>
      <c r="G25" s="266"/>
      <c r="H25" s="495" t="e">
        <f t="shared" si="0"/>
        <v>#DIV/0!</v>
      </c>
      <c r="I25" s="794"/>
      <c r="J25" s="798"/>
      <c r="K25" s="494" t="e">
        <f t="shared" si="2"/>
        <v>#DIV/0!</v>
      </c>
      <c r="L25" s="795"/>
      <c r="M25" s="801"/>
    </row>
    <row r="26" spans="1:13" ht="15.95" customHeight="1" thickBot="1" x14ac:dyDescent="0.3">
      <c r="A26" s="276" t="str">
        <f t="shared" si="1"/>
        <v>Sem13</v>
      </c>
      <c r="B26" s="269">
        <v>29.03</v>
      </c>
      <c r="C26" s="696">
        <v>43553</v>
      </c>
      <c r="D26" s="125" t="s">
        <v>89</v>
      </c>
      <c r="E26" s="266"/>
      <c r="F26" s="125"/>
      <c r="G26" s="266"/>
      <c r="H26" s="495" t="e">
        <f t="shared" si="0"/>
        <v>#DIV/0!</v>
      </c>
      <c r="I26" s="794"/>
      <c r="J26" s="798"/>
      <c r="K26" s="494" t="e">
        <f t="shared" si="2"/>
        <v>#DIV/0!</v>
      </c>
      <c r="L26" s="795"/>
      <c r="M26" s="801"/>
    </row>
    <row r="27" spans="1:13" ht="15.95" customHeight="1" thickBot="1" x14ac:dyDescent="0.3">
      <c r="A27" s="276" t="str">
        <f t="shared" si="1"/>
        <v>Sem15</v>
      </c>
      <c r="B27" s="269">
        <v>8.0399999999999991</v>
      </c>
      <c r="C27" s="696">
        <v>43563</v>
      </c>
      <c r="D27" s="125" t="s">
        <v>89</v>
      </c>
      <c r="E27" s="266"/>
      <c r="F27" s="125"/>
      <c r="G27" s="266"/>
      <c r="H27" s="495" t="e">
        <f t="shared" si="0"/>
        <v>#DIV/0!</v>
      </c>
      <c r="I27" s="794">
        <f>SUM(F27:F31)/(SUM(E27:F31)-SUM(G27:G31))</f>
        <v>0.86567164179104472</v>
      </c>
      <c r="J27" s="798">
        <f>SUM(F27:F39)/(SUM(E27:F39)-SUM(G27:G39))</f>
        <v>0.88211382113821135</v>
      </c>
      <c r="K27" s="494" t="e">
        <f t="shared" si="2"/>
        <v>#DIV/0!</v>
      </c>
      <c r="L27" s="795">
        <f>(SUM(F27:F31)-SUM(G27:G31))/SUM(F27:F31)</f>
        <v>0.93103448275862066</v>
      </c>
      <c r="M27" s="801">
        <f>(SUM(F27:F39)-SUM(G27:G39))/SUM(F27:F39)</f>
        <v>0.94930875576036866</v>
      </c>
    </row>
    <row r="28" spans="1:13" ht="15.95" customHeight="1" thickBot="1" x14ac:dyDescent="0.3">
      <c r="A28" s="276" t="str">
        <f t="shared" si="1"/>
        <v>Sem15</v>
      </c>
      <c r="B28" s="269">
        <v>9.0399999999999991</v>
      </c>
      <c r="C28" s="696">
        <v>43564</v>
      </c>
      <c r="D28" s="125" t="s">
        <v>89</v>
      </c>
      <c r="E28" s="266"/>
      <c r="F28" s="125"/>
      <c r="G28" s="266"/>
      <c r="H28" s="495" t="e">
        <f t="shared" si="0"/>
        <v>#DIV/0!</v>
      </c>
      <c r="I28" s="794"/>
      <c r="J28" s="798"/>
      <c r="K28" s="494" t="e">
        <f t="shared" si="2"/>
        <v>#DIV/0!</v>
      </c>
      <c r="L28" s="795"/>
      <c r="M28" s="801"/>
    </row>
    <row r="29" spans="1:13" ht="15.95" customHeight="1" thickBot="1" x14ac:dyDescent="0.3">
      <c r="A29" s="276" t="str">
        <f t="shared" si="1"/>
        <v>Sem15</v>
      </c>
      <c r="B29" s="269">
        <v>10.039999999999999</v>
      </c>
      <c r="C29" s="696">
        <v>43565</v>
      </c>
      <c r="D29" s="125" t="s">
        <v>89</v>
      </c>
      <c r="E29" s="266">
        <v>6</v>
      </c>
      <c r="F29" s="125">
        <v>20</v>
      </c>
      <c r="G29" s="266">
        <v>3</v>
      </c>
      <c r="H29" s="495">
        <f t="shared" si="0"/>
        <v>0.86956521739130432</v>
      </c>
      <c r="I29" s="794"/>
      <c r="J29" s="798"/>
      <c r="K29" s="494">
        <f t="shared" si="2"/>
        <v>0.85</v>
      </c>
      <c r="L29" s="795"/>
      <c r="M29" s="801"/>
    </row>
    <row r="30" spans="1:13" ht="15.95" customHeight="1" thickBot="1" x14ac:dyDescent="0.3">
      <c r="A30" s="276" t="str">
        <f t="shared" si="1"/>
        <v>Sem15</v>
      </c>
      <c r="B30" s="269">
        <v>11.04</v>
      </c>
      <c r="C30" s="696">
        <v>43566</v>
      </c>
      <c r="D30" s="125" t="s">
        <v>89</v>
      </c>
      <c r="E30" s="266">
        <v>2</v>
      </c>
      <c r="F30" s="125">
        <v>17</v>
      </c>
      <c r="G30" s="266">
        <v>1</v>
      </c>
      <c r="H30" s="495">
        <f t="shared" si="0"/>
        <v>0.94444444444444442</v>
      </c>
      <c r="I30" s="794"/>
      <c r="J30" s="798"/>
      <c r="K30" s="494">
        <f t="shared" si="2"/>
        <v>0.94117647058823528</v>
      </c>
      <c r="L30" s="795"/>
      <c r="M30" s="801"/>
    </row>
    <row r="31" spans="1:13" ht="15.95" customHeight="1" thickBot="1" x14ac:dyDescent="0.3">
      <c r="A31" s="276" t="str">
        <f t="shared" si="1"/>
        <v>Sem15</v>
      </c>
      <c r="B31" s="270">
        <v>12.04</v>
      </c>
      <c r="C31" s="696">
        <v>43567</v>
      </c>
      <c r="D31" s="144" t="s">
        <v>89</v>
      </c>
      <c r="E31" s="145">
        <v>5</v>
      </c>
      <c r="F31" s="144">
        <v>21</v>
      </c>
      <c r="G31" s="145">
        <v>0</v>
      </c>
      <c r="H31" s="495">
        <f t="shared" si="0"/>
        <v>0.80769230769230771</v>
      </c>
      <c r="I31" s="794"/>
      <c r="J31" s="798"/>
      <c r="K31" s="494">
        <f t="shared" si="2"/>
        <v>1</v>
      </c>
      <c r="L31" s="795"/>
      <c r="M31" s="801"/>
    </row>
    <row r="32" spans="1:13" ht="15.95" customHeight="1" thickBot="1" x14ac:dyDescent="0.3">
      <c r="A32" s="276" t="str">
        <f t="shared" si="1"/>
        <v>Sem16</v>
      </c>
      <c r="B32" s="272">
        <v>15.04</v>
      </c>
      <c r="C32" s="696">
        <v>43570</v>
      </c>
      <c r="D32" s="273" t="s">
        <v>89</v>
      </c>
      <c r="E32" s="274">
        <v>5</v>
      </c>
      <c r="F32" s="273">
        <v>39</v>
      </c>
      <c r="G32" s="274">
        <v>2</v>
      </c>
      <c r="H32" s="495">
        <f>SUM(F32)/(SUM(E32:F32)-G32)</f>
        <v>0.9285714285714286</v>
      </c>
      <c r="I32" s="794">
        <f>SUM(F32:F34)/(SUM(E32:F34)-SUM(G32:G34))</f>
        <v>0.92222222222222228</v>
      </c>
      <c r="J32" s="798"/>
      <c r="K32" s="494">
        <f t="shared" si="2"/>
        <v>0.94871794871794868</v>
      </c>
      <c r="L32" s="795">
        <f>(SUM(F32:F34)-SUM(G32:G34))/SUM(F32:F34)</f>
        <v>0.93975903614457834</v>
      </c>
      <c r="M32" s="801"/>
    </row>
    <row r="33" spans="1:16" ht="15.95" customHeight="1" thickBot="1" x14ac:dyDescent="0.3">
      <c r="A33" s="276" t="str">
        <f t="shared" si="1"/>
        <v>Sem16</v>
      </c>
      <c r="B33" s="269">
        <v>16.04</v>
      </c>
      <c r="C33" s="696">
        <v>43571</v>
      </c>
      <c r="D33" s="125" t="s">
        <v>89</v>
      </c>
      <c r="E33" s="266">
        <v>5</v>
      </c>
      <c r="F33" s="125">
        <v>31</v>
      </c>
      <c r="G33" s="266">
        <v>2</v>
      </c>
      <c r="H33" s="495">
        <f t="shared" si="0"/>
        <v>0.91176470588235292</v>
      </c>
      <c r="I33" s="794"/>
      <c r="J33" s="798"/>
      <c r="K33" s="494">
        <f t="shared" si="2"/>
        <v>0.93548387096774188</v>
      </c>
      <c r="L33" s="795"/>
      <c r="M33" s="801"/>
    </row>
    <row r="34" spans="1:16" ht="15.95" customHeight="1" thickBot="1" x14ac:dyDescent="0.3">
      <c r="A34" s="276" t="str">
        <f t="shared" si="1"/>
        <v>Sem16</v>
      </c>
      <c r="B34" s="269">
        <v>17.04</v>
      </c>
      <c r="C34" s="696">
        <v>43572</v>
      </c>
      <c r="D34" s="125" t="s">
        <v>89</v>
      </c>
      <c r="E34" s="266">
        <v>2</v>
      </c>
      <c r="F34" s="125">
        <v>13</v>
      </c>
      <c r="G34" s="266">
        <v>1</v>
      </c>
      <c r="H34" s="495">
        <f t="shared" ref="H34:H65" si="3">SUM(F34)/(SUM(E34:F34)-G34)</f>
        <v>0.9285714285714286</v>
      </c>
      <c r="I34" s="794"/>
      <c r="J34" s="798"/>
      <c r="K34" s="494">
        <f t="shared" si="2"/>
        <v>0.92307692307692313</v>
      </c>
      <c r="L34" s="795"/>
      <c r="M34" s="801"/>
    </row>
    <row r="35" spans="1:16" ht="15.95" customHeight="1" thickBot="1" x14ac:dyDescent="0.3">
      <c r="A35" s="276" t="str">
        <f t="shared" si="1"/>
        <v>Sem17</v>
      </c>
      <c r="B35" s="269">
        <v>22.04</v>
      </c>
      <c r="C35" s="696">
        <v>43577</v>
      </c>
      <c r="D35" s="125" t="s">
        <v>89</v>
      </c>
      <c r="E35" s="266">
        <v>2</v>
      </c>
      <c r="F35" s="125">
        <v>8</v>
      </c>
      <c r="G35" s="266">
        <v>0</v>
      </c>
      <c r="H35" s="495">
        <f t="shared" si="3"/>
        <v>0.8</v>
      </c>
      <c r="I35" s="794">
        <f>SUM(F35:F39)/(SUM(E35:F39)-SUM(G35:G39))</f>
        <v>0.8539325842696629</v>
      </c>
      <c r="J35" s="798"/>
      <c r="K35" s="494">
        <f t="shared" si="2"/>
        <v>1</v>
      </c>
      <c r="L35" s="795">
        <f>(SUM(F35:F39)-SUM(G35:G39))/SUM(F35:F39)</f>
        <v>0.97368421052631582</v>
      </c>
      <c r="M35" s="801"/>
    </row>
    <row r="36" spans="1:16" ht="15.95" customHeight="1" thickBot="1" x14ac:dyDescent="0.3">
      <c r="A36" s="276" t="str">
        <f t="shared" si="1"/>
        <v>Sem17</v>
      </c>
      <c r="B36" s="269">
        <v>23.04</v>
      </c>
      <c r="C36" s="696">
        <v>43578</v>
      </c>
      <c r="D36" s="125" t="s">
        <v>89</v>
      </c>
      <c r="E36" s="266">
        <v>4</v>
      </c>
      <c r="F36" s="125">
        <v>23</v>
      </c>
      <c r="G36" s="266">
        <v>1</v>
      </c>
      <c r="H36" s="495">
        <f t="shared" si="3"/>
        <v>0.88461538461538458</v>
      </c>
      <c r="I36" s="794"/>
      <c r="J36" s="798"/>
      <c r="K36" s="494">
        <f t="shared" si="2"/>
        <v>0.95652173913043481</v>
      </c>
      <c r="L36" s="795"/>
      <c r="M36" s="801"/>
    </row>
    <row r="37" spans="1:16" ht="15.95" customHeight="1" thickBot="1" x14ac:dyDescent="0.3">
      <c r="A37" s="276" t="str">
        <f t="shared" si="1"/>
        <v>Sem17</v>
      </c>
      <c r="B37" s="269">
        <v>24.04</v>
      </c>
      <c r="C37" s="696">
        <v>43579</v>
      </c>
      <c r="D37" s="125" t="s">
        <v>89</v>
      </c>
      <c r="E37" s="266">
        <v>2</v>
      </c>
      <c r="F37" s="125">
        <v>15</v>
      </c>
      <c r="G37" s="266">
        <v>0</v>
      </c>
      <c r="H37" s="495">
        <f t="shared" si="3"/>
        <v>0.88235294117647056</v>
      </c>
      <c r="I37" s="794"/>
      <c r="J37" s="798"/>
      <c r="K37" s="494">
        <f t="shared" si="2"/>
        <v>1</v>
      </c>
      <c r="L37" s="795"/>
      <c r="M37" s="801"/>
    </row>
    <row r="38" spans="1:16" ht="15.95" customHeight="1" thickBot="1" x14ac:dyDescent="0.3">
      <c r="A38" s="276" t="str">
        <f t="shared" si="1"/>
        <v>Sem17</v>
      </c>
      <c r="B38" s="269">
        <v>25.04</v>
      </c>
      <c r="C38" s="696">
        <v>43580</v>
      </c>
      <c r="D38" s="125" t="s">
        <v>89</v>
      </c>
      <c r="E38" s="266">
        <v>2</v>
      </c>
      <c r="F38" s="125">
        <v>15</v>
      </c>
      <c r="G38" s="266">
        <v>0</v>
      </c>
      <c r="H38" s="495">
        <f t="shared" si="3"/>
        <v>0.88235294117647056</v>
      </c>
      <c r="I38" s="794"/>
      <c r="J38" s="798"/>
      <c r="K38" s="494">
        <f t="shared" si="2"/>
        <v>1</v>
      </c>
      <c r="L38" s="795"/>
      <c r="M38" s="801"/>
    </row>
    <row r="39" spans="1:16" ht="15.95" customHeight="1" thickBot="1" x14ac:dyDescent="0.3">
      <c r="A39" s="276" t="str">
        <f t="shared" si="1"/>
        <v>Sem17</v>
      </c>
      <c r="B39" s="269">
        <v>26.04</v>
      </c>
      <c r="C39" s="696">
        <v>43581</v>
      </c>
      <c r="D39" s="125" t="s">
        <v>89</v>
      </c>
      <c r="E39" s="266">
        <v>5</v>
      </c>
      <c r="F39" s="125">
        <v>15</v>
      </c>
      <c r="G39" s="266">
        <v>1</v>
      </c>
      <c r="H39" s="495">
        <f t="shared" si="3"/>
        <v>0.78947368421052633</v>
      </c>
      <c r="I39" s="794"/>
      <c r="J39" s="798"/>
      <c r="K39" s="494">
        <f t="shared" si="2"/>
        <v>0.93333333333333335</v>
      </c>
      <c r="L39" s="795"/>
      <c r="M39" s="801"/>
    </row>
    <row r="40" spans="1:16" ht="15.95" customHeight="1" thickBot="1" x14ac:dyDescent="0.3">
      <c r="A40" s="276" t="str">
        <f t="shared" si="1"/>
        <v>Sem18</v>
      </c>
      <c r="B40" s="269">
        <v>29.04</v>
      </c>
      <c r="C40" s="696">
        <v>43584</v>
      </c>
      <c r="D40" s="125" t="s">
        <v>89</v>
      </c>
      <c r="E40" s="266">
        <v>3</v>
      </c>
      <c r="F40" s="125">
        <v>16</v>
      </c>
      <c r="G40" s="266">
        <v>0</v>
      </c>
      <c r="H40" s="495">
        <f t="shared" si="3"/>
        <v>0.84210526315789469</v>
      </c>
      <c r="I40" s="497">
        <f>SUM(F40)/(SUM(E40:F40)-SUM(G40))</f>
        <v>0.84210526315789469</v>
      </c>
      <c r="J40" s="798">
        <f>SUM(F40:F55)/(SUM(E40:F55)-SUM(G40:G55))</f>
        <v>0.87859424920127793</v>
      </c>
      <c r="K40" s="494">
        <f t="shared" si="2"/>
        <v>1</v>
      </c>
      <c r="L40" s="494">
        <f>(SUM(F40)-G40)/SUM(F40)</f>
        <v>1</v>
      </c>
      <c r="M40" s="801">
        <f>(SUM(F40:F55)-SUM(G40:G55))/SUM(F40:F55)</f>
        <v>0.97090909090909094</v>
      </c>
    </row>
    <row r="41" spans="1:16" ht="15.95" customHeight="1" thickBot="1" x14ac:dyDescent="0.3">
      <c r="A41" s="276" t="str">
        <f t="shared" si="1"/>
        <v>Sem19</v>
      </c>
      <c r="B41" s="269">
        <v>6.05</v>
      </c>
      <c r="C41" s="696">
        <v>43591</v>
      </c>
      <c r="D41" s="125" t="s">
        <v>89</v>
      </c>
      <c r="E41" s="266">
        <v>3</v>
      </c>
      <c r="F41" s="125">
        <v>16</v>
      </c>
      <c r="G41" s="266">
        <v>1</v>
      </c>
      <c r="H41" s="495">
        <f t="shared" si="3"/>
        <v>0.88888888888888884</v>
      </c>
      <c r="I41" s="794">
        <f>SUM(F41:F45)/(SUM(E41:F45)-SUM(G41:G45))</f>
        <v>0.83908045977011492</v>
      </c>
      <c r="J41" s="798"/>
      <c r="K41" s="494">
        <f t="shared" si="2"/>
        <v>0.9375</v>
      </c>
      <c r="L41" s="795">
        <f>(SUM(F41:F45)-SUM(G41:G45))/SUM(F41:F45)</f>
        <v>0.98630136986301364</v>
      </c>
      <c r="M41" s="801"/>
      <c r="N41" s="275"/>
      <c r="O41" s="277"/>
      <c r="P41" s="278">
        <f>(N41/(N41+E41-G41-O41))</f>
        <v>0</v>
      </c>
    </row>
    <row r="42" spans="1:16" ht="15.95" customHeight="1" thickBot="1" x14ac:dyDescent="0.3">
      <c r="A42" s="276" t="str">
        <f t="shared" si="1"/>
        <v>Sem19</v>
      </c>
      <c r="B42" s="269">
        <v>7.05</v>
      </c>
      <c r="C42" s="696">
        <v>43592</v>
      </c>
      <c r="D42" s="125" t="s">
        <v>89</v>
      </c>
      <c r="E42" s="266">
        <v>6</v>
      </c>
      <c r="F42" s="125">
        <v>14</v>
      </c>
      <c r="G42" s="266">
        <v>0</v>
      </c>
      <c r="H42" s="495">
        <f t="shared" si="3"/>
        <v>0.7</v>
      </c>
      <c r="I42" s="794"/>
      <c r="J42" s="798"/>
      <c r="K42" s="494">
        <f t="shared" si="2"/>
        <v>1</v>
      </c>
      <c r="L42" s="795"/>
      <c r="M42" s="801"/>
      <c r="N42" s="275"/>
      <c r="O42" s="277"/>
      <c r="P42" s="278">
        <f t="shared" ref="P42:P85" si="4">(N42/(N42+E42-G42-O42))</f>
        <v>0</v>
      </c>
    </row>
    <row r="43" spans="1:16" ht="15.95" customHeight="1" thickBot="1" x14ac:dyDescent="0.3">
      <c r="A43" s="276" t="str">
        <f t="shared" si="1"/>
        <v>Sem19</v>
      </c>
      <c r="B43" s="269">
        <v>8.0500000000000007</v>
      </c>
      <c r="C43" s="696">
        <v>43593</v>
      </c>
      <c r="D43" s="125" t="s">
        <v>89</v>
      </c>
      <c r="E43" s="266">
        <v>1</v>
      </c>
      <c r="F43" s="125">
        <v>17</v>
      </c>
      <c r="G43" s="266">
        <v>0</v>
      </c>
      <c r="H43" s="495">
        <f t="shared" si="3"/>
        <v>0.94444444444444442</v>
      </c>
      <c r="I43" s="794"/>
      <c r="J43" s="798"/>
      <c r="K43" s="494">
        <f t="shared" si="2"/>
        <v>1</v>
      </c>
      <c r="L43" s="795"/>
      <c r="M43" s="801"/>
      <c r="N43" s="275"/>
      <c r="O43" s="277"/>
      <c r="P43" s="278">
        <f t="shared" si="4"/>
        <v>0</v>
      </c>
    </row>
    <row r="44" spans="1:16" ht="15.95" customHeight="1" thickBot="1" x14ac:dyDescent="0.3">
      <c r="A44" s="276" t="str">
        <f t="shared" si="1"/>
        <v>Sem19</v>
      </c>
      <c r="B44" s="269">
        <v>9.0500000000000007</v>
      </c>
      <c r="C44" s="696">
        <v>43594</v>
      </c>
      <c r="D44" s="125" t="s">
        <v>89</v>
      </c>
      <c r="E44" s="266">
        <v>2</v>
      </c>
      <c r="F44" s="125">
        <v>12</v>
      </c>
      <c r="G44" s="266">
        <v>0</v>
      </c>
      <c r="H44" s="495">
        <f t="shared" si="3"/>
        <v>0.8571428571428571</v>
      </c>
      <c r="I44" s="794"/>
      <c r="J44" s="798"/>
      <c r="K44" s="494">
        <f t="shared" si="2"/>
        <v>1</v>
      </c>
      <c r="L44" s="795"/>
      <c r="M44" s="801"/>
      <c r="N44" s="275"/>
      <c r="O44" s="277"/>
      <c r="P44" s="278">
        <f t="shared" si="4"/>
        <v>0</v>
      </c>
    </row>
    <row r="45" spans="1:16" ht="15.95" customHeight="1" thickBot="1" x14ac:dyDescent="0.3">
      <c r="A45" s="276" t="str">
        <f t="shared" si="1"/>
        <v>Sem19</v>
      </c>
      <c r="B45" s="269">
        <v>10.050000000000001</v>
      </c>
      <c r="C45" s="696">
        <v>43595</v>
      </c>
      <c r="D45" s="125" t="s">
        <v>89</v>
      </c>
      <c r="E45" s="266">
        <v>3</v>
      </c>
      <c r="F45" s="125">
        <v>14</v>
      </c>
      <c r="G45" s="266">
        <v>0</v>
      </c>
      <c r="H45" s="495">
        <f t="shared" si="3"/>
        <v>0.82352941176470584</v>
      </c>
      <c r="I45" s="794"/>
      <c r="J45" s="798"/>
      <c r="K45" s="494">
        <f t="shared" si="2"/>
        <v>1</v>
      </c>
      <c r="L45" s="795"/>
      <c r="M45" s="801"/>
      <c r="N45" s="275"/>
      <c r="O45" s="277"/>
      <c r="P45" s="278" t="s">
        <v>635</v>
      </c>
    </row>
    <row r="46" spans="1:16" ht="15.75" customHeight="1" thickBot="1" x14ac:dyDescent="0.3">
      <c r="A46" s="276" t="str">
        <f t="shared" si="1"/>
        <v>Sem20</v>
      </c>
      <c r="B46" s="269">
        <v>13.05</v>
      </c>
      <c r="C46" s="696">
        <v>43598</v>
      </c>
      <c r="D46" s="125" t="s">
        <v>89</v>
      </c>
      <c r="E46" s="266">
        <v>2</v>
      </c>
      <c r="F46" s="125">
        <v>8</v>
      </c>
      <c r="G46" s="266">
        <v>0</v>
      </c>
      <c r="H46" s="495">
        <f t="shared" si="3"/>
        <v>0.8</v>
      </c>
      <c r="I46" s="794">
        <f>SUM(F46:F50)/(SUM(E46:F50)-SUM(G46:G50))</f>
        <v>0.86734693877551017</v>
      </c>
      <c r="J46" s="798"/>
      <c r="K46" s="494">
        <f t="shared" si="2"/>
        <v>1</v>
      </c>
      <c r="L46" s="795">
        <f>(SUM(F46:F50)-SUM(G46:G50))/SUM(F46:F50)</f>
        <v>0.96470588235294119</v>
      </c>
      <c r="M46" s="801"/>
      <c r="N46" s="275"/>
      <c r="O46" s="277"/>
      <c r="P46" s="278">
        <f t="shared" si="4"/>
        <v>0</v>
      </c>
    </row>
    <row r="47" spans="1:16" ht="15.75" customHeight="1" thickBot="1" x14ac:dyDescent="0.3">
      <c r="A47" s="276" t="str">
        <f t="shared" si="1"/>
        <v>Sem20</v>
      </c>
      <c r="B47" s="269">
        <v>14.05</v>
      </c>
      <c r="C47" s="696">
        <v>43599</v>
      </c>
      <c r="D47" s="125" t="s">
        <v>89</v>
      </c>
      <c r="E47" s="266">
        <v>1</v>
      </c>
      <c r="F47" s="342">
        <v>11</v>
      </c>
      <c r="G47" s="266">
        <v>0</v>
      </c>
      <c r="H47" s="495">
        <f t="shared" si="3"/>
        <v>0.91666666666666663</v>
      </c>
      <c r="I47" s="794"/>
      <c r="J47" s="798"/>
      <c r="K47" s="494">
        <f t="shared" si="2"/>
        <v>1</v>
      </c>
      <c r="L47" s="795"/>
      <c r="M47" s="801"/>
      <c r="N47" s="275"/>
      <c r="O47" s="277"/>
      <c r="P47" s="278">
        <f t="shared" si="4"/>
        <v>0</v>
      </c>
    </row>
    <row r="48" spans="1:16" ht="15.75" customHeight="1" thickBot="1" x14ac:dyDescent="0.3">
      <c r="A48" s="276" t="str">
        <f t="shared" si="1"/>
        <v>Sem20</v>
      </c>
      <c r="B48" s="269">
        <v>15.05</v>
      </c>
      <c r="C48" s="696">
        <v>43600</v>
      </c>
      <c r="D48" s="125" t="s">
        <v>89</v>
      </c>
      <c r="E48" s="266">
        <v>3</v>
      </c>
      <c r="F48" s="125">
        <v>17</v>
      </c>
      <c r="G48" s="266">
        <v>0</v>
      </c>
      <c r="H48" s="495">
        <f t="shared" si="3"/>
        <v>0.85</v>
      </c>
      <c r="I48" s="794"/>
      <c r="J48" s="798"/>
      <c r="K48" s="494">
        <f t="shared" si="2"/>
        <v>1</v>
      </c>
      <c r="L48" s="795"/>
      <c r="M48" s="801"/>
      <c r="N48" s="275"/>
      <c r="O48" s="277"/>
      <c r="P48" s="278">
        <f t="shared" si="4"/>
        <v>0</v>
      </c>
    </row>
    <row r="49" spans="1:16" ht="15.75" customHeight="1" thickBot="1" x14ac:dyDescent="0.3">
      <c r="A49" s="276" t="str">
        <f t="shared" si="1"/>
        <v>Sem20</v>
      </c>
      <c r="B49" s="269">
        <v>16.05</v>
      </c>
      <c r="C49" s="696">
        <v>43601</v>
      </c>
      <c r="D49" s="125" t="s">
        <v>89</v>
      </c>
      <c r="E49" s="266">
        <v>3</v>
      </c>
      <c r="F49" s="125">
        <v>18</v>
      </c>
      <c r="G49" s="266">
        <v>0</v>
      </c>
      <c r="H49" s="495">
        <f t="shared" si="3"/>
        <v>0.8571428571428571</v>
      </c>
      <c r="I49" s="794"/>
      <c r="J49" s="798"/>
      <c r="K49" s="494">
        <f t="shared" si="2"/>
        <v>1</v>
      </c>
      <c r="L49" s="795"/>
      <c r="M49" s="801"/>
      <c r="N49" s="275"/>
      <c r="O49" s="277"/>
      <c r="P49" s="278">
        <f t="shared" si="4"/>
        <v>0</v>
      </c>
    </row>
    <row r="50" spans="1:16" ht="15.75" customHeight="1" thickBot="1" x14ac:dyDescent="0.3">
      <c r="A50" s="276" t="str">
        <f t="shared" si="1"/>
        <v>Sem20</v>
      </c>
      <c r="B50" s="269">
        <v>17.05</v>
      </c>
      <c r="C50" s="696">
        <v>43602</v>
      </c>
      <c r="D50" s="125" t="s">
        <v>89</v>
      </c>
      <c r="E50" s="266">
        <v>7</v>
      </c>
      <c r="F50" s="125">
        <v>31</v>
      </c>
      <c r="G50" s="266">
        <v>3</v>
      </c>
      <c r="H50" s="495">
        <f t="shared" si="3"/>
        <v>0.88571428571428568</v>
      </c>
      <c r="I50" s="794"/>
      <c r="J50" s="798"/>
      <c r="K50" s="494">
        <f t="shared" si="2"/>
        <v>0.90322580645161288</v>
      </c>
      <c r="L50" s="795"/>
      <c r="M50" s="801"/>
      <c r="N50" s="275"/>
      <c r="O50" s="277"/>
      <c r="P50" s="278">
        <f t="shared" si="4"/>
        <v>0</v>
      </c>
    </row>
    <row r="51" spans="1:16" ht="15.75" customHeight="1" thickBot="1" x14ac:dyDescent="0.3">
      <c r="A51" s="276" t="str">
        <f t="shared" si="1"/>
        <v>Sem21</v>
      </c>
      <c r="B51" s="269">
        <v>20.05</v>
      </c>
      <c r="C51" s="696">
        <v>43605</v>
      </c>
      <c r="D51" s="125" t="s">
        <v>89</v>
      </c>
      <c r="E51" s="266">
        <v>3</v>
      </c>
      <c r="F51" s="125">
        <v>26</v>
      </c>
      <c r="G51" s="266">
        <v>1</v>
      </c>
      <c r="H51" s="495">
        <f t="shared" si="3"/>
        <v>0.9285714285714286</v>
      </c>
      <c r="I51" s="794">
        <f>SUM(F51:F55)/(SUM(E51:F55)-SUM(G51:G55))</f>
        <v>0.92660550458715596</v>
      </c>
      <c r="J51" s="798"/>
      <c r="K51" s="494">
        <f t="shared" si="2"/>
        <v>0.96153846153846156</v>
      </c>
      <c r="L51" s="795">
        <f>(SUM(F51:F55)-SUM(G51:G55))/SUM(F51:F55)</f>
        <v>0.96039603960396036</v>
      </c>
      <c r="M51" s="801"/>
      <c r="N51" s="275"/>
      <c r="O51" s="277"/>
      <c r="P51" s="278">
        <f t="shared" si="4"/>
        <v>0</v>
      </c>
    </row>
    <row r="52" spans="1:16" ht="15.75" customHeight="1" thickBot="1" x14ac:dyDescent="0.3">
      <c r="A52" s="276" t="str">
        <f t="shared" si="1"/>
        <v>Sem21</v>
      </c>
      <c r="B52" s="269">
        <v>21.05</v>
      </c>
      <c r="C52" s="696">
        <v>43606</v>
      </c>
      <c r="D52" s="125" t="s">
        <v>89</v>
      </c>
      <c r="E52" s="266">
        <v>2</v>
      </c>
      <c r="F52" s="125">
        <v>37</v>
      </c>
      <c r="G52" s="266">
        <v>0</v>
      </c>
      <c r="H52" s="495">
        <f t="shared" si="3"/>
        <v>0.94871794871794868</v>
      </c>
      <c r="I52" s="794"/>
      <c r="J52" s="798"/>
      <c r="K52" s="494">
        <f t="shared" si="2"/>
        <v>1</v>
      </c>
      <c r="L52" s="795"/>
      <c r="M52" s="801"/>
      <c r="N52" s="275"/>
      <c r="O52" s="277"/>
      <c r="P52" s="278">
        <f t="shared" si="4"/>
        <v>0</v>
      </c>
    </row>
    <row r="53" spans="1:16" ht="15.75" customHeight="1" thickBot="1" x14ac:dyDescent="0.3">
      <c r="A53" s="276" t="str">
        <f t="shared" si="1"/>
        <v>Sem21</v>
      </c>
      <c r="B53" s="269">
        <v>22.05</v>
      </c>
      <c r="C53" s="696">
        <v>43607</v>
      </c>
      <c r="D53" s="125" t="s">
        <v>89</v>
      </c>
      <c r="E53" s="266">
        <v>2</v>
      </c>
      <c r="F53" s="125">
        <v>19</v>
      </c>
      <c r="G53" s="266">
        <v>1</v>
      </c>
      <c r="H53" s="495">
        <f t="shared" si="3"/>
        <v>0.95</v>
      </c>
      <c r="I53" s="794"/>
      <c r="J53" s="798"/>
      <c r="K53" s="494">
        <f t="shared" si="2"/>
        <v>0.94736842105263153</v>
      </c>
      <c r="L53" s="795"/>
      <c r="M53" s="801"/>
      <c r="N53" s="275"/>
      <c r="O53" s="277"/>
      <c r="P53" s="278">
        <f t="shared" si="4"/>
        <v>0</v>
      </c>
    </row>
    <row r="54" spans="1:16" ht="17.25" customHeight="1" thickBot="1" x14ac:dyDescent="0.3">
      <c r="A54" s="276" t="str">
        <f t="shared" si="1"/>
        <v>Sem21</v>
      </c>
      <c r="B54" s="269">
        <v>23.05</v>
      </c>
      <c r="C54" s="696">
        <v>43608</v>
      </c>
      <c r="D54" s="125" t="s">
        <v>89</v>
      </c>
      <c r="E54" s="266">
        <v>5</v>
      </c>
      <c r="F54" s="125">
        <v>19</v>
      </c>
      <c r="G54" s="266">
        <v>2</v>
      </c>
      <c r="H54" s="495">
        <f t="shared" si="3"/>
        <v>0.86363636363636365</v>
      </c>
      <c r="I54" s="794"/>
      <c r="J54" s="798"/>
      <c r="K54" s="494">
        <f t="shared" si="2"/>
        <v>0.89473684210526316</v>
      </c>
      <c r="L54" s="795"/>
      <c r="M54" s="801"/>
      <c r="N54" s="275"/>
      <c r="O54" s="277"/>
      <c r="P54" s="278">
        <f t="shared" si="4"/>
        <v>0</v>
      </c>
    </row>
    <row r="55" spans="1:16" ht="15.75" customHeight="1" thickBot="1" x14ac:dyDescent="0.3">
      <c r="A55" s="276" t="str">
        <f t="shared" si="1"/>
        <v>Sem21</v>
      </c>
      <c r="B55" s="269">
        <v>24.05</v>
      </c>
      <c r="C55" s="696">
        <v>43609</v>
      </c>
      <c r="D55" s="125"/>
      <c r="E55" s="266"/>
      <c r="F55" s="125"/>
      <c r="G55" s="266"/>
      <c r="H55" s="495" t="e">
        <f t="shared" si="3"/>
        <v>#DIV/0!</v>
      </c>
      <c r="I55" s="794"/>
      <c r="J55" s="798"/>
      <c r="K55" s="494" t="e">
        <f t="shared" si="2"/>
        <v>#DIV/0!</v>
      </c>
      <c r="L55" s="795"/>
      <c r="M55" s="801"/>
      <c r="N55" s="275"/>
      <c r="O55" s="277"/>
      <c r="P55" s="278" t="e">
        <f t="shared" si="4"/>
        <v>#DIV/0!</v>
      </c>
    </row>
    <row r="56" spans="1:16" ht="15.75" customHeight="1" thickBot="1" x14ac:dyDescent="0.3">
      <c r="A56" s="276" t="str">
        <f t="shared" si="1"/>
        <v>Sem26</v>
      </c>
      <c r="B56" s="269">
        <v>24.06</v>
      </c>
      <c r="C56" s="696">
        <v>43640</v>
      </c>
      <c r="D56" s="125" t="s">
        <v>89</v>
      </c>
      <c r="E56" s="266">
        <v>2</v>
      </c>
      <c r="F56" s="125">
        <v>11</v>
      </c>
      <c r="G56" s="266">
        <v>1</v>
      </c>
      <c r="H56" s="495">
        <f t="shared" si="3"/>
        <v>0.91666666666666663</v>
      </c>
      <c r="I56" s="794">
        <f>SUM(F56:F60)/(SUM(E56:F60)-SUM(G56:G60))</f>
        <v>0.91666666666666663</v>
      </c>
      <c r="J56" s="798">
        <f>SUM(F56:F60)/(SUM(E56:F60)-SUM(G56:G60))</f>
        <v>0.91666666666666663</v>
      </c>
      <c r="K56" s="494">
        <f t="shared" si="2"/>
        <v>0.90909090909090906</v>
      </c>
      <c r="L56" s="795">
        <f>(SUM(F56:F60)-SUM(G56:G60))/SUM(F56:F60)</f>
        <v>0.95959595959595956</v>
      </c>
      <c r="M56" s="801">
        <f>(SUM(F56:F60)-SUM(G56:G60))/SUM(F56:F60)</f>
        <v>0.95959595959595956</v>
      </c>
      <c r="N56" s="275"/>
      <c r="O56" s="277"/>
      <c r="P56" s="278">
        <f t="shared" si="4"/>
        <v>0</v>
      </c>
    </row>
    <row r="57" spans="1:16" ht="15.75" customHeight="1" thickBot="1" x14ac:dyDescent="0.3">
      <c r="A57" s="276" t="str">
        <f t="shared" si="1"/>
        <v>Sem26</v>
      </c>
      <c r="B57" s="269">
        <v>25.06</v>
      </c>
      <c r="C57" s="696">
        <v>43641</v>
      </c>
      <c r="D57" s="125" t="s">
        <v>89</v>
      </c>
      <c r="E57" s="266">
        <v>4</v>
      </c>
      <c r="F57" s="125">
        <v>24</v>
      </c>
      <c r="G57" s="266">
        <v>1</v>
      </c>
      <c r="H57" s="495">
        <f t="shared" si="3"/>
        <v>0.88888888888888884</v>
      </c>
      <c r="I57" s="794"/>
      <c r="J57" s="798"/>
      <c r="K57" s="494">
        <f t="shared" si="2"/>
        <v>0.95833333333333337</v>
      </c>
      <c r="L57" s="795"/>
      <c r="M57" s="801"/>
      <c r="N57" s="275"/>
      <c r="O57" s="277"/>
      <c r="P57" s="278">
        <f t="shared" si="4"/>
        <v>0</v>
      </c>
    </row>
    <row r="58" spans="1:16" ht="15.75" customHeight="1" thickBot="1" x14ac:dyDescent="0.3">
      <c r="A58" s="276" t="str">
        <f t="shared" si="1"/>
        <v>Sem26</v>
      </c>
      <c r="B58" s="269">
        <v>26.06</v>
      </c>
      <c r="C58" s="696">
        <v>43642</v>
      </c>
      <c r="D58" s="125" t="s">
        <v>89</v>
      </c>
      <c r="E58" s="266">
        <v>1</v>
      </c>
      <c r="F58" s="125">
        <v>25</v>
      </c>
      <c r="G58" s="266">
        <v>0</v>
      </c>
      <c r="H58" s="495">
        <f t="shared" si="3"/>
        <v>0.96153846153846156</v>
      </c>
      <c r="I58" s="794"/>
      <c r="J58" s="798"/>
      <c r="K58" s="494">
        <f t="shared" ref="K58:K75" si="5">(SUM(F58)-G58)/SUM(F58)</f>
        <v>1</v>
      </c>
      <c r="L58" s="795"/>
      <c r="M58" s="801"/>
      <c r="N58" s="275"/>
      <c r="O58" s="277"/>
      <c r="P58" s="278">
        <f t="shared" si="4"/>
        <v>0</v>
      </c>
    </row>
    <row r="59" spans="1:16" ht="15.75" customHeight="1" thickBot="1" x14ac:dyDescent="0.3">
      <c r="A59" s="276" t="str">
        <f t="shared" si="1"/>
        <v>Sem26</v>
      </c>
      <c r="B59" s="269">
        <v>27.06</v>
      </c>
      <c r="C59" s="696">
        <v>43643</v>
      </c>
      <c r="D59" s="125" t="s">
        <v>89</v>
      </c>
      <c r="E59" s="266">
        <v>4</v>
      </c>
      <c r="F59" s="125">
        <v>14</v>
      </c>
      <c r="G59" s="266">
        <v>2</v>
      </c>
      <c r="H59" s="495">
        <f t="shared" si="3"/>
        <v>0.875</v>
      </c>
      <c r="I59" s="794"/>
      <c r="J59" s="798"/>
      <c r="K59" s="494">
        <f t="shared" si="5"/>
        <v>0.8571428571428571</v>
      </c>
      <c r="L59" s="795"/>
      <c r="M59" s="801"/>
      <c r="N59" s="275"/>
      <c r="O59" s="277"/>
      <c r="P59" s="278">
        <f t="shared" si="4"/>
        <v>0</v>
      </c>
    </row>
    <row r="60" spans="1:16" ht="15.75" customHeight="1" thickBot="1" x14ac:dyDescent="0.3">
      <c r="A60" s="276" t="str">
        <f t="shared" si="1"/>
        <v>Sem26</v>
      </c>
      <c r="B60" s="269">
        <v>28.06</v>
      </c>
      <c r="C60" s="696">
        <v>43644</v>
      </c>
      <c r="D60" s="125" t="s">
        <v>89</v>
      </c>
      <c r="E60" s="266">
        <v>2</v>
      </c>
      <c r="F60" s="125">
        <v>25</v>
      </c>
      <c r="G60" s="266">
        <v>0</v>
      </c>
      <c r="H60" s="495">
        <f t="shared" si="3"/>
        <v>0.92592592592592593</v>
      </c>
      <c r="I60" s="794"/>
      <c r="J60" s="798"/>
      <c r="K60" s="494">
        <f t="shared" si="5"/>
        <v>1</v>
      </c>
      <c r="L60" s="795"/>
      <c r="M60" s="801"/>
      <c r="N60" s="275"/>
      <c r="O60" s="277"/>
      <c r="P60" s="278">
        <f t="shared" si="4"/>
        <v>0</v>
      </c>
    </row>
    <row r="61" spans="1:16" ht="15.75" customHeight="1" thickBot="1" x14ac:dyDescent="0.3">
      <c r="A61" s="276" t="str">
        <f t="shared" si="1"/>
        <v>Sem30</v>
      </c>
      <c r="B61" s="400">
        <v>43668</v>
      </c>
      <c r="C61" s="696">
        <v>43668</v>
      </c>
      <c r="D61" s="125" t="s">
        <v>89</v>
      </c>
      <c r="E61" s="266">
        <v>4</v>
      </c>
      <c r="F61" s="125">
        <v>13</v>
      </c>
      <c r="G61" s="266">
        <v>0</v>
      </c>
      <c r="H61" s="495">
        <f t="shared" si="3"/>
        <v>0.76470588235294112</v>
      </c>
      <c r="I61" s="794">
        <f>SUM(F61:F65)/(SUM(E61:F65)-SUM(G61:G65))</f>
        <v>0.79069767441860461</v>
      </c>
      <c r="J61" s="798">
        <f>SUM(F61:F70)/(SUM(E61:F70)-SUM(G61:G70))</f>
        <v>0.79326923076923073</v>
      </c>
      <c r="K61" s="494">
        <f t="shared" si="5"/>
        <v>1</v>
      </c>
      <c r="L61" s="795">
        <f>(SUM(F61:F65)-SUM(G61:G65))/SUM(F61:F65)</f>
        <v>0.97058823529411764</v>
      </c>
      <c r="M61" s="801">
        <f>(SUM(F61:F70)-SUM(G61:G70))/SUM(F61:F70)</f>
        <v>0.97575757575757571</v>
      </c>
      <c r="N61" s="275"/>
      <c r="O61" s="277"/>
      <c r="P61" s="278">
        <f t="shared" si="4"/>
        <v>0</v>
      </c>
    </row>
    <row r="62" spans="1:16" ht="15.75" customHeight="1" thickBot="1" x14ac:dyDescent="0.3">
      <c r="A62" s="276" t="str">
        <f t="shared" si="1"/>
        <v>Sem30</v>
      </c>
      <c r="B62" s="400">
        <v>43669</v>
      </c>
      <c r="C62" s="696">
        <v>43669</v>
      </c>
      <c r="D62" s="125" t="s">
        <v>89</v>
      </c>
      <c r="E62" s="266">
        <v>2</v>
      </c>
      <c r="F62" s="125">
        <v>12</v>
      </c>
      <c r="G62" s="266">
        <v>0</v>
      </c>
      <c r="H62" s="495">
        <f t="shared" si="3"/>
        <v>0.8571428571428571</v>
      </c>
      <c r="I62" s="794"/>
      <c r="J62" s="798"/>
      <c r="K62" s="494">
        <f t="shared" si="5"/>
        <v>1</v>
      </c>
      <c r="L62" s="795"/>
      <c r="M62" s="801"/>
      <c r="N62" s="275"/>
      <c r="O62" s="277"/>
      <c r="P62" s="278">
        <f t="shared" si="4"/>
        <v>0</v>
      </c>
    </row>
    <row r="63" spans="1:16" ht="15.75" customHeight="1" thickBot="1" x14ac:dyDescent="0.3">
      <c r="A63" s="276" t="str">
        <f t="shared" si="1"/>
        <v>Sem30</v>
      </c>
      <c r="B63" s="400">
        <v>43670</v>
      </c>
      <c r="C63" s="696">
        <v>43670</v>
      </c>
      <c r="D63" s="125" t="s">
        <v>89</v>
      </c>
      <c r="E63" s="266">
        <v>5</v>
      </c>
      <c r="F63" s="125">
        <v>13</v>
      </c>
      <c r="G63" s="266">
        <v>0</v>
      </c>
      <c r="H63" s="495">
        <f t="shared" si="3"/>
        <v>0.72222222222222221</v>
      </c>
      <c r="I63" s="794"/>
      <c r="J63" s="798"/>
      <c r="K63" s="494">
        <f t="shared" si="5"/>
        <v>1</v>
      </c>
      <c r="L63" s="795"/>
      <c r="M63" s="801"/>
      <c r="N63" s="275"/>
      <c r="O63" s="277"/>
      <c r="P63" s="278">
        <f t="shared" si="4"/>
        <v>0</v>
      </c>
    </row>
    <row r="64" spans="1:16" ht="15.75" customHeight="1" thickBot="1" x14ac:dyDescent="0.3">
      <c r="A64" s="276" t="str">
        <f t="shared" si="1"/>
        <v>Sem30</v>
      </c>
      <c r="B64" s="400">
        <v>43671</v>
      </c>
      <c r="C64" s="696">
        <v>43671</v>
      </c>
      <c r="D64" s="125" t="s">
        <v>89</v>
      </c>
      <c r="E64" s="266">
        <v>7</v>
      </c>
      <c r="F64" s="125">
        <v>12</v>
      </c>
      <c r="G64" s="266">
        <v>2</v>
      </c>
      <c r="H64" s="495">
        <f t="shared" si="3"/>
        <v>0.70588235294117652</v>
      </c>
      <c r="I64" s="794"/>
      <c r="J64" s="798"/>
      <c r="K64" s="494">
        <f t="shared" si="5"/>
        <v>0.83333333333333337</v>
      </c>
      <c r="L64" s="795"/>
      <c r="M64" s="801"/>
      <c r="N64" s="275"/>
      <c r="O64" s="277"/>
      <c r="P64" s="278">
        <f t="shared" si="4"/>
        <v>0</v>
      </c>
    </row>
    <row r="65" spans="1:16" ht="15.75" customHeight="1" thickBot="1" x14ac:dyDescent="0.3">
      <c r="A65" s="276" t="str">
        <f t="shared" si="1"/>
        <v>Sem30</v>
      </c>
      <c r="B65" s="400">
        <v>43672</v>
      </c>
      <c r="C65" s="696">
        <v>43672</v>
      </c>
      <c r="D65" s="125" t="s">
        <v>89</v>
      </c>
      <c r="E65" s="266">
        <v>2</v>
      </c>
      <c r="F65" s="125">
        <v>18</v>
      </c>
      <c r="G65" s="266">
        <v>0</v>
      </c>
      <c r="H65" s="495">
        <f t="shared" si="3"/>
        <v>0.9</v>
      </c>
      <c r="I65" s="794"/>
      <c r="J65" s="798"/>
      <c r="K65" s="494">
        <f t="shared" si="5"/>
        <v>1</v>
      </c>
      <c r="L65" s="795"/>
      <c r="M65" s="801"/>
      <c r="N65" s="275"/>
      <c r="O65" s="277"/>
      <c r="P65" s="278">
        <f t="shared" si="4"/>
        <v>0</v>
      </c>
    </row>
    <row r="66" spans="1:16" ht="15.75" customHeight="1" thickBot="1" x14ac:dyDescent="0.3">
      <c r="A66" s="276" t="str">
        <f t="shared" si="1"/>
        <v>Sem31</v>
      </c>
      <c r="B66" s="400">
        <v>43675</v>
      </c>
      <c r="C66" s="696">
        <v>43675</v>
      </c>
      <c r="D66" s="125" t="s">
        <v>89</v>
      </c>
      <c r="E66" s="266">
        <v>7</v>
      </c>
      <c r="F66" s="125">
        <v>15</v>
      </c>
      <c r="G66" s="266">
        <v>1</v>
      </c>
      <c r="H66" s="495">
        <f t="shared" ref="H66:H85" si="6">SUM(F66)/(SUM(E66:F66)-G66)</f>
        <v>0.7142857142857143</v>
      </c>
      <c r="I66" s="794">
        <f>SUM(F66:F70)/(SUM(E66:F70)-SUM(G66:G70))</f>
        <v>0.79508196721311475</v>
      </c>
      <c r="J66" s="798"/>
      <c r="K66" s="494">
        <f t="shared" si="5"/>
        <v>0.93333333333333335</v>
      </c>
      <c r="L66" s="795">
        <f>(SUM(F66:F70)-SUM(G66:G70))/SUM(F66:F70)</f>
        <v>0.97938144329896903</v>
      </c>
      <c r="M66" s="801"/>
      <c r="N66" s="275"/>
      <c r="O66" s="277"/>
      <c r="P66" s="278">
        <f t="shared" si="4"/>
        <v>0</v>
      </c>
    </row>
    <row r="67" spans="1:16" ht="15.75" customHeight="1" thickBot="1" x14ac:dyDescent="0.3">
      <c r="A67" s="276" t="str">
        <f t="shared" si="1"/>
        <v>Sem31</v>
      </c>
      <c r="B67" s="400">
        <v>43676</v>
      </c>
      <c r="C67" s="696">
        <v>43676</v>
      </c>
      <c r="D67" s="125" t="s">
        <v>89</v>
      </c>
      <c r="E67" s="266">
        <v>5</v>
      </c>
      <c r="F67" s="125">
        <v>20</v>
      </c>
      <c r="G67" s="266">
        <v>0</v>
      </c>
      <c r="H67" s="495">
        <f t="shared" si="6"/>
        <v>0.8</v>
      </c>
      <c r="I67" s="794"/>
      <c r="J67" s="798"/>
      <c r="K67" s="494">
        <f t="shared" si="5"/>
        <v>1</v>
      </c>
      <c r="L67" s="795"/>
      <c r="M67" s="801"/>
      <c r="N67" s="275"/>
      <c r="O67" s="277"/>
      <c r="P67" s="278">
        <f t="shared" si="4"/>
        <v>0</v>
      </c>
    </row>
    <row r="68" spans="1:16" ht="15.75" customHeight="1" thickBot="1" x14ac:dyDescent="0.3">
      <c r="A68" s="276" t="str">
        <f t="shared" ref="A68:A131" si="7">+"Sem"&amp;WEEKNUM(C68,2)</f>
        <v>Sem31</v>
      </c>
      <c r="B68" s="400">
        <v>43677</v>
      </c>
      <c r="C68" s="696">
        <v>43677</v>
      </c>
      <c r="D68" s="125" t="s">
        <v>89</v>
      </c>
      <c r="E68" s="266">
        <v>5</v>
      </c>
      <c r="F68" s="125">
        <v>17</v>
      </c>
      <c r="G68" s="266">
        <v>0</v>
      </c>
      <c r="H68" s="495">
        <f t="shared" si="6"/>
        <v>0.77272727272727271</v>
      </c>
      <c r="I68" s="794"/>
      <c r="J68" s="798"/>
      <c r="K68" s="494">
        <f t="shared" si="5"/>
        <v>1</v>
      </c>
      <c r="L68" s="795"/>
      <c r="M68" s="801"/>
      <c r="N68" s="275"/>
      <c r="O68" s="277"/>
      <c r="P68" s="278">
        <f t="shared" si="4"/>
        <v>0</v>
      </c>
    </row>
    <row r="69" spans="1:16" ht="15.75" customHeight="1" thickBot="1" x14ac:dyDescent="0.3">
      <c r="A69" s="276" t="str">
        <f t="shared" si="7"/>
        <v>Sem31</v>
      </c>
      <c r="B69" s="400">
        <v>43678</v>
      </c>
      <c r="C69" s="696">
        <v>43678</v>
      </c>
      <c r="D69" s="125" t="s">
        <v>89</v>
      </c>
      <c r="E69" s="266">
        <v>4</v>
      </c>
      <c r="F69" s="125">
        <v>27</v>
      </c>
      <c r="G69" s="266">
        <v>1</v>
      </c>
      <c r="H69" s="495">
        <f t="shared" si="6"/>
        <v>0.9</v>
      </c>
      <c r="I69" s="794"/>
      <c r="J69" s="798"/>
      <c r="K69" s="494">
        <f t="shared" si="5"/>
        <v>0.96296296296296291</v>
      </c>
      <c r="L69" s="795"/>
      <c r="M69" s="801"/>
      <c r="N69" s="275"/>
      <c r="O69" s="277"/>
      <c r="P69" s="278">
        <f t="shared" si="4"/>
        <v>0</v>
      </c>
    </row>
    <row r="70" spans="1:16" ht="15.75" customHeight="1" thickBot="1" x14ac:dyDescent="0.3">
      <c r="A70" s="276" t="str">
        <f t="shared" si="7"/>
        <v>Sem31</v>
      </c>
      <c r="B70" s="400">
        <v>43679</v>
      </c>
      <c r="C70" s="696">
        <v>43679</v>
      </c>
      <c r="D70" s="125" t="s">
        <v>89</v>
      </c>
      <c r="E70" s="266">
        <v>6</v>
      </c>
      <c r="F70" s="125">
        <v>18</v>
      </c>
      <c r="G70" s="266">
        <v>0</v>
      </c>
      <c r="H70" s="495">
        <f t="shared" si="6"/>
        <v>0.75</v>
      </c>
      <c r="I70" s="794"/>
      <c r="J70" s="798"/>
      <c r="K70" s="494">
        <f t="shared" si="5"/>
        <v>1</v>
      </c>
      <c r="L70" s="795"/>
      <c r="M70" s="801"/>
      <c r="N70" s="275"/>
      <c r="O70" s="277"/>
      <c r="P70" s="278">
        <f t="shared" si="4"/>
        <v>0</v>
      </c>
    </row>
    <row r="71" spans="1:16" ht="15.75" customHeight="1" thickBot="1" x14ac:dyDescent="0.3">
      <c r="A71" s="276" t="str">
        <f t="shared" si="7"/>
        <v>Sem32</v>
      </c>
      <c r="B71" s="400">
        <v>43682</v>
      </c>
      <c r="C71" s="696">
        <v>43682</v>
      </c>
      <c r="D71" s="125" t="s">
        <v>89</v>
      </c>
      <c r="E71" s="266">
        <v>3</v>
      </c>
      <c r="F71" s="125">
        <v>17</v>
      </c>
      <c r="G71" s="266">
        <v>0</v>
      </c>
      <c r="H71" s="495">
        <f t="shared" si="6"/>
        <v>0.85</v>
      </c>
      <c r="I71" s="794">
        <f>SUM(F71:F75)/(SUM(E71:F75)-SUM(G71:G75))</f>
        <v>0.89583333333333337</v>
      </c>
      <c r="J71" s="798">
        <f>SUM(F71:F90)/(SUM(E71:F90)-SUM(G71:G90))</f>
        <v>0.90981963927855714</v>
      </c>
      <c r="K71" s="494">
        <f t="shared" si="5"/>
        <v>1</v>
      </c>
      <c r="L71" s="795">
        <f>(SUM(F71:F75)-SUM(G71:G75))/SUM(F71:F75)</f>
        <v>0.98837209302325579</v>
      </c>
      <c r="M71" s="801">
        <f>(SUM(F71:F90)-SUM(G71:G90))/SUM(F71:F90)</f>
        <v>0.95594713656387664</v>
      </c>
      <c r="N71" s="275"/>
      <c r="O71" s="277"/>
      <c r="P71" s="278">
        <f t="shared" si="4"/>
        <v>0</v>
      </c>
    </row>
    <row r="72" spans="1:16" ht="15.75" customHeight="1" thickBot="1" x14ac:dyDescent="0.3">
      <c r="A72" s="276" t="str">
        <f t="shared" si="7"/>
        <v>Sem32</v>
      </c>
      <c r="B72" s="400">
        <v>43683</v>
      </c>
      <c r="C72" s="696">
        <v>43683</v>
      </c>
      <c r="D72" s="125" t="s">
        <v>89</v>
      </c>
      <c r="E72" s="266">
        <v>1</v>
      </c>
      <c r="F72" s="125">
        <v>19</v>
      </c>
      <c r="G72" s="266">
        <v>0</v>
      </c>
      <c r="H72" s="495">
        <f t="shared" si="6"/>
        <v>0.95</v>
      </c>
      <c r="I72" s="794"/>
      <c r="J72" s="798"/>
      <c r="K72" s="494">
        <f t="shared" si="5"/>
        <v>1</v>
      </c>
      <c r="L72" s="795"/>
      <c r="M72" s="801"/>
      <c r="N72" s="275"/>
      <c r="O72" s="277"/>
      <c r="P72" s="278">
        <f t="shared" si="4"/>
        <v>0</v>
      </c>
    </row>
    <row r="73" spans="1:16" ht="15.75" customHeight="1" thickBot="1" x14ac:dyDescent="0.3">
      <c r="A73" s="276" t="str">
        <f t="shared" si="7"/>
        <v>Sem32</v>
      </c>
      <c r="B73" s="400">
        <v>43684</v>
      </c>
      <c r="C73" s="696">
        <v>43684</v>
      </c>
      <c r="D73" s="125" t="s">
        <v>89</v>
      </c>
      <c r="E73" s="266">
        <v>4</v>
      </c>
      <c r="F73" s="125">
        <v>27</v>
      </c>
      <c r="G73" s="266">
        <v>1</v>
      </c>
      <c r="H73" s="495">
        <f t="shared" si="6"/>
        <v>0.9</v>
      </c>
      <c r="I73" s="794"/>
      <c r="J73" s="798"/>
      <c r="K73" s="494">
        <f t="shared" si="5"/>
        <v>0.96296296296296291</v>
      </c>
      <c r="L73" s="795"/>
      <c r="M73" s="801"/>
      <c r="N73" s="275"/>
      <c r="O73" s="277"/>
      <c r="P73" s="278">
        <f t="shared" si="4"/>
        <v>0</v>
      </c>
    </row>
    <row r="74" spans="1:16" ht="16.5" customHeight="1" thickBot="1" x14ac:dyDescent="0.3">
      <c r="A74" s="276" t="str">
        <f t="shared" si="7"/>
        <v>Sem32</v>
      </c>
      <c r="B74" s="400">
        <v>43685</v>
      </c>
      <c r="C74" s="696">
        <v>43685</v>
      </c>
      <c r="D74" s="125" t="s">
        <v>89</v>
      </c>
      <c r="E74" s="266">
        <v>1</v>
      </c>
      <c r="F74" s="125">
        <v>9</v>
      </c>
      <c r="G74" s="266">
        <v>0</v>
      </c>
      <c r="H74" s="495">
        <f t="shared" si="6"/>
        <v>0.9</v>
      </c>
      <c r="I74" s="794"/>
      <c r="J74" s="798"/>
      <c r="K74" s="494">
        <f t="shared" si="5"/>
        <v>1</v>
      </c>
      <c r="L74" s="795"/>
      <c r="M74" s="801"/>
      <c r="N74" s="275"/>
      <c r="O74" s="277"/>
      <c r="P74" s="278">
        <f t="shared" si="4"/>
        <v>0</v>
      </c>
    </row>
    <row r="75" spans="1:16" ht="16.5" customHeight="1" thickBot="1" x14ac:dyDescent="0.3">
      <c r="A75" s="276" t="str">
        <f t="shared" si="7"/>
        <v>Sem32</v>
      </c>
      <c r="B75" s="400">
        <v>43686</v>
      </c>
      <c r="C75" s="696">
        <v>43686</v>
      </c>
      <c r="D75" s="125" t="s">
        <v>89</v>
      </c>
      <c r="E75" s="266">
        <v>2</v>
      </c>
      <c r="F75" s="125">
        <v>14</v>
      </c>
      <c r="G75" s="266">
        <v>0</v>
      </c>
      <c r="H75" s="495">
        <f t="shared" si="6"/>
        <v>0.875</v>
      </c>
      <c r="I75" s="794"/>
      <c r="J75" s="798"/>
      <c r="K75" s="494">
        <f t="shared" si="5"/>
        <v>1</v>
      </c>
      <c r="L75" s="795"/>
      <c r="M75" s="801"/>
      <c r="N75" s="275"/>
      <c r="O75" s="277"/>
      <c r="P75" s="278">
        <f t="shared" si="4"/>
        <v>0</v>
      </c>
    </row>
    <row r="76" spans="1:16" ht="15.75" customHeight="1" thickBot="1" x14ac:dyDescent="0.3">
      <c r="A76" s="276" t="str">
        <f t="shared" si="7"/>
        <v>Sem33</v>
      </c>
      <c r="B76" s="400">
        <v>43689</v>
      </c>
      <c r="C76" s="696">
        <v>43689</v>
      </c>
      <c r="D76" s="125" t="s">
        <v>89</v>
      </c>
      <c r="E76" s="266">
        <v>3</v>
      </c>
      <c r="F76" s="125">
        <v>22</v>
      </c>
      <c r="G76" s="266">
        <v>0</v>
      </c>
      <c r="H76" s="495">
        <f t="shared" si="6"/>
        <v>0.88</v>
      </c>
      <c r="I76" s="794">
        <f>SUM(F76:F80)/(SUM(E76:F80)-SUM(G76:G80))</f>
        <v>0.8854961832061069</v>
      </c>
      <c r="J76" s="798"/>
      <c r="K76" s="494">
        <f t="shared" ref="K76:K95" si="8">(SUM(F76)-G76)/SUM(F76)</f>
        <v>1</v>
      </c>
      <c r="L76" s="795">
        <f>(SUM(F76:F80)-SUM(G76:G80))/SUM(F76:F80)</f>
        <v>0.98275862068965514</v>
      </c>
      <c r="M76" s="801"/>
      <c r="N76" s="275"/>
      <c r="O76" s="277"/>
      <c r="P76" s="278">
        <f t="shared" si="4"/>
        <v>0</v>
      </c>
    </row>
    <row r="77" spans="1:16" ht="15.75" customHeight="1" thickBot="1" x14ac:dyDescent="0.3">
      <c r="A77" s="276" t="str">
        <f t="shared" si="7"/>
        <v>Sem33</v>
      </c>
      <c r="B77" s="400">
        <v>43690</v>
      </c>
      <c r="C77" s="696">
        <v>43690</v>
      </c>
      <c r="D77" s="125" t="s">
        <v>89</v>
      </c>
      <c r="E77" s="266">
        <v>4</v>
      </c>
      <c r="F77" s="125">
        <v>20</v>
      </c>
      <c r="G77" s="266">
        <v>0</v>
      </c>
      <c r="H77" s="495">
        <f t="shared" si="6"/>
        <v>0.83333333333333337</v>
      </c>
      <c r="I77" s="794"/>
      <c r="J77" s="798"/>
      <c r="K77" s="494">
        <f t="shared" si="8"/>
        <v>1</v>
      </c>
      <c r="L77" s="795"/>
      <c r="M77" s="801"/>
      <c r="N77" s="275"/>
      <c r="O77" s="277"/>
      <c r="P77" s="278">
        <f t="shared" si="4"/>
        <v>0</v>
      </c>
    </row>
    <row r="78" spans="1:16" ht="15.75" customHeight="1" thickBot="1" x14ac:dyDescent="0.3">
      <c r="A78" s="276" t="str">
        <f t="shared" si="7"/>
        <v>Sem33</v>
      </c>
      <c r="B78" s="400">
        <v>43691</v>
      </c>
      <c r="C78" s="696">
        <v>43691</v>
      </c>
      <c r="D78" s="125" t="s">
        <v>89</v>
      </c>
      <c r="E78" s="266">
        <v>3</v>
      </c>
      <c r="F78" s="125">
        <v>18</v>
      </c>
      <c r="G78" s="266">
        <v>0</v>
      </c>
      <c r="H78" s="495">
        <f t="shared" si="6"/>
        <v>0.8571428571428571</v>
      </c>
      <c r="I78" s="794"/>
      <c r="J78" s="798"/>
      <c r="K78" s="494">
        <f t="shared" si="8"/>
        <v>1</v>
      </c>
      <c r="L78" s="795"/>
      <c r="M78" s="801"/>
      <c r="N78" s="275"/>
      <c r="O78" s="277"/>
      <c r="P78" s="278">
        <f t="shared" si="4"/>
        <v>0</v>
      </c>
    </row>
    <row r="79" spans="1:16" ht="15.75" customHeight="1" thickBot="1" x14ac:dyDescent="0.3">
      <c r="A79" s="276" t="str">
        <f t="shared" si="7"/>
        <v>Sem33</v>
      </c>
      <c r="B79" s="400">
        <v>43692</v>
      </c>
      <c r="C79" s="696">
        <v>43692</v>
      </c>
      <c r="D79" s="125" t="s">
        <v>89</v>
      </c>
      <c r="E79" s="266">
        <v>4</v>
      </c>
      <c r="F79" s="125">
        <v>26</v>
      </c>
      <c r="G79" s="266">
        <v>1</v>
      </c>
      <c r="H79" s="495">
        <f t="shared" si="6"/>
        <v>0.89655172413793105</v>
      </c>
      <c r="I79" s="794"/>
      <c r="J79" s="798"/>
      <c r="K79" s="494">
        <f t="shared" si="8"/>
        <v>0.96153846153846156</v>
      </c>
      <c r="L79" s="795"/>
      <c r="M79" s="801"/>
      <c r="N79" s="275"/>
      <c r="O79" s="277"/>
      <c r="P79" s="278">
        <f t="shared" si="4"/>
        <v>0</v>
      </c>
    </row>
    <row r="80" spans="1:16" ht="15.75" customHeight="1" thickBot="1" x14ac:dyDescent="0.3">
      <c r="A80" s="276" t="str">
        <f t="shared" si="7"/>
        <v>Sem33</v>
      </c>
      <c r="B80" s="400">
        <v>43693</v>
      </c>
      <c r="C80" s="696">
        <v>43693</v>
      </c>
      <c r="D80" s="125" t="s">
        <v>89</v>
      </c>
      <c r="E80" s="266">
        <v>3</v>
      </c>
      <c r="F80" s="125">
        <v>30</v>
      </c>
      <c r="G80" s="266">
        <v>1</v>
      </c>
      <c r="H80" s="495">
        <f t="shared" si="6"/>
        <v>0.9375</v>
      </c>
      <c r="I80" s="794"/>
      <c r="J80" s="798"/>
      <c r="K80" s="494">
        <f t="shared" si="8"/>
        <v>0.96666666666666667</v>
      </c>
      <c r="L80" s="795"/>
      <c r="M80" s="801"/>
      <c r="N80" s="275"/>
      <c r="O80" s="277"/>
      <c r="P80" s="278">
        <f t="shared" si="4"/>
        <v>0</v>
      </c>
    </row>
    <row r="81" spans="1:16" ht="15.75" customHeight="1" thickBot="1" x14ac:dyDescent="0.3">
      <c r="A81" s="276" t="str">
        <f t="shared" si="7"/>
        <v>Sem34</v>
      </c>
      <c r="B81" s="400">
        <v>43696</v>
      </c>
      <c r="C81" s="696">
        <v>43696</v>
      </c>
      <c r="D81" s="125" t="s">
        <v>89</v>
      </c>
      <c r="E81" s="266">
        <v>6</v>
      </c>
      <c r="F81" s="125">
        <v>26</v>
      </c>
      <c r="G81" s="266">
        <v>3</v>
      </c>
      <c r="H81" s="495">
        <f t="shared" si="6"/>
        <v>0.89655172413793105</v>
      </c>
      <c r="I81" s="794">
        <f>SUM(F81:F85)/(SUM(E81:F85)-SUM(G81:G85))</f>
        <v>0.90697674418604646</v>
      </c>
      <c r="J81" s="798"/>
      <c r="K81" s="494">
        <f t="shared" si="8"/>
        <v>0.88461538461538458</v>
      </c>
      <c r="L81" s="795">
        <f>(SUM(F81:F85)-SUM(G81:G85))/SUM(F81:F85)</f>
        <v>0.93162393162393164</v>
      </c>
      <c r="M81" s="801"/>
      <c r="N81" s="275"/>
      <c r="O81" s="277"/>
      <c r="P81" s="278">
        <f t="shared" si="4"/>
        <v>0</v>
      </c>
    </row>
    <row r="82" spans="1:16" ht="15.75" customHeight="1" thickBot="1" x14ac:dyDescent="0.3">
      <c r="A82" s="276" t="str">
        <f t="shared" si="7"/>
        <v>Sem34</v>
      </c>
      <c r="B82" s="400">
        <v>43697</v>
      </c>
      <c r="C82" s="696">
        <v>43697</v>
      </c>
      <c r="D82" s="125" t="s">
        <v>89</v>
      </c>
      <c r="E82" s="266">
        <v>3</v>
      </c>
      <c r="F82" s="125">
        <v>22</v>
      </c>
      <c r="G82" s="266">
        <v>1</v>
      </c>
      <c r="H82" s="495">
        <f t="shared" si="6"/>
        <v>0.91666666666666663</v>
      </c>
      <c r="I82" s="794"/>
      <c r="J82" s="798"/>
      <c r="K82" s="494">
        <f t="shared" si="8"/>
        <v>0.95454545454545459</v>
      </c>
      <c r="L82" s="795"/>
      <c r="M82" s="801"/>
      <c r="N82" s="275"/>
      <c r="O82" s="277"/>
      <c r="P82" s="278">
        <f t="shared" si="4"/>
        <v>0</v>
      </c>
    </row>
    <row r="83" spans="1:16" ht="15.75" customHeight="1" thickBot="1" x14ac:dyDescent="0.3">
      <c r="A83" s="276" t="str">
        <f t="shared" si="7"/>
        <v>Sem34</v>
      </c>
      <c r="B83" s="400">
        <v>43698</v>
      </c>
      <c r="C83" s="696">
        <v>43698</v>
      </c>
      <c r="D83" s="125" t="s">
        <v>89</v>
      </c>
      <c r="E83" s="266">
        <v>6</v>
      </c>
      <c r="F83" s="125">
        <v>22</v>
      </c>
      <c r="G83" s="266">
        <v>4</v>
      </c>
      <c r="H83" s="495">
        <f t="shared" si="6"/>
        <v>0.91666666666666663</v>
      </c>
      <c r="I83" s="794"/>
      <c r="J83" s="798"/>
      <c r="K83" s="494">
        <f t="shared" si="8"/>
        <v>0.81818181818181823</v>
      </c>
      <c r="L83" s="795"/>
      <c r="M83" s="801"/>
      <c r="N83" s="275"/>
      <c r="O83" s="277"/>
      <c r="P83" s="278">
        <f t="shared" si="4"/>
        <v>0</v>
      </c>
    </row>
    <row r="84" spans="1:16" ht="15.75" customHeight="1" thickBot="1" x14ac:dyDescent="0.3">
      <c r="A84" s="276" t="str">
        <f t="shared" si="7"/>
        <v>Sem34</v>
      </c>
      <c r="B84" s="400">
        <v>43699</v>
      </c>
      <c r="C84" s="696">
        <v>43699</v>
      </c>
      <c r="D84" s="125" t="s">
        <v>89</v>
      </c>
      <c r="E84" s="266">
        <v>3</v>
      </c>
      <c r="F84" s="125">
        <v>20</v>
      </c>
      <c r="G84" s="266">
        <v>0</v>
      </c>
      <c r="H84" s="495">
        <f t="shared" si="6"/>
        <v>0.86956521739130432</v>
      </c>
      <c r="I84" s="794"/>
      <c r="J84" s="798"/>
      <c r="K84" s="494">
        <f t="shared" si="8"/>
        <v>1</v>
      </c>
      <c r="L84" s="795"/>
      <c r="M84" s="801"/>
      <c r="N84" s="275"/>
      <c r="O84" s="277"/>
      <c r="P84" s="278">
        <f t="shared" si="4"/>
        <v>0</v>
      </c>
    </row>
    <row r="85" spans="1:16" ht="15.75" customHeight="1" thickBot="1" x14ac:dyDescent="0.3">
      <c r="A85" s="276" t="str">
        <f t="shared" si="7"/>
        <v>Sem34</v>
      </c>
      <c r="B85" s="400">
        <v>43700</v>
      </c>
      <c r="C85" s="696">
        <v>43700</v>
      </c>
      <c r="D85" s="125" t="s">
        <v>89</v>
      </c>
      <c r="E85" s="266">
        <v>2</v>
      </c>
      <c r="F85" s="125">
        <v>27</v>
      </c>
      <c r="G85" s="266">
        <v>0</v>
      </c>
      <c r="H85" s="495">
        <f t="shared" si="6"/>
        <v>0.93103448275862066</v>
      </c>
      <c r="I85" s="794"/>
      <c r="J85" s="798"/>
      <c r="K85" s="494">
        <f t="shared" si="8"/>
        <v>1</v>
      </c>
      <c r="L85" s="795"/>
      <c r="M85" s="801"/>
      <c r="N85" s="275"/>
      <c r="O85" s="277"/>
      <c r="P85" s="278">
        <f t="shared" si="4"/>
        <v>0</v>
      </c>
    </row>
    <row r="86" spans="1:16" ht="15.75" customHeight="1" thickBot="1" x14ac:dyDescent="0.3">
      <c r="A86" s="276" t="str">
        <f t="shared" si="7"/>
        <v>Sem35</v>
      </c>
      <c r="B86" s="400">
        <v>43703</v>
      </c>
      <c r="C86" s="696">
        <v>43703</v>
      </c>
      <c r="D86" s="125" t="s">
        <v>89</v>
      </c>
      <c r="E86" s="266">
        <v>3</v>
      </c>
      <c r="F86" s="125">
        <v>28</v>
      </c>
      <c r="G86" s="266">
        <v>1</v>
      </c>
      <c r="H86" s="495">
        <f t="shared" ref="H86:H95" si="9">SUM(F86)/(SUM(E86:F86)-G86)</f>
        <v>0.93333333333333335</v>
      </c>
      <c r="I86" s="794">
        <f>SUM(F86:F90)/(SUM(E86:F90)-SUM(G86:G90))</f>
        <v>0.94405594405594406</v>
      </c>
      <c r="J86" s="798"/>
      <c r="K86" s="494">
        <f t="shared" si="8"/>
        <v>0.9642857142857143</v>
      </c>
      <c r="L86" s="795">
        <f>(SUM(F86:F90)-SUM(G86:G90))/SUM(F86:F90)</f>
        <v>0.93333333333333335</v>
      </c>
      <c r="M86" s="801"/>
    </row>
    <row r="87" spans="1:16" ht="15.75" customHeight="1" thickBot="1" x14ac:dyDescent="0.3">
      <c r="A87" s="276" t="str">
        <f t="shared" si="7"/>
        <v>Sem35</v>
      </c>
      <c r="B87" s="400">
        <v>43704</v>
      </c>
      <c r="C87" s="696">
        <v>43704</v>
      </c>
      <c r="D87" s="125" t="s">
        <v>89</v>
      </c>
      <c r="E87" s="266">
        <v>4</v>
      </c>
      <c r="F87" s="125">
        <v>20</v>
      </c>
      <c r="G87" s="266">
        <v>2</v>
      </c>
      <c r="H87" s="495">
        <f t="shared" si="9"/>
        <v>0.90909090909090906</v>
      </c>
      <c r="I87" s="794"/>
      <c r="J87" s="798"/>
      <c r="K87" s="494">
        <f t="shared" si="8"/>
        <v>0.9</v>
      </c>
      <c r="L87" s="795"/>
      <c r="M87" s="801"/>
    </row>
    <row r="88" spans="1:16" ht="15.75" customHeight="1" thickBot="1" x14ac:dyDescent="0.3">
      <c r="A88" s="276" t="str">
        <f t="shared" si="7"/>
        <v>Sem35</v>
      </c>
      <c r="B88" s="400">
        <v>43705</v>
      </c>
      <c r="C88" s="696">
        <v>43705</v>
      </c>
      <c r="D88" s="125" t="s">
        <v>89</v>
      </c>
      <c r="E88" s="266">
        <v>2</v>
      </c>
      <c r="F88" s="125">
        <v>21</v>
      </c>
      <c r="G88" s="266">
        <v>1</v>
      </c>
      <c r="H88" s="495">
        <f t="shared" si="9"/>
        <v>0.95454545454545459</v>
      </c>
      <c r="I88" s="794"/>
      <c r="J88" s="798"/>
      <c r="K88" s="494">
        <f t="shared" si="8"/>
        <v>0.95238095238095233</v>
      </c>
      <c r="L88" s="795"/>
      <c r="M88" s="801"/>
    </row>
    <row r="89" spans="1:16" ht="15.75" customHeight="1" thickBot="1" x14ac:dyDescent="0.3">
      <c r="A89" s="276" t="str">
        <f t="shared" si="7"/>
        <v>Sem35</v>
      </c>
      <c r="B89" s="400">
        <v>43706</v>
      </c>
      <c r="C89" s="696">
        <v>43706</v>
      </c>
      <c r="D89" s="125" t="s">
        <v>89</v>
      </c>
      <c r="E89" s="266">
        <v>4</v>
      </c>
      <c r="F89" s="125">
        <v>35</v>
      </c>
      <c r="G89" s="266">
        <v>3</v>
      </c>
      <c r="H89" s="495">
        <f t="shared" si="9"/>
        <v>0.97222222222222221</v>
      </c>
      <c r="I89" s="794"/>
      <c r="J89" s="798"/>
      <c r="K89" s="494">
        <f t="shared" si="8"/>
        <v>0.91428571428571426</v>
      </c>
      <c r="L89" s="795"/>
      <c r="M89" s="801"/>
    </row>
    <row r="90" spans="1:16" ht="15.75" customHeight="1" thickBot="1" x14ac:dyDescent="0.3">
      <c r="A90" s="276" t="str">
        <f t="shared" si="7"/>
        <v>Sem35</v>
      </c>
      <c r="B90" s="400">
        <v>43707</v>
      </c>
      <c r="C90" s="696">
        <v>43707</v>
      </c>
      <c r="D90" s="125" t="s">
        <v>89</v>
      </c>
      <c r="E90" s="266">
        <v>4</v>
      </c>
      <c r="F90" s="125">
        <v>31</v>
      </c>
      <c r="G90" s="266">
        <v>2</v>
      </c>
      <c r="H90" s="495">
        <f t="shared" si="9"/>
        <v>0.93939393939393945</v>
      </c>
      <c r="I90" s="794"/>
      <c r="J90" s="798"/>
      <c r="K90" s="494">
        <f t="shared" si="8"/>
        <v>0.93548387096774188</v>
      </c>
      <c r="L90" s="795"/>
      <c r="M90" s="801"/>
    </row>
    <row r="91" spans="1:16" ht="18" customHeight="1" thickBot="1" x14ac:dyDescent="0.3">
      <c r="A91" s="276" t="str">
        <f t="shared" si="7"/>
        <v>Sem36</v>
      </c>
      <c r="B91" s="400">
        <v>43710</v>
      </c>
      <c r="C91" s="696">
        <v>43710</v>
      </c>
      <c r="D91" s="125" t="s">
        <v>89</v>
      </c>
      <c r="E91" s="266">
        <v>2</v>
      </c>
      <c r="F91" s="125">
        <v>28</v>
      </c>
      <c r="G91" s="266">
        <v>2</v>
      </c>
      <c r="H91" s="495">
        <f t="shared" si="9"/>
        <v>1</v>
      </c>
      <c r="I91" s="808">
        <f>SUM(F91:F95)/(SUM(E91:F95)-SUM(G91:G95))</f>
        <v>0.89610389610389607</v>
      </c>
      <c r="J91" s="810">
        <f>SUM(F91:F110)/(SUM(E91:F110)-SUM(G91:G110))</f>
        <v>0.9096774193548387</v>
      </c>
      <c r="K91" s="496">
        <f t="shared" si="8"/>
        <v>0.9285714285714286</v>
      </c>
      <c r="L91" s="809">
        <f>(SUM(F91:F95)-SUM(G91:G95))/SUM(F91:F95)</f>
        <v>0.94202898550724634</v>
      </c>
      <c r="M91" s="801">
        <f>(SUM(F91:F110)-SUM(G91:G110))/SUM(F91:F110)</f>
        <v>0.95744680851063835</v>
      </c>
    </row>
    <row r="92" spans="1:16" ht="15.75" customHeight="1" thickBot="1" x14ac:dyDescent="0.3">
      <c r="A92" s="276" t="str">
        <f t="shared" si="7"/>
        <v>Sem36</v>
      </c>
      <c r="B92" s="400">
        <v>43711</v>
      </c>
      <c r="C92" s="696">
        <v>43711</v>
      </c>
      <c r="D92" s="125" t="s">
        <v>89</v>
      </c>
      <c r="E92" s="266">
        <v>6</v>
      </c>
      <c r="F92" s="125">
        <v>30</v>
      </c>
      <c r="G92" s="266">
        <v>2</v>
      </c>
      <c r="H92" s="499">
        <f t="shared" si="9"/>
        <v>0.88235294117647056</v>
      </c>
      <c r="I92" s="808"/>
      <c r="J92" s="810"/>
      <c r="K92" s="496">
        <f t="shared" si="8"/>
        <v>0.93333333333333335</v>
      </c>
      <c r="L92" s="809"/>
      <c r="M92" s="801"/>
    </row>
    <row r="93" spans="1:16" ht="15.75" customHeight="1" thickBot="1" x14ac:dyDescent="0.3">
      <c r="A93" s="276" t="str">
        <f t="shared" si="7"/>
        <v>Sem36</v>
      </c>
      <c r="B93" s="400">
        <v>43712</v>
      </c>
      <c r="C93" s="696">
        <v>43712</v>
      </c>
      <c r="D93" s="125" t="s">
        <v>89</v>
      </c>
      <c r="E93" s="266">
        <v>7</v>
      </c>
      <c r="F93" s="125">
        <v>22</v>
      </c>
      <c r="G93" s="266">
        <v>0</v>
      </c>
      <c r="H93" s="499">
        <f t="shared" si="9"/>
        <v>0.75862068965517238</v>
      </c>
      <c r="I93" s="808"/>
      <c r="J93" s="810"/>
      <c r="K93" s="494">
        <f t="shared" si="8"/>
        <v>1</v>
      </c>
      <c r="L93" s="809"/>
      <c r="M93" s="801"/>
    </row>
    <row r="94" spans="1:16" ht="15.75" customHeight="1" thickBot="1" x14ac:dyDescent="0.3">
      <c r="A94" s="276" t="str">
        <f t="shared" si="7"/>
        <v>Sem36</v>
      </c>
      <c r="B94" s="400">
        <v>43713</v>
      </c>
      <c r="C94" s="696">
        <v>43713</v>
      </c>
      <c r="D94" s="125" t="s">
        <v>89</v>
      </c>
      <c r="E94" s="266">
        <v>3</v>
      </c>
      <c r="F94" s="125">
        <v>33</v>
      </c>
      <c r="G94" s="266">
        <v>2</v>
      </c>
      <c r="H94" s="499">
        <f t="shared" si="9"/>
        <v>0.97058823529411764</v>
      </c>
      <c r="I94" s="808"/>
      <c r="J94" s="810"/>
      <c r="K94" s="496">
        <f t="shared" si="8"/>
        <v>0.93939393939393945</v>
      </c>
      <c r="L94" s="809"/>
      <c r="M94" s="801"/>
    </row>
    <row r="95" spans="1:16" ht="15.75" customHeight="1" thickBot="1" x14ac:dyDescent="0.3">
      <c r="A95" s="276" t="str">
        <f t="shared" si="7"/>
        <v>Sem36</v>
      </c>
      <c r="B95" s="400">
        <v>43714</v>
      </c>
      <c r="C95" s="696">
        <v>43714</v>
      </c>
      <c r="D95" s="125" t="s">
        <v>89</v>
      </c>
      <c r="E95" s="266">
        <v>6</v>
      </c>
      <c r="F95" s="125">
        <v>25</v>
      </c>
      <c r="G95" s="266">
        <v>2</v>
      </c>
      <c r="H95" s="499">
        <f t="shared" si="9"/>
        <v>0.86206896551724133</v>
      </c>
      <c r="I95" s="808"/>
      <c r="J95" s="810"/>
      <c r="K95" s="496">
        <f t="shared" si="8"/>
        <v>0.92</v>
      </c>
      <c r="L95" s="809"/>
      <c r="M95" s="801"/>
    </row>
    <row r="96" spans="1:16" ht="15.75" customHeight="1" thickBot="1" x14ac:dyDescent="0.3">
      <c r="A96" s="276" t="str">
        <f t="shared" si="7"/>
        <v>Sem37</v>
      </c>
      <c r="B96" s="400">
        <v>43717</v>
      </c>
      <c r="C96" s="696">
        <v>43717</v>
      </c>
      <c r="D96" s="125" t="s">
        <v>89</v>
      </c>
      <c r="E96" s="266"/>
      <c r="F96" s="125"/>
      <c r="G96" s="266"/>
      <c r="H96" s="495" t="e">
        <f t="shared" ref="H96:H105" si="10">SUM(F96)/(SUM(E96:F96)-G96)</f>
        <v>#DIV/0!</v>
      </c>
      <c r="I96" s="794">
        <f t="shared" ref="I96" si="11">SUM(F96:F100)/(SUM(E96:F100)-SUM(G96:G100))</f>
        <v>0.92156862745098034</v>
      </c>
      <c r="J96" s="810"/>
      <c r="K96" s="494" t="e">
        <f t="shared" ref="K96:K105" si="12">(SUM(F96)-G96)/SUM(F96)</f>
        <v>#DIV/0!</v>
      </c>
      <c r="L96" s="795">
        <f t="shared" ref="L96" si="13">(SUM(F96:F100)-SUM(G96:G100))/SUM(F96:F100)</f>
        <v>0.95744680851063835</v>
      </c>
      <c r="M96" s="801"/>
    </row>
    <row r="97" spans="1:16" ht="15.75" customHeight="1" thickBot="1" x14ac:dyDescent="0.3">
      <c r="A97" s="276" t="str">
        <f t="shared" si="7"/>
        <v>Sem37</v>
      </c>
      <c r="B97" s="400">
        <v>43718</v>
      </c>
      <c r="C97" s="696">
        <v>43718</v>
      </c>
      <c r="D97" s="125" t="s">
        <v>89</v>
      </c>
      <c r="E97" s="266"/>
      <c r="F97" s="125"/>
      <c r="G97" s="266"/>
      <c r="H97" s="495" t="e">
        <f t="shared" si="10"/>
        <v>#DIV/0!</v>
      </c>
      <c r="I97" s="794"/>
      <c r="J97" s="810"/>
      <c r="K97" s="494" t="e">
        <f t="shared" si="12"/>
        <v>#DIV/0!</v>
      </c>
      <c r="L97" s="795"/>
      <c r="M97" s="801"/>
    </row>
    <row r="98" spans="1:16" ht="15.75" customHeight="1" thickBot="1" x14ac:dyDescent="0.3">
      <c r="A98" s="276" t="str">
        <f t="shared" si="7"/>
        <v>Sem37</v>
      </c>
      <c r="B98" s="400">
        <v>43719</v>
      </c>
      <c r="C98" s="696">
        <v>43719</v>
      </c>
      <c r="D98" s="125" t="s">
        <v>89</v>
      </c>
      <c r="E98" s="266"/>
      <c r="F98" s="125"/>
      <c r="G98" s="266"/>
      <c r="H98" s="495" t="e">
        <f t="shared" si="10"/>
        <v>#DIV/0!</v>
      </c>
      <c r="I98" s="794"/>
      <c r="J98" s="810"/>
      <c r="K98" s="494" t="e">
        <f t="shared" si="12"/>
        <v>#DIV/0!</v>
      </c>
      <c r="L98" s="795"/>
      <c r="M98" s="801"/>
    </row>
    <row r="99" spans="1:16" ht="15.75" customHeight="1" thickBot="1" x14ac:dyDescent="0.3">
      <c r="A99" s="276" t="str">
        <f t="shared" si="7"/>
        <v>Sem37</v>
      </c>
      <c r="B99" s="400">
        <v>43720</v>
      </c>
      <c r="C99" s="696">
        <v>43720</v>
      </c>
      <c r="D99" s="125" t="s">
        <v>89</v>
      </c>
      <c r="E99" s="266">
        <f>COUNTIF(Datos!D:D,B99)</f>
        <v>2</v>
      </c>
      <c r="F99" s="125">
        <v>26</v>
      </c>
      <c r="G99" s="266">
        <f>COUNTIFS(Datos!D:D,B99,Datos!Y:Y,"MR")</f>
        <v>1</v>
      </c>
      <c r="H99" s="499">
        <f t="shared" si="10"/>
        <v>0.96296296296296291</v>
      </c>
      <c r="I99" s="794"/>
      <c r="J99" s="810"/>
      <c r="K99" s="496">
        <f t="shared" si="12"/>
        <v>0.96153846153846156</v>
      </c>
      <c r="L99" s="795"/>
      <c r="M99" s="801"/>
    </row>
    <row r="100" spans="1:16" ht="15.75" customHeight="1" thickBot="1" x14ac:dyDescent="0.3">
      <c r="A100" s="276" t="str">
        <f t="shared" si="7"/>
        <v>Sem37</v>
      </c>
      <c r="B100" s="400">
        <v>43721</v>
      </c>
      <c r="C100" s="696">
        <v>43721</v>
      </c>
      <c r="D100" s="125" t="s">
        <v>89</v>
      </c>
      <c r="E100" s="266">
        <f>COUNTIF(Datos!D:D,B100)</f>
        <v>4</v>
      </c>
      <c r="F100" s="125">
        <v>21</v>
      </c>
      <c r="G100" s="266">
        <f>COUNTIFS(Datos!D:D,B100,Datos!Y:Y,"MR")</f>
        <v>1</v>
      </c>
      <c r="H100" s="495">
        <f t="shared" si="10"/>
        <v>0.875</v>
      </c>
      <c r="I100" s="794"/>
      <c r="J100" s="810"/>
      <c r="K100" s="494">
        <f t="shared" si="12"/>
        <v>0.95238095238095233</v>
      </c>
      <c r="L100" s="795"/>
      <c r="M100" s="801"/>
    </row>
    <row r="101" spans="1:16" ht="15.75" customHeight="1" thickBot="1" x14ac:dyDescent="0.3">
      <c r="A101" s="276" t="str">
        <f t="shared" si="7"/>
        <v>Sem38</v>
      </c>
      <c r="B101" s="400">
        <v>43724</v>
      </c>
      <c r="C101" s="696">
        <v>43724</v>
      </c>
      <c r="D101" s="125" t="s">
        <v>89</v>
      </c>
      <c r="E101" s="266">
        <f>COUNTIF(Datos!D:D,B101)</f>
        <v>1</v>
      </c>
      <c r="F101" s="125">
        <v>22</v>
      </c>
      <c r="G101" s="266">
        <f>COUNTIFS(Datos!D:D,B101,Datos!Y:Y,"MR")</f>
        <v>1</v>
      </c>
      <c r="H101" s="495">
        <f t="shared" si="10"/>
        <v>1</v>
      </c>
      <c r="I101" s="794">
        <f t="shared" ref="I101" si="14">SUM(F101:F105)/(SUM(E101:F105)-SUM(G101:G105))</f>
        <v>0.92561983471074383</v>
      </c>
      <c r="J101" s="810"/>
      <c r="K101" s="496">
        <f t="shared" si="12"/>
        <v>0.95454545454545459</v>
      </c>
      <c r="L101" s="795">
        <f t="shared" ref="L101" si="15">(SUM(F101:F105)-SUM(G101:G105))/SUM(F101:F105)</f>
        <v>0.9553571428571429</v>
      </c>
      <c r="M101" s="801"/>
    </row>
    <row r="102" spans="1:16" ht="15.75" customHeight="1" thickBot="1" x14ac:dyDescent="0.3">
      <c r="A102" s="276" t="str">
        <f t="shared" si="7"/>
        <v>Sem38</v>
      </c>
      <c r="B102" s="400">
        <v>43725</v>
      </c>
      <c r="C102" s="696">
        <v>43725</v>
      </c>
      <c r="D102" s="125" t="s">
        <v>89</v>
      </c>
      <c r="E102" s="266">
        <f>COUNTIF(Datos!D:D,B102)</f>
        <v>3</v>
      </c>
      <c r="F102" s="125">
        <v>22</v>
      </c>
      <c r="G102" s="266">
        <f>COUNTIFS(Datos!D:D,B102,Datos!Y:Y,"MR")</f>
        <v>1</v>
      </c>
      <c r="H102" s="499">
        <f t="shared" si="10"/>
        <v>0.91666666666666663</v>
      </c>
      <c r="I102" s="794"/>
      <c r="J102" s="810"/>
      <c r="K102" s="496">
        <f t="shared" si="12"/>
        <v>0.95454545454545459</v>
      </c>
      <c r="L102" s="795"/>
      <c r="M102" s="801"/>
    </row>
    <row r="103" spans="1:16" ht="15.75" customHeight="1" thickBot="1" x14ac:dyDescent="0.3">
      <c r="A103" s="276" t="str">
        <f t="shared" si="7"/>
        <v>Sem38</v>
      </c>
      <c r="B103" s="400">
        <v>43726</v>
      </c>
      <c r="C103" s="696">
        <v>43726</v>
      </c>
      <c r="D103" s="125" t="s">
        <v>89</v>
      </c>
      <c r="E103" s="266">
        <f>COUNTIF(Datos!D:D,B103)</f>
        <v>2</v>
      </c>
      <c r="F103" s="125">
        <v>22</v>
      </c>
      <c r="G103" s="266">
        <f>COUNTIFS(Datos!D:D,B103,Datos!Y:Y,"MR")</f>
        <v>0</v>
      </c>
      <c r="H103" s="499">
        <f t="shared" si="10"/>
        <v>0.91666666666666663</v>
      </c>
      <c r="I103" s="794"/>
      <c r="J103" s="810"/>
      <c r="K103" s="496">
        <f t="shared" si="12"/>
        <v>1</v>
      </c>
      <c r="L103" s="795"/>
      <c r="M103" s="801"/>
    </row>
    <row r="104" spans="1:16" ht="15.75" customHeight="1" thickBot="1" x14ac:dyDescent="0.3">
      <c r="A104" s="276" t="str">
        <f t="shared" si="7"/>
        <v>Sem38</v>
      </c>
      <c r="B104" s="400">
        <v>43727</v>
      </c>
      <c r="C104" s="696">
        <v>43727</v>
      </c>
      <c r="D104" s="125" t="s">
        <v>89</v>
      </c>
      <c r="E104" s="266">
        <f>COUNTIF(Datos!D:D,B104)</f>
        <v>6</v>
      </c>
      <c r="F104" s="125">
        <v>30</v>
      </c>
      <c r="G104" s="266">
        <f>COUNTIFS(Datos!D:D,B104,Datos!Y:Y,"MR")</f>
        <v>2</v>
      </c>
      <c r="H104" s="499">
        <f t="shared" si="10"/>
        <v>0.88235294117647056</v>
      </c>
      <c r="I104" s="794"/>
      <c r="J104" s="810"/>
      <c r="K104" s="496">
        <f t="shared" si="12"/>
        <v>0.93333333333333335</v>
      </c>
      <c r="L104" s="795"/>
      <c r="M104" s="801"/>
    </row>
    <row r="105" spans="1:16" ht="15.75" customHeight="1" thickBot="1" x14ac:dyDescent="0.3">
      <c r="A105" s="276" t="str">
        <f t="shared" si="7"/>
        <v>Sem38</v>
      </c>
      <c r="B105" s="400">
        <v>43728</v>
      </c>
      <c r="C105" s="696">
        <v>43728</v>
      </c>
      <c r="D105" s="125" t="s">
        <v>89</v>
      </c>
      <c r="E105" s="266">
        <f>COUNTIF(Datos!D:D,B105)</f>
        <v>2</v>
      </c>
      <c r="F105" s="125">
        <v>16</v>
      </c>
      <c r="G105" s="266">
        <f>COUNTIFS(Datos!D:D,B105,Datos!Y:Y,"MR")</f>
        <v>1</v>
      </c>
      <c r="H105" s="499">
        <f t="shared" si="10"/>
        <v>0.94117647058823528</v>
      </c>
      <c r="I105" s="794"/>
      <c r="J105" s="810"/>
      <c r="K105" s="496">
        <f t="shared" si="12"/>
        <v>0.9375</v>
      </c>
      <c r="L105" s="795"/>
      <c r="M105" s="801"/>
    </row>
    <row r="106" spans="1:16" ht="15.75" customHeight="1" thickBot="1" x14ac:dyDescent="0.3">
      <c r="A106" s="276" t="str">
        <f t="shared" si="7"/>
        <v>Sem39</v>
      </c>
      <c r="B106" s="400">
        <v>43731</v>
      </c>
      <c r="C106" s="696">
        <v>43731</v>
      </c>
      <c r="D106" s="125" t="s">
        <v>89</v>
      </c>
      <c r="E106" s="266">
        <f>COUNTIF(Datos!D:D,B106)</f>
        <v>1</v>
      </c>
      <c r="F106" s="125">
        <v>22</v>
      </c>
      <c r="G106" s="266">
        <f>COUNTIFS(Datos!D:D,B106,Datos!Y:Y,"MR")</f>
        <v>0</v>
      </c>
      <c r="H106" s="499">
        <f t="shared" ref="H106:H110" si="16">SUM(F106)/(SUM(E106:F106)-G106)</f>
        <v>0.95652173913043481</v>
      </c>
      <c r="I106" s="794">
        <f t="shared" ref="I106" si="17">SUM(F106:F110)/(SUM(E106:F110)-SUM(G106:G110))</f>
        <v>0.90647482014388492</v>
      </c>
      <c r="J106" s="810"/>
      <c r="K106" s="494">
        <f t="shared" ref="K106:K110" si="18">(SUM(F106)-G106)/SUM(F106)</f>
        <v>1</v>
      </c>
      <c r="L106" s="795">
        <f t="shared" ref="L106" si="19">(SUM(F106:F110)-SUM(G106:G110))/SUM(F106:F110)</f>
        <v>0.97619047619047616</v>
      </c>
      <c r="M106" s="801"/>
    </row>
    <row r="107" spans="1:16" ht="15.75" customHeight="1" thickBot="1" x14ac:dyDescent="0.3">
      <c r="A107" s="276" t="str">
        <f t="shared" si="7"/>
        <v>Sem39</v>
      </c>
      <c r="B107" s="400">
        <v>43732</v>
      </c>
      <c r="C107" s="696">
        <v>43732</v>
      </c>
      <c r="D107" s="125" t="s">
        <v>89</v>
      </c>
      <c r="E107" s="266">
        <f>COUNTIF(Datos!D:D,B107)</f>
        <v>5</v>
      </c>
      <c r="F107" s="125">
        <v>25</v>
      </c>
      <c r="G107" s="266">
        <f>COUNTIFS(Datos!D:D,B107,Datos!Y:Y,"MR")</f>
        <v>0</v>
      </c>
      <c r="H107" s="495">
        <f t="shared" si="16"/>
        <v>0.83333333333333337</v>
      </c>
      <c r="I107" s="794"/>
      <c r="J107" s="810"/>
      <c r="K107" s="494">
        <f t="shared" si="18"/>
        <v>1</v>
      </c>
      <c r="L107" s="795"/>
      <c r="M107" s="801"/>
    </row>
    <row r="108" spans="1:16" ht="15.75" customHeight="1" thickBot="1" x14ac:dyDescent="0.3">
      <c r="A108" s="276" t="str">
        <f t="shared" si="7"/>
        <v>Sem39</v>
      </c>
      <c r="B108" s="400">
        <v>43733</v>
      </c>
      <c r="C108" s="696">
        <v>43733</v>
      </c>
      <c r="D108" s="125" t="s">
        <v>89</v>
      </c>
      <c r="E108" s="266">
        <f>COUNTIF(Datos!D:D,B108)</f>
        <v>4</v>
      </c>
      <c r="F108" s="125">
        <v>26</v>
      </c>
      <c r="G108" s="266">
        <f>COUNTIFS(Datos!D:D,B108,Datos!Y:Y,"MR")</f>
        <v>0</v>
      </c>
      <c r="H108" s="499">
        <f t="shared" si="16"/>
        <v>0.8666666666666667</v>
      </c>
      <c r="I108" s="794"/>
      <c r="J108" s="810"/>
      <c r="K108" s="494">
        <f t="shared" si="18"/>
        <v>1</v>
      </c>
      <c r="L108" s="795"/>
      <c r="M108" s="801"/>
    </row>
    <row r="109" spans="1:16" ht="15.75" customHeight="1" thickBot="1" x14ac:dyDescent="0.3">
      <c r="A109" s="276" t="str">
        <f t="shared" si="7"/>
        <v>Sem39</v>
      </c>
      <c r="B109" s="400">
        <v>43734</v>
      </c>
      <c r="C109" s="696">
        <v>43734</v>
      </c>
      <c r="D109" s="125" t="s">
        <v>89</v>
      </c>
      <c r="E109" s="266">
        <f>COUNTIF(Datos!D:D,B109)</f>
        <v>1</v>
      </c>
      <c r="F109" s="125">
        <v>28</v>
      </c>
      <c r="G109" s="266">
        <f>COUNTIFS(Datos!D:D,B109,Datos!Y:Y,"MR")</f>
        <v>1</v>
      </c>
      <c r="H109" s="495">
        <f t="shared" si="16"/>
        <v>1</v>
      </c>
      <c r="I109" s="794"/>
      <c r="J109" s="810"/>
      <c r="K109" s="494">
        <f t="shared" si="18"/>
        <v>0.9642857142857143</v>
      </c>
      <c r="L109" s="795"/>
      <c r="M109" s="801"/>
    </row>
    <row r="110" spans="1:16" ht="15.75" customHeight="1" thickBot="1" x14ac:dyDescent="0.3">
      <c r="A110" s="276" t="str">
        <f t="shared" si="7"/>
        <v>Sem39</v>
      </c>
      <c r="B110" s="400">
        <v>43735</v>
      </c>
      <c r="C110" s="696">
        <v>43735</v>
      </c>
      <c r="D110" s="125" t="s">
        <v>89</v>
      </c>
      <c r="E110" s="266">
        <f>COUNTIF(Datos!D:D,B110)</f>
        <v>5</v>
      </c>
      <c r="F110" s="125">
        <v>25</v>
      </c>
      <c r="G110" s="266">
        <f>COUNTIFS(Datos!D:D,B110,Datos!Y:Y,"MR")</f>
        <v>2</v>
      </c>
      <c r="H110" s="499">
        <f t="shared" si="16"/>
        <v>0.8928571428571429</v>
      </c>
      <c r="I110" s="794"/>
      <c r="J110" s="810"/>
      <c r="K110" s="496">
        <f t="shared" si="18"/>
        <v>0.92</v>
      </c>
      <c r="L110" s="795"/>
      <c r="M110" s="801"/>
    </row>
    <row r="111" spans="1:16" s="591" customFormat="1" ht="15.75" customHeight="1" thickBot="1" x14ac:dyDescent="0.3">
      <c r="A111" s="276" t="str">
        <f t="shared" si="7"/>
        <v>Sem40</v>
      </c>
      <c r="B111" s="400">
        <v>43738</v>
      </c>
      <c r="C111" s="696">
        <v>43738</v>
      </c>
      <c r="D111" s="125" t="s">
        <v>89</v>
      </c>
      <c r="E111" s="266">
        <f>COUNTIF(Datos!D:D,B111)</f>
        <v>1</v>
      </c>
      <c r="F111" s="125">
        <v>20</v>
      </c>
      <c r="G111" s="266">
        <f>COUNTIFS(Datos!D:D,B111,Datos!Y:Y,"MR")</f>
        <v>0</v>
      </c>
      <c r="H111" s="499">
        <f t="shared" ref="H111:H115" si="20">SUM(F111)/(SUM(E111:F111)-G111)</f>
        <v>0.95238095238095233</v>
      </c>
      <c r="I111" s="794">
        <f t="shared" ref="I111" si="21">SUM(F111:F115)/(SUM(E111:F115)-SUM(G111:G115))</f>
        <v>0.93518518518518523</v>
      </c>
      <c r="J111" s="796">
        <f>SUM(F111:F135)/(SUM(E111:F135)-SUM(G111:G135))</f>
        <v>0.92272727272727273</v>
      </c>
      <c r="K111" s="494">
        <f t="shared" ref="K111:K115" si="22">(SUM(F111)-G111)/SUM(F111)</f>
        <v>1</v>
      </c>
      <c r="L111" s="795">
        <f t="shared" ref="L111" si="23">(SUM(F111:F115)-SUM(G111:G115))/SUM(F111:F115)</f>
        <v>1</v>
      </c>
      <c r="M111" s="489"/>
      <c r="N111" s="259"/>
      <c r="O111" s="259"/>
      <c r="P111" s="267"/>
    </row>
    <row r="112" spans="1:16" s="591" customFormat="1" ht="15.75" customHeight="1" thickBot="1" x14ac:dyDescent="0.3">
      <c r="A112" s="276" t="str">
        <f t="shared" si="7"/>
        <v>Sem40</v>
      </c>
      <c r="B112" s="400">
        <v>43739</v>
      </c>
      <c r="C112" s="696">
        <v>43739</v>
      </c>
      <c r="D112" s="125" t="s">
        <v>89</v>
      </c>
      <c r="E112" s="266">
        <f>COUNTIF(Datos!D:D,B112)</f>
        <v>0</v>
      </c>
      <c r="F112" s="125">
        <v>20</v>
      </c>
      <c r="G112" s="266">
        <f>COUNTIFS(Datos!D:D,B112,Datos!Y:Y,"MR")</f>
        <v>0</v>
      </c>
      <c r="H112" s="495">
        <f t="shared" si="20"/>
        <v>1</v>
      </c>
      <c r="I112" s="794"/>
      <c r="J112" s="797"/>
      <c r="K112" s="494">
        <f t="shared" si="22"/>
        <v>1</v>
      </c>
      <c r="L112" s="795"/>
      <c r="M112" s="489"/>
      <c r="N112" s="259"/>
      <c r="O112" s="259"/>
      <c r="P112" s="267"/>
    </row>
    <row r="113" spans="1:16" s="591" customFormat="1" ht="15.75" customHeight="1" thickBot="1" x14ac:dyDescent="0.3">
      <c r="A113" s="276" t="str">
        <f t="shared" si="7"/>
        <v>Sem40</v>
      </c>
      <c r="B113" s="400">
        <v>43740</v>
      </c>
      <c r="C113" s="696">
        <v>43740</v>
      </c>
      <c r="D113" s="125" t="s">
        <v>89</v>
      </c>
      <c r="E113" s="266">
        <f>COUNTIF(Datos!D:D,B113)</f>
        <v>4</v>
      </c>
      <c r="F113" s="125">
        <v>25</v>
      </c>
      <c r="G113" s="266">
        <f>COUNTIFS(Datos!D:D,B113,Datos!Y:Y,"MR")</f>
        <v>0</v>
      </c>
      <c r="H113" s="499">
        <f t="shared" si="20"/>
        <v>0.86206896551724133</v>
      </c>
      <c r="I113" s="794"/>
      <c r="J113" s="797"/>
      <c r="K113" s="494">
        <f t="shared" si="22"/>
        <v>1</v>
      </c>
      <c r="L113" s="795"/>
      <c r="M113" s="489"/>
      <c r="N113" s="259"/>
      <c r="O113" s="259"/>
      <c r="P113" s="267"/>
    </row>
    <row r="114" spans="1:16" s="591" customFormat="1" ht="15.75" customHeight="1" thickBot="1" x14ac:dyDescent="0.3">
      <c r="A114" s="276" t="str">
        <f t="shared" si="7"/>
        <v>Sem40</v>
      </c>
      <c r="B114" s="400">
        <v>43741</v>
      </c>
      <c r="C114" s="696">
        <v>43741</v>
      </c>
      <c r="D114" s="125" t="s">
        <v>89</v>
      </c>
      <c r="E114" s="266">
        <f>COUNTIF(Datos!D:D,B114)</f>
        <v>0</v>
      </c>
      <c r="F114" s="125">
        <v>10</v>
      </c>
      <c r="G114" s="266">
        <f>COUNTIFS(Datos!D:D,B114,Datos!Y:Y,"MR")</f>
        <v>0</v>
      </c>
      <c r="H114" s="495">
        <f t="shared" si="20"/>
        <v>1</v>
      </c>
      <c r="I114" s="794"/>
      <c r="J114" s="797"/>
      <c r="K114" s="494">
        <f t="shared" si="22"/>
        <v>1</v>
      </c>
      <c r="L114" s="795"/>
      <c r="M114" s="489"/>
      <c r="N114" s="259"/>
      <c r="O114" s="259"/>
      <c r="P114" s="267"/>
    </row>
    <row r="115" spans="1:16" s="591" customFormat="1" ht="15.75" customHeight="1" thickBot="1" x14ac:dyDescent="0.3">
      <c r="A115" s="276" t="str">
        <f t="shared" si="7"/>
        <v>Sem40</v>
      </c>
      <c r="B115" s="400">
        <v>43742</v>
      </c>
      <c r="C115" s="696">
        <v>43742</v>
      </c>
      <c r="D115" s="125" t="s">
        <v>89</v>
      </c>
      <c r="E115" s="266">
        <f>COUNTIF(Datos!D:D,B115)</f>
        <v>2</v>
      </c>
      <c r="F115" s="125">
        <v>26</v>
      </c>
      <c r="G115" s="266">
        <f>COUNTIFS(Datos!D:D,B115,Datos!Y:Y,"MR")</f>
        <v>0</v>
      </c>
      <c r="H115" s="499">
        <f t="shared" si="20"/>
        <v>0.9285714285714286</v>
      </c>
      <c r="I115" s="794"/>
      <c r="J115" s="797"/>
      <c r="K115" s="496">
        <f t="shared" si="22"/>
        <v>1</v>
      </c>
      <c r="L115" s="795"/>
      <c r="M115" s="489"/>
      <c r="N115" s="259"/>
      <c r="O115" s="259"/>
      <c r="P115" s="267"/>
    </row>
    <row r="116" spans="1:16" s="595" customFormat="1" ht="15.75" customHeight="1" thickBot="1" x14ac:dyDescent="0.3">
      <c r="A116" s="276" t="str">
        <f t="shared" si="7"/>
        <v>Sem41</v>
      </c>
      <c r="B116" s="400">
        <v>43745</v>
      </c>
      <c r="C116" s="696">
        <v>43745</v>
      </c>
      <c r="D116" s="125" t="s">
        <v>89</v>
      </c>
      <c r="E116" s="266">
        <f>COUNTIF(Datos!D:D,B116)</f>
        <v>4</v>
      </c>
      <c r="F116" s="125">
        <v>26</v>
      </c>
      <c r="G116" s="266">
        <f>COUNTIFS(Datos!D:D,B116,Datos!Y:Y,"MR")</f>
        <v>1</v>
      </c>
      <c r="H116" s="499">
        <f t="shared" ref="H116:H120" si="24">SUM(F116)/(SUM(E116:F116)-G116)</f>
        <v>0.89655172413793105</v>
      </c>
      <c r="I116" s="794">
        <f t="shared" ref="I116" si="25">SUM(F116:F120)/(SUM(E116:F120)-SUM(G116:G120))</f>
        <v>0.8928571428571429</v>
      </c>
      <c r="J116" s="797"/>
      <c r="K116" s="496">
        <f t="shared" ref="K116:K120" si="26">(SUM(F116)-G116)/SUM(F116)</f>
        <v>0.96153846153846156</v>
      </c>
      <c r="L116" s="795">
        <f t="shared" ref="L116" si="27">(SUM(F116:F120)-SUM(G116:G120))/SUM(F116:F120)</f>
        <v>0.97599999999999998</v>
      </c>
      <c r="M116" s="489"/>
      <c r="N116" s="259"/>
      <c r="O116" s="259"/>
      <c r="P116" s="267"/>
    </row>
    <row r="117" spans="1:16" s="595" customFormat="1" ht="15.75" customHeight="1" thickBot="1" x14ac:dyDescent="0.3">
      <c r="A117" s="276" t="str">
        <f t="shared" si="7"/>
        <v>Sem41</v>
      </c>
      <c r="B117" s="400">
        <v>43746</v>
      </c>
      <c r="C117" s="696">
        <v>43746</v>
      </c>
      <c r="D117" s="125" t="s">
        <v>89</v>
      </c>
      <c r="E117" s="266">
        <f>COUNTIF(Datos!D:D,B117)</f>
        <v>2</v>
      </c>
      <c r="F117" s="125">
        <v>31</v>
      </c>
      <c r="G117" s="266">
        <f>COUNTIFS(Datos!D:D,B117,Datos!Y:Y,"MR")</f>
        <v>1</v>
      </c>
      <c r="H117" s="499">
        <f t="shared" si="24"/>
        <v>0.96875</v>
      </c>
      <c r="I117" s="794"/>
      <c r="J117" s="797"/>
      <c r="K117" s="494">
        <f t="shared" si="26"/>
        <v>0.967741935483871</v>
      </c>
      <c r="L117" s="795"/>
      <c r="M117" s="489"/>
      <c r="N117" s="259"/>
      <c r="O117" s="259"/>
      <c r="P117" s="267"/>
    </row>
    <row r="118" spans="1:16" s="595" customFormat="1" ht="15.75" customHeight="1" thickBot="1" x14ac:dyDescent="0.3">
      <c r="A118" s="276" t="str">
        <f t="shared" si="7"/>
        <v>Sem41</v>
      </c>
      <c r="B118" s="400">
        <v>43747</v>
      </c>
      <c r="C118" s="696">
        <v>43747</v>
      </c>
      <c r="D118" s="125" t="s">
        <v>89</v>
      </c>
      <c r="E118" s="266">
        <f>COUNTIF(Datos!D:D,B118)</f>
        <v>5</v>
      </c>
      <c r="F118" s="125">
        <v>22</v>
      </c>
      <c r="G118" s="266">
        <f>COUNTIFS(Datos!D:D,B118,Datos!Y:Y,"MR")</f>
        <v>0</v>
      </c>
      <c r="H118" s="499">
        <f t="shared" si="24"/>
        <v>0.81481481481481477</v>
      </c>
      <c r="I118" s="794"/>
      <c r="J118" s="797"/>
      <c r="K118" s="494">
        <f t="shared" si="26"/>
        <v>1</v>
      </c>
      <c r="L118" s="795"/>
      <c r="M118" s="489"/>
      <c r="N118" s="259"/>
      <c r="O118" s="259"/>
      <c r="P118" s="267"/>
    </row>
    <row r="119" spans="1:16" s="595" customFormat="1" ht="15.75" customHeight="1" thickBot="1" x14ac:dyDescent="0.3">
      <c r="A119" s="276" t="str">
        <f t="shared" si="7"/>
        <v>Sem41</v>
      </c>
      <c r="B119" s="400">
        <v>43748</v>
      </c>
      <c r="C119" s="696">
        <v>43748</v>
      </c>
      <c r="D119" s="125" t="s">
        <v>89</v>
      </c>
      <c r="E119" s="266">
        <f>COUNTIF(Datos!D:D,B119)</f>
        <v>3</v>
      </c>
      <c r="F119" s="125">
        <v>26</v>
      </c>
      <c r="G119" s="266">
        <f>COUNTIFS(Datos!D:D,B119,Datos!Y:Y,"MR")</f>
        <v>1</v>
      </c>
      <c r="H119" s="499">
        <f t="shared" si="24"/>
        <v>0.9285714285714286</v>
      </c>
      <c r="I119" s="794"/>
      <c r="J119" s="797"/>
      <c r="K119" s="496">
        <f t="shared" si="26"/>
        <v>0.96153846153846156</v>
      </c>
      <c r="L119" s="795"/>
      <c r="M119" s="489"/>
      <c r="N119" s="259"/>
      <c r="O119" s="259"/>
      <c r="P119" s="267"/>
    </row>
    <row r="120" spans="1:16" s="595" customFormat="1" ht="15.75" customHeight="1" thickBot="1" x14ac:dyDescent="0.3">
      <c r="A120" s="276" t="str">
        <f t="shared" si="7"/>
        <v>Sem41</v>
      </c>
      <c r="B120" s="400">
        <v>43749</v>
      </c>
      <c r="C120" s="696">
        <v>43749</v>
      </c>
      <c r="D120" s="125" t="s">
        <v>89</v>
      </c>
      <c r="E120" s="266">
        <f>COUNTIF(Datos!D:D,B120)</f>
        <v>4</v>
      </c>
      <c r="F120" s="125">
        <v>20</v>
      </c>
      <c r="G120" s="266">
        <f>COUNTIFS(Datos!D:D,B120,Datos!Y:Y,"MR")</f>
        <v>0</v>
      </c>
      <c r="H120" s="499">
        <f t="shared" si="24"/>
        <v>0.83333333333333337</v>
      </c>
      <c r="I120" s="794"/>
      <c r="J120" s="797"/>
      <c r="K120" s="496">
        <f t="shared" si="26"/>
        <v>1</v>
      </c>
      <c r="L120" s="795"/>
      <c r="M120" s="489"/>
      <c r="N120" s="259"/>
      <c r="O120" s="259"/>
      <c r="P120" s="267"/>
    </row>
    <row r="121" spans="1:16" s="641" customFormat="1" ht="15.75" customHeight="1" thickBot="1" x14ac:dyDescent="0.3">
      <c r="A121" s="276" t="str">
        <f t="shared" si="7"/>
        <v>Sem42</v>
      </c>
      <c r="B121" s="400">
        <v>43752</v>
      </c>
      <c r="C121" s="696">
        <v>43752</v>
      </c>
      <c r="D121" s="125" t="s">
        <v>89</v>
      </c>
      <c r="E121" s="266">
        <f>COUNTIF(Datos!D:D,B121)</f>
        <v>3</v>
      </c>
      <c r="F121" s="342">
        <v>26</v>
      </c>
      <c r="G121" s="266">
        <f>COUNTIFS(Datos!D:D,B121,Datos!Y:Y,"MR")</f>
        <v>0</v>
      </c>
      <c r="H121" s="499">
        <f t="shared" ref="H121:H125" si="28">SUM(F121)/(SUM(E121:F121)-G121)</f>
        <v>0.89655172413793105</v>
      </c>
      <c r="I121" s="794">
        <f t="shared" ref="I121" si="29">SUM(F121:F125)/(SUM(E121:F125)-SUM(G121:G125))</f>
        <v>0.94308943089430897</v>
      </c>
      <c r="J121" s="797"/>
      <c r="K121" s="496">
        <f t="shared" ref="K121:K125" si="30">(SUM(F121)-G121)/SUM(F121)</f>
        <v>1</v>
      </c>
      <c r="L121" s="795">
        <f t="shared" ref="L121" si="31">(SUM(F121:F125)-SUM(G121:G125))/SUM(F121:F125)</f>
        <v>0.9568965517241379</v>
      </c>
      <c r="M121" s="489"/>
      <c r="N121" s="259"/>
      <c r="O121" s="259"/>
      <c r="P121" s="267"/>
    </row>
    <row r="122" spans="1:16" s="641" customFormat="1" ht="15.75" customHeight="1" thickBot="1" x14ac:dyDescent="0.3">
      <c r="A122" s="276" t="str">
        <f t="shared" si="7"/>
        <v>Sem42</v>
      </c>
      <c r="B122" s="400">
        <v>43753</v>
      </c>
      <c r="C122" s="696">
        <v>43753</v>
      </c>
      <c r="D122" s="125" t="s">
        <v>89</v>
      </c>
      <c r="E122" s="266">
        <f>COUNTIF(Datos!D:D,B122)</f>
        <v>1</v>
      </c>
      <c r="F122" s="125">
        <v>17</v>
      </c>
      <c r="G122" s="266">
        <f>COUNTIFS(Datos!D:D,B122,Datos!Y:Y,"MR")</f>
        <v>1</v>
      </c>
      <c r="H122" s="499">
        <f t="shared" si="28"/>
        <v>1</v>
      </c>
      <c r="I122" s="794"/>
      <c r="J122" s="797"/>
      <c r="K122" s="496">
        <f t="shared" si="30"/>
        <v>0.94117647058823528</v>
      </c>
      <c r="L122" s="795"/>
      <c r="M122" s="489"/>
      <c r="N122" s="259"/>
      <c r="O122" s="259"/>
      <c r="P122" s="267"/>
    </row>
    <row r="123" spans="1:16" s="641" customFormat="1" ht="15.75" customHeight="1" thickBot="1" x14ac:dyDescent="0.3">
      <c r="A123" s="276" t="str">
        <f t="shared" si="7"/>
        <v>Sem42</v>
      </c>
      <c r="B123" s="400">
        <v>43754</v>
      </c>
      <c r="C123" s="696">
        <v>43754</v>
      </c>
      <c r="D123" s="125" t="s">
        <v>89</v>
      </c>
      <c r="E123" s="266">
        <f>COUNTIF(Datos!D:D,B123)</f>
        <v>2</v>
      </c>
      <c r="F123" s="125">
        <v>27</v>
      </c>
      <c r="G123" s="266">
        <f>COUNTIFS(Datos!D:D,B123,Datos!Y:Y,"MR")</f>
        <v>1</v>
      </c>
      <c r="H123" s="499">
        <f t="shared" si="28"/>
        <v>0.9642857142857143</v>
      </c>
      <c r="I123" s="794"/>
      <c r="J123" s="797"/>
      <c r="K123" s="496">
        <f t="shared" si="30"/>
        <v>0.96296296296296291</v>
      </c>
      <c r="L123" s="795"/>
      <c r="M123" s="489"/>
      <c r="N123" s="259"/>
      <c r="O123" s="259"/>
      <c r="P123" s="267"/>
    </row>
    <row r="124" spans="1:16" s="641" customFormat="1" ht="15.75" customHeight="1" thickBot="1" x14ac:dyDescent="0.3">
      <c r="A124" s="276" t="str">
        <f t="shared" si="7"/>
        <v>Sem42</v>
      </c>
      <c r="B124" s="400">
        <v>43755</v>
      </c>
      <c r="C124" s="696">
        <v>43755</v>
      </c>
      <c r="D124" s="125" t="s">
        <v>89</v>
      </c>
      <c r="E124" s="266">
        <f>COUNTIF(Datos!D:D,B124)</f>
        <v>3</v>
      </c>
      <c r="F124" s="125">
        <v>24</v>
      </c>
      <c r="G124" s="266">
        <f>COUNTIFS(Datos!D:D,B124,Datos!Y:Y,"MR")</f>
        <v>2</v>
      </c>
      <c r="H124" s="499">
        <f t="shared" si="28"/>
        <v>0.96</v>
      </c>
      <c r="I124" s="794"/>
      <c r="J124" s="797"/>
      <c r="K124" s="496">
        <f t="shared" si="30"/>
        <v>0.91666666666666663</v>
      </c>
      <c r="L124" s="795"/>
      <c r="M124" s="489"/>
      <c r="N124" s="259"/>
      <c r="O124" s="259"/>
      <c r="P124" s="267"/>
    </row>
    <row r="125" spans="1:16" s="641" customFormat="1" ht="15.75" customHeight="1" thickBot="1" x14ac:dyDescent="0.3">
      <c r="A125" s="276" t="str">
        <f t="shared" si="7"/>
        <v>Sem42</v>
      </c>
      <c r="B125" s="400">
        <v>43756</v>
      </c>
      <c r="C125" s="696">
        <v>43756</v>
      </c>
      <c r="D125" s="125" t="s">
        <v>89</v>
      </c>
      <c r="E125" s="266">
        <f>COUNTIF(Datos!D:D,B125)</f>
        <v>3</v>
      </c>
      <c r="F125" s="125">
        <v>22</v>
      </c>
      <c r="G125" s="266">
        <f>COUNTIFS(Datos!D:D,B125,Datos!Y:Y,"MR")</f>
        <v>1</v>
      </c>
      <c r="H125" s="499">
        <f t="shared" si="28"/>
        <v>0.91666666666666663</v>
      </c>
      <c r="I125" s="794"/>
      <c r="J125" s="797"/>
      <c r="K125" s="496">
        <f t="shared" si="30"/>
        <v>0.95454545454545459</v>
      </c>
      <c r="L125" s="795"/>
      <c r="M125" s="489"/>
      <c r="N125" s="259"/>
      <c r="O125" s="259"/>
      <c r="P125" s="267"/>
    </row>
    <row r="126" spans="1:16" s="646" customFormat="1" ht="15.75" customHeight="1" thickBot="1" x14ac:dyDescent="0.3">
      <c r="A126" s="276" t="str">
        <f t="shared" si="7"/>
        <v>Sem43</v>
      </c>
      <c r="B126" s="400">
        <v>43759</v>
      </c>
      <c r="C126" s="696">
        <v>43759</v>
      </c>
      <c r="D126" s="125" t="s">
        <v>89</v>
      </c>
      <c r="E126" s="266">
        <f>COUNTIF(Datos!D:D,B126)</f>
        <v>3</v>
      </c>
      <c r="F126" s="342">
        <v>20</v>
      </c>
      <c r="G126" s="266">
        <f>COUNTIFS(Datos!D:D,B126,Datos!Y:Y,"MR")</f>
        <v>1</v>
      </c>
      <c r="H126" s="499">
        <f t="shared" ref="H126:H130" si="32">SUM(F126)/(SUM(E126:F126)-G126)</f>
        <v>0.90909090909090906</v>
      </c>
      <c r="I126" s="794">
        <f t="shared" ref="I126" si="33">SUM(F126:F130)/(SUM(E126:F130)-SUM(G126:G130))</f>
        <v>0.92957746478873238</v>
      </c>
      <c r="J126" s="797"/>
      <c r="K126" s="496">
        <f t="shared" ref="K126:K130" si="34">(SUM(F126)-G126)/SUM(F126)</f>
        <v>0.95</v>
      </c>
      <c r="L126" s="795">
        <f t="shared" ref="L126" si="35">(SUM(F126:F130)-SUM(G126:G130))/SUM(F126:F130)</f>
        <v>0.98484848484848486</v>
      </c>
      <c r="M126" s="489"/>
      <c r="N126" s="259"/>
      <c r="O126" s="259"/>
      <c r="P126" s="267"/>
    </row>
    <row r="127" spans="1:16" s="646" customFormat="1" ht="15.75" customHeight="1" thickBot="1" x14ac:dyDescent="0.3">
      <c r="A127" s="276" t="str">
        <f t="shared" si="7"/>
        <v>Sem43</v>
      </c>
      <c r="B127" s="400">
        <v>43760</v>
      </c>
      <c r="C127" s="696">
        <v>43760</v>
      </c>
      <c r="D127" s="125" t="s">
        <v>89</v>
      </c>
      <c r="E127" s="266">
        <f>COUNTIF(Datos!D:D,B127)</f>
        <v>2</v>
      </c>
      <c r="F127" s="125">
        <v>20</v>
      </c>
      <c r="G127" s="266">
        <f>COUNTIFS(Datos!D:D,B127,Datos!Y:Y,"MR")</f>
        <v>0</v>
      </c>
      <c r="H127" s="499">
        <f t="shared" si="32"/>
        <v>0.90909090909090906</v>
      </c>
      <c r="I127" s="794"/>
      <c r="J127" s="797"/>
      <c r="K127" s="496">
        <f t="shared" si="34"/>
        <v>1</v>
      </c>
      <c r="L127" s="795"/>
      <c r="M127" s="489"/>
      <c r="N127" s="259"/>
      <c r="O127" s="259"/>
      <c r="P127" s="267"/>
    </row>
    <row r="128" spans="1:16" s="646" customFormat="1" ht="15.75" customHeight="1" thickBot="1" x14ac:dyDescent="0.3">
      <c r="A128" s="276" t="str">
        <f t="shared" si="7"/>
        <v>Sem43</v>
      </c>
      <c r="B128" s="400">
        <v>43761</v>
      </c>
      <c r="C128" s="696">
        <v>43761</v>
      </c>
      <c r="D128" s="125" t="s">
        <v>89</v>
      </c>
      <c r="E128" s="266">
        <f>COUNTIF(Datos!D:D,B128)</f>
        <v>3</v>
      </c>
      <c r="F128" s="125">
        <v>33</v>
      </c>
      <c r="G128" s="266">
        <f>COUNTIFS(Datos!D:D,B128,Datos!Y:Y,"MR")</f>
        <v>0</v>
      </c>
      <c r="H128" s="499">
        <f t="shared" si="32"/>
        <v>0.91666666666666663</v>
      </c>
      <c r="I128" s="794"/>
      <c r="J128" s="797"/>
      <c r="K128" s="496">
        <f t="shared" si="34"/>
        <v>1</v>
      </c>
      <c r="L128" s="795"/>
      <c r="M128" s="489"/>
      <c r="N128" s="259"/>
      <c r="O128" s="259"/>
      <c r="P128" s="267"/>
    </row>
    <row r="129" spans="1:16" s="646" customFormat="1" ht="15.75" customHeight="1" thickBot="1" x14ac:dyDescent="0.3">
      <c r="A129" s="276" t="str">
        <f t="shared" si="7"/>
        <v>Sem43</v>
      </c>
      <c r="B129" s="400">
        <v>43762</v>
      </c>
      <c r="C129" s="696">
        <v>43762</v>
      </c>
      <c r="D129" s="125" t="s">
        <v>89</v>
      </c>
      <c r="E129" s="266">
        <f>COUNTIF(Datos!D:D,B129)</f>
        <v>4</v>
      </c>
      <c r="F129" s="125">
        <v>33</v>
      </c>
      <c r="G129" s="266">
        <f>COUNTIFS(Datos!D:D,B129,Datos!Y:Y,"MR")</f>
        <v>1</v>
      </c>
      <c r="H129" s="499">
        <f t="shared" si="32"/>
        <v>0.91666666666666663</v>
      </c>
      <c r="I129" s="794"/>
      <c r="J129" s="797"/>
      <c r="K129" s="496">
        <f t="shared" si="34"/>
        <v>0.96969696969696972</v>
      </c>
      <c r="L129" s="795"/>
      <c r="M129" s="489"/>
      <c r="N129" s="259"/>
      <c r="O129" s="259"/>
      <c r="P129" s="267"/>
    </row>
    <row r="130" spans="1:16" s="646" customFormat="1" ht="15.75" customHeight="1" thickBot="1" x14ac:dyDescent="0.3">
      <c r="A130" s="276" t="str">
        <f t="shared" si="7"/>
        <v>Sem43</v>
      </c>
      <c r="B130" s="400">
        <v>43763</v>
      </c>
      <c r="C130" s="696">
        <v>43763</v>
      </c>
      <c r="D130" s="125" t="s">
        <v>89</v>
      </c>
      <c r="E130" s="266">
        <f>COUNTIF(Datos!D:D,B130)</f>
        <v>0</v>
      </c>
      <c r="F130" s="125">
        <v>26</v>
      </c>
      <c r="G130" s="266">
        <f>COUNTIFS(Datos!D:D,B130,Datos!Y:Y,"MR")</f>
        <v>0</v>
      </c>
      <c r="H130" s="499">
        <f t="shared" si="32"/>
        <v>1</v>
      </c>
      <c r="I130" s="794"/>
      <c r="J130" s="797"/>
      <c r="K130" s="496">
        <f t="shared" si="34"/>
        <v>1</v>
      </c>
      <c r="L130" s="795"/>
      <c r="M130" s="489"/>
      <c r="N130" s="259"/>
      <c r="O130" s="259"/>
      <c r="P130" s="267"/>
    </row>
    <row r="131" spans="1:16" s="656" customFormat="1" ht="15.75" customHeight="1" thickBot="1" x14ac:dyDescent="0.3">
      <c r="A131" s="276" t="str">
        <f t="shared" si="7"/>
        <v>Sem44</v>
      </c>
      <c r="B131" s="400">
        <v>43766</v>
      </c>
      <c r="C131" s="696">
        <v>43766</v>
      </c>
      <c r="D131" s="125" t="s">
        <v>89</v>
      </c>
      <c r="E131" s="266">
        <f>COUNTIF(Datos!D:D,B131)</f>
        <v>4</v>
      </c>
      <c r="F131" s="342">
        <v>23</v>
      </c>
      <c r="G131" s="266">
        <f>COUNTIFS(Datos!D:D,B131,Datos!Y:Y,"MR")</f>
        <v>0</v>
      </c>
      <c r="H131" s="499">
        <f t="shared" ref="H131:H135" si="36">SUM(F131)/(SUM(E131:F131)-G131)</f>
        <v>0.85185185185185186</v>
      </c>
      <c r="I131" s="794">
        <f>SUM(F131:F135)/(SUM(E131:F135)-SUM(G131:G135))</f>
        <v>0.91836734693877553</v>
      </c>
      <c r="J131" s="797"/>
      <c r="K131" s="496">
        <f t="shared" ref="K131:K135" si="37">(SUM(F131)-G131)/SUM(F131)</f>
        <v>1</v>
      </c>
      <c r="L131" s="795">
        <f t="shared" ref="L131" si="38">(SUM(F131:F135)-SUM(G131:G135))/SUM(F131:F135)</f>
        <v>0.97037037037037033</v>
      </c>
      <c r="M131" s="489"/>
      <c r="N131" s="259"/>
      <c r="O131" s="259"/>
      <c r="P131" s="267"/>
    </row>
    <row r="132" spans="1:16" s="656" customFormat="1" ht="15.75" customHeight="1" thickBot="1" x14ac:dyDescent="0.3">
      <c r="A132" s="276" t="str">
        <f t="shared" ref="A132:A160" si="39">+"Sem"&amp;WEEKNUM(C132,2)</f>
        <v>Sem44</v>
      </c>
      <c r="B132" s="400">
        <v>43767</v>
      </c>
      <c r="C132" s="696">
        <v>43767</v>
      </c>
      <c r="D132" s="125" t="s">
        <v>89</v>
      </c>
      <c r="E132" s="266">
        <f>COUNTIF(Datos!D:D,B132)</f>
        <v>2</v>
      </c>
      <c r="F132" s="125">
        <v>26</v>
      </c>
      <c r="G132" s="266">
        <f>COUNTIFS(Datos!D:D,B132,Datos!Y:Y,"MR")</f>
        <v>1</v>
      </c>
      <c r="H132" s="499">
        <f t="shared" si="36"/>
        <v>0.96296296296296291</v>
      </c>
      <c r="I132" s="794"/>
      <c r="J132" s="797"/>
      <c r="K132" s="496">
        <f t="shared" si="37"/>
        <v>0.96153846153846156</v>
      </c>
      <c r="L132" s="795"/>
      <c r="M132" s="489"/>
      <c r="N132" s="259"/>
      <c r="O132" s="259"/>
      <c r="P132" s="267"/>
    </row>
    <row r="133" spans="1:16" s="656" customFormat="1" ht="15.75" customHeight="1" thickBot="1" x14ac:dyDescent="0.3">
      <c r="A133" s="276" t="str">
        <f t="shared" si="39"/>
        <v>Sem44</v>
      </c>
      <c r="B133" s="400">
        <v>43768</v>
      </c>
      <c r="C133" s="696">
        <v>43768</v>
      </c>
      <c r="D133" s="125" t="s">
        <v>89</v>
      </c>
      <c r="E133" s="266">
        <f>COUNTIF(Datos!D:D,B133)</f>
        <v>2</v>
      </c>
      <c r="F133" s="125">
        <v>28</v>
      </c>
      <c r="G133" s="266">
        <f>COUNTIFS(Datos!D:D,B133,Datos!Y:Y,"MR")</f>
        <v>0</v>
      </c>
      <c r="H133" s="499">
        <f t="shared" si="36"/>
        <v>0.93333333333333335</v>
      </c>
      <c r="I133" s="794"/>
      <c r="J133" s="797"/>
      <c r="K133" s="496">
        <f t="shared" si="37"/>
        <v>1</v>
      </c>
      <c r="L133" s="795"/>
      <c r="M133" s="489"/>
      <c r="N133" s="259"/>
      <c r="O133" s="259"/>
      <c r="P133" s="267"/>
    </row>
    <row r="134" spans="1:16" s="656" customFormat="1" ht="15.75" customHeight="1" thickBot="1" x14ac:dyDescent="0.3">
      <c r="A134" s="276" t="str">
        <f t="shared" si="39"/>
        <v>Sem44</v>
      </c>
      <c r="B134" s="400">
        <v>43769</v>
      </c>
      <c r="C134" s="696">
        <v>43769</v>
      </c>
      <c r="D134" s="125" t="s">
        <v>89</v>
      </c>
      <c r="E134" s="266">
        <f>COUNTIF(Datos!D:D,B134)</f>
        <v>3</v>
      </c>
      <c r="F134" s="125">
        <v>28</v>
      </c>
      <c r="G134" s="266">
        <f>COUNTIFS(Datos!D:D,B134,Datos!Y:Y,"MR")</f>
        <v>1</v>
      </c>
      <c r="H134" s="499">
        <f t="shared" si="36"/>
        <v>0.93333333333333335</v>
      </c>
      <c r="I134" s="794"/>
      <c r="J134" s="797"/>
      <c r="K134" s="496">
        <f t="shared" si="37"/>
        <v>0.9642857142857143</v>
      </c>
      <c r="L134" s="795"/>
      <c r="M134" s="489"/>
      <c r="N134" s="259"/>
      <c r="O134" s="259"/>
      <c r="P134" s="267"/>
    </row>
    <row r="135" spans="1:16" s="656" customFormat="1" ht="15.75" customHeight="1" thickBot="1" x14ac:dyDescent="0.3">
      <c r="A135" s="276" t="str">
        <f t="shared" si="39"/>
        <v>Sem44</v>
      </c>
      <c r="B135" s="400">
        <v>43770</v>
      </c>
      <c r="C135" s="696">
        <v>43770</v>
      </c>
      <c r="D135" s="125" t="s">
        <v>89</v>
      </c>
      <c r="E135" s="266">
        <f>COUNTIF(Datos!D:D,B135)</f>
        <v>5</v>
      </c>
      <c r="F135" s="125">
        <v>30</v>
      </c>
      <c r="G135" s="266">
        <f>COUNTIFS(Datos!D:D,B135,Datos!Y:Y,"MR")</f>
        <v>2</v>
      </c>
      <c r="H135" s="499">
        <f t="shared" si="36"/>
        <v>0.90909090909090906</v>
      </c>
      <c r="I135" s="794"/>
      <c r="J135" s="797"/>
      <c r="K135" s="496">
        <f t="shared" si="37"/>
        <v>0.93333333333333335</v>
      </c>
      <c r="L135" s="795"/>
      <c r="M135" s="489"/>
      <c r="N135" s="259"/>
      <c r="O135" s="259"/>
      <c r="P135" s="267"/>
    </row>
    <row r="136" spans="1:16" s="657" customFormat="1" ht="15.75" customHeight="1" thickBot="1" x14ac:dyDescent="0.3">
      <c r="A136" s="276" t="str">
        <f t="shared" si="39"/>
        <v>Sem45</v>
      </c>
      <c r="B136" s="400">
        <v>43773</v>
      </c>
      <c r="C136" s="696">
        <v>43773</v>
      </c>
      <c r="D136" s="125" t="s">
        <v>89</v>
      </c>
      <c r="E136" s="266">
        <f>COUNTIF(Datos!D:D,B136)</f>
        <v>2</v>
      </c>
      <c r="F136" s="342">
        <v>17</v>
      </c>
      <c r="G136" s="266">
        <f>COUNTIFS(Datos!D:D,B136,Datos!Y:Y,"MR")</f>
        <v>1</v>
      </c>
      <c r="H136" s="499">
        <f t="shared" ref="H136:H140" si="40">SUM(F136)/(SUM(E136:F136)-G136)</f>
        <v>0.94444444444444442</v>
      </c>
      <c r="I136" s="794">
        <f t="shared" ref="I136" si="41">SUM(F136:F140)/(SUM(E136:F140)-SUM(G136:G140))</f>
        <v>0.90361445783132532</v>
      </c>
      <c r="J136" s="796">
        <f>SUM(F136:F155)/(SUM(E136:F155)-SUM(G136:G155))+J165</f>
        <v>0.92387543252595161</v>
      </c>
      <c r="K136" s="496">
        <f t="shared" ref="K136:K140" si="42">(SUM(F136)-G136)/SUM(F136)</f>
        <v>0.94117647058823528</v>
      </c>
      <c r="L136" s="795">
        <f t="shared" ref="L136" si="43">(SUM(F136:F140)-SUM(G136:G140))/SUM(F136:F140)</f>
        <v>0.96</v>
      </c>
      <c r="M136" s="489"/>
      <c r="N136" s="259"/>
      <c r="O136" s="259"/>
      <c r="P136" s="267"/>
    </row>
    <row r="137" spans="1:16" s="657" customFormat="1" ht="15.75" customHeight="1" thickBot="1" x14ac:dyDescent="0.3">
      <c r="A137" s="276" t="str">
        <f t="shared" si="39"/>
        <v>Sem45</v>
      </c>
      <c r="B137" s="400">
        <v>43774</v>
      </c>
      <c r="C137" s="696">
        <v>43774</v>
      </c>
      <c r="D137" s="125" t="s">
        <v>89</v>
      </c>
      <c r="E137" s="266">
        <f>COUNTIF(Datos!D:D,B137)</f>
        <v>6</v>
      </c>
      <c r="F137" s="125">
        <v>28</v>
      </c>
      <c r="G137" s="266">
        <f>COUNTIFS(Datos!D:D,B137,Datos!Y:Y,"MR")</f>
        <v>1</v>
      </c>
      <c r="H137" s="661">
        <f t="shared" si="40"/>
        <v>0.84848484848484851</v>
      </c>
      <c r="I137" s="794"/>
      <c r="J137" s="797"/>
      <c r="K137" s="662">
        <f t="shared" si="42"/>
        <v>0.9642857142857143</v>
      </c>
      <c r="L137" s="795"/>
      <c r="M137" s="489"/>
      <c r="N137" s="259"/>
      <c r="O137" s="259"/>
      <c r="P137" s="267"/>
    </row>
    <row r="138" spans="1:16" s="657" customFormat="1" ht="15.75" customHeight="1" thickBot="1" x14ac:dyDescent="0.3">
      <c r="A138" s="276" t="str">
        <f t="shared" si="39"/>
        <v>Sem45</v>
      </c>
      <c r="B138" s="400">
        <v>43775</v>
      </c>
      <c r="C138" s="696">
        <v>43775</v>
      </c>
      <c r="D138" s="125" t="s">
        <v>89</v>
      </c>
      <c r="E138" s="266">
        <f>COUNTIF(Datos!D:D,B138)</f>
        <v>3</v>
      </c>
      <c r="F138" s="125">
        <v>30</v>
      </c>
      <c r="G138" s="266">
        <f>COUNTIFS(Datos!D:D,B138,Datos!Y:Y,"MR")</f>
        <v>1</v>
      </c>
      <c r="H138" s="499">
        <f t="shared" si="40"/>
        <v>0.9375</v>
      </c>
      <c r="I138" s="794"/>
      <c r="J138" s="797"/>
      <c r="K138" s="496">
        <f t="shared" si="42"/>
        <v>0.96666666666666667</v>
      </c>
      <c r="L138" s="795"/>
      <c r="M138" s="489"/>
      <c r="N138" s="259"/>
      <c r="O138" s="259"/>
      <c r="P138" s="267"/>
    </row>
    <row r="139" spans="1:16" s="657" customFormat="1" ht="15.75" customHeight="1" thickBot="1" x14ac:dyDescent="0.3">
      <c r="A139" s="276" t="str">
        <f t="shared" si="39"/>
        <v>Sem45</v>
      </c>
      <c r="B139" s="400">
        <v>43776</v>
      </c>
      <c r="C139" s="696">
        <v>43776</v>
      </c>
      <c r="D139" s="125" t="s">
        <v>89</v>
      </c>
      <c r="E139" s="266">
        <f>COUNTIF(Datos!D:D,B139)</f>
        <v>0</v>
      </c>
      <c r="F139" s="125"/>
      <c r="G139" s="266">
        <f>COUNTIFS(Datos!D:D,B139,Datos!Y:Y,"MR")</f>
        <v>0</v>
      </c>
      <c r="H139" s="499" t="e">
        <f t="shared" si="40"/>
        <v>#DIV/0!</v>
      </c>
      <c r="I139" s="794"/>
      <c r="J139" s="797"/>
      <c r="K139" s="496" t="e">
        <f t="shared" si="42"/>
        <v>#DIV/0!</v>
      </c>
      <c r="L139" s="795"/>
      <c r="M139" s="489"/>
      <c r="N139" s="259"/>
      <c r="O139" s="259"/>
      <c r="P139" s="267"/>
    </row>
    <row r="140" spans="1:16" s="657" customFormat="1" ht="15.75" customHeight="1" thickBot="1" x14ac:dyDescent="0.3">
      <c r="A140" s="276" t="str">
        <f t="shared" si="39"/>
        <v>Sem45</v>
      </c>
      <c r="B140" s="400">
        <v>43777</v>
      </c>
      <c r="C140" s="696">
        <v>43777</v>
      </c>
      <c r="D140" s="125" t="s">
        <v>89</v>
      </c>
      <c r="E140" s="266">
        <f>COUNTIF(Datos!D:D,B140)</f>
        <v>0</v>
      </c>
      <c r="F140" s="125"/>
      <c r="G140" s="266">
        <f>COUNTIFS(Datos!D:D,B140,Datos!Y:Y,"MR")</f>
        <v>0</v>
      </c>
      <c r="H140" s="499" t="e">
        <f t="shared" si="40"/>
        <v>#DIV/0!</v>
      </c>
      <c r="I140" s="794"/>
      <c r="J140" s="797"/>
      <c r="K140" s="496" t="e">
        <f t="shared" si="42"/>
        <v>#DIV/0!</v>
      </c>
      <c r="L140" s="795"/>
      <c r="M140" s="489"/>
      <c r="N140" s="259"/>
      <c r="O140" s="259"/>
      <c r="P140" s="267"/>
    </row>
    <row r="141" spans="1:16" s="663" customFormat="1" ht="15.75" customHeight="1" thickBot="1" x14ac:dyDescent="0.3">
      <c r="A141" s="276" t="str">
        <f t="shared" si="39"/>
        <v>Sem46</v>
      </c>
      <c r="B141" s="400">
        <v>43780</v>
      </c>
      <c r="C141" s="696">
        <v>43780</v>
      </c>
      <c r="D141" s="125" t="s">
        <v>89</v>
      </c>
      <c r="E141" s="266">
        <f>COUNTIF(Datos!D:D,B141)</f>
        <v>0</v>
      </c>
      <c r="F141" s="342"/>
      <c r="G141" s="266">
        <f>COUNTIFS(Datos!D:D,B141,Datos!Y:Y,"MR")</f>
        <v>0</v>
      </c>
      <c r="H141" s="499" t="e">
        <f t="shared" ref="H141:H145" si="44">SUM(F141)/(SUM(E141:F141)-G141)</f>
        <v>#DIV/0!</v>
      </c>
      <c r="I141" s="794">
        <f t="shared" ref="I141" si="45">SUM(F141:F145)/(SUM(E141:F145)-SUM(G141:G145))</f>
        <v>0.94594594594594594</v>
      </c>
      <c r="J141" s="797"/>
      <c r="K141" s="496" t="e">
        <f t="shared" ref="K141:K145" si="46">(SUM(F141)-G141)/SUM(F141)</f>
        <v>#DIV/0!</v>
      </c>
      <c r="L141" s="795">
        <f t="shared" ref="L141" si="47">(SUM(F141:F145)-SUM(G141:G145))/SUM(F141:F145)</f>
        <v>0.91428571428571426</v>
      </c>
      <c r="M141" s="489"/>
      <c r="N141" s="259"/>
      <c r="O141" s="259"/>
      <c r="P141" s="267"/>
    </row>
    <row r="142" spans="1:16" s="663" customFormat="1" ht="15.75" customHeight="1" thickBot="1" x14ac:dyDescent="0.3">
      <c r="A142" s="276" t="str">
        <f t="shared" si="39"/>
        <v>Sem46</v>
      </c>
      <c r="B142" s="400">
        <v>43781</v>
      </c>
      <c r="C142" s="696">
        <v>43781</v>
      </c>
      <c r="D142" s="125" t="s">
        <v>89</v>
      </c>
      <c r="E142" s="266">
        <f>COUNTIF(Datos!D:D,B142)</f>
        <v>0</v>
      </c>
      <c r="F142" s="125"/>
      <c r="G142" s="266">
        <f>COUNTIFS(Datos!D:D,B142,Datos!Y:Y,"MR")</f>
        <v>0</v>
      </c>
      <c r="H142" s="661" t="e">
        <f t="shared" si="44"/>
        <v>#DIV/0!</v>
      </c>
      <c r="I142" s="794"/>
      <c r="J142" s="797"/>
      <c r="K142" s="662" t="e">
        <f t="shared" si="46"/>
        <v>#DIV/0!</v>
      </c>
      <c r="L142" s="795"/>
      <c r="M142" s="489"/>
      <c r="N142" s="259"/>
      <c r="O142" s="259"/>
      <c r="P142" s="267"/>
    </row>
    <row r="143" spans="1:16" s="663" customFormat="1" ht="15.75" customHeight="1" thickBot="1" x14ac:dyDescent="0.3">
      <c r="A143" s="276" t="str">
        <f t="shared" si="39"/>
        <v>Sem46</v>
      </c>
      <c r="B143" s="400">
        <v>43782</v>
      </c>
      <c r="C143" s="696">
        <v>43782</v>
      </c>
      <c r="D143" s="125" t="s">
        <v>89</v>
      </c>
      <c r="E143" s="266">
        <f>COUNTIF(Datos!D:D,B143)</f>
        <v>0</v>
      </c>
      <c r="F143" s="125"/>
      <c r="G143" s="266">
        <f>COUNTIFS(Datos!D:D,B143,Datos!Y:Y,"MR")</f>
        <v>0</v>
      </c>
      <c r="H143" s="499" t="e">
        <f t="shared" si="44"/>
        <v>#DIV/0!</v>
      </c>
      <c r="I143" s="794"/>
      <c r="J143" s="797"/>
      <c r="K143" s="496" t="e">
        <f t="shared" si="46"/>
        <v>#DIV/0!</v>
      </c>
      <c r="L143" s="795"/>
      <c r="M143" s="489"/>
      <c r="N143" s="259"/>
      <c r="O143" s="259"/>
      <c r="P143" s="267"/>
    </row>
    <row r="144" spans="1:16" s="663" customFormat="1" ht="15.75" customHeight="1" thickBot="1" x14ac:dyDescent="0.3">
      <c r="A144" s="276" t="str">
        <f t="shared" si="39"/>
        <v>Sem46</v>
      </c>
      <c r="B144" s="400">
        <v>43783</v>
      </c>
      <c r="C144" s="696">
        <v>43783</v>
      </c>
      <c r="D144" s="125" t="s">
        <v>89</v>
      </c>
      <c r="E144" s="266">
        <f>COUNTIF(Datos!D:D,B144)</f>
        <v>3</v>
      </c>
      <c r="F144" s="125">
        <v>16</v>
      </c>
      <c r="G144" s="266">
        <f>COUNTIFS(Datos!D:D,B144,Datos!Y:Y,"MR")</f>
        <v>2</v>
      </c>
      <c r="H144" s="499">
        <f t="shared" si="44"/>
        <v>0.94117647058823528</v>
      </c>
      <c r="I144" s="794"/>
      <c r="J144" s="797"/>
      <c r="K144" s="496">
        <f t="shared" si="46"/>
        <v>0.875</v>
      </c>
      <c r="L144" s="795"/>
      <c r="M144" s="489"/>
      <c r="N144" s="259"/>
      <c r="O144" s="259"/>
      <c r="P144" s="267"/>
    </row>
    <row r="145" spans="1:16" s="663" customFormat="1" ht="15.75" customHeight="1" thickBot="1" x14ac:dyDescent="0.3">
      <c r="A145" s="276" t="str">
        <f t="shared" si="39"/>
        <v>Sem46</v>
      </c>
      <c r="B145" s="400">
        <v>43784</v>
      </c>
      <c r="C145" s="696">
        <v>43784</v>
      </c>
      <c r="D145" s="125" t="s">
        <v>89</v>
      </c>
      <c r="E145" s="266">
        <f>COUNTIF(Datos!D:D,B145)</f>
        <v>2</v>
      </c>
      <c r="F145" s="125">
        <v>19</v>
      </c>
      <c r="G145" s="266">
        <f>COUNTIFS(Datos!D:D,B145,Datos!Y:Y,"MR")</f>
        <v>1</v>
      </c>
      <c r="H145" s="499">
        <f t="shared" si="44"/>
        <v>0.95</v>
      </c>
      <c r="I145" s="794"/>
      <c r="J145" s="797"/>
      <c r="K145" s="496">
        <f t="shared" si="46"/>
        <v>0.94736842105263153</v>
      </c>
      <c r="L145" s="795"/>
      <c r="M145" s="489"/>
      <c r="N145" s="259"/>
      <c r="O145" s="259"/>
      <c r="P145" s="267"/>
    </row>
    <row r="146" spans="1:16" s="664" customFormat="1" ht="15.75" customHeight="1" thickBot="1" x14ac:dyDescent="0.3">
      <c r="A146" s="276" t="str">
        <f t="shared" si="39"/>
        <v>Sem47</v>
      </c>
      <c r="B146" s="400">
        <v>43787</v>
      </c>
      <c r="C146" s="696">
        <v>43787</v>
      </c>
      <c r="D146" s="125" t="s">
        <v>89</v>
      </c>
      <c r="E146" s="266">
        <f>COUNTIF(Datos!D:D,B146)</f>
        <v>0</v>
      </c>
      <c r="F146" s="342"/>
      <c r="G146" s="266">
        <f>COUNTIFS(Datos!D:D,B146,Datos!Y:Y,"MR")</f>
        <v>0</v>
      </c>
      <c r="H146" s="499" t="e">
        <f t="shared" ref="H146:H150" si="48">SUM(F146)/(SUM(E146:F146)-G146)</f>
        <v>#DIV/0!</v>
      </c>
      <c r="I146" s="794">
        <f t="shared" ref="I146" si="49">SUM(F146:F150)/(SUM(E146:F150)-SUM(G146:G150))</f>
        <v>0.88405797101449279</v>
      </c>
      <c r="J146" s="797"/>
      <c r="K146" s="496" t="e">
        <f t="shared" ref="K146:K150" si="50">(SUM(F146)-G146)/SUM(F146)</f>
        <v>#DIV/0!</v>
      </c>
      <c r="L146" s="795">
        <f t="shared" ref="L146" si="51">(SUM(F146:F150)-SUM(G146:G150))/SUM(F146:F150)</f>
        <v>0.93442622950819676</v>
      </c>
      <c r="M146" s="489"/>
      <c r="N146" s="259"/>
      <c r="O146" s="259"/>
      <c r="P146" s="267"/>
    </row>
    <row r="147" spans="1:16" s="664" customFormat="1" ht="15.75" customHeight="1" thickBot="1" x14ac:dyDescent="0.3">
      <c r="A147" s="276" t="str">
        <f t="shared" si="39"/>
        <v>Sem47</v>
      </c>
      <c r="B147" s="400">
        <v>43788</v>
      </c>
      <c r="C147" s="696">
        <v>43788</v>
      </c>
      <c r="D147" s="125" t="s">
        <v>89</v>
      </c>
      <c r="E147" s="266">
        <f>COUNTIF(Datos!D:D,B147)</f>
        <v>1</v>
      </c>
      <c r="F147" s="125">
        <v>13</v>
      </c>
      <c r="G147" s="266">
        <f>COUNTIFS(Datos!D:D,B147,Datos!Y:Y,"MR")</f>
        <v>0</v>
      </c>
      <c r="H147" s="499">
        <f t="shared" si="48"/>
        <v>0.9285714285714286</v>
      </c>
      <c r="I147" s="794"/>
      <c r="J147" s="797"/>
      <c r="K147" s="662">
        <f t="shared" si="50"/>
        <v>1</v>
      </c>
      <c r="L147" s="795"/>
      <c r="M147" s="489"/>
      <c r="N147" s="259"/>
      <c r="O147" s="259"/>
      <c r="P147" s="267"/>
    </row>
    <row r="148" spans="1:16" s="664" customFormat="1" ht="15.75" customHeight="1" thickBot="1" x14ac:dyDescent="0.3">
      <c r="A148" s="276" t="str">
        <f t="shared" si="39"/>
        <v>Sem47</v>
      </c>
      <c r="B148" s="400">
        <v>43789</v>
      </c>
      <c r="C148" s="696">
        <v>43789</v>
      </c>
      <c r="D148" s="125" t="s">
        <v>89</v>
      </c>
      <c r="E148" s="266">
        <f>COUNTIF(Datos!D:D,B148)</f>
        <v>5</v>
      </c>
      <c r="F148" s="125">
        <v>13</v>
      </c>
      <c r="G148" s="266">
        <f>COUNTIFS(Datos!D:D,B148,Datos!Y:Y,"MR")</f>
        <v>2</v>
      </c>
      <c r="H148" s="499">
        <f t="shared" si="48"/>
        <v>0.8125</v>
      </c>
      <c r="I148" s="794"/>
      <c r="J148" s="797"/>
      <c r="K148" s="496">
        <f t="shared" si="50"/>
        <v>0.84615384615384615</v>
      </c>
      <c r="L148" s="795"/>
      <c r="M148" s="489"/>
      <c r="N148" s="259"/>
      <c r="O148" s="259"/>
      <c r="P148" s="267"/>
    </row>
    <row r="149" spans="1:16" s="664" customFormat="1" ht="15.75" customHeight="1" thickBot="1" x14ac:dyDescent="0.3">
      <c r="A149" s="276" t="str">
        <f t="shared" si="39"/>
        <v>Sem47</v>
      </c>
      <c r="B149" s="400">
        <v>43790</v>
      </c>
      <c r="C149" s="696">
        <v>43790</v>
      </c>
      <c r="D149" s="125" t="s">
        <v>89</v>
      </c>
      <c r="E149" s="266">
        <f>COUNTIF(Datos!D:D,B149)</f>
        <v>3</v>
      </c>
      <c r="F149" s="125">
        <v>12</v>
      </c>
      <c r="G149" s="266">
        <f>COUNTIFS(Datos!D:D,B149,Datos!Y:Y,"MR")</f>
        <v>0</v>
      </c>
      <c r="H149" s="499">
        <f t="shared" si="48"/>
        <v>0.8</v>
      </c>
      <c r="I149" s="794"/>
      <c r="J149" s="797"/>
      <c r="K149" s="496">
        <f t="shared" si="50"/>
        <v>1</v>
      </c>
      <c r="L149" s="795"/>
      <c r="M149" s="489"/>
      <c r="N149" s="259"/>
      <c r="O149" s="259"/>
      <c r="P149" s="267"/>
    </row>
    <row r="150" spans="1:16" s="664" customFormat="1" ht="15.75" customHeight="1" thickBot="1" x14ac:dyDescent="0.3">
      <c r="A150" s="276" t="str">
        <f t="shared" si="39"/>
        <v>Sem47</v>
      </c>
      <c r="B150" s="400">
        <v>43791</v>
      </c>
      <c r="C150" s="696">
        <v>43791</v>
      </c>
      <c r="D150" s="125" t="s">
        <v>89</v>
      </c>
      <c r="E150" s="266">
        <f>COUNTIF(Datos!D:D,B150)</f>
        <v>3</v>
      </c>
      <c r="F150" s="125">
        <v>23</v>
      </c>
      <c r="G150" s="266">
        <f>COUNTIFS(Datos!D:D,B150,Datos!Y:Y,"MR")</f>
        <v>2</v>
      </c>
      <c r="H150" s="499">
        <f t="shared" si="48"/>
        <v>0.95833333333333337</v>
      </c>
      <c r="I150" s="794"/>
      <c r="J150" s="797"/>
      <c r="K150" s="496">
        <f t="shared" si="50"/>
        <v>0.91304347826086951</v>
      </c>
      <c r="L150" s="795"/>
      <c r="M150" s="489"/>
      <c r="N150" s="259"/>
      <c r="O150" s="259"/>
      <c r="P150" s="267"/>
    </row>
    <row r="151" spans="1:16" s="665" customFormat="1" ht="16.5" customHeight="1" thickBot="1" x14ac:dyDescent="0.3">
      <c r="A151" s="276" t="str">
        <f t="shared" si="39"/>
        <v>Sem48</v>
      </c>
      <c r="B151" s="400">
        <v>43794</v>
      </c>
      <c r="C151" s="696">
        <v>43794</v>
      </c>
      <c r="D151" s="125" t="s">
        <v>89</v>
      </c>
      <c r="E151" s="266">
        <f>COUNTIF(Datos!D:D,B151)</f>
        <v>2</v>
      </c>
      <c r="F151" s="342">
        <v>16</v>
      </c>
      <c r="G151" s="266">
        <f>COUNTIFS(Datos!D:D,B151,Datos!Y:Y,"MR")</f>
        <v>2</v>
      </c>
      <c r="H151" s="499">
        <f t="shared" ref="H151:H155" si="52">SUM(F151)/(SUM(E151:F151)-G151)</f>
        <v>1</v>
      </c>
      <c r="I151" s="794">
        <f t="shared" ref="I151" si="53">SUM(F151:F155)/(SUM(E151:F155)-SUM(G151:G155))</f>
        <v>0.96</v>
      </c>
      <c r="J151" s="797"/>
      <c r="K151" s="496">
        <f t="shared" ref="K151:K155" si="54">(SUM(F151)-G151)/SUM(F151)</f>
        <v>0.875</v>
      </c>
      <c r="L151" s="795">
        <f t="shared" ref="L151" si="55">(SUM(F151:F155)-SUM(G151:G155))/SUM(F151:F155)</f>
        <v>0.91666666666666663</v>
      </c>
      <c r="M151" s="489"/>
      <c r="N151" s="259"/>
      <c r="O151" s="259"/>
      <c r="P151" s="267"/>
    </row>
    <row r="152" spans="1:16" s="665" customFormat="1" ht="16.5" customHeight="1" thickBot="1" x14ac:dyDescent="0.3">
      <c r="A152" s="276" t="str">
        <f t="shared" si="39"/>
        <v>Sem48</v>
      </c>
      <c r="B152" s="400">
        <v>43795</v>
      </c>
      <c r="C152" s="696">
        <v>43795</v>
      </c>
      <c r="D152" s="125" t="s">
        <v>89</v>
      </c>
      <c r="E152" s="266">
        <f>COUNTIF(Datos!D:D,B152)</f>
        <v>2</v>
      </c>
      <c r="F152" s="125">
        <v>22</v>
      </c>
      <c r="G152" s="266">
        <f>COUNTIFS(Datos!D:D,B152,Datos!Y:Y,"MR")</f>
        <v>2</v>
      </c>
      <c r="H152" s="499">
        <f t="shared" si="52"/>
        <v>1</v>
      </c>
      <c r="I152" s="794"/>
      <c r="J152" s="797"/>
      <c r="K152" s="662">
        <f t="shared" si="54"/>
        <v>0.90909090909090906</v>
      </c>
      <c r="L152" s="795"/>
      <c r="M152" s="489"/>
      <c r="N152" s="259"/>
      <c r="O152" s="259"/>
      <c r="P152" s="267"/>
    </row>
    <row r="153" spans="1:16" s="665" customFormat="1" ht="16.5" customHeight="1" thickBot="1" x14ac:dyDescent="0.3">
      <c r="A153" s="276" t="str">
        <f t="shared" si="39"/>
        <v>Sem48</v>
      </c>
      <c r="B153" s="400">
        <v>43796</v>
      </c>
      <c r="C153" s="696">
        <v>43796</v>
      </c>
      <c r="D153" s="125" t="s">
        <v>89</v>
      </c>
      <c r="E153" s="266">
        <f>COUNTIF(Datos!D:D,B153)</f>
        <v>3</v>
      </c>
      <c r="F153" s="125">
        <v>14</v>
      </c>
      <c r="G153" s="266">
        <f>COUNTIFS(Datos!D:D,B153,Datos!Y:Y,"MR")</f>
        <v>0</v>
      </c>
      <c r="H153" s="499">
        <f t="shared" si="52"/>
        <v>0.82352941176470584</v>
      </c>
      <c r="I153" s="794"/>
      <c r="J153" s="797"/>
      <c r="K153" s="496">
        <f t="shared" si="54"/>
        <v>1</v>
      </c>
      <c r="L153" s="795"/>
      <c r="M153" s="489"/>
      <c r="N153" s="259"/>
      <c r="O153" s="259"/>
      <c r="P153" s="267"/>
    </row>
    <row r="154" spans="1:16" s="665" customFormat="1" ht="16.5" customHeight="1" thickBot="1" x14ac:dyDescent="0.3">
      <c r="A154" s="276" t="str">
        <f t="shared" si="39"/>
        <v>Sem48</v>
      </c>
      <c r="B154" s="400">
        <v>43797</v>
      </c>
      <c r="C154" s="696">
        <v>43797</v>
      </c>
      <c r="D154" s="125" t="s">
        <v>89</v>
      </c>
      <c r="E154" s="266">
        <f>COUNTIF(Datos!D:D,B154)</f>
        <v>1</v>
      </c>
      <c r="F154" s="125">
        <v>15</v>
      </c>
      <c r="G154" s="266">
        <f>COUNTIFS(Datos!D:D,B154,Datos!Y:Y,"MR")</f>
        <v>0</v>
      </c>
      <c r="H154" s="499">
        <f t="shared" si="52"/>
        <v>0.9375</v>
      </c>
      <c r="I154" s="794"/>
      <c r="J154" s="797"/>
      <c r="K154" s="496">
        <f t="shared" si="54"/>
        <v>1</v>
      </c>
      <c r="L154" s="795"/>
      <c r="M154" s="489"/>
      <c r="N154" s="259"/>
      <c r="O154" s="259"/>
      <c r="P154" s="267"/>
    </row>
    <row r="155" spans="1:16" s="665" customFormat="1" ht="16.5" customHeight="1" thickBot="1" x14ac:dyDescent="0.3">
      <c r="A155" s="276" t="str">
        <f t="shared" si="39"/>
        <v>Sem48</v>
      </c>
      <c r="B155" s="400">
        <v>43798</v>
      </c>
      <c r="C155" s="696">
        <v>43798</v>
      </c>
      <c r="D155" s="125" t="s">
        <v>89</v>
      </c>
      <c r="E155" s="266">
        <f>COUNTIF(Datos!D:D,B155)</f>
        <v>4</v>
      </c>
      <c r="F155" s="125">
        <v>29</v>
      </c>
      <c r="G155" s="266">
        <f>COUNTIFS(Datos!D:D,B155,Datos!Y:Y,"MR")</f>
        <v>4</v>
      </c>
      <c r="H155" s="499">
        <f t="shared" si="52"/>
        <v>1</v>
      </c>
      <c r="I155" s="794"/>
      <c r="J155" s="811"/>
      <c r="K155" s="496">
        <f t="shared" si="54"/>
        <v>0.86206896551724133</v>
      </c>
      <c r="L155" s="795"/>
      <c r="M155" s="489"/>
      <c r="N155" s="259"/>
      <c r="O155" s="259"/>
      <c r="P155" s="267"/>
    </row>
    <row r="156" spans="1:16" s="673" customFormat="1" ht="16.5" customHeight="1" thickBot="1" x14ac:dyDescent="0.3">
      <c r="A156" s="276" t="str">
        <f t="shared" si="39"/>
        <v>Sem49</v>
      </c>
      <c r="B156" s="400">
        <v>43801</v>
      </c>
      <c r="C156" s="696">
        <v>43801</v>
      </c>
      <c r="D156" s="125" t="s">
        <v>89</v>
      </c>
      <c r="E156" s="266">
        <f>COUNTIF(Datos!D:D,B156)</f>
        <v>2</v>
      </c>
      <c r="F156" s="342">
        <v>24</v>
      </c>
      <c r="G156" s="266">
        <f>COUNTIFS(Datos!D:D,B156,Datos!Y:Y,"MR")</f>
        <v>0</v>
      </c>
      <c r="H156" s="499">
        <f t="shared" ref="H156:H160" si="56">SUM(F156)/(SUM(E156:F156)-G156)</f>
        <v>0.92307692307692313</v>
      </c>
      <c r="I156" s="808">
        <f t="shared" ref="I156" si="57">SUM(F156:F160)/(SUM(E156:F160)-SUM(G156:G160))</f>
        <v>0.90410958904109584</v>
      </c>
      <c r="J156" s="666"/>
      <c r="K156" s="496">
        <f t="shared" ref="K156:K160" si="58">(SUM(F156)-G156)/SUM(F156)</f>
        <v>1</v>
      </c>
      <c r="L156" s="795">
        <f t="shared" ref="L156" si="59">(SUM(F156:F160)-SUM(G156:G160))/SUM(F156:F160)</f>
        <v>1</v>
      </c>
      <c r="M156" s="489"/>
      <c r="N156" s="259"/>
      <c r="O156" s="259"/>
      <c r="P156" s="267"/>
    </row>
    <row r="157" spans="1:16" s="673" customFormat="1" ht="16.5" customHeight="1" thickBot="1" x14ac:dyDescent="0.3">
      <c r="A157" s="276" t="str">
        <f t="shared" si="39"/>
        <v>Sem49</v>
      </c>
      <c r="B157" s="400">
        <v>43802</v>
      </c>
      <c r="C157" s="696">
        <v>43802</v>
      </c>
      <c r="D157" s="125" t="s">
        <v>89</v>
      </c>
      <c r="E157" s="266">
        <f>COUNTIF(Datos!D:D,B157)</f>
        <v>2</v>
      </c>
      <c r="F157" s="125">
        <v>22</v>
      </c>
      <c r="G157" s="266">
        <f>COUNTIFS(Datos!D:D,B157,Datos!Y:Y,"MR")</f>
        <v>0</v>
      </c>
      <c r="H157" s="499">
        <f t="shared" si="56"/>
        <v>0.91666666666666663</v>
      </c>
      <c r="I157" s="808"/>
      <c r="J157" s="666"/>
      <c r="K157" s="496">
        <f t="shared" si="58"/>
        <v>1</v>
      </c>
      <c r="L157" s="795"/>
      <c r="M157" s="489"/>
      <c r="N157" s="259"/>
      <c r="O157" s="259"/>
      <c r="P157" s="267"/>
    </row>
    <row r="158" spans="1:16" s="673" customFormat="1" ht="16.5" customHeight="1" thickBot="1" x14ac:dyDescent="0.3">
      <c r="A158" s="276" t="str">
        <f t="shared" si="39"/>
        <v>Sem49</v>
      </c>
      <c r="B158" s="400">
        <v>43803</v>
      </c>
      <c r="C158" s="696">
        <v>43803</v>
      </c>
      <c r="D158" s="125" t="s">
        <v>89</v>
      </c>
      <c r="E158" s="266">
        <f>COUNTIF(Datos!D:D,B158)</f>
        <v>3</v>
      </c>
      <c r="F158" s="125">
        <v>20</v>
      </c>
      <c r="G158" s="266">
        <f>COUNTIFS(Datos!D:D,B158,Datos!Y:Y,"MR")</f>
        <v>0</v>
      </c>
      <c r="H158" s="499">
        <f t="shared" si="56"/>
        <v>0.86956521739130432</v>
      </c>
      <c r="I158" s="808"/>
      <c r="J158" s="666"/>
      <c r="K158" s="496">
        <f t="shared" si="58"/>
        <v>1</v>
      </c>
      <c r="L158" s="795"/>
      <c r="M158" s="489"/>
      <c r="N158" s="259"/>
      <c r="O158" s="259"/>
      <c r="P158" s="267"/>
    </row>
    <row r="159" spans="1:16" s="673" customFormat="1" ht="16.5" customHeight="1" thickBot="1" x14ac:dyDescent="0.3">
      <c r="A159" s="276" t="str">
        <f t="shared" si="39"/>
        <v>Sem49</v>
      </c>
      <c r="B159" s="400">
        <v>43804</v>
      </c>
      <c r="C159" s="696">
        <v>43804</v>
      </c>
      <c r="D159" s="125" t="s">
        <v>89</v>
      </c>
      <c r="E159" s="266">
        <f>COUNTIF(Datos!D:D,B159)</f>
        <v>0</v>
      </c>
      <c r="F159" s="125"/>
      <c r="G159" s="266">
        <f>COUNTIFS(Datos!D:D,B159,Datos!Y:Y,"MR")</f>
        <v>0</v>
      </c>
      <c r="H159" s="499" t="e">
        <f t="shared" si="56"/>
        <v>#DIV/0!</v>
      </c>
      <c r="I159" s="808"/>
      <c r="J159" s="666"/>
      <c r="K159" s="496" t="e">
        <f t="shared" si="58"/>
        <v>#DIV/0!</v>
      </c>
      <c r="L159" s="795"/>
      <c r="M159" s="489"/>
      <c r="N159" s="259"/>
      <c r="O159" s="259"/>
      <c r="P159" s="267"/>
    </row>
    <row r="160" spans="1:16" s="673" customFormat="1" ht="16.5" customHeight="1" thickBot="1" x14ac:dyDescent="0.3">
      <c r="A160" s="276" t="str">
        <f t="shared" si="39"/>
        <v>Sem49</v>
      </c>
      <c r="B160" s="400">
        <v>43805</v>
      </c>
      <c r="C160" s="696">
        <v>43805</v>
      </c>
      <c r="D160" s="125" t="s">
        <v>89</v>
      </c>
      <c r="E160" s="266">
        <f>COUNTIF(Datos!D:D,B160)</f>
        <v>0</v>
      </c>
      <c r="F160" s="125"/>
      <c r="G160" s="266">
        <f>COUNTIFS(Datos!D:D,B160,Datos!Y:Y,"MR")</f>
        <v>0</v>
      </c>
      <c r="H160" s="499" t="e">
        <f t="shared" si="56"/>
        <v>#DIV/0!</v>
      </c>
      <c r="I160" s="808"/>
      <c r="J160" s="666"/>
      <c r="K160" s="496" t="e">
        <f t="shared" si="58"/>
        <v>#DIV/0!</v>
      </c>
      <c r="L160" s="795"/>
      <c r="M160" s="489"/>
      <c r="N160" s="259"/>
      <c r="O160" s="259"/>
      <c r="P160" s="267"/>
    </row>
    <row r="161" spans="10:10" x14ac:dyDescent="0.25">
      <c r="J161" s="667"/>
    </row>
  </sheetData>
  <mergeCells count="87">
    <mergeCell ref="I156:I160"/>
    <mergeCell ref="L156:L160"/>
    <mergeCell ref="I151:I155"/>
    <mergeCell ref="L151:L155"/>
    <mergeCell ref="J136:J155"/>
    <mergeCell ref="I146:I150"/>
    <mergeCell ref="L146:L150"/>
    <mergeCell ref="I141:I145"/>
    <mergeCell ref="L141:L145"/>
    <mergeCell ref="I136:I140"/>
    <mergeCell ref="L136:L140"/>
    <mergeCell ref="M91:M110"/>
    <mergeCell ref="I96:I100"/>
    <mergeCell ref="L96:L100"/>
    <mergeCell ref="I101:I105"/>
    <mergeCell ref="L101:L105"/>
    <mergeCell ref="I91:I95"/>
    <mergeCell ref="L91:L95"/>
    <mergeCell ref="I106:I110"/>
    <mergeCell ref="L106:L110"/>
    <mergeCell ref="J91:J110"/>
    <mergeCell ref="M12:M26"/>
    <mergeCell ref="L22:L26"/>
    <mergeCell ref="L27:L31"/>
    <mergeCell ref="L35:L39"/>
    <mergeCell ref="L81:L85"/>
    <mergeCell ref="L17:L21"/>
    <mergeCell ref="M27:M39"/>
    <mergeCell ref="M40:M55"/>
    <mergeCell ref="M56:M60"/>
    <mergeCell ref="L41:L45"/>
    <mergeCell ref="M61:M70"/>
    <mergeCell ref="M71:M90"/>
    <mergeCell ref="L32:L34"/>
    <mergeCell ref="L46:L50"/>
    <mergeCell ref="L66:L70"/>
    <mergeCell ref="L86:L90"/>
    <mergeCell ref="L71:L75"/>
    <mergeCell ref="L56:L60"/>
    <mergeCell ref="L61:L65"/>
    <mergeCell ref="P1:P2"/>
    <mergeCell ref="I3:I6"/>
    <mergeCell ref="J3:J11"/>
    <mergeCell ref="L3:L6"/>
    <mergeCell ref="M3:M11"/>
    <mergeCell ref="I7:I11"/>
    <mergeCell ref="L7:L11"/>
    <mergeCell ref="H1:I1"/>
    <mergeCell ref="K1:L1"/>
    <mergeCell ref="N1:N2"/>
    <mergeCell ref="O1:O2"/>
    <mergeCell ref="J61:J70"/>
    <mergeCell ref="I12:I16"/>
    <mergeCell ref="J56:J60"/>
    <mergeCell ref="I66:I70"/>
    <mergeCell ref="I32:I34"/>
    <mergeCell ref="I56:I60"/>
    <mergeCell ref="I61:I65"/>
    <mergeCell ref="I46:I50"/>
    <mergeCell ref="J12:J26"/>
    <mergeCell ref="I76:I80"/>
    <mergeCell ref="L76:L80"/>
    <mergeCell ref="I81:I85"/>
    <mergeCell ref="I86:I90"/>
    <mergeCell ref="J71:J90"/>
    <mergeCell ref="I71:I75"/>
    <mergeCell ref="L12:L16"/>
    <mergeCell ref="I35:I39"/>
    <mergeCell ref="I41:I45"/>
    <mergeCell ref="I22:I26"/>
    <mergeCell ref="J27:J39"/>
    <mergeCell ref="J40:J55"/>
    <mergeCell ref="I51:I55"/>
    <mergeCell ref="L51:L55"/>
    <mergeCell ref="I27:I31"/>
    <mergeCell ref="I17:I21"/>
    <mergeCell ref="I131:I135"/>
    <mergeCell ref="L131:L135"/>
    <mergeCell ref="J111:J135"/>
    <mergeCell ref="I111:I115"/>
    <mergeCell ref="L111:L115"/>
    <mergeCell ref="I126:I130"/>
    <mergeCell ref="L126:L130"/>
    <mergeCell ref="I121:I125"/>
    <mergeCell ref="L121:L125"/>
    <mergeCell ref="I116:I120"/>
    <mergeCell ref="L116:L120"/>
  </mergeCells>
  <conditionalFormatting sqref="K3:M3 K7:L7 K4:K6 L12 L17 K32:L32 K8:K31 L22 L27 K33:K39 K56:M56 K40:L55 M61 K57:L70 K71:M110">
    <cfRule type="cellIs" dxfId="412" priority="47" operator="lessThan">
      <formula>$L$2</formula>
    </cfRule>
    <cfRule type="cellIs" dxfId="411" priority="48" operator="greaterThanOrEqual">
      <formula>$L$2</formula>
    </cfRule>
  </conditionalFormatting>
  <conditionalFormatting sqref="H3:J3 H7:I7 H4:H6 I17 I22 I12:J12 I32 I35 H8:H39 I27:J27 J40 J56 J61 H40:I85 J71 J91 J111 J136">
    <cfRule type="cellIs" dxfId="410" priority="49" operator="greaterThanOrEqual">
      <formula>$I$2</formula>
    </cfRule>
    <cfRule type="cellIs" dxfId="409" priority="50" operator="lessThan">
      <formula>$I$2</formula>
    </cfRule>
  </conditionalFormatting>
  <conditionalFormatting sqref="H86:I110">
    <cfRule type="cellIs" dxfId="408" priority="43" operator="greaterThanOrEqual">
      <formula>$I$2</formula>
    </cfRule>
    <cfRule type="cellIs" dxfId="407" priority="44" operator="lessThan">
      <formula>$I$2</formula>
    </cfRule>
  </conditionalFormatting>
  <conditionalFormatting sqref="L35">
    <cfRule type="cellIs" dxfId="406" priority="41" operator="lessThan">
      <formula>$L$2</formula>
    </cfRule>
    <cfRule type="cellIs" dxfId="405" priority="42" operator="greaterThanOrEqual">
      <formula>$L$2</formula>
    </cfRule>
  </conditionalFormatting>
  <conditionalFormatting sqref="K111:M115">
    <cfRule type="cellIs" dxfId="404" priority="39" operator="lessThan">
      <formula>$L$2</formula>
    </cfRule>
    <cfRule type="cellIs" dxfId="403" priority="40" operator="greaterThanOrEqual">
      <formula>$L$2</formula>
    </cfRule>
  </conditionalFormatting>
  <conditionalFormatting sqref="H111:I115">
    <cfRule type="cellIs" dxfId="402" priority="37" operator="greaterThanOrEqual">
      <formula>$I$2</formula>
    </cfRule>
    <cfRule type="cellIs" dxfId="401" priority="38" operator="lessThan">
      <formula>$I$2</formula>
    </cfRule>
  </conditionalFormatting>
  <conditionalFormatting sqref="K116:M120">
    <cfRule type="cellIs" dxfId="400" priority="35" operator="lessThan">
      <formula>$L$2</formula>
    </cfRule>
    <cfRule type="cellIs" dxfId="399" priority="36" operator="greaterThanOrEqual">
      <formula>$L$2</formula>
    </cfRule>
  </conditionalFormatting>
  <conditionalFormatting sqref="H116:I120">
    <cfRule type="cellIs" dxfId="398" priority="33" operator="greaterThanOrEqual">
      <formula>$I$2</formula>
    </cfRule>
    <cfRule type="cellIs" dxfId="397" priority="34" operator="lessThan">
      <formula>$I$2</formula>
    </cfRule>
  </conditionalFormatting>
  <conditionalFormatting sqref="K121:M125">
    <cfRule type="cellIs" dxfId="396" priority="31" operator="lessThan">
      <formula>$L$2</formula>
    </cfRule>
    <cfRule type="cellIs" dxfId="395" priority="32" operator="greaterThanOrEqual">
      <formula>$L$2</formula>
    </cfRule>
  </conditionalFormatting>
  <conditionalFormatting sqref="H121:I125">
    <cfRule type="cellIs" dxfId="394" priority="29" operator="greaterThanOrEqual">
      <formula>$I$2</formula>
    </cfRule>
    <cfRule type="cellIs" dxfId="393" priority="30" operator="lessThan">
      <formula>$I$2</formula>
    </cfRule>
  </conditionalFormatting>
  <conditionalFormatting sqref="K126:M130">
    <cfRule type="cellIs" dxfId="392" priority="27" operator="lessThan">
      <formula>$L$2</formula>
    </cfRule>
    <cfRule type="cellIs" dxfId="391" priority="28" operator="greaterThanOrEqual">
      <formula>$L$2</formula>
    </cfRule>
  </conditionalFormatting>
  <conditionalFormatting sqref="H126:I130">
    <cfRule type="cellIs" dxfId="390" priority="25" operator="greaterThanOrEqual">
      <formula>$I$2</formula>
    </cfRule>
    <cfRule type="cellIs" dxfId="389" priority="26" operator="lessThan">
      <formula>$I$2</formula>
    </cfRule>
  </conditionalFormatting>
  <conditionalFormatting sqref="K131:M135">
    <cfRule type="cellIs" dxfId="388" priority="23" operator="lessThan">
      <formula>$L$2</formula>
    </cfRule>
    <cfRule type="cellIs" dxfId="387" priority="24" operator="greaterThanOrEqual">
      <formula>$L$2</formula>
    </cfRule>
  </conditionalFormatting>
  <conditionalFormatting sqref="H131:I135">
    <cfRule type="cellIs" dxfId="386" priority="21" operator="greaterThanOrEqual">
      <formula>$I$2</formula>
    </cfRule>
    <cfRule type="cellIs" dxfId="385" priority="22" operator="lessThan">
      <formula>$I$2</formula>
    </cfRule>
  </conditionalFormatting>
  <conditionalFormatting sqref="K136:M140">
    <cfRule type="cellIs" dxfId="384" priority="19" operator="lessThan">
      <formula>$L$2</formula>
    </cfRule>
    <cfRule type="cellIs" dxfId="383" priority="20" operator="greaterThanOrEqual">
      <formula>$L$2</formula>
    </cfRule>
  </conditionalFormatting>
  <conditionalFormatting sqref="H136:I140">
    <cfRule type="cellIs" dxfId="382" priority="17" operator="greaterThanOrEqual">
      <formula>$I$2</formula>
    </cfRule>
    <cfRule type="cellIs" dxfId="381" priority="18" operator="lessThan">
      <formula>$I$2</formula>
    </cfRule>
  </conditionalFormatting>
  <conditionalFormatting sqref="K141:M145">
    <cfRule type="cellIs" dxfId="380" priority="15" operator="lessThan">
      <formula>$L$2</formula>
    </cfRule>
    <cfRule type="cellIs" dxfId="379" priority="16" operator="greaterThanOrEqual">
      <formula>$L$2</formula>
    </cfRule>
  </conditionalFormatting>
  <conditionalFormatting sqref="H141:I145">
    <cfRule type="cellIs" dxfId="378" priority="13" operator="greaterThanOrEqual">
      <formula>$I$2</formula>
    </cfRule>
    <cfRule type="cellIs" dxfId="377" priority="14" operator="lessThan">
      <formula>$I$2</formula>
    </cfRule>
  </conditionalFormatting>
  <conditionalFormatting sqref="K146:M150">
    <cfRule type="cellIs" dxfId="376" priority="11" operator="lessThan">
      <formula>$L$2</formula>
    </cfRule>
    <cfRule type="cellIs" dxfId="375" priority="12" operator="greaterThanOrEqual">
      <formula>$L$2</formula>
    </cfRule>
  </conditionalFormatting>
  <conditionalFormatting sqref="H146:I150">
    <cfRule type="cellIs" dxfId="374" priority="9" operator="greaterThanOrEqual">
      <formula>$I$2</formula>
    </cfRule>
    <cfRule type="cellIs" dxfId="373" priority="10" operator="lessThan">
      <formula>$I$2</formula>
    </cfRule>
  </conditionalFormatting>
  <conditionalFormatting sqref="K151:M155">
    <cfRule type="cellIs" dxfId="372" priority="7" operator="lessThan">
      <formula>$L$2</formula>
    </cfRule>
    <cfRule type="cellIs" dxfId="371" priority="8" operator="greaterThanOrEqual">
      <formula>$L$2</formula>
    </cfRule>
  </conditionalFormatting>
  <conditionalFormatting sqref="H151:I155">
    <cfRule type="cellIs" dxfId="370" priority="5" operator="greaterThanOrEqual">
      <formula>$I$2</formula>
    </cfRule>
    <cfRule type="cellIs" dxfId="369" priority="6" operator="lessThan">
      <formula>$I$2</formula>
    </cfRule>
  </conditionalFormatting>
  <conditionalFormatting sqref="K156:M160">
    <cfRule type="cellIs" dxfId="368" priority="3" operator="lessThan">
      <formula>$L$2</formula>
    </cfRule>
    <cfRule type="cellIs" dxfId="367" priority="4" operator="greaterThanOrEqual">
      <formula>$L$2</formula>
    </cfRule>
  </conditionalFormatting>
  <conditionalFormatting sqref="H156:I160">
    <cfRule type="cellIs" dxfId="366" priority="1" operator="greaterThanOrEqual">
      <formula>$I$2</formula>
    </cfRule>
    <cfRule type="cellIs" dxfId="365" priority="2" operator="lessThan">
      <formula>$I$2</formula>
    </cfRule>
  </conditionalFormatting>
  <pageMargins left="0.7" right="0.7" top="0.75" bottom="0.75" header="0.3" footer="0.3"/>
  <pageSetup paperSize="9" orientation="landscape" r:id="rId1"/>
  <headerFooter>
    <oddFooter>&amp;R&amp;1#&amp;"Arial"&amp;10&amp;K000000Confidential C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>
    <tabColor theme="7"/>
  </sheetPr>
  <dimension ref="A1"/>
  <sheetViews>
    <sheetView zoomScale="55" zoomScaleNormal="55" workbookViewId="0">
      <selection activeCell="H26" sqref="H26"/>
    </sheetView>
  </sheetViews>
  <sheetFormatPr baseColWidth="10" defaultRowHeight="15" x14ac:dyDescent="0.25"/>
  <cols>
    <col min="7" max="7" width="17.7109375" customWidth="1"/>
  </cols>
  <sheetData/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5">
    <tabColor theme="7"/>
  </sheetPr>
  <dimension ref="A1:IG32"/>
  <sheetViews>
    <sheetView showGridLines="0" view="pageBreakPreview" topLeftCell="B7" zoomScale="80" zoomScaleNormal="80" zoomScaleSheetLayoutView="80" workbookViewId="0">
      <selection activeCell="HZ15" sqref="HZ15"/>
    </sheetView>
  </sheetViews>
  <sheetFormatPr baseColWidth="10" defaultColWidth="7.140625" defaultRowHeight="15" outlineLevelCol="1" x14ac:dyDescent="0.25"/>
  <cols>
    <col min="1" max="1" width="15.140625" style="5" customWidth="1"/>
    <col min="2" max="2" width="8.140625" style="5" customWidth="1"/>
    <col min="3" max="3" width="12" style="5" customWidth="1"/>
    <col min="4" max="5" width="10.42578125" style="5" bestFit="1" customWidth="1"/>
    <col min="6" max="6" width="11" style="5" customWidth="1"/>
    <col min="7" max="7" width="13.28515625" style="5" customWidth="1"/>
    <col min="8" max="13" width="12.7109375" style="5" customWidth="1"/>
    <col min="14" max="14" width="10.42578125" style="5" bestFit="1" customWidth="1"/>
    <col min="15" max="15" width="8.7109375" style="5" hidden="1" customWidth="1" outlineLevel="1"/>
    <col min="16" max="16" width="7.28515625" style="5" hidden="1" customWidth="1" outlineLevel="1"/>
    <col min="17" max="17" width="8.85546875" style="5" hidden="1" customWidth="1" outlineLevel="1"/>
    <col min="18" max="18" width="7.28515625" style="5" hidden="1" customWidth="1" outlineLevel="1"/>
    <col min="19" max="30" width="10" style="5" hidden="1" customWidth="1" outlineLevel="1"/>
    <col min="31" max="31" width="10" style="5" hidden="1" customWidth="1" outlineLevel="1" collapsed="1"/>
    <col min="32" max="34" width="10" style="5" hidden="1" customWidth="1" outlineLevel="1"/>
    <col min="35" max="35" width="10" style="5" hidden="1" customWidth="1" outlineLevel="1" collapsed="1"/>
    <col min="36" max="39" width="10" style="5" hidden="1" customWidth="1" outlineLevel="1"/>
    <col min="40" max="40" width="10" style="5" hidden="1" customWidth="1" outlineLevel="1" collapsed="1"/>
    <col min="41" max="43" width="10" style="5" hidden="1" customWidth="1" outlineLevel="1"/>
    <col min="44" max="44" width="10" style="5" hidden="1" customWidth="1" outlineLevel="1" collapsed="1"/>
    <col min="45" max="47" width="10" style="5" hidden="1" customWidth="1" outlineLevel="1"/>
    <col min="48" max="48" width="10" style="5" hidden="1" customWidth="1" outlineLevel="1" collapsed="1"/>
    <col min="49" max="52" width="10" style="5" hidden="1" customWidth="1" outlineLevel="1"/>
    <col min="53" max="53" width="10" style="5" customWidth="1" collapsed="1"/>
    <col min="54" max="56" width="10" style="5" customWidth="1"/>
    <col min="57" max="57" width="10" style="5" customWidth="1" collapsed="1"/>
    <col min="58" max="61" width="10" style="5" customWidth="1"/>
    <col min="62" max="62" width="8.42578125" style="5" hidden="1" customWidth="1" outlineLevel="1"/>
    <col min="63" max="63" width="6.7109375" style="5" hidden="1" customWidth="1" outlineLevel="1"/>
    <col min="64" max="64" width="6.85546875" style="5" hidden="1" customWidth="1" outlineLevel="1"/>
    <col min="65" max="65" width="6.7109375" style="5" hidden="1" customWidth="1" outlineLevel="1"/>
    <col min="66" max="70" width="7.140625" style="5" hidden="1" customWidth="1" outlineLevel="1"/>
    <col min="71" max="71" width="6.85546875" style="5" hidden="1" customWidth="1" outlineLevel="1"/>
    <col min="72" max="76" width="7.140625" style="5" hidden="1" customWidth="1" outlineLevel="1"/>
    <col min="77" max="77" width="7.42578125" style="5" hidden="1" customWidth="1" outlineLevel="1"/>
    <col min="78" max="82" width="7.140625" style="5" hidden="1" customWidth="1" outlineLevel="1"/>
    <col min="83" max="84" width="8.28515625" style="5" hidden="1" customWidth="1" outlineLevel="1"/>
    <col min="85" max="86" width="7.140625" style="5" hidden="1" customWidth="1" outlineLevel="1"/>
    <col min="87" max="89" width="8.28515625" style="5" hidden="1" customWidth="1" outlineLevel="1"/>
    <col min="90" max="101" width="7.140625" style="5" hidden="1" customWidth="1" outlineLevel="1"/>
    <col min="102" max="102" width="8.28515625" style="5" hidden="1" customWidth="1" outlineLevel="1"/>
    <col min="103" max="103" width="7.140625" style="5" hidden="1" customWidth="1" outlineLevel="1"/>
    <col min="104" max="105" width="8.28515625" style="5" hidden="1" customWidth="1" outlineLevel="1"/>
    <col min="106" max="106" width="7.140625" style="5" hidden="1" customWidth="1" outlineLevel="1"/>
    <col min="107" max="107" width="8.28515625" style="5" hidden="1" customWidth="1" outlineLevel="1" collapsed="1"/>
    <col min="108" max="112" width="7.140625" style="5" hidden="1" customWidth="1" outlineLevel="1"/>
    <col min="113" max="116" width="8.28515625" style="5" hidden="1" customWidth="1" outlineLevel="1"/>
    <col min="117" max="117" width="9.42578125" style="5" hidden="1" customWidth="1" outlineLevel="1"/>
    <col min="118" max="120" width="8.28515625" style="5" hidden="1" customWidth="1" outlineLevel="1"/>
    <col min="121" max="122" width="7.140625" style="5" hidden="1" customWidth="1" outlineLevel="1"/>
    <col min="123" max="123" width="9.140625" style="5" hidden="1" customWidth="1" outlineLevel="1"/>
    <col min="124" max="136" width="7.140625" style="5" hidden="1" customWidth="1" outlineLevel="1"/>
    <col min="137" max="137" width="9.28515625" style="5" hidden="1" customWidth="1" outlineLevel="1" collapsed="1"/>
    <col min="138" max="138" width="7.140625" style="5" hidden="1" customWidth="1" outlineLevel="1"/>
    <col min="139" max="139" width="7.7109375" style="5" hidden="1" customWidth="1" outlineLevel="1"/>
    <col min="140" max="140" width="7.140625" style="5" hidden="1" customWidth="1" outlineLevel="1"/>
    <col min="141" max="141" width="7.7109375" style="5" hidden="1" customWidth="1" outlineLevel="1"/>
    <col min="142" max="142" width="7.7109375" style="5" hidden="1" customWidth="1" outlineLevel="1" collapsed="1"/>
    <col min="143" max="144" width="7.7109375" style="5" hidden="1" customWidth="1" outlineLevel="1"/>
    <col min="145" max="145" width="7.140625" style="5" hidden="1" customWidth="1" outlineLevel="1"/>
    <col min="146" max="146" width="7.7109375" style="5" hidden="1" customWidth="1" outlineLevel="1"/>
    <col min="147" max="147" width="7.140625" style="5" hidden="1" customWidth="1" outlineLevel="1"/>
    <col min="148" max="149" width="7.7109375" style="5" hidden="1" customWidth="1" outlineLevel="1"/>
    <col min="150" max="150" width="6.5703125" style="5" hidden="1" customWidth="1" outlineLevel="1"/>
    <col min="151" max="151" width="7.7109375" style="5" hidden="1" customWidth="1" outlineLevel="1"/>
    <col min="152" max="152" width="7.7109375" style="5" hidden="1" customWidth="1" outlineLevel="1" collapsed="1"/>
    <col min="153" max="153" width="7.7109375" style="5" hidden="1" customWidth="1" outlineLevel="1"/>
    <col min="154" max="154" width="7.140625" style="5" hidden="1" customWidth="1" outlineLevel="1"/>
    <col min="155" max="156" width="7.7109375" style="5" hidden="1" customWidth="1" outlineLevel="1"/>
    <col min="157" max="157" width="7.7109375" style="5" hidden="1" customWidth="1" outlineLevel="1" collapsed="1"/>
    <col min="158" max="159" width="7.7109375" style="5" hidden="1" customWidth="1" outlineLevel="1"/>
    <col min="160" max="161" width="7.140625" style="5" hidden="1" customWidth="1" outlineLevel="1"/>
    <col min="162" max="162" width="7.140625" style="5" hidden="1" customWidth="1" outlineLevel="1" collapsed="1"/>
    <col min="163" max="164" width="7.140625" style="5" hidden="1" customWidth="1" outlineLevel="1"/>
    <col min="165" max="166" width="7.7109375" style="5" hidden="1" customWidth="1" outlineLevel="1"/>
    <col min="167" max="167" width="0" style="5" hidden="1" customWidth="1" outlineLevel="1" collapsed="1"/>
    <col min="168" max="169" width="0" style="5" hidden="1" customWidth="1" outlineLevel="1"/>
    <col min="170" max="172" width="7.7109375" style="5" hidden="1" customWidth="1" outlineLevel="1"/>
    <col min="173" max="173" width="0" style="5" hidden="1" customWidth="1" outlineLevel="1"/>
    <col min="174" max="174" width="7.7109375" style="5" hidden="1" customWidth="1" outlineLevel="1"/>
    <col min="175" max="176" width="0" style="5" hidden="1" customWidth="1" outlineLevel="1"/>
    <col min="177" max="177" width="0" style="5" hidden="1" customWidth="1" outlineLevel="1" collapsed="1"/>
    <col min="178" max="181" width="0" style="5" hidden="1" customWidth="1" outlineLevel="1"/>
    <col min="182" max="182" width="7.7109375" style="5" hidden="1" customWidth="1" outlineLevel="1" collapsed="1"/>
    <col min="183" max="183" width="0" style="5" hidden="1" customWidth="1" outlineLevel="1"/>
    <col min="184" max="184" width="7.7109375" style="5" hidden="1" customWidth="1" outlineLevel="1"/>
    <col min="185" max="186" width="0" style="5" hidden="1" customWidth="1" outlineLevel="1"/>
    <col min="187" max="190" width="7.7109375" style="5" hidden="1" customWidth="1" outlineLevel="1"/>
    <col min="191" max="191" width="6.5703125" style="5" hidden="1" customWidth="1" outlineLevel="1"/>
    <col min="192" max="192" width="7.7109375" style="5" hidden="1" customWidth="1" outlineLevel="1" collapsed="1"/>
    <col min="193" max="196" width="7.7109375" style="5" hidden="1" customWidth="1" outlineLevel="1"/>
    <col min="197" max="197" width="0" style="5" hidden="1" customWidth="1" outlineLevel="1" collapsed="1"/>
    <col min="198" max="198" width="0" style="5" hidden="1" customWidth="1" outlineLevel="1"/>
    <col min="199" max="199" width="7.7109375" style="5" hidden="1" customWidth="1" outlineLevel="1"/>
    <col min="200" max="200" width="0" style="5" hidden="1" customWidth="1" outlineLevel="1"/>
    <col min="201" max="201" width="7.7109375" style="5" hidden="1" customWidth="1" outlineLevel="1"/>
    <col min="202" max="202" width="7.7109375" style="5" hidden="1" customWidth="1" outlineLevel="1" collapsed="1"/>
    <col min="203" max="203" width="7.7109375" style="5" hidden="1" customWidth="1" outlineLevel="1"/>
    <col min="204" max="206" width="0" style="5" hidden="1" customWidth="1" outlineLevel="1"/>
    <col min="207" max="207" width="0" style="5" hidden="1" customWidth="1" outlineLevel="1" collapsed="1"/>
    <col min="208" max="209" width="7.7109375" style="5" hidden="1" customWidth="1" outlineLevel="1"/>
    <col min="210" max="210" width="0" style="5" hidden="1" customWidth="1" outlineLevel="1"/>
    <col min="211" max="211" width="7.7109375" style="5" hidden="1" customWidth="1" outlineLevel="1"/>
    <col min="212" max="212" width="7.7109375" style="5" hidden="1" customWidth="1" outlineLevel="1" collapsed="1"/>
    <col min="213" max="214" width="7.7109375" style="5" hidden="1" customWidth="1" outlineLevel="1"/>
    <col min="215" max="215" width="0" style="5" hidden="1" customWidth="1" outlineLevel="1"/>
    <col min="216" max="216" width="7.7109375" style="5" hidden="1" customWidth="1" outlineLevel="1"/>
    <col min="217" max="217" width="7.7109375" style="5" hidden="1" customWidth="1" outlineLevel="1" collapsed="1"/>
    <col min="218" max="219" width="7.7109375" style="5" hidden="1" customWidth="1" outlineLevel="1"/>
    <col min="220" max="220" width="0" style="5" hidden="1" customWidth="1" outlineLevel="1"/>
    <col min="221" max="221" width="7.7109375" style="5" hidden="1" customWidth="1" outlineLevel="1"/>
    <col min="222" max="222" width="7.7109375" style="5" hidden="1" customWidth="1" outlineLevel="1" collapsed="1"/>
    <col min="223" max="224" width="7.7109375" style="5" hidden="1" customWidth="1" outlineLevel="1"/>
    <col min="225" max="225" width="0" style="5" hidden="1" customWidth="1" outlineLevel="1"/>
    <col min="226" max="226" width="7.7109375" style="5" hidden="1" customWidth="1" outlineLevel="1"/>
    <col min="227" max="227" width="7.7109375" style="5" hidden="1" customWidth="1" outlineLevel="1" collapsed="1"/>
    <col min="228" max="231" width="7.7109375" style="5" hidden="1" customWidth="1" outlineLevel="1"/>
    <col min="232" max="232" width="7.7109375" style="5" bestFit="1" customWidth="1" collapsed="1"/>
    <col min="233" max="236" width="7.7109375" style="5" bestFit="1" customWidth="1"/>
    <col min="237" max="237" width="7.7109375" style="5" bestFit="1" customWidth="1" collapsed="1"/>
    <col min="238" max="241" width="7.7109375" style="5" bestFit="1" customWidth="1"/>
    <col min="242" max="16384" width="7.140625" style="5"/>
  </cols>
  <sheetData>
    <row r="1" spans="1:241" ht="23.25" x14ac:dyDescent="0.25">
      <c r="A1" s="279" t="s">
        <v>636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80"/>
      <c r="P1" s="280"/>
      <c r="Q1" s="280"/>
      <c r="R1" s="280"/>
      <c r="S1" s="280"/>
      <c r="T1" s="280"/>
      <c r="U1" s="280"/>
      <c r="V1" s="280"/>
      <c r="W1" s="280"/>
      <c r="X1" s="280"/>
      <c r="Y1" s="280"/>
      <c r="Z1" s="280"/>
      <c r="AA1" s="280"/>
      <c r="AB1" s="280"/>
      <c r="AC1" s="280"/>
      <c r="AD1" s="280"/>
      <c r="AE1" s="280"/>
      <c r="AF1" s="280"/>
      <c r="AG1" s="280"/>
      <c r="AH1" s="280"/>
      <c r="AI1" s="280"/>
      <c r="AJ1" s="280"/>
      <c r="AK1" s="280"/>
      <c r="AL1" s="280"/>
      <c r="AM1" s="280"/>
      <c r="AN1" s="280"/>
      <c r="AO1" s="280"/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AZ1" s="280"/>
      <c r="BA1" s="280"/>
      <c r="BB1" s="280"/>
      <c r="BC1" s="280"/>
      <c r="BD1" s="280"/>
      <c r="BE1" s="280"/>
      <c r="BF1" s="280"/>
      <c r="BG1" s="280"/>
      <c r="BH1" s="280"/>
      <c r="BI1" s="280"/>
      <c r="BJ1" s="280"/>
    </row>
    <row r="2" spans="1:241" ht="15.75" thickBot="1" x14ac:dyDescent="0.3"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O2" s="5" t="s">
        <v>107</v>
      </c>
      <c r="P2" s="5" t="s">
        <v>108</v>
      </c>
      <c r="Q2" s="5" t="s">
        <v>109</v>
      </c>
      <c r="R2" s="5" t="s">
        <v>110</v>
      </c>
      <c r="S2" s="5" t="s">
        <v>111</v>
      </c>
      <c r="T2" s="5" t="s">
        <v>112</v>
      </c>
      <c r="U2" s="5" t="s">
        <v>129</v>
      </c>
      <c r="V2" s="5" t="s">
        <v>130</v>
      </c>
      <c r="W2" s="5" t="s">
        <v>375</v>
      </c>
      <c r="X2" s="5" t="s">
        <v>376</v>
      </c>
      <c r="Y2" s="5" t="s">
        <v>377</v>
      </c>
      <c r="Z2" s="5" t="s">
        <v>487</v>
      </c>
      <c r="AA2" s="5" t="s">
        <v>488</v>
      </c>
      <c r="AB2" s="5" t="s">
        <v>489</v>
      </c>
      <c r="AC2" s="5" t="s">
        <v>490</v>
      </c>
      <c r="AD2" s="5" t="s">
        <v>775</v>
      </c>
      <c r="AE2" s="5" t="s">
        <v>776</v>
      </c>
      <c r="AF2" s="5" t="s">
        <v>777</v>
      </c>
      <c r="AG2" s="5" t="s">
        <v>778</v>
      </c>
      <c r="AH2" s="5" t="s">
        <v>779</v>
      </c>
      <c r="AI2" s="5" t="s">
        <v>81</v>
      </c>
      <c r="AJ2" s="5" t="s">
        <v>33</v>
      </c>
      <c r="AK2" s="5" t="s">
        <v>39</v>
      </c>
      <c r="AL2" s="5" t="s">
        <v>82</v>
      </c>
      <c r="AM2" s="5" t="s">
        <v>68</v>
      </c>
      <c r="AN2" s="5" t="s">
        <v>69</v>
      </c>
      <c r="AO2" s="5" t="s">
        <v>70</v>
      </c>
      <c r="AP2" s="5" t="s">
        <v>71</v>
      </c>
      <c r="AQ2" s="5" t="s">
        <v>83</v>
      </c>
      <c r="AR2" s="5" t="s">
        <v>93</v>
      </c>
      <c r="AS2" s="5" t="s">
        <v>94</v>
      </c>
      <c r="AT2" s="5" t="s">
        <v>95</v>
      </c>
      <c r="AU2" s="5" t="s">
        <v>1152</v>
      </c>
      <c r="AV2" s="5" t="s">
        <v>96</v>
      </c>
      <c r="AW2" s="5" t="s">
        <v>97</v>
      </c>
      <c r="AX2" s="5" t="s">
        <v>98</v>
      </c>
      <c r="AY2" s="5" t="s">
        <v>99</v>
      </c>
      <c r="AZ2" s="5" t="s">
        <v>1222</v>
      </c>
      <c r="BA2" s="5" t="s">
        <v>1223</v>
      </c>
      <c r="BB2" s="5" t="s">
        <v>1224</v>
      </c>
      <c r="BC2" s="5" t="s">
        <v>1225</v>
      </c>
      <c r="BD2" s="5" t="s">
        <v>1226</v>
      </c>
      <c r="BE2" s="5" t="s">
        <v>1227</v>
      </c>
      <c r="BF2" s="5" t="s">
        <v>1228</v>
      </c>
      <c r="BG2" s="5" t="s">
        <v>1229</v>
      </c>
      <c r="BH2" s="5" t="s">
        <v>1230</v>
      </c>
      <c r="EG2" s="393">
        <f>EG4</f>
        <v>43640</v>
      </c>
      <c r="EH2" s="393">
        <f t="shared" ref="EH2:EK2" si="0">EH4</f>
        <v>43641</v>
      </c>
      <c r="EI2" s="393">
        <f t="shared" si="0"/>
        <v>43642</v>
      </c>
      <c r="EJ2" s="393">
        <f t="shared" si="0"/>
        <v>43643</v>
      </c>
      <c r="EK2" s="393">
        <f t="shared" si="0"/>
        <v>43644</v>
      </c>
      <c r="EL2" s="393">
        <f>EL4</f>
        <v>43668</v>
      </c>
      <c r="EM2" s="393">
        <f t="shared" ref="EM2:FT2" si="1">EM4</f>
        <v>43669</v>
      </c>
      <c r="EN2" s="393">
        <f t="shared" si="1"/>
        <v>43670</v>
      </c>
      <c r="EO2" s="393">
        <f t="shared" si="1"/>
        <v>43671</v>
      </c>
      <c r="EP2" s="393">
        <f t="shared" si="1"/>
        <v>43672</v>
      </c>
      <c r="EQ2" s="393">
        <f t="shared" si="1"/>
        <v>43675</v>
      </c>
      <c r="ER2" s="393">
        <f t="shared" si="1"/>
        <v>43676</v>
      </c>
      <c r="ES2" s="393">
        <f t="shared" si="1"/>
        <v>43677</v>
      </c>
      <c r="ET2" s="393">
        <f t="shared" si="1"/>
        <v>43678</v>
      </c>
      <c r="EU2" s="393">
        <f t="shared" si="1"/>
        <v>43679</v>
      </c>
      <c r="EV2" s="393">
        <f t="shared" si="1"/>
        <v>43682</v>
      </c>
      <c r="EW2" s="393">
        <f t="shared" si="1"/>
        <v>43683</v>
      </c>
      <c r="EX2" s="393">
        <f t="shared" si="1"/>
        <v>43684</v>
      </c>
      <c r="EY2" s="393">
        <f t="shared" si="1"/>
        <v>43685</v>
      </c>
      <c r="EZ2" s="393">
        <f t="shared" si="1"/>
        <v>43686</v>
      </c>
      <c r="FA2" s="393">
        <f t="shared" si="1"/>
        <v>43689</v>
      </c>
      <c r="FB2" s="393">
        <f t="shared" si="1"/>
        <v>43690</v>
      </c>
      <c r="FC2" s="393">
        <f t="shared" si="1"/>
        <v>43691</v>
      </c>
      <c r="FD2" s="393">
        <f t="shared" si="1"/>
        <v>43692</v>
      </c>
      <c r="FE2" s="393">
        <f t="shared" si="1"/>
        <v>43693</v>
      </c>
      <c r="FF2" s="393">
        <f t="shared" si="1"/>
        <v>43696</v>
      </c>
      <c r="FG2" s="393">
        <f t="shared" si="1"/>
        <v>43697</v>
      </c>
      <c r="FH2" s="393">
        <f t="shared" si="1"/>
        <v>43698</v>
      </c>
      <c r="FI2" s="393">
        <f t="shared" si="1"/>
        <v>43699</v>
      </c>
      <c r="FJ2" s="393">
        <f t="shared" si="1"/>
        <v>43700</v>
      </c>
      <c r="FK2" s="393">
        <f t="shared" si="1"/>
        <v>43703</v>
      </c>
      <c r="FL2" s="393">
        <f t="shared" si="1"/>
        <v>43704</v>
      </c>
      <c r="FM2" s="393">
        <f t="shared" si="1"/>
        <v>43705</v>
      </c>
      <c r="FN2" s="393">
        <f t="shared" si="1"/>
        <v>43706</v>
      </c>
      <c r="FO2" s="393">
        <f t="shared" si="1"/>
        <v>43707</v>
      </c>
      <c r="FP2" s="393">
        <f t="shared" si="1"/>
        <v>43710</v>
      </c>
      <c r="FQ2" s="393">
        <f t="shared" si="1"/>
        <v>43711</v>
      </c>
      <c r="FR2" s="393">
        <f t="shared" si="1"/>
        <v>43712</v>
      </c>
      <c r="FS2" s="393">
        <f t="shared" si="1"/>
        <v>43713</v>
      </c>
      <c r="FT2" s="393">
        <f t="shared" si="1"/>
        <v>43714</v>
      </c>
      <c r="FU2" s="393">
        <f t="shared" ref="FU2:FY2" si="2">FU4</f>
        <v>43717</v>
      </c>
      <c r="FV2" s="393">
        <f t="shared" si="2"/>
        <v>43718</v>
      </c>
      <c r="FW2" s="393">
        <f t="shared" si="2"/>
        <v>43719</v>
      </c>
      <c r="FX2" s="393">
        <f t="shared" si="2"/>
        <v>43720</v>
      </c>
      <c r="FY2" s="393">
        <f t="shared" si="2"/>
        <v>43721</v>
      </c>
      <c r="FZ2" s="393">
        <f t="shared" ref="FZ2:GN2" si="3">FZ4</f>
        <v>43724</v>
      </c>
      <c r="GA2" s="393">
        <f t="shared" si="3"/>
        <v>43725</v>
      </c>
      <c r="GB2" s="393">
        <f t="shared" si="3"/>
        <v>43726</v>
      </c>
      <c r="GC2" s="393">
        <f t="shared" si="3"/>
        <v>43727</v>
      </c>
      <c r="GD2" s="393">
        <f t="shared" si="3"/>
        <v>43728</v>
      </c>
      <c r="GE2" s="393">
        <f t="shared" si="3"/>
        <v>43731</v>
      </c>
      <c r="GF2" s="393">
        <f t="shared" si="3"/>
        <v>43732</v>
      </c>
      <c r="GG2" s="393">
        <f t="shared" si="3"/>
        <v>43733</v>
      </c>
      <c r="GH2" s="393">
        <f t="shared" si="3"/>
        <v>43734</v>
      </c>
      <c r="GI2" s="393">
        <f t="shared" si="3"/>
        <v>43735</v>
      </c>
      <c r="GJ2" s="393">
        <f t="shared" si="3"/>
        <v>43738</v>
      </c>
      <c r="GK2" s="393">
        <f t="shared" si="3"/>
        <v>43739</v>
      </c>
      <c r="GL2" s="393">
        <f t="shared" si="3"/>
        <v>43740</v>
      </c>
      <c r="GM2" s="393">
        <f t="shared" si="3"/>
        <v>43741</v>
      </c>
      <c r="GN2" s="393">
        <f t="shared" si="3"/>
        <v>43742</v>
      </c>
      <c r="GO2" s="393">
        <f t="shared" ref="GO2:GS2" si="4">GO4</f>
        <v>43745</v>
      </c>
      <c r="GP2" s="393">
        <f t="shared" si="4"/>
        <v>43746</v>
      </c>
      <c r="GQ2" s="393">
        <f t="shared" si="4"/>
        <v>43747</v>
      </c>
      <c r="GR2" s="393">
        <f t="shared" si="4"/>
        <v>43748</v>
      </c>
      <c r="GS2" s="393">
        <f t="shared" si="4"/>
        <v>43749</v>
      </c>
      <c r="GT2" s="393">
        <f t="shared" ref="GT2:GX2" si="5">GT4</f>
        <v>43752</v>
      </c>
      <c r="GU2" s="393">
        <f t="shared" si="5"/>
        <v>43753</v>
      </c>
      <c r="GV2" s="393">
        <f t="shared" si="5"/>
        <v>43754</v>
      </c>
      <c r="GW2" s="393">
        <f t="shared" si="5"/>
        <v>43755</v>
      </c>
      <c r="GX2" s="393">
        <f t="shared" si="5"/>
        <v>43756</v>
      </c>
      <c r="GY2" s="393">
        <f t="shared" ref="GY2:HC2" si="6">GY4</f>
        <v>43759</v>
      </c>
      <c r="GZ2" s="393">
        <f t="shared" si="6"/>
        <v>43760</v>
      </c>
      <c r="HA2" s="393">
        <f t="shared" si="6"/>
        <v>43761</v>
      </c>
      <c r="HB2" s="393">
        <f t="shared" si="6"/>
        <v>43762</v>
      </c>
      <c r="HC2" s="393">
        <f t="shared" si="6"/>
        <v>43763</v>
      </c>
      <c r="HD2" s="393">
        <f t="shared" ref="HD2:HH2" si="7">HD4</f>
        <v>43766</v>
      </c>
      <c r="HE2" s="393">
        <f t="shared" si="7"/>
        <v>43767</v>
      </c>
      <c r="HF2" s="393">
        <f t="shared" si="7"/>
        <v>43768</v>
      </c>
      <c r="HG2" s="393">
        <f t="shared" si="7"/>
        <v>43769</v>
      </c>
      <c r="HH2" s="393">
        <f t="shared" si="7"/>
        <v>43770</v>
      </c>
      <c r="HI2" s="393">
        <f t="shared" ref="HI2:HM2" si="8">HI4</f>
        <v>43773</v>
      </c>
      <c r="HJ2" s="393">
        <f t="shared" si="8"/>
        <v>43774</v>
      </c>
      <c r="HK2" s="393">
        <f t="shared" si="8"/>
        <v>43775</v>
      </c>
      <c r="HL2" s="393">
        <f t="shared" si="8"/>
        <v>43776</v>
      </c>
      <c r="HM2" s="393">
        <f t="shared" si="8"/>
        <v>43777</v>
      </c>
      <c r="HN2" s="393">
        <f t="shared" ref="HN2:HR2" si="9">HN4</f>
        <v>43780</v>
      </c>
      <c r="HO2" s="393">
        <f t="shared" si="9"/>
        <v>43781</v>
      </c>
      <c r="HP2" s="393">
        <f t="shared" si="9"/>
        <v>43782</v>
      </c>
      <c r="HQ2" s="393">
        <f t="shared" si="9"/>
        <v>43783</v>
      </c>
      <c r="HR2" s="393">
        <f t="shared" si="9"/>
        <v>43784</v>
      </c>
      <c r="HS2" s="393">
        <f t="shared" ref="HS2:HW2" si="10">HS4</f>
        <v>43787</v>
      </c>
      <c r="HT2" s="393">
        <f t="shared" si="10"/>
        <v>43788</v>
      </c>
      <c r="HU2" s="393">
        <f t="shared" si="10"/>
        <v>43789</v>
      </c>
      <c r="HV2" s="393">
        <f t="shared" si="10"/>
        <v>43790</v>
      </c>
      <c r="HW2" s="393">
        <f t="shared" si="10"/>
        <v>43791</v>
      </c>
      <c r="HX2" s="393">
        <f t="shared" ref="HX2:IB2" si="11">HX4</f>
        <v>43794</v>
      </c>
      <c r="HY2" s="393">
        <f t="shared" si="11"/>
        <v>43795</v>
      </c>
      <c r="HZ2" s="393">
        <f t="shared" si="11"/>
        <v>43796</v>
      </c>
      <c r="IA2" s="393">
        <f t="shared" si="11"/>
        <v>43797</v>
      </c>
      <c r="IB2" s="393">
        <f t="shared" si="11"/>
        <v>43798</v>
      </c>
      <c r="IC2" s="393">
        <f t="shared" ref="IC2:IG2" si="12">IC4</f>
        <v>43801</v>
      </c>
      <c r="ID2" s="393">
        <f t="shared" si="12"/>
        <v>43802</v>
      </c>
      <c r="IE2" s="393">
        <f t="shared" si="12"/>
        <v>43803</v>
      </c>
      <c r="IF2" s="393">
        <f t="shared" si="12"/>
        <v>43804</v>
      </c>
      <c r="IG2" s="393">
        <f t="shared" si="12"/>
        <v>43805</v>
      </c>
    </row>
    <row r="3" spans="1:241" ht="15.75" thickBot="1" x14ac:dyDescent="0.3">
      <c r="O3" s="812" t="s">
        <v>131</v>
      </c>
      <c r="P3" s="813"/>
      <c r="Q3" s="814"/>
      <c r="R3" s="812" t="s">
        <v>319</v>
      </c>
      <c r="S3" s="813"/>
      <c r="T3" s="813"/>
      <c r="U3" s="814"/>
      <c r="V3" s="812" t="s">
        <v>637</v>
      </c>
      <c r="W3" s="813"/>
      <c r="X3" s="813"/>
      <c r="Y3" s="814"/>
      <c r="Z3" s="812" t="s">
        <v>638</v>
      </c>
      <c r="AA3" s="813"/>
      <c r="AB3" s="813"/>
      <c r="AC3" s="813"/>
      <c r="AD3" s="814"/>
      <c r="AE3" s="812" t="s">
        <v>768</v>
      </c>
      <c r="AF3" s="813"/>
      <c r="AG3" s="813"/>
      <c r="AH3" s="814"/>
      <c r="AI3" s="812" t="s">
        <v>892</v>
      </c>
      <c r="AJ3" s="813"/>
      <c r="AK3" s="813"/>
      <c r="AL3" s="813"/>
      <c r="AM3" s="813"/>
      <c r="AN3" s="812" t="s">
        <v>1003</v>
      </c>
      <c r="AO3" s="813"/>
      <c r="AP3" s="813"/>
      <c r="AQ3" s="814"/>
      <c r="AR3" s="812" t="s">
        <v>1157</v>
      </c>
      <c r="AS3" s="813"/>
      <c r="AT3" s="813"/>
      <c r="AU3" s="814"/>
      <c r="AV3" s="816" t="s">
        <v>1319</v>
      </c>
      <c r="AW3" s="815"/>
      <c r="AX3" s="815"/>
      <c r="AY3" s="815"/>
      <c r="AZ3" s="815"/>
      <c r="BA3" s="815" t="s">
        <v>1477</v>
      </c>
      <c r="BB3" s="815"/>
      <c r="BC3" s="815"/>
      <c r="BD3" s="815"/>
      <c r="BE3" s="815" t="s">
        <v>1579</v>
      </c>
      <c r="BF3" s="815"/>
      <c r="BG3" s="815"/>
      <c r="BH3" s="815"/>
      <c r="BI3" s="405"/>
      <c r="BJ3" s="812" t="s">
        <v>630</v>
      </c>
      <c r="BK3" s="813"/>
      <c r="BL3" s="813"/>
      <c r="BM3" s="813"/>
      <c r="BN3" s="814"/>
      <c r="BO3" s="812" t="s">
        <v>639</v>
      </c>
      <c r="BP3" s="813"/>
      <c r="BQ3" s="813"/>
      <c r="BR3" s="813"/>
      <c r="BS3" s="814"/>
      <c r="BT3" s="812" t="s">
        <v>632</v>
      </c>
      <c r="BU3" s="813"/>
      <c r="BV3" s="813"/>
      <c r="BW3" s="813"/>
      <c r="BX3" s="814"/>
      <c r="BY3" s="812" t="s">
        <v>546</v>
      </c>
      <c r="BZ3" s="813"/>
      <c r="CA3" s="813"/>
      <c r="CB3" s="813"/>
      <c r="CC3" s="814"/>
      <c r="CD3" s="812" t="s">
        <v>565</v>
      </c>
      <c r="CE3" s="813"/>
      <c r="CF3" s="813"/>
      <c r="CG3" s="813"/>
      <c r="CH3" s="814"/>
      <c r="CI3" s="812" t="s">
        <v>550</v>
      </c>
      <c r="CJ3" s="813"/>
      <c r="CK3" s="813"/>
      <c r="CL3" s="813"/>
      <c r="CM3" s="814"/>
      <c r="CN3" s="812" t="s">
        <v>543</v>
      </c>
      <c r="CO3" s="813"/>
      <c r="CP3" s="813"/>
      <c r="CQ3" s="813"/>
      <c r="CR3" s="814"/>
      <c r="CS3" s="812" t="s">
        <v>555</v>
      </c>
      <c r="CT3" s="813"/>
      <c r="CU3" s="813"/>
      <c r="CV3" s="813"/>
      <c r="CW3" s="814"/>
      <c r="CX3" s="812" t="s">
        <v>633</v>
      </c>
      <c r="CY3" s="813"/>
      <c r="CZ3" s="813"/>
      <c r="DA3" s="813"/>
      <c r="DB3" s="814"/>
      <c r="DC3" s="812" t="s">
        <v>634</v>
      </c>
      <c r="DD3" s="813"/>
      <c r="DE3" s="813"/>
      <c r="DF3" s="813"/>
      <c r="DG3" s="814"/>
      <c r="DH3" s="812" t="s">
        <v>640</v>
      </c>
      <c r="DI3" s="813"/>
      <c r="DJ3" s="813"/>
      <c r="DK3" s="813"/>
      <c r="DL3" s="814"/>
      <c r="DM3" s="812" t="s">
        <v>650</v>
      </c>
      <c r="DN3" s="813"/>
      <c r="DO3" s="813"/>
      <c r="DP3" s="813"/>
      <c r="DQ3" s="814"/>
      <c r="DR3" s="812" t="s">
        <v>651</v>
      </c>
      <c r="DS3" s="813"/>
      <c r="DT3" s="813"/>
      <c r="DU3" s="813"/>
      <c r="DV3" s="814"/>
      <c r="DW3" s="812" t="s">
        <v>763</v>
      </c>
      <c r="DX3" s="813"/>
      <c r="DY3" s="813"/>
      <c r="DZ3" s="813"/>
      <c r="EA3" s="814"/>
      <c r="EB3" s="812" t="s">
        <v>764</v>
      </c>
      <c r="EC3" s="813"/>
      <c r="ED3" s="813"/>
      <c r="EE3" s="813"/>
      <c r="EF3" s="814"/>
      <c r="EG3" s="812" t="s">
        <v>767</v>
      </c>
      <c r="EH3" s="813"/>
      <c r="EI3" s="813"/>
      <c r="EJ3" s="813"/>
      <c r="EK3" s="814"/>
      <c r="EL3" s="812" t="s">
        <v>889</v>
      </c>
      <c r="EM3" s="813"/>
      <c r="EN3" s="813"/>
      <c r="EO3" s="813"/>
      <c r="EP3" s="814"/>
      <c r="EQ3" s="812" t="s">
        <v>958</v>
      </c>
      <c r="ER3" s="813"/>
      <c r="ES3" s="813"/>
      <c r="ET3" s="813"/>
      <c r="EU3" s="814"/>
      <c r="EV3" s="812" t="s">
        <v>1002</v>
      </c>
      <c r="EW3" s="813"/>
      <c r="EX3" s="813"/>
      <c r="EY3" s="813"/>
      <c r="EZ3" s="814"/>
      <c r="FA3" s="812" t="s">
        <v>1004</v>
      </c>
      <c r="FB3" s="813"/>
      <c r="FC3" s="813"/>
      <c r="FD3" s="813"/>
      <c r="FE3" s="814"/>
      <c r="FF3" s="812" t="s">
        <v>1005</v>
      </c>
      <c r="FG3" s="813"/>
      <c r="FH3" s="813"/>
      <c r="FI3" s="813"/>
      <c r="FJ3" s="814"/>
      <c r="FK3" s="812" t="s">
        <v>1006</v>
      </c>
      <c r="FL3" s="813"/>
      <c r="FM3" s="813"/>
      <c r="FN3" s="813"/>
      <c r="FO3" s="814"/>
      <c r="FP3" s="812" t="s">
        <v>1151</v>
      </c>
      <c r="FQ3" s="813"/>
      <c r="FR3" s="813"/>
      <c r="FS3" s="813"/>
      <c r="FT3" s="814"/>
      <c r="FU3" s="812" t="s">
        <v>1153</v>
      </c>
      <c r="FV3" s="813"/>
      <c r="FW3" s="813"/>
      <c r="FX3" s="813"/>
      <c r="FY3" s="814"/>
      <c r="FZ3" s="812" t="s">
        <v>1154</v>
      </c>
      <c r="GA3" s="813"/>
      <c r="GB3" s="813"/>
      <c r="GC3" s="813"/>
      <c r="GD3" s="814"/>
      <c r="GE3" s="812" t="s">
        <v>1155</v>
      </c>
      <c r="GF3" s="813"/>
      <c r="GG3" s="813"/>
      <c r="GH3" s="813"/>
      <c r="GI3" s="814"/>
      <c r="GJ3" s="812" t="s">
        <v>520</v>
      </c>
      <c r="GK3" s="813"/>
      <c r="GL3" s="813"/>
      <c r="GM3" s="813"/>
      <c r="GN3" s="814"/>
      <c r="GO3" s="812" t="s">
        <v>1320</v>
      </c>
      <c r="GP3" s="813"/>
      <c r="GQ3" s="813"/>
      <c r="GR3" s="813"/>
      <c r="GS3" s="814"/>
      <c r="GT3" s="812" t="s">
        <v>1321</v>
      </c>
      <c r="GU3" s="813"/>
      <c r="GV3" s="813"/>
      <c r="GW3" s="813"/>
      <c r="GX3" s="814"/>
      <c r="GY3" s="812" t="s">
        <v>1322</v>
      </c>
      <c r="GZ3" s="813"/>
      <c r="HA3" s="813"/>
      <c r="HB3" s="813"/>
      <c r="HC3" s="814"/>
      <c r="HD3" s="812" t="s">
        <v>1386</v>
      </c>
      <c r="HE3" s="813"/>
      <c r="HF3" s="813"/>
      <c r="HG3" s="813"/>
      <c r="HH3" s="814"/>
      <c r="HI3" s="812" t="s">
        <v>523</v>
      </c>
      <c r="HJ3" s="813"/>
      <c r="HK3" s="813"/>
      <c r="HL3" s="813"/>
      <c r="HM3" s="814"/>
      <c r="HN3" s="812" t="s">
        <v>1478</v>
      </c>
      <c r="HO3" s="813"/>
      <c r="HP3" s="813"/>
      <c r="HQ3" s="813"/>
      <c r="HR3" s="814"/>
      <c r="HS3" s="812" t="s">
        <v>533</v>
      </c>
      <c r="HT3" s="813"/>
      <c r="HU3" s="813"/>
      <c r="HV3" s="813"/>
      <c r="HW3" s="814"/>
      <c r="HX3" s="812" t="s">
        <v>1479</v>
      </c>
      <c r="HY3" s="813"/>
      <c r="HZ3" s="813"/>
      <c r="IA3" s="813"/>
      <c r="IB3" s="814"/>
      <c r="IC3" s="812" t="s">
        <v>529</v>
      </c>
      <c r="ID3" s="813"/>
      <c r="IE3" s="813"/>
      <c r="IF3" s="813"/>
      <c r="IG3" s="814"/>
    </row>
    <row r="4" spans="1:241" ht="15.75" thickBot="1" x14ac:dyDescent="0.3">
      <c r="A4" s="282"/>
      <c r="B4" s="283" t="s">
        <v>762</v>
      </c>
      <c r="C4" s="283" t="s">
        <v>641</v>
      </c>
      <c r="D4" s="283" t="s">
        <v>642</v>
      </c>
      <c r="E4" s="283" t="s">
        <v>643</v>
      </c>
      <c r="F4" s="283" t="s">
        <v>644</v>
      </c>
      <c r="G4" s="283" t="s">
        <v>645</v>
      </c>
      <c r="H4" s="283" t="s">
        <v>646</v>
      </c>
      <c r="I4" s="283" t="s">
        <v>647</v>
      </c>
      <c r="J4" s="283" t="s">
        <v>1156</v>
      </c>
      <c r="K4" s="283" t="s">
        <v>1318</v>
      </c>
      <c r="L4" s="283" t="s">
        <v>1335</v>
      </c>
      <c r="M4" s="283" t="s">
        <v>1336</v>
      </c>
      <c r="N4" s="283"/>
      <c r="O4" s="284" t="s">
        <v>630</v>
      </c>
      <c r="P4" s="284" t="s">
        <v>639</v>
      </c>
      <c r="Q4" s="284" t="s">
        <v>632</v>
      </c>
      <c r="R4" s="285" t="s">
        <v>648</v>
      </c>
      <c r="S4" s="284" t="s">
        <v>546</v>
      </c>
      <c r="T4" s="284" t="s">
        <v>565</v>
      </c>
      <c r="U4" s="284" t="s">
        <v>550</v>
      </c>
      <c r="V4" s="285" t="s">
        <v>649</v>
      </c>
      <c r="W4" s="285" t="s">
        <v>543</v>
      </c>
      <c r="X4" s="285" t="s">
        <v>555</v>
      </c>
      <c r="Y4" s="285" t="s">
        <v>633</v>
      </c>
      <c r="Z4" s="285" t="s">
        <v>634</v>
      </c>
      <c r="AA4" s="285" t="s">
        <v>640</v>
      </c>
      <c r="AB4" s="285" t="s">
        <v>650</v>
      </c>
      <c r="AC4" s="285" t="s">
        <v>651</v>
      </c>
      <c r="AD4" s="354" t="s">
        <v>763</v>
      </c>
      <c r="AE4" s="285" t="s">
        <v>764</v>
      </c>
      <c r="AF4" s="285" t="s">
        <v>765</v>
      </c>
      <c r="AG4" s="285" t="s">
        <v>766</v>
      </c>
      <c r="AH4" s="354" t="s">
        <v>767</v>
      </c>
      <c r="AI4" s="285" t="s">
        <v>888</v>
      </c>
      <c r="AJ4" s="285" t="s">
        <v>890</v>
      </c>
      <c r="AK4" s="285" t="s">
        <v>891</v>
      </c>
      <c r="AL4" s="285" t="s">
        <v>889</v>
      </c>
      <c r="AM4" s="285" t="s">
        <v>958</v>
      </c>
      <c r="AN4" s="285" t="s">
        <v>1002</v>
      </c>
      <c r="AO4" s="285" t="s">
        <v>1004</v>
      </c>
      <c r="AP4" s="285" t="s">
        <v>1005</v>
      </c>
      <c r="AQ4" s="354" t="s">
        <v>1006</v>
      </c>
      <c r="AR4" s="354" t="s">
        <v>1151</v>
      </c>
      <c r="AS4" s="354" t="s">
        <v>1153</v>
      </c>
      <c r="AT4" s="354" t="s">
        <v>1154</v>
      </c>
      <c r="AU4" s="354" t="s">
        <v>1155</v>
      </c>
      <c r="AV4" s="354" t="s">
        <v>520</v>
      </c>
      <c r="AW4" s="354" t="s">
        <v>1320</v>
      </c>
      <c r="AX4" s="354" t="s">
        <v>1321</v>
      </c>
      <c r="AY4" s="354" t="s">
        <v>1322</v>
      </c>
      <c r="AZ4" s="354" t="s">
        <v>1386</v>
      </c>
      <c r="BA4" s="354" t="s">
        <v>523</v>
      </c>
      <c r="BB4" s="354" t="s">
        <v>1478</v>
      </c>
      <c r="BC4" s="354" t="s">
        <v>533</v>
      </c>
      <c r="BD4" s="354" t="s">
        <v>1479</v>
      </c>
      <c r="BE4" s="354" t="s">
        <v>529</v>
      </c>
      <c r="BF4" s="354" t="s">
        <v>526</v>
      </c>
      <c r="BG4" s="354" t="s">
        <v>1503</v>
      </c>
      <c r="BH4" s="354" t="s">
        <v>1504</v>
      </c>
      <c r="BI4" s="284"/>
      <c r="BJ4" s="286" t="s">
        <v>652</v>
      </c>
      <c r="BK4" s="286" t="s">
        <v>653</v>
      </c>
      <c r="BL4" s="286" t="s">
        <v>654</v>
      </c>
      <c r="BM4" s="286" t="s">
        <v>655</v>
      </c>
      <c r="BN4" s="286" t="s">
        <v>656</v>
      </c>
      <c r="BO4" s="286" t="s">
        <v>657</v>
      </c>
      <c r="BP4" s="286" t="s">
        <v>658</v>
      </c>
      <c r="BQ4" s="286" t="s">
        <v>659</v>
      </c>
      <c r="BR4" s="286" t="s">
        <v>660</v>
      </c>
      <c r="BS4" s="286" t="s">
        <v>661</v>
      </c>
      <c r="BT4" s="286">
        <v>25.2</v>
      </c>
      <c r="BU4" s="286">
        <v>26.2</v>
      </c>
      <c r="BV4" s="286">
        <v>27.2</v>
      </c>
      <c r="BW4" s="286">
        <v>28.2</v>
      </c>
      <c r="BX4" s="286">
        <v>1.3</v>
      </c>
      <c r="BY4" s="287">
        <v>11.03</v>
      </c>
      <c r="BZ4" s="287">
        <v>12.03</v>
      </c>
      <c r="CA4" s="287">
        <v>13.03</v>
      </c>
      <c r="CB4" s="287">
        <v>14.03</v>
      </c>
      <c r="CC4" s="287">
        <v>15.03</v>
      </c>
      <c r="CD4" s="287">
        <v>18.03</v>
      </c>
      <c r="CE4" s="287">
        <v>19.03</v>
      </c>
      <c r="CF4" s="287">
        <v>20.03</v>
      </c>
      <c r="CG4" s="287">
        <v>21.03</v>
      </c>
      <c r="CH4" s="287">
        <v>22.03</v>
      </c>
      <c r="CI4" s="287">
        <v>25.03</v>
      </c>
      <c r="CJ4" s="287">
        <v>26.03</v>
      </c>
      <c r="CK4" s="287">
        <v>27.03</v>
      </c>
      <c r="CL4" s="287">
        <v>28.03</v>
      </c>
      <c r="CM4" s="287">
        <v>29.03</v>
      </c>
      <c r="CN4" s="287">
        <v>8.0399999999999991</v>
      </c>
      <c r="CO4" s="287">
        <v>9.0399999999999991</v>
      </c>
      <c r="CP4" s="287">
        <v>10.039999999999999</v>
      </c>
      <c r="CQ4" s="287">
        <v>11.04</v>
      </c>
      <c r="CR4" s="287">
        <v>12.04</v>
      </c>
      <c r="CS4" s="287">
        <v>15.04</v>
      </c>
      <c r="CT4" s="287">
        <v>16.04</v>
      </c>
      <c r="CU4" s="287">
        <v>17.04</v>
      </c>
      <c r="CV4" s="287">
        <v>18.04</v>
      </c>
      <c r="CW4" s="287">
        <v>19.04</v>
      </c>
      <c r="CX4" s="287">
        <v>22.04</v>
      </c>
      <c r="CY4" s="287">
        <v>23.04</v>
      </c>
      <c r="CZ4" s="287">
        <v>24.04</v>
      </c>
      <c r="DA4" s="287">
        <v>25.04</v>
      </c>
      <c r="DB4" s="287">
        <v>26.04</v>
      </c>
      <c r="DC4" s="287">
        <v>29.04</v>
      </c>
      <c r="DD4" s="287">
        <v>30.04</v>
      </c>
      <c r="DE4" s="287">
        <v>1.05</v>
      </c>
      <c r="DF4" s="287">
        <v>2.0499999999999998</v>
      </c>
      <c r="DG4" s="287">
        <v>3.05</v>
      </c>
      <c r="DH4" s="287">
        <v>6.05</v>
      </c>
      <c r="DI4" s="287">
        <v>7.05</v>
      </c>
      <c r="DJ4" s="287">
        <v>8.0500000000000007</v>
      </c>
      <c r="DK4" s="287">
        <v>9.0500000000000007</v>
      </c>
      <c r="DL4" s="287">
        <v>10.050000000000001</v>
      </c>
      <c r="DM4" s="287">
        <v>13.05</v>
      </c>
      <c r="DN4" s="287">
        <v>14.05</v>
      </c>
      <c r="DO4" s="287">
        <v>15.05</v>
      </c>
      <c r="DP4" s="287">
        <v>16.05</v>
      </c>
      <c r="DQ4" s="287">
        <v>17.05</v>
      </c>
      <c r="DR4" s="287">
        <v>20.05</v>
      </c>
      <c r="DS4" s="287">
        <v>21.05</v>
      </c>
      <c r="DT4" s="287">
        <v>22.05</v>
      </c>
      <c r="DU4" s="287">
        <v>23.05</v>
      </c>
      <c r="DV4" s="287">
        <v>24.05</v>
      </c>
      <c r="DW4" s="287">
        <v>27.05</v>
      </c>
      <c r="DX4" s="287">
        <v>28.05</v>
      </c>
      <c r="DY4" s="287">
        <v>29.05</v>
      </c>
      <c r="DZ4" s="287">
        <v>30.05</v>
      </c>
      <c r="EA4" s="287">
        <v>31.05</v>
      </c>
      <c r="EB4" s="287">
        <v>3.06</v>
      </c>
      <c r="EC4" s="287">
        <v>4.0599999999999996</v>
      </c>
      <c r="ED4" s="287">
        <v>5.0599999999999996</v>
      </c>
      <c r="EE4" s="287">
        <v>6.06</v>
      </c>
      <c r="EF4" s="287">
        <v>7.06</v>
      </c>
      <c r="EG4" s="393">
        <v>43640</v>
      </c>
      <c r="EH4" s="393">
        <v>43641</v>
      </c>
      <c r="EI4" s="393">
        <v>43642</v>
      </c>
      <c r="EJ4" s="393">
        <v>43643</v>
      </c>
      <c r="EK4" s="393">
        <v>43644</v>
      </c>
      <c r="EL4" s="393">
        <v>43668</v>
      </c>
      <c r="EM4" s="393">
        <v>43669</v>
      </c>
      <c r="EN4" s="393">
        <v>43670</v>
      </c>
      <c r="EO4" s="393">
        <v>43671</v>
      </c>
      <c r="EP4" s="393">
        <v>43672</v>
      </c>
      <c r="EQ4" s="393">
        <v>43675</v>
      </c>
      <c r="ER4" s="393">
        <v>43676</v>
      </c>
      <c r="ES4" s="393">
        <v>43677</v>
      </c>
      <c r="ET4" s="393">
        <v>43678</v>
      </c>
      <c r="EU4" s="393">
        <v>43679</v>
      </c>
      <c r="EV4" s="393">
        <v>43682</v>
      </c>
      <c r="EW4" s="393">
        <v>43683</v>
      </c>
      <c r="EX4" s="393">
        <v>43684</v>
      </c>
      <c r="EY4" s="393">
        <v>43685</v>
      </c>
      <c r="EZ4" s="393">
        <v>43686</v>
      </c>
      <c r="FA4" s="393">
        <v>43689</v>
      </c>
      <c r="FB4" s="393">
        <v>43690</v>
      </c>
      <c r="FC4" s="393">
        <v>43691</v>
      </c>
      <c r="FD4" s="393">
        <v>43692</v>
      </c>
      <c r="FE4" s="393">
        <v>43693</v>
      </c>
      <c r="FF4" s="393">
        <v>43696</v>
      </c>
      <c r="FG4" s="393">
        <v>43697</v>
      </c>
      <c r="FH4" s="393">
        <v>43698</v>
      </c>
      <c r="FI4" s="393">
        <v>43699</v>
      </c>
      <c r="FJ4" s="393">
        <v>43700</v>
      </c>
      <c r="FK4" s="393">
        <v>43703</v>
      </c>
      <c r="FL4" s="393">
        <v>43704</v>
      </c>
      <c r="FM4" s="393">
        <v>43705</v>
      </c>
      <c r="FN4" s="393">
        <v>43706</v>
      </c>
      <c r="FO4" s="393">
        <v>43707</v>
      </c>
      <c r="FP4" s="393">
        <v>43710</v>
      </c>
      <c r="FQ4" s="393">
        <v>43711</v>
      </c>
      <c r="FR4" s="393">
        <v>43712</v>
      </c>
      <c r="FS4" s="393">
        <v>43713</v>
      </c>
      <c r="FT4" s="393">
        <v>43714</v>
      </c>
      <c r="FU4" s="393">
        <v>43717</v>
      </c>
      <c r="FV4" s="393">
        <v>43718</v>
      </c>
      <c r="FW4" s="393">
        <v>43719</v>
      </c>
      <c r="FX4" s="393">
        <v>43720</v>
      </c>
      <c r="FY4" s="393">
        <v>43721</v>
      </c>
      <c r="FZ4" s="393">
        <v>43724</v>
      </c>
      <c r="GA4" s="393">
        <v>43725</v>
      </c>
      <c r="GB4" s="393">
        <v>43726</v>
      </c>
      <c r="GC4" s="393">
        <v>43727</v>
      </c>
      <c r="GD4" s="393">
        <v>43728</v>
      </c>
      <c r="GE4" s="393">
        <v>43731</v>
      </c>
      <c r="GF4" s="393">
        <v>43732</v>
      </c>
      <c r="GG4" s="393">
        <v>43733</v>
      </c>
      <c r="GH4" s="393">
        <v>43734</v>
      </c>
      <c r="GI4" s="393">
        <v>43735</v>
      </c>
      <c r="GJ4" s="393">
        <v>43738</v>
      </c>
      <c r="GK4" s="393">
        <v>43739</v>
      </c>
      <c r="GL4" s="393">
        <v>43740</v>
      </c>
      <c r="GM4" s="393">
        <v>43741</v>
      </c>
      <c r="GN4" s="393">
        <v>43742</v>
      </c>
      <c r="GO4" s="393">
        <v>43745</v>
      </c>
      <c r="GP4" s="393">
        <v>43746</v>
      </c>
      <c r="GQ4" s="393">
        <v>43747</v>
      </c>
      <c r="GR4" s="393">
        <v>43748</v>
      </c>
      <c r="GS4" s="393">
        <v>43749</v>
      </c>
      <c r="GT4" s="393">
        <v>43752</v>
      </c>
      <c r="GU4" s="393">
        <v>43753</v>
      </c>
      <c r="GV4" s="393">
        <v>43754</v>
      </c>
      <c r="GW4" s="393">
        <v>43755</v>
      </c>
      <c r="GX4" s="393">
        <v>43756</v>
      </c>
      <c r="GY4" s="393">
        <v>43759</v>
      </c>
      <c r="GZ4" s="393">
        <v>43760</v>
      </c>
      <c r="HA4" s="393">
        <v>43761</v>
      </c>
      <c r="HB4" s="393">
        <v>43762</v>
      </c>
      <c r="HC4" s="393">
        <v>43763</v>
      </c>
      <c r="HD4" s="393">
        <v>43766</v>
      </c>
      <c r="HE4" s="393">
        <v>43767</v>
      </c>
      <c r="HF4" s="393">
        <v>43768</v>
      </c>
      <c r="HG4" s="393">
        <v>43769</v>
      </c>
      <c r="HH4" s="393">
        <v>43770</v>
      </c>
      <c r="HI4" s="393">
        <v>43773</v>
      </c>
      <c r="HJ4" s="393">
        <v>43774</v>
      </c>
      <c r="HK4" s="393">
        <v>43775</v>
      </c>
      <c r="HL4" s="393">
        <v>43776</v>
      </c>
      <c r="HM4" s="393">
        <v>43777</v>
      </c>
      <c r="HN4" s="393">
        <v>43780</v>
      </c>
      <c r="HO4" s="393">
        <v>43781</v>
      </c>
      <c r="HP4" s="393">
        <v>43782</v>
      </c>
      <c r="HQ4" s="393">
        <v>43783</v>
      </c>
      <c r="HR4" s="393">
        <v>43784</v>
      </c>
      <c r="HS4" s="393">
        <v>43787</v>
      </c>
      <c r="HT4" s="393">
        <v>43788</v>
      </c>
      <c r="HU4" s="393">
        <v>43789</v>
      </c>
      <c r="HV4" s="393">
        <v>43790</v>
      </c>
      <c r="HW4" s="393">
        <v>43791</v>
      </c>
      <c r="HX4" s="393">
        <v>43794</v>
      </c>
      <c r="HY4" s="393">
        <v>43795</v>
      </c>
      <c r="HZ4" s="393">
        <v>43796</v>
      </c>
      <c r="IA4" s="393">
        <v>43797</v>
      </c>
      <c r="IB4" s="393">
        <v>43798</v>
      </c>
      <c r="IC4" s="393">
        <v>43801</v>
      </c>
      <c r="ID4" s="393">
        <v>43802</v>
      </c>
      <c r="IE4" s="393">
        <v>43803</v>
      </c>
      <c r="IF4" s="393">
        <v>43804</v>
      </c>
      <c r="IG4" s="393">
        <v>43805</v>
      </c>
    </row>
    <row r="5" spans="1:241" x14ac:dyDescent="0.25">
      <c r="A5" s="288" t="s">
        <v>848</v>
      </c>
      <c r="B5" s="290"/>
      <c r="C5" s="289">
        <v>0.83499999999999996</v>
      </c>
      <c r="D5" s="289">
        <v>0.85499999999999998</v>
      </c>
      <c r="E5" s="289">
        <v>0.88500000000000001</v>
      </c>
      <c r="F5" s="289">
        <v>0.87</v>
      </c>
      <c r="G5" s="289">
        <v>0.92</v>
      </c>
      <c r="H5" s="289">
        <f>AVERAGE(AL5:AM5)</f>
        <v>0.79</v>
      </c>
      <c r="I5" s="289">
        <f>AVERAGE(AN5:AQ5)</f>
        <v>0.90875000000000006</v>
      </c>
      <c r="J5" s="289">
        <v>0.92</v>
      </c>
      <c r="K5" s="289">
        <v>0.93</v>
      </c>
      <c r="L5" s="289">
        <v>0.92</v>
      </c>
      <c r="M5" s="289">
        <f>AVERAGE(BE5:BH5)</f>
        <v>0.90333333333333332</v>
      </c>
      <c r="N5" s="290"/>
      <c r="O5" s="291">
        <v>0.89500000000000002</v>
      </c>
      <c r="P5" s="291"/>
      <c r="Q5" s="291">
        <v>0.77</v>
      </c>
      <c r="R5" s="291"/>
      <c r="S5" s="291">
        <f>AVERAGE(BY5:CC5)</f>
        <v>0.86</v>
      </c>
      <c r="T5" s="291">
        <v>0.88</v>
      </c>
      <c r="U5" s="291">
        <v>0.82</v>
      </c>
      <c r="V5" s="291"/>
      <c r="W5" s="291">
        <f>AVERAGE(CP5:CR5)</f>
        <v>0.875</v>
      </c>
      <c r="X5" s="291">
        <v>0.92500000000000004</v>
      </c>
      <c r="Y5" s="291">
        <v>0.85</v>
      </c>
      <c r="Z5" s="291">
        <v>0.84</v>
      </c>
      <c r="AA5" s="291">
        <v>0.84499999999999997</v>
      </c>
      <c r="AB5" s="291">
        <v>0.86499999999999999</v>
      </c>
      <c r="AC5" s="291">
        <v>0.92500000000000004</v>
      </c>
      <c r="AD5" s="355"/>
      <c r="AE5" s="401"/>
      <c r="AF5" s="291"/>
      <c r="AG5" s="291"/>
      <c r="AH5" s="355">
        <v>0.92</v>
      </c>
      <c r="AI5" s="401"/>
      <c r="AJ5" s="291"/>
      <c r="AK5" s="291"/>
      <c r="AL5" s="294">
        <v>0.79</v>
      </c>
      <c r="AM5" s="406">
        <v>0.79</v>
      </c>
      <c r="AN5" s="401">
        <v>0.9</v>
      </c>
      <c r="AO5" s="291">
        <v>0.88500000000000001</v>
      </c>
      <c r="AP5" s="291">
        <f>AVERAGE(FF5:FJ5)</f>
        <v>0.90800000000000003</v>
      </c>
      <c r="AQ5" s="355">
        <f>AVERAGE(FK5:FO5)</f>
        <v>0.94200000000000017</v>
      </c>
      <c r="AR5" s="401">
        <v>0.9</v>
      </c>
      <c r="AS5" s="291">
        <f>AVERAGE(FX5:FY5)</f>
        <v>0.92249999999999999</v>
      </c>
      <c r="AT5" s="291">
        <f>AVERAGE(FZ5:GD5)</f>
        <v>0.93200000000000005</v>
      </c>
      <c r="AU5" s="355">
        <v>0.91500000000000004</v>
      </c>
      <c r="AV5" s="401">
        <f>AVERAGE(GJ5:GN5)</f>
        <v>0.94800000000000006</v>
      </c>
      <c r="AW5" s="291">
        <f>AVERAGE(GO5:GS5)</f>
        <v>0.89</v>
      </c>
      <c r="AX5" s="291">
        <f>AVERAGE(GT5:GX5)</f>
        <v>0.94900000000000007</v>
      </c>
      <c r="AY5" s="291">
        <f>AVERAGE(GY5:HC5)</f>
        <v>0.93200000000000005</v>
      </c>
      <c r="AZ5" s="355">
        <f>AVERAGE(HD5:HH5)</f>
        <v>0.91400000000000003</v>
      </c>
      <c r="BA5" s="291">
        <f>AVERAGE(HI5:HM5)</f>
        <v>0.91166666666666663</v>
      </c>
      <c r="BB5" s="291">
        <f>AVERAGE(HN5:HR5)</f>
        <v>0.94499999999999995</v>
      </c>
      <c r="BC5" s="291">
        <f>AVERAGE(HS5:HW5)</f>
        <v>0.875</v>
      </c>
      <c r="BD5" s="355">
        <f>AVERAGE(HX5:IB5)</f>
        <v>0.94</v>
      </c>
      <c r="BE5" s="291">
        <f>AVERAGE(IC5:IG5)</f>
        <v>0.90333333333333332</v>
      </c>
      <c r="BF5" s="291"/>
      <c r="BG5" s="291"/>
      <c r="BH5" s="355"/>
      <c r="BI5" s="352"/>
      <c r="BJ5" s="292">
        <v>0.77</v>
      </c>
      <c r="BK5" s="292">
        <v>0.93</v>
      </c>
      <c r="BL5" s="292">
        <v>1</v>
      </c>
      <c r="BM5" s="292">
        <v>0.87</v>
      </c>
      <c r="BN5" s="292"/>
      <c r="BO5" s="292"/>
      <c r="BP5" s="292"/>
      <c r="BQ5" s="292"/>
      <c r="BR5" s="292"/>
      <c r="BS5" s="292"/>
      <c r="BT5" s="293">
        <v>0.83499999999999996</v>
      </c>
      <c r="BU5" s="292">
        <v>0.92</v>
      </c>
      <c r="BV5" s="293">
        <v>0.64500000000000002</v>
      </c>
      <c r="BW5" s="292">
        <v>0.7</v>
      </c>
      <c r="BX5" s="292">
        <v>0.76</v>
      </c>
      <c r="BY5" s="294">
        <v>0.83499999999999996</v>
      </c>
      <c r="BZ5" s="294">
        <v>0.82499999999999996</v>
      </c>
      <c r="CA5" s="295">
        <v>0.87</v>
      </c>
      <c r="CB5" s="295">
        <v>0.85</v>
      </c>
      <c r="CC5" s="295">
        <v>0.92</v>
      </c>
      <c r="CD5" s="294">
        <v>0.77</v>
      </c>
      <c r="CE5" s="294">
        <v>0.84</v>
      </c>
      <c r="CF5" s="295">
        <v>0.87</v>
      </c>
      <c r="CG5" s="295">
        <v>0.96</v>
      </c>
      <c r="CH5" s="295">
        <v>0.95</v>
      </c>
      <c r="CI5" s="294">
        <v>0.84</v>
      </c>
      <c r="CJ5" s="294">
        <v>0.79</v>
      </c>
      <c r="CK5" s="294">
        <v>0.82</v>
      </c>
      <c r="CL5" s="295"/>
      <c r="CM5" s="295"/>
      <c r="CN5" s="294"/>
      <c r="CO5" s="294"/>
      <c r="CP5" s="294">
        <v>0.87</v>
      </c>
      <c r="CQ5" s="294">
        <v>0.94499999999999995</v>
      </c>
      <c r="CR5" s="294">
        <v>0.81</v>
      </c>
      <c r="CS5" s="294">
        <v>0.93</v>
      </c>
      <c r="CT5" s="294">
        <v>0.91</v>
      </c>
      <c r="CU5" s="294">
        <v>0.93</v>
      </c>
      <c r="CV5" s="294"/>
      <c r="CW5" s="294"/>
      <c r="CX5" s="294">
        <v>0.8</v>
      </c>
      <c r="CY5" s="294">
        <v>0.88500000000000001</v>
      </c>
      <c r="CZ5" s="294">
        <v>0.88</v>
      </c>
      <c r="DA5" s="294">
        <v>0.88</v>
      </c>
      <c r="DB5" s="294">
        <v>0.79</v>
      </c>
      <c r="DC5" s="294">
        <v>0.84</v>
      </c>
      <c r="DD5" s="294"/>
      <c r="DE5" s="294"/>
      <c r="DF5" s="294"/>
      <c r="DG5" s="294"/>
      <c r="DH5" s="294">
        <v>0.89</v>
      </c>
      <c r="DI5" s="294">
        <v>0.7</v>
      </c>
      <c r="DJ5" s="294">
        <v>0.94499999999999995</v>
      </c>
      <c r="DK5" s="294">
        <v>0.86</v>
      </c>
      <c r="DL5" s="294">
        <v>0.82499999999999996</v>
      </c>
      <c r="DM5" s="294">
        <v>0.8</v>
      </c>
      <c r="DN5" s="294">
        <v>0.92</v>
      </c>
      <c r="DO5" s="294">
        <v>0.85</v>
      </c>
      <c r="DP5" s="294">
        <v>0.86</v>
      </c>
      <c r="DQ5" s="294">
        <v>0.89</v>
      </c>
      <c r="DR5" s="294">
        <v>0.93</v>
      </c>
      <c r="DS5" s="294">
        <v>0.95</v>
      </c>
      <c r="DT5" s="294">
        <v>0.95</v>
      </c>
      <c r="DU5" s="294">
        <v>0.86499999999999999</v>
      </c>
      <c r="DV5" s="294"/>
      <c r="DW5" s="294"/>
      <c r="DX5" s="294"/>
      <c r="DY5" s="294"/>
      <c r="DZ5" s="294"/>
      <c r="EA5" s="294"/>
      <c r="EB5" s="294"/>
      <c r="EC5" s="294"/>
      <c r="ED5" s="294"/>
      <c r="EE5" s="294"/>
      <c r="EF5" s="294"/>
      <c r="EG5" s="294">
        <v>0.92</v>
      </c>
      <c r="EH5" s="294">
        <v>0.89</v>
      </c>
      <c r="EI5" s="294">
        <v>0.96</v>
      </c>
      <c r="EJ5" s="294">
        <v>0.88</v>
      </c>
      <c r="EK5" s="294">
        <v>0.93</v>
      </c>
      <c r="EL5" s="294">
        <v>0.76500000000000001</v>
      </c>
      <c r="EM5" s="294">
        <v>0.86</v>
      </c>
      <c r="EN5" s="294">
        <v>0.72</v>
      </c>
      <c r="EO5" s="294">
        <v>0.71</v>
      </c>
      <c r="EP5" s="294">
        <v>0.9</v>
      </c>
      <c r="EQ5" s="294">
        <v>0.71499999999999997</v>
      </c>
      <c r="ER5" s="294">
        <v>0.8</v>
      </c>
      <c r="ES5" s="294">
        <v>0.77500000000000002</v>
      </c>
      <c r="ET5" s="294">
        <v>0.9</v>
      </c>
      <c r="EU5" s="294">
        <v>0.75</v>
      </c>
      <c r="EV5" s="294">
        <v>0.85</v>
      </c>
      <c r="EW5" s="294">
        <v>0.95</v>
      </c>
      <c r="EX5" s="294">
        <v>0.9</v>
      </c>
      <c r="EY5" s="294">
        <v>0.9</v>
      </c>
      <c r="EZ5" s="294">
        <v>0.88</v>
      </c>
      <c r="FA5" s="294">
        <v>0.88</v>
      </c>
      <c r="FB5" s="294">
        <v>0.83499999999999996</v>
      </c>
      <c r="FC5" s="294">
        <v>0.86</v>
      </c>
      <c r="FD5" s="294">
        <v>0.9</v>
      </c>
      <c r="FE5" s="294">
        <v>0.94</v>
      </c>
      <c r="FF5" s="294">
        <v>0.9</v>
      </c>
      <c r="FG5" s="294">
        <v>0.92</v>
      </c>
      <c r="FH5" s="294">
        <v>0.92</v>
      </c>
      <c r="FI5" s="294">
        <v>0.87</v>
      </c>
      <c r="FJ5" s="294">
        <v>0.93</v>
      </c>
      <c r="FK5" s="294">
        <v>0.93500000000000005</v>
      </c>
      <c r="FL5" s="294">
        <v>0.91</v>
      </c>
      <c r="FM5" s="294">
        <v>0.95499999999999996</v>
      </c>
      <c r="FN5" s="294">
        <v>0.97</v>
      </c>
      <c r="FO5" s="294">
        <v>0.94</v>
      </c>
      <c r="FP5" s="294">
        <v>1</v>
      </c>
      <c r="FQ5" s="294">
        <v>0.88</v>
      </c>
      <c r="FR5" s="294">
        <v>0.76</v>
      </c>
      <c r="FS5" s="294">
        <v>0.97</v>
      </c>
      <c r="FT5" s="294">
        <v>0.86</v>
      </c>
      <c r="FU5" s="294"/>
      <c r="FV5" s="294"/>
      <c r="FW5" s="294"/>
      <c r="FX5" s="294">
        <v>0.96499999999999997</v>
      </c>
      <c r="FY5" s="294">
        <v>0.88</v>
      </c>
      <c r="FZ5" s="294">
        <v>1</v>
      </c>
      <c r="GA5" s="294">
        <v>0.92</v>
      </c>
      <c r="GB5" s="294">
        <v>0.92</v>
      </c>
      <c r="GC5" s="294">
        <v>0.88</v>
      </c>
      <c r="GD5" s="294">
        <v>0.94</v>
      </c>
      <c r="GE5" s="294">
        <v>0.96</v>
      </c>
      <c r="GF5" s="294">
        <v>0.83</v>
      </c>
      <c r="GG5" s="294">
        <v>0.87</v>
      </c>
      <c r="GH5" s="294">
        <v>1</v>
      </c>
      <c r="GI5" s="294">
        <v>0.89500000000000002</v>
      </c>
      <c r="GJ5" s="294">
        <v>0.95</v>
      </c>
      <c r="GK5" s="294">
        <v>1</v>
      </c>
      <c r="GL5" s="294">
        <v>0.86</v>
      </c>
      <c r="GM5" s="294">
        <v>1</v>
      </c>
      <c r="GN5" s="294">
        <v>0.93</v>
      </c>
      <c r="GO5" s="294">
        <v>0.9</v>
      </c>
      <c r="GP5" s="294">
        <v>0.97</v>
      </c>
      <c r="GQ5" s="294">
        <v>0.81499999999999995</v>
      </c>
      <c r="GR5" s="294">
        <v>0.93</v>
      </c>
      <c r="GS5" s="294">
        <v>0.83499999999999996</v>
      </c>
      <c r="GT5" s="294">
        <v>0.9</v>
      </c>
      <c r="GU5" s="294">
        <v>1</v>
      </c>
      <c r="GV5" s="294">
        <v>0.96499999999999997</v>
      </c>
      <c r="GW5" s="294">
        <v>0.96</v>
      </c>
      <c r="GX5" s="294">
        <v>0.92</v>
      </c>
      <c r="GY5" s="294">
        <v>0.91</v>
      </c>
      <c r="GZ5" s="294">
        <v>0.91</v>
      </c>
      <c r="HA5" s="294">
        <v>0.92</v>
      </c>
      <c r="HB5" s="294">
        <v>0.92</v>
      </c>
      <c r="HC5" s="294">
        <v>1</v>
      </c>
      <c r="HD5" s="294">
        <v>0.87</v>
      </c>
      <c r="HE5" s="294">
        <v>0.96</v>
      </c>
      <c r="HF5" s="294">
        <v>0.93</v>
      </c>
      <c r="HG5" s="294">
        <v>0.92500000000000004</v>
      </c>
      <c r="HH5" s="294">
        <v>0.88500000000000001</v>
      </c>
      <c r="HI5" s="294">
        <v>0.94499999999999995</v>
      </c>
      <c r="HJ5" s="294">
        <v>0.85</v>
      </c>
      <c r="HK5" s="294">
        <v>0.94</v>
      </c>
      <c r="HL5" s="294"/>
      <c r="HM5" s="294"/>
      <c r="HN5" s="294"/>
      <c r="HO5" s="294"/>
      <c r="HP5" s="294"/>
      <c r="HQ5" s="294">
        <v>0.94</v>
      </c>
      <c r="HR5" s="294">
        <v>0.95</v>
      </c>
      <c r="HS5" s="294"/>
      <c r="HT5" s="294">
        <v>0.93</v>
      </c>
      <c r="HU5" s="294">
        <v>0.81</v>
      </c>
      <c r="HV5" s="294">
        <v>0.8</v>
      </c>
      <c r="HW5" s="294">
        <v>0.96</v>
      </c>
      <c r="HX5" s="294">
        <v>1</v>
      </c>
      <c r="HY5" s="294">
        <v>1</v>
      </c>
      <c r="HZ5" s="294">
        <v>0.82</v>
      </c>
      <c r="IA5" s="294">
        <v>0.94</v>
      </c>
      <c r="IB5" s="294"/>
      <c r="IC5" s="294">
        <v>0.92</v>
      </c>
      <c r="ID5" s="294">
        <v>0.92</v>
      </c>
      <c r="IE5" s="294">
        <v>0.87</v>
      </c>
      <c r="IF5" s="294"/>
      <c r="IG5" s="294"/>
    </row>
    <row r="6" spans="1:241" s="299" customFormat="1" ht="15.75" hidden="1" customHeight="1" thickBot="1" x14ac:dyDescent="0.3">
      <c r="A6" s="296" t="s">
        <v>42</v>
      </c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356"/>
      <c r="AE6" s="402"/>
      <c r="AF6" s="298"/>
      <c r="AG6" s="298"/>
      <c r="AH6" s="356"/>
      <c r="AI6" s="402"/>
      <c r="AJ6" s="298"/>
      <c r="AK6" s="298"/>
      <c r="AL6" s="356"/>
      <c r="AM6" s="407"/>
      <c r="AN6" s="402"/>
      <c r="AO6" s="298"/>
      <c r="AP6" s="298"/>
      <c r="AQ6" s="356"/>
      <c r="AR6" s="402"/>
      <c r="AS6" s="298"/>
      <c r="AT6" s="298"/>
      <c r="AU6" s="356"/>
      <c r="AV6" s="402"/>
      <c r="AW6" s="298"/>
      <c r="AX6" s="298"/>
      <c r="AY6" s="298"/>
      <c r="AZ6" s="356"/>
      <c r="BA6" s="298"/>
      <c r="BB6" s="298"/>
      <c r="BC6" s="298"/>
      <c r="BD6" s="356"/>
      <c r="BE6" s="298"/>
      <c r="BF6" s="298"/>
      <c r="BG6" s="298"/>
      <c r="BH6" s="356"/>
      <c r="BI6" s="353"/>
      <c r="BY6" s="300"/>
      <c r="BZ6" s="300"/>
      <c r="CA6" s="300"/>
      <c r="CB6" s="300"/>
      <c r="CC6" s="300"/>
      <c r="CD6" s="300"/>
      <c r="CE6" s="300"/>
      <c r="CF6" s="300"/>
      <c r="CG6" s="300"/>
      <c r="CH6" s="300"/>
      <c r="CI6" s="300"/>
      <c r="CJ6" s="300"/>
      <c r="CK6" s="300"/>
      <c r="CL6" s="300"/>
      <c r="CM6" s="300"/>
      <c r="CN6" s="300"/>
      <c r="CO6" s="300"/>
      <c r="CP6" s="300"/>
      <c r="CQ6" s="300"/>
      <c r="CR6" s="300"/>
      <c r="CS6" s="300"/>
      <c r="CT6" s="300"/>
      <c r="CU6" s="300"/>
      <c r="CV6" s="300"/>
      <c r="CW6" s="300"/>
      <c r="CX6" s="300"/>
      <c r="CY6" s="300"/>
      <c r="CZ6" s="300"/>
      <c r="DA6" s="300"/>
      <c r="DB6" s="300"/>
      <c r="DC6" s="300"/>
      <c r="DD6" s="300"/>
      <c r="DE6" s="300"/>
      <c r="DF6" s="300"/>
      <c r="DG6" s="300"/>
      <c r="DH6" s="300"/>
      <c r="DI6" s="300"/>
      <c r="DJ6" s="300"/>
      <c r="DK6" s="300"/>
      <c r="DL6" s="300"/>
      <c r="DM6" s="300"/>
      <c r="DN6" s="300"/>
      <c r="DO6" s="300"/>
      <c r="DP6" s="300"/>
      <c r="DQ6" s="300"/>
      <c r="DR6" s="300"/>
      <c r="DS6" s="300"/>
      <c r="DT6" s="300"/>
      <c r="DU6" s="300"/>
      <c r="DV6" s="300"/>
      <c r="DW6" s="300"/>
      <c r="DX6" s="300"/>
      <c r="DY6" s="300"/>
      <c r="DZ6" s="300"/>
      <c r="EA6" s="300"/>
      <c r="EB6" s="300"/>
      <c r="EC6" s="300"/>
      <c r="ED6" s="300"/>
      <c r="EE6" s="300"/>
      <c r="EF6" s="300"/>
      <c r="EG6" s="300"/>
      <c r="EH6" s="300"/>
      <c r="EI6" s="300"/>
      <c r="EJ6" s="300"/>
      <c r="EK6" s="300"/>
      <c r="EL6" s="300"/>
      <c r="EM6" s="300"/>
      <c r="EN6" s="300"/>
      <c r="EO6" s="300"/>
      <c r="EP6" s="300"/>
      <c r="EQ6" s="300"/>
      <c r="ER6" s="300"/>
      <c r="ES6" s="300"/>
      <c r="ET6" s="300"/>
      <c r="EU6" s="300"/>
      <c r="EV6" s="300"/>
      <c r="EW6" s="300"/>
      <c r="EX6" s="300"/>
      <c r="EY6" s="300"/>
      <c r="EZ6" s="300"/>
      <c r="FA6" s="300"/>
      <c r="FB6" s="300"/>
      <c r="FC6" s="300"/>
      <c r="FD6" s="300"/>
      <c r="FE6" s="300"/>
      <c r="FF6" s="300"/>
      <c r="FG6" s="300"/>
      <c r="FH6" s="300"/>
      <c r="FI6" s="300"/>
      <c r="FJ6" s="300"/>
      <c r="FK6" s="300"/>
      <c r="FL6" s="300"/>
      <c r="FM6" s="300"/>
      <c r="FN6" s="300"/>
      <c r="FO6" s="300"/>
      <c r="FP6" s="300"/>
      <c r="FQ6" s="300"/>
      <c r="FR6" s="300"/>
      <c r="FS6" s="300"/>
      <c r="FT6" s="300"/>
      <c r="FU6" s="300"/>
      <c r="FV6" s="300"/>
      <c r="FW6" s="300"/>
      <c r="FX6" s="300"/>
      <c r="FY6" s="300"/>
      <c r="FZ6" s="300"/>
      <c r="GA6" s="300"/>
      <c r="GB6" s="300"/>
      <c r="GC6" s="300"/>
      <c r="GD6" s="300"/>
      <c r="GE6" s="300"/>
      <c r="GF6" s="300"/>
      <c r="GG6" s="300"/>
      <c r="GH6" s="300"/>
      <c r="GI6" s="300"/>
      <c r="GJ6" s="300"/>
      <c r="GK6" s="300"/>
      <c r="GL6" s="300"/>
      <c r="GM6" s="300"/>
      <c r="GN6" s="300"/>
      <c r="GO6" s="300"/>
      <c r="GP6" s="300"/>
      <c r="GQ6" s="300"/>
      <c r="GR6" s="300"/>
      <c r="GS6" s="300"/>
      <c r="GT6" s="300"/>
      <c r="GU6" s="300"/>
      <c r="GV6" s="300"/>
      <c r="GW6" s="300"/>
      <c r="GX6" s="300"/>
      <c r="GY6" s="300"/>
      <c r="GZ6" s="300"/>
      <c r="HA6" s="300"/>
      <c r="HB6" s="300"/>
      <c r="HC6" s="300"/>
      <c r="HD6" s="300"/>
      <c r="HE6" s="300"/>
      <c r="HF6" s="300"/>
      <c r="HG6" s="300"/>
      <c r="HH6" s="300"/>
      <c r="HI6" s="300"/>
      <c r="HJ6" s="300"/>
      <c r="HK6" s="300"/>
      <c r="HL6" s="300"/>
      <c r="HM6" s="300"/>
      <c r="HN6" s="300"/>
      <c r="HO6" s="300"/>
      <c r="HP6" s="300"/>
      <c r="HQ6" s="300"/>
      <c r="HR6" s="300"/>
      <c r="HS6" s="300"/>
      <c r="HT6" s="300"/>
      <c r="HU6" s="300"/>
      <c r="HV6" s="300"/>
      <c r="HW6" s="300"/>
      <c r="HX6" s="300"/>
      <c r="HY6" s="300"/>
      <c r="HZ6" s="300"/>
      <c r="IA6" s="300"/>
      <c r="IB6" s="300"/>
      <c r="IC6" s="300"/>
      <c r="ID6" s="300"/>
      <c r="IE6" s="300"/>
      <c r="IF6" s="300"/>
      <c r="IG6" s="300"/>
    </row>
    <row r="7" spans="1:241" ht="15.75" thickBot="1" x14ac:dyDescent="0.3">
      <c r="A7" s="301" t="s">
        <v>662</v>
      </c>
      <c r="B7" s="302">
        <v>0.92</v>
      </c>
      <c r="C7" s="302">
        <v>0.92</v>
      </c>
      <c r="D7" s="302">
        <v>0.92</v>
      </c>
      <c r="E7" s="302">
        <v>0.92</v>
      </c>
      <c r="F7" s="302">
        <v>0.92</v>
      </c>
      <c r="G7" s="302">
        <v>0.92</v>
      </c>
      <c r="H7" s="302">
        <v>0.92</v>
      </c>
      <c r="I7" s="302">
        <v>0.92</v>
      </c>
      <c r="J7" s="302">
        <v>0.92</v>
      </c>
      <c r="K7" s="302">
        <v>0.92</v>
      </c>
      <c r="L7" s="302">
        <v>0.92</v>
      </c>
      <c r="M7" s="302">
        <v>0.92</v>
      </c>
      <c r="N7" s="304"/>
      <c r="O7" s="302">
        <v>0.92</v>
      </c>
      <c r="P7" s="302">
        <v>0.92</v>
      </c>
      <c r="Q7" s="302">
        <v>0.92</v>
      </c>
      <c r="R7" s="302">
        <v>0.92</v>
      </c>
      <c r="S7" s="302">
        <v>0.92</v>
      </c>
      <c r="T7" s="302">
        <v>0.92</v>
      </c>
      <c r="U7" s="302">
        <v>0.92</v>
      </c>
      <c r="V7" s="302">
        <v>0.92</v>
      </c>
      <c r="W7" s="302">
        <v>0.92</v>
      </c>
      <c r="X7" s="302">
        <v>0.92</v>
      </c>
      <c r="Y7" s="302">
        <v>0.92</v>
      </c>
      <c r="Z7" s="302">
        <v>0.92</v>
      </c>
      <c r="AA7" s="302">
        <v>0.92</v>
      </c>
      <c r="AB7" s="302">
        <v>0.92</v>
      </c>
      <c r="AC7" s="302">
        <v>0.92</v>
      </c>
      <c r="AD7" s="357">
        <v>0.92</v>
      </c>
      <c r="AE7" s="403">
        <v>0.92</v>
      </c>
      <c r="AF7" s="351">
        <v>0.92</v>
      </c>
      <c r="AG7" s="351">
        <v>0.92</v>
      </c>
      <c r="AH7" s="357">
        <v>0.92</v>
      </c>
      <c r="AI7" s="403">
        <v>0.92</v>
      </c>
      <c r="AJ7" s="351">
        <v>0.92</v>
      </c>
      <c r="AK7" s="351">
        <v>0.92</v>
      </c>
      <c r="AL7" s="357">
        <v>0.92</v>
      </c>
      <c r="AM7" s="351">
        <v>0.92</v>
      </c>
      <c r="AN7" s="404">
        <v>0.92</v>
      </c>
      <c r="AO7" s="302">
        <v>0.92</v>
      </c>
      <c r="AP7" s="302">
        <v>0.92</v>
      </c>
      <c r="AQ7" s="357">
        <v>0.92</v>
      </c>
      <c r="AR7" s="404">
        <v>0.92</v>
      </c>
      <c r="AS7" s="302">
        <v>0.92</v>
      </c>
      <c r="AT7" s="302">
        <v>0.92</v>
      </c>
      <c r="AU7" s="357">
        <v>0.92</v>
      </c>
      <c r="AV7" s="404">
        <v>0.92</v>
      </c>
      <c r="AW7" s="302">
        <v>0.92</v>
      </c>
      <c r="AX7" s="302">
        <v>0.92</v>
      </c>
      <c r="AY7" s="302">
        <v>0.92</v>
      </c>
      <c r="AZ7" s="357">
        <v>0.92</v>
      </c>
      <c r="BA7" s="302">
        <v>0.92</v>
      </c>
      <c r="BB7" s="302">
        <v>0.92</v>
      </c>
      <c r="BC7" s="302">
        <v>0.92</v>
      </c>
      <c r="BD7" s="357">
        <v>0.92</v>
      </c>
      <c r="BE7" s="302">
        <v>0.92</v>
      </c>
      <c r="BF7" s="302">
        <v>0.92</v>
      </c>
      <c r="BG7" s="302">
        <v>0.92</v>
      </c>
      <c r="BH7" s="357">
        <v>0.92</v>
      </c>
      <c r="BI7" s="303"/>
      <c r="BJ7" s="302">
        <v>0.92</v>
      </c>
      <c r="BK7" s="302">
        <v>0.92</v>
      </c>
      <c r="BL7" s="302">
        <v>0.92</v>
      </c>
      <c r="BM7" s="302">
        <v>0.92</v>
      </c>
      <c r="BN7" s="302">
        <v>0.92</v>
      </c>
      <c r="BO7" s="302">
        <v>0.92</v>
      </c>
      <c r="BP7" s="302">
        <v>0.92</v>
      </c>
      <c r="BQ7" s="302">
        <v>0.92</v>
      </c>
      <c r="BR7" s="302">
        <v>0.92</v>
      </c>
      <c r="BS7" s="302">
        <v>0.92</v>
      </c>
      <c r="BT7" s="302">
        <v>0.92</v>
      </c>
      <c r="BU7" s="302">
        <v>0.92</v>
      </c>
      <c r="BV7" s="302">
        <v>0.92</v>
      </c>
      <c r="BW7" s="302">
        <v>0.92</v>
      </c>
      <c r="BX7" s="302">
        <v>0.92</v>
      </c>
      <c r="BY7" s="302">
        <v>0.92</v>
      </c>
      <c r="BZ7" s="302">
        <v>0.92</v>
      </c>
      <c r="CA7" s="302">
        <v>0.92</v>
      </c>
      <c r="CB7" s="302">
        <v>0.92</v>
      </c>
      <c r="CC7" s="302">
        <v>0.92</v>
      </c>
      <c r="CD7" s="302">
        <v>0.92</v>
      </c>
      <c r="CE7" s="302">
        <v>0.92</v>
      </c>
      <c r="CF7" s="302">
        <v>0.92</v>
      </c>
      <c r="CG7" s="302">
        <v>0.92</v>
      </c>
      <c r="CH7" s="302">
        <v>0.92</v>
      </c>
      <c r="CI7" s="302">
        <v>0.92</v>
      </c>
      <c r="CJ7" s="302">
        <v>0.92</v>
      </c>
      <c r="CK7" s="302">
        <v>0.92</v>
      </c>
      <c r="CL7" s="302">
        <v>0.92</v>
      </c>
      <c r="CM7" s="302">
        <v>0.92</v>
      </c>
      <c r="CN7" s="302">
        <v>0.92</v>
      </c>
      <c r="CO7" s="302">
        <v>0.92</v>
      </c>
      <c r="CP7" s="302">
        <v>0.92</v>
      </c>
      <c r="CQ7" s="302">
        <v>0.92</v>
      </c>
      <c r="CR7" s="302">
        <v>0.92</v>
      </c>
      <c r="CS7" s="302">
        <v>0.92</v>
      </c>
      <c r="CT7" s="302">
        <v>0.92</v>
      </c>
      <c r="CU7" s="302">
        <v>0.92</v>
      </c>
      <c r="CV7" s="302">
        <v>0.92</v>
      </c>
      <c r="CW7" s="302">
        <v>0.92</v>
      </c>
      <c r="CX7" s="302">
        <v>0.92</v>
      </c>
      <c r="CY7" s="302">
        <v>0.92</v>
      </c>
      <c r="CZ7" s="302">
        <v>0.92</v>
      </c>
      <c r="DA7" s="302">
        <v>0.92</v>
      </c>
      <c r="DB7" s="302">
        <v>0.92</v>
      </c>
      <c r="DC7" s="302">
        <v>0.92</v>
      </c>
      <c r="DD7" s="302">
        <v>0.92</v>
      </c>
      <c r="DE7" s="302">
        <v>0.92</v>
      </c>
      <c r="DF7" s="302">
        <v>0.92</v>
      </c>
      <c r="DG7" s="302">
        <v>0.92</v>
      </c>
      <c r="DH7" s="302">
        <v>0.92</v>
      </c>
      <c r="DI7" s="302">
        <v>0.92</v>
      </c>
      <c r="DJ7" s="302">
        <v>0.92</v>
      </c>
      <c r="DK7" s="302">
        <v>0.92</v>
      </c>
      <c r="DL7" s="302">
        <v>0.92</v>
      </c>
      <c r="DM7" s="302">
        <v>0.92</v>
      </c>
      <c r="DN7" s="302">
        <v>0.92</v>
      </c>
      <c r="DO7" s="302">
        <v>0.92</v>
      </c>
      <c r="DP7" s="302">
        <v>0.92</v>
      </c>
      <c r="DQ7" s="302">
        <v>0.92</v>
      </c>
      <c r="DR7" s="302">
        <v>0.92</v>
      </c>
      <c r="DS7" s="302">
        <v>0.92</v>
      </c>
      <c r="DT7" s="302">
        <v>0.92</v>
      </c>
      <c r="DU7" s="302">
        <v>0.92</v>
      </c>
      <c r="DV7" s="302">
        <v>0.92</v>
      </c>
      <c r="DW7" s="302">
        <v>0.92</v>
      </c>
      <c r="DX7" s="302">
        <v>0.92</v>
      </c>
      <c r="DY7" s="302">
        <v>0.92</v>
      </c>
      <c r="DZ7" s="302">
        <v>0.92</v>
      </c>
      <c r="EA7" s="302">
        <v>0.92</v>
      </c>
      <c r="EB7" s="302">
        <v>0.92</v>
      </c>
      <c r="EC7" s="302">
        <v>0.92</v>
      </c>
      <c r="ED7" s="302">
        <v>0.92</v>
      </c>
      <c r="EE7" s="302">
        <v>0.92</v>
      </c>
      <c r="EF7" s="302">
        <v>0.92</v>
      </c>
      <c r="EG7" s="302">
        <v>0.92</v>
      </c>
      <c r="EH7" s="302">
        <v>0.92</v>
      </c>
      <c r="EI7" s="302">
        <v>0.92</v>
      </c>
      <c r="EJ7" s="302">
        <v>0.92</v>
      </c>
      <c r="EK7" s="302">
        <v>0.92</v>
      </c>
      <c r="EL7" s="302">
        <v>0.92</v>
      </c>
      <c r="EM7" s="302">
        <v>0.92</v>
      </c>
      <c r="EN7" s="302">
        <v>0.92</v>
      </c>
      <c r="EO7" s="302">
        <v>0.92</v>
      </c>
      <c r="EP7" s="302">
        <v>0.92</v>
      </c>
      <c r="EQ7" s="302">
        <v>0.92</v>
      </c>
      <c r="ER7" s="302">
        <v>0.92</v>
      </c>
      <c r="ES7" s="302">
        <v>0.92</v>
      </c>
      <c r="ET7" s="302">
        <v>0.92</v>
      </c>
      <c r="EU7" s="302">
        <v>0.92</v>
      </c>
      <c r="EV7" s="302">
        <v>0.92</v>
      </c>
      <c r="EW7" s="302">
        <v>0.92</v>
      </c>
      <c r="EX7" s="302">
        <v>0.92</v>
      </c>
      <c r="EY7" s="302">
        <v>0.92</v>
      </c>
      <c r="EZ7" s="302">
        <v>0.92</v>
      </c>
      <c r="FA7" s="302">
        <v>0.92</v>
      </c>
      <c r="FB7" s="302">
        <v>0.92</v>
      </c>
      <c r="FC7" s="302">
        <v>0.92</v>
      </c>
      <c r="FD7" s="302">
        <v>0.92</v>
      </c>
      <c r="FE7" s="302">
        <v>0.92</v>
      </c>
      <c r="FF7" s="302">
        <v>0.92</v>
      </c>
      <c r="FG7" s="302">
        <v>0.92</v>
      </c>
      <c r="FH7" s="302">
        <v>0.92</v>
      </c>
      <c r="FI7" s="302">
        <v>0.92</v>
      </c>
      <c r="FJ7" s="302">
        <v>0.92</v>
      </c>
      <c r="FK7" s="302">
        <v>0.92</v>
      </c>
      <c r="FL7" s="302">
        <v>0.92</v>
      </c>
      <c r="FM7" s="302">
        <v>0.92</v>
      </c>
      <c r="FN7" s="302">
        <v>0.92</v>
      </c>
      <c r="FO7" s="302">
        <v>0.92</v>
      </c>
      <c r="FP7" s="302">
        <v>0.92</v>
      </c>
      <c r="FQ7" s="302">
        <v>0.92</v>
      </c>
      <c r="FR7" s="302">
        <v>0.92</v>
      </c>
      <c r="FS7" s="302">
        <v>0.92</v>
      </c>
      <c r="FT7" s="302">
        <v>0.92</v>
      </c>
      <c r="FU7" s="302">
        <v>0.92</v>
      </c>
      <c r="FV7" s="302">
        <v>0.92</v>
      </c>
      <c r="FW7" s="302">
        <v>0.92</v>
      </c>
      <c r="FX7" s="302">
        <v>0.92</v>
      </c>
      <c r="FY7" s="302">
        <v>0.92</v>
      </c>
      <c r="FZ7" s="302">
        <v>0.92</v>
      </c>
      <c r="GA7" s="302">
        <v>0.92</v>
      </c>
      <c r="GB7" s="302">
        <v>0.92</v>
      </c>
      <c r="GC7" s="302">
        <v>0.92</v>
      </c>
      <c r="GD7" s="302">
        <v>0.92</v>
      </c>
      <c r="GE7" s="302">
        <v>0.92</v>
      </c>
      <c r="GF7" s="302">
        <v>0.92</v>
      </c>
      <c r="GG7" s="302">
        <v>0.92</v>
      </c>
      <c r="GH7" s="302">
        <v>0.92</v>
      </c>
      <c r="GI7" s="302">
        <v>0.92</v>
      </c>
      <c r="GJ7" s="302">
        <v>0.92</v>
      </c>
      <c r="GK7" s="302">
        <v>0.92</v>
      </c>
      <c r="GL7" s="302">
        <v>0.92</v>
      </c>
      <c r="GM7" s="302">
        <v>0.92</v>
      </c>
      <c r="GN7" s="302">
        <v>0.92</v>
      </c>
      <c r="GO7" s="302">
        <v>0.92</v>
      </c>
      <c r="GP7" s="302">
        <v>0.92</v>
      </c>
      <c r="GQ7" s="302">
        <v>0.92</v>
      </c>
      <c r="GR7" s="302">
        <v>0.92</v>
      </c>
      <c r="GS7" s="302">
        <v>0.92</v>
      </c>
      <c r="GT7" s="302">
        <v>0.92</v>
      </c>
      <c r="GU7" s="302">
        <v>0.92</v>
      </c>
      <c r="GV7" s="302">
        <v>0.92</v>
      </c>
      <c r="GW7" s="302">
        <v>0.92</v>
      </c>
      <c r="GX7" s="302">
        <v>0.92</v>
      </c>
      <c r="GY7" s="302">
        <v>0.92</v>
      </c>
      <c r="GZ7" s="302">
        <v>0.92</v>
      </c>
      <c r="HA7" s="302">
        <v>0.92</v>
      </c>
      <c r="HB7" s="302">
        <v>0.92</v>
      </c>
      <c r="HC7" s="302">
        <v>0.92</v>
      </c>
      <c r="HD7" s="302">
        <v>0.92</v>
      </c>
      <c r="HE7" s="302">
        <v>0.92</v>
      </c>
      <c r="HF7" s="302">
        <v>0.92</v>
      </c>
      <c r="HG7" s="302">
        <v>0.92</v>
      </c>
      <c r="HH7" s="302">
        <v>0.92</v>
      </c>
      <c r="HI7" s="302">
        <v>0.92</v>
      </c>
      <c r="HJ7" s="302">
        <v>0.92</v>
      </c>
      <c r="HK7" s="302">
        <v>0.92</v>
      </c>
      <c r="HL7" s="302">
        <v>0.92</v>
      </c>
      <c r="HM7" s="302">
        <v>0.92</v>
      </c>
      <c r="HN7" s="302">
        <v>0.92</v>
      </c>
      <c r="HO7" s="302">
        <v>0.92</v>
      </c>
      <c r="HP7" s="302">
        <v>0.92</v>
      </c>
      <c r="HQ7" s="302">
        <v>0.92</v>
      </c>
      <c r="HR7" s="302">
        <v>0.92</v>
      </c>
      <c r="HS7" s="302">
        <v>0.92</v>
      </c>
      <c r="HT7" s="302">
        <v>0.92</v>
      </c>
      <c r="HU7" s="302">
        <v>0.92</v>
      </c>
      <c r="HV7" s="302">
        <v>0.92</v>
      </c>
      <c r="HW7" s="302">
        <v>0.92</v>
      </c>
      <c r="HX7" s="302">
        <v>0.92</v>
      </c>
      <c r="HY7" s="302">
        <v>0.92</v>
      </c>
      <c r="HZ7" s="302">
        <v>0.92</v>
      </c>
      <c r="IA7" s="302">
        <v>0.92</v>
      </c>
      <c r="IB7" s="302">
        <v>0.92</v>
      </c>
      <c r="IC7" s="302">
        <v>0.92</v>
      </c>
      <c r="ID7" s="302">
        <v>0.92</v>
      </c>
      <c r="IE7" s="302">
        <v>0.92</v>
      </c>
      <c r="IF7" s="302">
        <v>0.92</v>
      </c>
      <c r="IG7" s="302">
        <v>0.92</v>
      </c>
    </row>
    <row r="8" spans="1:241" x14ac:dyDescent="0.25">
      <c r="A8" s="405" t="s">
        <v>1084</v>
      </c>
      <c r="B8" s="412"/>
      <c r="C8" s="412" t="str">
        <f>IF(C5&gt;=C7,(MROUND(C5,0.005)),"")</f>
        <v/>
      </c>
      <c r="D8" s="412" t="str">
        <f t="shared" ref="D8:CJ8" si="13">IF(D5&gt;=D7,(MROUND(D5,0.005)),"")</f>
        <v/>
      </c>
      <c r="E8" s="412" t="str">
        <f t="shared" si="13"/>
        <v/>
      </c>
      <c r="F8" s="412" t="str">
        <f t="shared" si="13"/>
        <v/>
      </c>
      <c r="G8" s="412">
        <f t="shared" si="13"/>
        <v>0.92</v>
      </c>
      <c r="H8" s="412" t="str">
        <f t="shared" si="13"/>
        <v/>
      </c>
      <c r="I8" s="412" t="str">
        <f t="shared" si="13"/>
        <v/>
      </c>
      <c r="J8" s="412">
        <f t="shared" ref="J8:K8" si="14">IF(J5&gt;=J7,(MROUND(J5,0.005)),"")</f>
        <v>0.92</v>
      </c>
      <c r="K8" s="412">
        <f t="shared" si="14"/>
        <v>0.93</v>
      </c>
      <c r="L8" s="412">
        <f t="shared" ref="L8:M8" si="15">IF(L5&gt;=L7,(MROUND(L5,0.005)),"")</f>
        <v>0.92</v>
      </c>
      <c r="M8" s="412" t="str">
        <f t="shared" si="15"/>
        <v/>
      </c>
      <c r="N8" s="412"/>
      <c r="O8" s="412" t="str">
        <f t="shared" si="13"/>
        <v/>
      </c>
      <c r="P8" s="412"/>
      <c r="Q8" s="412" t="str">
        <f t="shared" si="13"/>
        <v/>
      </c>
      <c r="R8" s="412" t="str">
        <f t="shared" si="13"/>
        <v/>
      </c>
      <c r="S8" s="412" t="str">
        <f t="shared" si="13"/>
        <v/>
      </c>
      <c r="T8" s="412" t="str">
        <f t="shared" si="13"/>
        <v/>
      </c>
      <c r="U8" s="412" t="str">
        <f t="shared" si="13"/>
        <v/>
      </c>
      <c r="V8" s="412" t="str">
        <f t="shared" si="13"/>
        <v/>
      </c>
      <c r="W8" s="412" t="str">
        <f t="shared" si="13"/>
        <v/>
      </c>
      <c r="X8" s="412">
        <f t="shared" si="13"/>
        <v>0.92500000000000004</v>
      </c>
      <c r="Y8" s="412" t="str">
        <f t="shared" si="13"/>
        <v/>
      </c>
      <c r="Z8" s="412" t="str">
        <f t="shared" si="13"/>
        <v/>
      </c>
      <c r="AA8" s="412" t="str">
        <f t="shared" si="13"/>
        <v/>
      </c>
      <c r="AB8" s="412" t="str">
        <f t="shared" si="13"/>
        <v/>
      </c>
      <c r="AC8" s="412">
        <f t="shared" si="13"/>
        <v>0.92500000000000004</v>
      </c>
      <c r="AD8" s="412" t="str">
        <f t="shared" si="13"/>
        <v/>
      </c>
      <c r="AE8" s="412" t="str">
        <f t="shared" si="13"/>
        <v/>
      </c>
      <c r="AF8" s="412" t="str">
        <f t="shared" si="13"/>
        <v/>
      </c>
      <c r="AG8" s="412" t="str">
        <f t="shared" si="13"/>
        <v/>
      </c>
      <c r="AH8" s="412">
        <f t="shared" si="13"/>
        <v>0.92</v>
      </c>
      <c r="AI8" s="412" t="str">
        <f t="shared" si="13"/>
        <v/>
      </c>
      <c r="AJ8" s="412" t="str">
        <f t="shared" si="13"/>
        <v/>
      </c>
      <c r="AK8" s="412"/>
      <c r="AL8" s="412" t="str">
        <f t="shared" si="13"/>
        <v/>
      </c>
      <c r="AM8" s="412" t="str">
        <f t="shared" si="13"/>
        <v/>
      </c>
      <c r="AN8" s="412" t="str">
        <f t="shared" si="13"/>
        <v/>
      </c>
      <c r="AO8" s="412" t="str">
        <f t="shared" si="13"/>
        <v/>
      </c>
      <c r="AP8" s="412" t="str">
        <f t="shared" si="13"/>
        <v/>
      </c>
      <c r="AQ8" s="412">
        <f t="shared" si="13"/>
        <v>0.94000000000000006</v>
      </c>
      <c r="AR8" s="412" t="str">
        <f t="shared" ref="AR8:AU8" si="16">IF(AR5&gt;=AR7,(MROUND(AR5,0.005)),"")</f>
        <v/>
      </c>
      <c r="AS8" s="412">
        <f t="shared" si="16"/>
        <v>0.92500000000000004</v>
      </c>
      <c r="AT8" s="412">
        <f t="shared" si="16"/>
        <v>0.93</v>
      </c>
      <c r="AU8" s="412" t="str">
        <f t="shared" si="16"/>
        <v/>
      </c>
      <c r="AV8" s="412">
        <f t="shared" ref="AV8:AY8" si="17">IF(AV5&gt;=AV7,(MROUND(AV5,0.005)),"")</f>
        <v>0.95000000000000007</v>
      </c>
      <c r="AW8" s="412" t="str">
        <f t="shared" si="17"/>
        <v/>
      </c>
      <c r="AX8" s="412">
        <f t="shared" si="17"/>
        <v>0.95000000000000007</v>
      </c>
      <c r="AY8" s="412">
        <f t="shared" si="17"/>
        <v>0.93</v>
      </c>
      <c r="AZ8" s="412" t="str">
        <f t="shared" ref="AZ8:BC8" si="18">IF(AZ5&gt;=AZ7,(MROUND(AZ5,0.005)),"")</f>
        <v/>
      </c>
      <c r="BA8" s="412" t="str">
        <f t="shared" si="18"/>
        <v/>
      </c>
      <c r="BB8" s="412">
        <f t="shared" si="18"/>
        <v>0.94500000000000006</v>
      </c>
      <c r="BC8" s="412" t="str">
        <f t="shared" si="18"/>
        <v/>
      </c>
      <c r="BD8" s="412">
        <f t="shared" ref="BD8:BG8" si="19">IF(BD5&gt;=BD7,(MROUND(BD5,0.005)),"")</f>
        <v>0.94000000000000006</v>
      </c>
      <c r="BE8" s="412" t="str">
        <f t="shared" si="19"/>
        <v/>
      </c>
      <c r="BF8" s="412" t="str">
        <f t="shared" si="19"/>
        <v/>
      </c>
      <c r="BG8" s="412" t="str">
        <f t="shared" si="19"/>
        <v/>
      </c>
      <c r="BH8" s="412" t="str">
        <f t="shared" ref="BH8" si="20">IF(BH5&gt;=BH7,(MROUND(BH5,0.005)),"")</f>
        <v/>
      </c>
      <c r="BI8" s="412"/>
      <c r="BJ8" s="412" t="str">
        <f t="shared" si="13"/>
        <v/>
      </c>
      <c r="BK8" s="412">
        <f t="shared" si="13"/>
        <v>0.93</v>
      </c>
      <c r="BL8" s="412">
        <f t="shared" si="13"/>
        <v>1</v>
      </c>
      <c r="BM8" s="412" t="str">
        <f t="shared" si="13"/>
        <v/>
      </c>
      <c r="BN8" s="412" t="str">
        <f t="shared" si="13"/>
        <v/>
      </c>
      <c r="BO8" s="412" t="str">
        <f t="shared" si="13"/>
        <v/>
      </c>
      <c r="BP8" s="412" t="str">
        <f t="shared" si="13"/>
        <v/>
      </c>
      <c r="BQ8" s="412" t="str">
        <f t="shared" si="13"/>
        <v/>
      </c>
      <c r="BR8" s="412" t="str">
        <f t="shared" si="13"/>
        <v/>
      </c>
      <c r="BS8" s="412" t="str">
        <f t="shared" si="13"/>
        <v/>
      </c>
      <c r="BT8" s="412" t="str">
        <f t="shared" si="13"/>
        <v/>
      </c>
      <c r="BU8" s="412">
        <f t="shared" si="13"/>
        <v>0.92</v>
      </c>
      <c r="BV8" s="412" t="str">
        <f t="shared" si="13"/>
        <v/>
      </c>
      <c r="BW8" s="412" t="str">
        <f t="shared" si="13"/>
        <v/>
      </c>
      <c r="BX8" s="412" t="str">
        <f t="shared" si="13"/>
        <v/>
      </c>
      <c r="BY8" s="412" t="str">
        <f t="shared" si="13"/>
        <v/>
      </c>
      <c r="BZ8" s="412" t="str">
        <f t="shared" si="13"/>
        <v/>
      </c>
      <c r="CA8" s="412" t="str">
        <f t="shared" si="13"/>
        <v/>
      </c>
      <c r="CB8" s="412" t="str">
        <f t="shared" si="13"/>
        <v/>
      </c>
      <c r="CC8" s="412">
        <f t="shared" si="13"/>
        <v>0.92</v>
      </c>
      <c r="CD8" s="412" t="str">
        <f t="shared" si="13"/>
        <v/>
      </c>
      <c r="CE8" s="412" t="str">
        <f t="shared" si="13"/>
        <v/>
      </c>
      <c r="CF8" s="412" t="str">
        <f t="shared" si="13"/>
        <v/>
      </c>
      <c r="CG8" s="412">
        <f t="shared" si="13"/>
        <v>0.96</v>
      </c>
      <c r="CH8" s="412">
        <f t="shared" si="13"/>
        <v>0.95000000000000007</v>
      </c>
      <c r="CI8" s="412" t="str">
        <f t="shared" si="13"/>
        <v/>
      </c>
      <c r="CJ8" s="412" t="str">
        <f t="shared" si="13"/>
        <v/>
      </c>
      <c r="CK8" s="412" t="str">
        <f t="shared" ref="CK8:EI8" si="21">IF(CK5&gt;=CK7,(MROUND(CK5,0.005)),"")</f>
        <v/>
      </c>
      <c r="CL8" s="412" t="str">
        <f t="shared" si="21"/>
        <v/>
      </c>
      <c r="CM8" s="412" t="str">
        <f t="shared" si="21"/>
        <v/>
      </c>
      <c r="CN8" s="412" t="str">
        <f t="shared" si="21"/>
        <v/>
      </c>
      <c r="CO8" s="412" t="str">
        <f t="shared" si="21"/>
        <v/>
      </c>
      <c r="CP8" s="412" t="str">
        <f t="shared" si="21"/>
        <v/>
      </c>
      <c r="CQ8" s="412">
        <f t="shared" si="21"/>
        <v>0.94500000000000006</v>
      </c>
      <c r="CR8" s="412" t="str">
        <f t="shared" si="21"/>
        <v/>
      </c>
      <c r="CS8" s="412">
        <f t="shared" si="21"/>
        <v>0.93</v>
      </c>
      <c r="CT8" s="412" t="str">
        <f t="shared" si="21"/>
        <v/>
      </c>
      <c r="CU8" s="412">
        <f t="shared" si="21"/>
        <v>0.93</v>
      </c>
      <c r="CV8" s="412" t="str">
        <f t="shared" si="21"/>
        <v/>
      </c>
      <c r="CW8" s="412" t="str">
        <f t="shared" si="21"/>
        <v/>
      </c>
      <c r="CX8" s="412" t="str">
        <f t="shared" si="21"/>
        <v/>
      </c>
      <c r="CY8" s="412" t="str">
        <f t="shared" si="21"/>
        <v/>
      </c>
      <c r="CZ8" s="412" t="str">
        <f t="shared" si="21"/>
        <v/>
      </c>
      <c r="DA8" s="412" t="str">
        <f t="shared" si="21"/>
        <v/>
      </c>
      <c r="DB8" s="412" t="str">
        <f t="shared" si="21"/>
        <v/>
      </c>
      <c r="DC8" s="412" t="str">
        <f t="shared" si="21"/>
        <v/>
      </c>
      <c r="DD8" s="412" t="str">
        <f t="shared" si="21"/>
        <v/>
      </c>
      <c r="DE8" s="412" t="str">
        <f t="shared" si="21"/>
        <v/>
      </c>
      <c r="DF8" s="412" t="str">
        <f t="shared" si="21"/>
        <v/>
      </c>
      <c r="DG8" s="412" t="str">
        <f t="shared" si="21"/>
        <v/>
      </c>
      <c r="DH8" s="412" t="str">
        <f t="shared" si="21"/>
        <v/>
      </c>
      <c r="DI8" s="412" t="str">
        <f t="shared" si="21"/>
        <v/>
      </c>
      <c r="DJ8" s="412">
        <f t="shared" si="21"/>
        <v>0.94500000000000006</v>
      </c>
      <c r="DK8" s="412" t="str">
        <f t="shared" si="21"/>
        <v/>
      </c>
      <c r="DL8" s="412" t="str">
        <f t="shared" si="21"/>
        <v/>
      </c>
      <c r="DM8" s="412" t="str">
        <f t="shared" si="21"/>
        <v/>
      </c>
      <c r="DN8" s="412">
        <f t="shared" si="21"/>
        <v>0.92</v>
      </c>
      <c r="DO8" s="412" t="str">
        <f t="shared" si="21"/>
        <v/>
      </c>
      <c r="DP8" s="412" t="str">
        <f t="shared" si="21"/>
        <v/>
      </c>
      <c r="DQ8" s="412" t="str">
        <f t="shared" si="21"/>
        <v/>
      </c>
      <c r="DR8" s="412">
        <f t="shared" si="21"/>
        <v>0.93</v>
      </c>
      <c r="DS8" s="412">
        <f t="shared" si="21"/>
        <v>0.95000000000000007</v>
      </c>
      <c r="DT8" s="412">
        <f t="shared" si="21"/>
        <v>0.95000000000000007</v>
      </c>
      <c r="DU8" s="412" t="str">
        <f t="shared" si="21"/>
        <v/>
      </c>
      <c r="DV8" s="412" t="str">
        <f t="shared" si="21"/>
        <v/>
      </c>
      <c r="DW8" s="412" t="str">
        <f t="shared" si="21"/>
        <v/>
      </c>
      <c r="DX8" s="412" t="str">
        <f t="shared" si="21"/>
        <v/>
      </c>
      <c r="DY8" s="412" t="str">
        <f t="shared" si="21"/>
        <v/>
      </c>
      <c r="DZ8" s="412" t="str">
        <f t="shared" si="21"/>
        <v/>
      </c>
      <c r="EA8" s="412" t="str">
        <f t="shared" si="21"/>
        <v/>
      </c>
      <c r="EB8" s="412" t="str">
        <f t="shared" si="21"/>
        <v/>
      </c>
      <c r="EC8" s="412" t="str">
        <f t="shared" si="21"/>
        <v/>
      </c>
      <c r="ED8" s="412" t="str">
        <f t="shared" si="21"/>
        <v/>
      </c>
      <c r="EE8" s="412" t="str">
        <f t="shared" si="21"/>
        <v/>
      </c>
      <c r="EF8" s="412" t="str">
        <f t="shared" si="21"/>
        <v/>
      </c>
      <c r="EG8" s="412">
        <f t="shared" si="21"/>
        <v>0.92</v>
      </c>
      <c r="EH8" s="412" t="str">
        <f t="shared" si="21"/>
        <v/>
      </c>
      <c r="EI8" s="412">
        <f t="shared" si="21"/>
        <v>0.96</v>
      </c>
      <c r="EJ8" s="413"/>
      <c r="EK8" s="413"/>
      <c r="EL8" s="413"/>
      <c r="EM8" s="413"/>
      <c r="EN8" s="413"/>
      <c r="FA8" s="412" t="str">
        <f t="shared" ref="FA8:FJ8" si="22">IF(FA5&gt;=FA7,(MROUND(FA5,0.005)),"")</f>
        <v/>
      </c>
      <c r="FB8" s="412" t="str">
        <f t="shared" si="22"/>
        <v/>
      </c>
      <c r="FC8" s="412" t="str">
        <f t="shared" si="22"/>
        <v/>
      </c>
      <c r="FD8" s="412" t="str">
        <f t="shared" si="22"/>
        <v/>
      </c>
      <c r="FE8" s="412">
        <f t="shared" si="22"/>
        <v>0.94000000000000006</v>
      </c>
      <c r="FF8" s="412" t="str">
        <f t="shared" si="22"/>
        <v/>
      </c>
      <c r="FG8" s="412">
        <f t="shared" si="22"/>
        <v>0.92</v>
      </c>
      <c r="FH8" s="412">
        <f t="shared" si="22"/>
        <v>0.92</v>
      </c>
      <c r="FI8" s="412" t="str">
        <f t="shared" si="22"/>
        <v/>
      </c>
      <c r="FJ8" s="412">
        <f t="shared" si="22"/>
        <v>0.93</v>
      </c>
      <c r="FK8" s="412">
        <f t="shared" ref="FK8:FO8" si="23">IF(FK5&gt;=FK7,(MROUND(FK5,0.005)),"")</f>
        <v>0.93500000000000005</v>
      </c>
      <c r="FL8" s="412" t="str">
        <f t="shared" si="23"/>
        <v/>
      </c>
      <c r="FM8" s="412">
        <f t="shared" si="23"/>
        <v>0.95500000000000007</v>
      </c>
      <c r="FN8" s="412">
        <f t="shared" si="23"/>
        <v>0.97</v>
      </c>
      <c r="FO8" s="412">
        <f t="shared" si="23"/>
        <v>0.94000000000000006</v>
      </c>
      <c r="FP8" s="412">
        <f t="shared" ref="FP8:FT8" si="24">IF(FP5&gt;=FP7,(MROUND(FP5,0.005)),"")</f>
        <v>1</v>
      </c>
      <c r="FQ8" s="412" t="str">
        <f t="shared" si="24"/>
        <v/>
      </c>
      <c r="FR8" s="412" t="str">
        <f t="shared" si="24"/>
        <v/>
      </c>
      <c r="FS8" s="412">
        <f t="shared" si="24"/>
        <v>0.97</v>
      </c>
      <c r="FT8" s="412" t="str">
        <f t="shared" si="24"/>
        <v/>
      </c>
      <c r="FU8" s="412" t="str">
        <f t="shared" ref="FU8:FY8" si="25">IF(FU5&gt;=FU7,(MROUND(FU5,0.005)),"")</f>
        <v/>
      </c>
      <c r="FV8" s="412" t="str">
        <f t="shared" si="25"/>
        <v/>
      </c>
      <c r="FW8" s="412" t="str">
        <f t="shared" si="25"/>
        <v/>
      </c>
      <c r="FX8" s="412">
        <f t="shared" si="25"/>
        <v>0.96499999999999997</v>
      </c>
      <c r="FY8" s="412" t="str">
        <f t="shared" si="25"/>
        <v/>
      </c>
      <c r="FZ8" s="412">
        <f t="shared" ref="FZ8:GD8" si="26">IF(FZ5&gt;=FZ7,(MROUND(FZ5,0.005)),"")</f>
        <v>1</v>
      </c>
      <c r="GA8" s="412">
        <f t="shared" si="26"/>
        <v>0.92</v>
      </c>
      <c r="GB8" s="412">
        <f t="shared" si="26"/>
        <v>0.92</v>
      </c>
      <c r="GC8" s="412" t="str">
        <f t="shared" si="26"/>
        <v/>
      </c>
      <c r="GD8" s="412">
        <f t="shared" si="26"/>
        <v>0.94000000000000006</v>
      </c>
      <c r="GE8" s="412">
        <f t="shared" ref="GE8:GI8" si="27">IF(GE5&gt;=GE7,(MROUND(GE5,0.005)),"")</f>
        <v>0.96</v>
      </c>
      <c r="GF8" s="412" t="str">
        <f t="shared" si="27"/>
        <v/>
      </c>
      <c r="GG8" s="412" t="str">
        <f t="shared" si="27"/>
        <v/>
      </c>
      <c r="GH8" s="412">
        <f t="shared" si="27"/>
        <v>1</v>
      </c>
      <c r="GI8" s="412" t="str">
        <f t="shared" si="27"/>
        <v/>
      </c>
      <c r="GJ8" s="412">
        <f t="shared" ref="GJ8:GN8" si="28">IF(GJ5&gt;=GJ7,(MROUND(GJ5,0.005)),"")</f>
        <v>0.95000000000000007</v>
      </c>
      <c r="GK8" s="412">
        <f t="shared" si="28"/>
        <v>1</v>
      </c>
      <c r="GL8" s="412" t="str">
        <f t="shared" si="28"/>
        <v/>
      </c>
      <c r="GM8" s="412">
        <f t="shared" si="28"/>
        <v>1</v>
      </c>
      <c r="GN8" s="412">
        <f t="shared" si="28"/>
        <v>0.93</v>
      </c>
      <c r="GO8" s="412" t="str">
        <f t="shared" ref="GO8:GS8" si="29">IF(GO5&gt;=GO7,(MROUND(GO5,0.005)),"")</f>
        <v/>
      </c>
      <c r="GP8" s="412">
        <f t="shared" si="29"/>
        <v>0.97</v>
      </c>
      <c r="GQ8" s="412" t="str">
        <f t="shared" si="29"/>
        <v/>
      </c>
      <c r="GR8" s="412">
        <f t="shared" si="29"/>
        <v>0.93</v>
      </c>
      <c r="GS8" s="412" t="str">
        <f t="shared" si="29"/>
        <v/>
      </c>
      <c r="GT8" s="412" t="str">
        <f t="shared" ref="GT8:GX8" si="30">IF(GT5&gt;=GT7,(MROUND(GT5,0.005)),"")</f>
        <v/>
      </c>
      <c r="GU8" s="412">
        <f t="shared" si="30"/>
        <v>1</v>
      </c>
      <c r="GV8" s="412">
        <f t="shared" si="30"/>
        <v>0.96499999999999997</v>
      </c>
      <c r="GW8" s="412">
        <f t="shared" si="30"/>
        <v>0.96</v>
      </c>
      <c r="GX8" s="412">
        <f t="shared" si="30"/>
        <v>0.92</v>
      </c>
      <c r="GY8" s="412" t="str">
        <f t="shared" ref="GY8:HC8" si="31">IF(GY5&gt;=GY7,(MROUND(GY5,0.005)),"")</f>
        <v/>
      </c>
      <c r="GZ8" s="412" t="str">
        <f t="shared" si="31"/>
        <v/>
      </c>
      <c r="HA8" s="412">
        <f t="shared" si="31"/>
        <v>0.92</v>
      </c>
      <c r="HB8" s="412">
        <f t="shared" si="31"/>
        <v>0.92</v>
      </c>
      <c r="HC8" s="412">
        <f t="shared" si="31"/>
        <v>1</v>
      </c>
      <c r="HD8" s="412" t="str">
        <f t="shared" ref="HD8:HH8" si="32">IF(HD5&gt;=HD7,(MROUND(HD5,0.005)),"")</f>
        <v/>
      </c>
      <c r="HE8" s="412">
        <f t="shared" si="32"/>
        <v>0.96</v>
      </c>
      <c r="HF8" s="412">
        <f t="shared" si="32"/>
        <v>0.93</v>
      </c>
      <c r="HG8" s="412">
        <f t="shared" si="32"/>
        <v>0.92500000000000004</v>
      </c>
      <c r="HH8" s="412" t="str">
        <f t="shared" si="32"/>
        <v/>
      </c>
      <c r="HI8" s="412">
        <f t="shared" ref="HI8:HM8" si="33">IF(HI5&gt;=HI7,(MROUND(HI5,0.005)),"")</f>
        <v>0.94500000000000006</v>
      </c>
      <c r="HJ8" s="412" t="str">
        <f t="shared" si="33"/>
        <v/>
      </c>
      <c r="HK8" s="412">
        <f t="shared" si="33"/>
        <v>0.94000000000000006</v>
      </c>
      <c r="HL8" s="412" t="str">
        <f t="shared" si="33"/>
        <v/>
      </c>
      <c r="HM8" s="412" t="str">
        <f t="shared" si="33"/>
        <v/>
      </c>
      <c r="HN8" s="412" t="str">
        <f t="shared" ref="HN8:HR8" si="34">IF(HN5&gt;=HN7,(MROUND(HN5,0.005)),"")</f>
        <v/>
      </c>
      <c r="HO8" s="412" t="str">
        <f t="shared" si="34"/>
        <v/>
      </c>
      <c r="HP8" s="412" t="str">
        <f t="shared" si="34"/>
        <v/>
      </c>
      <c r="HQ8" s="412">
        <f t="shared" si="34"/>
        <v>0.94000000000000006</v>
      </c>
      <c r="HR8" s="412">
        <f t="shared" si="34"/>
        <v>0.95000000000000007</v>
      </c>
      <c r="HS8" s="412" t="str">
        <f t="shared" ref="HS8:HW8" si="35">IF(HS5&gt;=HS7,(MROUND(HS5,0.005)),"")</f>
        <v/>
      </c>
      <c r="HT8" s="412">
        <f t="shared" si="35"/>
        <v>0.93</v>
      </c>
      <c r="HU8" s="412" t="str">
        <f t="shared" si="35"/>
        <v/>
      </c>
      <c r="HV8" s="412" t="str">
        <f t="shared" si="35"/>
        <v/>
      </c>
      <c r="HW8" s="412">
        <f t="shared" si="35"/>
        <v>0.96</v>
      </c>
      <c r="HX8" s="412">
        <f t="shared" ref="HX8:IB8" si="36">IF(HX5&gt;=HX7,(MROUND(HX5,0.005)),"")</f>
        <v>1</v>
      </c>
      <c r="HY8" s="412">
        <f t="shared" si="36"/>
        <v>1</v>
      </c>
      <c r="HZ8" s="412" t="str">
        <f t="shared" si="36"/>
        <v/>
      </c>
      <c r="IA8" s="412">
        <f t="shared" si="36"/>
        <v>0.94000000000000006</v>
      </c>
      <c r="IB8" s="412" t="str">
        <f t="shared" si="36"/>
        <v/>
      </c>
      <c r="IC8" s="412">
        <f t="shared" ref="IC8:IG8" si="37">IF(IC5&gt;=IC7,(MROUND(IC5,0.005)),"")</f>
        <v>0.92</v>
      </c>
      <c r="ID8" s="412">
        <f t="shared" si="37"/>
        <v>0.92</v>
      </c>
      <c r="IE8" s="412" t="str">
        <f t="shared" si="37"/>
        <v/>
      </c>
      <c r="IF8" s="412" t="str">
        <f t="shared" si="37"/>
        <v/>
      </c>
      <c r="IG8" s="412" t="str">
        <f t="shared" si="37"/>
        <v/>
      </c>
    </row>
    <row r="9" spans="1:241" x14ac:dyDescent="0.25">
      <c r="A9" s="405" t="s">
        <v>1085</v>
      </c>
      <c r="B9" s="412"/>
      <c r="C9" s="412">
        <f t="shared" ref="C9:CI9" si="38">IF(C5&lt;C7,(MROUND(C5,0.005)),"")</f>
        <v>0.83499999999999996</v>
      </c>
      <c r="D9" s="412">
        <f t="shared" si="38"/>
        <v>0.85499999999999998</v>
      </c>
      <c r="E9" s="412">
        <f t="shared" si="38"/>
        <v>0.88500000000000001</v>
      </c>
      <c r="F9" s="412">
        <f t="shared" si="38"/>
        <v>0.87</v>
      </c>
      <c r="G9" s="412" t="str">
        <f t="shared" si="38"/>
        <v/>
      </c>
      <c r="H9" s="412">
        <f t="shared" si="38"/>
        <v>0.79</v>
      </c>
      <c r="I9" s="412">
        <f t="shared" si="38"/>
        <v>0.91</v>
      </c>
      <c r="J9" s="412" t="str">
        <f t="shared" ref="J9:K9" si="39">IF(J5&lt;J7,(MROUND(J5,0.005)),"")</f>
        <v/>
      </c>
      <c r="K9" s="412" t="str">
        <f t="shared" si="39"/>
        <v/>
      </c>
      <c r="L9" s="412" t="str">
        <f t="shared" ref="L9:M9" si="40">IF(L5&lt;L7,(MROUND(L5,0.005)),"")</f>
        <v/>
      </c>
      <c r="M9" s="412">
        <f t="shared" si="40"/>
        <v>0.90500000000000003</v>
      </c>
      <c r="N9" s="412" t="str">
        <f t="shared" si="38"/>
        <v/>
      </c>
      <c r="O9" s="412">
        <f t="shared" si="38"/>
        <v>0.89500000000000002</v>
      </c>
      <c r="P9" s="412"/>
      <c r="Q9" s="412">
        <f t="shared" si="38"/>
        <v>0.77</v>
      </c>
      <c r="R9" s="412">
        <f t="shared" si="38"/>
        <v>0</v>
      </c>
      <c r="S9" s="412">
        <f t="shared" si="38"/>
        <v>0.86</v>
      </c>
      <c r="T9" s="412">
        <f t="shared" si="38"/>
        <v>0.88</v>
      </c>
      <c r="U9" s="412">
        <f t="shared" si="38"/>
        <v>0.82000000000000006</v>
      </c>
      <c r="V9" s="412">
        <f t="shared" si="38"/>
        <v>0</v>
      </c>
      <c r="W9" s="412">
        <f t="shared" si="38"/>
        <v>0.875</v>
      </c>
      <c r="X9" s="412" t="str">
        <f t="shared" si="38"/>
        <v/>
      </c>
      <c r="Y9" s="412">
        <f t="shared" si="38"/>
        <v>0.85</v>
      </c>
      <c r="Z9" s="412">
        <f t="shared" si="38"/>
        <v>0.84</v>
      </c>
      <c r="AA9" s="412">
        <f t="shared" si="38"/>
        <v>0.84499999999999997</v>
      </c>
      <c r="AB9" s="412">
        <f t="shared" si="38"/>
        <v>0.86499999999999999</v>
      </c>
      <c r="AC9" s="412" t="str">
        <f t="shared" si="38"/>
        <v/>
      </c>
      <c r="AD9" s="412">
        <f t="shared" si="38"/>
        <v>0</v>
      </c>
      <c r="AE9" s="412">
        <f t="shared" si="38"/>
        <v>0</v>
      </c>
      <c r="AF9" s="412">
        <f t="shared" si="38"/>
        <v>0</v>
      </c>
      <c r="AG9" s="412">
        <f t="shared" si="38"/>
        <v>0</v>
      </c>
      <c r="AH9" s="412" t="str">
        <f t="shared" si="38"/>
        <v/>
      </c>
      <c r="AI9" s="412">
        <f t="shared" si="38"/>
        <v>0</v>
      </c>
      <c r="AJ9" s="412">
        <f t="shared" si="38"/>
        <v>0</v>
      </c>
      <c r="AK9" s="412"/>
      <c r="AL9" s="412">
        <f t="shared" si="38"/>
        <v>0.79</v>
      </c>
      <c r="AM9" s="412">
        <f t="shared" si="38"/>
        <v>0.79</v>
      </c>
      <c r="AN9" s="412">
        <f t="shared" si="38"/>
        <v>0.9</v>
      </c>
      <c r="AO9" s="412">
        <f t="shared" si="38"/>
        <v>0.88500000000000001</v>
      </c>
      <c r="AP9" s="412">
        <f t="shared" si="38"/>
        <v>0.91</v>
      </c>
      <c r="AQ9" s="412" t="str">
        <f t="shared" si="38"/>
        <v/>
      </c>
      <c r="AR9" s="412">
        <f t="shared" ref="AR9:AU9" si="41">IF(AR5&lt;AR7,(MROUND(AR5,0.005)),"")</f>
        <v>0.9</v>
      </c>
      <c r="AS9" s="412" t="str">
        <f t="shared" si="41"/>
        <v/>
      </c>
      <c r="AT9" s="412" t="str">
        <f t="shared" si="41"/>
        <v/>
      </c>
      <c r="AU9" s="412">
        <f t="shared" si="41"/>
        <v>0.91500000000000004</v>
      </c>
      <c r="AV9" s="412" t="str">
        <f t="shared" ref="AV9:AY9" si="42">IF(AV5&lt;AV7,(MROUND(AV5,0.005)),"")</f>
        <v/>
      </c>
      <c r="AW9" s="412">
        <f t="shared" si="42"/>
        <v>0.89</v>
      </c>
      <c r="AX9" s="412" t="str">
        <f t="shared" si="42"/>
        <v/>
      </c>
      <c r="AY9" s="412" t="str">
        <f t="shared" si="42"/>
        <v/>
      </c>
      <c r="AZ9" s="412">
        <f t="shared" ref="AZ9:BC9" si="43">IF(AZ5&lt;AZ7,(MROUND(AZ5,0.005)),"")</f>
        <v>0.91500000000000004</v>
      </c>
      <c r="BA9" s="412">
        <f t="shared" si="43"/>
        <v>0.91</v>
      </c>
      <c r="BB9" s="412" t="str">
        <f t="shared" si="43"/>
        <v/>
      </c>
      <c r="BC9" s="412">
        <f t="shared" si="43"/>
        <v>0.875</v>
      </c>
      <c r="BD9" s="412" t="str">
        <f t="shared" ref="BD9:BG9" si="44">IF(BD5&lt;BD7,(MROUND(BD5,0.005)),"")</f>
        <v/>
      </c>
      <c r="BE9" s="412">
        <f t="shared" si="44"/>
        <v>0.90500000000000003</v>
      </c>
      <c r="BF9" s="412">
        <f t="shared" si="44"/>
        <v>0</v>
      </c>
      <c r="BG9" s="412">
        <f t="shared" si="44"/>
        <v>0</v>
      </c>
      <c r="BH9" s="412">
        <f t="shared" ref="BH9" si="45">IF(BH5&lt;BH7,(MROUND(BH5,0.005)),"")</f>
        <v>0</v>
      </c>
      <c r="BI9" s="412" t="str">
        <f t="shared" si="38"/>
        <v/>
      </c>
      <c r="BJ9" s="412">
        <f t="shared" si="38"/>
        <v>0.77</v>
      </c>
      <c r="BK9" s="412" t="str">
        <f t="shared" si="38"/>
        <v/>
      </c>
      <c r="BL9" s="412" t="str">
        <f t="shared" si="38"/>
        <v/>
      </c>
      <c r="BM9" s="412">
        <f t="shared" si="38"/>
        <v>0.87</v>
      </c>
      <c r="BN9" s="412">
        <f t="shared" si="38"/>
        <v>0</v>
      </c>
      <c r="BO9" s="412">
        <f t="shared" si="38"/>
        <v>0</v>
      </c>
      <c r="BP9" s="412">
        <f t="shared" si="38"/>
        <v>0</v>
      </c>
      <c r="BQ9" s="412">
        <f t="shared" si="38"/>
        <v>0</v>
      </c>
      <c r="BR9" s="412">
        <f t="shared" si="38"/>
        <v>0</v>
      </c>
      <c r="BS9" s="412">
        <f t="shared" si="38"/>
        <v>0</v>
      </c>
      <c r="BT9" s="412">
        <f t="shared" si="38"/>
        <v>0.83499999999999996</v>
      </c>
      <c r="BU9" s="412" t="str">
        <f t="shared" si="38"/>
        <v/>
      </c>
      <c r="BV9" s="412">
        <f t="shared" si="38"/>
        <v>0.64500000000000002</v>
      </c>
      <c r="BW9" s="412">
        <f t="shared" si="38"/>
        <v>0.70000000000000007</v>
      </c>
      <c r="BX9" s="412">
        <f t="shared" si="38"/>
        <v>0.76</v>
      </c>
      <c r="BY9" s="412">
        <f t="shared" si="38"/>
        <v>0.83499999999999996</v>
      </c>
      <c r="BZ9" s="412">
        <f t="shared" si="38"/>
        <v>0.82500000000000007</v>
      </c>
      <c r="CA9" s="412">
        <f t="shared" si="38"/>
        <v>0.87</v>
      </c>
      <c r="CB9" s="412">
        <f t="shared" si="38"/>
        <v>0.85</v>
      </c>
      <c r="CC9" s="412" t="str">
        <f t="shared" si="38"/>
        <v/>
      </c>
      <c r="CD9" s="412">
        <f t="shared" si="38"/>
        <v>0.77</v>
      </c>
      <c r="CE9" s="412">
        <f t="shared" si="38"/>
        <v>0.84</v>
      </c>
      <c r="CF9" s="412">
        <f t="shared" si="38"/>
        <v>0.87</v>
      </c>
      <c r="CG9" s="412" t="str">
        <f t="shared" si="38"/>
        <v/>
      </c>
      <c r="CH9" s="412" t="str">
        <f t="shared" si="38"/>
        <v/>
      </c>
      <c r="CI9" s="412">
        <f t="shared" si="38"/>
        <v>0.84</v>
      </c>
      <c r="CJ9" s="412">
        <f t="shared" ref="CJ9:ED9" si="46">IF(CJ5&lt;CJ7,(MROUND(CJ5,0.005)),"")</f>
        <v>0.79</v>
      </c>
      <c r="CK9" s="412">
        <f t="shared" si="46"/>
        <v>0.82000000000000006</v>
      </c>
      <c r="CL9" s="412">
        <f t="shared" si="46"/>
        <v>0</v>
      </c>
      <c r="CM9" s="412">
        <f t="shared" si="46"/>
        <v>0</v>
      </c>
      <c r="CN9" s="412">
        <f t="shared" si="46"/>
        <v>0</v>
      </c>
      <c r="CO9" s="412">
        <f t="shared" si="46"/>
        <v>0</v>
      </c>
      <c r="CP9" s="412">
        <f t="shared" si="46"/>
        <v>0.87</v>
      </c>
      <c r="CQ9" s="412" t="str">
        <f t="shared" si="46"/>
        <v/>
      </c>
      <c r="CR9" s="412">
        <f t="shared" si="46"/>
        <v>0.81</v>
      </c>
      <c r="CS9" s="412" t="str">
        <f t="shared" si="46"/>
        <v/>
      </c>
      <c r="CT9" s="412">
        <f t="shared" si="46"/>
        <v>0.91</v>
      </c>
      <c r="CU9" s="412" t="str">
        <f t="shared" si="46"/>
        <v/>
      </c>
      <c r="CV9" s="412">
        <f t="shared" si="46"/>
        <v>0</v>
      </c>
      <c r="CW9" s="412">
        <f t="shared" si="46"/>
        <v>0</v>
      </c>
      <c r="CX9" s="412">
        <f t="shared" si="46"/>
        <v>0.8</v>
      </c>
      <c r="CY9" s="412">
        <f t="shared" si="46"/>
        <v>0.88500000000000001</v>
      </c>
      <c r="CZ9" s="412">
        <f t="shared" si="46"/>
        <v>0.88</v>
      </c>
      <c r="DA9" s="412">
        <f t="shared" si="46"/>
        <v>0.88</v>
      </c>
      <c r="DB9" s="412">
        <f t="shared" si="46"/>
        <v>0.79</v>
      </c>
      <c r="DC9" s="412">
        <f t="shared" si="46"/>
        <v>0.84</v>
      </c>
      <c r="DD9" s="412">
        <f t="shared" si="46"/>
        <v>0</v>
      </c>
      <c r="DE9" s="412">
        <f t="shared" si="46"/>
        <v>0</v>
      </c>
      <c r="DF9" s="412">
        <f t="shared" si="46"/>
        <v>0</v>
      </c>
      <c r="DG9" s="412">
        <f t="shared" si="46"/>
        <v>0</v>
      </c>
      <c r="DH9" s="412">
        <f t="shared" si="46"/>
        <v>0.89</v>
      </c>
      <c r="DI9" s="412">
        <f t="shared" si="46"/>
        <v>0.70000000000000007</v>
      </c>
      <c r="DJ9" s="412" t="str">
        <f t="shared" si="46"/>
        <v/>
      </c>
      <c r="DK9" s="412">
        <f t="shared" si="46"/>
        <v>0.86</v>
      </c>
      <c r="DL9" s="412">
        <f t="shared" si="46"/>
        <v>0.82500000000000007</v>
      </c>
      <c r="DM9" s="412">
        <f t="shared" si="46"/>
        <v>0.8</v>
      </c>
      <c r="DN9" s="412" t="str">
        <f t="shared" si="46"/>
        <v/>
      </c>
      <c r="DO9" s="412">
        <f t="shared" si="46"/>
        <v>0.85</v>
      </c>
      <c r="DP9" s="412">
        <f t="shared" si="46"/>
        <v>0.86</v>
      </c>
      <c r="DQ9" s="412">
        <f t="shared" si="46"/>
        <v>0.89</v>
      </c>
      <c r="DR9" s="412" t="str">
        <f t="shared" si="46"/>
        <v/>
      </c>
      <c r="DS9" s="412" t="str">
        <f t="shared" si="46"/>
        <v/>
      </c>
      <c r="DT9" s="412" t="str">
        <f t="shared" si="46"/>
        <v/>
      </c>
      <c r="DU9" s="412">
        <f t="shared" si="46"/>
        <v>0.86499999999999999</v>
      </c>
      <c r="DV9" s="412">
        <f t="shared" si="46"/>
        <v>0</v>
      </c>
      <c r="DW9" s="412">
        <f t="shared" si="46"/>
        <v>0</v>
      </c>
      <c r="DX9" s="412">
        <f t="shared" si="46"/>
        <v>0</v>
      </c>
      <c r="DY9" s="412">
        <f t="shared" si="46"/>
        <v>0</v>
      </c>
      <c r="DZ9" s="412">
        <f t="shared" si="46"/>
        <v>0</v>
      </c>
      <c r="EA9" s="412">
        <f t="shared" si="46"/>
        <v>0</v>
      </c>
      <c r="EB9" s="412">
        <f t="shared" si="46"/>
        <v>0</v>
      </c>
      <c r="EC9" s="412">
        <f t="shared" si="46"/>
        <v>0</v>
      </c>
      <c r="ED9" s="412">
        <f t="shared" si="46"/>
        <v>0</v>
      </c>
      <c r="EE9" s="412">
        <f>IF(EE5&lt;EE7,(MROUND(EE5,0.005)),"")</f>
        <v>0</v>
      </c>
      <c r="EF9" s="412">
        <f t="shared" ref="EF9:EI9" si="47">IF(EF5&lt;EF7,(MROUND(EF5,0.005)),"")</f>
        <v>0</v>
      </c>
      <c r="EG9" s="412" t="str">
        <f t="shared" si="47"/>
        <v/>
      </c>
      <c r="EH9" s="412">
        <f t="shared" si="47"/>
        <v>0.89</v>
      </c>
      <c r="EI9" s="412" t="str">
        <f t="shared" si="47"/>
        <v/>
      </c>
      <c r="EJ9" s="413"/>
      <c r="EK9" s="413"/>
      <c r="EL9" s="413"/>
      <c r="EM9" s="413"/>
      <c r="EN9" s="413"/>
      <c r="FA9" s="412">
        <f t="shared" ref="FA9:FJ9" si="48">IF(FA5&lt;FA7,(MROUND(FA5,0.005)),"")</f>
        <v>0.88</v>
      </c>
      <c r="FB9" s="412">
        <f t="shared" si="48"/>
        <v>0.83499999999999996</v>
      </c>
      <c r="FC9" s="412">
        <f t="shared" si="48"/>
        <v>0.86</v>
      </c>
      <c r="FD9" s="412">
        <f t="shared" si="48"/>
        <v>0.9</v>
      </c>
      <c r="FE9" s="412" t="str">
        <f t="shared" si="48"/>
        <v/>
      </c>
      <c r="FF9" s="412">
        <f t="shared" si="48"/>
        <v>0.9</v>
      </c>
      <c r="FG9" s="412" t="str">
        <f t="shared" si="48"/>
        <v/>
      </c>
      <c r="FH9" s="412" t="str">
        <f t="shared" si="48"/>
        <v/>
      </c>
      <c r="FI9" s="412">
        <f t="shared" si="48"/>
        <v>0.87</v>
      </c>
      <c r="FJ9" s="412" t="str">
        <f t="shared" si="48"/>
        <v/>
      </c>
      <c r="FK9" s="412" t="str">
        <f t="shared" ref="FK9:FO9" si="49">IF(FK5&lt;FK7,(MROUND(FK5,0.005)),"")</f>
        <v/>
      </c>
      <c r="FL9" s="412">
        <f t="shared" si="49"/>
        <v>0.91</v>
      </c>
      <c r="FM9" s="412" t="str">
        <f t="shared" si="49"/>
        <v/>
      </c>
      <c r="FN9" s="412" t="str">
        <f t="shared" si="49"/>
        <v/>
      </c>
      <c r="FO9" s="412" t="str">
        <f t="shared" si="49"/>
        <v/>
      </c>
      <c r="FP9" s="412" t="str">
        <f t="shared" ref="FP9:FT9" si="50">IF(FP5&lt;FP7,(MROUND(FP5,0.005)),"")</f>
        <v/>
      </c>
      <c r="FQ9" s="412">
        <f t="shared" si="50"/>
        <v>0.88</v>
      </c>
      <c r="FR9" s="412">
        <f t="shared" si="50"/>
        <v>0.76</v>
      </c>
      <c r="FS9" s="412" t="str">
        <f t="shared" si="50"/>
        <v/>
      </c>
      <c r="FT9" s="412">
        <f t="shared" si="50"/>
        <v>0.86</v>
      </c>
      <c r="FU9" s="412">
        <f t="shared" ref="FU9:FY9" si="51">IF(FU5&lt;FU7,(MROUND(FU5,0.005)),"")</f>
        <v>0</v>
      </c>
      <c r="FV9" s="412">
        <f t="shared" si="51"/>
        <v>0</v>
      </c>
      <c r="FW9" s="412">
        <f t="shared" si="51"/>
        <v>0</v>
      </c>
      <c r="FX9" s="412" t="str">
        <f t="shared" si="51"/>
        <v/>
      </c>
      <c r="FY9" s="412">
        <f t="shared" si="51"/>
        <v>0.88</v>
      </c>
      <c r="FZ9" s="412" t="str">
        <f t="shared" ref="FZ9:GD9" si="52">IF(FZ5&lt;FZ7,(MROUND(FZ5,0.005)),"")</f>
        <v/>
      </c>
      <c r="GA9" s="412" t="str">
        <f t="shared" si="52"/>
        <v/>
      </c>
      <c r="GB9" s="412" t="str">
        <f t="shared" si="52"/>
        <v/>
      </c>
      <c r="GC9" s="412">
        <f t="shared" si="52"/>
        <v>0.88</v>
      </c>
      <c r="GD9" s="412" t="str">
        <f t="shared" si="52"/>
        <v/>
      </c>
      <c r="GE9" s="412" t="str">
        <f t="shared" ref="GE9:GI9" si="53">IF(GE5&lt;GE7,(MROUND(GE5,0.005)),"")</f>
        <v/>
      </c>
      <c r="GF9" s="412">
        <f t="shared" si="53"/>
        <v>0.83000000000000007</v>
      </c>
      <c r="GG9" s="412">
        <f t="shared" si="53"/>
        <v>0.87</v>
      </c>
      <c r="GH9" s="412" t="str">
        <f t="shared" si="53"/>
        <v/>
      </c>
      <c r="GI9" s="412">
        <f t="shared" si="53"/>
        <v>0.89500000000000002</v>
      </c>
      <c r="GJ9" s="412" t="str">
        <f t="shared" ref="GJ9:GN9" si="54">IF(GJ5&lt;GJ7,(MROUND(GJ5,0.005)),"")</f>
        <v/>
      </c>
      <c r="GK9" s="412" t="str">
        <f t="shared" si="54"/>
        <v/>
      </c>
      <c r="GL9" s="412">
        <f t="shared" si="54"/>
        <v>0.86</v>
      </c>
      <c r="GM9" s="412" t="str">
        <f t="shared" si="54"/>
        <v/>
      </c>
      <c r="GN9" s="412" t="str">
        <f t="shared" si="54"/>
        <v/>
      </c>
      <c r="GO9" s="412">
        <f t="shared" ref="GO9:GS9" si="55">IF(GO5&lt;GO7,(MROUND(GO5,0.005)),"")</f>
        <v>0.9</v>
      </c>
      <c r="GP9" s="412" t="str">
        <f t="shared" si="55"/>
        <v/>
      </c>
      <c r="GQ9" s="412">
        <f t="shared" si="55"/>
        <v>0.81500000000000006</v>
      </c>
      <c r="GR9" s="412" t="str">
        <f t="shared" si="55"/>
        <v/>
      </c>
      <c r="GS9" s="412">
        <f t="shared" si="55"/>
        <v>0.83499999999999996</v>
      </c>
      <c r="GT9" s="412">
        <f t="shared" ref="GT9:GX9" si="56">IF(GT5&lt;GT7,(MROUND(GT5,0.005)),"")</f>
        <v>0.9</v>
      </c>
      <c r="GU9" s="412" t="str">
        <f t="shared" si="56"/>
        <v/>
      </c>
      <c r="GV9" s="412" t="str">
        <f t="shared" si="56"/>
        <v/>
      </c>
      <c r="GW9" s="412" t="str">
        <f t="shared" si="56"/>
        <v/>
      </c>
      <c r="GX9" s="412" t="str">
        <f t="shared" si="56"/>
        <v/>
      </c>
      <c r="GY9" s="412">
        <f t="shared" ref="GY9:HC9" si="57">IF(GY5&lt;GY7,(MROUND(GY5,0.005)),"")</f>
        <v>0.91</v>
      </c>
      <c r="GZ9" s="412">
        <f t="shared" si="57"/>
        <v>0.91</v>
      </c>
      <c r="HA9" s="412" t="str">
        <f t="shared" si="57"/>
        <v/>
      </c>
      <c r="HB9" s="412" t="str">
        <f t="shared" si="57"/>
        <v/>
      </c>
      <c r="HC9" s="412" t="str">
        <f t="shared" si="57"/>
        <v/>
      </c>
      <c r="HD9" s="412">
        <f t="shared" ref="HD9:HH9" si="58">IF(HD5&lt;HD7,(MROUND(HD5,0.005)),"")</f>
        <v>0.87</v>
      </c>
      <c r="HE9" s="412" t="str">
        <f t="shared" si="58"/>
        <v/>
      </c>
      <c r="HF9" s="412" t="str">
        <f t="shared" si="58"/>
        <v/>
      </c>
      <c r="HG9" s="412" t="str">
        <f t="shared" si="58"/>
        <v/>
      </c>
      <c r="HH9" s="412">
        <f t="shared" si="58"/>
        <v>0.88500000000000001</v>
      </c>
      <c r="HI9" s="412" t="str">
        <f t="shared" ref="HI9:HM9" si="59">IF(HI5&lt;HI7,(MROUND(HI5,0.005)),"")</f>
        <v/>
      </c>
      <c r="HJ9" s="412">
        <f t="shared" si="59"/>
        <v>0.85</v>
      </c>
      <c r="HK9" s="412" t="str">
        <f t="shared" si="59"/>
        <v/>
      </c>
      <c r="HL9" s="412">
        <f t="shared" si="59"/>
        <v>0</v>
      </c>
      <c r="HM9" s="412">
        <f t="shared" si="59"/>
        <v>0</v>
      </c>
      <c r="HN9" s="412">
        <f t="shared" ref="HN9:HR9" si="60">IF(HN5&lt;HN7,(MROUND(HN5,0.005)),"")</f>
        <v>0</v>
      </c>
      <c r="HO9" s="412">
        <f t="shared" si="60"/>
        <v>0</v>
      </c>
      <c r="HP9" s="412">
        <f t="shared" si="60"/>
        <v>0</v>
      </c>
      <c r="HQ9" s="412" t="str">
        <f t="shared" si="60"/>
        <v/>
      </c>
      <c r="HR9" s="412" t="str">
        <f t="shared" si="60"/>
        <v/>
      </c>
      <c r="HS9" s="412">
        <f t="shared" ref="HS9:HW9" si="61">IF(HS5&lt;HS7,(MROUND(HS5,0.005)),"")</f>
        <v>0</v>
      </c>
      <c r="HT9" s="412" t="str">
        <f t="shared" si="61"/>
        <v/>
      </c>
      <c r="HU9" s="412">
        <f t="shared" si="61"/>
        <v>0.81</v>
      </c>
      <c r="HV9" s="412">
        <f t="shared" si="61"/>
        <v>0.8</v>
      </c>
      <c r="HW9" s="412" t="str">
        <f t="shared" si="61"/>
        <v/>
      </c>
      <c r="HX9" s="412" t="str">
        <f t="shared" ref="HX9:IB9" si="62">IF(HX5&lt;HX7,(MROUND(HX5,0.005)),"")</f>
        <v/>
      </c>
      <c r="HY9" s="412" t="str">
        <f t="shared" si="62"/>
        <v/>
      </c>
      <c r="HZ9" s="412">
        <f t="shared" si="62"/>
        <v>0.82000000000000006</v>
      </c>
      <c r="IA9" s="412" t="str">
        <f t="shared" si="62"/>
        <v/>
      </c>
      <c r="IB9" s="412">
        <f t="shared" si="62"/>
        <v>0</v>
      </c>
      <c r="IC9" s="412" t="str">
        <f t="shared" ref="IC9:IG9" si="63">IF(IC5&lt;IC7,(MROUND(IC5,0.005)),"")</f>
        <v/>
      </c>
      <c r="ID9" s="412" t="str">
        <f t="shared" si="63"/>
        <v/>
      </c>
      <c r="IE9" s="412">
        <f t="shared" si="63"/>
        <v>0.87</v>
      </c>
      <c r="IF9" s="412">
        <f t="shared" si="63"/>
        <v>0</v>
      </c>
      <c r="IG9" s="412">
        <f t="shared" si="63"/>
        <v>0</v>
      </c>
    </row>
    <row r="10" spans="1:241" ht="18.75" customHeight="1" x14ac:dyDescent="0.25"/>
    <row r="11" spans="1:241" ht="18.75" customHeight="1" x14ac:dyDescent="0.25"/>
    <row r="12" spans="1:241" ht="18.75" customHeight="1" x14ac:dyDescent="0.25"/>
    <row r="13" spans="1:241" ht="18.75" customHeight="1" x14ac:dyDescent="0.25"/>
    <row r="14" spans="1:241" ht="18.75" customHeight="1" x14ac:dyDescent="0.25">
      <c r="DS14" s="305"/>
    </row>
    <row r="15" spans="1:241" ht="18.75" customHeight="1" x14ac:dyDescent="0.25">
      <c r="DS15" s="306"/>
    </row>
    <row r="16" spans="1:241" ht="18.75" customHeight="1" x14ac:dyDescent="0.25"/>
    <row r="17" spans="1:241" ht="18.75" customHeight="1" x14ac:dyDescent="0.25">
      <c r="CV17" s="307"/>
    </row>
    <row r="18" spans="1:241" ht="18.75" customHeight="1" x14ac:dyDescent="0.25"/>
    <row r="19" spans="1:241" ht="18.75" customHeight="1" x14ac:dyDescent="0.25"/>
    <row r="20" spans="1:241" ht="18.75" customHeight="1" x14ac:dyDescent="0.25"/>
    <row r="21" spans="1:241" ht="18.75" customHeight="1" x14ac:dyDescent="0.25"/>
    <row r="22" spans="1:241" ht="14.25" customHeight="1" x14ac:dyDescent="0.25"/>
    <row r="24" spans="1:241" ht="23.25" x14ac:dyDescent="0.25">
      <c r="A24" s="279" t="s">
        <v>663</v>
      </c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279"/>
      <c r="N24" s="279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  <c r="AE24" s="280"/>
      <c r="AF24" s="280"/>
      <c r="AG24" s="280"/>
      <c r="AH24" s="280"/>
      <c r="AI24" s="280"/>
      <c r="AJ24" s="280"/>
      <c r="AK24" s="280"/>
      <c r="AL24" s="280"/>
      <c r="AM24" s="280"/>
      <c r="AN24" s="280"/>
      <c r="AO24" s="280"/>
      <c r="AP24" s="280"/>
      <c r="AQ24" s="280"/>
      <c r="AR24" s="280"/>
      <c r="AS24" s="280"/>
      <c r="AT24" s="280"/>
      <c r="AU24" s="280"/>
      <c r="AV24" s="280"/>
      <c r="AW24" s="280"/>
      <c r="AX24" s="280"/>
      <c r="AY24" s="280"/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</row>
    <row r="25" spans="1:241" ht="15.75" thickBot="1" x14ac:dyDescent="0.3"/>
    <row r="26" spans="1:241" ht="15.75" thickBot="1" x14ac:dyDescent="0.3">
      <c r="N26" s="144"/>
      <c r="O26" s="812" t="s">
        <v>131</v>
      </c>
      <c r="P26" s="813"/>
      <c r="Q26" s="814"/>
      <c r="R26" s="812" t="s">
        <v>319</v>
      </c>
      <c r="S26" s="813"/>
      <c r="T26" s="813"/>
      <c r="U26" s="814"/>
      <c r="V26" s="812" t="s">
        <v>637</v>
      </c>
      <c r="W26" s="813"/>
      <c r="X26" s="813"/>
      <c r="Y26" s="814"/>
      <c r="Z26" s="812" t="s">
        <v>638</v>
      </c>
      <c r="AA26" s="813"/>
      <c r="AB26" s="813"/>
      <c r="AC26" s="813"/>
      <c r="AD26" s="814"/>
      <c r="AE26" s="812" t="s">
        <v>768</v>
      </c>
      <c r="AF26" s="813"/>
      <c r="AG26" s="813"/>
      <c r="AH26" s="814"/>
      <c r="AI26" s="812" t="s">
        <v>892</v>
      </c>
      <c r="AJ26" s="813"/>
      <c r="AK26" s="813"/>
      <c r="AL26" s="813"/>
      <c r="AM26" s="814"/>
      <c r="AN26" s="812" t="s">
        <v>1003</v>
      </c>
      <c r="AO26" s="813"/>
      <c r="AP26" s="813"/>
      <c r="AQ26" s="814"/>
      <c r="AR26" s="812" t="s">
        <v>1157</v>
      </c>
      <c r="AS26" s="813"/>
      <c r="AT26" s="813"/>
      <c r="AU26" s="814"/>
      <c r="AV26" s="816" t="s">
        <v>1319</v>
      </c>
      <c r="AW26" s="815"/>
      <c r="AX26" s="815"/>
      <c r="AY26" s="815"/>
      <c r="AZ26" s="815"/>
      <c r="BA26" s="815" t="s">
        <v>1477</v>
      </c>
      <c r="BB26" s="815"/>
      <c r="BC26" s="815"/>
      <c r="BD26" s="815"/>
      <c r="BE26" s="815" t="s">
        <v>1579</v>
      </c>
      <c r="BF26" s="815"/>
      <c r="BG26" s="815"/>
      <c r="BH26" s="815"/>
      <c r="BI26" s="281"/>
      <c r="BJ26" s="812" t="s">
        <v>630</v>
      </c>
      <c r="BK26" s="813"/>
      <c r="BL26" s="813"/>
      <c r="BM26" s="813"/>
      <c r="BN26" s="814"/>
      <c r="BO26" s="812" t="s">
        <v>639</v>
      </c>
      <c r="BP26" s="813"/>
      <c r="BQ26" s="813"/>
      <c r="BR26" s="813"/>
      <c r="BS26" s="814"/>
      <c r="BT26" s="812" t="s">
        <v>632</v>
      </c>
      <c r="BU26" s="813"/>
      <c r="BV26" s="813"/>
      <c r="BW26" s="813"/>
      <c r="BX26" s="814"/>
      <c r="BY26" s="812" t="s">
        <v>546</v>
      </c>
      <c r="BZ26" s="813"/>
      <c r="CA26" s="813"/>
      <c r="CB26" s="813"/>
      <c r="CC26" s="814"/>
      <c r="CD26" s="812" t="s">
        <v>565</v>
      </c>
      <c r="CE26" s="813"/>
      <c r="CF26" s="813"/>
      <c r="CG26" s="813"/>
      <c r="CH26" s="814"/>
      <c r="CI26" s="812" t="s">
        <v>550</v>
      </c>
      <c r="CJ26" s="813"/>
      <c r="CK26" s="813"/>
      <c r="CL26" s="813"/>
      <c r="CM26" s="814"/>
      <c r="CN26" s="812" t="s">
        <v>543</v>
      </c>
      <c r="CO26" s="813"/>
      <c r="CP26" s="813"/>
      <c r="CQ26" s="813"/>
      <c r="CR26" s="814"/>
      <c r="CS26" s="812" t="s">
        <v>555</v>
      </c>
      <c r="CT26" s="813"/>
      <c r="CU26" s="813"/>
      <c r="CV26" s="813"/>
      <c r="CW26" s="814"/>
      <c r="CX26" s="812" t="s">
        <v>633</v>
      </c>
      <c r="CY26" s="813"/>
      <c r="CZ26" s="813"/>
      <c r="DA26" s="813"/>
      <c r="DB26" s="814"/>
      <c r="DC26" s="812" t="s">
        <v>634</v>
      </c>
      <c r="DD26" s="813"/>
      <c r="DE26" s="813"/>
      <c r="DF26" s="813"/>
      <c r="DG26" s="814"/>
      <c r="DH26" s="812" t="s">
        <v>640</v>
      </c>
      <c r="DI26" s="813"/>
      <c r="DJ26" s="813"/>
      <c r="DK26" s="813"/>
      <c r="DL26" s="814"/>
      <c r="DM26" s="812" t="s">
        <v>650</v>
      </c>
      <c r="DN26" s="813"/>
      <c r="DO26" s="813"/>
      <c r="DP26" s="813"/>
      <c r="DQ26" s="814"/>
      <c r="DR26" s="812" t="s">
        <v>651</v>
      </c>
      <c r="DS26" s="813"/>
      <c r="DT26" s="813"/>
      <c r="DU26" s="813"/>
      <c r="DV26" s="814"/>
      <c r="DW26" s="812" t="s">
        <v>763</v>
      </c>
      <c r="DX26" s="813"/>
      <c r="DY26" s="813"/>
      <c r="DZ26" s="813"/>
      <c r="EA26" s="814"/>
      <c r="EB26" s="812" t="s">
        <v>764</v>
      </c>
      <c r="EC26" s="813"/>
      <c r="ED26" s="813"/>
      <c r="EE26" s="813"/>
      <c r="EF26" s="814"/>
      <c r="EG26" s="812" t="s">
        <v>767</v>
      </c>
      <c r="EH26" s="813"/>
      <c r="EI26" s="813"/>
      <c r="EJ26" s="813"/>
      <c r="EK26" s="814"/>
      <c r="EL26" s="812" t="s">
        <v>889</v>
      </c>
      <c r="EM26" s="813"/>
      <c r="EN26" s="813"/>
      <c r="EO26" s="813"/>
      <c r="EP26" s="814"/>
      <c r="EQ26" s="812" t="s">
        <v>958</v>
      </c>
      <c r="ER26" s="813"/>
      <c r="ES26" s="813"/>
      <c r="ET26" s="813"/>
      <c r="EU26" s="814"/>
      <c r="EV26" s="812" t="s">
        <v>1002</v>
      </c>
      <c r="EW26" s="813"/>
      <c r="EX26" s="813"/>
      <c r="EY26" s="813"/>
      <c r="EZ26" s="814"/>
      <c r="FA26" s="812" t="s">
        <v>1004</v>
      </c>
      <c r="FB26" s="813"/>
      <c r="FC26" s="813"/>
      <c r="FD26" s="813"/>
      <c r="FE26" s="814"/>
      <c r="FF26" s="812" t="s">
        <v>1005</v>
      </c>
      <c r="FG26" s="813"/>
      <c r="FH26" s="813"/>
      <c r="FI26" s="813"/>
      <c r="FJ26" s="814"/>
      <c r="FK26" s="812" t="s">
        <v>1006</v>
      </c>
      <c r="FL26" s="813"/>
      <c r="FM26" s="813"/>
      <c r="FN26" s="813"/>
      <c r="FO26" s="814"/>
      <c r="FP26" s="812" t="s">
        <v>1151</v>
      </c>
      <c r="FQ26" s="813"/>
      <c r="FR26" s="813"/>
      <c r="FS26" s="813"/>
      <c r="FT26" s="814"/>
      <c r="FU26" s="812" t="s">
        <v>1153</v>
      </c>
      <c r="FV26" s="813"/>
      <c r="FW26" s="813"/>
      <c r="FX26" s="813"/>
      <c r="FY26" s="814"/>
      <c r="FZ26" s="812" t="s">
        <v>1154</v>
      </c>
      <c r="GA26" s="813"/>
      <c r="GB26" s="813"/>
      <c r="GC26" s="813"/>
      <c r="GD26" s="814"/>
      <c r="GE26" s="812" t="s">
        <v>1155</v>
      </c>
      <c r="GF26" s="813"/>
      <c r="GG26" s="813"/>
      <c r="GH26" s="813"/>
      <c r="GI26" s="814"/>
      <c r="GJ26" s="812" t="s">
        <v>520</v>
      </c>
      <c r="GK26" s="813"/>
      <c r="GL26" s="813"/>
      <c r="GM26" s="813"/>
      <c r="GN26" s="814"/>
      <c r="GO26" s="812" t="s">
        <v>1320</v>
      </c>
      <c r="GP26" s="813"/>
      <c r="GQ26" s="813"/>
      <c r="GR26" s="813"/>
      <c r="GS26" s="814"/>
      <c r="GT26" s="812" t="s">
        <v>1321</v>
      </c>
      <c r="GU26" s="813"/>
      <c r="GV26" s="813"/>
      <c r="GW26" s="813"/>
      <c r="GX26" s="814"/>
      <c r="GY26" s="812" t="s">
        <v>1322</v>
      </c>
      <c r="GZ26" s="813"/>
      <c r="HA26" s="813"/>
      <c r="HB26" s="813"/>
      <c r="HC26" s="814"/>
      <c r="HD26" s="812" t="s">
        <v>1386</v>
      </c>
      <c r="HE26" s="813"/>
      <c r="HF26" s="813"/>
      <c r="HG26" s="813"/>
      <c r="HH26" s="814"/>
      <c r="HI26" s="812" t="s">
        <v>523</v>
      </c>
      <c r="HJ26" s="813"/>
      <c r="HK26" s="813"/>
      <c r="HL26" s="813"/>
      <c r="HM26" s="814"/>
      <c r="HN26" s="812" t="s">
        <v>1478</v>
      </c>
      <c r="HO26" s="813"/>
      <c r="HP26" s="813"/>
      <c r="HQ26" s="813"/>
      <c r="HR26" s="814"/>
      <c r="HS26" s="812" t="s">
        <v>533</v>
      </c>
      <c r="HT26" s="813"/>
      <c r="HU26" s="813"/>
      <c r="HV26" s="813"/>
      <c r="HW26" s="814"/>
      <c r="HX26" s="812" t="s">
        <v>1479</v>
      </c>
      <c r="HY26" s="813"/>
      <c r="HZ26" s="813"/>
      <c r="IA26" s="813"/>
      <c r="IB26" s="814"/>
      <c r="IC26" s="812" t="s">
        <v>529</v>
      </c>
      <c r="ID26" s="813"/>
      <c r="IE26" s="813"/>
      <c r="IF26" s="813"/>
      <c r="IG26" s="814"/>
    </row>
    <row r="27" spans="1:241" ht="15.75" thickBot="1" x14ac:dyDescent="0.3">
      <c r="A27" s="282"/>
      <c r="B27" s="283" t="s">
        <v>762</v>
      </c>
      <c r="C27" s="283" t="s">
        <v>641</v>
      </c>
      <c r="D27" s="283" t="s">
        <v>642</v>
      </c>
      <c r="E27" s="283" t="s">
        <v>643</v>
      </c>
      <c r="F27" s="283" t="s">
        <v>644</v>
      </c>
      <c r="G27" s="283" t="s">
        <v>645</v>
      </c>
      <c r="H27" s="283" t="s">
        <v>646</v>
      </c>
      <c r="I27" s="283" t="s">
        <v>647</v>
      </c>
      <c r="J27" s="283" t="s">
        <v>1156</v>
      </c>
      <c r="K27" s="283" t="s">
        <v>1318</v>
      </c>
      <c r="L27" s="283" t="s">
        <v>1335</v>
      </c>
      <c r="M27" s="283" t="s">
        <v>1336</v>
      </c>
      <c r="N27" s="283"/>
      <c r="O27" s="308" t="s">
        <v>630</v>
      </c>
      <c r="P27" s="283" t="s">
        <v>639</v>
      </c>
      <c r="Q27" s="283" t="s">
        <v>632</v>
      </c>
      <c r="R27" s="283" t="s">
        <v>648</v>
      </c>
      <c r="S27" s="309" t="s">
        <v>546</v>
      </c>
      <c r="T27" s="309" t="s">
        <v>565</v>
      </c>
      <c r="U27" s="309" t="s">
        <v>550</v>
      </c>
      <c r="V27" s="285" t="s">
        <v>649</v>
      </c>
      <c r="W27" s="285" t="s">
        <v>543</v>
      </c>
      <c r="X27" s="285" t="s">
        <v>555</v>
      </c>
      <c r="Y27" s="285" t="s">
        <v>633</v>
      </c>
      <c r="Z27" s="285" t="s">
        <v>634</v>
      </c>
      <c r="AA27" s="285" t="s">
        <v>640</v>
      </c>
      <c r="AB27" s="285" t="s">
        <v>650</v>
      </c>
      <c r="AC27" s="285" t="s">
        <v>651</v>
      </c>
      <c r="AD27" s="354" t="s">
        <v>763</v>
      </c>
      <c r="AE27" s="285" t="s">
        <v>764</v>
      </c>
      <c r="AF27" s="285" t="s">
        <v>765</v>
      </c>
      <c r="AG27" s="285" t="s">
        <v>766</v>
      </c>
      <c r="AH27" s="354" t="s">
        <v>767</v>
      </c>
      <c r="AI27" s="285" t="s">
        <v>888</v>
      </c>
      <c r="AJ27" s="285" t="s">
        <v>890</v>
      </c>
      <c r="AK27" s="285" t="s">
        <v>891</v>
      </c>
      <c r="AL27" s="354" t="s">
        <v>889</v>
      </c>
      <c r="AM27" s="354" t="s">
        <v>958</v>
      </c>
      <c r="AN27" s="285" t="s">
        <v>1002</v>
      </c>
      <c r="AO27" s="285" t="s">
        <v>1004</v>
      </c>
      <c r="AP27" s="285" t="s">
        <v>1005</v>
      </c>
      <c r="AQ27" s="354" t="s">
        <v>1006</v>
      </c>
      <c r="AR27" s="354" t="s">
        <v>1151</v>
      </c>
      <c r="AS27" s="354" t="s">
        <v>1153</v>
      </c>
      <c r="AT27" s="354" t="s">
        <v>1154</v>
      </c>
      <c r="AU27" s="354" t="s">
        <v>1155</v>
      </c>
      <c r="AV27" s="354" t="s">
        <v>520</v>
      </c>
      <c r="AW27" s="354" t="s">
        <v>1320</v>
      </c>
      <c r="AX27" s="354" t="s">
        <v>1321</v>
      </c>
      <c r="AY27" s="354" t="s">
        <v>1322</v>
      </c>
      <c r="AZ27" s="354" t="s">
        <v>1386</v>
      </c>
      <c r="BA27" s="354" t="s">
        <v>523</v>
      </c>
      <c r="BB27" s="354" t="s">
        <v>1478</v>
      </c>
      <c r="BC27" s="354" t="s">
        <v>533</v>
      </c>
      <c r="BD27" s="354" t="s">
        <v>1479</v>
      </c>
      <c r="BE27" s="354" t="s">
        <v>529</v>
      </c>
      <c r="BF27" s="354" t="s">
        <v>526</v>
      </c>
      <c r="BG27" s="354" t="s">
        <v>1503</v>
      </c>
      <c r="BH27" s="354" t="s">
        <v>1504</v>
      </c>
      <c r="BI27" s="283"/>
      <c r="BJ27" s="287">
        <v>11.02</v>
      </c>
      <c r="BK27" s="310">
        <v>12.02</v>
      </c>
      <c r="BL27" s="310">
        <v>13.02</v>
      </c>
      <c r="BM27" s="310">
        <v>14.02</v>
      </c>
      <c r="BN27" s="310">
        <v>15.02</v>
      </c>
      <c r="BO27" s="310">
        <v>18.02</v>
      </c>
      <c r="BP27" s="310">
        <v>19.02</v>
      </c>
      <c r="BQ27" s="310">
        <v>20.02</v>
      </c>
      <c r="BR27" s="310">
        <v>21.02</v>
      </c>
      <c r="BS27" s="310">
        <v>22.02</v>
      </c>
      <c r="BT27" s="287">
        <v>25.02</v>
      </c>
      <c r="BU27" s="287">
        <v>26.02</v>
      </c>
      <c r="BV27" s="287">
        <v>27.02</v>
      </c>
      <c r="BW27" s="287">
        <v>28.02</v>
      </c>
      <c r="BX27" s="287">
        <v>1.03</v>
      </c>
      <c r="BY27" s="287">
        <v>11.03</v>
      </c>
      <c r="BZ27" s="287">
        <v>12.03</v>
      </c>
      <c r="CA27" s="287">
        <v>13.03</v>
      </c>
      <c r="CB27" s="287">
        <v>14.03</v>
      </c>
      <c r="CC27" s="287">
        <v>15.03</v>
      </c>
      <c r="CD27" s="287">
        <v>18.03</v>
      </c>
      <c r="CE27" s="287">
        <v>19.03</v>
      </c>
      <c r="CF27" s="287">
        <v>20.03</v>
      </c>
      <c r="CG27" s="287">
        <v>21.03</v>
      </c>
      <c r="CH27" s="287">
        <v>22.03</v>
      </c>
      <c r="CI27" s="287">
        <v>25.03</v>
      </c>
      <c r="CJ27" s="287">
        <v>26.03</v>
      </c>
      <c r="CK27" s="287">
        <v>27.03</v>
      </c>
      <c r="CL27" s="287">
        <v>28.03</v>
      </c>
      <c r="CM27" s="287">
        <v>29.03</v>
      </c>
      <c r="CN27" s="287">
        <v>8.0399999999999991</v>
      </c>
      <c r="CO27" s="287">
        <v>9.0399999999999991</v>
      </c>
      <c r="CP27" s="287">
        <v>10.039999999999999</v>
      </c>
      <c r="CQ27" s="287">
        <v>11.04</v>
      </c>
      <c r="CR27" s="287">
        <v>12.04</v>
      </c>
      <c r="CS27" s="287">
        <v>15.04</v>
      </c>
      <c r="CT27" s="287">
        <v>16.04</v>
      </c>
      <c r="CU27" s="287">
        <v>17.04</v>
      </c>
      <c r="CV27" s="287">
        <v>18.04</v>
      </c>
      <c r="CW27" s="287">
        <v>19.04</v>
      </c>
      <c r="CX27" s="287">
        <v>22.04</v>
      </c>
      <c r="CY27" s="287">
        <v>23.04</v>
      </c>
      <c r="CZ27" s="287">
        <v>24.04</v>
      </c>
      <c r="DA27" s="287">
        <v>25.04</v>
      </c>
      <c r="DB27" s="287">
        <v>26.04</v>
      </c>
      <c r="DC27" s="287">
        <v>29.04</v>
      </c>
      <c r="DD27" s="287">
        <v>30.04</v>
      </c>
      <c r="DE27" s="287">
        <v>1.05</v>
      </c>
      <c r="DF27" s="287">
        <v>2.0499999999999998</v>
      </c>
      <c r="DG27" s="287">
        <v>3.05</v>
      </c>
      <c r="DH27" s="287">
        <v>6.05</v>
      </c>
      <c r="DI27" s="287">
        <v>7.05</v>
      </c>
      <c r="DJ27" s="287">
        <v>8.0500000000000007</v>
      </c>
      <c r="DK27" s="287">
        <v>9.0500000000000007</v>
      </c>
      <c r="DL27" s="287">
        <v>10.050000000000001</v>
      </c>
      <c r="DM27" s="287">
        <v>13.05</v>
      </c>
      <c r="DN27" s="287">
        <v>14.05</v>
      </c>
      <c r="DO27" s="287">
        <v>15.05</v>
      </c>
      <c r="DP27" s="287">
        <v>16.05</v>
      </c>
      <c r="DQ27" s="287">
        <v>17.05</v>
      </c>
      <c r="DR27" s="287">
        <v>20.05</v>
      </c>
      <c r="DS27" s="287">
        <v>21.05</v>
      </c>
      <c r="DT27" s="287">
        <v>22.05</v>
      </c>
      <c r="DU27" s="287">
        <v>23.05</v>
      </c>
      <c r="DV27" s="287">
        <v>24.05</v>
      </c>
      <c r="DW27" s="287">
        <v>27.05</v>
      </c>
      <c r="DX27" s="287">
        <v>28.05</v>
      </c>
      <c r="DY27" s="287">
        <v>29.05</v>
      </c>
      <c r="DZ27" s="287">
        <v>30.05</v>
      </c>
      <c r="EA27" s="287">
        <v>31.05</v>
      </c>
      <c r="EB27" s="287">
        <v>3.06</v>
      </c>
      <c r="EC27" s="287">
        <v>4.0599999999999996</v>
      </c>
      <c r="ED27" s="287">
        <v>5.0599999999999996</v>
      </c>
      <c r="EE27" s="287">
        <v>6.06</v>
      </c>
      <c r="EF27" s="287">
        <v>7.06</v>
      </c>
      <c r="EG27" s="287">
        <v>24.06</v>
      </c>
      <c r="EH27" s="287">
        <v>25.06</v>
      </c>
      <c r="EI27" s="287">
        <v>26.06</v>
      </c>
      <c r="EJ27" s="287">
        <v>27.06</v>
      </c>
      <c r="EK27" s="287">
        <v>28.06</v>
      </c>
      <c r="EL27" s="393">
        <v>43668</v>
      </c>
      <c r="EM27" s="393">
        <v>43669</v>
      </c>
      <c r="EN27" s="393">
        <v>43670</v>
      </c>
      <c r="EO27" s="393">
        <v>43671</v>
      </c>
      <c r="EP27" s="393">
        <v>43672</v>
      </c>
      <c r="EQ27" s="393">
        <v>43675</v>
      </c>
      <c r="ER27" s="393">
        <v>43676</v>
      </c>
      <c r="ES27" s="393">
        <v>43677</v>
      </c>
      <c r="ET27" s="393">
        <v>43678</v>
      </c>
      <c r="EU27" s="393">
        <v>43679</v>
      </c>
      <c r="EV27" s="393">
        <v>43682</v>
      </c>
      <c r="EW27" s="393">
        <v>43683</v>
      </c>
      <c r="EX27" s="393">
        <v>43684</v>
      </c>
      <c r="EY27" s="393">
        <v>43685</v>
      </c>
      <c r="EZ27" s="393">
        <v>43686</v>
      </c>
      <c r="FA27" s="393">
        <v>43689</v>
      </c>
      <c r="FB27" s="393">
        <v>43690</v>
      </c>
      <c r="FC27" s="393">
        <v>43691</v>
      </c>
      <c r="FD27" s="393">
        <v>43692</v>
      </c>
      <c r="FE27" s="393">
        <v>43693</v>
      </c>
      <c r="FF27" s="393">
        <v>43696</v>
      </c>
      <c r="FG27" s="393">
        <v>43697</v>
      </c>
      <c r="FH27" s="393">
        <v>43698</v>
      </c>
      <c r="FI27" s="393">
        <v>43699</v>
      </c>
      <c r="FJ27" s="393">
        <v>43700</v>
      </c>
      <c r="FK27" s="393">
        <v>43703</v>
      </c>
      <c r="FL27" s="393">
        <v>43704</v>
      </c>
      <c r="FM27" s="393">
        <v>43705</v>
      </c>
      <c r="FN27" s="393">
        <v>43706</v>
      </c>
      <c r="FO27" s="393">
        <v>43707</v>
      </c>
      <c r="FP27" s="393">
        <v>43710</v>
      </c>
      <c r="FQ27" s="393">
        <v>43711</v>
      </c>
      <c r="FR27" s="393">
        <v>43712</v>
      </c>
      <c r="FS27" s="393">
        <v>43713</v>
      </c>
      <c r="FT27" s="393">
        <v>43714</v>
      </c>
      <c r="FU27" s="393">
        <v>43717</v>
      </c>
      <c r="FV27" s="393">
        <v>43718</v>
      </c>
      <c r="FW27" s="393">
        <v>43719</v>
      </c>
      <c r="FX27" s="393">
        <v>43720</v>
      </c>
      <c r="FY27" s="393">
        <v>43721</v>
      </c>
      <c r="FZ27" s="393">
        <v>43724</v>
      </c>
      <c r="GA27" s="393">
        <v>43725</v>
      </c>
      <c r="GB27" s="393">
        <v>43726</v>
      </c>
      <c r="GC27" s="393">
        <v>43727</v>
      </c>
      <c r="GD27" s="393">
        <v>43728</v>
      </c>
      <c r="GE27" s="393">
        <v>43731</v>
      </c>
      <c r="GF27" s="393">
        <v>43732</v>
      </c>
      <c r="GG27" s="393">
        <v>43733</v>
      </c>
      <c r="GH27" s="393">
        <v>43734</v>
      </c>
      <c r="GI27" s="393">
        <v>43735</v>
      </c>
      <c r="GJ27" s="393">
        <v>43738</v>
      </c>
      <c r="GK27" s="393">
        <v>43739</v>
      </c>
      <c r="GL27" s="393">
        <v>43740</v>
      </c>
      <c r="GM27" s="393">
        <v>43741</v>
      </c>
      <c r="GN27" s="393">
        <v>43742</v>
      </c>
      <c r="GO27" s="393">
        <v>43745</v>
      </c>
      <c r="GP27" s="393">
        <v>43746</v>
      </c>
      <c r="GQ27" s="393">
        <v>43747</v>
      </c>
      <c r="GR27" s="393">
        <v>43748</v>
      </c>
      <c r="GS27" s="393">
        <v>43749</v>
      </c>
      <c r="GT27" s="393">
        <v>43752</v>
      </c>
      <c r="GU27" s="393">
        <v>43753</v>
      </c>
      <c r="GV27" s="393">
        <v>43754</v>
      </c>
      <c r="GW27" s="393">
        <v>43755</v>
      </c>
      <c r="GX27" s="393">
        <v>43756</v>
      </c>
      <c r="GY27" s="393">
        <v>43759</v>
      </c>
      <c r="GZ27" s="393">
        <v>43760</v>
      </c>
      <c r="HA27" s="393">
        <v>43761</v>
      </c>
      <c r="HB27" s="393">
        <v>43762</v>
      </c>
      <c r="HC27" s="393">
        <v>43763</v>
      </c>
      <c r="HD27" s="393">
        <v>43766</v>
      </c>
      <c r="HE27" s="393">
        <v>43767</v>
      </c>
      <c r="HF27" s="393">
        <v>43768</v>
      </c>
      <c r="HG27" s="393">
        <v>43769</v>
      </c>
      <c r="HH27" s="393">
        <v>43770</v>
      </c>
      <c r="HI27" s="393">
        <v>43773</v>
      </c>
      <c r="HJ27" s="393">
        <v>43774</v>
      </c>
      <c r="HK27" s="393">
        <v>43775</v>
      </c>
      <c r="HL27" s="393">
        <v>43776</v>
      </c>
      <c r="HM27" s="393">
        <v>43777</v>
      </c>
      <c r="HN27" s="393">
        <v>43780</v>
      </c>
      <c r="HO27" s="393">
        <v>43781</v>
      </c>
      <c r="HP27" s="393">
        <v>43782</v>
      </c>
      <c r="HQ27" s="393">
        <v>43783</v>
      </c>
      <c r="HR27" s="393">
        <v>43784</v>
      </c>
      <c r="HS27" s="393">
        <v>43787</v>
      </c>
      <c r="HT27" s="393">
        <v>43788</v>
      </c>
      <c r="HU27" s="393">
        <v>43789</v>
      </c>
      <c r="HV27" s="393">
        <v>43790</v>
      </c>
      <c r="HW27" s="393">
        <v>43791</v>
      </c>
      <c r="HX27" s="393">
        <v>43794</v>
      </c>
      <c r="HY27" s="393">
        <v>43795</v>
      </c>
      <c r="HZ27" s="393">
        <v>43796</v>
      </c>
      <c r="IA27" s="393">
        <v>43797</v>
      </c>
      <c r="IB27" s="393">
        <v>43798</v>
      </c>
      <c r="IC27" s="393">
        <v>43801</v>
      </c>
      <c r="ID27" s="393">
        <v>43802</v>
      </c>
      <c r="IE27" s="393">
        <v>43803</v>
      </c>
      <c r="IF27" s="393">
        <v>43804</v>
      </c>
      <c r="IG27" s="393">
        <v>43805</v>
      </c>
    </row>
    <row r="28" spans="1:241" ht="15.75" thickBot="1" x14ac:dyDescent="0.3">
      <c r="A28" s="288" t="s">
        <v>849</v>
      </c>
      <c r="B28" s="290"/>
      <c r="C28" s="311">
        <f>AVERAGE(O28:Q28)</f>
        <v>0.96</v>
      </c>
      <c r="D28" s="311">
        <f>AVERAGE(S28:U28)</f>
        <v>0.97499999999999998</v>
      </c>
      <c r="E28" s="311">
        <f>AVERAGE(W28:Y28)</f>
        <v>0.95000000000000007</v>
      </c>
      <c r="F28" s="311">
        <f>AVERAGE(Z28:AC28)</f>
        <v>0.98</v>
      </c>
      <c r="G28" s="383">
        <v>0.94499999999999995</v>
      </c>
      <c r="H28" s="289">
        <v>0.97499999999999998</v>
      </c>
      <c r="I28" s="289">
        <f>AVERAGE(AN28:AQ28)</f>
        <v>0.96</v>
      </c>
      <c r="J28" s="289">
        <f>AVERAGE(AR28:AU28)</f>
        <v>0.95674999999999999</v>
      </c>
      <c r="K28" s="289">
        <v>0.98</v>
      </c>
      <c r="L28" s="289">
        <f>AVERAGE(BA28:BD28)</f>
        <v>0.94052083333333347</v>
      </c>
      <c r="M28" s="289">
        <f>AVERAGE(BE28:BH28)</f>
        <v>1</v>
      </c>
      <c r="N28" s="289"/>
      <c r="O28" s="312">
        <f>AVERAGE(BJ28:BN28)</f>
        <v>0.95500000000000007</v>
      </c>
      <c r="P28" s="312"/>
      <c r="Q28" s="312">
        <v>0.96499999999999997</v>
      </c>
      <c r="R28" s="312"/>
      <c r="S28" s="312">
        <f>AVERAGE(BY28:CC28)</f>
        <v>0.95</v>
      </c>
      <c r="T28" s="312">
        <v>0.97499999999999998</v>
      </c>
      <c r="U28" s="312">
        <v>1</v>
      </c>
      <c r="V28" s="291"/>
      <c r="W28" s="291">
        <f>AVERAGE(CP28:CR28)</f>
        <v>0.93</v>
      </c>
      <c r="X28" s="291">
        <v>0.94</v>
      </c>
      <c r="Y28" s="291">
        <v>0.98</v>
      </c>
      <c r="Z28" s="291">
        <v>1</v>
      </c>
      <c r="AA28" s="291">
        <v>0.99</v>
      </c>
      <c r="AB28" s="291">
        <v>0.98</v>
      </c>
      <c r="AC28" s="291">
        <v>0.95</v>
      </c>
      <c r="AD28" s="355"/>
      <c r="AE28" s="401"/>
      <c r="AF28" s="291"/>
      <c r="AG28" s="291"/>
      <c r="AH28" s="355">
        <v>0.94499999999999995</v>
      </c>
      <c r="AI28" s="401"/>
      <c r="AJ28" s="291"/>
      <c r="AK28" s="291"/>
      <c r="AL28" s="355">
        <v>0.96499999999999997</v>
      </c>
      <c r="AM28" s="355">
        <f>AVERAGE(EQ28:EU29)</f>
        <v>0.98000000000000009</v>
      </c>
      <c r="AN28" s="401">
        <v>0.99</v>
      </c>
      <c r="AO28" s="291">
        <v>0.98499999999999999</v>
      </c>
      <c r="AP28" s="291">
        <f>AVERAGE(FF28:FJ28)</f>
        <v>0.93200000000000005</v>
      </c>
      <c r="AQ28" s="355">
        <f>AVERAGE(FK28:FO28)</f>
        <v>0.93300000000000005</v>
      </c>
      <c r="AR28" s="401">
        <v>0.94</v>
      </c>
      <c r="AS28" s="291">
        <f>AVERAGE(FX28:FY28)</f>
        <v>0.95499999999999996</v>
      </c>
      <c r="AT28" s="291">
        <f>AVERAGE(FZ28:GD28)</f>
        <v>0.95600000000000007</v>
      </c>
      <c r="AU28" s="355">
        <f>AVERAGE(GE28:GI28)</f>
        <v>0.97599999999999998</v>
      </c>
      <c r="AV28" s="401">
        <f>AVERAGE(GJ28:GN28)</f>
        <v>1</v>
      </c>
      <c r="AW28" s="291">
        <v>0.98</v>
      </c>
      <c r="AX28" s="291">
        <f>AVERAGE(GT28:GX28)</f>
        <v>0.95599999999999985</v>
      </c>
      <c r="AY28" s="291">
        <f>AVERAGE(GY28:HC28)</f>
        <v>0.98399999999999999</v>
      </c>
      <c r="AZ28" s="355">
        <f>AVERAGE(HD28:HH28)</f>
        <v>0.97</v>
      </c>
      <c r="BA28" s="291">
        <f>AVERAGE(HI28:HM28)</f>
        <v>0.95833333333333337</v>
      </c>
      <c r="BB28" s="291">
        <f>AVERAGE(HN28:HR28)</f>
        <v>0.91500000000000004</v>
      </c>
      <c r="BC28" s="291">
        <f>AVERAGE(HS28:HW28)</f>
        <v>0.94125000000000003</v>
      </c>
      <c r="BD28" s="355">
        <f>AVERAGE(HX28:IB28)</f>
        <v>0.94750000000000001</v>
      </c>
      <c r="BE28" s="291">
        <f>AVERAGE(IC28:IG28)</f>
        <v>1</v>
      </c>
      <c r="BF28" s="291"/>
      <c r="BG28" s="291"/>
      <c r="BH28" s="355"/>
      <c r="BI28" s="289"/>
      <c r="BJ28" s="313">
        <v>1</v>
      </c>
      <c r="BK28" s="292">
        <v>0.93</v>
      </c>
      <c r="BL28" s="292">
        <v>0.89</v>
      </c>
      <c r="BM28" s="292">
        <v>1</v>
      </c>
      <c r="BN28" s="292"/>
      <c r="BO28" s="292"/>
      <c r="BP28" s="292"/>
      <c r="BQ28" s="292"/>
      <c r="BR28" s="292"/>
      <c r="BS28" s="292"/>
      <c r="BT28" s="295">
        <v>1</v>
      </c>
      <c r="BU28" s="295">
        <v>0.82</v>
      </c>
      <c r="BV28" s="295">
        <v>1</v>
      </c>
      <c r="BW28" s="295">
        <v>1</v>
      </c>
      <c r="BX28" s="295">
        <v>1</v>
      </c>
      <c r="BY28" s="295">
        <v>1</v>
      </c>
      <c r="BZ28" s="295">
        <v>0.93</v>
      </c>
      <c r="CA28" s="295">
        <v>1</v>
      </c>
      <c r="CB28" s="295">
        <v>1</v>
      </c>
      <c r="CC28" s="295">
        <v>0.82</v>
      </c>
      <c r="CD28" s="314">
        <v>1</v>
      </c>
      <c r="CE28" s="314">
        <v>1</v>
      </c>
      <c r="CF28" s="295">
        <v>1</v>
      </c>
      <c r="CG28" s="295">
        <v>0.92</v>
      </c>
      <c r="CH28" s="295">
        <v>0.95</v>
      </c>
      <c r="CI28" s="294">
        <v>1</v>
      </c>
      <c r="CJ28" s="294">
        <v>1</v>
      </c>
      <c r="CK28" s="295">
        <v>1</v>
      </c>
      <c r="CL28" s="295"/>
      <c r="CM28" s="295"/>
      <c r="CN28" s="294"/>
      <c r="CO28" s="294"/>
      <c r="CP28" s="294">
        <v>0.85</v>
      </c>
      <c r="CQ28" s="294">
        <v>0.94</v>
      </c>
      <c r="CR28" s="295">
        <v>1</v>
      </c>
      <c r="CS28" s="294">
        <v>0.95</v>
      </c>
      <c r="CT28" s="294">
        <v>0.94</v>
      </c>
      <c r="CU28" s="294">
        <v>0.92500000000000004</v>
      </c>
      <c r="CV28" s="294"/>
      <c r="CW28" s="294"/>
      <c r="CX28" s="294">
        <v>1</v>
      </c>
      <c r="CY28" s="294">
        <v>0.96</v>
      </c>
      <c r="CZ28" s="294">
        <v>1</v>
      </c>
      <c r="DA28" s="294">
        <v>1</v>
      </c>
      <c r="DB28" s="294">
        <v>0.93</v>
      </c>
      <c r="DC28" s="294">
        <v>1</v>
      </c>
      <c r="DD28" s="294"/>
      <c r="DE28" s="294"/>
      <c r="DF28" s="294"/>
      <c r="DG28" s="294"/>
      <c r="DH28" s="294">
        <v>0.94</v>
      </c>
      <c r="DI28" s="294">
        <v>1</v>
      </c>
      <c r="DJ28" s="294">
        <v>1</v>
      </c>
      <c r="DK28" s="294">
        <v>1</v>
      </c>
      <c r="DL28" s="294">
        <v>1</v>
      </c>
      <c r="DM28" s="294">
        <v>1</v>
      </c>
      <c r="DN28" s="294">
        <v>1</v>
      </c>
      <c r="DO28" s="294">
        <v>1</v>
      </c>
      <c r="DP28" s="294">
        <v>1</v>
      </c>
      <c r="DQ28" s="294">
        <v>0.90500000000000003</v>
      </c>
      <c r="DR28" s="294">
        <v>0.96</v>
      </c>
      <c r="DS28" s="294">
        <v>1</v>
      </c>
      <c r="DT28" s="294">
        <v>0.95</v>
      </c>
      <c r="DU28" s="294">
        <v>0.89500000000000002</v>
      </c>
      <c r="DV28" s="294"/>
      <c r="DW28" s="294"/>
      <c r="DX28" s="294"/>
      <c r="DY28" s="294"/>
      <c r="DZ28" s="294"/>
      <c r="EA28" s="294"/>
      <c r="EB28" s="294"/>
      <c r="EC28" s="294"/>
      <c r="ED28" s="294"/>
      <c r="EE28" s="294"/>
      <c r="EF28" s="294"/>
      <c r="EG28" s="294">
        <v>0.91</v>
      </c>
      <c r="EH28" s="294">
        <v>0.96</v>
      </c>
      <c r="EI28" s="294">
        <v>1</v>
      </c>
      <c r="EJ28" s="294">
        <v>0.86</v>
      </c>
      <c r="EK28" s="294">
        <v>1</v>
      </c>
      <c r="EL28" s="294">
        <v>1</v>
      </c>
      <c r="EM28" s="294">
        <v>1</v>
      </c>
      <c r="EN28" s="294">
        <v>1</v>
      </c>
      <c r="EO28" s="294">
        <v>0.83</v>
      </c>
      <c r="EP28" s="294">
        <v>1</v>
      </c>
      <c r="EQ28" s="294">
        <v>0.93500000000000005</v>
      </c>
      <c r="ER28" s="294">
        <v>1</v>
      </c>
      <c r="ES28" s="294">
        <v>1</v>
      </c>
      <c r="ET28" s="294">
        <v>0.96499999999999997</v>
      </c>
      <c r="EU28" s="294">
        <v>1</v>
      </c>
      <c r="EV28" s="294">
        <v>1</v>
      </c>
      <c r="EW28" s="294">
        <v>1</v>
      </c>
      <c r="EX28" s="294">
        <v>0.96499999999999997</v>
      </c>
      <c r="EY28" s="294">
        <v>1</v>
      </c>
      <c r="EZ28" s="294">
        <v>1</v>
      </c>
      <c r="FA28" s="294">
        <v>1</v>
      </c>
      <c r="FB28" s="294">
        <v>1</v>
      </c>
      <c r="FC28" s="294">
        <v>1</v>
      </c>
      <c r="FD28" s="294">
        <v>0.96</v>
      </c>
      <c r="FE28" s="294">
        <v>0.97</v>
      </c>
      <c r="FF28" s="294">
        <v>0.88500000000000001</v>
      </c>
      <c r="FG28" s="294">
        <v>0.95499999999999996</v>
      </c>
      <c r="FH28" s="294">
        <v>0.82</v>
      </c>
      <c r="FI28" s="294">
        <v>1</v>
      </c>
      <c r="FJ28" s="294">
        <v>1</v>
      </c>
      <c r="FK28" s="294">
        <v>0.96499999999999997</v>
      </c>
      <c r="FL28" s="294">
        <v>0.9</v>
      </c>
      <c r="FM28" s="294">
        <v>0.95</v>
      </c>
      <c r="FN28" s="294">
        <v>0.91500000000000004</v>
      </c>
      <c r="FO28" s="294">
        <v>0.93500000000000005</v>
      </c>
      <c r="FP28" s="294">
        <v>0.93</v>
      </c>
      <c r="FQ28" s="294">
        <v>0.93500000000000005</v>
      </c>
      <c r="FR28" s="294">
        <v>1</v>
      </c>
      <c r="FS28" s="294">
        <v>0.94</v>
      </c>
      <c r="FT28" s="294">
        <v>0.92</v>
      </c>
      <c r="FU28" s="294"/>
      <c r="FV28" s="294"/>
      <c r="FW28" s="294"/>
      <c r="FX28" s="294">
        <v>0.96</v>
      </c>
      <c r="FY28" s="294">
        <v>0.95</v>
      </c>
      <c r="FZ28" s="294">
        <v>0.95499999999999996</v>
      </c>
      <c r="GA28" s="294">
        <v>0.95499999999999996</v>
      </c>
      <c r="GB28" s="294">
        <v>1</v>
      </c>
      <c r="GC28" s="294">
        <v>0.93</v>
      </c>
      <c r="GD28" s="294">
        <v>0.94</v>
      </c>
      <c r="GE28" s="294">
        <v>1</v>
      </c>
      <c r="GF28" s="294">
        <v>1</v>
      </c>
      <c r="GG28" s="294">
        <v>1</v>
      </c>
      <c r="GH28" s="294">
        <v>0.96</v>
      </c>
      <c r="GI28" s="294">
        <v>0.92</v>
      </c>
      <c r="GJ28" s="294">
        <v>1</v>
      </c>
      <c r="GK28" s="294">
        <v>1</v>
      </c>
      <c r="GL28" s="294">
        <v>1</v>
      </c>
      <c r="GM28" s="294">
        <v>1</v>
      </c>
      <c r="GN28" s="294">
        <v>1</v>
      </c>
      <c r="GO28" s="294">
        <v>0.96</v>
      </c>
      <c r="GP28" s="294">
        <v>0.97</v>
      </c>
      <c r="GQ28" s="294">
        <v>1</v>
      </c>
      <c r="GR28" s="294">
        <v>0.96</v>
      </c>
      <c r="GS28" s="294">
        <v>1</v>
      </c>
      <c r="GT28" s="294">
        <v>1</v>
      </c>
      <c r="GU28" s="294">
        <v>0.94</v>
      </c>
      <c r="GV28" s="294">
        <v>0.96499999999999997</v>
      </c>
      <c r="GW28" s="294">
        <v>0.92</v>
      </c>
      <c r="GX28" s="294">
        <v>0.95499999999999996</v>
      </c>
      <c r="GY28" s="294">
        <v>0.95</v>
      </c>
      <c r="GZ28" s="294">
        <v>1</v>
      </c>
      <c r="HA28" s="294">
        <v>1</v>
      </c>
      <c r="HB28" s="294">
        <v>0.97</v>
      </c>
      <c r="HC28" s="294">
        <v>1</v>
      </c>
      <c r="HD28" s="294">
        <v>1</v>
      </c>
      <c r="HE28" s="294">
        <v>0.96</v>
      </c>
      <c r="HF28" s="294">
        <v>1</v>
      </c>
      <c r="HG28" s="294">
        <v>0.96</v>
      </c>
      <c r="HH28" s="294">
        <v>0.93</v>
      </c>
      <c r="HI28" s="294">
        <v>0.94</v>
      </c>
      <c r="HJ28" s="294">
        <v>0.96499999999999997</v>
      </c>
      <c r="HK28" s="294">
        <v>0.97</v>
      </c>
      <c r="HL28" s="294"/>
      <c r="HM28" s="294"/>
      <c r="HN28" s="294"/>
      <c r="HO28" s="294"/>
      <c r="HP28" s="294"/>
      <c r="HQ28" s="294">
        <v>0.88</v>
      </c>
      <c r="HR28" s="294">
        <v>0.95</v>
      </c>
      <c r="HS28" s="294"/>
      <c r="HT28" s="294">
        <v>1</v>
      </c>
      <c r="HU28" s="294">
        <v>0.85</v>
      </c>
      <c r="HV28" s="294">
        <v>1</v>
      </c>
      <c r="HW28" s="294">
        <v>0.91500000000000004</v>
      </c>
      <c r="HX28" s="294">
        <v>0.88</v>
      </c>
      <c r="HY28" s="294">
        <v>0.91</v>
      </c>
      <c r="HZ28" s="294">
        <v>1</v>
      </c>
      <c r="IA28" s="294">
        <v>1</v>
      </c>
      <c r="IB28" s="294"/>
      <c r="IC28" s="294">
        <v>1</v>
      </c>
      <c r="ID28" s="294">
        <v>1</v>
      </c>
      <c r="IE28" s="294">
        <v>1</v>
      </c>
      <c r="IF28" s="294"/>
      <c r="IG28" s="294"/>
    </row>
    <row r="29" spans="1:241" s="299" customFormat="1" ht="15.75" hidden="1" customHeight="1" thickBot="1" x14ac:dyDescent="0.3">
      <c r="A29" s="296" t="s">
        <v>42</v>
      </c>
      <c r="B29" s="297"/>
      <c r="C29" s="297"/>
      <c r="D29" s="297"/>
      <c r="E29" s="297"/>
      <c r="F29" s="315" t="e">
        <f>#REF!</f>
        <v>#REF!</v>
      </c>
      <c r="G29" s="298"/>
      <c r="H29" s="297"/>
      <c r="I29" s="297"/>
      <c r="J29" s="297"/>
      <c r="K29" s="297"/>
      <c r="L29" s="297"/>
      <c r="M29" s="297"/>
      <c r="N29" s="297"/>
      <c r="O29" s="297"/>
      <c r="P29" s="297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356"/>
      <c r="AE29" s="402"/>
      <c r="AF29" s="298"/>
      <c r="AG29" s="298"/>
      <c r="AH29" s="356"/>
      <c r="AI29" s="402"/>
      <c r="AJ29" s="298"/>
      <c r="AK29" s="298"/>
      <c r="AL29" s="356"/>
      <c r="AM29" s="356"/>
      <c r="AN29" s="402"/>
      <c r="AO29" s="298"/>
      <c r="AP29" s="298"/>
      <c r="AQ29" s="356"/>
      <c r="AR29" s="402"/>
      <c r="AS29" s="298"/>
      <c r="AT29" s="298"/>
      <c r="AU29" s="356"/>
      <c r="AV29" s="402"/>
      <c r="AW29" s="298"/>
      <c r="AX29" s="298"/>
      <c r="AY29" s="298"/>
      <c r="AZ29" s="356"/>
      <c r="BA29" s="298"/>
      <c r="BB29" s="298"/>
      <c r="BC29" s="298"/>
      <c r="BD29" s="356"/>
      <c r="BE29" s="298"/>
      <c r="BF29" s="298"/>
      <c r="BG29" s="298"/>
      <c r="BH29" s="356"/>
      <c r="BI29" s="297"/>
      <c r="BJ29" s="316"/>
      <c r="BK29" s="300"/>
      <c r="BL29" s="300"/>
      <c r="BM29" s="300"/>
      <c r="BN29" s="300"/>
      <c r="BO29" s="300"/>
      <c r="BP29" s="300"/>
      <c r="BQ29" s="300"/>
      <c r="BR29" s="300"/>
      <c r="BS29" s="300"/>
      <c r="BT29" s="300"/>
      <c r="BU29" s="300"/>
      <c r="BV29" s="300"/>
      <c r="BW29" s="300"/>
      <c r="BX29" s="300"/>
      <c r="BY29" s="300"/>
      <c r="BZ29" s="300"/>
      <c r="CA29" s="300"/>
      <c r="CB29" s="300"/>
      <c r="CC29" s="300"/>
      <c r="CD29" s="300"/>
      <c r="CE29" s="300"/>
      <c r="CF29" s="300"/>
      <c r="CG29" s="300"/>
      <c r="CH29" s="300"/>
      <c r="CI29" s="300"/>
      <c r="CJ29" s="300"/>
      <c r="CK29" s="300"/>
      <c r="CL29" s="300"/>
      <c r="CM29" s="300"/>
      <c r="CN29" s="300"/>
      <c r="CO29" s="300"/>
      <c r="CP29" s="300"/>
      <c r="CQ29" s="300"/>
      <c r="CR29" s="300"/>
      <c r="CS29" s="300"/>
      <c r="CT29" s="300"/>
      <c r="CU29" s="300"/>
      <c r="CV29" s="300"/>
      <c r="CW29" s="300"/>
      <c r="CX29" s="300"/>
      <c r="CY29" s="300"/>
      <c r="CZ29" s="300"/>
      <c r="DA29" s="300"/>
      <c r="DB29" s="300"/>
      <c r="DC29" s="300"/>
      <c r="DD29" s="300"/>
      <c r="DE29" s="300"/>
      <c r="DF29" s="300"/>
      <c r="DG29" s="300"/>
      <c r="DH29" s="300"/>
      <c r="DI29" s="300"/>
      <c r="DJ29" s="300"/>
      <c r="DK29" s="300"/>
      <c r="DL29" s="300"/>
      <c r="DM29" s="300"/>
      <c r="DN29" s="300"/>
      <c r="DO29" s="300"/>
      <c r="DP29" s="300"/>
      <c r="DQ29" s="300"/>
      <c r="DR29" s="300"/>
      <c r="DS29" s="300"/>
      <c r="DT29" s="300"/>
      <c r="DU29" s="300"/>
      <c r="DV29" s="300"/>
      <c r="DW29" s="300"/>
      <c r="DX29" s="300"/>
      <c r="DY29" s="300"/>
      <c r="DZ29" s="300"/>
      <c r="EA29" s="300"/>
      <c r="EB29" s="300"/>
      <c r="EC29" s="300"/>
      <c r="ED29" s="300"/>
      <c r="EE29" s="300"/>
      <c r="EF29" s="300"/>
      <c r="EG29" s="300"/>
      <c r="EH29" s="300"/>
      <c r="EI29" s="300"/>
      <c r="EJ29" s="300"/>
      <c r="EK29" s="300"/>
      <c r="EL29" s="300"/>
      <c r="EM29" s="300"/>
      <c r="EN29" s="300"/>
      <c r="EO29" s="300"/>
      <c r="EP29" s="300"/>
      <c r="EQ29" s="300"/>
      <c r="ER29" s="300"/>
      <c r="ES29" s="300"/>
      <c r="ET29" s="300"/>
      <c r="EU29" s="300"/>
      <c r="EV29" s="300"/>
      <c r="EW29" s="300"/>
      <c r="EX29" s="300"/>
      <c r="EY29" s="300"/>
      <c r="EZ29" s="300"/>
      <c r="FA29" s="300"/>
      <c r="FB29" s="300"/>
      <c r="FC29" s="300"/>
      <c r="FD29" s="300"/>
      <c r="FE29" s="300"/>
      <c r="FF29" s="300"/>
      <c r="FG29" s="300"/>
      <c r="FH29" s="300"/>
      <c r="FI29" s="300"/>
      <c r="FJ29" s="300"/>
      <c r="FK29" s="300"/>
      <c r="FL29" s="300"/>
      <c r="FM29" s="300"/>
      <c r="FN29" s="300"/>
      <c r="FO29" s="300"/>
      <c r="FP29" s="300"/>
      <c r="FQ29" s="300"/>
      <c r="FR29" s="300"/>
      <c r="FS29" s="300"/>
      <c r="FT29" s="300"/>
      <c r="FU29" s="300"/>
      <c r="FV29" s="300"/>
      <c r="FW29" s="300"/>
      <c r="FX29" s="300"/>
      <c r="FY29" s="300"/>
      <c r="FZ29" s="300"/>
      <c r="GA29" s="300"/>
      <c r="GB29" s="300"/>
      <c r="GC29" s="300"/>
      <c r="GD29" s="300"/>
      <c r="GE29" s="300"/>
      <c r="GF29" s="300"/>
      <c r="GG29" s="300"/>
      <c r="GH29" s="300"/>
      <c r="GI29" s="300"/>
      <c r="GJ29" s="300"/>
      <c r="GK29" s="300"/>
      <c r="GL29" s="300"/>
      <c r="GM29" s="300"/>
      <c r="GN29" s="300"/>
      <c r="GO29" s="300"/>
      <c r="GP29" s="300"/>
      <c r="GQ29" s="300"/>
      <c r="GR29" s="300"/>
      <c r="GS29" s="300"/>
      <c r="GT29" s="300"/>
      <c r="GU29" s="300"/>
      <c r="GV29" s="300"/>
      <c r="GW29" s="300"/>
      <c r="GX29" s="300"/>
      <c r="GY29" s="300"/>
      <c r="GZ29" s="300"/>
      <c r="HA29" s="300"/>
      <c r="HB29" s="300"/>
      <c r="HC29" s="300"/>
      <c r="HD29" s="300"/>
      <c r="HE29" s="300"/>
      <c r="HF29" s="300"/>
      <c r="HG29" s="300"/>
      <c r="HH29" s="300"/>
      <c r="HI29" s="300"/>
      <c r="HJ29" s="300"/>
      <c r="HK29" s="300"/>
      <c r="HL29" s="300"/>
      <c r="HM29" s="300"/>
      <c r="HN29" s="300"/>
      <c r="HO29" s="300"/>
      <c r="HP29" s="300"/>
      <c r="HQ29" s="300"/>
      <c r="HR29" s="300"/>
      <c r="HS29" s="300"/>
      <c r="HT29" s="300"/>
      <c r="HU29" s="300"/>
      <c r="HV29" s="300"/>
      <c r="HW29" s="300"/>
      <c r="HX29" s="300"/>
      <c r="HY29" s="300"/>
      <c r="HZ29" s="300"/>
      <c r="IA29" s="300"/>
      <c r="IB29" s="300"/>
      <c r="IC29" s="300"/>
      <c r="ID29" s="300"/>
      <c r="IE29" s="300"/>
      <c r="IF29" s="300"/>
      <c r="IG29" s="300"/>
    </row>
    <row r="30" spans="1:241" ht="15.75" thickBot="1" x14ac:dyDescent="0.3">
      <c r="A30" s="301" t="s">
        <v>662</v>
      </c>
      <c r="B30" s="302">
        <v>0.98</v>
      </c>
      <c r="C30" s="302">
        <v>0.98</v>
      </c>
      <c r="D30" s="302">
        <v>0.98</v>
      </c>
      <c r="E30" s="302">
        <v>0.98</v>
      </c>
      <c r="F30" s="302">
        <v>0.98</v>
      </c>
      <c r="G30" s="302">
        <v>0.98</v>
      </c>
      <c r="H30" s="302">
        <v>0.98</v>
      </c>
      <c r="I30" s="302">
        <v>0.98</v>
      </c>
      <c r="J30" s="302">
        <v>0.98</v>
      </c>
      <c r="K30" s="302">
        <v>0.98</v>
      </c>
      <c r="L30" s="302">
        <v>0.98</v>
      </c>
      <c r="M30" s="302">
        <v>0.98</v>
      </c>
      <c r="N30" s="302"/>
      <c r="O30" s="302">
        <v>0.96</v>
      </c>
      <c r="P30" s="302">
        <v>0.96</v>
      </c>
      <c r="Q30" s="302">
        <v>0.96</v>
      </c>
      <c r="R30" s="302">
        <v>0.96</v>
      </c>
      <c r="S30" s="302">
        <v>0.96</v>
      </c>
      <c r="T30" s="302">
        <v>0.96</v>
      </c>
      <c r="U30" s="302">
        <v>0.96</v>
      </c>
      <c r="V30" s="302">
        <v>0.96</v>
      </c>
      <c r="W30" s="302">
        <v>0.96</v>
      </c>
      <c r="X30" s="302">
        <v>0.96</v>
      </c>
      <c r="Y30" s="302">
        <v>0.96</v>
      </c>
      <c r="Z30" s="302">
        <v>0.98</v>
      </c>
      <c r="AA30" s="302">
        <v>0.98</v>
      </c>
      <c r="AB30" s="302">
        <v>0.98</v>
      </c>
      <c r="AC30" s="302">
        <v>0.98</v>
      </c>
      <c r="AD30" s="357">
        <v>0.98</v>
      </c>
      <c r="AE30" s="404">
        <v>0.98</v>
      </c>
      <c r="AF30" s="302">
        <v>0.98</v>
      </c>
      <c r="AG30" s="302">
        <v>0.98</v>
      </c>
      <c r="AH30" s="357">
        <v>0.98</v>
      </c>
      <c r="AI30" s="404">
        <v>0.98</v>
      </c>
      <c r="AJ30" s="302">
        <v>0.98</v>
      </c>
      <c r="AK30" s="302">
        <v>0.98</v>
      </c>
      <c r="AL30" s="357">
        <v>0.98</v>
      </c>
      <c r="AM30" s="357">
        <v>0.98</v>
      </c>
      <c r="AN30" s="302">
        <v>0.98</v>
      </c>
      <c r="AO30" s="302">
        <v>0.98</v>
      </c>
      <c r="AP30" s="302">
        <v>0.98</v>
      </c>
      <c r="AQ30" s="302">
        <v>0.98</v>
      </c>
      <c r="AR30" s="404">
        <v>0.98</v>
      </c>
      <c r="AS30" s="302">
        <v>0.98</v>
      </c>
      <c r="AT30" s="302">
        <v>0.98</v>
      </c>
      <c r="AU30" s="357">
        <v>0.98</v>
      </c>
      <c r="AV30" s="404">
        <v>0.98</v>
      </c>
      <c r="AW30" s="302">
        <v>0.98</v>
      </c>
      <c r="AX30" s="302">
        <v>0.98</v>
      </c>
      <c r="AY30" s="302">
        <v>0.98</v>
      </c>
      <c r="AZ30" s="357">
        <v>0.98</v>
      </c>
      <c r="BA30" s="302">
        <v>0.98</v>
      </c>
      <c r="BB30" s="302">
        <v>0.98</v>
      </c>
      <c r="BC30" s="302">
        <v>0.98</v>
      </c>
      <c r="BD30" s="357">
        <v>0.98</v>
      </c>
      <c r="BE30" s="302">
        <v>0.98</v>
      </c>
      <c r="BF30" s="302">
        <v>0.98</v>
      </c>
      <c r="BG30" s="302">
        <v>0.98</v>
      </c>
      <c r="BH30" s="357">
        <v>0.98</v>
      </c>
      <c r="BI30" s="302"/>
      <c r="BJ30" s="302">
        <v>0.98</v>
      </c>
      <c r="BK30" s="302">
        <v>0.98</v>
      </c>
      <c r="BL30" s="302">
        <v>0.98</v>
      </c>
      <c r="BM30" s="302">
        <v>0.98</v>
      </c>
      <c r="BN30" s="302">
        <v>0.98</v>
      </c>
      <c r="BO30" s="302">
        <v>0.98</v>
      </c>
      <c r="BP30" s="302">
        <v>0.98</v>
      </c>
      <c r="BQ30" s="302">
        <v>0.98</v>
      </c>
      <c r="BR30" s="302">
        <v>0.98</v>
      </c>
      <c r="BS30" s="302">
        <v>0.98</v>
      </c>
      <c r="BT30" s="302">
        <v>0.98</v>
      </c>
      <c r="BU30" s="302">
        <v>0.98</v>
      </c>
      <c r="BV30" s="302">
        <v>0.98</v>
      </c>
      <c r="BW30" s="302">
        <v>0.98</v>
      </c>
      <c r="BX30" s="302">
        <v>0.98</v>
      </c>
      <c r="BY30" s="302">
        <v>0.98</v>
      </c>
      <c r="BZ30" s="302">
        <v>0.98</v>
      </c>
      <c r="CA30" s="302">
        <v>0.98</v>
      </c>
      <c r="CB30" s="302">
        <v>0.98</v>
      </c>
      <c r="CC30" s="302">
        <v>0.98</v>
      </c>
      <c r="CD30" s="302">
        <v>0.98</v>
      </c>
      <c r="CE30" s="302">
        <v>0.98</v>
      </c>
      <c r="CF30" s="302">
        <v>0.98</v>
      </c>
      <c r="CG30" s="302">
        <v>0.98</v>
      </c>
      <c r="CH30" s="302">
        <v>0.98</v>
      </c>
      <c r="CI30" s="302">
        <v>0.98</v>
      </c>
      <c r="CJ30" s="302">
        <v>0.98</v>
      </c>
      <c r="CK30" s="302">
        <v>0.98</v>
      </c>
      <c r="CL30" s="302">
        <v>0.98</v>
      </c>
      <c r="CM30" s="302">
        <v>0.98</v>
      </c>
      <c r="CN30" s="302">
        <v>0.98</v>
      </c>
      <c r="CO30" s="302">
        <v>0.98</v>
      </c>
      <c r="CP30" s="302">
        <v>0.98</v>
      </c>
      <c r="CQ30" s="302">
        <v>0.98</v>
      </c>
      <c r="CR30" s="302">
        <v>0.98</v>
      </c>
      <c r="CS30" s="302">
        <v>0.98</v>
      </c>
      <c r="CT30" s="302">
        <v>0.98</v>
      </c>
      <c r="CU30" s="302">
        <v>0.98</v>
      </c>
      <c r="CV30" s="302">
        <v>0.98</v>
      </c>
      <c r="CW30" s="302">
        <v>0.98</v>
      </c>
      <c r="CX30" s="302">
        <v>0.98</v>
      </c>
      <c r="CY30" s="302">
        <v>0.98</v>
      </c>
      <c r="CZ30" s="302">
        <v>0.98</v>
      </c>
      <c r="DA30" s="302">
        <v>0.98</v>
      </c>
      <c r="DB30" s="302">
        <v>0.98</v>
      </c>
      <c r="DC30" s="302">
        <v>0.98</v>
      </c>
      <c r="DD30" s="302">
        <v>0.98</v>
      </c>
      <c r="DE30" s="302">
        <v>0.98</v>
      </c>
      <c r="DF30" s="302">
        <v>0.98</v>
      </c>
      <c r="DG30" s="302">
        <v>0.98</v>
      </c>
      <c r="DH30" s="302">
        <v>0.98</v>
      </c>
      <c r="DI30" s="302">
        <v>0.98</v>
      </c>
      <c r="DJ30" s="302">
        <v>0.98</v>
      </c>
      <c r="DK30" s="302">
        <v>0.98</v>
      </c>
      <c r="DL30" s="302">
        <v>0.98</v>
      </c>
      <c r="DM30" s="302">
        <v>0.98</v>
      </c>
      <c r="DN30" s="302">
        <v>0.98</v>
      </c>
      <c r="DO30" s="302">
        <v>0.98</v>
      </c>
      <c r="DP30" s="302">
        <v>0.98</v>
      </c>
      <c r="DQ30" s="302">
        <v>0.98</v>
      </c>
      <c r="DR30" s="302">
        <v>0.98</v>
      </c>
      <c r="DS30" s="302">
        <v>0.98</v>
      </c>
      <c r="DT30" s="302">
        <v>0.98</v>
      </c>
      <c r="DU30" s="302">
        <v>0.98</v>
      </c>
      <c r="DV30" s="302">
        <v>0.98</v>
      </c>
      <c r="DW30" s="302">
        <v>0.98</v>
      </c>
      <c r="DX30" s="302">
        <v>0.98</v>
      </c>
      <c r="DY30" s="302">
        <v>0.98</v>
      </c>
      <c r="DZ30" s="302">
        <v>0.98</v>
      </c>
      <c r="EA30" s="302">
        <v>0.98</v>
      </c>
      <c r="EB30" s="302">
        <v>0.98</v>
      </c>
      <c r="EC30" s="302">
        <v>0.98</v>
      </c>
      <c r="ED30" s="302">
        <v>0.98</v>
      </c>
      <c r="EE30" s="302">
        <v>0.98</v>
      </c>
      <c r="EF30" s="302">
        <v>0.98</v>
      </c>
      <c r="EG30" s="302">
        <v>0.98</v>
      </c>
      <c r="EH30" s="302">
        <v>0.98</v>
      </c>
      <c r="EI30" s="302">
        <v>0.98</v>
      </c>
      <c r="EJ30" s="302">
        <v>0.98</v>
      </c>
      <c r="EK30" s="302">
        <v>0.98</v>
      </c>
      <c r="EL30" s="302">
        <v>0.98</v>
      </c>
      <c r="EM30" s="302">
        <v>0.98</v>
      </c>
      <c r="EN30" s="302">
        <v>0.98</v>
      </c>
      <c r="EO30" s="302">
        <v>0.98</v>
      </c>
      <c r="EP30" s="302">
        <v>0.98</v>
      </c>
      <c r="EQ30" s="302">
        <v>0.98</v>
      </c>
      <c r="ER30" s="302">
        <v>0.98</v>
      </c>
      <c r="ES30" s="302">
        <v>0.98</v>
      </c>
      <c r="ET30" s="302">
        <v>0.98</v>
      </c>
      <c r="EU30" s="302">
        <v>0.98</v>
      </c>
      <c r="EV30" s="302">
        <v>0.98</v>
      </c>
      <c r="EW30" s="302">
        <v>0.98</v>
      </c>
      <c r="EX30" s="302">
        <v>0.98</v>
      </c>
      <c r="EY30" s="302">
        <v>0.98</v>
      </c>
      <c r="EZ30" s="302">
        <v>0.98</v>
      </c>
      <c r="FA30" s="302">
        <v>0.98</v>
      </c>
      <c r="FB30" s="302">
        <v>0.98</v>
      </c>
      <c r="FC30" s="302">
        <v>0.98</v>
      </c>
      <c r="FD30" s="302">
        <v>0.98</v>
      </c>
      <c r="FE30" s="302">
        <v>0.98</v>
      </c>
      <c r="FF30" s="302">
        <v>0.98</v>
      </c>
      <c r="FG30" s="302">
        <v>0.98</v>
      </c>
      <c r="FH30" s="302">
        <v>0.98</v>
      </c>
      <c r="FI30" s="302">
        <v>0.98</v>
      </c>
      <c r="FJ30" s="302">
        <v>0.98</v>
      </c>
      <c r="FK30" s="302">
        <v>0.98</v>
      </c>
      <c r="FL30" s="302">
        <v>0.98</v>
      </c>
      <c r="FM30" s="302">
        <v>0.98</v>
      </c>
      <c r="FN30" s="302">
        <v>0.98</v>
      </c>
      <c r="FO30" s="302">
        <v>0.98</v>
      </c>
      <c r="FP30" s="302">
        <v>0.98</v>
      </c>
      <c r="FQ30" s="302">
        <v>0.98</v>
      </c>
      <c r="FR30" s="302">
        <v>0.98</v>
      </c>
      <c r="FS30" s="302">
        <v>0.98</v>
      </c>
      <c r="FT30" s="302">
        <v>0.98</v>
      </c>
      <c r="FU30" s="302">
        <v>0.98</v>
      </c>
      <c r="FV30" s="302">
        <v>0.98</v>
      </c>
      <c r="FW30" s="302">
        <v>0.98</v>
      </c>
      <c r="FX30" s="302">
        <v>0.98</v>
      </c>
      <c r="FY30" s="302">
        <v>0.98</v>
      </c>
      <c r="FZ30" s="302">
        <v>0.98</v>
      </c>
      <c r="GA30" s="302">
        <v>0.98</v>
      </c>
      <c r="GB30" s="302">
        <v>0.98</v>
      </c>
      <c r="GC30" s="302">
        <v>0.98</v>
      </c>
      <c r="GD30" s="302">
        <v>0.98</v>
      </c>
      <c r="GE30" s="302">
        <v>0.98</v>
      </c>
      <c r="GF30" s="302">
        <v>0.98</v>
      </c>
      <c r="GG30" s="302">
        <v>0.98</v>
      </c>
      <c r="GH30" s="302">
        <v>0.98</v>
      </c>
      <c r="GI30" s="302">
        <v>0.98</v>
      </c>
      <c r="GJ30" s="302">
        <v>0.98</v>
      </c>
      <c r="GK30" s="302">
        <v>0.98</v>
      </c>
      <c r="GL30" s="302">
        <v>0.98</v>
      </c>
      <c r="GM30" s="302">
        <v>0.98</v>
      </c>
      <c r="GN30" s="302">
        <v>0.98</v>
      </c>
      <c r="GO30" s="302">
        <v>0.98</v>
      </c>
      <c r="GP30" s="302">
        <v>0.98</v>
      </c>
      <c r="GQ30" s="302">
        <v>0.98</v>
      </c>
      <c r="GR30" s="302">
        <v>0.98</v>
      </c>
      <c r="GS30" s="302">
        <v>0.98</v>
      </c>
      <c r="GT30" s="302">
        <v>0.98</v>
      </c>
      <c r="GU30" s="302">
        <v>0.98</v>
      </c>
      <c r="GV30" s="302">
        <v>0.98</v>
      </c>
      <c r="GW30" s="302">
        <v>0.98</v>
      </c>
      <c r="GX30" s="302">
        <v>0.98</v>
      </c>
      <c r="GY30" s="302">
        <v>0.98</v>
      </c>
      <c r="GZ30" s="302">
        <v>0.98</v>
      </c>
      <c r="HA30" s="302">
        <v>0.98</v>
      </c>
      <c r="HB30" s="302">
        <v>0.98</v>
      </c>
      <c r="HC30" s="302">
        <v>0.98</v>
      </c>
      <c r="HD30" s="302">
        <v>0.98</v>
      </c>
      <c r="HE30" s="302">
        <v>0.98</v>
      </c>
      <c r="HF30" s="302">
        <v>0.98</v>
      </c>
      <c r="HG30" s="302">
        <v>0.98</v>
      </c>
      <c r="HH30" s="302">
        <v>0.98</v>
      </c>
      <c r="HI30" s="302">
        <v>0.98</v>
      </c>
      <c r="HJ30" s="302">
        <v>0.98</v>
      </c>
      <c r="HK30" s="302">
        <v>0.98</v>
      </c>
      <c r="HL30" s="302">
        <v>0.98</v>
      </c>
      <c r="HM30" s="302">
        <v>0.98</v>
      </c>
      <c r="HN30" s="302">
        <v>0.98</v>
      </c>
      <c r="HO30" s="302">
        <v>0.98</v>
      </c>
      <c r="HP30" s="302">
        <v>0.98</v>
      </c>
      <c r="HQ30" s="302">
        <v>0.98</v>
      </c>
      <c r="HR30" s="302">
        <v>0.98</v>
      </c>
      <c r="HS30" s="302">
        <v>0.98</v>
      </c>
      <c r="HT30" s="302">
        <v>0.98</v>
      </c>
      <c r="HU30" s="302">
        <v>0.98</v>
      </c>
      <c r="HV30" s="302">
        <v>0.98</v>
      </c>
      <c r="HW30" s="302">
        <v>0.98</v>
      </c>
      <c r="HX30" s="302">
        <v>0.98</v>
      </c>
      <c r="HY30" s="302">
        <v>0.98</v>
      </c>
      <c r="HZ30" s="302">
        <v>0.98</v>
      </c>
      <c r="IA30" s="302">
        <v>0.98</v>
      </c>
      <c r="IB30" s="302">
        <v>0.98</v>
      </c>
      <c r="IC30" s="302">
        <v>0.98</v>
      </c>
      <c r="ID30" s="302">
        <v>0.98</v>
      </c>
      <c r="IE30" s="302">
        <v>0.98</v>
      </c>
      <c r="IF30" s="302">
        <v>0.98</v>
      </c>
      <c r="IG30" s="302">
        <v>0.98</v>
      </c>
    </row>
    <row r="31" spans="1:241" x14ac:dyDescent="0.25">
      <c r="A31" s="405" t="s">
        <v>1084</v>
      </c>
      <c r="B31" s="412"/>
      <c r="C31" s="412" t="str">
        <f>IF(C28&gt;=C30,(MROUND(C28,0.005)),"")</f>
        <v/>
      </c>
      <c r="D31" s="412" t="str">
        <f t="shared" ref="D31:I31" si="64">IF(D28&gt;=D30,(MROUND(D28,0.005)),"")</f>
        <v/>
      </c>
      <c r="E31" s="412" t="str">
        <f t="shared" si="64"/>
        <v/>
      </c>
      <c r="F31" s="412">
        <f t="shared" si="64"/>
        <v>0.98</v>
      </c>
      <c r="G31" s="412" t="str">
        <f t="shared" si="64"/>
        <v/>
      </c>
      <c r="H31" s="412" t="str">
        <f t="shared" si="64"/>
        <v/>
      </c>
      <c r="I31" s="412" t="str">
        <f t="shared" si="64"/>
        <v/>
      </c>
      <c r="J31" s="412" t="str">
        <f t="shared" ref="J31:K31" si="65">IF(J28&gt;=J30,(MROUND(J28,0.005)),"")</f>
        <v/>
      </c>
      <c r="K31" s="412">
        <f t="shared" si="65"/>
        <v>0.98</v>
      </c>
      <c r="L31" s="412" t="str">
        <f t="shared" ref="L31:M31" si="66">IF(L28&gt;=L30,(MROUND(L28,0.005)),"")</f>
        <v/>
      </c>
      <c r="M31" s="412">
        <f t="shared" si="66"/>
        <v>1</v>
      </c>
      <c r="N31" s="412"/>
      <c r="O31" s="412" t="str">
        <f t="shared" ref="O31" si="67">IF(O28&gt;=O30,(MROUND(O28,0.005)),"")</f>
        <v/>
      </c>
      <c r="P31" s="412"/>
      <c r="Q31" s="412">
        <f t="shared" ref="Q31:AJ31" si="68">IF(Q28&gt;=Q30,(MROUND(Q28,0.005)),"")</f>
        <v>0.96499999999999997</v>
      </c>
      <c r="R31" s="412" t="str">
        <f t="shared" si="68"/>
        <v/>
      </c>
      <c r="S31" s="412" t="str">
        <f t="shared" si="68"/>
        <v/>
      </c>
      <c r="T31" s="412">
        <f t="shared" si="68"/>
        <v>0.97499999999999998</v>
      </c>
      <c r="U31" s="412">
        <f t="shared" si="68"/>
        <v>1</v>
      </c>
      <c r="V31" s="412" t="str">
        <f t="shared" si="68"/>
        <v/>
      </c>
      <c r="W31" s="412" t="str">
        <f t="shared" si="68"/>
        <v/>
      </c>
      <c r="X31" s="412" t="str">
        <f t="shared" si="68"/>
        <v/>
      </c>
      <c r="Y31" s="412">
        <f t="shared" si="68"/>
        <v>0.98</v>
      </c>
      <c r="Z31" s="412">
        <f t="shared" si="68"/>
        <v>1</v>
      </c>
      <c r="AA31" s="412">
        <f t="shared" si="68"/>
        <v>0.99</v>
      </c>
      <c r="AB31" s="412">
        <f t="shared" si="68"/>
        <v>0.98</v>
      </c>
      <c r="AC31" s="412" t="str">
        <f t="shared" si="68"/>
        <v/>
      </c>
      <c r="AD31" s="412" t="str">
        <f t="shared" si="68"/>
        <v/>
      </c>
      <c r="AE31" s="412" t="str">
        <f t="shared" si="68"/>
        <v/>
      </c>
      <c r="AF31" s="412" t="str">
        <f t="shared" si="68"/>
        <v/>
      </c>
      <c r="AG31" s="412" t="str">
        <f t="shared" si="68"/>
        <v/>
      </c>
      <c r="AH31" s="412" t="str">
        <f t="shared" si="68"/>
        <v/>
      </c>
      <c r="AI31" s="412" t="str">
        <f t="shared" si="68"/>
        <v/>
      </c>
      <c r="AJ31" s="412" t="str">
        <f t="shared" si="68"/>
        <v/>
      </c>
      <c r="AK31" s="412"/>
      <c r="AL31" s="412" t="str">
        <f t="shared" ref="AL31:AQ31" si="69">IF(AL28&gt;=AL30,(MROUND(AL28,0.005)),"")</f>
        <v/>
      </c>
      <c r="AM31" s="412">
        <f t="shared" si="69"/>
        <v>0.98</v>
      </c>
      <c r="AN31" s="412">
        <f t="shared" si="69"/>
        <v>0.99</v>
      </c>
      <c r="AO31" s="412">
        <f t="shared" si="69"/>
        <v>0.98499999999999999</v>
      </c>
      <c r="AP31" s="412" t="str">
        <f t="shared" si="69"/>
        <v/>
      </c>
      <c r="AQ31" s="412" t="str">
        <f t="shared" si="69"/>
        <v/>
      </c>
      <c r="AR31" s="412" t="str">
        <f t="shared" ref="AR31:AU31" si="70">IF(AR28&gt;=AR30,(MROUND(AR28,0.005)),"")</f>
        <v/>
      </c>
      <c r="AS31" s="412" t="str">
        <f t="shared" si="70"/>
        <v/>
      </c>
      <c r="AT31" s="412" t="str">
        <f t="shared" si="70"/>
        <v/>
      </c>
      <c r="AU31" s="412" t="str">
        <f t="shared" si="70"/>
        <v/>
      </c>
      <c r="AV31" s="412">
        <f t="shared" ref="AV31:AY31" si="71">IF(AV28&gt;=AV30,(MROUND(AV28,0.005)),"")</f>
        <v>1</v>
      </c>
      <c r="AW31" s="412">
        <f t="shared" si="71"/>
        <v>0.98</v>
      </c>
      <c r="AX31" s="412" t="str">
        <f t="shared" si="71"/>
        <v/>
      </c>
      <c r="AY31" s="412">
        <f t="shared" si="71"/>
        <v>0.98499999999999999</v>
      </c>
      <c r="AZ31" s="412" t="str">
        <f t="shared" ref="AZ31:BC31" si="72">IF(AZ28&gt;=AZ30,(MROUND(AZ28,0.005)),"")</f>
        <v/>
      </c>
      <c r="BA31" s="412" t="str">
        <f t="shared" si="72"/>
        <v/>
      </c>
      <c r="BB31" s="412" t="str">
        <f t="shared" si="72"/>
        <v/>
      </c>
      <c r="BC31" s="412" t="str">
        <f t="shared" si="72"/>
        <v/>
      </c>
      <c r="BD31" s="412" t="str">
        <f t="shared" ref="BD31:BG31" si="73">IF(BD28&gt;=BD30,(MROUND(BD28,0.005)),"")</f>
        <v/>
      </c>
      <c r="BE31" s="412">
        <f t="shared" si="73"/>
        <v>1</v>
      </c>
      <c r="BF31" s="412" t="str">
        <f t="shared" si="73"/>
        <v/>
      </c>
      <c r="BG31" s="412" t="str">
        <f t="shared" si="73"/>
        <v/>
      </c>
      <c r="BH31" s="412" t="str">
        <f t="shared" ref="BH31" si="74">IF(BH28&gt;=BH30,(MROUND(BH28,0.005)),"")</f>
        <v/>
      </c>
      <c r="BI31" s="412"/>
      <c r="BJ31" s="412">
        <f t="shared" ref="BJ31:DU31" si="75">IF(BJ28&gt;=BJ30,(MROUND(BJ28,0.005)),"")</f>
        <v>1</v>
      </c>
      <c r="BK31" s="412" t="str">
        <f t="shared" si="75"/>
        <v/>
      </c>
      <c r="BL31" s="412" t="str">
        <f t="shared" si="75"/>
        <v/>
      </c>
      <c r="BM31" s="412">
        <f t="shared" si="75"/>
        <v>1</v>
      </c>
      <c r="BN31" s="412" t="str">
        <f t="shared" si="75"/>
        <v/>
      </c>
      <c r="BO31" s="412" t="str">
        <f t="shared" si="75"/>
        <v/>
      </c>
      <c r="BP31" s="412" t="str">
        <f t="shared" si="75"/>
        <v/>
      </c>
      <c r="BQ31" s="412" t="str">
        <f t="shared" si="75"/>
        <v/>
      </c>
      <c r="BR31" s="412" t="str">
        <f t="shared" si="75"/>
        <v/>
      </c>
      <c r="BS31" s="412" t="str">
        <f t="shared" si="75"/>
        <v/>
      </c>
      <c r="BT31" s="412">
        <f t="shared" si="75"/>
        <v>1</v>
      </c>
      <c r="BU31" s="412" t="str">
        <f t="shared" si="75"/>
        <v/>
      </c>
      <c r="BV31" s="412">
        <f t="shared" si="75"/>
        <v>1</v>
      </c>
      <c r="BW31" s="412">
        <f t="shared" si="75"/>
        <v>1</v>
      </c>
      <c r="BX31" s="412">
        <f t="shared" si="75"/>
        <v>1</v>
      </c>
      <c r="BY31" s="412">
        <f t="shared" si="75"/>
        <v>1</v>
      </c>
      <c r="BZ31" s="412" t="str">
        <f t="shared" si="75"/>
        <v/>
      </c>
      <c r="CA31" s="412">
        <f t="shared" si="75"/>
        <v>1</v>
      </c>
      <c r="CB31" s="412">
        <f t="shared" si="75"/>
        <v>1</v>
      </c>
      <c r="CC31" s="412" t="str">
        <f t="shared" si="75"/>
        <v/>
      </c>
      <c r="CD31" s="412">
        <f t="shared" si="75"/>
        <v>1</v>
      </c>
      <c r="CE31" s="412">
        <f t="shared" si="75"/>
        <v>1</v>
      </c>
      <c r="CF31" s="412">
        <f t="shared" si="75"/>
        <v>1</v>
      </c>
      <c r="CG31" s="412" t="str">
        <f t="shared" si="75"/>
        <v/>
      </c>
      <c r="CH31" s="412" t="str">
        <f t="shared" si="75"/>
        <v/>
      </c>
      <c r="CI31" s="412">
        <f t="shared" si="75"/>
        <v>1</v>
      </c>
      <c r="CJ31" s="412">
        <f t="shared" si="75"/>
        <v>1</v>
      </c>
      <c r="CK31" s="412">
        <f t="shared" si="75"/>
        <v>1</v>
      </c>
      <c r="CL31" s="412" t="str">
        <f t="shared" si="75"/>
        <v/>
      </c>
      <c r="CM31" s="412" t="str">
        <f t="shared" si="75"/>
        <v/>
      </c>
      <c r="CN31" s="412" t="str">
        <f t="shared" si="75"/>
        <v/>
      </c>
      <c r="CO31" s="412" t="str">
        <f t="shared" si="75"/>
        <v/>
      </c>
      <c r="CP31" s="412" t="str">
        <f t="shared" si="75"/>
        <v/>
      </c>
      <c r="CQ31" s="412" t="str">
        <f t="shared" si="75"/>
        <v/>
      </c>
      <c r="CR31" s="412">
        <f t="shared" si="75"/>
        <v>1</v>
      </c>
      <c r="CS31" s="412" t="str">
        <f t="shared" si="75"/>
        <v/>
      </c>
      <c r="CT31" s="412" t="str">
        <f t="shared" si="75"/>
        <v/>
      </c>
      <c r="CU31" s="412" t="str">
        <f t="shared" si="75"/>
        <v/>
      </c>
      <c r="CV31" s="412" t="str">
        <f t="shared" si="75"/>
        <v/>
      </c>
      <c r="CW31" s="412" t="str">
        <f t="shared" si="75"/>
        <v/>
      </c>
      <c r="CX31" s="412">
        <f t="shared" si="75"/>
        <v>1</v>
      </c>
      <c r="CY31" s="412" t="str">
        <f t="shared" si="75"/>
        <v/>
      </c>
      <c r="CZ31" s="412">
        <f t="shared" si="75"/>
        <v>1</v>
      </c>
      <c r="DA31" s="412">
        <f t="shared" si="75"/>
        <v>1</v>
      </c>
      <c r="DB31" s="412" t="str">
        <f t="shared" si="75"/>
        <v/>
      </c>
      <c r="DC31" s="412">
        <f t="shared" si="75"/>
        <v>1</v>
      </c>
      <c r="DD31" s="412" t="str">
        <f t="shared" si="75"/>
        <v/>
      </c>
      <c r="DE31" s="412" t="str">
        <f t="shared" si="75"/>
        <v/>
      </c>
      <c r="DF31" s="412" t="str">
        <f t="shared" si="75"/>
        <v/>
      </c>
      <c r="DG31" s="412" t="str">
        <f t="shared" si="75"/>
        <v/>
      </c>
      <c r="DH31" s="412" t="str">
        <f t="shared" si="75"/>
        <v/>
      </c>
      <c r="DI31" s="412">
        <f t="shared" si="75"/>
        <v>1</v>
      </c>
      <c r="DJ31" s="412">
        <f t="shared" si="75"/>
        <v>1</v>
      </c>
      <c r="DK31" s="412">
        <f t="shared" si="75"/>
        <v>1</v>
      </c>
      <c r="DL31" s="412">
        <f t="shared" si="75"/>
        <v>1</v>
      </c>
      <c r="DM31" s="412">
        <f t="shared" si="75"/>
        <v>1</v>
      </c>
      <c r="DN31" s="412">
        <f t="shared" si="75"/>
        <v>1</v>
      </c>
      <c r="DO31" s="412">
        <f t="shared" si="75"/>
        <v>1</v>
      </c>
      <c r="DP31" s="412">
        <f t="shared" si="75"/>
        <v>1</v>
      </c>
      <c r="DQ31" s="412" t="str">
        <f t="shared" si="75"/>
        <v/>
      </c>
      <c r="DR31" s="412" t="str">
        <f t="shared" si="75"/>
        <v/>
      </c>
      <c r="DS31" s="412">
        <f t="shared" si="75"/>
        <v>1</v>
      </c>
      <c r="DT31" s="412" t="str">
        <f t="shared" si="75"/>
        <v/>
      </c>
      <c r="DU31" s="412" t="str">
        <f t="shared" si="75"/>
        <v/>
      </c>
      <c r="DV31" s="412" t="str">
        <f t="shared" ref="DV31:EI31" si="76">IF(DV28&gt;=DV30,(MROUND(DV28,0.005)),"")</f>
        <v/>
      </c>
      <c r="DW31" s="412" t="str">
        <f t="shared" si="76"/>
        <v/>
      </c>
      <c r="DX31" s="412" t="str">
        <f t="shared" si="76"/>
        <v/>
      </c>
      <c r="DY31" s="412" t="str">
        <f t="shared" si="76"/>
        <v/>
      </c>
      <c r="DZ31" s="412" t="str">
        <f t="shared" si="76"/>
        <v/>
      </c>
      <c r="EA31" s="412" t="str">
        <f t="shared" si="76"/>
        <v/>
      </c>
      <c r="EB31" s="412" t="str">
        <f t="shared" si="76"/>
        <v/>
      </c>
      <c r="EC31" s="412" t="str">
        <f t="shared" si="76"/>
        <v/>
      </c>
      <c r="ED31" s="412" t="str">
        <f t="shared" si="76"/>
        <v/>
      </c>
      <c r="EE31" s="412" t="str">
        <f t="shared" si="76"/>
        <v/>
      </c>
      <c r="EF31" s="412" t="str">
        <f t="shared" si="76"/>
        <v/>
      </c>
      <c r="EG31" s="412" t="str">
        <f t="shared" si="76"/>
        <v/>
      </c>
      <c r="EH31" s="412" t="str">
        <f t="shared" si="76"/>
        <v/>
      </c>
      <c r="EI31" s="412">
        <f t="shared" si="76"/>
        <v>1</v>
      </c>
      <c r="EJ31" s="413"/>
      <c r="EK31" s="413"/>
      <c r="EL31" s="413"/>
      <c r="EM31" s="413"/>
      <c r="EN31" s="413"/>
      <c r="FA31" s="412">
        <f t="shared" ref="FA31:FJ31" si="77">IF(FA28&gt;=FA30,(MROUND(FA28,0.005)),"")</f>
        <v>1</v>
      </c>
      <c r="FB31" s="412">
        <f t="shared" si="77"/>
        <v>1</v>
      </c>
      <c r="FC31" s="412">
        <f t="shared" si="77"/>
        <v>1</v>
      </c>
      <c r="FD31" s="412" t="str">
        <f t="shared" si="77"/>
        <v/>
      </c>
      <c r="FE31" s="412" t="str">
        <f t="shared" si="77"/>
        <v/>
      </c>
      <c r="FF31" s="412" t="str">
        <f t="shared" si="77"/>
        <v/>
      </c>
      <c r="FG31" s="412" t="str">
        <f t="shared" si="77"/>
        <v/>
      </c>
      <c r="FH31" s="412" t="str">
        <f t="shared" si="77"/>
        <v/>
      </c>
      <c r="FI31" s="412">
        <f t="shared" si="77"/>
        <v>1</v>
      </c>
      <c r="FJ31" s="412">
        <f t="shared" si="77"/>
        <v>1</v>
      </c>
      <c r="FK31" s="412" t="str">
        <f t="shared" ref="FK31:FO31" si="78">IF(FK28&gt;=FK30,(MROUND(FK28,0.005)),"")</f>
        <v/>
      </c>
      <c r="FL31" s="412" t="str">
        <f t="shared" si="78"/>
        <v/>
      </c>
      <c r="FM31" s="412" t="str">
        <f t="shared" si="78"/>
        <v/>
      </c>
      <c r="FN31" s="412" t="str">
        <f t="shared" si="78"/>
        <v/>
      </c>
      <c r="FO31" s="412" t="str">
        <f t="shared" si="78"/>
        <v/>
      </c>
      <c r="FP31" s="412" t="str">
        <f t="shared" ref="FP31:FT31" si="79">IF(FP28&gt;=FP30,(MROUND(FP28,0.005)),"")</f>
        <v/>
      </c>
      <c r="FQ31" s="412" t="str">
        <f t="shared" si="79"/>
        <v/>
      </c>
      <c r="FR31" s="412">
        <f t="shared" si="79"/>
        <v>1</v>
      </c>
      <c r="FS31" s="412" t="str">
        <f t="shared" si="79"/>
        <v/>
      </c>
      <c r="FT31" s="412" t="str">
        <f t="shared" si="79"/>
        <v/>
      </c>
      <c r="FU31" s="412" t="str">
        <f t="shared" ref="FU31:FY31" si="80">IF(FU28&gt;=FU30,(MROUND(FU28,0.005)),"")</f>
        <v/>
      </c>
      <c r="FV31" s="412" t="str">
        <f t="shared" si="80"/>
        <v/>
      </c>
      <c r="FW31" s="412" t="str">
        <f t="shared" si="80"/>
        <v/>
      </c>
      <c r="FX31" s="412" t="str">
        <f t="shared" si="80"/>
        <v/>
      </c>
      <c r="FY31" s="412" t="str">
        <f t="shared" si="80"/>
        <v/>
      </c>
      <c r="FZ31" s="412" t="str">
        <f t="shared" ref="FZ31:GD31" si="81">IF(FZ28&gt;=FZ30,(MROUND(FZ28,0.005)),"")</f>
        <v/>
      </c>
      <c r="GA31" s="412" t="str">
        <f t="shared" si="81"/>
        <v/>
      </c>
      <c r="GB31" s="412">
        <f t="shared" si="81"/>
        <v>1</v>
      </c>
      <c r="GC31" s="412" t="str">
        <f t="shared" si="81"/>
        <v/>
      </c>
      <c r="GD31" s="412" t="str">
        <f t="shared" si="81"/>
        <v/>
      </c>
      <c r="GE31" s="412">
        <f t="shared" ref="GE31:GI31" si="82">IF(GE28&gt;=GE30,(MROUND(GE28,0.005)),"")</f>
        <v>1</v>
      </c>
      <c r="GF31" s="412">
        <f t="shared" si="82"/>
        <v>1</v>
      </c>
      <c r="GG31" s="412">
        <f t="shared" si="82"/>
        <v>1</v>
      </c>
      <c r="GH31" s="412" t="str">
        <f t="shared" si="82"/>
        <v/>
      </c>
      <c r="GI31" s="412" t="str">
        <f t="shared" si="82"/>
        <v/>
      </c>
      <c r="GJ31" s="412">
        <f t="shared" ref="GJ31:GN31" si="83">IF(GJ28&gt;=GJ30,(MROUND(GJ28,0.005)),"")</f>
        <v>1</v>
      </c>
      <c r="GK31" s="412">
        <f t="shared" si="83"/>
        <v>1</v>
      </c>
      <c r="GL31" s="412">
        <f t="shared" si="83"/>
        <v>1</v>
      </c>
      <c r="GM31" s="412">
        <f t="shared" si="83"/>
        <v>1</v>
      </c>
      <c r="GN31" s="412">
        <f t="shared" si="83"/>
        <v>1</v>
      </c>
      <c r="GO31" s="412" t="str">
        <f t="shared" ref="GO31:GS31" si="84">IF(GO28&gt;=GO30,(MROUND(GO28,0.005)),"")</f>
        <v/>
      </c>
      <c r="GP31" s="412" t="str">
        <f t="shared" si="84"/>
        <v/>
      </c>
      <c r="GQ31" s="412">
        <f t="shared" si="84"/>
        <v>1</v>
      </c>
      <c r="GR31" s="412" t="str">
        <f t="shared" si="84"/>
        <v/>
      </c>
      <c r="GS31" s="412">
        <f t="shared" si="84"/>
        <v>1</v>
      </c>
      <c r="GT31" s="412">
        <f t="shared" ref="GT31:GX31" si="85">IF(GT28&gt;=GT30,(MROUND(GT28,0.005)),"")</f>
        <v>1</v>
      </c>
      <c r="GU31" s="412" t="str">
        <f t="shared" si="85"/>
        <v/>
      </c>
      <c r="GV31" s="412" t="str">
        <f t="shared" si="85"/>
        <v/>
      </c>
      <c r="GW31" s="412" t="str">
        <f t="shared" si="85"/>
        <v/>
      </c>
      <c r="GX31" s="412" t="str">
        <f t="shared" si="85"/>
        <v/>
      </c>
      <c r="GY31" s="412" t="str">
        <f t="shared" ref="GY31:HC31" si="86">IF(GY28&gt;=GY30,(MROUND(GY28,0.005)),"")</f>
        <v/>
      </c>
      <c r="GZ31" s="412">
        <f t="shared" si="86"/>
        <v>1</v>
      </c>
      <c r="HA31" s="412">
        <f t="shared" si="86"/>
        <v>1</v>
      </c>
      <c r="HB31" s="412" t="str">
        <f t="shared" si="86"/>
        <v/>
      </c>
      <c r="HC31" s="412">
        <f t="shared" si="86"/>
        <v>1</v>
      </c>
      <c r="HD31" s="412">
        <f t="shared" ref="HD31:HH31" si="87">IF(HD28&gt;=HD30,(MROUND(HD28,0.005)),"")</f>
        <v>1</v>
      </c>
      <c r="HE31" s="412" t="str">
        <f t="shared" si="87"/>
        <v/>
      </c>
      <c r="HF31" s="412">
        <f t="shared" si="87"/>
        <v>1</v>
      </c>
      <c r="HG31" s="412" t="str">
        <f t="shared" si="87"/>
        <v/>
      </c>
      <c r="HH31" s="412" t="str">
        <f t="shared" si="87"/>
        <v/>
      </c>
      <c r="HI31" s="412" t="str">
        <f t="shared" ref="HI31:HM31" si="88">IF(HI28&gt;=HI30,(MROUND(HI28,0.005)),"")</f>
        <v/>
      </c>
      <c r="HJ31" s="412" t="str">
        <f t="shared" si="88"/>
        <v/>
      </c>
      <c r="HK31" s="412" t="str">
        <f t="shared" si="88"/>
        <v/>
      </c>
      <c r="HL31" s="412" t="str">
        <f t="shared" si="88"/>
        <v/>
      </c>
      <c r="HM31" s="412" t="str">
        <f t="shared" si="88"/>
        <v/>
      </c>
      <c r="HN31" s="412" t="str">
        <f t="shared" ref="HN31:HR31" si="89">IF(HN28&gt;=HN30,(MROUND(HN28,0.005)),"")</f>
        <v/>
      </c>
      <c r="HO31" s="412" t="str">
        <f t="shared" si="89"/>
        <v/>
      </c>
      <c r="HP31" s="412" t="str">
        <f t="shared" si="89"/>
        <v/>
      </c>
      <c r="HQ31" s="412" t="str">
        <f t="shared" si="89"/>
        <v/>
      </c>
      <c r="HR31" s="412" t="str">
        <f t="shared" si="89"/>
        <v/>
      </c>
      <c r="HS31" s="412" t="str">
        <f t="shared" ref="HS31:HW31" si="90">IF(HS28&gt;=HS30,(MROUND(HS28,0.005)),"")</f>
        <v/>
      </c>
      <c r="HT31" s="412">
        <f t="shared" si="90"/>
        <v>1</v>
      </c>
      <c r="HU31" s="412" t="str">
        <f t="shared" si="90"/>
        <v/>
      </c>
      <c r="HV31" s="412">
        <f t="shared" si="90"/>
        <v>1</v>
      </c>
      <c r="HW31" s="412" t="str">
        <f t="shared" si="90"/>
        <v/>
      </c>
      <c r="HX31" s="412" t="str">
        <f t="shared" ref="HX31:IB31" si="91">IF(HX28&gt;=HX30,(MROUND(HX28,0.005)),"")</f>
        <v/>
      </c>
      <c r="HY31" s="412" t="str">
        <f t="shared" si="91"/>
        <v/>
      </c>
      <c r="HZ31" s="412">
        <f t="shared" si="91"/>
        <v>1</v>
      </c>
      <c r="IA31" s="412">
        <f t="shared" si="91"/>
        <v>1</v>
      </c>
      <c r="IB31" s="412" t="str">
        <f t="shared" si="91"/>
        <v/>
      </c>
      <c r="IC31" s="412">
        <f t="shared" ref="IC31:IG31" si="92">IF(IC28&gt;=IC30,(MROUND(IC28,0.005)),"")</f>
        <v>1</v>
      </c>
      <c r="ID31" s="412">
        <f t="shared" si="92"/>
        <v>1</v>
      </c>
      <c r="IE31" s="412">
        <f t="shared" si="92"/>
        <v>1</v>
      </c>
      <c r="IF31" s="412" t="str">
        <f t="shared" si="92"/>
        <v/>
      </c>
      <c r="IG31" s="412" t="str">
        <f t="shared" si="92"/>
        <v/>
      </c>
    </row>
    <row r="32" spans="1:241" x14ac:dyDescent="0.25">
      <c r="A32" s="405" t="s">
        <v>1085</v>
      </c>
      <c r="B32" s="412"/>
      <c r="C32" s="412">
        <f t="shared" ref="C32:O32" si="93">IF(C28&lt;C30,(MROUND(C28,0.005)),"")</f>
        <v>0.96</v>
      </c>
      <c r="D32" s="412">
        <f t="shared" si="93"/>
        <v>0.97499999999999998</v>
      </c>
      <c r="E32" s="412">
        <f t="shared" si="93"/>
        <v>0.95000000000000007</v>
      </c>
      <c r="F32" s="412" t="str">
        <f t="shared" si="93"/>
        <v/>
      </c>
      <c r="G32" s="412">
        <f t="shared" si="93"/>
        <v>0.94500000000000006</v>
      </c>
      <c r="H32" s="412">
        <f t="shared" si="93"/>
        <v>0.97499999999999998</v>
      </c>
      <c r="I32" s="412">
        <f t="shared" si="93"/>
        <v>0.96</v>
      </c>
      <c r="J32" s="412">
        <f t="shared" ref="J32:K32" si="94">IF(J28&lt;J30,(MROUND(J28,0.005)),"")</f>
        <v>0.95500000000000007</v>
      </c>
      <c r="K32" s="412" t="str">
        <f t="shared" si="94"/>
        <v/>
      </c>
      <c r="L32" s="412">
        <f t="shared" ref="L32:M32" si="95">IF(L28&lt;L30,(MROUND(L28,0.005)),"")</f>
        <v>0.94000000000000006</v>
      </c>
      <c r="M32" s="412" t="str">
        <f t="shared" si="95"/>
        <v/>
      </c>
      <c r="N32" s="412" t="str">
        <f t="shared" si="93"/>
        <v/>
      </c>
      <c r="O32" s="412">
        <f t="shared" si="93"/>
        <v>0.95500000000000007</v>
      </c>
      <c r="P32" s="412"/>
      <c r="Q32" s="412" t="str">
        <f t="shared" ref="Q32:AJ32" si="96">IF(Q28&lt;Q30,(MROUND(Q28,0.005)),"")</f>
        <v/>
      </c>
      <c r="R32" s="412"/>
      <c r="S32" s="412">
        <f t="shared" si="96"/>
        <v>0.95000000000000007</v>
      </c>
      <c r="T32" s="412" t="str">
        <f t="shared" si="96"/>
        <v/>
      </c>
      <c r="U32" s="412" t="str">
        <f t="shared" si="96"/>
        <v/>
      </c>
      <c r="V32" s="412"/>
      <c r="W32" s="412">
        <f t="shared" si="96"/>
        <v>0.93</v>
      </c>
      <c r="X32" s="412">
        <f t="shared" si="96"/>
        <v>0.94000000000000006</v>
      </c>
      <c r="Y32" s="412" t="str">
        <f t="shared" si="96"/>
        <v/>
      </c>
      <c r="Z32" s="412" t="str">
        <f t="shared" si="96"/>
        <v/>
      </c>
      <c r="AA32" s="412" t="str">
        <f t="shared" si="96"/>
        <v/>
      </c>
      <c r="AB32" s="412" t="str">
        <f t="shared" si="96"/>
        <v/>
      </c>
      <c r="AC32" s="412">
        <f t="shared" si="96"/>
        <v>0.95000000000000007</v>
      </c>
      <c r="AD32" s="412"/>
      <c r="AE32" s="412"/>
      <c r="AF32" s="412"/>
      <c r="AG32" s="412"/>
      <c r="AH32" s="412">
        <f t="shared" si="96"/>
        <v>0.94500000000000006</v>
      </c>
      <c r="AI32" s="412">
        <f t="shared" si="96"/>
        <v>0</v>
      </c>
      <c r="AJ32" s="412">
        <f t="shared" si="96"/>
        <v>0</v>
      </c>
      <c r="AK32" s="412"/>
      <c r="AL32" s="412">
        <f t="shared" ref="AL32:DN32" si="97">IF(AL28&lt;AL30,(MROUND(AL28,0.005)),"")</f>
        <v>0.96499999999999997</v>
      </c>
      <c r="AM32" s="412" t="str">
        <f t="shared" si="97"/>
        <v/>
      </c>
      <c r="AN32" s="412" t="str">
        <f t="shared" si="97"/>
        <v/>
      </c>
      <c r="AO32" s="412" t="str">
        <f t="shared" si="97"/>
        <v/>
      </c>
      <c r="AP32" s="412">
        <f t="shared" si="97"/>
        <v>0.93</v>
      </c>
      <c r="AQ32" s="412">
        <f t="shared" si="97"/>
        <v>0.93500000000000005</v>
      </c>
      <c r="AR32" s="412">
        <f t="shared" ref="AR32:AU32" si="98">IF(AR28&lt;AR30,(MROUND(AR28,0.005)),"")</f>
        <v>0.94000000000000006</v>
      </c>
      <c r="AS32" s="412">
        <f t="shared" si="98"/>
        <v>0.95500000000000007</v>
      </c>
      <c r="AT32" s="412">
        <f t="shared" si="98"/>
        <v>0.95500000000000007</v>
      </c>
      <c r="AU32" s="412">
        <f t="shared" si="98"/>
        <v>0.97499999999999998</v>
      </c>
      <c r="AV32" s="412" t="str">
        <f t="shared" ref="AV32:AY32" si="99">IF(AV28&lt;AV30,(MROUND(AV28,0.005)),"")</f>
        <v/>
      </c>
      <c r="AW32" s="412" t="str">
        <f t="shared" si="99"/>
        <v/>
      </c>
      <c r="AX32" s="412">
        <f t="shared" si="99"/>
        <v>0.95500000000000007</v>
      </c>
      <c r="AY32" s="412" t="str">
        <f t="shared" si="99"/>
        <v/>
      </c>
      <c r="AZ32" s="412">
        <f t="shared" ref="AZ32:BC32" si="100">IF(AZ28&lt;AZ30,(MROUND(AZ28,0.005)),"")</f>
        <v>0.97</v>
      </c>
      <c r="BA32" s="412">
        <f t="shared" si="100"/>
        <v>0.96</v>
      </c>
      <c r="BB32" s="412">
        <f t="shared" si="100"/>
        <v>0.91500000000000004</v>
      </c>
      <c r="BC32" s="412">
        <f t="shared" si="100"/>
        <v>0.94000000000000006</v>
      </c>
      <c r="BD32" s="412">
        <f t="shared" ref="BD32:BG32" si="101">IF(BD28&lt;BD30,(MROUND(BD28,0.005)),"")</f>
        <v>0.95000000000000007</v>
      </c>
      <c r="BE32" s="412" t="str">
        <f t="shared" si="101"/>
        <v/>
      </c>
      <c r="BF32" s="412">
        <f t="shared" si="101"/>
        <v>0</v>
      </c>
      <c r="BG32" s="412">
        <f t="shared" si="101"/>
        <v>0</v>
      </c>
      <c r="BH32" s="412">
        <f t="shared" ref="BH32" si="102">IF(BH28&lt;BH30,(MROUND(BH28,0.005)),"")</f>
        <v>0</v>
      </c>
      <c r="BI32" s="412" t="str">
        <f t="shared" si="97"/>
        <v/>
      </c>
      <c r="BJ32" s="412" t="str">
        <f t="shared" si="97"/>
        <v/>
      </c>
      <c r="BK32" s="412">
        <f t="shared" si="97"/>
        <v>0.93</v>
      </c>
      <c r="BL32" s="412">
        <f t="shared" si="97"/>
        <v>0.89</v>
      </c>
      <c r="BM32" s="412" t="str">
        <f t="shared" si="97"/>
        <v/>
      </c>
      <c r="BN32" s="412">
        <f t="shared" si="97"/>
        <v>0</v>
      </c>
      <c r="BO32" s="412">
        <f t="shared" si="97"/>
        <v>0</v>
      </c>
      <c r="BP32" s="412">
        <f t="shared" si="97"/>
        <v>0</v>
      </c>
      <c r="BQ32" s="412">
        <f t="shared" si="97"/>
        <v>0</v>
      </c>
      <c r="BR32" s="412">
        <f t="shared" si="97"/>
        <v>0</v>
      </c>
      <c r="BS32" s="412">
        <f t="shared" si="97"/>
        <v>0</v>
      </c>
      <c r="BT32" s="412" t="str">
        <f t="shared" si="97"/>
        <v/>
      </c>
      <c r="BU32" s="412">
        <f t="shared" si="97"/>
        <v>0.82000000000000006</v>
      </c>
      <c r="BV32" s="412" t="str">
        <f t="shared" si="97"/>
        <v/>
      </c>
      <c r="BW32" s="412" t="str">
        <f t="shared" si="97"/>
        <v/>
      </c>
      <c r="BX32" s="412" t="str">
        <f t="shared" si="97"/>
        <v/>
      </c>
      <c r="BY32" s="412" t="str">
        <f t="shared" si="97"/>
        <v/>
      </c>
      <c r="BZ32" s="412">
        <f t="shared" si="97"/>
        <v>0.93</v>
      </c>
      <c r="CA32" s="412" t="str">
        <f t="shared" si="97"/>
        <v/>
      </c>
      <c r="CB32" s="412" t="str">
        <f t="shared" si="97"/>
        <v/>
      </c>
      <c r="CC32" s="412">
        <f t="shared" si="97"/>
        <v>0.82000000000000006</v>
      </c>
      <c r="CD32" s="412" t="str">
        <f t="shared" si="97"/>
        <v/>
      </c>
      <c r="CE32" s="412" t="str">
        <f t="shared" si="97"/>
        <v/>
      </c>
      <c r="CF32" s="412" t="str">
        <f t="shared" si="97"/>
        <v/>
      </c>
      <c r="CG32" s="412">
        <f t="shared" si="97"/>
        <v>0.92</v>
      </c>
      <c r="CH32" s="412">
        <f t="shared" si="97"/>
        <v>0.95000000000000007</v>
      </c>
      <c r="CI32" s="412" t="str">
        <f t="shared" si="97"/>
        <v/>
      </c>
      <c r="CJ32" s="412" t="str">
        <f t="shared" si="97"/>
        <v/>
      </c>
      <c r="CK32" s="412" t="str">
        <f t="shared" si="97"/>
        <v/>
      </c>
      <c r="CL32" s="412">
        <f t="shared" si="97"/>
        <v>0</v>
      </c>
      <c r="CM32" s="412">
        <f t="shared" si="97"/>
        <v>0</v>
      </c>
      <c r="CN32" s="412">
        <f t="shared" si="97"/>
        <v>0</v>
      </c>
      <c r="CO32" s="412">
        <f t="shared" si="97"/>
        <v>0</v>
      </c>
      <c r="CP32" s="412">
        <f t="shared" si="97"/>
        <v>0.85</v>
      </c>
      <c r="CQ32" s="412">
        <f t="shared" si="97"/>
        <v>0.94000000000000006</v>
      </c>
      <c r="CR32" s="412" t="str">
        <f t="shared" si="97"/>
        <v/>
      </c>
      <c r="CS32" s="412">
        <f t="shared" si="97"/>
        <v>0.95000000000000007</v>
      </c>
      <c r="CT32" s="412">
        <f t="shared" si="97"/>
        <v>0.94000000000000006</v>
      </c>
      <c r="CU32" s="412">
        <f t="shared" si="97"/>
        <v>0.92500000000000004</v>
      </c>
      <c r="CV32" s="412">
        <f t="shared" si="97"/>
        <v>0</v>
      </c>
      <c r="CW32" s="412">
        <f t="shared" si="97"/>
        <v>0</v>
      </c>
      <c r="CX32" s="412" t="str">
        <f t="shared" si="97"/>
        <v/>
      </c>
      <c r="CY32" s="412">
        <f t="shared" si="97"/>
        <v>0.96</v>
      </c>
      <c r="CZ32" s="412" t="str">
        <f t="shared" si="97"/>
        <v/>
      </c>
      <c r="DA32" s="412" t="str">
        <f t="shared" si="97"/>
        <v/>
      </c>
      <c r="DB32" s="412">
        <f t="shared" si="97"/>
        <v>0.93</v>
      </c>
      <c r="DC32" s="412" t="str">
        <f t="shared" si="97"/>
        <v/>
      </c>
      <c r="DD32" s="412">
        <f t="shared" si="97"/>
        <v>0</v>
      </c>
      <c r="DE32" s="412">
        <f t="shared" si="97"/>
        <v>0</v>
      </c>
      <c r="DF32" s="412">
        <f t="shared" si="97"/>
        <v>0</v>
      </c>
      <c r="DG32" s="412">
        <f t="shared" si="97"/>
        <v>0</v>
      </c>
      <c r="DH32" s="412">
        <f t="shared" si="97"/>
        <v>0.94000000000000006</v>
      </c>
      <c r="DI32" s="412" t="str">
        <f t="shared" si="97"/>
        <v/>
      </c>
      <c r="DJ32" s="412" t="str">
        <f t="shared" si="97"/>
        <v/>
      </c>
      <c r="DK32" s="412" t="str">
        <f t="shared" si="97"/>
        <v/>
      </c>
      <c r="DL32" s="412" t="str">
        <f t="shared" si="97"/>
        <v/>
      </c>
      <c r="DM32" s="412" t="str">
        <f t="shared" si="97"/>
        <v/>
      </c>
      <c r="DN32" s="412" t="str">
        <f t="shared" si="97"/>
        <v/>
      </c>
      <c r="DO32" s="412" t="str">
        <f t="shared" ref="DO32:ED32" si="103">IF(DO28&lt;DO30,(MROUND(DO28,0.005)),"")</f>
        <v/>
      </c>
      <c r="DP32" s="412" t="str">
        <f t="shared" si="103"/>
        <v/>
      </c>
      <c r="DQ32" s="412">
        <f t="shared" si="103"/>
        <v>0.90500000000000003</v>
      </c>
      <c r="DR32" s="412">
        <f t="shared" si="103"/>
        <v>0.96</v>
      </c>
      <c r="DS32" s="412" t="str">
        <f t="shared" si="103"/>
        <v/>
      </c>
      <c r="DT32" s="412">
        <f t="shared" si="103"/>
        <v>0.95000000000000007</v>
      </c>
      <c r="DU32" s="412">
        <f t="shared" si="103"/>
        <v>0.89500000000000002</v>
      </c>
      <c r="DV32" s="412">
        <f t="shared" si="103"/>
        <v>0</v>
      </c>
      <c r="DW32" s="412">
        <f t="shared" si="103"/>
        <v>0</v>
      </c>
      <c r="DX32" s="412">
        <f t="shared" si="103"/>
        <v>0</v>
      </c>
      <c r="DY32" s="412">
        <f t="shared" si="103"/>
        <v>0</v>
      </c>
      <c r="DZ32" s="412">
        <f t="shared" si="103"/>
        <v>0</v>
      </c>
      <c r="EA32" s="412">
        <f t="shared" si="103"/>
        <v>0</v>
      </c>
      <c r="EB32" s="412">
        <f t="shared" si="103"/>
        <v>0</v>
      </c>
      <c r="EC32" s="412">
        <f t="shared" si="103"/>
        <v>0</v>
      </c>
      <c r="ED32" s="412">
        <f t="shared" si="103"/>
        <v>0</v>
      </c>
      <c r="EE32" s="412">
        <f>IF(EE28&lt;EE30,(MROUND(EE28,0.005)),"")</f>
        <v>0</v>
      </c>
      <c r="EF32" s="412">
        <f t="shared" ref="EF32:EI32" si="104">IF(EF28&lt;EF30,(MROUND(EF28,0.005)),"")</f>
        <v>0</v>
      </c>
      <c r="EG32" s="412">
        <f t="shared" si="104"/>
        <v>0.91</v>
      </c>
      <c r="EH32" s="412">
        <f t="shared" si="104"/>
        <v>0.96</v>
      </c>
      <c r="EI32" s="412" t="str">
        <f t="shared" si="104"/>
        <v/>
      </c>
      <c r="EJ32" s="413"/>
      <c r="EK32" s="413"/>
      <c r="EL32" s="413"/>
      <c r="EM32" s="413"/>
      <c r="EN32" s="413"/>
      <c r="FA32" s="412" t="str">
        <f t="shared" ref="FA32:FJ32" si="105">IF(FA28&lt;FA30,(MROUND(FA28,0.005)),"")</f>
        <v/>
      </c>
      <c r="FB32" s="412" t="str">
        <f t="shared" si="105"/>
        <v/>
      </c>
      <c r="FC32" s="412" t="str">
        <f t="shared" si="105"/>
        <v/>
      </c>
      <c r="FD32" s="412">
        <f t="shared" si="105"/>
        <v>0.96</v>
      </c>
      <c r="FE32" s="412">
        <f t="shared" si="105"/>
        <v>0.97</v>
      </c>
      <c r="FF32" s="412">
        <f t="shared" si="105"/>
        <v>0.88500000000000001</v>
      </c>
      <c r="FG32" s="412">
        <f t="shared" si="105"/>
        <v>0.95500000000000007</v>
      </c>
      <c r="FH32" s="412">
        <f t="shared" si="105"/>
        <v>0.82000000000000006</v>
      </c>
      <c r="FI32" s="412" t="str">
        <f t="shared" si="105"/>
        <v/>
      </c>
      <c r="FJ32" s="412" t="str">
        <f t="shared" si="105"/>
        <v/>
      </c>
      <c r="FK32" s="412">
        <f t="shared" ref="FK32:FO32" si="106">IF(FK28&lt;FK30,(MROUND(FK28,0.005)),"")</f>
        <v>0.96499999999999997</v>
      </c>
      <c r="FL32" s="412">
        <f t="shared" si="106"/>
        <v>0.9</v>
      </c>
      <c r="FM32" s="412">
        <f t="shared" si="106"/>
        <v>0.95000000000000007</v>
      </c>
      <c r="FN32" s="412">
        <f t="shared" si="106"/>
        <v>0.91500000000000004</v>
      </c>
      <c r="FO32" s="412">
        <f t="shared" si="106"/>
        <v>0.93500000000000005</v>
      </c>
      <c r="FP32" s="412">
        <f t="shared" ref="FP32:FT32" si="107">IF(FP28&lt;FP30,(MROUND(FP28,0.005)),"")</f>
        <v>0.93</v>
      </c>
      <c r="FQ32" s="412">
        <f t="shared" si="107"/>
        <v>0.93500000000000005</v>
      </c>
      <c r="FR32" s="412" t="str">
        <f t="shared" si="107"/>
        <v/>
      </c>
      <c r="FS32" s="412">
        <f t="shared" si="107"/>
        <v>0.94000000000000006</v>
      </c>
      <c r="FT32" s="412">
        <f t="shared" si="107"/>
        <v>0.92</v>
      </c>
      <c r="FU32" s="412">
        <f t="shared" ref="FU32:FY32" si="108">IF(FU28&lt;FU30,(MROUND(FU28,0.005)),"")</f>
        <v>0</v>
      </c>
      <c r="FV32" s="412">
        <f t="shared" si="108"/>
        <v>0</v>
      </c>
      <c r="FW32" s="412">
        <f t="shared" si="108"/>
        <v>0</v>
      </c>
      <c r="FX32" s="412">
        <f t="shared" si="108"/>
        <v>0.96</v>
      </c>
      <c r="FY32" s="412">
        <f t="shared" si="108"/>
        <v>0.95000000000000007</v>
      </c>
      <c r="FZ32" s="412">
        <f t="shared" ref="FZ32:GD32" si="109">IF(FZ28&lt;FZ30,(MROUND(FZ28,0.005)),"")</f>
        <v>0.95500000000000007</v>
      </c>
      <c r="GA32" s="412">
        <f t="shared" si="109"/>
        <v>0.95500000000000007</v>
      </c>
      <c r="GB32" s="412" t="str">
        <f t="shared" si="109"/>
        <v/>
      </c>
      <c r="GC32" s="412">
        <f t="shared" si="109"/>
        <v>0.93</v>
      </c>
      <c r="GD32" s="412">
        <f t="shared" si="109"/>
        <v>0.94000000000000006</v>
      </c>
      <c r="GE32" s="412" t="str">
        <f t="shared" ref="GE32:GI32" si="110">IF(GE28&lt;GE30,(MROUND(GE28,0.005)),"")</f>
        <v/>
      </c>
      <c r="GF32" s="412" t="str">
        <f t="shared" si="110"/>
        <v/>
      </c>
      <c r="GG32" s="412" t="str">
        <f t="shared" si="110"/>
        <v/>
      </c>
      <c r="GH32" s="412">
        <f t="shared" si="110"/>
        <v>0.96</v>
      </c>
      <c r="GI32" s="412">
        <f t="shared" si="110"/>
        <v>0.92</v>
      </c>
      <c r="GJ32" s="412" t="str">
        <f t="shared" ref="GJ32:GN32" si="111">IF(GJ28&lt;GJ30,(MROUND(GJ28,0.005)),"")</f>
        <v/>
      </c>
      <c r="GK32" s="412" t="str">
        <f t="shared" si="111"/>
        <v/>
      </c>
      <c r="GL32" s="412" t="str">
        <f t="shared" si="111"/>
        <v/>
      </c>
      <c r="GM32" s="412" t="str">
        <f t="shared" si="111"/>
        <v/>
      </c>
      <c r="GN32" s="412" t="str">
        <f t="shared" si="111"/>
        <v/>
      </c>
      <c r="GO32" s="412">
        <f t="shared" ref="GO32:GS32" si="112">IF(GO28&lt;GO30,(MROUND(GO28,0.005)),"")</f>
        <v>0.96</v>
      </c>
      <c r="GP32" s="412">
        <f t="shared" si="112"/>
        <v>0.97</v>
      </c>
      <c r="GQ32" s="412" t="str">
        <f t="shared" si="112"/>
        <v/>
      </c>
      <c r="GR32" s="412">
        <f t="shared" si="112"/>
        <v>0.96</v>
      </c>
      <c r="GS32" s="412" t="str">
        <f t="shared" si="112"/>
        <v/>
      </c>
      <c r="GT32" s="412" t="str">
        <f t="shared" ref="GT32:GX32" si="113">IF(GT28&lt;GT30,(MROUND(GT28,0.005)),"")</f>
        <v/>
      </c>
      <c r="GU32" s="412">
        <f t="shared" si="113"/>
        <v>0.94000000000000006</v>
      </c>
      <c r="GV32" s="412">
        <f t="shared" si="113"/>
        <v>0.96499999999999997</v>
      </c>
      <c r="GW32" s="412">
        <f t="shared" si="113"/>
        <v>0.92</v>
      </c>
      <c r="GX32" s="412">
        <f t="shared" si="113"/>
        <v>0.95500000000000007</v>
      </c>
      <c r="GY32" s="412">
        <f t="shared" ref="GY32:HC32" si="114">IF(GY28&lt;GY30,(MROUND(GY28,0.005)),"")</f>
        <v>0.95000000000000007</v>
      </c>
      <c r="GZ32" s="412" t="str">
        <f t="shared" si="114"/>
        <v/>
      </c>
      <c r="HA32" s="412" t="str">
        <f t="shared" si="114"/>
        <v/>
      </c>
      <c r="HB32" s="412">
        <f t="shared" si="114"/>
        <v>0.97</v>
      </c>
      <c r="HC32" s="412" t="str">
        <f t="shared" si="114"/>
        <v/>
      </c>
      <c r="HD32" s="412" t="str">
        <f t="shared" ref="HD32:HH32" si="115">IF(HD28&lt;HD30,(MROUND(HD28,0.005)),"")</f>
        <v/>
      </c>
      <c r="HE32" s="412">
        <f t="shared" si="115"/>
        <v>0.96</v>
      </c>
      <c r="HF32" s="412" t="str">
        <f t="shared" si="115"/>
        <v/>
      </c>
      <c r="HG32" s="412">
        <f t="shared" si="115"/>
        <v>0.96</v>
      </c>
      <c r="HH32" s="412">
        <f t="shared" si="115"/>
        <v>0.93</v>
      </c>
      <c r="HI32" s="412">
        <f t="shared" ref="HI32:HM32" si="116">IF(HI28&lt;HI30,(MROUND(HI28,0.005)),"")</f>
        <v>0.94000000000000006</v>
      </c>
      <c r="HJ32" s="412">
        <f t="shared" si="116"/>
        <v>0.96499999999999997</v>
      </c>
      <c r="HK32" s="412">
        <f t="shared" si="116"/>
        <v>0.97</v>
      </c>
      <c r="HL32" s="412">
        <f t="shared" si="116"/>
        <v>0</v>
      </c>
      <c r="HM32" s="412">
        <f t="shared" si="116"/>
        <v>0</v>
      </c>
      <c r="HN32" s="412">
        <f t="shared" ref="HN32:HR32" si="117">IF(HN28&lt;HN30,(MROUND(HN28,0.005)),"")</f>
        <v>0</v>
      </c>
      <c r="HO32" s="412">
        <f t="shared" si="117"/>
        <v>0</v>
      </c>
      <c r="HP32" s="412">
        <f t="shared" si="117"/>
        <v>0</v>
      </c>
      <c r="HQ32" s="412">
        <f t="shared" si="117"/>
        <v>0.88</v>
      </c>
      <c r="HR32" s="412">
        <f t="shared" si="117"/>
        <v>0.95000000000000007</v>
      </c>
      <c r="HS32" s="412">
        <f t="shared" ref="HS32:HW32" si="118">IF(HS28&lt;HS30,(MROUND(HS28,0.005)),"")</f>
        <v>0</v>
      </c>
      <c r="HT32" s="412" t="str">
        <f t="shared" si="118"/>
        <v/>
      </c>
      <c r="HU32" s="412">
        <f t="shared" si="118"/>
        <v>0.85</v>
      </c>
      <c r="HV32" s="412" t="str">
        <f t="shared" si="118"/>
        <v/>
      </c>
      <c r="HW32" s="412">
        <f t="shared" si="118"/>
        <v>0.91500000000000004</v>
      </c>
      <c r="HX32" s="412">
        <f t="shared" ref="HX32:IB32" si="119">IF(HX28&lt;HX30,(MROUND(HX28,0.005)),"")</f>
        <v>0.88</v>
      </c>
      <c r="HY32" s="412">
        <f t="shared" si="119"/>
        <v>0.91</v>
      </c>
      <c r="HZ32" s="412" t="str">
        <f t="shared" si="119"/>
        <v/>
      </c>
      <c r="IA32" s="412" t="str">
        <f t="shared" si="119"/>
        <v/>
      </c>
      <c r="IB32" s="412">
        <f t="shared" si="119"/>
        <v>0</v>
      </c>
      <c r="IC32" s="412" t="str">
        <f t="shared" ref="IC32:IG32" si="120">IF(IC28&lt;IC30,(MROUND(IC28,0.005)),"")</f>
        <v/>
      </c>
      <c r="ID32" s="412" t="str">
        <f t="shared" si="120"/>
        <v/>
      </c>
      <c r="IE32" s="412" t="str">
        <f t="shared" si="120"/>
        <v/>
      </c>
      <c r="IF32" s="412">
        <f t="shared" si="120"/>
        <v>0</v>
      </c>
      <c r="IG32" s="412">
        <f t="shared" si="120"/>
        <v>0</v>
      </c>
    </row>
  </sheetData>
  <dataConsolidate/>
  <mergeCells count="94">
    <mergeCell ref="HX3:IB3"/>
    <mergeCell ref="HX26:IB26"/>
    <mergeCell ref="CX3:DB3"/>
    <mergeCell ref="DC3:DG3"/>
    <mergeCell ref="CX26:DB26"/>
    <mergeCell ref="DC26:DG26"/>
    <mergeCell ref="DM26:DQ26"/>
    <mergeCell ref="DH26:DL26"/>
    <mergeCell ref="DH3:DL3"/>
    <mergeCell ref="DM3:DQ3"/>
    <mergeCell ref="EL3:EP3"/>
    <mergeCell ref="EG26:EK26"/>
    <mergeCell ref="EL26:EP26"/>
    <mergeCell ref="EG3:EK3"/>
    <mergeCell ref="DR3:DV3"/>
    <mergeCell ref="DW3:EA3"/>
    <mergeCell ref="DW26:EA26"/>
    <mergeCell ref="EB26:EF26"/>
    <mergeCell ref="DR26:DV26"/>
    <mergeCell ref="EB3:EF3"/>
    <mergeCell ref="FA3:FE3"/>
    <mergeCell ref="FA26:FE26"/>
    <mergeCell ref="EV3:EZ3"/>
    <mergeCell ref="EV26:EZ26"/>
    <mergeCell ref="EQ3:EU3"/>
    <mergeCell ref="EQ26:EU26"/>
    <mergeCell ref="FP26:FT26"/>
    <mergeCell ref="FK3:FO3"/>
    <mergeCell ref="FK26:FO26"/>
    <mergeCell ref="FF3:FJ3"/>
    <mergeCell ref="FF26:FJ26"/>
    <mergeCell ref="FP3:FT3"/>
    <mergeCell ref="CS26:CW26"/>
    <mergeCell ref="BO3:BS3"/>
    <mergeCell ref="BT26:BX26"/>
    <mergeCell ref="BY26:CC26"/>
    <mergeCell ref="CD26:CH26"/>
    <mergeCell ref="CS3:CW3"/>
    <mergeCell ref="CI26:CM26"/>
    <mergeCell ref="CN26:CR26"/>
    <mergeCell ref="CD3:CH3"/>
    <mergeCell ref="CI3:CM3"/>
    <mergeCell ref="CN3:CR3"/>
    <mergeCell ref="BY3:CC3"/>
    <mergeCell ref="AN3:AQ3"/>
    <mergeCell ref="AR3:AU3"/>
    <mergeCell ref="AI3:AM3"/>
    <mergeCell ref="AV3:AZ3"/>
    <mergeCell ref="BO26:BS26"/>
    <mergeCell ref="AV26:AZ26"/>
    <mergeCell ref="BA3:BD3"/>
    <mergeCell ref="BA26:BD26"/>
    <mergeCell ref="O3:Q3"/>
    <mergeCell ref="R3:U3"/>
    <mergeCell ref="V3:Y3"/>
    <mergeCell ref="BT3:BX3"/>
    <mergeCell ref="O26:Q26"/>
    <mergeCell ref="R26:U26"/>
    <mergeCell ref="V26:Y26"/>
    <mergeCell ref="BJ26:BN26"/>
    <mergeCell ref="AE26:AH26"/>
    <mergeCell ref="Z26:AD26"/>
    <mergeCell ref="AI26:AM26"/>
    <mergeCell ref="AN26:AQ26"/>
    <mergeCell ref="AR26:AU26"/>
    <mergeCell ref="BJ3:BN3"/>
    <mergeCell ref="Z3:AD3"/>
    <mergeCell ref="AE3:AH3"/>
    <mergeCell ref="GY3:HC3"/>
    <mergeCell ref="GY26:HC26"/>
    <mergeCell ref="FU3:FY3"/>
    <mergeCell ref="FU26:FY26"/>
    <mergeCell ref="GJ3:GN3"/>
    <mergeCell ref="GJ26:GN26"/>
    <mergeCell ref="GE3:GI3"/>
    <mergeCell ref="GE26:GI26"/>
    <mergeCell ref="FZ3:GD3"/>
    <mergeCell ref="FZ26:GD26"/>
    <mergeCell ref="IC3:IG3"/>
    <mergeCell ref="IC26:IG26"/>
    <mergeCell ref="BE3:BH3"/>
    <mergeCell ref="BE26:BH26"/>
    <mergeCell ref="GO3:GS3"/>
    <mergeCell ref="GO26:GS26"/>
    <mergeCell ref="GT3:GX3"/>
    <mergeCell ref="GT26:GX26"/>
    <mergeCell ref="HS3:HW3"/>
    <mergeCell ref="HS26:HW26"/>
    <mergeCell ref="HN3:HR3"/>
    <mergeCell ref="HN26:HR26"/>
    <mergeCell ref="HI3:HM3"/>
    <mergeCell ref="HI26:HM26"/>
    <mergeCell ref="HD3:HH3"/>
    <mergeCell ref="HD26:HH26"/>
  </mergeCells>
  <conditionalFormatting sqref="C28">
    <cfRule type="cellIs" dxfId="364" priority="1" operator="lessThan">
      <formula>85%</formula>
    </cfRule>
  </conditionalFormatting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5">
    <tabColor theme="7"/>
  </sheetPr>
  <dimension ref="A1:LP24"/>
  <sheetViews>
    <sheetView zoomScale="90" zoomScaleNormal="90" workbookViewId="0">
      <pane xSplit="1" topLeftCell="B1" activePane="topRight" state="frozen"/>
      <selection pane="topRight" activeCell="JJ7" sqref="JJ7"/>
    </sheetView>
  </sheetViews>
  <sheetFormatPr baseColWidth="10" defaultRowHeight="15" outlineLevelCol="1" x14ac:dyDescent="0.25"/>
  <cols>
    <col min="1" max="1" width="11.42578125" style="597"/>
    <col min="2" max="2" width="6.140625" customWidth="1"/>
    <col min="3" max="11" width="7.42578125" bestFit="1" customWidth="1"/>
    <col min="12" max="13" width="7.140625" customWidth="1"/>
    <col min="14" max="14" width="5.5703125" bestFit="1" customWidth="1"/>
    <col min="15" max="20" width="11.5703125" hidden="1" customWidth="1" outlineLevel="1"/>
    <col min="21" max="21" width="7.42578125" hidden="1" customWidth="1" outlineLevel="1"/>
    <col min="22" max="22" width="11.5703125" hidden="1" customWidth="1" outlineLevel="1"/>
    <col min="23" max="23" width="7.42578125" hidden="1" customWidth="1" outlineLevel="1"/>
    <col min="24" max="24" width="11.5703125" hidden="1" customWidth="1" outlineLevel="1"/>
    <col min="25" max="25" width="7.7109375" hidden="1" customWidth="1" outlineLevel="1"/>
    <col min="26" max="27" width="8.140625" hidden="1" customWidth="1" outlineLevel="1"/>
    <col min="28" max="28" width="11.5703125" hidden="1" customWidth="1" outlineLevel="1"/>
    <col min="29" max="33" width="8.140625" hidden="1" customWidth="1" outlineLevel="1"/>
    <col min="34" max="34" width="8.5703125" hidden="1" customWidth="1" outlineLevel="1"/>
    <col min="35" max="35" width="8.140625" hidden="1" customWidth="1" outlineLevel="1"/>
    <col min="36" max="39" width="11.5703125" hidden="1" customWidth="1" outlineLevel="1"/>
    <col min="40" max="40" width="8.5703125" hidden="1" customWidth="1" outlineLevel="1"/>
    <col min="41" max="43" width="11.5703125" hidden="1" customWidth="1" outlineLevel="1"/>
    <col min="44" max="44" width="8.5703125" hidden="1" customWidth="1" outlineLevel="1"/>
    <col min="45" max="45" width="8.140625" hidden="1" customWidth="1" outlineLevel="1"/>
    <col min="46" max="53" width="8.5703125" hidden="1" customWidth="1" outlineLevel="1"/>
    <col min="54" max="54" width="8.5703125" bestFit="1" customWidth="1" collapsed="1"/>
    <col min="55" max="55" width="8.140625" bestFit="1" customWidth="1"/>
    <col min="56" max="56" width="7.7109375" customWidth="1"/>
    <col min="57" max="57" width="7.5703125" customWidth="1"/>
    <col min="58" max="58" width="7.7109375" customWidth="1"/>
    <col min="59" max="59" width="7.5703125" hidden="1" customWidth="1" outlineLevel="1"/>
    <col min="60" max="60" width="6.5703125" hidden="1" customWidth="1" outlineLevel="1"/>
    <col min="61" max="61" width="7.28515625" hidden="1" customWidth="1" outlineLevel="1"/>
    <col min="62" max="62" width="6.5703125" hidden="1" customWidth="1" outlineLevel="1"/>
    <col min="63" max="63" width="8" hidden="1" customWidth="1" outlineLevel="1"/>
    <col min="64" max="64" width="7.5703125" hidden="1" customWidth="1" outlineLevel="1"/>
    <col min="65" max="65" width="8.28515625" hidden="1" customWidth="1" outlineLevel="1"/>
    <col min="66" max="66" width="7.85546875" hidden="1" customWidth="1" outlineLevel="1"/>
    <col min="67" max="67" width="5.5703125" bestFit="1" customWidth="1" collapsed="1"/>
    <col min="68" max="92" width="11.5703125" hidden="1" customWidth="1" outlineLevel="1"/>
    <col min="93" max="97" width="6.85546875" hidden="1" customWidth="1" outlineLevel="1"/>
    <col min="98" max="98" width="8.140625" hidden="1" customWidth="1" outlineLevel="1"/>
    <col min="99" max="99" width="7.42578125" hidden="1" customWidth="1" outlineLevel="1"/>
    <col min="100" max="101" width="8.140625" hidden="1" customWidth="1" outlineLevel="1"/>
    <col min="102" max="104" width="11.5703125" hidden="1" customWidth="1" outlineLevel="1"/>
    <col min="105" max="105" width="6.85546875" hidden="1" customWidth="1" outlineLevel="1"/>
    <col min="106" max="106" width="11.5703125" hidden="1" customWidth="1" outlineLevel="1"/>
    <col min="107" max="107" width="6.85546875" hidden="1" customWidth="1" outlineLevel="1"/>
    <col min="108" max="112" width="8.140625" hidden="1" customWidth="1" outlineLevel="1"/>
    <col min="113" max="117" width="6.85546875" hidden="1" customWidth="1" outlineLevel="1"/>
    <col min="118" max="120" width="8.140625" hidden="1" customWidth="1" outlineLevel="1"/>
    <col min="121" max="121" width="7.42578125" hidden="1" customWidth="1" outlineLevel="1"/>
    <col min="122" max="122" width="7" hidden="1" customWidth="1" outlineLevel="1"/>
    <col min="123" max="123" width="7.42578125" hidden="1" customWidth="1" outlineLevel="1"/>
    <col min="124" max="125" width="8.140625" hidden="1" customWidth="1" outlineLevel="1"/>
    <col min="126" max="127" width="7.42578125" hidden="1" customWidth="1" outlineLevel="1"/>
    <col min="128" max="130" width="8.140625" hidden="1" customWidth="1" outlineLevel="1"/>
    <col min="131" max="132" width="6.85546875" hidden="1" customWidth="1" outlineLevel="1"/>
    <col min="133" max="133" width="11.5703125" hidden="1" customWidth="1" outlineLevel="1"/>
    <col min="134" max="139" width="6.85546875" hidden="1" customWidth="1" outlineLevel="1"/>
    <col min="140" max="141" width="7.42578125" hidden="1" customWidth="1" outlineLevel="1"/>
    <col min="142" max="142" width="8.140625" hidden="1" customWidth="1" outlineLevel="1"/>
    <col min="143" max="145" width="7.42578125" hidden="1" customWidth="1" outlineLevel="1"/>
    <col min="146" max="147" width="7" hidden="1" customWidth="1" outlineLevel="1"/>
    <col min="148" max="148" width="8.140625" hidden="1" customWidth="1" outlineLevel="1"/>
    <col min="149" max="149" width="7.42578125" hidden="1" customWidth="1" outlineLevel="1"/>
    <col min="150" max="151" width="8.140625" hidden="1" customWidth="1" outlineLevel="1"/>
    <col min="152" max="152" width="7.42578125" hidden="1" customWidth="1" outlineLevel="1"/>
    <col min="153" max="153" width="8.140625" hidden="1" customWidth="1" outlineLevel="1"/>
    <col min="154" max="154" width="6.85546875" hidden="1" customWidth="1" outlineLevel="1"/>
    <col min="155" max="155" width="11.5703125" hidden="1" customWidth="1" outlineLevel="1"/>
    <col min="156" max="157" width="6.85546875" hidden="1" customWidth="1" outlineLevel="1"/>
    <col min="158" max="158" width="7.42578125" hidden="1" customWidth="1" outlineLevel="1"/>
    <col min="159" max="166" width="8.140625" hidden="1" customWidth="1" outlineLevel="1"/>
    <col min="167" max="168" width="7.42578125" hidden="1" customWidth="1" outlineLevel="1"/>
    <col min="169" max="169" width="8.140625" hidden="1" customWidth="1" outlineLevel="1"/>
    <col min="170" max="171" width="7.42578125" hidden="1" customWidth="1" outlineLevel="1"/>
    <col min="172" max="176" width="6.85546875" hidden="1" customWidth="1" outlineLevel="1"/>
    <col min="177" max="177" width="11.5703125" hidden="1" customWidth="1" outlineLevel="1"/>
    <col min="178" max="182" width="6.85546875" hidden="1" customWidth="1" outlineLevel="1"/>
    <col min="183" max="190" width="11.5703125" hidden="1" customWidth="1" outlineLevel="1"/>
    <col min="191" max="191" width="6.85546875" hidden="1" customWidth="1" outlineLevel="1"/>
    <col min="192" max="192" width="11.5703125" hidden="1" customWidth="1" outlineLevel="1"/>
    <col min="193" max="194" width="7.42578125" hidden="1" customWidth="1" outlineLevel="1"/>
    <col min="195" max="195" width="8.140625" hidden="1" customWidth="1" outlineLevel="1"/>
    <col min="196" max="196" width="7.42578125" hidden="1" customWidth="1" outlineLevel="1"/>
    <col min="197" max="197" width="8.140625" hidden="1" customWidth="1" outlineLevel="1"/>
    <col min="198" max="198" width="11.5703125" hidden="1" customWidth="1" outlineLevel="1"/>
    <col min="199" max="204" width="6.85546875" hidden="1" customWidth="1" outlineLevel="1"/>
    <col min="205" max="212" width="11.5703125" hidden="1" customWidth="1" outlineLevel="1"/>
    <col min="213" max="215" width="8.140625" hidden="1" customWidth="1" outlineLevel="1"/>
    <col min="216" max="216" width="7.42578125" hidden="1" customWidth="1" outlineLevel="1"/>
    <col min="217" max="217" width="8.140625" hidden="1" customWidth="1" outlineLevel="1"/>
    <col min="218" max="218" width="7.42578125" hidden="1" customWidth="1" outlineLevel="1"/>
    <col min="219" max="220" width="8.140625" hidden="1" customWidth="1" outlineLevel="1"/>
    <col min="221" max="221" width="7.42578125" hidden="1" customWidth="1" outlineLevel="1"/>
    <col min="222" max="224" width="8.140625" hidden="1" customWidth="1" outlineLevel="1"/>
    <col min="225" max="225" width="7.42578125" hidden="1" customWidth="1" outlineLevel="1"/>
    <col min="226" max="230" width="8.140625" hidden="1" customWidth="1" outlineLevel="1"/>
    <col min="231" max="235" width="7.42578125" hidden="1" customWidth="1" outlineLevel="1"/>
    <col min="236" max="237" width="8.140625" hidden="1" customWidth="1" outlineLevel="1"/>
    <col min="238" max="242" width="7.42578125" hidden="1" customWidth="1" outlineLevel="1"/>
    <col min="243" max="243" width="8.140625" hidden="1" customWidth="1" outlineLevel="1"/>
    <col min="244" max="244" width="7.42578125" hidden="1" customWidth="1" outlineLevel="1"/>
    <col min="245" max="245" width="8.140625" hidden="1" customWidth="1" outlineLevel="1"/>
    <col min="246" max="247" width="7.42578125" hidden="1" customWidth="1" outlineLevel="1"/>
    <col min="248" max="248" width="6.85546875" hidden="1" customWidth="1" outlineLevel="1"/>
    <col min="249" max="250" width="11.5703125" hidden="1" customWidth="1" outlineLevel="1"/>
    <col min="251" max="252" width="7.42578125" hidden="1" customWidth="1" outlineLevel="1"/>
    <col min="253" max="253" width="8.140625" hidden="1" customWidth="1" outlineLevel="1"/>
    <col min="254" max="254" width="7.42578125" hidden="1" customWidth="1" outlineLevel="1"/>
    <col min="255" max="255" width="8.140625" hidden="1" customWidth="1" outlineLevel="1"/>
    <col min="256" max="257" width="7.42578125" hidden="1" customWidth="1" outlineLevel="1"/>
    <col min="258" max="261" width="8.140625" hidden="1" customWidth="1" outlineLevel="1"/>
    <col min="262" max="262" width="7.42578125" hidden="1" customWidth="1" outlineLevel="1"/>
    <col min="263" max="267" width="8.140625" hidden="1" customWidth="1" outlineLevel="1"/>
    <col min="268" max="268" width="7.42578125" bestFit="1" customWidth="1" collapsed="1"/>
    <col min="269" max="269" width="7.7109375" customWidth="1"/>
    <col min="270" max="270" width="8.140625" customWidth="1"/>
    <col min="271" max="271" width="7.7109375" customWidth="1"/>
    <col min="272" max="272" width="7.42578125" customWidth="1"/>
    <col min="273" max="327" width="11.5703125" hidden="1" customWidth="1" outlineLevel="1"/>
    <col min="328" max="328" width="11.42578125" collapsed="1"/>
  </cols>
  <sheetData>
    <row r="1" spans="1:327" s="597" customFormat="1" ht="15.75" thickBot="1" x14ac:dyDescent="0.3">
      <c r="B1" s="98">
        <v>1</v>
      </c>
      <c r="C1" s="98">
        <v>2</v>
      </c>
      <c r="D1" s="98">
        <v>3</v>
      </c>
      <c r="E1" s="98">
        <v>4</v>
      </c>
      <c r="F1" s="98">
        <v>5</v>
      </c>
      <c r="G1" s="98">
        <v>6</v>
      </c>
      <c r="H1" s="98">
        <v>7</v>
      </c>
      <c r="I1" s="98">
        <v>8</v>
      </c>
      <c r="J1" s="98">
        <v>9</v>
      </c>
      <c r="K1" s="98">
        <v>10</v>
      </c>
      <c r="L1" s="98">
        <v>11</v>
      </c>
      <c r="M1" s="98">
        <v>12</v>
      </c>
      <c r="O1" s="597" t="str">
        <f>O3</f>
        <v>Sem1</v>
      </c>
      <c r="P1" s="597" t="str">
        <f t="shared" ref="P1:CA1" si="0">P3</f>
        <v>Sem2</v>
      </c>
      <c r="Q1" s="597" t="str">
        <f t="shared" si="0"/>
        <v>Sem3</v>
      </c>
      <c r="R1" s="597" t="str">
        <f t="shared" si="0"/>
        <v>Sem4</v>
      </c>
      <c r="S1" s="597" t="str">
        <f t="shared" si="0"/>
        <v>Sem5</v>
      </c>
      <c r="T1" s="597" t="str">
        <f t="shared" si="0"/>
        <v>Sem6</v>
      </c>
      <c r="U1" s="597" t="str">
        <f t="shared" si="0"/>
        <v>Sem7</v>
      </c>
      <c r="V1" s="597" t="str">
        <f t="shared" si="0"/>
        <v>Sem8</v>
      </c>
      <c r="W1" s="597" t="str">
        <f t="shared" si="0"/>
        <v>Sem9</v>
      </c>
      <c r="X1" s="597" t="str">
        <f t="shared" si="0"/>
        <v>Sem10</v>
      </c>
      <c r="Y1" s="597" t="str">
        <f t="shared" si="0"/>
        <v>Sem11</v>
      </c>
      <c r="Z1" s="597" t="str">
        <f t="shared" si="0"/>
        <v>Sem12</v>
      </c>
      <c r="AA1" s="597" t="str">
        <f t="shared" si="0"/>
        <v>Sem13</v>
      </c>
      <c r="AB1" s="597" t="str">
        <f t="shared" si="0"/>
        <v>Sem14</v>
      </c>
      <c r="AC1" s="597" t="str">
        <f t="shared" si="0"/>
        <v>Sem15</v>
      </c>
      <c r="AD1" s="597" t="str">
        <f t="shared" si="0"/>
        <v>Sem16</v>
      </c>
      <c r="AE1" s="597" t="str">
        <f t="shared" si="0"/>
        <v>Sem17</v>
      </c>
      <c r="AF1" s="597" t="str">
        <f t="shared" si="0"/>
        <v>Sem18</v>
      </c>
      <c r="AG1" s="597" t="str">
        <f t="shared" si="0"/>
        <v>Sem19</v>
      </c>
      <c r="AH1" s="597" t="str">
        <f t="shared" si="0"/>
        <v>Sem20</v>
      </c>
      <c r="AI1" s="597" t="str">
        <f t="shared" si="0"/>
        <v>Sem21</v>
      </c>
      <c r="AJ1" s="597" t="str">
        <f t="shared" si="0"/>
        <v>Sem22</v>
      </c>
      <c r="AK1" s="597" t="str">
        <f t="shared" si="0"/>
        <v>Sem23</v>
      </c>
      <c r="AL1" s="597" t="str">
        <f t="shared" si="0"/>
        <v>Sem24</v>
      </c>
      <c r="AM1" s="597" t="str">
        <f t="shared" si="0"/>
        <v>Sem25</v>
      </c>
      <c r="AN1" s="597" t="str">
        <f t="shared" si="0"/>
        <v>Sem26</v>
      </c>
      <c r="AO1" s="597" t="str">
        <f t="shared" si="0"/>
        <v>Sem27</v>
      </c>
      <c r="AP1" s="597" t="str">
        <f t="shared" si="0"/>
        <v>Sem28</v>
      </c>
      <c r="AQ1" s="597" t="str">
        <f t="shared" si="0"/>
        <v>Sem29</v>
      </c>
      <c r="AR1" s="597" t="str">
        <f t="shared" si="0"/>
        <v>Sem30</v>
      </c>
      <c r="AS1" s="597" t="str">
        <f t="shared" si="0"/>
        <v>Sem31</v>
      </c>
      <c r="AT1" s="597" t="str">
        <f t="shared" si="0"/>
        <v>Sem32</v>
      </c>
      <c r="AU1" s="597" t="str">
        <f t="shared" si="0"/>
        <v>Sem33</v>
      </c>
      <c r="AV1" s="597" t="str">
        <f t="shared" si="0"/>
        <v>Sem34</v>
      </c>
      <c r="AW1" s="597" t="str">
        <f t="shared" si="0"/>
        <v>Sem35</v>
      </c>
      <c r="AX1" s="597" t="str">
        <f t="shared" si="0"/>
        <v>Sem36</v>
      </c>
      <c r="AY1" s="597" t="str">
        <f t="shared" si="0"/>
        <v>Sem37</v>
      </c>
      <c r="AZ1" s="597" t="str">
        <f t="shared" si="0"/>
        <v>Sem38</v>
      </c>
      <c r="BA1" s="597" t="str">
        <f t="shared" si="0"/>
        <v>Sem39</v>
      </c>
      <c r="BB1" s="597" t="str">
        <f t="shared" si="0"/>
        <v>Sem40</v>
      </c>
      <c r="BC1" s="597" t="str">
        <f t="shared" si="0"/>
        <v>Sem41</v>
      </c>
      <c r="BD1" s="597" t="str">
        <f t="shared" si="0"/>
        <v>Sem42</v>
      </c>
      <c r="BE1" s="597" t="str">
        <f t="shared" si="0"/>
        <v>Sem43</v>
      </c>
      <c r="BF1" s="597" t="str">
        <f t="shared" si="0"/>
        <v>Sem44</v>
      </c>
      <c r="BG1" s="597" t="str">
        <f t="shared" si="0"/>
        <v>Sem45</v>
      </c>
      <c r="BH1" s="597" t="str">
        <f t="shared" si="0"/>
        <v>Sem46</v>
      </c>
      <c r="BI1" s="597" t="str">
        <f t="shared" si="0"/>
        <v>Sem47</v>
      </c>
      <c r="BJ1" s="597" t="str">
        <f t="shared" si="0"/>
        <v>Sem48</v>
      </c>
      <c r="BK1" s="597" t="str">
        <f t="shared" si="0"/>
        <v>Sem49</v>
      </c>
      <c r="BL1" s="597" t="str">
        <f t="shared" si="0"/>
        <v>Sem50</v>
      </c>
      <c r="BM1" s="597" t="str">
        <f t="shared" si="0"/>
        <v>Sem51</v>
      </c>
      <c r="BN1" s="597" t="str">
        <f t="shared" si="0"/>
        <v>Sem52</v>
      </c>
      <c r="BO1" s="98"/>
      <c r="BP1" s="598">
        <f t="shared" si="0"/>
        <v>43830</v>
      </c>
      <c r="BQ1" s="598">
        <f t="shared" si="0"/>
        <v>43831</v>
      </c>
      <c r="BR1" s="598">
        <f t="shared" si="0"/>
        <v>43832</v>
      </c>
      <c r="BS1" s="598">
        <f t="shared" si="0"/>
        <v>43833</v>
      </c>
      <c r="BT1" s="598">
        <f t="shared" si="0"/>
        <v>43834</v>
      </c>
      <c r="BU1" s="598">
        <f t="shared" si="0"/>
        <v>43472</v>
      </c>
      <c r="BV1" s="598">
        <f t="shared" si="0"/>
        <v>43473</v>
      </c>
      <c r="BW1" s="598">
        <f t="shared" si="0"/>
        <v>43474</v>
      </c>
      <c r="BX1" s="598">
        <f t="shared" si="0"/>
        <v>43475</v>
      </c>
      <c r="BY1" s="598">
        <f t="shared" si="0"/>
        <v>43476</v>
      </c>
      <c r="BZ1" s="598">
        <f t="shared" si="0"/>
        <v>43479</v>
      </c>
      <c r="CA1" s="598">
        <f t="shared" si="0"/>
        <v>43480</v>
      </c>
      <c r="CB1" s="598">
        <f t="shared" ref="CB1:EM1" si="1">CB3</f>
        <v>43481</v>
      </c>
      <c r="CC1" s="598">
        <f t="shared" si="1"/>
        <v>43482</v>
      </c>
      <c r="CD1" s="598">
        <f t="shared" si="1"/>
        <v>43483</v>
      </c>
      <c r="CE1" s="598">
        <f t="shared" si="1"/>
        <v>43486</v>
      </c>
      <c r="CF1" s="598">
        <f t="shared" si="1"/>
        <v>43487</v>
      </c>
      <c r="CG1" s="598">
        <f t="shared" si="1"/>
        <v>43488</v>
      </c>
      <c r="CH1" s="598">
        <f t="shared" si="1"/>
        <v>43489</v>
      </c>
      <c r="CI1" s="598">
        <f t="shared" si="1"/>
        <v>43490</v>
      </c>
      <c r="CJ1" s="598">
        <f t="shared" si="1"/>
        <v>43493</v>
      </c>
      <c r="CK1" s="598">
        <f t="shared" si="1"/>
        <v>43494</v>
      </c>
      <c r="CL1" s="598">
        <f t="shared" si="1"/>
        <v>43495</v>
      </c>
      <c r="CM1" s="598">
        <f t="shared" si="1"/>
        <v>43496</v>
      </c>
      <c r="CN1" s="598">
        <f t="shared" si="1"/>
        <v>43497</v>
      </c>
      <c r="CO1" s="598">
        <f t="shared" si="1"/>
        <v>43500</v>
      </c>
      <c r="CP1" s="598">
        <f t="shared" si="1"/>
        <v>43501</v>
      </c>
      <c r="CQ1" s="598">
        <f t="shared" si="1"/>
        <v>43502</v>
      </c>
      <c r="CR1" s="598">
        <f t="shared" si="1"/>
        <v>43503</v>
      </c>
      <c r="CS1" s="598">
        <f t="shared" si="1"/>
        <v>43504</v>
      </c>
      <c r="CT1" s="598">
        <f t="shared" si="1"/>
        <v>43507</v>
      </c>
      <c r="CU1" s="598">
        <f t="shared" si="1"/>
        <v>43508</v>
      </c>
      <c r="CV1" s="598">
        <f t="shared" si="1"/>
        <v>43509</v>
      </c>
      <c r="CW1" s="598">
        <f t="shared" si="1"/>
        <v>43510</v>
      </c>
      <c r="CX1" s="598">
        <f t="shared" si="1"/>
        <v>43511</v>
      </c>
      <c r="CY1" s="598">
        <f t="shared" si="1"/>
        <v>43514</v>
      </c>
      <c r="CZ1" s="598">
        <f t="shared" si="1"/>
        <v>43515</v>
      </c>
      <c r="DA1" s="598">
        <f t="shared" si="1"/>
        <v>43516</v>
      </c>
      <c r="DB1" s="598">
        <f t="shared" si="1"/>
        <v>43517</v>
      </c>
      <c r="DC1" s="598">
        <f t="shared" si="1"/>
        <v>43518</v>
      </c>
      <c r="DD1" s="598">
        <f t="shared" si="1"/>
        <v>43521</v>
      </c>
      <c r="DE1" s="598">
        <f t="shared" si="1"/>
        <v>43522</v>
      </c>
      <c r="DF1" s="598">
        <f t="shared" si="1"/>
        <v>43523</v>
      </c>
      <c r="DG1" s="598">
        <f t="shared" si="1"/>
        <v>43524</v>
      </c>
      <c r="DH1" s="598">
        <f t="shared" si="1"/>
        <v>43525</v>
      </c>
      <c r="DI1" s="598">
        <f t="shared" si="1"/>
        <v>43528</v>
      </c>
      <c r="DJ1" s="598">
        <f t="shared" si="1"/>
        <v>43529</v>
      </c>
      <c r="DK1" s="598">
        <f t="shared" si="1"/>
        <v>43530</v>
      </c>
      <c r="DL1" s="598">
        <f t="shared" si="1"/>
        <v>43531</v>
      </c>
      <c r="DM1" s="598">
        <f t="shared" si="1"/>
        <v>43532</v>
      </c>
      <c r="DN1" s="598">
        <f t="shared" si="1"/>
        <v>43535</v>
      </c>
      <c r="DO1" s="598">
        <f t="shared" si="1"/>
        <v>43536</v>
      </c>
      <c r="DP1" s="598">
        <f t="shared" si="1"/>
        <v>43537</v>
      </c>
      <c r="DQ1" s="598">
        <f t="shared" si="1"/>
        <v>43538</v>
      </c>
      <c r="DR1" s="598">
        <f t="shared" si="1"/>
        <v>43539</v>
      </c>
      <c r="DS1" s="598">
        <f t="shared" si="1"/>
        <v>43542</v>
      </c>
      <c r="DT1" s="598">
        <f t="shared" si="1"/>
        <v>43543</v>
      </c>
      <c r="DU1" s="598">
        <f t="shared" si="1"/>
        <v>43544</v>
      </c>
      <c r="DV1" s="598">
        <f t="shared" si="1"/>
        <v>43545</v>
      </c>
      <c r="DW1" s="598">
        <f t="shared" si="1"/>
        <v>43546</v>
      </c>
      <c r="DX1" s="598">
        <f t="shared" si="1"/>
        <v>43549</v>
      </c>
      <c r="DY1" s="598">
        <f t="shared" si="1"/>
        <v>43550</v>
      </c>
      <c r="DZ1" s="598">
        <f t="shared" si="1"/>
        <v>43551</v>
      </c>
      <c r="EA1" s="598">
        <f t="shared" si="1"/>
        <v>43552</v>
      </c>
      <c r="EB1" s="598">
        <f t="shared" si="1"/>
        <v>43553</v>
      </c>
      <c r="EC1" s="598">
        <f t="shared" si="1"/>
        <v>43556</v>
      </c>
      <c r="ED1" s="598">
        <f t="shared" si="1"/>
        <v>43557</v>
      </c>
      <c r="EE1" s="598">
        <f t="shared" si="1"/>
        <v>43558</v>
      </c>
      <c r="EF1" s="598">
        <f t="shared" si="1"/>
        <v>43559</v>
      </c>
      <c r="EG1" s="598">
        <f t="shared" si="1"/>
        <v>43560</v>
      </c>
      <c r="EH1" s="598">
        <f t="shared" si="1"/>
        <v>43563</v>
      </c>
      <c r="EI1" s="598">
        <f t="shared" si="1"/>
        <v>43564</v>
      </c>
      <c r="EJ1" s="598">
        <f t="shared" si="1"/>
        <v>43565</v>
      </c>
      <c r="EK1" s="598">
        <f t="shared" si="1"/>
        <v>43566</v>
      </c>
      <c r="EL1" s="598">
        <f t="shared" si="1"/>
        <v>43567</v>
      </c>
      <c r="EM1" s="598">
        <f t="shared" si="1"/>
        <v>43570</v>
      </c>
      <c r="EN1" s="598">
        <f t="shared" ref="EN1:GY1" si="2">EN3</f>
        <v>43571</v>
      </c>
      <c r="EO1" s="598">
        <f t="shared" si="2"/>
        <v>43572</v>
      </c>
      <c r="EP1" s="598">
        <f t="shared" si="2"/>
        <v>43573</v>
      </c>
      <c r="EQ1" s="598">
        <f t="shared" si="2"/>
        <v>43574</v>
      </c>
      <c r="ER1" s="598">
        <f t="shared" si="2"/>
        <v>43577</v>
      </c>
      <c r="ES1" s="598">
        <f t="shared" si="2"/>
        <v>43578</v>
      </c>
      <c r="ET1" s="598">
        <f t="shared" si="2"/>
        <v>43579</v>
      </c>
      <c r="EU1" s="598">
        <f t="shared" si="2"/>
        <v>43580</v>
      </c>
      <c r="EV1" s="598">
        <f t="shared" si="2"/>
        <v>43581</v>
      </c>
      <c r="EW1" s="598">
        <f t="shared" si="2"/>
        <v>43584</v>
      </c>
      <c r="EX1" s="598">
        <f t="shared" si="2"/>
        <v>43585</v>
      </c>
      <c r="EY1" s="598">
        <f t="shared" si="2"/>
        <v>43586</v>
      </c>
      <c r="EZ1" s="598">
        <f t="shared" si="2"/>
        <v>43587</v>
      </c>
      <c r="FA1" s="598">
        <f t="shared" si="2"/>
        <v>43588</v>
      </c>
      <c r="FB1" s="598">
        <f t="shared" si="2"/>
        <v>43591</v>
      </c>
      <c r="FC1" s="598">
        <f t="shared" si="2"/>
        <v>43592</v>
      </c>
      <c r="FD1" s="598">
        <f t="shared" si="2"/>
        <v>43593</v>
      </c>
      <c r="FE1" s="598">
        <f t="shared" si="2"/>
        <v>43594</v>
      </c>
      <c r="FF1" s="598">
        <f t="shared" si="2"/>
        <v>43595</v>
      </c>
      <c r="FG1" s="598">
        <f t="shared" si="2"/>
        <v>43598</v>
      </c>
      <c r="FH1" s="598">
        <f t="shared" si="2"/>
        <v>43599</v>
      </c>
      <c r="FI1" s="598">
        <f t="shared" si="2"/>
        <v>43600</v>
      </c>
      <c r="FJ1" s="598">
        <f t="shared" si="2"/>
        <v>43601</v>
      </c>
      <c r="FK1" s="598">
        <f t="shared" si="2"/>
        <v>43602</v>
      </c>
      <c r="FL1" s="598">
        <f t="shared" si="2"/>
        <v>43605</v>
      </c>
      <c r="FM1" s="598">
        <f t="shared" si="2"/>
        <v>43606</v>
      </c>
      <c r="FN1" s="598">
        <f t="shared" si="2"/>
        <v>43607</v>
      </c>
      <c r="FO1" s="598">
        <f t="shared" si="2"/>
        <v>43608</v>
      </c>
      <c r="FP1" s="598">
        <f t="shared" si="2"/>
        <v>43609</v>
      </c>
      <c r="FQ1" s="598">
        <f t="shared" si="2"/>
        <v>43612</v>
      </c>
      <c r="FR1" s="598">
        <f t="shared" si="2"/>
        <v>43613</v>
      </c>
      <c r="FS1" s="598">
        <f t="shared" si="2"/>
        <v>43614</v>
      </c>
      <c r="FT1" s="598">
        <f t="shared" si="2"/>
        <v>43615</v>
      </c>
      <c r="FU1" s="598">
        <f t="shared" si="2"/>
        <v>43616</v>
      </c>
      <c r="FV1" s="598">
        <f t="shared" si="2"/>
        <v>43619</v>
      </c>
      <c r="FW1" s="598">
        <f t="shared" si="2"/>
        <v>43620</v>
      </c>
      <c r="FX1" s="598">
        <f t="shared" si="2"/>
        <v>43621</v>
      </c>
      <c r="FY1" s="598">
        <f t="shared" si="2"/>
        <v>43622</v>
      </c>
      <c r="FZ1" s="598">
        <f t="shared" si="2"/>
        <v>43623</v>
      </c>
      <c r="GA1" s="598">
        <f t="shared" si="2"/>
        <v>43626</v>
      </c>
      <c r="GB1" s="598">
        <f t="shared" si="2"/>
        <v>43627</v>
      </c>
      <c r="GC1" s="598">
        <f t="shared" si="2"/>
        <v>43628</v>
      </c>
      <c r="GD1" s="598">
        <f t="shared" si="2"/>
        <v>43629</v>
      </c>
      <c r="GE1" s="598">
        <f t="shared" si="2"/>
        <v>43630</v>
      </c>
      <c r="GF1" s="598">
        <f t="shared" si="2"/>
        <v>43633</v>
      </c>
      <c r="GG1" s="598">
        <f t="shared" si="2"/>
        <v>43634</v>
      </c>
      <c r="GH1" s="598">
        <f t="shared" si="2"/>
        <v>43635</v>
      </c>
      <c r="GI1" s="598">
        <f t="shared" si="2"/>
        <v>43636</v>
      </c>
      <c r="GJ1" s="598">
        <f t="shared" si="2"/>
        <v>43637</v>
      </c>
      <c r="GK1" s="598">
        <f t="shared" si="2"/>
        <v>43640</v>
      </c>
      <c r="GL1" s="598">
        <f t="shared" si="2"/>
        <v>43641</v>
      </c>
      <c r="GM1" s="598">
        <f t="shared" si="2"/>
        <v>43642</v>
      </c>
      <c r="GN1" s="598">
        <f t="shared" si="2"/>
        <v>43643</v>
      </c>
      <c r="GO1" s="598">
        <f t="shared" si="2"/>
        <v>43644</v>
      </c>
      <c r="GP1" s="598">
        <f t="shared" si="2"/>
        <v>43647</v>
      </c>
      <c r="GQ1" s="598">
        <f t="shared" si="2"/>
        <v>43648</v>
      </c>
      <c r="GR1" s="598">
        <f t="shared" si="2"/>
        <v>43649</v>
      </c>
      <c r="GS1" s="598">
        <f t="shared" si="2"/>
        <v>43650</v>
      </c>
      <c r="GT1" s="598">
        <f t="shared" si="2"/>
        <v>43651</v>
      </c>
      <c r="GU1" s="598">
        <f t="shared" si="2"/>
        <v>43654</v>
      </c>
      <c r="GV1" s="598">
        <f t="shared" si="2"/>
        <v>43655</v>
      </c>
      <c r="GW1" s="598">
        <f t="shared" si="2"/>
        <v>43656</v>
      </c>
      <c r="GX1" s="598">
        <f t="shared" si="2"/>
        <v>43657</v>
      </c>
      <c r="GY1" s="598">
        <f t="shared" si="2"/>
        <v>43658</v>
      </c>
      <c r="GZ1" s="598">
        <f t="shared" ref="GZ1:JK1" si="3">GZ3</f>
        <v>43661</v>
      </c>
      <c r="HA1" s="598">
        <f t="shared" si="3"/>
        <v>43662</v>
      </c>
      <c r="HB1" s="598">
        <f t="shared" si="3"/>
        <v>43663</v>
      </c>
      <c r="HC1" s="598">
        <f t="shared" si="3"/>
        <v>43664</v>
      </c>
      <c r="HD1" s="598">
        <f t="shared" si="3"/>
        <v>43665</v>
      </c>
      <c r="HE1" s="598">
        <f t="shared" si="3"/>
        <v>43668</v>
      </c>
      <c r="HF1" s="598">
        <f t="shared" si="3"/>
        <v>43669</v>
      </c>
      <c r="HG1" s="598">
        <f t="shared" si="3"/>
        <v>43670</v>
      </c>
      <c r="HH1" s="598">
        <f t="shared" si="3"/>
        <v>43671</v>
      </c>
      <c r="HI1" s="598">
        <f t="shared" si="3"/>
        <v>43672</v>
      </c>
      <c r="HJ1" s="598">
        <f t="shared" si="3"/>
        <v>43675</v>
      </c>
      <c r="HK1" s="598">
        <f t="shared" si="3"/>
        <v>43676</v>
      </c>
      <c r="HL1" s="598">
        <f t="shared" si="3"/>
        <v>43677</v>
      </c>
      <c r="HM1" s="598">
        <f t="shared" si="3"/>
        <v>43678</v>
      </c>
      <c r="HN1" s="598">
        <f t="shared" si="3"/>
        <v>43679</v>
      </c>
      <c r="HO1" s="598">
        <f t="shared" si="3"/>
        <v>43682</v>
      </c>
      <c r="HP1" s="598">
        <f t="shared" si="3"/>
        <v>43683</v>
      </c>
      <c r="HQ1" s="598">
        <f t="shared" si="3"/>
        <v>43684</v>
      </c>
      <c r="HR1" s="598">
        <f t="shared" si="3"/>
        <v>43685</v>
      </c>
      <c r="HS1" s="598">
        <f t="shared" si="3"/>
        <v>43686</v>
      </c>
      <c r="HT1" s="598">
        <f t="shared" si="3"/>
        <v>43689</v>
      </c>
      <c r="HU1" s="598">
        <f t="shared" si="3"/>
        <v>43690</v>
      </c>
      <c r="HV1" s="598">
        <f t="shared" si="3"/>
        <v>43691</v>
      </c>
      <c r="HW1" s="598">
        <f t="shared" si="3"/>
        <v>43692</v>
      </c>
      <c r="HX1" s="598">
        <f t="shared" si="3"/>
        <v>43693</v>
      </c>
      <c r="HY1" s="598">
        <f t="shared" si="3"/>
        <v>43696</v>
      </c>
      <c r="HZ1" s="598">
        <f t="shared" si="3"/>
        <v>43697</v>
      </c>
      <c r="IA1" s="598">
        <f t="shared" si="3"/>
        <v>43698</v>
      </c>
      <c r="IB1" s="598">
        <f t="shared" si="3"/>
        <v>43699</v>
      </c>
      <c r="IC1" s="598">
        <f t="shared" si="3"/>
        <v>43700</v>
      </c>
      <c r="ID1" s="598">
        <f t="shared" si="3"/>
        <v>43703</v>
      </c>
      <c r="IE1" s="598">
        <f t="shared" si="3"/>
        <v>43704</v>
      </c>
      <c r="IF1" s="598">
        <f t="shared" si="3"/>
        <v>43705</v>
      </c>
      <c r="IG1" s="598">
        <f t="shared" si="3"/>
        <v>43706</v>
      </c>
      <c r="IH1" s="598">
        <f t="shared" si="3"/>
        <v>43707</v>
      </c>
      <c r="II1" s="598">
        <f t="shared" si="3"/>
        <v>43710</v>
      </c>
      <c r="IJ1" s="598">
        <f t="shared" si="3"/>
        <v>43711</v>
      </c>
      <c r="IK1" s="598">
        <f t="shared" si="3"/>
        <v>43712</v>
      </c>
      <c r="IL1" s="598">
        <f t="shared" si="3"/>
        <v>43713</v>
      </c>
      <c r="IM1" s="598">
        <f t="shared" si="3"/>
        <v>43714</v>
      </c>
      <c r="IN1" s="598">
        <f t="shared" si="3"/>
        <v>43717</v>
      </c>
      <c r="IO1" s="598">
        <f t="shared" si="3"/>
        <v>43718</v>
      </c>
      <c r="IP1" s="598">
        <f t="shared" si="3"/>
        <v>43719</v>
      </c>
      <c r="IQ1" s="598">
        <f t="shared" si="3"/>
        <v>43720</v>
      </c>
      <c r="IR1" s="598">
        <f t="shared" si="3"/>
        <v>43721</v>
      </c>
      <c r="IS1" s="598">
        <f t="shared" si="3"/>
        <v>43724</v>
      </c>
      <c r="IT1" s="598">
        <f t="shared" si="3"/>
        <v>43725</v>
      </c>
      <c r="IU1" s="598">
        <f t="shared" si="3"/>
        <v>43726</v>
      </c>
      <c r="IV1" s="598">
        <f t="shared" si="3"/>
        <v>43727</v>
      </c>
      <c r="IW1" s="598">
        <f t="shared" si="3"/>
        <v>43728</v>
      </c>
      <c r="IX1" s="598">
        <f t="shared" si="3"/>
        <v>43731</v>
      </c>
      <c r="IY1" s="598">
        <f t="shared" si="3"/>
        <v>43732</v>
      </c>
      <c r="IZ1" s="598">
        <f t="shared" si="3"/>
        <v>43733</v>
      </c>
      <c r="JA1" s="598">
        <f t="shared" si="3"/>
        <v>43734</v>
      </c>
      <c r="JB1" s="598">
        <f t="shared" si="3"/>
        <v>43735</v>
      </c>
      <c r="JC1" s="598">
        <f t="shared" si="3"/>
        <v>43738</v>
      </c>
      <c r="JD1" s="598">
        <f t="shared" si="3"/>
        <v>43739</v>
      </c>
      <c r="JE1" s="598">
        <f t="shared" si="3"/>
        <v>43740</v>
      </c>
      <c r="JF1" s="598">
        <f t="shared" si="3"/>
        <v>43741</v>
      </c>
      <c r="JG1" s="598">
        <f t="shared" si="3"/>
        <v>43742</v>
      </c>
      <c r="JH1" s="598">
        <f t="shared" si="3"/>
        <v>43745</v>
      </c>
      <c r="JI1" s="598">
        <f t="shared" si="3"/>
        <v>43746</v>
      </c>
      <c r="JJ1" s="598">
        <f t="shared" si="3"/>
        <v>43747</v>
      </c>
      <c r="JK1" s="598">
        <f t="shared" si="3"/>
        <v>43748</v>
      </c>
      <c r="JL1" s="598">
        <f t="shared" ref="JL1:LO1" si="4">JL3</f>
        <v>43749</v>
      </c>
      <c r="JM1" s="598">
        <f t="shared" si="4"/>
        <v>43752</v>
      </c>
      <c r="JN1" s="598">
        <f t="shared" si="4"/>
        <v>43753</v>
      </c>
      <c r="JO1" s="598">
        <f t="shared" si="4"/>
        <v>43754</v>
      </c>
      <c r="JP1" s="598">
        <f t="shared" si="4"/>
        <v>43755</v>
      </c>
      <c r="JQ1" s="598">
        <f t="shared" si="4"/>
        <v>43756</v>
      </c>
      <c r="JR1" s="598">
        <f t="shared" si="4"/>
        <v>43759</v>
      </c>
      <c r="JS1" s="598">
        <f t="shared" si="4"/>
        <v>43760</v>
      </c>
      <c r="JT1" s="598">
        <f t="shared" si="4"/>
        <v>43761</v>
      </c>
      <c r="JU1" s="598">
        <f t="shared" si="4"/>
        <v>43762</v>
      </c>
      <c r="JV1" s="598">
        <f t="shared" si="4"/>
        <v>43763</v>
      </c>
      <c r="JW1" s="598">
        <f t="shared" si="4"/>
        <v>43766</v>
      </c>
      <c r="JX1" s="598">
        <f t="shared" si="4"/>
        <v>43767</v>
      </c>
      <c r="JY1" s="598">
        <f t="shared" si="4"/>
        <v>43768</v>
      </c>
      <c r="JZ1" s="598">
        <f t="shared" si="4"/>
        <v>43769</v>
      </c>
      <c r="KA1" s="598">
        <f t="shared" si="4"/>
        <v>43770</v>
      </c>
      <c r="KB1" s="598">
        <f t="shared" si="4"/>
        <v>43773</v>
      </c>
      <c r="KC1" s="598">
        <f t="shared" si="4"/>
        <v>43774</v>
      </c>
      <c r="KD1" s="598">
        <f t="shared" si="4"/>
        <v>43775</v>
      </c>
      <c r="KE1" s="598">
        <f t="shared" si="4"/>
        <v>43776</v>
      </c>
      <c r="KF1" s="598">
        <f t="shared" si="4"/>
        <v>43777</v>
      </c>
      <c r="KG1" s="598">
        <f t="shared" si="4"/>
        <v>43780</v>
      </c>
      <c r="KH1" s="598">
        <f t="shared" si="4"/>
        <v>43781</v>
      </c>
      <c r="KI1" s="598">
        <f t="shared" si="4"/>
        <v>43782</v>
      </c>
      <c r="KJ1" s="598">
        <f t="shared" si="4"/>
        <v>43783</v>
      </c>
      <c r="KK1" s="598">
        <f t="shared" si="4"/>
        <v>43784</v>
      </c>
      <c r="KL1" s="598">
        <f t="shared" si="4"/>
        <v>43787</v>
      </c>
      <c r="KM1" s="598">
        <f t="shared" si="4"/>
        <v>43788</v>
      </c>
      <c r="KN1" s="598">
        <f t="shared" si="4"/>
        <v>43789</v>
      </c>
      <c r="KO1" s="598">
        <f t="shared" si="4"/>
        <v>43790</v>
      </c>
      <c r="KP1" s="598">
        <f t="shared" si="4"/>
        <v>43791</v>
      </c>
      <c r="KQ1" s="598">
        <f t="shared" si="4"/>
        <v>43794</v>
      </c>
      <c r="KR1" s="598">
        <f t="shared" si="4"/>
        <v>43795</v>
      </c>
      <c r="KS1" s="598">
        <f t="shared" si="4"/>
        <v>43796</v>
      </c>
      <c r="KT1" s="598">
        <f t="shared" si="4"/>
        <v>43797</v>
      </c>
      <c r="KU1" s="598">
        <f t="shared" si="4"/>
        <v>43798</v>
      </c>
      <c r="KV1" s="598">
        <f t="shared" si="4"/>
        <v>43801</v>
      </c>
      <c r="KW1" s="598">
        <f t="shared" si="4"/>
        <v>43802</v>
      </c>
      <c r="KX1" s="598">
        <f t="shared" si="4"/>
        <v>43803</v>
      </c>
      <c r="KY1" s="598">
        <f t="shared" si="4"/>
        <v>43804</v>
      </c>
      <c r="KZ1" s="598">
        <f t="shared" si="4"/>
        <v>43805</v>
      </c>
      <c r="LA1" s="598">
        <f t="shared" si="4"/>
        <v>43808</v>
      </c>
      <c r="LB1" s="598">
        <f t="shared" si="4"/>
        <v>43809</v>
      </c>
      <c r="LC1" s="598">
        <f t="shared" si="4"/>
        <v>43810</v>
      </c>
      <c r="LD1" s="598">
        <f t="shared" si="4"/>
        <v>43811</v>
      </c>
      <c r="LE1" s="598">
        <f t="shared" si="4"/>
        <v>43812</v>
      </c>
      <c r="LF1" s="598">
        <f t="shared" si="4"/>
        <v>43815</v>
      </c>
      <c r="LG1" s="598">
        <f t="shared" si="4"/>
        <v>43816</v>
      </c>
      <c r="LH1" s="598">
        <f t="shared" si="4"/>
        <v>43817</v>
      </c>
      <c r="LI1" s="598">
        <f t="shared" si="4"/>
        <v>43818</v>
      </c>
      <c r="LJ1" s="598">
        <f t="shared" si="4"/>
        <v>43819</v>
      </c>
      <c r="LK1" s="598">
        <f t="shared" si="4"/>
        <v>43822</v>
      </c>
      <c r="LL1" s="598">
        <f t="shared" si="4"/>
        <v>43823</v>
      </c>
      <c r="LM1" s="598">
        <f t="shared" si="4"/>
        <v>43824</v>
      </c>
      <c r="LN1" s="598">
        <f t="shared" si="4"/>
        <v>43825</v>
      </c>
      <c r="LO1" s="598">
        <f t="shared" si="4"/>
        <v>43826</v>
      </c>
    </row>
    <row r="2" spans="1:327" s="597" customFormat="1" ht="15.75" thickBot="1" x14ac:dyDescent="0.3"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O2" s="817" t="s">
        <v>762</v>
      </c>
      <c r="P2" s="818"/>
      <c r="Q2" s="818"/>
      <c r="R2" s="818"/>
      <c r="S2" s="819"/>
      <c r="T2" s="817" t="s">
        <v>641</v>
      </c>
      <c r="U2" s="818"/>
      <c r="V2" s="818"/>
      <c r="W2" s="819"/>
      <c r="X2" s="817" t="s">
        <v>642</v>
      </c>
      <c r="Y2" s="818"/>
      <c r="Z2" s="818"/>
      <c r="AA2" s="819"/>
      <c r="AB2" s="817" t="s">
        <v>643</v>
      </c>
      <c r="AC2" s="818"/>
      <c r="AD2" s="818"/>
      <c r="AE2" s="819"/>
      <c r="AF2" s="817" t="s">
        <v>644</v>
      </c>
      <c r="AG2" s="818"/>
      <c r="AH2" s="818"/>
      <c r="AI2" s="818"/>
      <c r="AJ2" s="819"/>
      <c r="AK2" s="817" t="s">
        <v>645</v>
      </c>
      <c r="AL2" s="818"/>
      <c r="AM2" s="818"/>
      <c r="AN2" s="819"/>
      <c r="AO2" s="817" t="s">
        <v>646</v>
      </c>
      <c r="AP2" s="818"/>
      <c r="AQ2" s="818"/>
      <c r="AR2" s="818"/>
      <c r="AS2" s="819"/>
      <c r="AT2" s="817" t="s">
        <v>647</v>
      </c>
      <c r="AU2" s="818"/>
      <c r="AV2" s="818"/>
      <c r="AW2" s="819"/>
      <c r="AX2" s="817" t="s">
        <v>1156</v>
      </c>
      <c r="AY2" s="818"/>
      <c r="AZ2" s="818"/>
      <c r="BA2" s="819"/>
      <c r="BB2" s="817" t="s">
        <v>1318</v>
      </c>
      <c r="BC2" s="818"/>
      <c r="BD2" s="818"/>
      <c r="BE2" s="818"/>
      <c r="BF2" s="819"/>
      <c r="BG2" s="817" t="s">
        <v>1335</v>
      </c>
      <c r="BH2" s="818"/>
      <c r="BI2" s="818"/>
      <c r="BJ2" s="819"/>
      <c r="BK2" s="817" t="s">
        <v>1336</v>
      </c>
      <c r="BL2" s="818"/>
      <c r="BM2" s="818"/>
      <c r="BN2" s="819"/>
      <c r="BO2" s="98"/>
      <c r="BP2" s="817" t="s">
        <v>746</v>
      </c>
      <c r="BQ2" s="818"/>
      <c r="BR2" s="818"/>
      <c r="BS2" s="818"/>
      <c r="BT2" s="819"/>
      <c r="BU2" s="817" t="s">
        <v>747</v>
      </c>
      <c r="BV2" s="818"/>
      <c r="BW2" s="818"/>
      <c r="BX2" s="818"/>
      <c r="BY2" s="819"/>
      <c r="BZ2" s="817" t="s">
        <v>743</v>
      </c>
      <c r="CA2" s="818"/>
      <c r="CB2" s="818"/>
      <c r="CC2" s="818"/>
      <c r="CD2" s="819"/>
      <c r="CE2" s="817" t="s">
        <v>744</v>
      </c>
      <c r="CF2" s="818"/>
      <c r="CG2" s="818"/>
      <c r="CH2" s="818"/>
      <c r="CI2" s="819"/>
      <c r="CJ2" s="817" t="s">
        <v>745</v>
      </c>
      <c r="CK2" s="818"/>
      <c r="CL2" s="818"/>
      <c r="CM2" s="818"/>
      <c r="CN2" s="819"/>
      <c r="CO2" s="817" t="s">
        <v>742</v>
      </c>
      <c r="CP2" s="818"/>
      <c r="CQ2" s="818"/>
      <c r="CR2" s="818"/>
      <c r="CS2" s="819"/>
      <c r="CT2" s="817" t="s">
        <v>107</v>
      </c>
      <c r="CU2" s="818"/>
      <c r="CV2" s="818"/>
      <c r="CW2" s="818"/>
      <c r="CX2" s="819"/>
      <c r="CY2" s="817" t="s">
        <v>108</v>
      </c>
      <c r="CZ2" s="818"/>
      <c r="DA2" s="818"/>
      <c r="DB2" s="818"/>
      <c r="DC2" s="819"/>
      <c r="DD2" s="817" t="s">
        <v>109</v>
      </c>
      <c r="DE2" s="818"/>
      <c r="DF2" s="818"/>
      <c r="DG2" s="818"/>
      <c r="DH2" s="819"/>
      <c r="DI2" s="817" t="s">
        <v>110</v>
      </c>
      <c r="DJ2" s="818"/>
      <c r="DK2" s="818"/>
      <c r="DL2" s="818"/>
      <c r="DM2" s="819"/>
      <c r="DN2" s="817" t="s">
        <v>111</v>
      </c>
      <c r="DO2" s="818"/>
      <c r="DP2" s="818"/>
      <c r="DQ2" s="818"/>
      <c r="DR2" s="819"/>
      <c r="DS2" s="817" t="s">
        <v>112</v>
      </c>
      <c r="DT2" s="818"/>
      <c r="DU2" s="818"/>
      <c r="DV2" s="818"/>
      <c r="DW2" s="819"/>
      <c r="DX2" s="817" t="s">
        <v>129</v>
      </c>
      <c r="DY2" s="818"/>
      <c r="DZ2" s="818"/>
      <c r="EA2" s="818"/>
      <c r="EB2" s="819"/>
      <c r="EC2" s="817" t="s">
        <v>130</v>
      </c>
      <c r="ED2" s="818"/>
      <c r="EE2" s="818"/>
      <c r="EF2" s="818"/>
      <c r="EG2" s="819"/>
      <c r="EH2" s="817" t="s">
        <v>375</v>
      </c>
      <c r="EI2" s="818"/>
      <c r="EJ2" s="818"/>
      <c r="EK2" s="818"/>
      <c r="EL2" s="819"/>
      <c r="EM2" s="817" t="s">
        <v>376</v>
      </c>
      <c r="EN2" s="818"/>
      <c r="EO2" s="818"/>
      <c r="EP2" s="818"/>
      <c r="EQ2" s="819"/>
      <c r="ER2" s="817" t="s">
        <v>377</v>
      </c>
      <c r="ES2" s="818"/>
      <c r="ET2" s="818"/>
      <c r="EU2" s="818"/>
      <c r="EV2" s="819"/>
      <c r="EW2" s="817" t="s">
        <v>487</v>
      </c>
      <c r="EX2" s="818"/>
      <c r="EY2" s="818"/>
      <c r="EZ2" s="818"/>
      <c r="FA2" s="820"/>
      <c r="FB2" s="817" t="s">
        <v>488</v>
      </c>
      <c r="FC2" s="818"/>
      <c r="FD2" s="818"/>
      <c r="FE2" s="818"/>
      <c r="FF2" s="819"/>
      <c r="FG2" s="817" t="s">
        <v>489</v>
      </c>
      <c r="FH2" s="818"/>
      <c r="FI2" s="818"/>
      <c r="FJ2" s="818"/>
      <c r="FK2" s="819"/>
      <c r="FL2" s="817" t="s">
        <v>490</v>
      </c>
      <c r="FM2" s="818"/>
      <c r="FN2" s="818"/>
      <c r="FO2" s="818"/>
      <c r="FP2" s="819"/>
      <c r="FQ2" s="817" t="s">
        <v>775</v>
      </c>
      <c r="FR2" s="818"/>
      <c r="FS2" s="818"/>
      <c r="FT2" s="818"/>
      <c r="FU2" s="819"/>
      <c r="FV2" s="817" t="s">
        <v>776</v>
      </c>
      <c r="FW2" s="818"/>
      <c r="FX2" s="818"/>
      <c r="FY2" s="818"/>
      <c r="FZ2" s="819"/>
      <c r="GA2" s="817" t="s">
        <v>777</v>
      </c>
      <c r="GB2" s="818"/>
      <c r="GC2" s="818"/>
      <c r="GD2" s="818"/>
      <c r="GE2" s="819"/>
      <c r="GF2" s="817" t="s">
        <v>778</v>
      </c>
      <c r="GG2" s="818"/>
      <c r="GH2" s="818"/>
      <c r="GI2" s="818"/>
      <c r="GJ2" s="819"/>
      <c r="GK2" s="817" t="s">
        <v>779</v>
      </c>
      <c r="GL2" s="818"/>
      <c r="GM2" s="818"/>
      <c r="GN2" s="818"/>
      <c r="GO2" s="819"/>
      <c r="GP2" s="817" t="s">
        <v>81</v>
      </c>
      <c r="GQ2" s="818"/>
      <c r="GR2" s="818"/>
      <c r="GS2" s="818"/>
      <c r="GT2" s="819"/>
      <c r="GU2" s="817" t="s">
        <v>33</v>
      </c>
      <c r="GV2" s="818"/>
      <c r="GW2" s="818"/>
      <c r="GX2" s="818"/>
      <c r="GY2" s="819"/>
      <c r="GZ2" s="817" t="s">
        <v>39</v>
      </c>
      <c r="HA2" s="818"/>
      <c r="HB2" s="818"/>
      <c r="HC2" s="818"/>
      <c r="HD2" s="819"/>
      <c r="HE2" s="817" t="s">
        <v>82</v>
      </c>
      <c r="HF2" s="818"/>
      <c r="HG2" s="818"/>
      <c r="HH2" s="818"/>
      <c r="HI2" s="819"/>
      <c r="HJ2" s="817" t="s">
        <v>68</v>
      </c>
      <c r="HK2" s="818"/>
      <c r="HL2" s="818"/>
      <c r="HM2" s="818"/>
      <c r="HN2" s="819"/>
      <c r="HO2" s="817" t="s">
        <v>69</v>
      </c>
      <c r="HP2" s="818"/>
      <c r="HQ2" s="818"/>
      <c r="HR2" s="818"/>
      <c r="HS2" s="819"/>
      <c r="HT2" s="817" t="s">
        <v>70</v>
      </c>
      <c r="HU2" s="818"/>
      <c r="HV2" s="818"/>
      <c r="HW2" s="818"/>
      <c r="HX2" s="819"/>
      <c r="HY2" s="817" t="s">
        <v>71</v>
      </c>
      <c r="HZ2" s="818"/>
      <c r="IA2" s="818"/>
      <c r="IB2" s="818"/>
      <c r="IC2" s="819"/>
      <c r="ID2" s="817" t="s">
        <v>83</v>
      </c>
      <c r="IE2" s="818"/>
      <c r="IF2" s="818"/>
      <c r="IG2" s="818"/>
      <c r="IH2" s="819"/>
      <c r="II2" s="817" t="s">
        <v>93</v>
      </c>
      <c r="IJ2" s="818"/>
      <c r="IK2" s="818"/>
      <c r="IL2" s="818"/>
      <c r="IM2" s="819"/>
      <c r="IN2" s="817" t="s">
        <v>94</v>
      </c>
      <c r="IO2" s="818"/>
      <c r="IP2" s="818"/>
      <c r="IQ2" s="818"/>
      <c r="IR2" s="819"/>
      <c r="IS2" s="817" t="s">
        <v>95</v>
      </c>
      <c r="IT2" s="818"/>
      <c r="IU2" s="818"/>
      <c r="IV2" s="818"/>
      <c r="IW2" s="819"/>
      <c r="IX2" s="817" t="s">
        <v>1152</v>
      </c>
      <c r="IY2" s="818"/>
      <c r="IZ2" s="818"/>
      <c r="JA2" s="818"/>
      <c r="JB2" s="819"/>
      <c r="JC2" s="817" t="s">
        <v>96</v>
      </c>
      <c r="JD2" s="818"/>
      <c r="JE2" s="818"/>
      <c r="JF2" s="818"/>
      <c r="JG2" s="819"/>
      <c r="JH2" s="817" t="s">
        <v>97</v>
      </c>
      <c r="JI2" s="818"/>
      <c r="JJ2" s="818"/>
      <c r="JK2" s="818"/>
      <c r="JL2" s="819"/>
      <c r="JM2" s="817" t="s">
        <v>98</v>
      </c>
      <c r="JN2" s="818"/>
      <c r="JO2" s="818"/>
      <c r="JP2" s="818"/>
      <c r="JQ2" s="819"/>
      <c r="JR2" s="817" t="s">
        <v>99</v>
      </c>
      <c r="JS2" s="818"/>
      <c r="JT2" s="818"/>
      <c r="JU2" s="818"/>
      <c r="JV2" s="819"/>
      <c r="JW2" s="817" t="s">
        <v>1222</v>
      </c>
      <c r="JX2" s="818"/>
      <c r="JY2" s="818"/>
      <c r="JZ2" s="818"/>
      <c r="KA2" s="819"/>
      <c r="KB2" s="817" t="s">
        <v>1223</v>
      </c>
      <c r="KC2" s="818"/>
      <c r="KD2" s="818"/>
      <c r="KE2" s="818"/>
      <c r="KF2" s="819"/>
      <c r="KG2" s="817" t="s">
        <v>1224</v>
      </c>
      <c r="KH2" s="818"/>
      <c r="KI2" s="818"/>
      <c r="KJ2" s="818"/>
      <c r="KK2" s="819"/>
      <c r="KL2" s="817" t="s">
        <v>1225</v>
      </c>
      <c r="KM2" s="818"/>
      <c r="KN2" s="818"/>
      <c r="KO2" s="818"/>
      <c r="KP2" s="819"/>
      <c r="KQ2" s="817" t="s">
        <v>1226</v>
      </c>
      <c r="KR2" s="818"/>
      <c r="KS2" s="818"/>
      <c r="KT2" s="818"/>
      <c r="KU2" s="819"/>
      <c r="KV2" s="817" t="s">
        <v>1227</v>
      </c>
      <c r="KW2" s="818"/>
      <c r="KX2" s="818"/>
      <c r="KY2" s="818"/>
      <c r="KZ2" s="819"/>
      <c r="LA2" s="817" t="s">
        <v>1228</v>
      </c>
      <c r="LB2" s="818"/>
      <c r="LC2" s="818"/>
      <c r="LD2" s="818"/>
      <c r="LE2" s="819"/>
      <c r="LF2" s="817" t="s">
        <v>1229</v>
      </c>
      <c r="LG2" s="818"/>
      <c r="LH2" s="818"/>
      <c r="LI2" s="818"/>
      <c r="LJ2" s="819"/>
      <c r="LK2" s="817" t="s">
        <v>1230</v>
      </c>
      <c r="LL2" s="818"/>
      <c r="LM2" s="818"/>
      <c r="LN2" s="818"/>
      <c r="LO2" s="819"/>
    </row>
    <row r="3" spans="1:327" s="99" customFormat="1" ht="15.75" thickBot="1" x14ac:dyDescent="0.3">
      <c r="B3" s="627" t="s">
        <v>762</v>
      </c>
      <c r="C3" s="628" t="s">
        <v>641</v>
      </c>
      <c r="D3" s="628" t="s">
        <v>642</v>
      </c>
      <c r="E3" s="628" t="s">
        <v>643</v>
      </c>
      <c r="F3" s="628" t="s">
        <v>644</v>
      </c>
      <c r="G3" s="628" t="s">
        <v>645</v>
      </c>
      <c r="H3" s="628" t="s">
        <v>646</v>
      </c>
      <c r="I3" s="628" t="s">
        <v>647</v>
      </c>
      <c r="J3" s="628" t="s">
        <v>1156</v>
      </c>
      <c r="K3" s="628" t="s">
        <v>1318</v>
      </c>
      <c r="L3" s="628" t="s">
        <v>1335</v>
      </c>
      <c r="M3" s="629" t="s">
        <v>1336</v>
      </c>
      <c r="N3" s="98"/>
      <c r="O3" s="609" t="s">
        <v>746</v>
      </c>
      <c r="P3" s="610" t="s">
        <v>747</v>
      </c>
      <c r="Q3" s="610" t="s">
        <v>743</v>
      </c>
      <c r="R3" s="610" t="s">
        <v>744</v>
      </c>
      <c r="S3" s="611" t="s">
        <v>745</v>
      </c>
      <c r="T3" s="609" t="s">
        <v>742</v>
      </c>
      <c r="U3" s="610" t="s">
        <v>107</v>
      </c>
      <c r="V3" s="610" t="s">
        <v>108</v>
      </c>
      <c r="W3" s="611" t="s">
        <v>109</v>
      </c>
      <c r="X3" s="609" t="s">
        <v>110</v>
      </c>
      <c r="Y3" s="610" t="s">
        <v>111</v>
      </c>
      <c r="Z3" s="610" t="s">
        <v>112</v>
      </c>
      <c r="AA3" s="611" t="s">
        <v>129</v>
      </c>
      <c r="AB3" s="609" t="s">
        <v>130</v>
      </c>
      <c r="AC3" s="610" t="s">
        <v>375</v>
      </c>
      <c r="AD3" s="610" t="s">
        <v>376</v>
      </c>
      <c r="AE3" s="611" t="s">
        <v>377</v>
      </c>
      <c r="AF3" s="609" t="s">
        <v>487</v>
      </c>
      <c r="AG3" s="610" t="s">
        <v>488</v>
      </c>
      <c r="AH3" s="610" t="s">
        <v>489</v>
      </c>
      <c r="AI3" s="610" t="s">
        <v>490</v>
      </c>
      <c r="AJ3" s="611" t="s">
        <v>775</v>
      </c>
      <c r="AK3" s="609" t="s">
        <v>776</v>
      </c>
      <c r="AL3" s="610" t="s">
        <v>777</v>
      </c>
      <c r="AM3" s="610" t="s">
        <v>778</v>
      </c>
      <c r="AN3" s="611" t="s">
        <v>779</v>
      </c>
      <c r="AO3" s="609" t="s">
        <v>81</v>
      </c>
      <c r="AP3" s="610" t="s">
        <v>33</v>
      </c>
      <c r="AQ3" s="610" t="s">
        <v>39</v>
      </c>
      <c r="AR3" s="610" t="s">
        <v>82</v>
      </c>
      <c r="AS3" s="611" t="s">
        <v>68</v>
      </c>
      <c r="AT3" s="609" t="s">
        <v>69</v>
      </c>
      <c r="AU3" s="610" t="s">
        <v>70</v>
      </c>
      <c r="AV3" s="610" t="s">
        <v>71</v>
      </c>
      <c r="AW3" s="611" t="s">
        <v>83</v>
      </c>
      <c r="AX3" s="609" t="s">
        <v>93</v>
      </c>
      <c r="AY3" s="610" t="s">
        <v>94</v>
      </c>
      <c r="AZ3" s="610" t="s">
        <v>95</v>
      </c>
      <c r="BA3" s="611" t="s">
        <v>1152</v>
      </c>
      <c r="BB3" s="609" t="s">
        <v>96</v>
      </c>
      <c r="BC3" s="610" t="s">
        <v>97</v>
      </c>
      <c r="BD3" s="610" t="s">
        <v>98</v>
      </c>
      <c r="BE3" s="610" t="s">
        <v>99</v>
      </c>
      <c r="BF3" s="611" t="s">
        <v>1222</v>
      </c>
      <c r="BG3" s="609" t="s">
        <v>1223</v>
      </c>
      <c r="BH3" s="610" t="s">
        <v>1224</v>
      </c>
      <c r="BI3" s="610" t="s">
        <v>1225</v>
      </c>
      <c r="BJ3" s="611" t="s">
        <v>1226</v>
      </c>
      <c r="BK3" s="609" t="s">
        <v>1227</v>
      </c>
      <c r="BL3" s="610" t="s">
        <v>1228</v>
      </c>
      <c r="BM3" s="610" t="s">
        <v>1229</v>
      </c>
      <c r="BN3" s="611" t="s">
        <v>1230</v>
      </c>
      <c r="BO3" s="98"/>
      <c r="BP3" s="637">
        <v>43830</v>
      </c>
      <c r="BQ3" s="638">
        <v>43831</v>
      </c>
      <c r="BR3" s="638">
        <v>43832</v>
      </c>
      <c r="BS3" s="638">
        <v>43833</v>
      </c>
      <c r="BT3" s="639">
        <v>43834</v>
      </c>
      <c r="BU3" s="637">
        <v>43472</v>
      </c>
      <c r="BV3" s="638">
        <v>43473</v>
      </c>
      <c r="BW3" s="638">
        <v>43474</v>
      </c>
      <c r="BX3" s="638">
        <v>43475</v>
      </c>
      <c r="BY3" s="639">
        <v>43476</v>
      </c>
      <c r="BZ3" s="637">
        <v>43479</v>
      </c>
      <c r="CA3" s="638">
        <v>43480</v>
      </c>
      <c r="CB3" s="638">
        <v>43481</v>
      </c>
      <c r="CC3" s="638">
        <v>43482</v>
      </c>
      <c r="CD3" s="639">
        <v>43483</v>
      </c>
      <c r="CE3" s="637">
        <v>43486</v>
      </c>
      <c r="CF3" s="638">
        <v>43487</v>
      </c>
      <c r="CG3" s="638">
        <v>43488</v>
      </c>
      <c r="CH3" s="638">
        <v>43489</v>
      </c>
      <c r="CI3" s="639">
        <v>43490</v>
      </c>
      <c r="CJ3" s="637">
        <v>43493</v>
      </c>
      <c r="CK3" s="638">
        <v>43494</v>
      </c>
      <c r="CL3" s="638">
        <v>43495</v>
      </c>
      <c r="CM3" s="638">
        <v>43496</v>
      </c>
      <c r="CN3" s="639">
        <v>43497</v>
      </c>
      <c r="CO3" s="637">
        <v>43500</v>
      </c>
      <c r="CP3" s="638">
        <v>43501</v>
      </c>
      <c r="CQ3" s="638">
        <v>43502</v>
      </c>
      <c r="CR3" s="638">
        <v>43503</v>
      </c>
      <c r="CS3" s="639">
        <v>43504</v>
      </c>
      <c r="CT3" s="637">
        <v>43507</v>
      </c>
      <c r="CU3" s="638">
        <v>43508</v>
      </c>
      <c r="CV3" s="638">
        <v>43509</v>
      </c>
      <c r="CW3" s="638">
        <v>43510</v>
      </c>
      <c r="CX3" s="639">
        <v>43511</v>
      </c>
      <c r="CY3" s="637">
        <v>43514</v>
      </c>
      <c r="CZ3" s="638">
        <v>43515</v>
      </c>
      <c r="DA3" s="638">
        <v>43516</v>
      </c>
      <c r="DB3" s="638">
        <v>43517</v>
      </c>
      <c r="DC3" s="639">
        <v>43518</v>
      </c>
      <c r="DD3" s="637">
        <v>43521</v>
      </c>
      <c r="DE3" s="638">
        <v>43522</v>
      </c>
      <c r="DF3" s="638">
        <v>43523</v>
      </c>
      <c r="DG3" s="638">
        <v>43524</v>
      </c>
      <c r="DH3" s="639">
        <v>43525</v>
      </c>
      <c r="DI3" s="637">
        <v>43528</v>
      </c>
      <c r="DJ3" s="638">
        <v>43529</v>
      </c>
      <c r="DK3" s="638">
        <v>43530</v>
      </c>
      <c r="DL3" s="638">
        <v>43531</v>
      </c>
      <c r="DM3" s="639">
        <v>43532</v>
      </c>
      <c r="DN3" s="637">
        <v>43535</v>
      </c>
      <c r="DO3" s="638">
        <v>43536</v>
      </c>
      <c r="DP3" s="638">
        <v>43537</v>
      </c>
      <c r="DQ3" s="638">
        <v>43538</v>
      </c>
      <c r="DR3" s="639">
        <v>43539</v>
      </c>
      <c r="DS3" s="637">
        <v>43542</v>
      </c>
      <c r="DT3" s="638">
        <v>43543</v>
      </c>
      <c r="DU3" s="638">
        <v>43544</v>
      </c>
      <c r="DV3" s="638">
        <v>43545</v>
      </c>
      <c r="DW3" s="639">
        <v>43546</v>
      </c>
      <c r="DX3" s="637">
        <v>43549</v>
      </c>
      <c r="DY3" s="638">
        <v>43550</v>
      </c>
      <c r="DZ3" s="638">
        <v>43551</v>
      </c>
      <c r="EA3" s="638">
        <v>43552</v>
      </c>
      <c r="EB3" s="639">
        <v>43553</v>
      </c>
      <c r="EC3" s="637">
        <v>43556</v>
      </c>
      <c r="ED3" s="638">
        <v>43557</v>
      </c>
      <c r="EE3" s="638">
        <v>43558</v>
      </c>
      <c r="EF3" s="638">
        <v>43559</v>
      </c>
      <c r="EG3" s="639">
        <v>43560</v>
      </c>
      <c r="EH3" s="637">
        <v>43563</v>
      </c>
      <c r="EI3" s="638">
        <v>43564</v>
      </c>
      <c r="EJ3" s="638">
        <v>43565</v>
      </c>
      <c r="EK3" s="638">
        <v>43566</v>
      </c>
      <c r="EL3" s="639">
        <v>43567</v>
      </c>
      <c r="EM3" s="637">
        <v>43570</v>
      </c>
      <c r="EN3" s="638">
        <v>43571</v>
      </c>
      <c r="EO3" s="638">
        <v>43572</v>
      </c>
      <c r="EP3" s="638">
        <v>43573</v>
      </c>
      <c r="EQ3" s="639">
        <v>43574</v>
      </c>
      <c r="ER3" s="637">
        <v>43577</v>
      </c>
      <c r="ES3" s="638">
        <v>43578</v>
      </c>
      <c r="ET3" s="638">
        <v>43579</v>
      </c>
      <c r="EU3" s="638">
        <v>43580</v>
      </c>
      <c r="EV3" s="639">
        <v>43581</v>
      </c>
      <c r="EW3" s="637">
        <v>43584</v>
      </c>
      <c r="EX3" s="638">
        <v>43585</v>
      </c>
      <c r="EY3" s="638">
        <v>43586</v>
      </c>
      <c r="EZ3" s="638">
        <v>43587</v>
      </c>
      <c r="FA3" s="640">
        <v>43588</v>
      </c>
      <c r="FB3" s="637">
        <v>43591</v>
      </c>
      <c r="FC3" s="638">
        <v>43592</v>
      </c>
      <c r="FD3" s="638">
        <v>43593</v>
      </c>
      <c r="FE3" s="638">
        <v>43594</v>
      </c>
      <c r="FF3" s="639">
        <v>43595</v>
      </c>
      <c r="FG3" s="637">
        <v>43598</v>
      </c>
      <c r="FH3" s="638">
        <v>43599</v>
      </c>
      <c r="FI3" s="638">
        <v>43600</v>
      </c>
      <c r="FJ3" s="638">
        <v>43601</v>
      </c>
      <c r="FK3" s="639">
        <v>43602</v>
      </c>
      <c r="FL3" s="637">
        <v>43605</v>
      </c>
      <c r="FM3" s="638">
        <v>43606</v>
      </c>
      <c r="FN3" s="638">
        <v>43607</v>
      </c>
      <c r="FO3" s="638">
        <v>43608</v>
      </c>
      <c r="FP3" s="639">
        <v>43609</v>
      </c>
      <c r="FQ3" s="637">
        <v>43612</v>
      </c>
      <c r="FR3" s="638">
        <v>43613</v>
      </c>
      <c r="FS3" s="638">
        <v>43614</v>
      </c>
      <c r="FT3" s="638">
        <v>43615</v>
      </c>
      <c r="FU3" s="639">
        <v>43616</v>
      </c>
      <c r="FV3" s="637">
        <v>43619</v>
      </c>
      <c r="FW3" s="638">
        <v>43620</v>
      </c>
      <c r="FX3" s="638">
        <v>43621</v>
      </c>
      <c r="FY3" s="638">
        <v>43622</v>
      </c>
      <c r="FZ3" s="639">
        <v>43623</v>
      </c>
      <c r="GA3" s="637">
        <v>43626</v>
      </c>
      <c r="GB3" s="638">
        <v>43627</v>
      </c>
      <c r="GC3" s="638">
        <v>43628</v>
      </c>
      <c r="GD3" s="638">
        <v>43629</v>
      </c>
      <c r="GE3" s="639">
        <v>43630</v>
      </c>
      <c r="GF3" s="637">
        <v>43633</v>
      </c>
      <c r="GG3" s="638">
        <v>43634</v>
      </c>
      <c r="GH3" s="638">
        <v>43635</v>
      </c>
      <c r="GI3" s="638">
        <v>43636</v>
      </c>
      <c r="GJ3" s="639">
        <v>43637</v>
      </c>
      <c r="GK3" s="637">
        <v>43640</v>
      </c>
      <c r="GL3" s="638">
        <v>43641</v>
      </c>
      <c r="GM3" s="638">
        <v>43642</v>
      </c>
      <c r="GN3" s="638">
        <v>43643</v>
      </c>
      <c r="GO3" s="639">
        <v>43644</v>
      </c>
      <c r="GP3" s="637">
        <v>43647</v>
      </c>
      <c r="GQ3" s="638">
        <v>43648</v>
      </c>
      <c r="GR3" s="638">
        <v>43649</v>
      </c>
      <c r="GS3" s="638">
        <v>43650</v>
      </c>
      <c r="GT3" s="639">
        <v>43651</v>
      </c>
      <c r="GU3" s="637">
        <v>43654</v>
      </c>
      <c r="GV3" s="638">
        <v>43655</v>
      </c>
      <c r="GW3" s="638">
        <v>43656</v>
      </c>
      <c r="GX3" s="638">
        <v>43657</v>
      </c>
      <c r="GY3" s="639">
        <v>43658</v>
      </c>
      <c r="GZ3" s="637">
        <v>43661</v>
      </c>
      <c r="HA3" s="638">
        <v>43662</v>
      </c>
      <c r="HB3" s="638">
        <v>43663</v>
      </c>
      <c r="HC3" s="638">
        <v>43664</v>
      </c>
      <c r="HD3" s="639">
        <v>43665</v>
      </c>
      <c r="HE3" s="637">
        <v>43668</v>
      </c>
      <c r="HF3" s="638">
        <v>43669</v>
      </c>
      <c r="HG3" s="638">
        <v>43670</v>
      </c>
      <c r="HH3" s="638">
        <v>43671</v>
      </c>
      <c r="HI3" s="639">
        <v>43672</v>
      </c>
      <c r="HJ3" s="637">
        <v>43675</v>
      </c>
      <c r="HK3" s="638">
        <v>43676</v>
      </c>
      <c r="HL3" s="638">
        <v>43677</v>
      </c>
      <c r="HM3" s="638">
        <v>43678</v>
      </c>
      <c r="HN3" s="639">
        <v>43679</v>
      </c>
      <c r="HO3" s="637">
        <v>43682</v>
      </c>
      <c r="HP3" s="638">
        <v>43683</v>
      </c>
      <c r="HQ3" s="638">
        <v>43684</v>
      </c>
      <c r="HR3" s="638">
        <v>43685</v>
      </c>
      <c r="HS3" s="639">
        <v>43686</v>
      </c>
      <c r="HT3" s="637">
        <v>43689</v>
      </c>
      <c r="HU3" s="638">
        <v>43690</v>
      </c>
      <c r="HV3" s="638">
        <v>43691</v>
      </c>
      <c r="HW3" s="638">
        <v>43692</v>
      </c>
      <c r="HX3" s="639">
        <v>43693</v>
      </c>
      <c r="HY3" s="637">
        <v>43696</v>
      </c>
      <c r="HZ3" s="638">
        <v>43697</v>
      </c>
      <c r="IA3" s="638">
        <v>43698</v>
      </c>
      <c r="IB3" s="638">
        <v>43699</v>
      </c>
      <c r="IC3" s="639">
        <v>43700</v>
      </c>
      <c r="ID3" s="637">
        <v>43703</v>
      </c>
      <c r="IE3" s="638">
        <v>43704</v>
      </c>
      <c r="IF3" s="638">
        <v>43705</v>
      </c>
      <c r="IG3" s="638">
        <v>43706</v>
      </c>
      <c r="IH3" s="639">
        <v>43707</v>
      </c>
      <c r="II3" s="637">
        <v>43710</v>
      </c>
      <c r="IJ3" s="638">
        <v>43711</v>
      </c>
      <c r="IK3" s="638">
        <v>43712</v>
      </c>
      <c r="IL3" s="638">
        <v>43713</v>
      </c>
      <c r="IM3" s="639">
        <v>43714</v>
      </c>
      <c r="IN3" s="637">
        <v>43717</v>
      </c>
      <c r="IO3" s="638">
        <v>43718</v>
      </c>
      <c r="IP3" s="638">
        <v>43719</v>
      </c>
      <c r="IQ3" s="638">
        <v>43720</v>
      </c>
      <c r="IR3" s="639">
        <v>43721</v>
      </c>
      <c r="IS3" s="637">
        <v>43724</v>
      </c>
      <c r="IT3" s="638">
        <v>43725</v>
      </c>
      <c r="IU3" s="638">
        <v>43726</v>
      </c>
      <c r="IV3" s="638">
        <v>43727</v>
      </c>
      <c r="IW3" s="639">
        <v>43728</v>
      </c>
      <c r="IX3" s="637">
        <v>43731</v>
      </c>
      <c r="IY3" s="638">
        <v>43732</v>
      </c>
      <c r="IZ3" s="638">
        <v>43733</v>
      </c>
      <c r="JA3" s="638">
        <v>43734</v>
      </c>
      <c r="JB3" s="639">
        <v>43735</v>
      </c>
      <c r="JC3" s="637">
        <v>43738</v>
      </c>
      <c r="JD3" s="638">
        <v>43739</v>
      </c>
      <c r="JE3" s="638">
        <v>43740</v>
      </c>
      <c r="JF3" s="638">
        <v>43741</v>
      </c>
      <c r="JG3" s="639">
        <v>43742</v>
      </c>
      <c r="JH3" s="637">
        <v>43745</v>
      </c>
      <c r="JI3" s="638">
        <v>43746</v>
      </c>
      <c r="JJ3" s="638">
        <v>43747</v>
      </c>
      <c r="JK3" s="638">
        <v>43748</v>
      </c>
      <c r="JL3" s="639">
        <v>43749</v>
      </c>
      <c r="JM3" s="637">
        <v>43752</v>
      </c>
      <c r="JN3" s="638">
        <v>43753</v>
      </c>
      <c r="JO3" s="638">
        <v>43754</v>
      </c>
      <c r="JP3" s="638">
        <v>43755</v>
      </c>
      <c r="JQ3" s="639">
        <v>43756</v>
      </c>
      <c r="JR3" s="637">
        <v>43759</v>
      </c>
      <c r="JS3" s="638">
        <v>43760</v>
      </c>
      <c r="JT3" s="638">
        <v>43761</v>
      </c>
      <c r="JU3" s="638">
        <v>43762</v>
      </c>
      <c r="JV3" s="639">
        <v>43763</v>
      </c>
      <c r="JW3" s="637">
        <v>43766</v>
      </c>
      <c r="JX3" s="638">
        <v>43767</v>
      </c>
      <c r="JY3" s="638">
        <v>43768</v>
      </c>
      <c r="JZ3" s="638">
        <v>43769</v>
      </c>
      <c r="KA3" s="639">
        <v>43770</v>
      </c>
      <c r="KB3" s="637">
        <v>43773</v>
      </c>
      <c r="KC3" s="638">
        <v>43774</v>
      </c>
      <c r="KD3" s="638">
        <v>43775</v>
      </c>
      <c r="KE3" s="638">
        <v>43776</v>
      </c>
      <c r="KF3" s="639">
        <v>43777</v>
      </c>
      <c r="KG3" s="637">
        <v>43780</v>
      </c>
      <c r="KH3" s="638">
        <v>43781</v>
      </c>
      <c r="KI3" s="638">
        <v>43782</v>
      </c>
      <c r="KJ3" s="638">
        <v>43783</v>
      </c>
      <c r="KK3" s="639">
        <v>43784</v>
      </c>
      <c r="KL3" s="637">
        <v>43787</v>
      </c>
      <c r="KM3" s="638">
        <v>43788</v>
      </c>
      <c r="KN3" s="638">
        <v>43789</v>
      </c>
      <c r="KO3" s="638">
        <v>43790</v>
      </c>
      <c r="KP3" s="639">
        <v>43791</v>
      </c>
      <c r="KQ3" s="637">
        <v>43794</v>
      </c>
      <c r="KR3" s="638">
        <v>43795</v>
      </c>
      <c r="KS3" s="638">
        <v>43796</v>
      </c>
      <c r="KT3" s="638">
        <v>43797</v>
      </c>
      <c r="KU3" s="639">
        <v>43798</v>
      </c>
      <c r="KV3" s="637">
        <v>43801</v>
      </c>
      <c r="KW3" s="638">
        <v>43802</v>
      </c>
      <c r="KX3" s="638">
        <v>43803</v>
      </c>
      <c r="KY3" s="638">
        <v>43804</v>
      </c>
      <c r="KZ3" s="639">
        <v>43805</v>
      </c>
      <c r="LA3" s="637">
        <v>43808</v>
      </c>
      <c r="LB3" s="638">
        <v>43809</v>
      </c>
      <c r="LC3" s="638">
        <v>43810</v>
      </c>
      <c r="LD3" s="638">
        <v>43811</v>
      </c>
      <c r="LE3" s="639">
        <v>43812</v>
      </c>
      <c r="LF3" s="637">
        <v>43815</v>
      </c>
      <c r="LG3" s="638">
        <v>43816</v>
      </c>
      <c r="LH3" s="638">
        <v>43817</v>
      </c>
      <c r="LI3" s="638">
        <v>43818</v>
      </c>
      <c r="LJ3" s="639">
        <v>43819</v>
      </c>
      <c r="LK3" s="637">
        <v>43822</v>
      </c>
      <c r="LL3" s="638">
        <v>43823</v>
      </c>
      <c r="LM3" s="638">
        <v>43824</v>
      </c>
      <c r="LN3" s="638">
        <v>43825</v>
      </c>
      <c r="LO3" s="639">
        <v>43826</v>
      </c>
    </row>
    <row r="4" spans="1:327" s="599" customFormat="1" x14ac:dyDescent="0.25">
      <c r="A4" s="599" t="s">
        <v>626</v>
      </c>
      <c r="B4" s="612">
        <f>COUNTIF(Datos!$B:$B,B1)</f>
        <v>0</v>
      </c>
      <c r="C4" s="613">
        <f>COUNTIF(Datos!$B:$B,C1)</f>
        <v>33</v>
      </c>
      <c r="D4" s="613">
        <f>COUNTIF(Datos!$B:$B,D1)</f>
        <v>48</v>
      </c>
      <c r="E4" s="613">
        <f>COUNTIF(Datos!$B:$B,E1)</f>
        <v>40</v>
      </c>
      <c r="F4" s="613">
        <f>COUNTIF(Datos!$B:$B,F1)</f>
        <v>46</v>
      </c>
      <c r="G4" s="613">
        <f>COUNTIF(Datos!$B:$B,G1)</f>
        <v>13</v>
      </c>
      <c r="H4" s="613">
        <f>COUNTIF(Datos!$B:$B,H1)</f>
        <v>47</v>
      </c>
      <c r="I4" s="613">
        <f>COUNTIF(Datos!$B:$B,I1)</f>
        <v>65</v>
      </c>
      <c r="J4" s="613">
        <f>COUNTIF(Datos!$B:$B,J1)</f>
        <v>60</v>
      </c>
      <c r="K4" s="613">
        <f>COUNTIF(Datos!$B:$B,K1)</f>
        <v>65</v>
      </c>
      <c r="L4" s="613">
        <f>COUNTIF(Datos!$B:$B,L1)</f>
        <v>40</v>
      </c>
      <c r="M4" s="614">
        <f>COUNTIF(Datos!$B:$B,M1)</f>
        <v>7</v>
      </c>
      <c r="N4" s="98"/>
      <c r="O4" s="612">
        <f>COUNTIF(Datos!$C:$C,O3)</f>
        <v>0</v>
      </c>
      <c r="P4" s="613">
        <f>COUNTIF(Datos!$C:$C,P3)</f>
        <v>0</v>
      </c>
      <c r="Q4" s="613">
        <f>COUNTIF(Datos!$C:$C,Q3)</f>
        <v>0</v>
      </c>
      <c r="R4" s="613">
        <f>COUNTIF(Datos!$C:$C,R3)</f>
        <v>0</v>
      </c>
      <c r="S4" s="614">
        <f>COUNTIF(Datos!$C:$C,S3)</f>
        <v>0</v>
      </c>
      <c r="T4" s="612">
        <f>COUNTIF(Datos!$C:$C,T3)</f>
        <v>0</v>
      </c>
      <c r="U4" s="613">
        <f>COUNTIF(Datos!$C:$C,U3)</f>
        <v>9</v>
      </c>
      <c r="V4" s="613">
        <f>COUNTIF(Datos!$C:$C,V3)</f>
        <v>0</v>
      </c>
      <c r="W4" s="614">
        <f>COUNTIF(Datos!$C:$C,W3)</f>
        <v>24</v>
      </c>
      <c r="X4" s="612">
        <f>COUNTIF(Datos!$C:$C,X3)</f>
        <v>0</v>
      </c>
      <c r="Y4" s="613">
        <f>COUNTIF(Datos!$C:$C,Y3)</f>
        <v>15</v>
      </c>
      <c r="Z4" s="613">
        <f>COUNTIF(Datos!$C:$C,Z3)</f>
        <v>20</v>
      </c>
      <c r="AA4" s="614">
        <f>COUNTIF(Datos!$C:$C,AA3)</f>
        <v>13</v>
      </c>
      <c r="AB4" s="612">
        <f>COUNTIF(Datos!$C:$C,AB3)</f>
        <v>0</v>
      </c>
      <c r="AC4" s="613">
        <f>COUNTIF(Datos!$C:$C,AC3)</f>
        <v>13</v>
      </c>
      <c r="AD4" s="613">
        <f>COUNTIF(Datos!$C:$C,AD3)</f>
        <v>12</v>
      </c>
      <c r="AE4" s="614">
        <f>COUNTIF(Datos!$C:$C,AE3)</f>
        <v>15</v>
      </c>
      <c r="AF4" s="612">
        <f>COUNTIF(Datos!$C:$C,AF3)</f>
        <v>3</v>
      </c>
      <c r="AG4" s="613">
        <f>COUNTIF(Datos!$C:$C,AG3)</f>
        <v>15</v>
      </c>
      <c r="AH4" s="613">
        <f>COUNTIF(Datos!$C:$C,AH3)</f>
        <v>16</v>
      </c>
      <c r="AI4" s="613">
        <f>COUNTIF(Datos!$C:$C,AI3)</f>
        <v>12</v>
      </c>
      <c r="AJ4" s="614">
        <f>COUNTIF(Datos!$C:$C,AJ3)</f>
        <v>0</v>
      </c>
      <c r="AK4" s="612">
        <f>COUNTIF(Datos!$C:$C,AK3)</f>
        <v>0</v>
      </c>
      <c r="AL4" s="613">
        <f>COUNTIF(Datos!$C:$C,AL3)</f>
        <v>0</v>
      </c>
      <c r="AM4" s="613">
        <f>COUNTIF(Datos!$C:$C,AM3)</f>
        <v>0</v>
      </c>
      <c r="AN4" s="614">
        <f>COUNTIF(Datos!$C:$C,AN3)</f>
        <v>13</v>
      </c>
      <c r="AO4" s="612">
        <f>COUNTIF(Datos!$C:$C,AO3)</f>
        <v>0</v>
      </c>
      <c r="AP4" s="613">
        <f>COUNTIF(Datos!$C:$C,AP3)</f>
        <v>0</v>
      </c>
      <c r="AQ4" s="613">
        <f>COUNTIF(Datos!$C:$C,AQ3)</f>
        <v>0</v>
      </c>
      <c r="AR4" s="613">
        <f>COUNTIF(Datos!$C:$C,AR3)</f>
        <v>20</v>
      </c>
      <c r="AS4" s="614">
        <f>COUNTIF(Datos!$C:$C,AS3)</f>
        <v>27</v>
      </c>
      <c r="AT4" s="612">
        <f>COUNTIF(Datos!$C:$C,AT3)</f>
        <v>11</v>
      </c>
      <c r="AU4" s="613">
        <f>COUNTIF(Datos!$C:$C,AU3)</f>
        <v>17</v>
      </c>
      <c r="AV4" s="613">
        <f>COUNTIF(Datos!$C:$C,AV3)</f>
        <v>20</v>
      </c>
      <c r="AW4" s="614">
        <f>COUNTIF(Datos!$C:$C,AW3)</f>
        <v>17</v>
      </c>
      <c r="AX4" s="612">
        <f>COUNTIF(Datos!$C:$C,AX3)</f>
        <v>24</v>
      </c>
      <c r="AY4" s="613">
        <f>COUNTIF(Datos!$C:$C,AY3)</f>
        <v>6</v>
      </c>
      <c r="AZ4" s="613">
        <f>COUNTIF(Datos!$C:$C,AZ3)</f>
        <v>14</v>
      </c>
      <c r="BA4" s="614">
        <f>COUNTIF(Datos!$C:$C,BA3)</f>
        <v>16</v>
      </c>
      <c r="BB4" s="612">
        <f>COUNTIF(Datos!$C:$C,BB3)</f>
        <v>7</v>
      </c>
      <c r="BC4" s="613">
        <f>COUNTIF(Datos!$C:$C,BC3)</f>
        <v>18</v>
      </c>
      <c r="BD4" s="613">
        <f>COUNTIF(Datos!$C:$C,BD3)</f>
        <v>12</v>
      </c>
      <c r="BE4" s="613">
        <f>COUNTIF(Datos!$C:$C,BE3)</f>
        <v>12</v>
      </c>
      <c r="BF4" s="614">
        <f>COUNTIF(Datos!$C:$C,BF3)</f>
        <v>16</v>
      </c>
      <c r="BG4" s="612">
        <f>COUNTIF(Datos!$C:$C,BG3)</f>
        <v>11</v>
      </c>
      <c r="BH4" s="613">
        <f>COUNTIF(Datos!$C:$C,BH3)</f>
        <v>5</v>
      </c>
      <c r="BI4" s="613">
        <f>COUNTIF(Datos!$C:$C,BI3)</f>
        <v>12</v>
      </c>
      <c r="BJ4" s="614">
        <f>COUNTIF(Datos!$C:$C,BJ3)</f>
        <v>12</v>
      </c>
      <c r="BK4" s="612">
        <f>COUNTIF(Datos!$C:$C,BK3)</f>
        <v>7</v>
      </c>
      <c r="BL4" s="613">
        <f>COUNTIF(Datos!$C:$C,BL3)</f>
        <v>0</v>
      </c>
      <c r="BM4" s="613">
        <f>COUNTIF(Datos!$C:$C,BM3)</f>
        <v>0</v>
      </c>
      <c r="BN4" s="614">
        <f>COUNTIF(Datos!$C:$C,BN3)</f>
        <v>0</v>
      </c>
      <c r="BO4" s="98"/>
      <c r="BP4" s="612">
        <f>COUNTIF(Datos!$D:$D,BP3)</f>
        <v>0</v>
      </c>
      <c r="BQ4" s="613">
        <f>COUNTIF(Datos!$D:$D,BQ3)</f>
        <v>0</v>
      </c>
      <c r="BR4" s="613">
        <f>COUNTIF(Datos!$D:$D,BR3)</f>
        <v>0</v>
      </c>
      <c r="BS4" s="613">
        <f>COUNTIF(Datos!$D:$D,BS3)</f>
        <v>0</v>
      </c>
      <c r="BT4" s="614">
        <f>COUNTIF(Datos!$D:$D,BT3)</f>
        <v>0</v>
      </c>
      <c r="BU4" s="612">
        <f>COUNTIF(Datos!$D:$D,BU3)</f>
        <v>0</v>
      </c>
      <c r="BV4" s="613">
        <f>COUNTIF(Datos!$D:$D,BV3)</f>
        <v>0</v>
      </c>
      <c r="BW4" s="613">
        <f>COUNTIF(Datos!$D:$D,BW3)</f>
        <v>0</v>
      </c>
      <c r="BX4" s="613">
        <f>COUNTIF(Datos!$D:$D,BX3)</f>
        <v>0</v>
      </c>
      <c r="BY4" s="614">
        <f>COUNTIF(Datos!$D:$D,BY3)</f>
        <v>0</v>
      </c>
      <c r="BZ4" s="612">
        <f>COUNTIF(Datos!$D:$D,BZ3)</f>
        <v>0</v>
      </c>
      <c r="CA4" s="613">
        <f>COUNTIF(Datos!$D:$D,CA3)</f>
        <v>0</v>
      </c>
      <c r="CB4" s="613">
        <f>COUNTIF(Datos!$D:$D,CB3)</f>
        <v>0</v>
      </c>
      <c r="CC4" s="613">
        <f>COUNTIF(Datos!$D:$D,CC3)</f>
        <v>0</v>
      </c>
      <c r="CD4" s="614">
        <f>COUNTIF(Datos!$D:$D,CD3)</f>
        <v>0</v>
      </c>
      <c r="CE4" s="612">
        <f>COUNTIF(Datos!$D:$D,CE3)</f>
        <v>0</v>
      </c>
      <c r="CF4" s="613">
        <f>COUNTIF(Datos!$D:$D,CF3)</f>
        <v>0</v>
      </c>
      <c r="CG4" s="613">
        <f>COUNTIF(Datos!$D:$D,CG3)</f>
        <v>0</v>
      </c>
      <c r="CH4" s="613">
        <f>COUNTIF(Datos!$D:$D,CH3)</f>
        <v>0</v>
      </c>
      <c r="CI4" s="614">
        <f>COUNTIF(Datos!$D:$D,CI3)</f>
        <v>0</v>
      </c>
      <c r="CJ4" s="612">
        <f>COUNTIF(Datos!$D:$D,CJ3)</f>
        <v>0</v>
      </c>
      <c r="CK4" s="613">
        <f>COUNTIF(Datos!$D:$D,CK3)</f>
        <v>0</v>
      </c>
      <c r="CL4" s="613">
        <f>COUNTIF(Datos!$D:$D,CL3)</f>
        <v>0</v>
      </c>
      <c r="CM4" s="613">
        <f>COUNTIF(Datos!$D:$D,CM3)</f>
        <v>0</v>
      </c>
      <c r="CN4" s="614">
        <f>COUNTIF(Datos!$D:$D,CN3)</f>
        <v>0</v>
      </c>
      <c r="CO4" s="612">
        <f>COUNTIF(Datos!$D:$D,CO3)</f>
        <v>0</v>
      </c>
      <c r="CP4" s="613">
        <f>COUNTIF(Datos!$D:$D,CP3)</f>
        <v>0</v>
      </c>
      <c r="CQ4" s="613">
        <f>COUNTIF(Datos!$D:$D,CQ3)</f>
        <v>0</v>
      </c>
      <c r="CR4" s="613">
        <f>COUNTIF(Datos!$D:$D,CR3)</f>
        <v>0</v>
      </c>
      <c r="CS4" s="614">
        <f>COUNTIF(Datos!$D:$D,CS3)</f>
        <v>0</v>
      </c>
      <c r="CT4" s="612">
        <f>COUNTIF(Datos!$D:$D,CT3)</f>
        <v>3</v>
      </c>
      <c r="CU4" s="613">
        <f>COUNTIF(Datos!$D:$D,CU3)</f>
        <v>2</v>
      </c>
      <c r="CV4" s="613">
        <f>COUNTIF(Datos!$D:$D,CV3)</f>
        <v>2</v>
      </c>
      <c r="CW4" s="613">
        <f>COUNTIF(Datos!$D:$D,CW3)</f>
        <v>2</v>
      </c>
      <c r="CX4" s="614">
        <f>COUNTIF(Datos!$D:$D,CX3)</f>
        <v>0</v>
      </c>
      <c r="CY4" s="612">
        <f>COUNTIF(Datos!$D:$D,CY3)</f>
        <v>0</v>
      </c>
      <c r="CZ4" s="613">
        <f>COUNTIF(Datos!$D:$D,CZ3)</f>
        <v>0</v>
      </c>
      <c r="DA4" s="613">
        <f>COUNTIF(Datos!$D:$D,DA3)</f>
        <v>0</v>
      </c>
      <c r="DB4" s="613">
        <f>COUNTIF(Datos!$D:$D,DB3)</f>
        <v>0</v>
      </c>
      <c r="DC4" s="614">
        <f>COUNTIF(Datos!$D:$D,DC3)</f>
        <v>0</v>
      </c>
      <c r="DD4" s="612">
        <f>COUNTIF(Datos!$D:$D,DD3)</f>
        <v>4</v>
      </c>
      <c r="DE4" s="613">
        <f>COUNTIF(Datos!$D:$D,DE3)</f>
        <v>3</v>
      </c>
      <c r="DF4" s="613">
        <f>COUNTIF(Datos!$D:$D,DF3)</f>
        <v>5</v>
      </c>
      <c r="DG4" s="613">
        <f>COUNTIF(Datos!$D:$D,DG3)</f>
        <v>6</v>
      </c>
      <c r="DH4" s="614">
        <f>COUNTIF(Datos!$D:$D,DH3)</f>
        <v>6</v>
      </c>
      <c r="DI4" s="612">
        <f>COUNTIF(Datos!$D:$D,DI3)</f>
        <v>0</v>
      </c>
      <c r="DJ4" s="613">
        <f>COUNTIF(Datos!$D:$D,DJ3)</f>
        <v>0</v>
      </c>
      <c r="DK4" s="613">
        <f>COUNTIF(Datos!$D:$D,DK3)</f>
        <v>0</v>
      </c>
      <c r="DL4" s="613">
        <f>COUNTIF(Datos!$D:$D,DL3)</f>
        <v>0</v>
      </c>
      <c r="DM4" s="614">
        <f>COUNTIF(Datos!$D:$D,DM3)</f>
        <v>0</v>
      </c>
      <c r="DN4" s="612">
        <f>COUNTIF(Datos!$D:$D,DN3)</f>
        <v>2</v>
      </c>
      <c r="DO4" s="613">
        <f>COUNTIF(Datos!$D:$D,DO3)</f>
        <v>4</v>
      </c>
      <c r="DP4" s="613">
        <f>COUNTIF(Datos!$D:$D,DP3)</f>
        <v>2</v>
      </c>
      <c r="DQ4" s="613">
        <f>COUNTIF(Datos!$D:$D,DQ3)</f>
        <v>4</v>
      </c>
      <c r="DR4" s="614">
        <f>COUNTIF(Datos!$D:$D,DR3)</f>
        <v>3</v>
      </c>
      <c r="DS4" s="612">
        <f>COUNTIF(Datos!$D:$D,DS3)</f>
        <v>8</v>
      </c>
      <c r="DT4" s="613">
        <f>COUNTIF(Datos!$D:$D,DT3)</f>
        <v>4</v>
      </c>
      <c r="DU4" s="613">
        <f>COUNTIF(Datos!$D:$D,DU3)</f>
        <v>3</v>
      </c>
      <c r="DV4" s="613">
        <f>COUNTIF(Datos!$D:$D,DV3)</f>
        <v>3</v>
      </c>
      <c r="DW4" s="614">
        <f>COUNTIF(Datos!$D:$D,DW3)</f>
        <v>2</v>
      </c>
      <c r="DX4" s="612">
        <f>COUNTIF(Datos!$D:$D,DX3)</f>
        <v>4</v>
      </c>
      <c r="DY4" s="613">
        <f>COUNTIF(Datos!$D:$D,DY3)</f>
        <v>5</v>
      </c>
      <c r="DZ4" s="613">
        <f>COUNTIF(Datos!$D:$D,DZ3)</f>
        <v>4</v>
      </c>
      <c r="EA4" s="613">
        <f>COUNTIF(Datos!$D:$D,EA3)</f>
        <v>0</v>
      </c>
      <c r="EB4" s="614">
        <f>COUNTIF(Datos!$D:$D,EB3)</f>
        <v>0</v>
      </c>
      <c r="EC4" s="612">
        <f>COUNTIF(Datos!$D:$D,EC3)</f>
        <v>0</v>
      </c>
      <c r="ED4" s="613">
        <f>COUNTIF(Datos!$D:$D,ED3)</f>
        <v>0</v>
      </c>
      <c r="EE4" s="613">
        <f>COUNTIF(Datos!$D:$D,EE3)</f>
        <v>0</v>
      </c>
      <c r="EF4" s="613">
        <f>COUNTIF(Datos!$D:$D,EF3)</f>
        <v>0</v>
      </c>
      <c r="EG4" s="614">
        <f>COUNTIF(Datos!$D:$D,EG3)</f>
        <v>0</v>
      </c>
      <c r="EH4" s="612">
        <f>COUNTIF(Datos!$D:$D,EH3)</f>
        <v>0</v>
      </c>
      <c r="EI4" s="613">
        <f>COUNTIF(Datos!$D:$D,EI3)</f>
        <v>0</v>
      </c>
      <c r="EJ4" s="613">
        <f>COUNTIF(Datos!$D:$D,EJ3)</f>
        <v>6</v>
      </c>
      <c r="EK4" s="613">
        <f>COUNTIF(Datos!$D:$D,EK3)</f>
        <v>2</v>
      </c>
      <c r="EL4" s="614">
        <f>COUNTIF(Datos!$D:$D,EL3)</f>
        <v>5</v>
      </c>
      <c r="EM4" s="612">
        <f>COUNTIF(Datos!$D:$D,EM3)</f>
        <v>5</v>
      </c>
      <c r="EN4" s="613">
        <f>COUNTIF(Datos!$D:$D,EN3)</f>
        <v>5</v>
      </c>
      <c r="EO4" s="613">
        <f>COUNTIF(Datos!$D:$D,EO3)</f>
        <v>2</v>
      </c>
      <c r="EP4" s="613">
        <f>COUNTIF(Datos!$D:$D,EP3)</f>
        <v>0</v>
      </c>
      <c r="EQ4" s="614">
        <f>COUNTIF(Datos!$D:$D,EQ3)</f>
        <v>0</v>
      </c>
      <c r="ER4" s="612">
        <f>COUNTIF(Datos!$D:$D,ER3)</f>
        <v>2</v>
      </c>
      <c r="ES4" s="613">
        <f>COUNTIF(Datos!$D:$D,ES3)</f>
        <v>4</v>
      </c>
      <c r="ET4" s="613">
        <f>COUNTIF(Datos!$D:$D,ET3)</f>
        <v>2</v>
      </c>
      <c r="EU4" s="613">
        <f>COUNTIF(Datos!$D:$D,EU3)</f>
        <v>2</v>
      </c>
      <c r="EV4" s="614">
        <f>COUNTIF(Datos!$D:$D,EV3)</f>
        <v>5</v>
      </c>
      <c r="EW4" s="612">
        <f>COUNTIF(Datos!$D:$D,EW3)</f>
        <v>3</v>
      </c>
      <c r="EX4" s="613">
        <f>COUNTIF(Datos!$D:$D,EX3)</f>
        <v>0</v>
      </c>
      <c r="EY4" s="613">
        <f>COUNTIF(Datos!$D:$D,EY3)</f>
        <v>0</v>
      </c>
      <c r="EZ4" s="613">
        <f>COUNTIF(Datos!$D:$D,EZ3)</f>
        <v>0</v>
      </c>
      <c r="FA4" s="630">
        <f>COUNTIF(Datos!$D:$D,FA3)</f>
        <v>0</v>
      </c>
      <c r="FB4" s="612">
        <f>COUNTIF(Datos!$D:$D,FB3)</f>
        <v>3</v>
      </c>
      <c r="FC4" s="613">
        <f>COUNTIF(Datos!$D:$D,FC3)</f>
        <v>6</v>
      </c>
      <c r="FD4" s="613">
        <f>COUNTIF(Datos!$D:$D,FD3)</f>
        <v>1</v>
      </c>
      <c r="FE4" s="613">
        <f>COUNTIF(Datos!$D:$D,FE3)</f>
        <v>2</v>
      </c>
      <c r="FF4" s="614">
        <f>COUNTIF(Datos!$D:$D,FF3)</f>
        <v>3</v>
      </c>
      <c r="FG4" s="612">
        <f>COUNTIF(Datos!$D:$D,FG3)</f>
        <v>2</v>
      </c>
      <c r="FH4" s="613">
        <f>COUNTIF(Datos!$D:$D,FH3)</f>
        <v>1</v>
      </c>
      <c r="FI4" s="613">
        <f>COUNTIF(Datos!$D:$D,FI3)</f>
        <v>3</v>
      </c>
      <c r="FJ4" s="613">
        <f>COUNTIF(Datos!$D:$D,FJ3)</f>
        <v>3</v>
      </c>
      <c r="FK4" s="614">
        <f>COUNTIF(Datos!$D:$D,FK3)</f>
        <v>7</v>
      </c>
      <c r="FL4" s="612">
        <f>COUNTIF(Datos!$D:$D,FL3)</f>
        <v>3</v>
      </c>
      <c r="FM4" s="613">
        <f>COUNTIF(Datos!$D:$D,FM3)</f>
        <v>2</v>
      </c>
      <c r="FN4" s="613">
        <f>COUNTIF(Datos!$D:$D,FN3)</f>
        <v>2</v>
      </c>
      <c r="FO4" s="613">
        <f>COUNTIF(Datos!$D:$D,FO3)</f>
        <v>5</v>
      </c>
      <c r="FP4" s="614">
        <f>COUNTIF(Datos!$D:$D,FP3)</f>
        <v>0</v>
      </c>
      <c r="FQ4" s="612">
        <f>COUNTIF(Datos!$D:$D,FQ3)</f>
        <v>0</v>
      </c>
      <c r="FR4" s="613">
        <f>COUNTIF(Datos!$D:$D,FR3)</f>
        <v>0</v>
      </c>
      <c r="FS4" s="613">
        <f>COUNTIF(Datos!$D:$D,FS3)</f>
        <v>0</v>
      </c>
      <c r="FT4" s="613">
        <f>COUNTIF(Datos!$D:$D,FT3)</f>
        <v>0</v>
      </c>
      <c r="FU4" s="614">
        <f>COUNTIF(Datos!$D:$D,FU3)</f>
        <v>0</v>
      </c>
      <c r="FV4" s="612">
        <f>COUNTIF(Datos!$D:$D,FV3)</f>
        <v>0</v>
      </c>
      <c r="FW4" s="613">
        <f>COUNTIF(Datos!$D:$D,FW3)</f>
        <v>0</v>
      </c>
      <c r="FX4" s="613">
        <f>COUNTIF(Datos!$D:$D,FX3)</f>
        <v>0</v>
      </c>
      <c r="FY4" s="613">
        <f>COUNTIF(Datos!$D:$D,FY3)</f>
        <v>0</v>
      </c>
      <c r="FZ4" s="614">
        <f>COUNTIF(Datos!$D:$D,FZ3)</f>
        <v>0</v>
      </c>
      <c r="GA4" s="612">
        <f>COUNTIF(Datos!$D:$D,GA3)</f>
        <v>0</v>
      </c>
      <c r="GB4" s="613">
        <f>COUNTIF(Datos!$D:$D,GB3)</f>
        <v>0</v>
      </c>
      <c r="GC4" s="613">
        <f>COUNTIF(Datos!$D:$D,GC3)</f>
        <v>0</v>
      </c>
      <c r="GD4" s="613">
        <f>COUNTIF(Datos!$D:$D,GD3)</f>
        <v>0</v>
      </c>
      <c r="GE4" s="614">
        <f>COUNTIF(Datos!$D:$D,GE3)</f>
        <v>0</v>
      </c>
      <c r="GF4" s="612">
        <f>COUNTIF(Datos!$D:$D,GF3)</f>
        <v>0</v>
      </c>
      <c r="GG4" s="613">
        <f>COUNTIF(Datos!$D:$D,GG3)</f>
        <v>0</v>
      </c>
      <c r="GH4" s="613">
        <f>COUNTIF(Datos!$D:$D,GH3)</f>
        <v>0</v>
      </c>
      <c r="GI4" s="613">
        <f>COUNTIF(Datos!$D:$D,GI3)</f>
        <v>0</v>
      </c>
      <c r="GJ4" s="614">
        <f>COUNTIF(Datos!$D:$D,GJ3)</f>
        <v>0</v>
      </c>
      <c r="GK4" s="612">
        <f>COUNTIF(Datos!$D:$D,GK3)</f>
        <v>2</v>
      </c>
      <c r="GL4" s="613">
        <f>COUNTIF(Datos!$D:$D,GL3)</f>
        <v>4</v>
      </c>
      <c r="GM4" s="613">
        <f>COUNTIF(Datos!$D:$D,GM3)</f>
        <v>1</v>
      </c>
      <c r="GN4" s="613">
        <f>COUNTIF(Datos!$D:$D,GN3)</f>
        <v>4</v>
      </c>
      <c r="GO4" s="614">
        <f>COUNTIF(Datos!$D:$D,GO3)</f>
        <v>2</v>
      </c>
      <c r="GP4" s="612">
        <f>COUNTIF(Datos!$D:$D,GP3)</f>
        <v>0</v>
      </c>
      <c r="GQ4" s="613">
        <f>COUNTIF(Datos!$D:$D,GQ3)</f>
        <v>0</v>
      </c>
      <c r="GR4" s="613">
        <f>COUNTIF(Datos!$D:$D,GR3)</f>
        <v>0</v>
      </c>
      <c r="GS4" s="613">
        <f>COUNTIF(Datos!$D:$D,GS3)</f>
        <v>0</v>
      </c>
      <c r="GT4" s="614">
        <f>COUNTIF(Datos!$D:$D,GT3)</f>
        <v>0</v>
      </c>
      <c r="GU4" s="612">
        <f>COUNTIF(Datos!$D:$D,GU3)</f>
        <v>0</v>
      </c>
      <c r="GV4" s="613">
        <f>COUNTIF(Datos!$D:$D,GV3)</f>
        <v>0</v>
      </c>
      <c r="GW4" s="613">
        <f>COUNTIF(Datos!$D:$D,GW3)</f>
        <v>0</v>
      </c>
      <c r="GX4" s="613">
        <f>COUNTIF(Datos!$D:$D,GX3)</f>
        <v>0</v>
      </c>
      <c r="GY4" s="614">
        <f>COUNTIF(Datos!$D:$D,GY3)</f>
        <v>0</v>
      </c>
      <c r="GZ4" s="612">
        <f>COUNTIF(Datos!$D:$D,GZ3)</f>
        <v>0</v>
      </c>
      <c r="HA4" s="613">
        <f>COUNTIF(Datos!$D:$D,HA3)</f>
        <v>0</v>
      </c>
      <c r="HB4" s="613">
        <f>COUNTIF(Datos!$D:$D,HB3)</f>
        <v>0</v>
      </c>
      <c r="HC4" s="613">
        <f>COUNTIF(Datos!$D:$D,HC3)</f>
        <v>0</v>
      </c>
      <c r="HD4" s="614">
        <f>COUNTIF(Datos!$D:$D,HD3)</f>
        <v>0</v>
      </c>
      <c r="HE4" s="612">
        <f>COUNTIF(Datos!$D:$D,HE3)</f>
        <v>4</v>
      </c>
      <c r="HF4" s="613">
        <f>COUNTIF(Datos!$D:$D,HF3)</f>
        <v>2</v>
      </c>
      <c r="HG4" s="613">
        <f>COUNTIF(Datos!$D:$D,HG3)</f>
        <v>5</v>
      </c>
      <c r="HH4" s="613">
        <f>COUNTIF(Datos!$D:$D,HH3)</f>
        <v>7</v>
      </c>
      <c r="HI4" s="614">
        <f>COUNTIF(Datos!$D:$D,HI3)</f>
        <v>2</v>
      </c>
      <c r="HJ4" s="612">
        <f>COUNTIF(Datos!$D:$D,HJ3)</f>
        <v>7</v>
      </c>
      <c r="HK4" s="613">
        <f>COUNTIF(Datos!$D:$D,HK3)</f>
        <v>5</v>
      </c>
      <c r="HL4" s="613">
        <f>COUNTIF(Datos!$D:$D,HL3)</f>
        <v>5</v>
      </c>
      <c r="HM4" s="613">
        <f>COUNTIF(Datos!$D:$D,HM3)</f>
        <v>4</v>
      </c>
      <c r="HN4" s="614">
        <f>COUNTIF(Datos!$D:$D,HN3)</f>
        <v>6</v>
      </c>
      <c r="HO4" s="612">
        <f>COUNTIF(Datos!$D:$D,HO3)</f>
        <v>3</v>
      </c>
      <c r="HP4" s="613">
        <f>COUNTIF(Datos!$D:$D,HP3)</f>
        <v>1</v>
      </c>
      <c r="HQ4" s="613">
        <f>COUNTIF(Datos!$D:$D,HQ3)</f>
        <v>4</v>
      </c>
      <c r="HR4" s="613">
        <f>COUNTIF(Datos!$D:$D,HR3)</f>
        <v>1</v>
      </c>
      <c r="HS4" s="614">
        <f>COUNTIF(Datos!$D:$D,HS3)</f>
        <v>2</v>
      </c>
      <c r="HT4" s="612">
        <f>COUNTIF(Datos!$D:$D,HT3)</f>
        <v>3</v>
      </c>
      <c r="HU4" s="613">
        <f>COUNTIF(Datos!$D:$D,HU3)</f>
        <v>4</v>
      </c>
      <c r="HV4" s="613">
        <f>COUNTIF(Datos!$D:$D,HV3)</f>
        <v>3</v>
      </c>
      <c r="HW4" s="613">
        <f>COUNTIF(Datos!$D:$D,HW3)</f>
        <v>4</v>
      </c>
      <c r="HX4" s="614">
        <f>COUNTIF(Datos!$D:$D,HX3)</f>
        <v>3</v>
      </c>
      <c r="HY4" s="612">
        <f>COUNTIF(Datos!$D:$D,HY3)</f>
        <v>6</v>
      </c>
      <c r="HZ4" s="613">
        <f>COUNTIF(Datos!$D:$D,HZ3)</f>
        <v>3</v>
      </c>
      <c r="IA4" s="613">
        <f>COUNTIF(Datos!$D:$D,IA3)</f>
        <v>6</v>
      </c>
      <c r="IB4" s="613">
        <f>COUNTIF(Datos!$D:$D,IB3)</f>
        <v>3</v>
      </c>
      <c r="IC4" s="614">
        <f>COUNTIF(Datos!$D:$D,IC3)</f>
        <v>2</v>
      </c>
      <c r="ID4" s="612">
        <f>COUNTIF(Datos!$D:$D,ID3)</f>
        <v>3</v>
      </c>
      <c r="IE4" s="613">
        <f>COUNTIF(Datos!$D:$D,IE3)</f>
        <v>4</v>
      </c>
      <c r="IF4" s="613">
        <f>COUNTIF(Datos!$D:$D,IF3)</f>
        <v>2</v>
      </c>
      <c r="IG4" s="613">
        <f>COUNTIF(Datos!$D:$D,IG3)</f>
        <v>4</v>
      </c>
      <c r="IH4" s="614">
        <f>COUNTIF(Datos!$D:$D,IH3)</f>
        <v>4</v>
      </c>
      <c r="II4" s="612">
        <f>COUNTIF(Datos!$D:$D,II3)</f>
        <v>2</v>
      </c>
      <c r="IJ4" s="613">
        <f>COUNTIF(Datos!$D:$D,IJ3)</f>
        <v>6</v>
      </c>
      <c r="IK4" s="613">
        <f>COUNTIF(Datos!$D:$D,IK3)</f>
        <v>7</v>
      </c>
      <c r="IL4" s="613">
        <f>COUNTIF(Datos!$D:$D,IL3)</f>
        <v>3</v>
      </c>
      <c r="IM4" s="614">
        <f>COUNTIF(Datos!$D:$D,IM3)</f>
        <v>6</v>
      </c>
      <c r="IN4" s="612">
        <f>COUNTIF(Datos!$D:$D,IN3)</f>
        <v>0</v>
      </c>
      <c r="IO4" s="613">
        <f>COUNTIF(Datos!$D:$D,IO3)</f>
        <v>0</v>
      </c>
      <c r="IP4" s="613">
        <f>COUNTIF(Datos!$D:$D,IP3)</f>
        <v>0</v>
      </c>
      <c r="IQ4" s="613">
        <f>COUNTIF(Datos!$D:$D,IQ3)</f>
        <v>2</v>
      </c>
      <c r="IR4" s="614">
        <f>COUNTIF(Datos!$D:$D,IR3)</f>
        <v>4</v>
      </c>
      <c r="IS4" s="612">
        <f>COUNTIF(Datos!$D:$D,IS3)</f>
        <v>1</v>
      </c>
      <c r="IT4" s="613">
        <f>COUNTIF(Datos!$D:$D,IT3)</f>
        <v>3</v>
      </c>
      <c r="IU4" s="613">
        <f>COUNTIF(Datos!$D:$D,IU3)</f>
        <v>2</v>
      </c>
      <c r="IV4" s="613">
        <f>COUNTIF(Datos!$D:$D,IV3)</f>
        <v>6</v>
      </c>
      <c r="IW4" s="614">
        <f>COUNTIF(Datos!$D:$D,IW3)</f>
        <v>2</v>
      </c>
      <c r="IX4" s="612">
        <f>COUNTIF(Datos!$D:$D,IX3)</f>
        <v>1</v>
      </c>
      <c r="IY4" s="613">
        <f>COUNTIF(Datos!$D:$D,IY3)</f>
        <v>5</v>
      </c>
      <c r="IZ4" s="613">
        <f>COUNTIF(Datos!$D:$D,IZ3)</f>
        <v>4</v>
      </c>
      <c r="JA4" s="613">
        <f>COUNTIF(Datos!$D:$D,JA3)</f>
        <v>1</v>
      </c>
      <c r="JB4" s="614">
        <f>COUNTIF(Datos!$D:$D,JB3)</f>
        <v>5</v>
      </c>
      <c r="JC4" s="612">
        <f>COUNTIF(Datos!$D:$D,JC3)</f>
        <v>1</v>
      </c>
      <c r="JD4" s="613">
        <f>COUNTIF(Datos!$D:$D,JD3)</f>
        <v>0</v>
      </c>
      <c r="JE4" s="613">
        <f>COUNTIF(Datos!$D:$D,JE3)</f>
        <v>4</v>
      </c>
      <c r="JF4" s="613">
        <f>COUNTIF(Datos!$D:$D,JF3)</f>
        <v>0</v>
      </c>
      <c r="JG4" s="614">
        <f>COUNTIF(Datos!$D:$D,JG3)</f>
        <v>2</v>
      </c>
      <c r="JH4" s="612">
        <f>COUNTIF(Datos!$D:$D,JH3)</f>
        <v>4</v>
      </c>
      <c r="JI4" s="613">
        <f>COUNTIF(Datos!$D:$D,JI3)</f>
        <v>2</v>
      </c>
      <c r="JJ4" s="613">
        <f>COUNTIF(Datos!$D:$D,JJ3)</f>
        <v>5</v>
      </c>
      <c r="JK4" s="613">
        <f>COUNTIF(Datos!$D:$D,JK3)</f>
        <v>3</v>
      </c>
      <c r="JL4" s="614">
        <f>COUNTIF(Datos!$D:$D,JL3)</f>
        <v>4</v>
      </c>
      <c r="JM4" s="612">
        <f>COUNTIF(Datos!$D:$D,JM3)</f>
        <v>3</v>
      </c>
      <c r="JN4" s="613">
        <f>COUNTIF(Datos!$D:$D,JN3)</f>
        <v>1</v>
      </c>
      <c r="JO4" s="613">
        <f>COUNTIF(Datos!$D:$D,JO3)</f>
        <v>2</v>
      </c>
      <c r="JP4" s="613">
        <f>COUNTIF(Datos!$D:$D,JP3)</f>
        <v>3</v>
      </c>
      <c r="JQ4" s="614">
        <f>COUNTIF(Datos!$D:$D,JQ3)</f>
        <v>3</v>
      </c>
      <c r="JR4" s="612">
        <f>COUNTIF(Datos!$D:$D,JR3)</f>
        <v>3</v>
      </c>
      <c r="JS4" s="613">
        <f>COUNTIF(Datos!$D:$D,JS3)</f>
        <v>2</v>
      </c>
      <c r="JT4" s="613">
        <f>COUNTIF(Datos!$D:$D,JT3)</f>
        <v>3</v>
      </c>
      <c r="JU4" s="613">
        <f>COUNTIF(Datos!$D:$D,JU3)</f>
        <v>4</v>
      </c>
      <c r="JV4" s="614">
        <f>COUNTIF(Datos!$D:$D,JV3)</f>
        <v>0</v>
      </c>
      <c r="JW4" s="612">
        <f>COUNTIF(Datos!$D:$D,JW3)</f>
        <v>4</v>
      </c>
      <c r="JX4" s="613">
        <f>COUNTIF(Datos!$D:$D,JX3)</f>
        <v>2</v>
      </c>
      <c r="JY4" s="613">
        <f>COUNTIF(Datos!$D:$D,JY3)</f>
        <v>2</v>
      </c>
      <c r="JZ4" s="613">
        <f>COUNTIF(Datos!$D:$D,JZ3)</f>
        <v>3</v>
      </c>
      <c r="KA4" s="614">
        <f>COUNTIF(Datos!$D:$D,KA3)</f>
        <v>5</v>
      </c>
      <c r="KB4" s="612">
        <f>COUNTIF(Datos!$D:$D,KB3)</f>
        <v>2</v>
      </c>
      <c r="KC4" s="613">
        <f>COUNTIF(Datos!$D:$D,KC3)</f>
        <v>6</v>
      </c>
      <c r="KD4" s="613">
        <f>COUNTIF(Datos!$D:$D,KD3)</f>
        <v>3</v>
      </c>
      <c r="KE4" s="613">
        <f>COUNTIF(Datos!$D:$D,KE3)</f>
        <v>0</v>
      </c>
      <c r="KF4" s="614">
        <f>COUNTIF(Datos!$D:$D,KF3)</f>
        <v>0</v>
      </c>
      <c r="KG4" s="612">
        <f>COUNTIF(Datos!$D:$D,KG3)</f>
        <v>0</v>
      </c>
      <c r="KH4" s="613">
        <f>COUNTIF(Datos!$D:$D,KH3)</f>
        <v>0</v>
      </c>
      <c r="KI4" s="613">
        <f>COUNTIF(Datos!$D:$D,KI3)</f>
        <v>0</v>
      </c>
      <c r="KJ4" s="613">
        <f>COUNTIF(Datos!$D:$D,KJ3)</f>
        <v>3</v>
      </c>
      <c r="KK4" s="614">
        <f>COUNTIF(Datos!$D:$D,KK3)</f>
        <v>2</v>
      </c>
      <c r="KL4" s="612">
        <f>COUNTIF(Datos!$D:$D,KL3)</f>
        <v>0</v>
      </c>
      <c r="KM4" s="613">
        <f>COUNTIF(Datos!$D:$D,KM3)</f>
        <v>1</v>
      </c>
      <c r="KN4" s="613">
        <f>COUNTIF(Datos!$D:$D,KN3)</f>
        <v>5</v>
      </c>
      <c r="KO4" s="613">
        <f>COUNTIF(Datos!$D:$D,KO3)</f>
        <v>3</v>
      </c>
      <c r="KP4" s="614">
        <f>COUNTIF(Datos!$D:$D,KP3)</f>
        <v>3</v>
      </c>
      <c r="KQ4" s="612">
        <f>COUNTIF(Datos!$D:$D,KQ3)</f>
        <v>2</v>
      </c>
      <c r="KR4" s="613">
        <f>COUNTIF(Datos!$D:$D,KR3)</f>
        <v>2</v>
      </c>
      <c r="KS4" s="613">
        <f>COUNTIF(Datos!$D:$D,KS3)</f>
        <v>3</v>
      </c>
      <c r="KT4" s="613">
        <f>COUNTIF(Datos!$D:$D,KT3)</f>
        <v>1</v>
      </c>
      <c r="KU4" s="614">
        <f>COUNTIF(Datos!$D:$D,KU3)</f>
        <v>4</v>
      </c>
      <c r="KV4" s="612">
        <f>COUNTIF(Datos!$D:$D,KV3)</f>
        <v>2</v>
      </c>
      <c r="KW4" s="613">
        <f>COUNTIF(Datos!$D:$D,KW3)</f>
        <v>2</v>
      </c>
      <c r="KX4" s="613">
        <f>COUNTIF(Datos!$D:$D,KX3)</f>
        <v>3</v>
      </c>
      <c r="KY4" s="613">
        <f>COUNTIF(Datos!$D:$D,KY3)</f>
        <v>0</v>
      </c>
      <c r="KZ4" s="614">
        <f>COUNTIF(Datos!$D:$D,KZ3)</f>
        <v>0</v>
      </c>
      <c r="LA4" s="612">
        <f>COUNTIF(Datos!$D:$D,LA3)</f>
        <v>0</v>
      </c>
      <c r="LB4" s="613">
        <f>COUNTIF(Datos!$D:$D,LB3)</f>
        <v>0</v>
      </c>
      <c r="LC4" s="613">
        <f>COUNTIF(Datos!$D:$D,LC3)</f>
        <v>0</v>
      </c>
      <c r="LD4" s="613">
        <f>COUNTIF(Datos!$D:$D,LD3)</f>
        <v>0</v>
      </c>
      <c r="LE4" s="614">
        <f>COUNTIF(Datos!$D:$D,LE3)</f>
        <v>0</v>
      </c>
      <c r="LF4" s="612">
        <f>COUNTIF(Datos!$D:$D,LF3)</f>
        <v>0</v>
      </c>
      <c r="LG4" s="613">
        <f>COUNTIF(Datos!$D:$D,LG3)</f>
        <v>0</v>
      </c>
      <c r="LH4" s="613">
        <f>COUNTIF(Datos!$D:$D,LH3)</f>
        <v>0</v>
      </c>
      <c r="LI4" s="613">
        <f>COUNTIF(Datos!$D:$D,LI3)</f>
        <v>0</v>
      </c>
      <c r="LJ4" s="614">
        <f>COUNTIF(Datos!$D:$D,LJ3)</f>
        <v>0</v>
      </c>
      <c r="LK4" s="612">
        <f>COUNTIF(Datos!$D:$D,LK3)</f>
        <v>0</v>
      </c>
      <c r="LL4" s="613">
        <f>COUNTIF(Datos!$D:$D,LL3)</f>
        <v>0</v>
      </c>
      <c r="LM4" s="613">
        <f>COUNTIF(Datos!$D:$D,LM3)</f>
        <v>0</v>
      </c>
      <c r="LN4" s="613">
        <f>COUNTIF(Datos!$D:$D,LN3)</f>
        <v>0</v>
      </c>
      <c r="LO4" s="614">
        <f>COUNTIF(Datos!$D:$D,LO3)</f>
        <v>0</v>
      </c>
    </row>
    <row r="5" spans="1:327" s="599" customFormat="1" x14ac:dyDescent="0.25">
      <c r="A5" s="599" t="s">
        <v>627</v>
      </c>
      <c r="B5" s="612">
        <f>SUM(O5:S5)</f>
        <v>0</v>
      </c>
      <c r="C5" s="613">
        <f>SUM(T5:W5)</f>
        <v>129</v>
      </c>
      <c r="D5" s="613">
        <f>SUM(X5:AA5)</f>
        <v>240</v>
      </c>
      <c r="E5" s="613">
        <f>SUM(AB5:AE5)</f>
        <v>217</v>
      </c>
      <c r="F5" s="613">
        <f>SUM(AF5:AJ5)</f>
        <v>275</v>
      </c>
      <c r="G5" s="613">
        <f>SUM(AK5:AN5)</f>
        <v>99</v>
      </c>
      <c r="H5" s="613">
        <f>SUM(AO5:AS5)</f>
        <v>165</v>
      </c>
      <c r="I5" s="613">
        <f>SUM(AT5:AW5)</f>
        <v>454</v>
      </c>
      <c r="J5" s="613">
        <f>SUM(AX5:BA5)</f>
        <v>423</v>
      </c>
      <c r="K5" s="613">
        <f>SUM(BB5:BF5)</f>
        <v>172</v>
      </c>
      <c r="L5" s="613">
        <f>SUM(BG5:BJ5)</f>
        <v>0</v>
      </c>
      <c r="M5" s="614">
        <f>SUM(BK5:BN5)</f>
        <v>0</v>
      </c>
      <c r="N5" s="98"/>
      <c r="O5" s="612">
        <v>0</v>
      </c>
      <c r="P5" s="613">
        <v>0</v>
      </c>
      <c r="Q5" s="613">
        <v>0</v>
      </c>
      <c r="R5" s="613">
        <v>0</v>
      </c>
      <c r="S5" s="614">
        <v>0</v>
      </c>
      <c r="T5" s="612">
        <v>0</v>
      </c>
      <c r="U5" s="613">
        <f>SUM(CT5:CX5)</f>
        <v>56</v>
      </c>
      <c r="V5" s="613">
        <f>SUM(CY5:DC5)</f>
        <v>0</v>
      </c>
      <c r="W5" s="614">
        <f>SUM(DD5:DH5)</f>
        <v>73</v>
      </c>
      <c r="X5" s="612">
        <f>SUM(DI5:DM5)</f>
        <v>0</v>
      </c>
      <c r="Y5" s="613">
        <f>SUM(DN5:DR5)</f>
        <v>70</v>
      </c>
      <c r="Z5" s="613">
        <f>SUM(DS5:DW5)</f>
        <v>112</v>
      </c>
      <c r="AA5" s="614">
        <f>SUM(DX5:EB5)</f>
        <v>58</v>
      </c>
      <c r="AB5" s="612">
        <f>SUM(EC5:EG5)</f>
        <v>0</v>
      </c>
      <c r="AC5" s="613">
        <f>SUM(EH5:EL5)</f>
        <v>58</v>
      </c>
      <c r="AD5" s="613">
        <f>SUM(EM5:EQ5)</f>
        <v>83</v>
      </c>
      <c r="AE5" s="614">
        <f>SUM(ER5:EV5)</f>
        <v>76</v>
      </c>
      <c r="AF5" s="612">
        <f>SUM(EW5:FA5)</f>
        <v>16</v>
      </c>
      <c r="AG5" s="613">
        <f>SUM(FB5:FF5)</f>
        <v>73</v>
      </c>
      <c r="AH5" s="613">
        <f>SUM(FG5:FK5)</f>
        <v>85</v>
      </c>
      <c r="AI5" s="613">
        <f>SUM(FL5:FP5)</f>
        <v>101</v>
      </c>
      <c r="AJ5" s="614">
        <f>SUM(FQ5:FU5)</f>
        <v>0</v>
      </c>
      <c r="AK5" s="612">
        <f>SUM(FV5:FZ5)</f>
        <v>0</v>
      </c>
      <c r="AL5" s="613">
        <f>SUM(GA5:GE5)</f>
        <v>0</v>
      </c>
      <c r="AM5" s="613">
        <f>SUM(GF5:GJ5)</f>
        <v>0</v>
      </c>
      <c r="AN5" s="614">
        <f>SUM(GK5:GO5)</f>
        <v>99</v>
      </c>
      <c r="AO5" s="612">
        <f>SUM(GP5:GT5)</f>
        <v>0</v>
      </c>
      <c r="AP5" s="613">
        <f>SUM(GU5:GY5)</f>
        <v>0</v>
      </c>
      <c r="AQ5" s="613">
        <f>SUM(GZ5:HD5)</f>
        <v>0</v>
      </c>
      <c r="AR5" s="613">
        <f>SUM(HE5:HI5)</f>
        <v>68</v>
      </c>
      <c r="AS5" s="614">
        <f>SUM(HJ5:HN5)</f>
        <v>97</v>
      </c>
      <c r="AT5" s="612">
        <f>SUM(HO5:HS5)</f>
        <v>86</v>
      </c>
      <c r="AU5" s="613">
        <f>SUM(HT5:HX5)</f>
        <v>116</v>
      </c>
      <c r="AV5" s="613">
        <f>SUM(HY5:IC5)</f>
        <v>117</v>
      </c>
      <c r="AW5" s="614">
        <f>SUM(ID5:IH5)</f>
        <v>135</v>
      </c>
      <c r="AX5" s="612">
        <f>SUM(II5:IM5)</f>
        <v>138</v>
      </c>
      <c r="AY5" s="613">
        <f>SUM(IN5:IR5)</f>
        <v>47</v>
      </c>
      <c r="AZ5" s="613">
        <f>SUM(IS5:IW5)</f>
        <v>112</v>
      </c>
      <c r="BA5" s="614">
        <f>SUM(IX5:JB5)</f>
        <v>126</v>
      </c>
      <c r="BB5" s="612">
        <f>SUM(JC5:JG5)</f>
        <v>101</v>
      </c>
      <c r="BC5" s="613">
        <f>SUM(JH5:JL5)</f>
        <v>71</v>
      </c>
      <c r="BD5" s="613">
        <f>SUM(JM5:JQ5)</f>
        <v>0</v>
      </c>
      <c r="BE5" s="613">
        <f>SUM(JR5:JV5)</f>
        <v>0</v>
      </c>
      <c r="BF5" s="614">
        <f>SUM(JW5:KA5)</f>
        <v>0</v>
      </c>
      <c r="BG5" s="612">
        <f>SUM(KB5:KF5)</f>
        <v>0</v>
      </c>
      <c r="BH5" s="613">
        <f>SUM(KG5:KK5)</f>
        <v>0</v>
      </c>
      <c r="BI5" s="613">
        <f>SUM(KL5:KP5)</f>
        <v>0</v>
      </c>
      <c r="BJ5" s="614">
        <f>SUM(KQ5:KU5)</f>
        <v>0</v>
      </c>
      <c r="BK5" s="612">
        <f>SUM(KV5:KZ5)</f>
        <v>0</v>
      </c>
      <c r="BL5" s="613">
        <f>SUM(LA5:LE5)</f>
        <v>0</v>
      </c>
      <c r="BM5" s="613">
        <f>SUM(LF5:LJ5)</f>
        <v>0</v>
      </c>
      <c r="BN5" s="614">
        <f>SUM(LK5:LO5)</f>
        <v>0</v>
      </c>
      <c r="BO5" s="98"/>
      <c r="BP5" s="612">
        <v>0</v>
      </c>
      <c r="BQ5" s="613">
        <v>0</v>
      </c>
      <c r="BR5" s="613">
        <v>0</v>
      </c>
      <c r="BS5" s="613">
        <v>0</v>
      </c>
      <c r="BT5" s="614">
        <v>0</v>
      </c>
      <c r="BU5" s="612">
        <v>0</v>
      </c>
      <c r="BV5" s="613">
        <v>0</v>
      </c>
      <c r="BW5" s="613">
        <v>0</v>
      </c>
      <c r="BX5" s="613">
        <v>0</v>
      </c>
      <c r="BY5" s="614">
        <v>0</v>
      </c>
      <c r="BZ5" s="612">
        <v>0</v>
      </c>
      <c r="CA5" s="613">
        <v>0</v>
      </c>
      <c r="CB5" s="613">
        <v>0</v>
      </c>
      <c r="CC5" s="613">
        <v>0</v>
      </c>
      <c r="CD5" s="614">
        <v>0</v>
      </c>
      <c r="CE5" s="612">
        <v>0</v>
      </c>
      <c r="CF5" s="613">
        <v>0</v>
      </c>
      <c r="CG5" s="613">
        <v>0</v>
      </c>
      <c r="CH5" s="613">
        <v>0</v>
      </c>
      <c r="CI5" s="614">
        <v>0</v>
      </c>
      <c r="CJ5" s="612">
        <v>0</v>
      </c>
      <c r="CK5" s="613">
        <v>0</v>
      </c>
      <c r="CL5" s="613">
        <v>0</v>
      </c>
      <c r="CM5" s="613">
        <v>0</v>
      </c>
      <c r="CN5" s="614">
        <v>0</v>
      </c>
      <c r="CO5" s="612">
        <v>0</v>
      </c>
      <c r="CP5" s="613">
        <v>0</v>
      </c>
      <c r="CQ5" s="613">
        <v>0</v>
      </c>
      <c r="CR5" s="613">
        <v>0</v>
      </c>
      <c r="CS5" s="614">
        <v>0</v>
      </c>
      <c r="CT5" s="612">
        <v>10</v>
      </c>
      <c r="CU5" s="613">
        <v>14</v>
      </c>
      <c r="CV5" s="613">
        <v>19</v>
      </c>
      <c r="CW5" s="613">
        <v>13</v>
      </c>
      <c r="CX5" s="614">
        <v>0</v>
      </c>
      <c r="CY5" s="612">
        <v>0</v>
      </c>
      <c r="CZ5" s="613">
        <v>0</v>
      </c>
      <c r="DA5" s="613">
        <v>0</v>
      </c>
      <c r="DB5" s="613">
        <v>0</v>
      </c>
      <c r="DC5" s="614">
        <v>0</v>
      </c>
      <c r="DD5" s="612">
        <v>20</v>
      </c>
      <c r="DE5" s="613">
        <v>11</v>
      </c>
      <c r="DF5" s="613">
        <v>9</v>
      </c>
      <c r="DG5" s="613">
        <v>14</v>
      </c>
      <c r="DH5" s="614">
        <v>19</v>
      </c>
      <c r="DI5" s="612">
        <v>0</v>
      </c>
      <c r="DJ5" s="613">
        <v>0</v>
      </c>
      <c r="DK5" s="613">
        <v>0</v>
      </c>
      <c r="DL5" s="613">
        <v>0</v>
      </c>
      <c r="DM5" s="614">
        <v>0</v>
      </c>
      <c r="DN5" s="612">
        <v>10</v>
      </c>
      <c r="DO5" s="613">
        <v>14</v>
      </c>
      <c r="DP5" s="613">
        <v>13</v>
      </c>
      <c r="DQ5" s="613">
        <v>22</v>
      </c>
      <c r="DR5" s="614">
        <v>11</v>
      </c>
      <c r="DS5" s="612">
        <v>27</v>
      </c>
      <c r="DT5" s="613">
        <v>21</v>
      </c>
      <c r="DU5" s="613">
        <v>20</v>
      </c>
      <c r="DV5" s="613">
        <v>25</v>
      </c>
      <c r="DW5" s="614">
        <v>19</v>
      </c>
      <c r="DX5" s="612">
        <v>21</v>
      </c>
      <c r="DY5" s="613">
        <v>19</v>
      </c>
      <c r="DZ5" s="613">
        <v>18</v>
      </c>
      <c r="EA5" s="613">
        <v>0</v>
      </c>
      <c r="EB5" s="614">
        <v>0</v>
      </c>
      <c r="EC5" s="612">
        <v>0</v>
      </c>
      <c r="ED5" s="613">
        <v>0</v>
      </c>
      <c r="EE5" s="613">
        <v>0</v>
      </c>
      <c r="EF5" s="613">
        <v>0</v>
      </c>
      <c r="EG5" s="614">
        <v>0</v>
      </c>
      <c r="EH5" s="612">
        <v>0</v>
      </c>
      <c r="EI5" s="613">
        <v>0</v>
      </c>
      <c r="EJ5" s="613">
        <v>20</v>
      </c>
      <c r="EK5" s="613">
        <v>17</v>
      </c>
      <c r="EL5" s="614">
        <v>21</v>
      </c>
      <c r="EM5" s="612">
        <v>39</v>
      </c>
      <c r="EN5" s="613">
        <v>31</v>
      </c>
      <c r="EO5" s="613">
        <v>13</v>
      </c>
      <c r="EP5" s="613">
        <v>0</v>
      </c>
      <c r="EQ5" s="614">
        <v>0</v>
      </c>
      <c r="ER5" s="612">
        <v>8</v>
      </c>
      <c r="ES5" s="613">
        <v>23</v>
      </c>
      <c r="ET5" s="613">
        <v>15</v>
      </c>
      <c r="EU5" s="613">
        <v>15</v>
      </c>
      <c r="EV5" s="614">
        <v>15</v>
      </c>
      <c r="EW5" s="612">
        <v>16</v>
      </c>
      <c r="EX5" s="613">
        <v>0</v>
      </c>
      <c r="EY5" s="613">
        <v>0</v>
      </c>
      <c r="EZ5" s="613">
        <v>0</v>
      </c>
      <c r="FA5" s="630">
        <v>0</v>
      </c>
      <c r="FB5" s="612">
        <v>16</v>
      </c>
      <c r="FC5" s="613">
        <v>14</v>
      </c>
      <c r="FD5" s="613">
        <v>17</v>
      </c>
      <c r="FE5" s="613">
        <v>12</v>
      </c>
      <c r="FF5" s="614">
        <v>14</v>
      </c>
      <c r="FG5" s="612">
        <v>8</v>
      </c>
      <c r="FH5" s="613">
        <v>11</v>
      </c>
      <c r="FI5" s="613">
        <v>17</v>
      </c>
      <c r="FJ5" s="613">
        <v>18</v>
      </c>
      <c r="FK5" s="614">
        <v>31</v>
      </c>
      <c r="FL5" s="612">
        <v>26</v>
      </c>
      <c r="FM5" s="613">
        <v>37</v>
      </c>
      <c r="FN5" s="613">
        <v>19</v>
      </c>
      <c r="FO5" s="613">
        <v>19</v>
      </c>
      <c r="FP5" s="614">
        <v>0</v>
      </c>
      <c r="FQ5" s="612">
        <v>0</v>
      </c>
      <c r="FR5" s="613">
        <v>0</v>
      </c>
      <c r="FS5" s="613">
        <v>0</v>
      </c>
      <c r="FT5" s="613">
        <v>0</v>
      </c>
      <c r="FU5" s="614">
        <v>0</v>
      </c>
      <c r="FV5" s="612">
        <v>0</v>
      </c>
      <c r="FW5" s="613">
        <v>0</v>
      </c>
      <c r="FX5" s="613">
        <v>0</v>
      </c>
      <c r="FY5" s="613">
        <v>0</v>
      </c>
      <c r="FZ5" s="614">
        <v>0</v>
      </c>
      <c r="GA5" s="612">
        <v>0</v>
      </c>
      <c r="GB5" s="613">
        <v>0</v>
      </c>
      <c r="GC5" s="613">
        <v>0</v>
      </c>
      <c r="GD5" s="613">
        <v>0</v>
      </c>
      <c r="GE5" s="614">
        <v>0</v>
      </c>
      <c r="GF5" s="612">
        <v>0</v>
      </c>
      <c r="GG5" s="613">
        <v>0</v>
      </c>
      <c r="GH5" s="613">
        <v>0</v>
      </c>
      <c r="GI5" s="613">
        <v>0</v>
      </c>
      <c r="GJ5" s="614">
        <v>0</v>
      </c>
      <c r="GK5" s="612">
        <v>11</v>
      </c>
      <c r="GL5" s="613">
        <v>24</v>
      </c>
      <c r="GM5" s="613">
        <v>25</v>
      </c>
      <c r="GN5" s="613">
        <v>14</v>
      </c>
      <c r="GO5" s="614">
        <v>25</v>
      </c>
      <c r="GP5" s="612">
        <v>0</v>
      </c>
      <c r="GQ5" s="613">
        <v>0</v>
      </c>
      <c r="GR5" s="613">
        <v>0</v>
      </c>
      <c r="GS5" s="613">
        <v>0</v>
      </c>
      <c r="GT5" s="614">
        <v>0</v>
      </c>
      <c r="GU5" s="612">
        <v>0</v>
      </c>
      <c r="GV5" s="613">
        <v>0</v>
      </c>
      <c r="GW5" s="613">
        <v>0</v>
      </c>
      <c r="GX5" s="613">
        <v>0</v>
      </c>
      <c r="GY5" s="614">
        <v>0</v>
      </c>
      <c r="GZ5" s="612">
        <v>0</v>
      </c>
      <c r="HA5" s="613">
        <v>0</v>
      </c>
      <c r="HB5" s="613">
        <v>0</v>
      </c>
      <c r="HC5" s="613">
        <v>0</v>
      </c>
      <c r="HD5" s="614">
        <v>0</v>
      </c>
      <c r="HE5" s="612">
        <v>13</v>
      </c>
      <c r="HF5" s="613">
        <v>12</v>
      </c>
      <c r="HG5" s="613">
        <v>13</v>
      </c>
      <c r="HH5" s="613">
        <v>12</v>
      </c>
      <c r="HI5" s="614">
        <v>18</v>
      </c>
      <c r="HJ5" s="612">
        <v>15</v>
      </c>
      <c r="HK5" s="613">
        <v>20</v>
      </c>
      <c r="HL5" s="613">
        <v>17</v>
      </c>
      <c r="HM5" s="613">
        <v>27</v>
      </c>
      <c r="HN5" s="614">
        <v>18</v>
      </c>
      <c r="HO5" s="612">
        <v>17</v>
      </c>
      <c r="HP5" s="613">
        <v>19</v>
      </c>
      <c r="HQ5" s="613">
        <v>27</v>
      </c>
      <c r="HR5" s="613">
        <v>9</v>
      </c>
      <c r="HS5" s="614">
        <v>14</v>
      </c>
      <c r="HT5" s="612">
        <v>22</v>
      </c>
      <c r="HU5" s="613">
        <v>20</v>
      </c>
      <c r="HV5" s="613">
        <v>18</v>
      </c>
      <c r="HW5" s="613">
        <v>26</v>
      </c>
      <c r="HX5" s="614">
        <v>30</v>
      </c>
      <c r="HY5" s="612">
        <v>26</v>
      </c>
      <c r="HZ5" s="613">
        <v>22</v>
      </c>
      <c r="IA5" s="613">
        <v>22</v>
      </c>
      <c r="IB5" s="613">
        <v>20</v>
      </c>
      <c r="IC5" s="614">
        <v>27</v>
      </c>
      <c r="ID5" s="612">
        <v>28</v>
      </c>
      <c r="IE5" s="613">
        <v>20</v>
      </c>
      <c r="IF5" s="613">
        <v>21</v>
      </c>
      <c r="IG5" s="613">
        <v>35</v>
      </c>
      <c r="IH5" s="614">
        <v>31</v>
      </c>
      <c r="II5" s="612">
        <v>28</v>
      </c>
      <c r="IJ5" s="613">
        <v>30</v>
      </c>
      <c r="IK5" s="613">
        <v>22</v>
      </c>
      <c r="IL5" s="613">
        <v>33</v>
      </c>
      <c r="IM5" s="614">
        <v>25</v>
      </c>
      <c r="IN5" s="612">
        <v>0</v>
      </c>
      <c r="IO5" s="613">
        <v>0</v>
      </c>
      <c r="IP5" s="613">
        <v>0</v>
      </c>
      <c r="IQ5" s="613">
        <v>26</v>
      </c>
      <c r="IR5" s="614">
        <v>21</v>
      </c>
      <c r="IS5" s="612">
        <v>22</v>
      </c>
      <c r="IT5" s="613">
        <v>22</v>
      </c>
      <c r="IU5" s="613">
        <v>22</v>
      </c>
      <c r="IV5" s="613">
        <v>30</v>
      </c>
      <c r="IW5" s="614">
        <v>16</v>
      </c>
      <c r="IX5" s="612">
        <v>22</v>
      </c>
      <c r="IY5" s="613">
        <v>25</v>
      </c>
      <c r="IZ5" s="613">
        <v>26</v>
      </c>
      <c r="JA5" s="613">
        <v>28</v>
      </c>
      <c r="JB5" s="614">
        <v>25</v>
      </c>
      <c r="JC5" s="612">
        <v>20</v>
      </c>
      <c r="JD5" s="613">
        <v>20</v>
      </c>
      <c r="JE5" s="613">
        <v>25</v>
      </c>
      <c r="JF5" s="613">
        <v>10</v>
      </c>
      <c r="JG5" s="614">
        <v>26</v>
      </c>
      <c r="JH5" s="612">
        <v>26</v>
      </c>
      <c r="JI5" s="613">
        <v>28</v>
      </c>
      <c r="JJ5" s="613">
        <v>17</v>
      </c>
      <c r="JK5" s="613"/>
      <c r="JL5" s="614"/>
      <c r="JM5" s="612"/>
      <c r="JN5" s="613"/>
      <c r="JO5" s="613"/>
      <c r="JP5" s="613"/>
      <c r="JQ5" s="614"/>
      <c r="JR5" s="612"/>
      <c r="JS5" s="613"/>
      <c r="JT5" s="613"/>
      <c r="JU5" s="613"/>
      <c r="JV5" s="614"/>
      <c r="JW5" s="612"/>
      <c r="JX5" s="613"/>
      <c r="JY5" s="613"/>
      <c r="JZ5" s="613"/>
      <c r="KA5" s="614"/>
      <c r="KB5" s="612"/>
      <c r="KC5" s="613"/>
      <c r="KD5" s="613"/>
      <c r="KE5" s="613"/>
      <c r="KF5" s="614"/>
      <c r="KG5" s="612"/>
      <c r="KH5" s="613"/>
      <c r="KI5" s="613"/>
      <c r="KJ5" s="613"/>
      <c r="KK5" s="614"/>
      <c r="KL5" s="612"/>
      <c r="KM5" s="613"/>
      <c r="KN5" s="613"/>
      <c r="KO5" s="613"/>
      <c r="KP5" s="614"/>
      <c r="KQ5" s="612"/>
      <c r="KR5" s="613"/>
      <c r="KS5" s="613"/>
      <c r="KT5" s="613"/>
      <c r="KU5" s="614"/>
      <c r="KV5" s="612"/>
      <c r="KW5" s="613"/>
      <c r="KX5" s="613"/>
      <c r="KY5" s="613"/>
      <c r="KZ5" s="614"/>
      <c r="LA5" s="612"/>
      <c r="LB5" s="613"/>
      <c r="LC5" s="613"/>
      <c r="LD5" s="613"/>
      <c r="LE5" s="614"/>
      <c r="LF5" s="612"/>
      <c r="LG5" s="613"/>
      <c r="LH5" s="613"/>
      <c r="LI5" s="613"/>
      <c r="LJ5" s="614"/>
      <c r="LK5" s="612"/>
      <c r="LL5" s="613"/>
      <c r="LM5" s="613"/>
      <c r="LN5" s="613"/>
      <c r="LO5" s="614"/>
    </row>
    <row r="6" spans="1:327" s="600" customFormat="1" ht="15.75" thickBot="1" x14ac:dyDescent="0.3">
      <c r="A6" s="600" t="s">
        <v>386</v>
      </c>
      <c r="B6" s="615">
        <f>COUNTIFS(Datos!$B:$B,B1,Datos!$Y:$Y,"MR")</f>
        <v>0</v>
      </c>
      <c r="C6" s="616">
        <f>COUNTIFS(Datos!$B:$B,C1,Datos!$Y:$Y,"MR")</f>
        <v>6</v>
      </c>
      <c r="D6" s="616">
        <f>COUNTIFS(Datos!$B:$B,D1,Datos!$Y:$Y,"MR")</f>
        <v>9</v>
      </c>
      <c r="E6" s="616">
        <f>COUNTIFS(Datos!$B:$B,E1,Datos!$Y:$Y,"MR")</f>
        <v>11</v>
      </c>
      <c r="F6" s="616">
        <f>COUNTIFS(Datos!$B:$B,F1,Datos!$Y:$Y,"MR")</f>
        <v>8</v>
      </c>
      <c r="G6" s="616">
        <f>COUNTIFS(Datos!$B:$B,G1,Datos!$Y:$Y,"MR")</f>
        <v>4</v>
      </c>
      <c r="H6" s="616">
        <f>COUNTIFS(Datos!$B:$B,H1,Datos!$Y:$Y,"MR")</f>
        <v>4</v>
      </c>
      <c r="I6" s="616">
        <f>COUNTIFS(Datos!$B:$B,I1,Datos!$Y:$Y,"MR")</f>
        <v>19</v>
      </c>
      <c r="J6" s="616">
        <f>COUNTIFS(Datos!$B:$B,J1,Datos!$Y:$Y,"MR")</f>
        <v>18</v>
      </c>
      <c r="K6" s="616">
        <f>COUNTIFS(Datos!$B:$B,K1,Datos!$Y:$Y,"MR")</f>
        <v>14</v>
      </c>
      <c r="L6" s="616">
        <f>COUNTIFS(Datos!$B:$B,L1,Datos!$Y:$Y,"MR")</f>
        <v>18</v>
      </c>
      <c r="M6" s="617">
        <f>COUNTIFS(Datos!$B:$B,M1,Datos!$Y:$Y,"MR")</f>
        <v>0</v>
      </c>
      <c r="N6" s="98"/>
      <c r="O6" s="615">
        <f>COUNTIFS(Datos!$C:$C,O3,Datos!$Y:$Y,"MR")</f>
        <v>0</v>
      </c>
      <c r="P6" s="616">
        <f>COUNTIFS(Datos!$C:$C,P3,Datos!$Y:$Y,"MR")</f>
        <v>0</v>
      </c>
      <c r="Q6" s="616">
        <f>COUNTIFS(Datos!$C:$C,Q3,Datos!$Y:$Y,"MR")</f>
        <v>0</v>
      </c>
      <c r="R6" s="616">
        <f>COUNTIFS(Datos!$C:$C,R3,Datos!$Y:$Y,"MR")</f>
        <v>0</v>
      </c>
      <c r="S6" s="617">
        <f>COUNTIFS(Datos!$C:$C,S3,Datos!$Y:$Y,"MR")</f>
        <v>0</v>
      </c>
      <c r="T6" s="615">
        <f>COUNTIFS(Datos!$C:$C,T3,Datos!$Y:$Y,"MR")</f>
        <v>0</v>
      </c>
      <c r="U6" s="616">
        <f>COUNTIFS(Datos!$C:$C,U3,Datos!$Y:$Y,"MR")</f>
        <v>3</v>
      </c>
      <c r="V6" s="616">
        <f>COUNTIFS(Datos!$C:$C,V3,Datos!$Y:$Y,"MR")</f>
        <v>0</v>
      </c>
      <c r="W6" s="617">
        <f>COUNTIFS(Datos!$C:$C,W3,Datos!$Y:$Y,"MR")</f>
        <v>3</v>
      </c>
      <c r="X6" s="615">
        <f>COUNTIFS(Datos!$C:$C,X3,Datos!$Y:$Y,"MR")</f>
        <v>0</v>
      </c>
      <c r="Y6" s="616">
        <f>COUNTIFS(Datos!$C:$C,Y3,Datos!$Y:$Y,"MR")</f>
        <v>3</v>
      </c>
      <c r="Z6" s="616">
        <f>COUNTIFS(Datos!$C:$C,Z3,Datos!$Y:$Y,"MR")</f>
        <v>6</v>
      </c>
      <c r="AA6" s="617">
        <f>COUNTIFS(Datos!$C:$C,AA3,Datos!$Y:$Y,"MR")</f>
        <v>0</v>
      </c>
      <c r="AB6" s="615">
        <f>COUNTIFS(Datos!$C:$C,AB3,Datos!$Y:$Y,"MR")</f>
        <v>0</v>
      </c>
      <c r="AC6" s="616">
        <f>COUNTIFS(Datos!$C:$C,AC3,Datos!$Y:$Y,"MR")</f>
        <v>4</v>
      </c>
      <c r="AD6" s="616">
        <f>COUNTIFS(Datos!$C:$C,AD3,Datos!$Y:$Y,"MR")</f>
        <v>5</v>
      </c>
      <c r="AE6" s="617">
        <f>COUNTIFS(Datos!$C:$C,AE3,Datos!$Y:$Y,"MR")</f>
        <v>2</v>
      </c>
      <c r="AF6" s="615">
        <f>COUNTIFS(Datos!$C:$C,AF3,Datos!$Y:$Y,"MR")</f>
        <v>0</v>
      </c>
      <c r="AG6" s="616">
        <f>COUNTIFS(Datos!$C:$C,AG3,Datos!$Y:$Y,"MR")</f>
        <v>1</v>
      </c>
      <c r="AH6" s="616">
        <f>COUNTIFS(Datos!$C:$C,AH3,Datos!$Y:$Y,"MR")</f>
        <v>3</v>
      </c>
      <c r="AI6" s="616">
        <f>COUNTIFS(Datos!$C:$C,AI3,Datos!$Y:$Y,"MR")</f>
        <v>4</v>
      </c>
      <c r="AJ6" s="617">
        <f>COUNTIFS(Datos!$C:$C,AJ3,Datos!$Y:$Y,"MR")</f>
        <v>0</v>
      </c>
      <c r="AK6" s="615">
        <f>COUNTIFS(Datos!$C:$C,AK3,Datos!$Y:$Y,"MR")</f>
        <v>0</v>
      </c>
      <c r="AL6" s="616">
        <f>COUNTIFS(Datos!$C:$C,AL3,Datos!$Y:$Y,"MR")</f>
        <v>0</v>
      </c>
      <c r="AM6" s="616">
        <f>COUNTIFS(Datos!$C:$C,AM3,Datos!$Y:$Y,"MR")</f>
        <v>0</v>
      </c>
      <c r="AN6" s="617">
        <f>COUNTIFS(Datos!$C:$C,AN3,Datos!$Y:$Y,"MR")</f>
        <v>4</v>
      </c>
      <c r="AO6" s="615">
        <f>COUNTIFS(Datos!$C:$C,AO3,Datos!$Y:$Y,"MR")</f>
        <v>0</v>
      </c>
      <c r="AP6" s="616">
        <f>COUNTIFS(Datos!$C:$C,AP3,Datos!$Y:$Y,"MR")</f>
        <v>0</v>
      </c>
      <c r="AQ6" s="616">
        <f>COUNTIFS(Datos!$C:$C,AQ3,Datos!$Y:$Y,"MR")</f>
        <v>0</v>
      </c>
      <c r="AR6" s="616">
        <f>COUNTIFS(Datos!$C:$C,AR3,Datos!$Y:$Y,"MR")</f>
        <v>2</v>
      </c>
      <c r="AS6" s="617">
        <f>COUNTIFS(Datos!$C:$C,AS3,Datos!$Y:$Y,"MR")</f>
        <v>2</v>
      </c>
      <c r="AT6" s="615">
        <f>COUNTIFS(Datos!$C:$C,AT3,Datos!$Y:$Y,"MR")</f>
        <v>1</v>
      </c>
      <c r="AU6" s="616">
        <f>COUNTIFS(Datos!$C:$C,AU3,Datos!$Y:$Y,"MR")</f>
        <v>2</v>
      </c>
      <c r="AV6" s="616">
        <f>COUNTIFS(Datos!$C:$C,AV3,Datos!$Y:$Y,"MR")</f>
        <v>7</v>
      </c>
      <c r="AW6" s="617">
        <f>COUNTIFS(Datos!$C:$C,AW3,Datos!$Y:$Y,"MR")</f>
        <v>9</v>
      </c>
      <c r="AX6" s="615">
        <f>COUNTIFS(Datos!$C:$C,AX3,Datos!$Y:$Y,"MR")</f>
        <v>8</v>
      </c>
      <c r="AY6" s="616">
        <f>COUNTIFS(Datos!$C:$C,AY3,Datos!$Y:$Y,"MR")</f>
        <v>2</v>
      </c>
      <c r="AZ6" s="616">
        <f>COUNTIFS(Datos!$C:$C,AZ3,Datos!$Y:$Y,"MR")</f>
        <v>5</v>
      </c>
      <c r="BA6" s="617">
        <f>COUNTIFS(Datos!$C:$C,BA3,Datos!$Y:$Y,"MR")</f>
        <v>3</v>
      </c>
      <c r="BB6" s="615">
        <f>COUNTIFS(Datos!$C:$C,BB3,Datos!$Y:$Y,"MR")</f>
        <v>0</v>
      </c>
      <c r="BC6" s="616">
        <f>COUNTIFS(Datos!$C:$C,BC3,Datos!$Y:$Y,"MR")</f>
        <v>3</v>
      </c>
      <c r="BD6" s="616">
        <f>COUNTIFS(Datos!$C:$C,BD3,Datos!$Y:$Y,"MR")</f>
        <v>5</v>
      </c>
      <c r="BE6" s="616">
        <f>COUNTIFS(Datos!$C:$C,BE3,Datos!$Y:$Y,"MR")</f>
        <v>2</v>
      </c>
      <c r="BF6" s="617">
        <f>COUNTIFS(Datos!$C:$C,BF3,Datos!$Y:$Y,"MR")</f>
        <v>4</v>
      </c>
      <c r="BG6" s="615">
        <f>COUNTIFS(Datos!$C:$C,BG3,Datos!$Y:$Y,"MR")</f>
        <v>3</v>
      </c>
      <c r="BH6" s="616">
        <f>COUNTIFS(Datos!$C:$C,BH3,Datos!$Y:$Y,"MR")</f>
        <v>3</v>
      </c>
      <c r="BI6" s="616">
        <f>COUNTIFS(Datos!$C:$C,BI3,Datos!$Y:$Y,"MR")</f>
        <v>4</v>
      </c>
      <c r="BJ6" s="617">
        <f>COUNTIFS(Datos!$C:$C,BJ3,Datos!$Y:$Y,"MR")</f>
        <v>8</v>
      </c>
      <c r="BK6" s="615">
        <f>COUNTIFS(Datos!$C:$C,BK3,Datos!$Y:$Y,"MR")</f>
        <v>0</v>
      </c>
      <c r="BL6" s="616">
        <f>COUNTIFS(Datos!$C:$C,BL3,Datos!$Y:$Y,"MR")</f>
        <v>0</v>
      </c>
      <c r="BM6" s="616">
        <f>COUNTIFS(Datos!$C:$C,BM3,Datos!$Y:$Y,"MR")</f>
        <v>0</v>
      </c>
      <c r="BN6" s="617">
        <f>COUNTIFS(Datos!$C:$C,BN3,Datos!$Y:$Y,"MR")</f>
        <v>0</v>
      </c>
      <c r="BO6" s="98"/>
      <c r="BP6" s="615">
        <f>COUNTIFS(Datos!$D:$D,BP3,Datos!$Y:$Y,"MR")</f>
        <v>0</v>
      </c>
      <c r="BQ6" s="616">
        <f>COUNTIFS(Datos!$D:$D,BQ3,Datos!$Y:$Y,"MR")</f>
        <v>0</v>
      </c>
      <c r="BR6" s="616">
        <f>COUNTIFS(Datos!$D:$D,BR3,Datos!$Y:$Y,"MR")</f>
        <v>0</v>
      </c>
      <c r="BS6" s="616">
        <f>COUNTIFS(Datos!$D:$D,BS3,Datos!$Y:$Y,"MR")</f>
        <v>0</v>
      </c>
      <c r="BT6" s="617">
        <f>COUNTIFS(Datos!$D:$D,BT3,Datos!$Y:$Y,"MR")</f>
        <v>0</v>
      </c>
      <c r="BU6" s="615">
        <f>COUNTIFS(Datos!$D:$D,BU3,Datos!$Y:$Y,"MR")</f>
        <v>0</v>
      </c>
      <c r="BV6" s="616">
        <f>COUNTIFS(Datos!$D:$D,BV3,Datos!$Y:$Y,"MR")</f>
        <v>0</v>
      </c>
      <c r="BW6" s="616">
        <f>COUNTIFS(Datos!$D:$D,BW3,Datos!$Y:$Y,"MR")</f>
        <v>0</v>
      </c>
      <c r="BX6" s="616">
        <f>COUNTIFS(Datos!$D:$D,BX3,Datos!$Y:$Y,"MR")</f>
        <v>0</v>
      </c>
      <c r="BY6" s="617">
        <f>COUNTIFS(Datos!$D:$D,BY3,Datos!$Y:$Y,"MR")</f>
        <v>0</v>
      </c>
      <c r="BZ6" s="615">
        <f>COUNTIFS(Datos!$D:$D,BZ3,Datos!$Y:$Y,"MR")</f>
        <v>0</v>
      </c>
      <c r="CA6" s="616">
        <f>COUNTIFS(Datos!$D:$D,CA3,Datos!$Y:$Y,"MR")</f>
        <v>0</v>
      </c>
      <c r="CB6" s="616">
        <f>COUNTIFS(Datos!$D:$D,CB3,Datos!$Y:$Y,"MR")</f>
        <v>0</v>
      </c>
      <c r="CC6" s="616">
        <f>COUNTIFS(Datos!$D:$D,CC3,Datos!$Y:$Y,"MR")</f>
        <v>0</v>
      </c>
      <c r="CD6" s="617">
        <f>COUNTIFS(Datos!$D:$D,CD3,Datos!$Y:$Y,"MR")</f>
        <v>0</v>
      </c>
      <c r="CE6" s="615">
        <f>COUNTIFS(Datos!$D:$D,CE3,Datos!$Y:$Y,"MR")</f>
        <v>0</v>
      </c>
      <c r="CF6" s="616">
        <f>COUNTIFS(Datos!$D:$D,CF3,Datos!$Y:$Y,"MR")</f>
        <v>0</v>
      </c>
      <c r="CG6" s="616">
        <f>COUNTIFS(Datos!$D:$D,CG3,Datos!$Y:$Y,"MR")</f>
        <v>0</v>
      </c>
      <c r="CH6" s="616">
        <f>COUNTIFS(Datos!$D:$D,CH3,Datos!$Y:$Y,"MR")</f>
        <v>0</v>
      </c>
      <c r="CI6" s="617">
        <f>COUNTIFS(Datos!$D:$D,CI3,Datos!$Y:$Y,"MR")</f>
        <v>0</v>
      </c>
      <c r="CJ6" s="615">
        <f>COUNTIFS(Datos!$D:$D,CJ3,Datos!$Y:$Y,"MR")</f>
        <v>0</v>
      </c>
      <c r="CK6" s="616">
        <f>COUNTIFS(Datos!$D:$D,CK3,Datos!$Y:$Y,"MR")</f>
        <v>0</v>
      </c>
      <c r="CL6" s="616">
        <f>COUNTIFS(Datos!$D:$D,CL3,Datos!$Y:$Y,"MR")</f>
        <v>0</v>
      </c>
      <c r="CM6" s="616">
        <f>COUNTIFS(Datos!$D:$D,CM3,Datos!$Y:$Y,"MR")</f>
        <v>0</v>
      </c>
      <c r="CN6" s="617">
        <f>COUNTIFS(Datos!$D:$D,CN3,Datos!$Y:$Y,"MR")</f>
        <v>0</v>
      </c>
      <c r="CO6" s="615">
        <f>COUNTIFS(Datos!$D:$D,CO3,Datos!$Y:$Y,"MR")</f>
        <v>0</v>
      </c>
      <c r="CP6" s="616">
        <f>COUNTIFS(Datos!$D:$D,CP3,Datos!$Y:$Y,"MR")</f>
        <v>0</v>
      </c>
      <c r="CQ6" s="616">
        <f>COUNTIFS(Datos!$D:$D,CQ3,Datos!$Y:$Y,"MR")</f>
        <v>0</v>
      </c>
      <c r="CR6" s="616">
        <f>COUNTIFS(Datos!$D:$D,CR3,Datos!$Y:$Y,"MR")</f>
        <v>0</v>
      </c>
      <c r="CS6" s="617">
        <f>COUNTIFS(Datos!$D:$D,CS3,Datos!$Y:$Y,"MR")</f>
        <v>0</v>
      </c>
      <c r="CT6" s="615">
        <f>COUNTIFS(Datos!$D:$D,CT3,Datos!$Y:$Y,"MR")</f>
        <v>0</v>
      </c>
      <c r="CU6" s="616">
        <f>COUNTIFS(Datos!$D:$D,CU3,Datos!$Y:$Y,"MR")</f>
        <v>1</v>
      </c>
      <c r="CV6" s="616">
        <f>COUNTIFS(Datos!$D:$D,CV3,Datos!$Y:$Y,"MR")</f>
        <v>2</v>
      </c>
      <c r="CW6" s="616">
        <f>COUNTIFS(Datos!$D:$D,CW3,Datos!$Y:$Y,"MR")</f>
        <v>0</v>
      </c>
      <c r="CX6" s="617">
        <f>COUNTIFS(Datos!$D:$D,CX3,Datos!$Y:$Y,"MR")</f>
        <v>0</v>
      </c>
      <c r="CY6" s="615">
        <f>COUNTIFS(Datos!$D:$D,CY3,Datos!$Y:$Y,"MR")</f>
        <v>0</v>
      </c>
      <c r="CZ6" s="616">
        <f>COUNTIFS(Datos!$D:$D,CZ3,Datos!$Y:$Y,"MR")</f>
        <v>0</v>
      </c>
      <c r="DA6" s="616">
        <f>COUNTIFS(Datos!$D:$D,DA3,Datos!$Y:$Y,"MR")</f>
        <v>0</v>
      </c>
      <c r="DB6" s="616">
        <f>COUNTIFS(Datos!$D:$D,DB3,Datos!$Y:$Y,"MR")</f>
        <v>0</v>
      </c>
      <c r="DC6" s="617">
        <f>COUNTIFS(Datos!$D:$D,DC3,Datos!$Y:$Y,"MR")</f>
        <v>0</v>
      </c>
      <c r="DD6" s="615">
        <f>COUNTIFS(Datos!$D:$D,DD3,Datos!$Y:$Y,"MR")</f>
        <v>0</v>
      </c>
      <c r="DE6" s="616">
        <f>COUNTIFS(Datos!$D:$D,DE3,Datos!$Y:$Y,"MR")</f>
        <v>3</v>
      </c>
      <c r="DF6" s="616">
        <f>COUNTIFS(Datos!$D:$D,DF3,Datos!$Y:$Y,"MR")</f>
        <v>0</v>
      </c>
      <c r="DG6" s="616">
        <f>COUNTIFS(Datos!$D:$D,DG3,Datos!$Y:$Y,"MR")</f>
        <v>0</v>
      </c>
      <c r="DH6" s="617">
        <f>COUNTIFS(Datos!$D:$D,DH3,Datos!$Y:$Y,"MR")</f>
        <v>0</v>
      </c>
      <c r="DI6" s="615">
        <f>COUNTIFS(Datos!$D:$D,DI3,Datos!$Y:$Y,"MR")</f>
        <v>0</v>
      </c>
      <c r="DJ6" s="616">
        <f>COUNTIFS(Datos!$D:$D,DJ3,Datos!$Y:$Y,"MR")</f>
        <v>0</v>
      </c>
      <c r="DK6" s="616">
        <f>COUNTIFS(Datos!$D:$D,DK3,Datos!$Y:$Y,"MR")</f>
        <v>0</v>
      </c>
      <c r="DL6" s="616">
        <f>COUNTIFS(Datos!$D:$D,DL3,Datos!$Y:$Y,"MR")</f>
        <v>0</v>
      </c>
      <c r="DM6" s="617">
        <f>COUNTIFS(Datos!$D:$D,DM3,Datos!$Y:$Y,"MR")</f>
        <v>0</v>
      </c>
      <c r="DN6" s="615">
        <f>COUNTIFS(Datos!$D:$D,DN3,Datos!$Y:$Y,"MR")</f>
        <v>0</v>
      </c>
      <c r="DO6" s="616">
        <f>COUNTIFS(Datos!$D:$D,DO3,Datos!$Y:$Y,"MR")</f>
        <v>0</v>
      </c>
      <c r="DP6" s="616">
        <f>COUNTIFS(Datos!$D:$D,DP3,Datos!$Y:$Y,"MR")</f>
        <v>0</v>
      </c>
      <c r="DQ6" s="616">
        <f>COUNTIFS(Datos!$D:$D,DQ3,Datos!$Y:$Y,"MR")</f>
        <v>1</v>
      </c>
      <c r="DR6" s="617">
        <f>COUNTIFS(Datos!$D:$D,DR3,Datos!$Y:$Y,"MR")</f>
        <v>2</v>
      </c>
      <c r="DS6" s="615">
        <f>COUNTIFS(Datos!$D:$D,DS3,Datos!$Y:$Y,"MR")</f>
        <v>3</v>
      </c>
      <c r="DT6" s="616">
        <f>COUNTIFS(Datos!$D:$D,DT3,Datos!$Y:$Y,"MR")</f>
        <v>0</v>
      </c>
      <c r="DU6" s="616">
        <f>COUNTIFS(Datos!$D:$D,DU3,Datos!$Y:$Y,"MR")</f>
        <v>0</v>
      </c>
      <c r="DV6" s="616">
        <f>COUNTIFS(Datos!$D:$D,DV3,Datos!$Y:$Y,"MR")</f>
        <v>2</v>
      </c>
      <c r="DW6" s="617">
        <f>COUNTIFS(Datos!$D:$D,DW3,Datos!$Y:$Y,"MR")</f>
        <v>1</v>
      </c>
      <c r="DX6" s="615">
        <f>COUNTIFS(Datos!$D:$D,DX3,Datos!$Y:$Y,"MR")</f>
        <v>0</v>
      </c>
      <c r="DY6" s="616">
        <f>COUNTIFS(Datos!$D:$D,DY3,Datos!$Y:$Y,"MR")</f>
        <v>0</v>
      </c>
      <c r="DZ6" s="616">
        <f>COUNTIFS(Datos!$D:$D,DZ3,Datos!$Y:$Y,"MR")</f>
        <v>0</v>
      </c>
      <c r="EA6" s="616">
        <f>COUNTIFS(Datos!$D:$D,EA3,Datos!$Y:$Y,"MR")</f>
        <v>0</v>
      </c>
      <c r="EB6" s="617">
        <f>COUNTIFS(Datos!$D:$D,EB3,Datos!$Y:$Y,"MR")</f>
        <v>0</v>
      </c>
      <c r="EC6" s="615">
        <f>COUNTIFS(Datos!$D:$D,EC3,Datos!$Y:$Y,"MR")</f>
        <v>0</v>
      </c>
      <c r="ED6" s="616">
        <f>COUNTIFS(Datos!$D:$D,ED3,Datos!$Y:$Y,"MR")</f>
        <v>0</v>
      </c>
      <c r="EE6" s="616">
        <f>COUNTIFS(Datos!$D:$D,EE3,Datos!$Y:$Y,"MR")</f>
        <v>0</v>
      </c>
      <c r="EF6" s="616">
        <f>COUNTIFS(Datos!$D:$D,EF3,Datos!$Y:$Y,"MR")</f>
        <v>0</v>
      </c>
      <c r="EG6" s="617">
        <f>COUNTIFS(Datos!$D:$D,EG3,Datos!$Y:$Y,"MR")</f>
        <v>0</v>
      </c>
      <c r="EH6" s="615">
        <f>COUNTIFS(Datos!$D:$D,EH3,Datos!$Y:$Y,"MR")</f>
        <v>0</v>
      </c>
      <c r="EI6" s="616">
        <f>COUNTIFS(Datos!$D:$D,EI3,Datos!$Y:$Y,"MR")</f>
        <v>0</v>
      </c>
      <c r="EJ6" s="616">
        <f>COUNTIFS(Datos!$D:$D,EJ3,Datos!$Y:$Y,"MR")</f>
        <v>3</v>
      </c>
      <c r="EK6" s="616">
        <f>COUNTIFS(Datos!$D:$D,EK3,Datos!$Y:$Y,"MR")</f>
        <v>1</v>
      </c>
      <c r="EL6" s="617">
        <f>COUNTIFS(Datos!$D:$D,EL3,Datos!$Y:$Y,"MR")</f>
        <v>0</v>
      </c>
      <c r="EM6" s="615">
        <f>COUNTIFS(Datos!$D:$D,EM3,Datos!$Y:$Y,"MR")</f>
        <v>2</v>
      </c>
      <c r="EN6" s="616">
        <f>COUNTIFS(Datos!$D:$D,EN3,Datos!$Y:$Y,"MR")</f>
        <v>2</v>
      </c>
      <c r="EO6" s="616">
        <f>COUNTIFS(Datos!$D:$D,EO3,Datos!$Y:$Y,"MR")</f>
        <v>1</v>
      </c>
      <c r="EP6" s="616">
        <f>COUNTIFS(Datos!$D:$D,EP3,Datos!$Y:$Y,"MR")</f>
        <v>0</v>
      </c>
      <c r="EQ6" s="617">
        <f>COUNTIFS(Datos!$D:$D,EQ3,Datos!$Y:$Y,"MR")</f>
        <v>0</v>
      </c>
      <c r="ER6" s="615">
        <f>COUNTIFS(Datos!$D:$D,ER3,Datos!$Y:$Y,"MR")</f>
        <v>0</v>
      </c>
      <c r="ES6" s="616">
        <f>COUNTIFS(Datos!$D:$D,ES3,Datos!$Y:$Y,"MR")</f>
        <v>1</v>
      </c>
      <c r="ET6" s="616">
        <f>COUNTIFS(Datos!$D:$D,ET3,Datos!$Y:$Y,"MR")</f>
        <v>0</v>
      </c>
      <c r="EU6" s="616">
        <f>COUNTIFS(Datos!$D:$D,EU3,Datos!$Y:$Y,"MR")</f>
        <v>0</v>
      </c>
      <c r="EV6" s="617">
        <f>COUNTIFS(Datos!$D:$D,EV3,Datos!$Y:$Y,"MR")</f>
        <v>1</v>
      </c>
      <c r="EW6" s="615">
        <f>COUNTIFS(Datos!$D:$D,EW3,Datos!$Y:$Y,"MR")</f>
        <v>0</v>
      </c>
      <c r="EX6" s="616">
        <f>COUNTIFS(Datos!$D:$D,EX3,Datos!$Y:$Y,"MR")</f>
        <v>0</v>
      </c>
      <c r="EY6" s="616">
        <f>COUNTIFS(Datos!$D:$D,EY3,Datos!$Y:$Y,"MR")</f>
        <v>0</v>
      </c>
      <c r="EZ6" s="616">
        <f>COUNTIFS(Datos!$D:$D,EZ3,Datos!$Y:$Y,"MR")</f>
        <v>0</v>
      </c>
      <c r="FA6" s="631">
        <f>COUNTIFS(Datos!$D:$D,FA3,Datos!$Y:$Y,"MR")</f>
        <v>0</v>
      </c>
      <c r="FB6" s="615">
        <f>COUNTIFS(Datos!$D:$D,FB3,Datos!$Y:$Y,"MR")</f>
        <v>1</v>
      </c>
      <c r="FC6" s="616">
        <f>COUNTIFS(Datos!$D:$D,FC3,Datos!$Y:$Y,"MR")</f>
        <v>0</v>
      </c>
      <c r="FD6" s="616">
        <f>COUNTIFS(Datos!$D:$D,FD3,Datos!$Y:$Y,"MR")</f>
        <v>0</v>
      </c>
      <c r="FE6" s="616">
        <f>COUNTIFS(Datos!$D:$D,FE3,Datos!$Y:$Y,"MR")</f>
        <v>0</v>
      </c>
      <c r="FF6" s="617">
        <f>COUNTIFS(Datos!$D:$D,FF3,Datos!$Y:$Y,"MR")</f>
        <v>0</v>
      </c>
      <c r="FG6" s="615">
        <f>COUNTIFS(Datos!$D:$D,FG3,Datos!$Y:$Y,"MR")</f>
        <v>0</v>
      </c>
      <c r="FH6" s="616">
        <f>COUNTIFS(Datos!$D:$D,FH3,Datos!$Y:$Y,"MR")</f>
        <v>0</v>
      </c>
      <c r="FI6" s="616">
        <f>COUNTIFS(Datos!$D:$D,FI3,Datos!$Y:$Y,"MR")</f>
        <v>0</v>
      </c>
      <c r="FJ6" s="616">
        <f>COUNTIFS(Datos!$D:$D,FJ3,Datos!$Y:$Y,"MR")</f>
        <v>0</v>
      </c>
      <c r="FK6" s="617">
        <f>COUNTIFS(Datos!$D:$D,FK3,Datos!$Y:$Y,"MR")</f>
        <v>3</v>
      </c>
      <c r="FL6" s="615">
        <f>COUNTIFS(Datos!$D:$D,FL3,Datos!$Y:$Y,"MR")</f>
        <v>1</v>
      </c>
      <c r="FM6" s="616">
        <f>COUNTIFS(Datos!$D:$D,FM3,Datos!$Y:$Y,"MR")</f>
        <v>0</v>
      </c>
      <c r="FN6" s="616">
        <f>COUNTIFS(Datos!$D:$D,FN3,Datos!$Y:$Y,"MR")</f>
        <v>1</v>
      </c>
      <c r="FO6" s="616">
        <f>COUNTIFS(Datos!$D:$D,FO3,Datos!$Y:$Y,"MR")</f>
        <v>2</v>
      </c>
      <c r="FP6" s="617">
        <f>COUNTIFS(Datos!$D:$D,FP3,Datos!$Y:$Y,"MR")</f>
        <v>0</v>
      </c>
      <c r="FQ6" s="615">
        <f>COUNTIFS(Datos!$D:$D,FQ3,Datos!$Y:$Y,"MR")</f>
        <v>0</v>
      </c>
      <c r="FR6" s="616">
        <f>COUNTIFS(Datos!$D:$D,FR3,Datos!$Y:$Y,"MR")</f>
        <v>0</v>
      </c>
      <c r="FS6" s="616">
        <f>COUNTIFS(Datos!$D:$D,FS3,Datos!$Y:$Y,"MR")</f>
        <v>0</v>
      </c>
      <c r="FT6" s="616">
        <f>COUNTIFS(Datos!$D:$D,FT3,Datos!$Y:$Y,"MR")</f>
        <v>0</v>
      </c>
      <c r="FU6" s="617">
        <f>COUNTIFS(Datos!$D:$D,FU3,Datos!$Y:$Y,"MR")</f>
        <v>0</v>
      </c>
      <c r="FV6" s="615">
        <f>COUNTIFS(Datos!$D:$D,FV3,Datos!$Y:$Y,"MR")</f>
        <v>0</v>
      </c>
      <c r="FW6" s="616">
        <f>COUNTIFS(Datos!$D:$D,FW3,Datos!$Y:$Y,"MR")</f>
        <v>0</v>
      </c>
      <c r="FX6" s="616">
        <f>COUNTIFS(Datos!$D:$D,FX3,Datos!$Y:$Y,"MR")</f>
        <v>0</v>
      </c>
      <c r="FY6" s="616">
        <f>COUNTIFS(Datos!$D:$D,FY3,Datos!$Y:$Y,"MR")</f>
        <v>0</v>
      </c>
      <c r="FZ6" s="617">
        <f>COUNTIFS(Datos!$D:$D,FZ3,Datos!$Y:$Y,"MR")</f>
        <v>0</v>
      </c>
      <c r="GA6" s="615">
        <f>COUNTIFS(Datos!$D:$D,GA3,Datos!$Y:$Y,"MR")</f>
        <v>0</v>
      </c>
      <c r="GB6" s="616">
        <f>COUNTIFS(Datos!$D:$D,GB3,Datos!$Y:$Y,"MR")</f>
        <v>0</v>
      </c>
      <c r="GC6" s="616">
        <f>COUNTIFS(Datos!$D:$D,GC3,Datos!$Y:$Y,"MR")</f>
        <v>0</v>
      </c>
      <c r="GD6" s="616">
        <f>COUNTIFS(Datos!$D:$D,GD3,Datos!$Y:$Y,"MR")</f>
        <v>0</v>
      </c>
      <c r="GE6" s="617">
        <f>COUNTIFS(Datos!$D:$D,GE3,Datos!$Y:$Y,"MR")</f>
        <v>0</v>
      </c>
      <c r="GF6" s="615">
        <f>COUNTIFS(Datos!$D:$D,GF3,Datos!$Y:$Y,"MR")</f>
        <v>0</v>
      </c>
      <c r="GG6" s="616">
        <f>COUNTIFS(Datos!$D:$D,GG3,Datos!$Y:$Y,"MR")</f>
        <v>0</v>
      </c>
      <c r="GH6" s="616">
        <f>COUNTIFS(Datos!$D:$D,GH3,Datos!$Y:$Y,"MR")</f>
        <v>0</v>
      </c>
      <c r="GI6" s="616">
        <f>COUNTIFS(Datos!$D:$D,GI3,Datos!$Y:$Y,"MR")</f>
        <v>0</v>
      </c>
      <c r="GJ6" s="617">
        <f>COUNTIFS(Datos!$D:$D,GJ3,Datos!$Y:$Y,"MR")</f>
        <v>0</v>
      </c>
      <c r="GK6" s="615">
        <f>COUNTIFS(Datos!$D:$D,GK3,Datos!$Y:$Y,"MR")</f>
        <v>1</v>
      </c>
      <c r="GL6" s="616">
        <f>COUNTIFS(Datos!$D:$D,GL3,Datos!$Y:$Y,"MR")</f>
        <v>1</v>
      </c>
      <c r="GM6" s="616">
        <f>COUNTIFS(Datos!$D:$D,GM3,Datos!$Y:$Y,"MR")</f>
        <v>0</v>
      </c>
      <c r="GN6" s="616">
        <f>COUNTIFS(Datos!$D:$D,GN3,Datos!$Y:$Y,"MR")</f>
        <v>2</v>
      </c>
      <c r="GO6" s="617">
        <f>COUNTIFS(Datos!$D:$D,GO3,Datos!$Y:$Y,"MR")</f>
        <v>0</v>
      </c>
      <c r="GP6" s="615">
        <f>COUNTIFS(Datos!$D:$D,GP3,Datos!$Y:$Y,"MR")</f>
        <v>0</v>
      </c>
      <c r="GQ6" s="616">
        <f>COUNTIFS(Datos!$D:$D,GQ3,Datos!$Y:$Y,"MR")</f>
        <v>0</v>
      </c>
      <c r="GR6" s="616">
        <f>COUNTIFS(Datos!$D:$D,GR3,Datos!$Y:$Y,"MR")</f>
        <v>0</v>
      </c>
      <c r="GS6" s="616">
        <f>COUNTIFS(Datos!$D:$D,GS3,Datos!$Y:$Y,"MR")</f>
        <v>0</v>
      </c>
      <c r="GT6" s="617">
        <f>COUNTIFS(Datos!$D:$D,GT3,Datos!$Y:$Y,"MR")</f>
        <v>0</v>
      </c>
      <c r="GU6" s="615">
        <f>COUNTIFS(Datos!$D:$D,GU3,Datos!$Y:$Y,"MR")</f>
        <v>0</v>
      </c>
      <c r="GV6" s="616">
        <f>COUNTIFS(Datos!$D:$D,GV3,Datos!$Y:$Y,"MR")</f>
        <v>0</v>
      </c>
      <c r="GW6" s="616">
        <f>COUNTIFS(Datos!$D:$D,GW3,Datos!$Y:$Y,"MR")</f>
        <v>0</v>
      </c>
      <c r="GX6" s="616">
        <f>COUNTIFS(Datos!$D:$D,GX3,Datos!$Y:$Y,"MR")</f>
        <v>0</v>
      </c>
      <c r="GY6" s="617">
        <f>COUNTIFS(Datos!$D:$D,GY3,Datos!$Y:$Y,"MR")</f>
        <v>0</v>
      </c>
      <c r="GZ6" s="615">
        <f>COUNTIFS(Datos!$D:$D,GZ3,Datos!$Y:$Y,"MR")</f>
        <v>0</v>
      </c>
      <c r="HA6" s="616">
        <f>COUNTIFS(Datos!$D:$D,HA3,Datos!$Y:$Y,"MR")</f>
        <v>0</v>
      </c>
      <c r="HB6" s="616">
        <f>COUNTIFS(Datos!$D:$D,HB3,Datos!$Y:$Y,"MR")</f>
        <v>0</v>
      </c>
      <c r="HC6" s="616">
        <f>COUNTIFS(Datos!$D:$D,HC3,Datos!$Y:$Y,"MR")</f>
        <v>0</v>
      </c>
      <c r="HD6" s="617">
        <f>COUNTIFS(Datos!$D:$D,HD3,Datos!$Y:$Y,"MR")</f>
        <v>0</v>
      </c>
      <c r="HE6" s="615">
        <f>COUNTIFS(Datos!$D:$D,HE3,Datos!$Y:$Y,"MR")</f>
        <v>0</v>
      </c>
      <c r="HF6" s="616">
        <f>COUNTIFS(Datos!$D:$D,HF3,Datos!$Y:$Y,"MR")</f>
        <v>0</v>
      </c>
      <c r="HG6" s="616">
        <f>COUNTIFS(Datos!$D:$D,HG3,Datos!$Y:$Y,"MR")</f>
        <v>0</v>
      </c>
      <c r="HH6" s="616">
        <f>COUNTIFS(Datos!$D:$D,HH3,Datos!$Y:$Y,"MR")</f>
        <v>2</v>
      </c>
      <c r="HI6" s="617">
        <f>COUNTIFS(Datos!$D:$D,HI3,Datos!$Y:$Y,"MR")</f>
        <v>0</v>
      </c>
      <c r="HJ6" s="615">
        <f>COUNTIFS(Datos!$D:$D,HJ3,Datos!$Y:$Y,"MR")</f>
        <v>1</v>
      </c>
      <c r="HK6" s="616">
        <f>COUNTIFS(Datos!$D:$D,HK3,Datos!$Y:$Y,"MR")</f>
        <v>0</v>
      </c>
      <c r="HL6" s="616">
        <f>COUNTIFS(Datos!$D:$D,HL3,Datos!$Y:$Y,"MR")</f>
        <v>0</v>
      </c>
      <c r="HM6" s="616">
        <f>COUNTIFS(Datos!$D:$D,HM3,Datos!$Y:$Y,"MR")</f>
        <v>1</v>
      </c>
      <c r="HN6" s="617">
        <f>COUNTIFS(Datos!$D:$D,HN3,Datos!$Y:$Y,"MR")</f>
        <v>0</v>
      </c>
      <c r="HO6" s="615">
        <f>COUNTIFS(Datos!$D:$D,HO3,Datos!$Y:$Y,"MR")</f>
        <v>0</v>
      </c>
      <c r="HP6" s="616">
        <f>COUNTIFS(Datos!$D:$D,HP3,Datos!$Y:$Y,"MR")</f>
        <v>0</v>
      </c>
      <c r="HQ6" s="616">
        <f>COUNTIFS(Datos!$D:$D,HQ3,Datos!$Y:$Y,"MR")</f>
        <v>1</v>
      </c>
      <c r="HR6" s="616">
        <f>COUNTIFS(Datos!$D:$D,HR3,Datos!$Y:$Y,"MR")</f>
        <v>0</v>
      </c>
      <c r="HS6" s="617">
        <f>COUNTIFS(Datos!$D:$D,HS3,Datos!$Y:$Y,"MR")</f>
        <v>0</v>
      </c>
      <c r="HT6" s="615">
        <f>COUNTIFS(Datos!$D:$D,HT3,Datos!$Y:$Y,"MR")</f>
        <v>0</v>
      </c>
      <c r="HU6" s="616">
        <f>COUNTIFS(Datos!$D:$D,HU3,Datos!$Y:$Y,"MR")</f>
        <v>0</v>
      </c>
      <c r="HV6" s="616">
        <f>COUNTIFS(Datos!$D:$D,HV3,Datos!$Y:$Y,"MR")</f>
        <v>0</v>
      </c>
      <c r="HW6" s="616">
        <f>COUNTIFS(Datos!$D:$D,HW3,Datos!$Y:$Y,"MR")</f>
        <v>1</v>
      </c>
      <c r="HX6" s="617">
        <f>COUNTIFS(Datos!$D:$D,HX3,Datos!$Y:$Y,"MR")</f>
        <v>1</v>
      </c>
      <c r="HY6" s="615">
        <f>COUNTIFS(Datos!$D:$D,HY3,Datos!$Y:$Y,"MR")</f>
        <v>3</v>
      </c>
      <c r="HZ6" s="616">
        <f>COUNTIFS(Datos!$D:$D,HZ3,Datos!$Y:$Y,"MR")</f>
        <v>1</v>
      </c>
      <c r="IA6" s="616">
        <f>COUNTIFS(Datos!$D:$D,IA3,Datos!$Y:$Y,"MR")</f>
        <v>3</v>
      </c>
      <c r="IB6" s="616">
        <f>COUNTIFS(Datos!$D:$D,IB3,Datos!$Y:$Y,"MR")</f>
        <v>0</v>
      </c>
      <c r="IC6" s="617">
        <f>COUNTIFS(Datos!$D:$D,IC3,Datos!$Y:$Y,"MR")</f>
        <v>0</v>
      </c>
      <c r="ID6" s="615">
        <f>COUNTIFS(Datos!$D:$D,ID3,Datos!$Y:$Y,"MR")</f>
        <v>1</v>
      </c>
      <c r="IE6" s="616">
        <f>COUNTIFS(Datos!$D:$D,IE3,Datos!$Y:$Y,"MR")</f>
        <v>2</v>
      </c>
      <c r="IF6" s="616">
        <f>COUNTIFS(Datos!$D:$D,IF3,Datos!$Y:$Y,"MR")</f>
        <v>1</v>
      </c>
      <c r="IG6" s="616">
        <f>COUNTIFS(Datos!$D:$D,IG3,Datos!$Y:$Y,"MR")</f>
        <v>3</v>
      </c>
      <c r="IH6" s="617">
        <f>COUNTIFS(Datos!$D:$D,IH3,Datos!$Y:$Y,"MR")</f>
        <v>2</v>
      </c>
      <c r="II6" s="615">
        <f>COUNTIFS(Datos!$D:$D,II3,Datos!$Y:$Y,"MR")</f>
        <v>2</v>
      </c>
      <c r="IJ6" s="616">
        <f>COUNTIFS(Datos!$D:$D,IJ3,Datos!$Y:$Y,"MR")</f>
        <v>2</v>
      </c>
      <c r="IK6" s="616">
        <f>COUNTIFS(Datos!$D:$D,IK3,Datos!$Y:$Y,"MR")</f>
        <v>0</v>
      </c>
      <c r="IL6" s="616">
        <f>COUNTIFS(Datos!$D:$D,IL3,Datos!$Y:$Y,"MR")</f>
        <v>2</v>
      </c>
      <c r="IM6" s="617">
        <f>COUNTIFS(Datos!$D:$D,IM3,Datos!$Y:$Y,"MR")</f>
        <v>2</v>
      </c>
      <c r="IN6" s="615">
        <f>COUNTIFS(Datos!$D:$D,IN3,Datos!$Y:$Y,"MR")</f>
        <v>0</v>
      </c>
      <c r="IO6" s="616">
        <f>COUNTIFS(Datos!$D:$D,IO3,Datos!$Y:$Y,"MR")</f>
        <v>0</v>
      </c>
      <c r="IP6" s="616">
        <f>COUNTIFS(Datos!$D:$D,IP3,Datos!$Y:$Y,"MR")</f>
        <v>0</v>
      </c>
      <c r="IQ6" s="616">
        <f>COUNTIFS(Datos!$D:$D,IQ3,Datos!$Y:$Y,"MR")</f>
        <v>1</v>
      </c>
      <c r="IR6" s="617">
        <f>COUNTIFS(Datos!$D:$D,IR3,Datos!$Y:$Y,"MR")</f>
        <v>1</v>
      </c>
      <c r="IS6" s="615">
        <f>COUNTIFS(Datos!$D:$D,IS3,Datos!$Y:$Y,"MR")</f>
        <v>1</v>
      </c>
      <c r="IT6" s="616">
        <f>COUNTIFS(Datos!$D:$D,IT3,Datos!$Y:$Y,"MR")</f>
        <v>1</v>
      </c>
      <c r="IU6" s="616">
        <f>COUNTIFS(Datos!$D:$D,IU3,Datos!$Y:$Y,"MR")</f>
        <v>0</v>
      </c>
      <c r="IV6" s="616">
        <f>COUNTIFS(Datos!$D:$D,IV3,Datos!$Y:$Y,"MR")</f>
        <v>2</v>
      </c>
      <c r="IW6" s="617">
        <f>COUNTIFS(Datos!$D:$D,IW3,Datos!$Y:$Y,"MR")</f>
        <v>1</v>
      </c>
      <c r="IX6" s="615">
        <f>COUNTIFS(Datos!$D:$D,IX3,Datos!$Y:$Y,"MR")</f>
        <v>0</v>
      </c>
      <c r="IY6" s="616">
        <f>COUNTIFS(Datos!$D:$D,IY3,Datos!$Y:$Y,"MR")</f>
        <v>0</v>
      </c>
      <c r="IZ6" s="616">
        <f>COUNTIFS(Datos!$D:$D,IZ3,Datos!$Y:$Y,"MR")</f>
        <v>0</v>
      </c>
      <c r="JA6" s="616">
        <f>COUNTIFS(Datos!$D:$D,JA3,Datos!$Y:$Y,"MR")</f>
        <v>1</v>
      </c>
      <c r="JB6" s="617">
        <f>COUNTIFS(Datos!$D:$D,JB3,Datos!$Y:$Y,"MR")</f>
        <v>2</v>
      </c>
      <c r="JC6" s="615">
        <f>COUNTIFS(Datos!$D:$D,JC3,Datos!$Y:$Y,"MR")</f>
        <v>0</v>
      </c>
      <c r="JD6" s="616">
        <f>COUNTIFS(Datos!$D:$D,JD3,Datos!$Y:$Y,"MR")</f>
        <v>0</v>
      </c>
      <c r="JE6" s="616">
        <f>COUNTIFS(Datos!$D:$D,JE3,Datos!$Y:$Y,"MR")</f>
        <v>0</v>
      </c>
      <c r="JF6" s="616">
        <f>COUNTIFS(Datos!$D:$D,JF3,Datos!$Y:$Y,"MR")</f>
        <v>0</v>
      </c>
      <c r="JG6" s="617">
        <f>COUNTIFS(Datos!$D:$D,JG3,Datos!$Y:$Y,"MR")</f>
        <v>0</v>
      </c>
      <c r="JH6" s="615">
        <f>COUNTIFS(Datos!$D:$D,JH3,Datos!$Y:$Y,"MR")</f>
        <v>1</v>
      </c>
      <c r="JI6" s="616">
        <f>COUNTIFS(Datos!$D:$D,JI3,Datos!$Y:$Y,"MR")</f>
        <v>1</v>
      </c>
      <c r="JJ6" s="616">
        <f>COUNTIFS(Datos!$D:$D,JJ3,Datos!$Y:$Y,"MR")</f>
        <v>0</v>
      </c>
      <c r="JK6" s="616">
        <f>COUNTIFS(Datos!$D:$D,JK3,Datos!$Y:$Y,"MR")</f>
        <v>1</v>
      </c>
      <c r="JL6" s="617">
        <f>COUNTIFS(Datos!$D:$D,JL3,Datos!$Y:$Y,"MR")</f>
        <v>0</v>
      </c>
      <c r="JM6" s="615">
        <f>COUNTIFS(Datos!$D:$D,JM3,Datos!$Y:$Y,"MR")</f>
        <v>0</v>
      </c>
      <c r="JN6" s="616">
        <f>COUNTIFS(Datos!$D:$D,JN3,Datos!$Y:$Y,"MR")</f>
        <v>1</v>
      </c>
      <c r="JO6" s="616">
        <f>COUNTIFS(Datos!$D:$D,JO3,Datos!$Y:$Y,"MR")</f>
        <v>1</v>
      </c>
      <c r="JP6" s="616">
        <f>COUNTIFS(Datos!$D:$D,JP3,Datos!$Y:$Y,"MR")</f>
        <v>2</v>
      </c>
      <c r="JQ6" s="617">
        <f>COUNTIFS(Datos!$D:$D,JQ3,Datos!$Y:$Y,"MR")</f>
        <v>1</v>
      </c>
      <c r="JR6" s="615">
        <f>COUNTIFS(Datos!$D:$D,JR3,Datos!$Y:$Y,"MR")</f>
        <v>1</v>
      </c>
      <c r="JS6" s="616">
        <f>COUNTIFS(Datos!$D:$D,JS3,Datos!$Y:$Y,"MR")</f>
        <v>0</v>
      </c>
      <c r="JT6" s="616">
        <f>COUNTIFS(Datos!$D:$D,JT3,Datos!$Y:$Y,"MR")</f>
        <v>0</v>
      </c>
      <c r="JU6" s="616">
        <f>COUNTIFS(Datos!$D:$D,JU3,Datos!$Y:$Y,"MR")</f>
        <v>1</v>
      </c>
      <c r="JV6" s="617">
        <f>COUNTIFS(Datos!$D:$D,JV3,Datos!$Y:$Y,"MR")</f>
        <v>0</v>
      </c>
      <c r="JW6" s="615">
        <f>COUNTIFS(Datos!$D:$D,JW3,Datos!$Y:$Y,"MR")</f>
        <v>0</v>
      </c>
      <c r="JX6" s="616">
        <f>COUNTIFS(Datos!$D:$D,JX3,Datos!$Y:$Y,"MR")</f>
        <v>1</v>
      </c>
      <c r="JY6" s="616">
        <f>COUNTIFS(Datos!$D:$D,JY3,Datos!$Y:$Y,"MR")</f>
        <v>0</v>
      </c>
      <c r="JZ6" s="616">
        <f>COUNTIFS(Datos!$D:$D,JZ3,Datos!$Y:$Y,"MR")</f>
        <v>1</v>
      </c>
      <c r="KA6" s="617">
        <f>COUNTIFS(Datos!$D:$D,KA3,Datos!$Y:$Y,"MR")</f>
        <v>2</v>
      </c>
      <c r="KB6" s="615">
        <f>COUNTIFS(Datos!$D:$D,KB3,Datos!$Y:$Y,"MR")</f>
        <v>1</v>
      </c>
      <c r="KC6" s="616">
        <f>COUNTIFS(Datos!$D:$D,KC3,Datos!$Y:$Y,"MR")</f>
        <v>1</v>
      </c>
      <c r="KD6" s="616">
        <f>COUNTIFS(Datos!$D:$D,KD3,Datos!$Y:$Y,"MR")</f>
        <v>1</v>
      </c>
      <c r="KE6" s="616">
        <f>COUNTIFS(Datos!$D:$D,KE3,Datos!$Y:$Y,"MR")</f>
        <v>0</v>
      </c>
      <c r="KF6" s="617">
        <f>COUNTIFS(Datos!$D:$D,KF3,Datos!$Y:$Y,"MR")</f>
        <v>0</v>
      </c>
      <c r="KG6" s="615">
        <f>COUNTIFS(Datos!$D:$D,KG3,Datos!$Y:$Y,"MR")</f>
        <v>0</v>
      </c>
      <c r="KH6" s="616">
        <f>COUNTIFS(Datos!$D:$D,KH3,Datos!$Y:$Y,"MR")</f>
        <v>0</v>
      </c>
      <c r="KI6" s="616">
        <f>COUNTIFS(Datos!$D:$D,KI3,Datos!$Y:$Y,"MR")</f>
        <v>0</v>
      </c>
      <c r="KJ6" s="616">
        <f>COUNTIFS(Datos!$D:$D,KJ3,Datos!$Y:$Y,"MR")</f>
        <v>2</v>
      </c>
      <c r="KK6" s="617">
        <f>COUNTIFS(Datos!$D:$D,KK3,Datos!$Y:$Y,"MR")</f>
        <v>1</v>
      </c>
      <c r="KL6" s="615">
        <f>COUNTIFS(Datos!$D:$D,KL3,Datos!$Y:$Y,"MR")</f>
        <v>0</v>
      </c>
      <c r="KM6" s="616">
        <f>COUNTIFS(Datos!$D:$D,KM3,Datos!$Y:$Y,"MR")</f>
        <v>0</v>
      </c>
      <c r="KN6" s="616">
        <f>COUNTIFS(Datos!$D:$D,KN3,Datos!$Y:$Y,"MR")</f>
        <v>2</v>
      </c>
      <c r="KO6" s="616">
        <f>COUNTIFS(Datos!$D:$D,KO3,Datos!$Y:$Y,"MR")</f>
        <v>0</v>
      </c>
      <c r="KP6" s="617">
        <f>COUNTIFS(Datos!$D:$D,KP3,Datos!$Y:$Y,"MR")</f>
        <v>2</v>
      </c>
      <c r="KQ6" s="615">
        <f>COUNTIFS(Datos!$D:$D,KQ3,Datos!$Y:$Y,"MR")</f>
        <v>2</v>
      </c>
      <c r="KR6" s="616">
        <f>COUNTIFS(Datos!$D:$D,KR3,Datos!$Y:$Y,"MR")</f>
        <v>2</v>
      </c>
      <c r="KS6" s="616">
        <f>COUNTIFS(Datos!$D:$D,KS3,Datos!$Y:$Y,"MR")</f>
        <v>0</v>
      </c>
      <c r="KT6" s="616">
        <f>COUNTIFS(Datos!$D:$D,KT3,Datos!$Y:$Y,"MR")</f>
        <v>0</v>
      </c>
      <c r="KU6" s="617">
        <f>COUNTIFS(Datos!$D:$D,KU3,Datos!$Y:$Y,"MR")</f>
        <v>4</v>
      </c>
      <c r="KV6" s="615">
        <f>COUNTIFS(Datos!$D:$D,KV3,Datos!$Y:$Y,"MR")</f>
        <v>0</v>
      </c>
      <c r="KW6" s="616">
        <f>COUNTIFS(Datos!$D:$D,KW3,Datos!$Y:$Y,"MR")</f>
        <v>0</v>
      </c>
      <c r="KX6" s="616">
        <f>COUNTIFS(Datos!$D:$D,KX3,Datos!$Y:$Y,"MR")</f>
        <v>0</v>
      </c>
      <c r="KY6" s="616">
        <f>COUNTIFS(Datos!$D:$D,KY3,Datos!$Y:$Y,"MR")</f>
        <v>0</v>
      </c>
      <c r="KZ6" s="617">
        <f>COUNTIFS(Datos!$D:$D,KZ3,Datos!$Y:$Y,"MR")</f>
        <v>0</v>
      </c>
      <c r="LA6" s="615">
        <f>COUNTIFS(Datos!$D:$D,LA3,Datos!$Y:$Y,"MR")</f>
        <v>0</v>
      </c>
      <c r="LB6" s="616">
        <f>COUNTIFS(Datos!$D:$D,LB3,Datos!$Y:$Y,"MR")</f>
        <v>0</v>
      </c>
      <c r="LC6" s="616">
        <f>COUNTIFS(Datos!$D:$D,LC3,Datos!$Y:$Y,"MR")</f>
        <v>0</v>
      </c>
      <c r="LD6" s="616">
        <f>COUNTIFS(Datos!$D:$D,LD3,Datos!$Y:$Y,"MR")</f>
        <v>0</v>
      </c>
      <c r="LE6" s="617">
        <f>COUNTIFS(Datos!$D:$D,LE3,Datos!$Y:$Y,"MR")</f>
        <v>0</v>
      </c>
      <c r="LF6" s="615">
        <f>COUNTIFS(Datos!$D:$D,LF3,Datos!$Y:$Y,"MR")</f>
        <v>0</v>
      </c>
      <c r="LG6" s="616">
        <f>COUNTIFS(Datos!$D:$D,LG3,Datos!$Y:$Y,"MR")</f>
        <v>0</v>
      </c>
      <c r="LH6" s="616">
        <f>COUNTIFS(Datos!$D:$D,LH3,Datos!$Y:$Y,"MR")</f>
        <v>0</v>
      </c>
      <c r="LI6" s="616">
        <f>COUNTIFS(Datos!$D:$D,LI3,Datos!$Y:$Y,"MR")</f>
        <v>0</v>
      </c>
      <c r="LJ6" s="617">
        <f>COUNTIFS(Datos!$D:$D,LJ3,Datos!$Y:$Y,"MR")</f>
        <v>0</v>
      </c>
      <c r="LK6" s="615">
        <f>COUNTIFS(Datos!$D:$D,LK3,Datos!$Y:$Y,"MR")</f>
        <v>0</v>
      </c>
      <c r="LL6" s="616">
        <f>COUNTIFS(Datos!$D:$D,LL3,Datos!$Y:$Y,"MR")</f>
        <v>0</v>
      </c>
      <c r="LM6" s="616">
        <f>COUNTIFS(Datos!$D:$D,LM3,Datos!$Y:$Y,"MR")</f>
        <v>0</v>
      </c>
      <c r="LN6" s="616">
        <f>COUNTIFS(Datos!$D:$D,LN3,Datos!$Y:$Y,"MR")</f>
        <v>0</v>
      </c>
      <c r="LO6" s="617">
        <f>COUNTIFS(Datos!$D:$D,LO3,Datos!$Y:$Y,"MR")</f>
        <v>0</v>
      </c>
    </row>
    <row r="7" spans="1:327" s="98" customFormat="1" x14ac:dyDescent="0.25">
      <c r="B7" s="606"/>
      <c r="C7" s="607"/>
      <c r="D7" s="607"/>
      <c r="E7" s="607"/>
      <c r="F7" s="607"/>
      <c r="G7" s="607"/>
      <c r="H7" s="607"/>
      <c r="I7" s="607"/>
      <c r="J7" s="607"/>
      <c r="K7" s="607"/>
      <c r="L7" s="607"/>
      <c r="M7" s="608"/>
      <c r="O7" s="606"/>
      <c r="P7" s="607"/>
      <c r="Q7" s="607"/>
      <c r="R7" s="607"/>
      <c r="S7" s="608"/>
      <c r="T7" s="606"/>
      <c r="U7" s="607"/>
      <c r="V7" s="607"/>
      <c r="W7" s="608"/>
      <c r="X7" s="606"/>
      <c r="Y7" s="607"/>
      <c r="Z7" s="607"/>
      <c r="AA7" s="608"/>
      <c r="AB7" s="606"/>
      <c r="AC7" s="607"/>
      <c r="AD7" s="607"/>
      <c r="AE7" s="608"/>
      <c r="AF7" s="606"/>
      <c r="AG7" s="607"/>
      <c r="AH7" s="607"/>
      <c r="AI7" s="607"/>
      <c r="AJ7" s="608"/>
      <c r="AK7" s="606"/>
      <c r="AL7" s="607"/>
      <c r="AM7" s="607"/>
      <c r="AN7" s="608"/>
      <c r="AO7" s="606"/>
      <c r="AP7" s="607"/>
      <c r="AQ7" s="607"/>
      <c r="AR7" s="607"/>
      <c r="AS7" s="608"/>
      <c r="AT7" s="606"/>
      <c r="AU7" s="607"/>
      <c r="AV7" s="607"/>
      <c r="AW7" s="608"/>
      <c r="AX7" s="606"/>
      <c r="AY7" s="607"/>
      <c r="AZ7" s="607"/>
      <c r="BA7" s="608"/>
      <c r="BB7" s="606"/>
      <c r="BC7" s="607"/>
      <c r="BD7" s="607"/>
      <c r="BE7" s="607"/>
      <c r="BF7" s="608"/>
      <c r="BG7" s="606"/>
      <c r="BH7" s="607"/>
      <c r="BI7" s="607"/>
      <c r="BJ7" s="608"/>
      <c r="BK7" s="606"/>
      <c r="BL7" s="607"/>
      <c r="BM7" s="607"/>
      <c r="BN7" s="608"/>
      <c r="BP7" s="606"/>
      <c r="BQ7" s="607"/>
      <c r="BR7" s="607"/>
      <c r="BS7" s="607"/>
      <c r="BT7" s="608"/>
      <c r="BU7" s="606"/>
      <c r="BV7" s="607"/>
      <c r="BW7" s="607"/>
      <c r="BX7" s="607"/>
      <c r="BY7" s="608"/>
      <c r="BZ7" s="606"/>
      <c r="CA7" s="607"/>
      <c r="CB7" s="607"/>
      <c r="CC7" s="607"/>
      <c r="CD7" s="608"/>
      <c r="CE7" s="606"/>
      <c r="CF7" s="607"/>
      <c r="CG7" s="607"/>
      <c r="CH7" s="607"/>
      <c r="CI7" s="608"/>
      <c r="CJ7" s="606"/>
      <c r="CK7" s="607"/>
      <c r="CL7" s="607"/>
      <c r="CM7" s="607"/>
      <c r="CN7" s="608"/>
      <c r="CO7" s="606"/>
      <c r="CP7" s="607"/>
      <c r="CQ7" s="607"/>
      <c r="CR7" s="607"/>
      <c r="CS7" s="608"/>
      <c r="CT7" s="606"/>
      <c r="CU7" s="607"/>
      <c r="CV7" s="607"/>
      <c r="CW7" s="607"/>
      <c r="CX7" s="608"/>
      <c r="CY7" s="606"/>
      <c r="CZ7" s="607"/>
      <c r="DA7" s="607"/>
      <c r="DB7" s="607"/>
      <c r="DC7" s="608"/>
      <c r="DD7" s="606"/>
      <c r="DE7" s="607"/>
      <c r="DF7" s="607"/>
      <c r="DG7" s="607"/>
      <c r="DH7" s="608"/>
      <c r="DI7" s="606"/>
      <c r="DJ7" s="607"/>
      <c r="DK7" s="607"/>
      <c r="DL7" s="607"/>
      <c r="DM7" s="608"/>
      <c r="DN7" s="606"/>
      <c r="DO7" s="607"/>
      <c r="DP7" s="607"/>
      <c r="DQ7" s="607"/>
      <c r="DR7" s="608"/>
      <c r="DS7" s="606"/>
      <c r="DT7" s="607"/>
      <c r="DU7" s="607"/>
      <c r="DV7" s="607"/>
      <c r="DW7" s="608"/>
      <c r="DX7" s="606"/>
      <c r="DY7" s="607"/>
      <c r="DZ7" s="607"/>
      <c r="EA7" s="607"/>
      <c r="EB7" s="608"/>
      <c r="EC7" s="606"/>
      <c r="ED7" s="607"/>
      <c r="EE7" s="607"/>
      <c r="EF7" s="607"/>
      <c r="EG7" s="608"/>
      <c r="EH7" s="606"/>
      <c r="EI7" s="607"/>
      <c r="EJ7" s="607"/>
      <c r="EK7" s="607"/>
      <c r="EL7" s="608"/>
      <c r="EM7" s="606"/>
      <c r="EN7" s="607"/>
      <c r="EO7" s="607"/>
      <c r="EP7" s="607"/>
      <c r="EQ7" s="608"/>
      <c r="ER7" s="606"/>
      <c r="ES7" s="607"/>
      <c r="ET7" s="607"/>
      <c r="EU7" s="607"/>
      <c r="EV7" s="608"/>
      <c r="EW7" s="606"/>
      <c r="EX7" s="607"/>
      <c r="EY7" s="607"/>
      <c r="EZ7" s="607"/>
      <c r="FA7" s="632"/>
      <c r="FB7" s="606"/>
      <c r="FC7" s="607"/>
      <c r="FD7" s="607"/>
      <c r="FE7" s="607"/>
      <c r="FF7" s="608"/>
      <c r="FG7" s="606"/>
      <c r="FH7" s="607"/>
      <c r="FI7" s="607"/>
      <c r="FJ7" s="607"/>
      <c r="FK7" s="608"/>
      <c r="FL7" s="606"/>
      <c r="FM7" s="607"/>
      <c r="FN7" s="607"/>
      <c r="FO7" s="607"/>
      <c r="FP7" s="608"/>
      <c r="FQ7" s="606"/>
      <c r="FR7" s="607"/>
      <c r="FS7" s="607"/>
      <c r="FT7" s="607"/>
      <c r="FU7" s="608"/>
      <c r="FV7" s="606"/>
      <c r="FW7" s="607"/>
      <c r="FX7" s="607"/>
      <c r="FY7" s="607"/>
      <c r="FZ7" s="608"/>
      <c r="GA7" s="606"/>
      <c r="GB7" s="607"/>
      <c r="GC7" s="607"/>
      <c r="GD7" s="607"/>
      <c r="GE7" s="608"/>
      <c r="GF7" s="606"/>
      <c r="GG7" s="607"/>
      <c r="GH7" s="607"/>
      <c r="GI7" s="607"/>
      <c r="GJ7" s="608"/>
      <c r="GK7" s="606"/>
      <c r="GL7" s="607"/>
      <c r="GM7" s="607"/>
      <c r="GN7" s="607"/>
      <c r="GO7" s="608"/>
      <c r="GP7" s="606"/>
      <c r="GQ7" s="607"/>
      <c r="GR7" s="607"/>
      <c r="GS7" s="607"/>
      <c r="GT7" s="608"/>
      <c r="GU7" s="606"/>
      <c r="GV7" s="607"/>
      <c r="GW7" s="607"/>
      <c r="GX7" s="607"/>
      <c r="GY7" s="608"/>
      <c r="GZ7" s="606"/>
      <c r="HA7" s="607"/>
      <c r="HB7" s="607"/>
      <c r="HC7" s="607"/>
      <c r="HD7" s="608"/>
      <c r="HE7" s="606"/>
      <c r="HF7" s="607"/>
      <c r="HG7" s="607"/>
      <c r="HH7" s="607"/>
      <c r="HI7" s="608"/>
      <c r="HJ7" s="606"/>
      <c r="HK7" s="607"/>
      <c r="HL7" s="607"/>
      <c r="HM7" s="607"/>
      <c r="HN7" s="608"/>
      <c r="HO7" s="606"/>
      <c r="HP7" s="607"/>
      <c r="HQ7" s="607"/>
      <c r="HR7" s="607"/>
      <c r="HS7" s="608"/>
      <c r="HT7" s="606"/>
      <c r="HU7" s="607"/>
      <c r="HV7" s="607"/>
      <c r="HW7" s="607"/>
      <c r="HX7" s="608"/>
      <c r="HY7" s="606"/>
      <c r="HZ7" s="607"/>
      <c r="IA7" s="607"/>
      <c r="IB7" s="607"/>
      <c r="IC7" s="608"/>
      <c r="ID7" s="606"/>
      <c r="IE7" s="607"/>
      <c r="IF7" s="607"/>
      <c r="IG7" s="607"/>
      <c r="IH7" s="608"/>
      <c r="II7" s="606"/>
      <c r="IJ7" s="607"/>
      <c r="IK7" s="607"/>
      <c r="IL7" s="607"/>
      <c r="IM7" s="608"/>
      <c r="IN7" s="606"/>
      <c r="IO7" s="607"/>
      <c r="IP7" s="607"/>
      <c r="IQ7" s="607"/>
      <c r="IR7" s="608"/>
      <c r="IS7" s="606"/>
      <c r="IT7" s="607"/>
      <c r="IU7" s="607"/>
      <c r="IV7" s="607"/>
      <c r="IW7" s="608"/>
      <c r="IX7" s="606"/>
      <c r="IY7" s="607"/>
      <c r="IZ7" s="607"/>
      <c r="JA7" s="607"/>
      <c r="JB7" s="608"/>
      <c r="JC7" s="606"/>
      <c r="JD7" s="607"/>
      <c r="JE7" s="607"/>
      <c r="JF7" s="607"/>
      <c r="JG7" s="608"/>
      <c r="JH7" s="606"/>
      <c r="JI7" s="607"/>
      <c r="JJ7" s="607"/>
      <c r="JK7" s="607"/>
      <c r="JL7" s="608"/>
      <c r="JM7" s="606"/>
      <c r="JN7" s="607"/>
      <c r="JO7" s="607"/>
      <c r="JP7" s="607"/>
      <c r="JQ7" s="608"/>
      <c r="JR7" s="606"/>
      <c r="JS7" s="607"/>
      <c r="JT7" s="607"/>
      <c r="JU7" s="607"/>
      <c r="JV7" s="608"/>
      <c r="JW7" s="606"/>
      <c r="JX7" s="607"/>
      <c r="JY7" s="607"/>
      <c r="JZ7" s="607"/>
      <c r="KA7" s="608"/>
      <c r="KB7" s="606"/>
      <c r="KC7" s="607"/>
      <c r="KD7" s="607"/>
      <c r="KE7" s="607"/>
      <c r="KF7" s="608"/>
      <c r="KG7" s="606"/>
      <c r="KH7" s="607"/>
      <c r="KI7" s="607"/>
      <c r="KJ7" s="607"/>
      <c r="KK7" s="608"/>
      <c r="KL7" s="606"/>
      <c r="KM7" s="607"/>
      <c r="KN7" s="607"/>
      <c r="KO7" s="607"/>
      <c r="KP7" s="608"/>
      <c r="KQ7" s="606"/>
      <c r="KR7" s="607"/>
      <c r="KS7" s="607"/>
      <c r="KT7" s="607"/>
      <c r="KU7" s="608"/>
      <c r="KV7" s="606"/>
      <c r="KW7" s="607"/>
      <c r="KX7" s="607"/>
      <c r="KY7" s="607"/>
      <c r="KZ7" s="608"/>
      <c r="LA7" s="606"/>
      <c r="LB7" s="607"/>
      <c r="LC7" s="607"/>
      <c r="LD7" s="607"/>
      <c r="LE7" s="608"/>
      <c r="LF7" s="606"/>
      <c r="LG7" s="607"/>
      <c r="LH7" s="607"/>
      <c r="LI7" s="607"/>
      <c r="LJ7" s="608"/>
      <c r="LK7" s="606"/>
      <c r="LL7" s="607"/>
      <c r="LM7" s="607"/>
      <c r="LN7" s="607"/>
      <c r="LO7" s="608"/>
    </row>
    <row r="8" spans="1:327" ht="15.75" thickBot="1" x14ac:dyDescent="0.3">
      <c r="A8"/>
      <c r="B8" s="606"/>
      <c r="C8" s="607"/>
      <c r="D8" s="607"/>
      <c r="E8" s="607"/>
      <c r="F8" s="607"/>
      <c r="G8" s="607"/>
      <c r="H8" s="607"/>
      <c r="I8" s="607"/>
      <c r="J8" s="607"/>
      <c r="K8" s="607"/>
      <c r="L8" s="607"/>
      <c r="M8" s="608"/>
      <c r="N8" s="98"/>
      <c r="O8" s="606"/>
      <c r="P8" s="607"/>
      <c r="Q8" s="607"/>
      <c r="R8" s="607"/>
      <c r="S8" s="608"/>
      <c r="T8" s="606"/>
      <c r="U8" s="607"/>
      <c r="V8" s="607"/>
      <c r="W8" s="608"/>
      <c r="X8" s="606"/>
      <c r="Y8" s="607"/>
      <c r="Z8" s="607"/>
      <c r="AA8" s="608"/>
      <c r="AB8" s="606"/>
      <c r="AC8" s="607"/>
      <c r="AD8" s="607"/>
      <c r="AE8" s="608"/>
      <c r="AF8" s="606"/>
      <c r="AG8" s="607"/>
      <c r="AH8" s="607"/>
      <c r="AI8" s="607"/>
      <c r="AJ8" s="608"/>
      <c r="AK8" s="606"/>
      <c r="AL8" s="607"/>
      <c r="AM8" s="607"/>
      <c r="AN8" s="608"/>
      <c r="AO8" s="606"/>
      <c r="AP8" s="607"/>
      <c r="AQ8" s="607"/>
      <c r="AR8" s="607"/>
      <c r="AS8" s="608"/>
      <c r="AT8" s="606"/>
      <c r="AU8" s="607"/>
      <c r="AV8" s="607"/>
      <c r="AW8" s="608"/>
      <c r="AX8" s="606"/>
      <c r="AY8" s="607"/>
      <c r="AZ8" s="607"/>
      <c r="BA8" s="608"/>
      <c r="BB8" s="606"/>
      <c r="BC8" s="607"/>
      <c r="BD8" s="607"/>
      <c r="BE8" s="607"/>
      <c r="BF8" s="608"/>
      <c r="BG8" s="606"/>
      <c r="BH8" s="607"/>
      <c r="BI8" s="607"/>
      <c r="BJ8" s="608"/>
      <c r="BK8" s="606"/>
      <c r="BL8" s="607"/>
      <c r="BM8" s="607"/>
      <c r="BN8" s="608"/>
      <c r="BO8" s="98"/>
      <c r="BP8" s="606"/>
      <c r="BQ8" s="607"/>
      <c r="BR8" s="607"/>
      <c r="BS8" s="607"/>
      <c r="BT8" s="608"/>
      <c r="BU8" s="606"/>
      <c r="BV8" s="607"/>
      <c r="BW8" s="607"/>
      <c r="BX8" s="607"/>
      <c r="BY8" s="608"/>
      <c r="BZ8" s="606"/>
      <c r="CA8" s="607"/>
      <c r="CB8" s="607"/>
      <c r="CC8" s="607"/>
      <c r="CD8" s="608"/>
      <c r="CE8" s="606"/>
      <c r="CF8" s="607"/>
      <c r="CG8" s="607"/>
      <c r="CH8" s="607"/>
      <c r="CI8" s="608"/>
      <c r="CJ8" s="606"/>
      <c r="CK8" s="607"/>
      <c r="CL8" s="607"/>
      <c r="CM8" s="607"/>
      <c r="CN8" s="608"/>
      <c r="CO8" s="606"/>
      <c r="CP8" s="607"/>
      <c r="CQ8" s="607"/>
      <c r="CR8" s="607"/>
      <c r="CS8" s="608"/>
      <c r="CT8" s="606"/>
      <c r="CU8" s="607"/>
      <c r="CV8" s="607"/>
      <c r="CW8" s="607"/>
      <c r="CX8" s="608"/>
      <c r="CY8" s="606"/>
      <c r="CZ8" s="607"/>
      <c r="DA8" s="607"/>
      <c r="DB8" s="607"/>
      <c r="DC8" s="608"/>
      <c r="DD8" s="606"/>
      <c r="DE8" s="607"/>
      <c r="DF8" s="607"/>
      <c r="DG8" s="607"/>
      <c r="DH8" s="608"/>
      <c r="DI8" s="606"/>
      <c r="DJ8" s="607"/>
      <c r="DK8" s="607"/>
      <c r="DL8" s="607"/>
      <c r="DM8" s="608"/>
      <c r="DN8" s="606"/>
      <c r="DO8" s="607"/>
      <c r="DP8" s="607"/>
      <c r="DQ8" s="607"/>
      <c r="DR8" s="608"/>
      <c r="DS8" s="606"/>
      <c r="DT8" s="607"/>
      <c r="DU8" s="607"/>
      <c r="DV8" s="607"/>
      <c r="DW8" s="608"/>
      <c r="DX8" s="606"/>
      <c r="DY8" s="607"/>
      <c r="DZ8" s="607"/>
      <c r="EA8" s="607"/>
      <c r="EB8" s="608"/>
      <c r="EC8" s="606"/>
      <c r="ED8" s="607"/>
      <c r="EE8" s="607"/>
      <c r="EF8" s="607"/>
      <c r="EG8" s="608"/>
      <c r="EH8" s="606"/>
      <c r="EI8" s="607"/>
      <c r="EJ8" s="607"/>
      <c r="EK8" s="607"/>
      <c r="EL8" s="608"/>
      <c r="EM8" s="606"/>
      <c r="EN8" s="607"/>
      <c r="EO8" s="607"/>
      <c r="EP8" s="607"/>
      <c r="EQ8" s="608"/>
      <c r="ER8" s="606"/>
      <c r="ES8" s="607"/>
      <c r="ET8" s="607"/>
      <c r="EU8" s="607"/>
      <c r="EV8" s="608"/>
      <c r="EW8" s="606"/>
      <c r="EX8" s="607"/>
      <c r="EY8" s="607"/>
      <c r="EZ8" s="607"/>
      <c r="FA8" s="632"/>
      <c r="FB8" s="606"/>
      <c r="FC8" s="607"/>
      <c r="FD8" s="607"/>
      <c r="FE8" s="607"/>
      <c r="FF8" s="608"/>
      <c r="FG8" s="606"/>
      <c r="FH8" s="607"/>
      <c r="FI8" s="607"/>
      <c r="FJ8" s="607"/>
      <c r="FK8" s="608"/>
      <c r="FL8" s="606"/>
      <c r="FM8" s="607"/>
      <c r="FN8" s="607"/>
      <c r="FO8" s="607"/>
      <c r="FP8" s="608"/>
      <c r="FQ8" s="606"/>
      <c r="FR8" s="607"/>
      <c r="FS8" s="607"/>
      <c r="FT8" s="607"/>
      <c r="FU8" s="608"/>
      <c r="FV8" s="606"/>
      <c r="FW8" s="607"/>
      <c r="FX8" s="607"/>
      <c r="FY8" s="607"/>
      <c r="FZ8" s="608"/>
      <c r="GA8" s="606"/>
      <c r="GB8" s="607"/>
      <c r="GC8" s="607"/>
      <c r="GD8" s="607"/>
      <c r="GE8" s="608"/>
      <c r="GF8" s="606"/>
      <c r="GG8" s="607"/>
      <c r="GH8" s="607"/>
      <c r="GI8" s="607"/>
      <c r="GJ8" s="608"/>
      <c r="GK8" s="606"/>
      <c r="GL8" s="607"/>
      <c r="GM8" s="607"/>
      <c r="GN8" s="607"/>
      <c r="GO8" s="608"/>
      <c r="GP8" s="606"/>
      <c r="GQ8" s="607"/>
      <c r="GR8" s="607"/>
      <c r="GS8" s="607"/>
      <c r="GT8" s="608"/>
      <c r="GU8" s="606"/>
      <c r="GV8" s="607"/>
      <c r="GW8" s="607"/>
      <c r="GX8" s="607"/>
      <c r="GY8" s="608"/>
      <c r="GZ8" s="606"/>
      <c r="HA8" s="607"/>
      <c r="HB8" s="607"/>
      <c r="HC8" s="607"/>
      <c r="HD8" s="608"/>
      <c r="HE8" s="606"/>
      <c r="HF8" s="607"/>
      <c r="HG8" s="607"/>
      <c r="HH8" s="607"/>
      <c r="HI8" s="608"/>
      <c r="HJ8" s="606"/>
      <c r="HK8" s="607"/>
      <c r="HL8" s="607"/>
      <c r="HM8" s="607"/>
      <c r="HN8" s="608"/>
      <c r="HO8" s="606"/>
      <c r="HP8" s="607"/>
      <c r="HQ8" s="607"/>
      <c r="HR8" s="607"/>
      <c r="HS8" s="608"/>
      <c r="HT8" s="606"/>
      <c r="HU8" s="607"/>
      <c r="HV8" s="607"/>
      <c r="HW8" s="607"/>
      <c r="HX8" s="608"/>
      <c r="HY8" s="606"/>
      <c r="HZ8" s="607"/>
      <c r="IA8" s="607"/>
      <c r="IB8" s="607"/>
      <c r="IC8" s="608"/>
      <c r="ID8" s="606"/>
      <c r="IE8" s="607"/>
      <c r="IF8" s="607"/>
      <c r="IG8" s="607"/>
      <c r="IH8" s="608"/>
      <c r="II8" s="606"/>
      <c r="IJ8" s="607"/>
      <c r="IK8" s="607"/>
      <c r="IL8" s="607"/>
      <c r="IM8" s="608"/>
      <c r="IN8" s="606"/>
      <c r="IO8" s="607"/>
      <c r="IP8" s="607"/>
      <c r="IQ8" s="607"/>
      <c r="IR8" s="608"/>
      <c r="IS8" s="606"/>
      <c r="IT8" s="607"/>
      <c r="IU8" s="607"/>
      <c r="IV8" s="607"/>
      <c r="IW8" s="608"/>
      <c r="IX8" s="606"/>
      <c r="IY8" s="607"/>
      <c r="IZ8" s="607"/>
      <c r="JA8" s="607"/>
      <c r="JB8" s="608"/>
      <c r="JC8" s="606"/>
      <c r="JD8" s="607"/>
      <c r="JE8" s="607"/>
      <c r="JF8" s="607"/>
      <c r="JG8" s="608"/>
      <c r="JH8" s="606"/>
      <c r="JI8" s="607"/>
      <c r="JJ8" s="607"/>
      <c r="JK8" s="607"/>
      <c r="JL8" s="608"/>
      <c r="JM8" s="606"/>
      <c r="JN8" s="607"/>
      <c r="JO8" s="607"/>
      <c r="JP8" s="607"/>
      <c r="JQ8" s="608"/>
      <c r="JR8" s="606"/>
      <c r="JS8" s="607"/>
      <c r="JT8" s="607"/>
      <c r="JU8" s="607"/>
      <c r="JV8" s="608"/>
      <c r="JW8" s="606"/>
      <c r="JX8" s="607"/>
      <c r="JY8" s="607"/>
      <c r="JZ8" s="607"/>
      <c r="KA8" s="608"/>
      <c r="KB8" s="606"/>
      <c r="KC8" s="607"/>
      <c r="KD8" s="607"/>
      <c r="KE8" s="607"/>
      <c r="KF8" s="608"/>
      <c r="KG8" s="606"/>
      <c r="KH8" s="607"/>
      <c r="KI8" s="607"/>
      <c r="KJ8" s="607"/>
      <c r="KK8" s="608"/>
      <c r="KL8" s="606"/>
      <c r="KM8" s="607"/>
      <c r="KN8" s="607"/>
      <c r="KO8" s="607"/>
      <c r="KP8" s="608"/>
      <c r="KQ8" s="606"/>
      <c r="KR8" s="607"/>
      <c r="KS8" s="607"/>
      <c r="KT8" s="607"/>
      <c r="KU8" s="608"/>
      <c r="KV8" s="606"/>
      <c r="KW8" s="607"/>
      <c r="KX8" s="607"/>
      <c r="KY8" s="607"/>
      <c r="KZ8" s="608"/>
      <c r="LA8" s="606"/>
      <c r="LB8" s="607"/>
      <c r="LC8" s="607"/>
      <c r="LD8" s="607"/>
      <c r="LE8" s="608"/>
      <c r="LF8" s="606"/>
      <c r="LG8" s="607"/>
      <c r="LH8" s="607"/>
      <c r="LI8" s="607"/>
      <c r="LJ8" s="608"/>
      <c r="LK8" s="606"/>
      <c r="LL8" s="607"/>
      <c r="LM8" s="607"/>
      <c r="LN8" s="607"/>
      <c r="LO8" s="608"/>
    </row>
    <row r="9" spans="1:327" s="601" customFormat="1" x14ac:dyDescent="0.25">
      <c r="A9" s="601" t="s">
        <v>848</v>
      </c>
      <c r="B9" s="618" t="str">
        <f>IFERROR((B5/(B5+B4-B6)),"S/D")</f>
        <v>S/D</v>
      </c>
      <c r="C9" s="619">
        <v>0.83499999999999996</v>
      </c>
      <c r="D9" s="619">
        <f>IFERROR((D5/(D5+D4-D6)),"S/D")</f>
        <v>0.86021505376344087</v>
      </c>
      <c r="E9" s="619">
        <v>0.88500000000000001</v>
      </c>
      <c r="F9" s="619">
        <f>IFERROR((F5/(F5+F4-F6)),"S/D")</f>
        <v>0.87859424920127793</v>
      </c>
      <c r="G9" s="619">
        <v>0.92</v>
      </c>
      <c r="H9" s="619">
        <f>IFERROR((H5/(H5+H4-H6)),"S/D")</f>
        <v>0.79326923076923073</v>
      </c>
      <c r="I9" s="619">
        <f>IFERROR((I5/(I5+I4-I6)),"S/D")</f>
        <v>0.90800000000000003</v>
      </c>
      <c r="J9" s="619">
        <v>0.92</v>
      </c>
      <c r="K9" s="619">
        <f>IFERROR((K5/(K5+K4-K6)),"S/D")</f>
        <v>0.77130044843049328</v>
      </c>
      <c r="L9" s="619">
        <f>IFERROR((L5/(L5+L4-L6)),"S/D")</f>
        <v>0</v>
      </c>
      <c r="M9" s="620">
        <f t="shared" ref="M9:BM9" si="5">IFERROR((M5/(M5+M4-M6)),"S/D")</f>
        <v>0</v>
      </c>
      <c r="N9" s="636"/>
      <c r="O9" s="618" t="str">
        <f t="shared" si="5"/>
        <v>S/D</v>
      </c>
      <c r="P9" s="619" t="str">
        <f t="shared" si="5"/>
        <v>S/D</v>
      </c>
      <c r="Q9" s="619" t="str">
        <f t="shared" si="5"/>
        <v>S/D</v>
      </c>
      <c r="R9" s="619" t="str">
        <f t="shared" si="5"/>
        <v>S/D</v>
      </c>
      <c r="S9" s="620" t="str">
        <f t="shared" si="5"/>
        <v>S/D</v>
      </c>
      <c r="T9" s="618" t="str">
        <f t="shared" si="5"/>
        <v>S/D</v>
      </c>
      <c r="U9" s="619">
        <f t="shared" si="5"/>
        <v>0.90322580645161288</v>
      </c>
      <c r="V9" s="619" t="str">
        <f t="shared" si="5"/>
        <v>S/D</v>
      </c>
      <c r="W9" s="620">
        <f t="shared" si="5"/>
        <v>0.77659574468085102</v>
      </c>
      <c r="X9" s="618" t="str">
        <f t="shared" si="5"/>
        <v>S/D</v>
      </c>
      <c r="Y9" s="619">
        <f t="shared" si="5"/>
        <v>0.85365853658536583</v>
      </c>
      <c r="Z9" s="619">
        <f t="shared" si="5"/>
        <v>0.88888888888888884</v>
      </c>
      <c r="AA9" s="620">
        <f t="shared" si="5"/>
        <v>0.81690140845070425</v>
      </c>
      <c r="AB9" s="618" t="str">
        <f t="shared" si="5"/>
        <v>S/D</v>
      </c>
      <c r="AC9" s="619">
        <f t="shared" si="5"/>
        <v>0.86567164179104472</v>
      </c>
      <c r="AD9" s="619">
        <f t="shared" si="5"/>
        <v>0.92222222222222228</v>
      </c>
      <c r="AE9" s="620">
        <f t="shared" si="5"/>
        <v>0.8539325842696629</v>
      </c>
      <c r="AF9" s="618">
        <f t="shared" si="5"/>
        <v>0.84210526315789469</v>
      </c>
      <c r="AG9" s="619">
        <f t="shared" si="5"/>
        <v>0.83908045977011492</v>
      </c>
      <c r="AH9" s="619">
        <f t="shared" si="5"/>
        <v>0.86734693877551017</v>
      </c>
      <c r="AI9" s="619">
        <f t="shared" si="5"/>
        <v>0.92660550458715596</v>
      </c>
      <c r="AJ9" s="620" t="str">
        <f t="shared" si="5"/>
        <v>S/D</v>
      </c>
      <c r="AK9" s="618" t="str">
        <f t="shared" si="5"/>
        <v>S/D</v>
      </c>
      <c r="AL9" s="619" t="str">
        <f t="shared" si="5"/>
        <v>S/D</v>
      </c>
      <c r="AM9" s="619" t="str">
        <f t="shared" si="5"/>
        <v>S/D</v>
      </c>
      <c r="AN9" s="620">
        <f t="shared" si="5"/>
        <v>0.91666666666666663</v>
      </c>
      <c r="AO9" s="618" t="str">
        <f t="shared" si="5"/>
        <v>S/D</v>
      </c>
      <c r="AP9" s="619" t="str">
        <f t="shared" si="5"/>
        <v>S/D</v>
      </c>
      <c r="AQ9" s="619" t="str">
        <f t="shared" si="5"/>
        <v>S/D</v>
      </c>
      <c r="AR9" s="619">
        <f t="shared" si="5"/>
        <v>0.79069767441860461</v>
      </c>
      <c r="AS9" s="620">
        <f t="shared" si="5"/>
        <v>0.79508196721311475</v>
      </c>
      <c r="AT9" s="618">
        <f t="shared" si="5"/>
        <v>0.89583333333333337</v>
      </c>
      <c r="AU9" s="619">
        <f t="shared" si="5"/>
        <v>0.8854961832061069</v>
      </c>
      <c r="AV9" s="619">
        <f t="shared" si="5"/>
        <v>0.9</v>
      </c>
      <c r="AW9" s="620">
        <f t="shared" si="5"/>
        <v>0.94405594405594406</v>
      </c>
      <c r="AX9" s="618">
        <f t="shared" si="5"/>
        <v>0.89610389610389607</v>
      </c>
      <c r="AY9" s="619">
        <f t="shared" si="5"/>
        <v>0.92156862745098034</v>
      </c>
      <c r="AZ9" s="619">
        <f t="shared" si="5"/>
        <v>0.92561983471074383</v>
      </c>
      <c r="BA9" s="620">
        <f t="shared" si="5"/>
        <v>0.90647482014388492</v>
      </c>
      <c r="BB9" s="618">
        <v>0.95</v>
      </c>
      <c r="BC9" s="619">
        <f t="shared" si="5"/>
        <v>0.82558139534883723</v>
      </c>
      <c r="BD9" s="619">
        <f t="shared" si="5"/>
        <v>0</v>
      </c>
      <c r="BE9" s="619">
        <f t="shared" si="5"/>
        <v>0</v>
      </c>
      <c r="BF9" s="620">
        <f t="shared" si="5"/>
        <v>0</v>
      </c>
      <c r="BG9" s="618">
        <f t="shared" si="5"/>
        <v>0</v>
      </c>
      <c r="BH9" s="619">
        <f t="shared" si="5"/>
        <v>0</v>
      </c>
      <c r="BI9" s="619">
        <f t="shared" si="5"/>
        <v>0</v>
      </c>
      <c r="BJ9" s="620">
        <f t="shared" si="5"/>
        <v>0</v>
      </c>
      <c r="BK9" s="618">
        <f t="shared" si="5"/>
        <v>0</v>
      </c>
      <c r="BL9" s="619" t="str">
        <f t="shared" si="5"/>
        <v>S/D</v>
      </c>
      <c r="BM9" s="619" t="str">
        <f t="shared" si="5"/>
        <v>S/D</v>
      </c>
      <c r="BN9" s="620" t="str">
        <f>IFERROR((BN5/(BN5+BN4-BN6)),"S/D")</f>
        <v>S/D</v>
      </c>
      <c r="BO9" s="636"/>
      <c r="BP9" s="618" t="str">
        <f>IFERROR((BP5/(BP5+BP4-BP6)),"S/D")</f>
        <v>S/D</v>
      </c>
      <c r="BQ9" s="619" t="str">
        <f t="shared" ref="BQ9:EB9" si="6">IFERROR((BQ5/(BQ5+BQ4-BQ6)),"S/D")</f>
        <v>S/D</v>
      </c>
      <c r="BR9" s="619" t="str">
        <f t="shared" si="6"/>
        <v>S/D</v>
      </c>
      <c r="BS9" s="619" t="str">
        <f t="shared" si="6"/>
        <v>S/D</v>
      </c>
      <c r="BT9" s="620" t="str">
        <f t="shared" si="6"/>
        <v>S/D</v>
      </c>
      <c r="BU9" s="618" t="str">
        <f t="shared" si="6"/>
        <v>S/D</v>
      </c>
      <c r="BV9" s="619" t="str">
        <f t="shared" si="6"/>
        <v>S/D</v>
      </c>
      <c r="BW9" s="619" t="str">
        <f t="shared" si="6"/>
        <v>S/D</v>
      </c>
      <c r="BX9" s="619" t="str">
        <f t="shared" si="6"/>
        <v>S/D</v>
      </c>
      <c r="BY9" s="620" t="str">
        <f t="shared" si="6"/>
        <v>S/D</v>
      </c>
      <c r="BZ9" s="618" t="str">
        <f t="shared" si="6"/>
        <v>S/D</v>
      </c>
      <c r="CA9" s="619" t="str">
        <f t="shared" si="6"/>
        <v>S/D</v>
      </c>
      <c r="CB9" s="619" t="str">
        <f t="shared" si="6"/>
        <v>S/D</v>
      </c>
      <c r="CC9" s="619" t="str">
        <f t="shared" si="6"/>
        <v>S/D</v>
      </c>
      <c r="CD9" s="620" t="str">
        <f t="shared" si="6"/>
        <v>S/D</v>
      </c>
      <c r="CE9" s="618" t="str">
        <f t="shared" si="6"/>
        <v>S/D</v>
      </c>
      <c r="CF9" s="619" t="str">
        <f t="shared" si="6"/>
        <v>S/D</v>
      </c>
      <c r="CG9" s="619" t="str">
        <f t="shared" si="6"/>
        <v>S/D</v>
      </c>
      <c r="CH9" s="619" t="str">
        <f t="shared" si="6"/>
        <v>S/D</v>
      </c>
      <c r="CI9" s="620" t="str">
        <f t="shared" si="6"/>
        <v>S/D</v>
      </c>
      <c r="CJ9" s="618" t="str">
        <f t="shared" si="6"/>
        <v>S/D</v>
      </c>
      <c r="CK9" s="619" t="str">
        <f t="shared" si="6"/>
        <v>S/D</v>
      </c>
      <c r="CL9" s="619" t="str">
        <f t="shared" si="6"/>
        <v>S/D</v>
      </c>
      <c r="CM9" s="619" t="str">
        <f t="shared" si="6"/>
        <v>S/D</v>
      </c>
      <c r="CN9" s="620" t="str">
        <f t="shared" si="6"/>
        <v>S/D</v>
      </c>
      <c r="CO9" s="618" t="str">
        <f t="shared" si="6"/>
        <v>S/D</v>
      </c>
      <c r="CP9" s="619" t="str">
        <f t="shared" si="6"/>
        <v>S/D</v>
      </c>
      <c r="CQ9" s="619" t="str">
        <f t="shared" si="6"/>
        <v>S/D</v>
      </c>
      <c r="CR9" s="619" t="str">
        <f t="shared" si="6"/>
        <v>S/D</v>
      </c>
      <c r="CS9" s="620" t="str">
        <f t="shared" si="6"/>
        <v>S/D</v>
      </c>
      <c r="CT9" s="618">
        <f t="shared" si="6"/>
        <v>0.76923076923076927</v>
      </c>
      <c r="CU9" s="619">
        <f t="shared" si="6"/>
        <v>0.93333333333333335</v>
      </c>
      <c r="CV9" s="619">
        <f t="shared" si="6"/>
        <v>1</v>
      </c>
      <c r="CW9" s="619">
        <f t="shared" si="6"/>
        <v>0.8666666666666667</v>
      </c>
      <c r="CX9" s="620" t="str">
        <f t="shared" si="6"/>
        <v>S/D</v>
      </c>
      <c r="CY9" s="618" t="str">
        <f t="shared" si="6"/>
        <v>S/D</v>
      </c>
      <c r="CZ9" s="619" t="str">
        <f t="shared" si="6"/>
        <v>S/D</v>
      </c>
      <c r="DA9" s="619" t="str">
        <f t="shared" si="6"/>
        <v>S/D</v>
      </c>
      <c r="DB9" s="619" t="str">
        <f t="shared" si="6"/>
        <v>S/D</v>
      </c>
      <c r="DC9" s="620" t="str">
        <f t="shared" si="6"/>
        <v>S/D</v>
      </c>
      <c r="DD9" s="618">
        <f t="shared" si="6"/>
        <v>0.83333333333333337</v>
      </c>
      <c r="DE9" s="619">
        <f t="shared" si="6"/>
        <v>1</v>
      </c>
      <c r="DF9" s="619">
        <f t="shared" si="6"/>
        <v>0.6428571428571429</v>
      </c>
      <c r="DG9" s="619">
        <f t="shared" si="6"/>
        <v>0.7</v>
      </c>
      <c r="DH9" s="620">
        <f t="shared" si="6"/>
        <v>0.76</v>
      </c>
      <c r="DI9" s="618" t="str">
        <f t="shared" si="6"/>
        <v>S/D</v>
      </c>
      <c r="DJ9" s="619" t="str">
        <f t="shared" si="6"/>
        <v>S/D</v>
      </c>
      <c r="DK9" s="619" t="str">
        <f t="shared" si="6"/>
        <v>S/D</v>
      </c>
      <c r="DL9" s="619" t="str">
        <f t="shared" si="6"/>
        <v>S/D</v>
      </c>
      <c r="DM9" s="620" t="str">
        <f t="shared" si="6"/>
        <v>S/D</v>
      </c>
      <c r="DN9" s="618">
        <f t="shared" si="6"/>
        <v>0.83333333333333337</v>
      </c>
      <c r="DO9" s="619">
        <f t="shared" si="6"/>
        <v>0.77777777777777779</v>
      </c>
      <c r="DP9" s="619">
        <f t="shared" si="6"/>
        <v>0.8666666666666667</v>
      </c>
      <c r="DQ9" s="619">
        <f t="shared" si="6"/>
        <v>0.88</v>
      </c>
      <c r="DR9" s="620">
        <f t="shared" si="6"/>
        <v>0.91666666666666663</v>
      </c>
      <c r="DS9" s="618">
        <f t="shared" si="6"/>
        <v>0.84375</v>
      </c>
      <c r="DT9" s="619">
        <f t="shared" si="6"/>
        <v>0.84</v>
      </c>
      <c r="DU9" s="619">
        <f t="shared" si="6"/>
        <v>0.86956521739130432</v>
      </c>
      <c r="DV9" s="619">
        <f t="shared" si="6"/>
        <v>0.96153846153846156</v>
      </c>
      <c r="DW9" s="620">
        <f t="shared" si="6"/>
        <v>0.95</v>
      </c>
      <c r="DX9" s="618">
        <f t="shared" si="6"/>
        <v>0.84</v>
      </c>
      <c r="DY9" s="619">
        <f t="shared" si="6"/>
        <v>0.79166666666666663</v>
      </c>
      <c r="DZ9" s="619">
        <f t="shared" si="6"/>
        <v>0.81818181818181823</v>
      </c>
      <c r="EA9" s="619" t="str">
        <f t="shared" si="6"/>
        <v>S/D</v>
      </c>
      <c r="EB9" s="620" t="str">
        <f t="shared" si="6"/>
        <v>S/D</v>
      </c>
      <c r="EC9" s="618" t="str">
        <f t="shared" ref="EC9:GN9" si="7">IFERROR((EC5/(EC5+EC4-EC6)),"S/D")</f>
        <v>S/D</v>
      </c>
      <c r="ED9" s="619" t="str">
        <f t="shared" si="7"/>
        <v>S/D</v>
      </c>
      <c r="EE9" s="619" t="str">
        <f t="shared" si="7"/>
        <v>S/D</v>
      </c>
      <c r="EF9" s="619" t="str">
        <f t="shared" si="7"/>
        <v>S/D</v>
      </c>
      <c r="EG9" s="620" t="str">
        <f t="shared" si="7"/>
        <v>S/D</v>
      </c>
      <c r="EH9" s="618" t="str">
        <f t="shared" si="7"/>
        <v>S/D</v>
      </c>
      <c r="EI9" s="619" t="str">
        <f t="shared" si="7"/>
        <v>S/D</v>
      </c>
      <c r="EJ9" s="619">
        <f t="shared" si="7"/>
        <v>0.86956521739130432</v>
      </c>
      <c r="EK9" s="619">
        <f t="shared" si="7"/>
        <v>0.94444444444444442</v>
      </c>
      <c r="EL9" s="620">
        <f t="shared" si="7"/>
        <v>0.80769230769230771</v>
      </c>
      <c r="EM9" s="618">
        <f t="shared" si="7"/>
        <v>0.9285714285714286</v>
      </c>
      <c r="EN9" s="619">
        <f t="shared" si="7"/>
        <v>0.91176470588235292</v>
      </c>
      <c r="EO9" s="619">
        <f t="shared" si="7"/>
        <v>0.9285714285714286</v>
      </c>
      <c r="EP9" s="619" t="str">
        <f t="shared" si="7"/>
        <v>S/D</v>
      </c>
      <c r="EQ9" s="620" t="str">
        <f t="shared" si="7"/>
        <v>S/D</v>
      </c>
      <c r="ER9" s="618">
        <f t="shared" si="7"/>
        <v>0.8</v>
      </c>
      <c r="ES9" s="619">
        <f t="shared" si="7"/>
        <v>0.88461538461538458</v>
      </c>
      <c r="ET9" s="619">
        <f t="shared" si="7"/>
        <v>0.88235294117647056</v>
      </c>
      <c r="EU9" s="619">
        <f t="shared" si="7"/>
        <v>0.88235294117647056</v>
      </c>
      <c r="EV9" s="620">
        <f t="shared" si="7"/>
        <v>0.78947368421052633</v>
      </c>
      <c r="EW9" s="618">
        <f t="shared" si="7"/>
        <v>0.84210526315789469</v>
      </c>
      <c r="EX9" s="619" t="str">
        <f t="shared" si="7"/>
        <v>S/D</v>
      </c>
      <c r="EY9" s="619" t="str">
        <f t="shared" si="7"/>
        <v>S/D</v>
      </c>
      <c r="EZ9" s="619" t="str">
        <f t="shared" si="7"/>
        <v>S/D</v>
      </c>
      <c r="FA9" s="633" t="str">
        <f t="shared" si="7"/>
        <v>S/D</v>
      </c>
      <c r="FB9" s="618">
        <f t="shared" si="7"/>
        <v>0.88888888888888884</v>
      </c>
      <c r="FC9" s="619">
        <f t="shared" si="7"/>
        <v>0.7</v>
      </c>
      <c r="FD9" s="619">
        <f t="shared" si="7"/>
        <v>0.94444444444444442</v>
      </c>
      <c r="FE9" s="619">
        <f t="shared" si="7"/>
        <v>0.8571428571428571</v>
      </c>
      <c r="FF9" s="620">
        <f t="shared" si="7"/>
        <v>0.82352941176470584</v>
      </c>
      <c r="FG9" s="618">
        <f t="shared" si="7"/>
        <v>0.8</v>
      </c>
      <c r="FH9" s="619">
        <f t="shared" si="7"/>
        <v>0.91666666666666663</v>
      </c>
      <c r="FI9" s="619">
        <f t="shared" si="7"/>
        <v>0.85</v>
      </c>
      <c r="FJ9" s="619">
        <f t="shared" si="7"/>
        <v>0.8571428571428571</v>
      </c>
      <c r="FK9" s="620">
        <f t="shared" si="7"/>
        <v>0.88571428571428568</v>
      </c>
      <c r="FL9" s="618">
        <f t="shared" si="7"/>
        <v>0.9285714285714286</v>
      </c>
      <c r="FM9" s="619">
        <f t="shared" si="7"/>
        <v>0.94871794871794868</v>
      </c>
      <c r="FN9" s="619">
        <f t="shared" si="7"/>
        <v>0.95</v>
      </c>
      <c r="FO9" s="619">
        <f t="shared" si="7"/>
        <v>0.86363636363636365</v>
      </c>
      <c r="FP9" s="620" t="str">
        <f t="shared" si="7"/>
        <v>S/D</v>
      </c>
      <c r="FQ9" s="618" t="str">
        <f t="shared" si="7"/>
        <v>S/D</v>
      </c>
      <c r="FR9" s="619" t="str">
        <f t="shared" si="7"/>
        <v>S/D</v>
      </c>
      <c r="FS9" s="619" t="str">
        <f t="shared" si="7"/>
        <v>S/D</v>
      </c>
      <c r="FT9" s="619" t="str">
        <f t="shared" si="7"/>
        <v>S/D</v>
      </c>
      <c r="FU9" s="620" t="str">
        <f t="shared" si="7"/>
        <v>S/D</v>
      </c>
      <c r="FV9" s="618" t="str">
        <f t="shared" si="7"/>
        <v>S/D</v>
      </c>
      <c r="FW9" s="619" t="str">
        <f t="shared" si="7"/>
        <v>S/D</v>
      </c>
      <c r="FX9" s="619" t="str">
        <f t="shared" si="7"/>
        <v>S/D</v>
      </c>
      <c r="FY9" s="619" t="str">
        <f t="shared" si="7"/>
        <v>S/D</v>
      </c>
      <c r="FZ9" s="620" t="str">
        <f t="shared" si="7"/>
        <v>S/D</v>
      </c>
      <c r="GA9" s="618" t="str">
        <f t="shared" si="7"/>
        <v>S/D</v>
      </c>
      <c r="GB9" s="619" t="str">
        <f t="shared" si="7"/>
        <v>S/D</v>
      </c>
      <c r="GC9" s="619" t="str">
        <f t="shared" si="7"/>
        <v>S/D</v>
      </c>
      <c r="GD9" s="619" t="str">
        <f t="shared" si="7"/>
        <v>S/D</v>
      </c>
      <c r="GE9" s="620" t="str">
        <f t="shared" si="7"/>
        <v>S/D</v>
      </c>
      <c r="GF9" s="618" t="str">
        <f t="shared" si="7"/>
        <v>S/D</v>
      </c>
      <c r="GG9" s="619" t="str">
        <f t="shared" si="7"/>
        <v>S/D</v>
      </c>
      <c r="GH9" s="619" t="str">
        <f t="shared" si="7"/>
        <v>S/D</v>
      </c>
      <c r="GI9" s="619" t="str">
        <f t="shared" si="7"/>
        <v>S/D</v>
      </c>
      <c r="GJ9" s="620" t="str">
        <f t="shared" si="7"/>
        <v>S/D</v>
      </c>
      <c r="GK9" s="618">
        <f t="shared" si="7"/>
        <v>0.91666666666666663</v>
      </c>
      <c r="GL9" s="619">
        <f t="shared" si="7"/>
        <v>0.88888888888888884</v>
      </c>
      <c r="GM9" s="619">
        <f t="shared" si="7"/>
        <v>0.96153846153846156</v>
      </c>
      <c r="GN9" s="619">
        <f t="shared" si="7"/>
        <v>0.875</v>
      </c>
      <c r="GO9" s="620">
        <f t="shared" ref="GO9:IZ9" si="8">IFERROR((GO5/(GO5+GO4-GO6)),"S/D")</f>
        <v>0.92592592592592593</v>
      </c>
      <c r="GP9" s="618" t="str">
        <f t="shared" si="8"/>
        <v>S/D</v>
      </c>
      <c r="GQ9" s="619" t="str">
        <f t="shared" si="8"/>
        <v>S/D</v>
      </c>
      <c r="GR9" s="619" t="str">
        <f t="shared" si="8"/>
        <v>S/D</v>
      </c>
      <c r="GS9" s="619" t="str">
        <f t="shared" si="8"/>
        <v>S/D</v>
      </c>
      <c r="GT9" s="620" t="str">
        <f t="shared" si="8"/>
        <v>S/D</v>
      </c>
      <c r="GU9" s="618" t="str">
        <f t="shared" si="8"/>
        <v>S/D</v>
      </c>
      <c r="GV9" s="619" t="str">
        <f t="shared" si="8"/>
        <v>S/D</v>
      </c>
      <c r="GW9" s="619" t="str">
        <f t="shared" si="8"/>
        <v>S/D</v>
      </c>
      <c r="GX9" s="619" t="str">
        <f t="shared" si="8"/>
        <v>S/D</v>
      </c>
      <c r="GY9" s="620" t="str">
        <f t="shared" si="8"/>
        <v>S/D</v>
      </c>
      <c r="GZ9" s="618" t="str">
        <f t="shared" si="8"/>
        <v>S/D</v>
      </c>
      <c r="HA9" s="619" t="str">
        <f t="shared" si="8"/>
        <v>S/D</v>
      </c>
      <c r="HB9" s="619" t="str">
        <f t="shared" si="8"/>
        <v>S/D</v>
      </c>
      <c r="HC9" s="619" t="str">
        <f t="shared" si="8"/>
        <v>S/D</v>
      </c>
      <c r="HD9" s="620" t="str">
        <f t="shared" si="8"/>
        <v>S/D</v>
      </c>
      <c r="HE9" s="618">
        <f t="shared" si="8"/>
        <v>0.76470588235294112</v>
      </c>
      <c r="HF9" s="619">
        <f t="shared" si="8"/>
        <v>0.8571428571428571</v>
      </c>
      <c r="HG9" s="619">
        <f t="shared" si="8"/>
        <v>0.72222222222222221</v>
      </c>
      <c r="HH9" s="619">
        <f t="shared" si="8"/>
        <v>0.70588235294117652</v>
      </c>
      <c r="HI9" s="620">
        <f t="shared" si="8"/>
        <v>0.9</v>
      </c>
      <c r="HJ9" s="618">
        <f t="shared" si="8"/>
        <v>0.7142857142857143</v>
      </c>
      <c r="HK9" s="619">
        <f t="shared" si="8"/>
        <v>0.8</v>
      </c>
      <c r="HL9" s="619">
        <f t="shared" si="8"/>
        <v>0.77272727272727271</v>
      </c>
      <c r="HM9" s="619">
        <f t="shared" si="8"/>
        <v>0.9</v>
      </c>
      <c r="HN9" s="620">
        <f t="shared" si="8"/>
        <v>0.75</v>
      </c>
      <c r="HO9" s="618">
        <f t="shared" si="8"/>
        <v>0.85</v>
      </c>
      <c r="HP9" s="619">
        <f t="shared" si="8"/>
        <v>0.95</v>
      </c>
      <c r="HQ9" s="619">
        <f t="shared" si="8"/>
        <v>0.9</v>
      </c>
      <c r="HR9" s="619">
        <f t="shared" si="8"/>
        <v>0.9</v>
      </c>
      <c r="HS9" s="620">
        <f t="shared" si="8"/>
        <v>0.875</v>
      </c>
      <c r="HT9" s="618">
        <f t="shared" si="8"/>
        <v>0.88</v>
      </c>
      <c r="HU9" s="619">
        <f t="shared" si="8"/>
        <v>0.83333333333333337</v>
      </c>
      <c r="HV9" s="619">
        <f t="shared" si="8"/>
        <v>0.8571428571428571</v>
      </c>
      <c r="HW9" s="619">
        <f t="shared" si="8"/>
        <v>0.89655172413793105</v>
      </c>
      <c r="HX9" s="620">
        <f t="shared" si="8"/>
        <v>0.9375</v>
      </c>
      <c r="HY9" s="618">
        <f t="shared" si="8"/>
        <v>0.89655172413793105</v>
      </c>
      <c r="HZ9" s="619">
        <f t="shared" si="8"/>
        <v>0.91666666666666663</v>
      </c>
      <c r="IA9" s="619">
        <f t="shared" si="8"/>
        <v>0.88</v>
      </c>
      <c r="IB9" s="619">
        <f t="shared" si="8"/>
        <v>0.86956521739130432</v>
      </c>
      <c r="IC9" s="620">
        <f t="shared" si="8"/>
        <v>0.93103448275862066</v>
      </c>
      <c r="ID9" s="618">
        <f t="shared" si="8"/>
        <v>0.93333333333333335</v>
      </c>
      <c r="IE9" s="619">
        <f t="shared" si="8"/>
        <v>0.90909090909090906</v>
      </c>
      <c r="IF9" s="619">
        <f t="shared" si="8"/>
        <v>0.95454545454545459</v>
      </c>
      <c r="IG9" s="619">
        <f t="shared" si="8"/>
        <v>0.97222222222222221</v>
      </c>
      <c r="IH9" s="620">
        <f t="shared" si="8"/>
        <v>0.93939393939393945</v>
      </c>
      <c r="II9" s="618">
        <f t="shared" si="8"/>
        <v>1</v>
      </c>
      <c r="IJ9" s="619">
        <f t="shared" si="8"/>
        <v>0.88235294117647056</v>
      </c>
      <c r="IK9" s="619">
        <f t="shared" si="8"/>
        <v>0.75862068965517238</v>
      </c>
      <c r="IL9" s="619">
        <f t="shared" si="8"/>
        <v>0.97058823529411764</v>
      </c>
      <c r="IM9" s="620">
        <f t="shared" si="8"/>
        <v>0.86206896551724133</v>
      </c>
      <c r="IN9" s="618" t="str">
        <f t="shared" si="8"/>
        <v>S/D</v>
      </c>
      <c r="IO9" s="619" t="str">
        <f t="shared" si="8"/>
        <v>S/D</v>
      </c>
      <c r="IP9" s="619" t="str">
        <f t="shared" si="8"/>
        <v>S/D</v>
      </c>
      <c r="IQ9" s="619">
        <f t="shared" si="8"/>
        <v>0.96296296296296291</v>
      </c>
      <c r="IR9" s="620">
        <f t="shared" si="8"/>
        <v>0.875</v>
      </c>
      <c r="IS9" s="618">
        <f t="shared" si="8"/>
        <v>1</v>
      </c>
      <c r="IT9" s="619">
        <f t="shared" si="8"/>
        <v>0.91666666666666663</v>
      </c>
      <c r="IU9" s="619">
        <f t="shared" si="8"/>
        <v>0.91666666666666663</v>
      </c>
      <c r="IV9" s="619">
        <f t="shared" si="8"/>
        <v>0.88235294117647056</v>
      </c>
      <c r="IW9" s="620">
        <f t="shared" si="8"/>
        <v>0.94117647058823528</v>
      </c>
      <c r="IX9" s="618">
        <f t="shared" si="8"/>
        <v>0.95652173913043481</v>
      </c>
      <c r="IY9" s="619">
        <f t="shared" si="8"/>
        <v>0.83333333333333337</v>
      </c>
      <c r="IZ9" s="619">
        <f t="shared" si="8"/>
        <v>0.8666666666666667</v>
      </c>
      <c r="JA9" s="619">
        <f t="shared" ref="JA9:LL9" si="9">IFERROR((JA5/(JA5+JA4-JA6)),"S/D")</f>
        <v>1</v>
      </c>
      <c r="JB9" s="620">
        <f t="shared" si="9"/>
        <v>0.8928571428571429</v>
      </c>
      <c r="JC9" s="618">
        <f t="shared" si="9"/>
        <v>0.95238095238095233</v>
      </c>
      <c r="JD9" s="619">
        <f t="shared" si="9"/>
        <v>1</v>
      </c>
      <c r="JE9" s="619">
        <f t="shared" si="9"/>
        <v>0.86206896551724133</v>
      </c>
      <c r="JF9" s="619">
        <f t="shared" si="9"/>
        <v>1</v>
      </c>
      <c r="JG9" s="620">
        <f t="shared" si="9"/>
        <v>0.9285714285714286</v>
      </c>
      <c r="JH9" s="618">
        <v>0.9</v>
      </c>
      <c r="JI9" s="619">
        <f t="shared" si="9"/>
        <v>0.96551724137931039</v>
      </c>
      <c r="JJ9" s="619">
        <f t="shared" si="9"/>
        <v>0.77272727272727271</v>
      </c>
      <c r="JK9" s="619">
        <f t="shared" si="9"/>
        <v>0</v>
      </c>
      <c r="JL9" s="620">
        <f t="shared" si="9"/>
        <v>0</v>
      </c>
      <c r="JM9" s="618">
        <f t="shared" si="9"/>
        <v>0</v>
      </c>
      <c r="JN9" s="619" t="str">
        <f t="shared" si="9"/>
        <v>S/D</v>
      </c>
      <c r="JO9" s="619">
        <f t="shared" si="9"/>
        <v>0</v>
      </c>
      <c r="JP9" s="619">
        <f t="shared" si="9"/>
        <v>0</v>
      </c>
      <c r="JQ9" s="620">
        <f t="shared" si="9"/>
        <v>0</v>
      </c>
      <c r="JR9" s="618">
        <f t="shared" si="9"/>
        <v>0</v>
      </c>
      <c r="JS9" s="619">
        <f t="shared" si="9"/>
        <v>0</v>
      </c>
      <c r="JT9" s="619">
        <f t="shared" si="9"/>
        <v>0</v>
      </c>
      <c r="JU9" s="619">
        <f t="shared" si="9"/>
        <v>0</v>
      </c>
      <c r="JV9" s="620" t="str">
        <f t="shared" si="9"/>
        <v>S/D</v>
      </c>
      <c r="JW9" s="618">
        <f t="shared" si="9"/>
        <v>0</v>
      </c>
      <c r="JX9" s="619">
        <f t="shared" si="9"/>
        <v>0</v>
      </c>
      <c r="JY9" s="619">
        <f t="shared" si="9"/>
        <v>0</v>
      </c>
      <c r="JZ9" s="619">
        <f t="shared" si="9"/>
        <v>0</v>
      </c>
      <c r="KA9" s="620">
        <f t="shared" si="9"/>
        <v>0</v>
      </c>
      <c r="KB9" s="618">
        <f t="shared" si="9"/>
        <v>0</v>
      </c>
      <c r="KC9" s="619">
        <f t="shared" si="9"/>
        <v>0</v>
      </c>
      <c r="KD9" s="619">
        <f t="shared" si="9"/>
        <v>0</v>
      </c>
      <c r="KE9" s="619" t="str">
        <f t="shared" si="9"/>
        <v>S/D</v>
      </c>
      <c r="KF9" s="620" t="str">
        <f t="shared" si="9"/>
        <v>S/D</v>
      </c>
      <c r="KG9" s="618" t="str">
        <f t="shared" si="9"/>
        <v>S/D</v>
      </c>
      <c r="KH9" s="619" t="str">
        <f t="shared" si="9"/>
        <v>S/D</v>
      </c>
      <c r="KI9" s="619" t="str">
        <f t="shared" si="9"/>
        <v>S/D</v>
      </c>
      <c r="KJ9" s="619">
        <f t="shared" si="9"/>
        <v>0</v>
      </c>
      <c r="KK9" s="620">
        <f t="shared" si="9"/>
        <v>0</v>
      </c>
      <c r="KL9" s="618" t="str">
        <f t="shared" si="9"/>
        <v>S/D</v>
      </c>
      <c r="KM9" s="619">
        <f t="shared" si="9"/>
        <v>0</v>
      </c>
      <c r="KN9" s="619">
        <f t="shared" si="9"/>
        <v>0</v>
      </c>
      <c r="KO9" s="619">
        <f t="shared" si="9"/>
        <v>0</v>
      </c>
      <c r="KP9" s="620">
        <f t="shared" si="9"/>
        <v>0</v>
      </c>
      <c r="KQ9" s="618" t="str">
        <f t="shared" si="9"/>
        <v>S/D</v>
      </c>
      <c r="KR9" s="619" t="str">
        <f t="shared" si="9"/>
        <v>S/D</v>
      </c>
      <c r="KS9" s="619">
        <f t="shared" si="9"/>
        <v>0</v>
      </c>
      <c r="KT9" s="619">
        <f t="shared" si="9"/>
        <v>0</v>
      </c>
      <c r="KU9" s="620" t="str">
        <f t="shared" si="9"/>
        <v>S/D</v>
      </c>
      <c r="KV9" s="618">
        <f t="shared" si="9"/>
        <v>0</v>
      </c>
      <c r="KW9" s="619">
        <f t="shared" si="9"/>
        <v>0</v>
      </c>
      <c r="KX9" s="619">
        <f t="shared" si="9"/>
        <v>0</v>
      </c>
      <c r="KY9" s="619" t="str">
        <f t="shared" si="9"/>
        <v>S/D</v>
      </c>
      <c r="KZ9" s="620" t="str">
        <f t="shared" si="9"/>
        <v>S/D</v>
      </c>
      <c r="LA9" s="618" t="str">
        <f t="shared" si="9"/>
        <v>S/D</v>
      </c>
      <c r="LB9" s="619" t="str">
        <f t="shared" si="9"/>
        <v>S/D</v>
      </c>
      <c r="LC9" s="619" t="str">
        <f t="shared" si="9"/>
        <v>S/D</v>
      </c>
      <c r="LD9" s="619" t="str">
        <f t="shared" si="9"/>
        <v>S/D</v>
      </c>
      <c r="LE9" s="620" t="str">
        <f t="shared" si="9"/>
        <v>S/D</v>
      </c>
      <c r="LF9" s="618" t="str">
        <f t="shared" si="9"/>
        <v>S/D</v>
      </c>
      <c r="LG9" s="619" t="str">
        <f t="shared" si="9"/>
        <v>S/D</v>
      </c>
      <c r="LH9" s="619" t="str">
        <f t="shared" si="9"/>
        <v>S/D</v>
      </c>
      <c r="LI9" s="619" t="str">
        <f t="shared" si="9"/>
        <v>S/D</v>
      </c>
      <c r="LJ9" s="620" t="str">
        <f t="shared" si="9"/>
        <v>S/D</v>
      </c>
      <c r="LK9" s="618" t="str">
        <f t="shared" si="9"/>
        <v>S/D</v>
      </c>
      <c r="LL9" s="619" t="str">
        <f t="shared" si="9"/>
        <v>S/D</v>
      </c>
      <c r="LM9" s="619" t="str">
        <f t="shared" ref="LM9:LO9" si="10">IFERROR((LM5/(LM5+LM4-LM6)),"S/D")</f>
        <v>S/D</v>
      </c>
      <c r="LN9" s="619" t="str">
        <f t="shared" si="10"/>
        <v>S/D</v>
      </c>
      <c r="LO9" s="620" t="str">
        <f t="shared" si="10"/>
        <v>S/D</v>
      </c>
    </row>
    <row r="10" spans="1:327" s="99" customFormat="1" ht="15.75" thickBot="1" x14ac:dyDescent="0.3">
      <c r="A10" s="99" t="s">
        <v>1337</v>
      </c>
      <c r="B10" s="621">
        <v>0.92</v>
      </c>
      <c r="C10" s="622">
        <v>0.92</v>
      </c>
      <c r="D10" s="622">
        <v>0.92</v>
      </c>
      <c r="E10" s="622">
        <v>0.92</v>
      </c>
      <c r="F10" s="622">
        <v>0.92</v>
      </c>
      <c r="G10" s="622">
        <v>0.92</v>
      </c>
      <c r="H10" s="622">
        <v>0.92</v>
      </c>
      <c r="I10" s="622">
        <v>0.92</v>
      </c>
      <c r="J10" s="622">
        <v>0.92</v>
      </c>
      <c r="K10" s="622">
        <v>0.92</v>
      </c>
      <c r="L10" s="622">
        <v>0.92</v>
      </c>
      <c r="M10" s="623">
        <v>0.92</v>
      </c>
      <c r="N10" s="603">
        <v>0.92</v>
      </c>
      <c r="O10" s="621">
        <v>0.92</v>
      </c>
      <c r="P10" s="622">
        <v>0.92</v>
      </c>
      <c r="Q10" s="622">
        <v>0.92</v>
      </c>
      <c r="R10" s="622">
        <v>0.92</v>
      </c>
      <c r="S10" s="623">
        <v>0.92</v>
      </c>
      <c r="T10" s="621">
        <v>0.92</v>
      </c>
      <c r="U10" s="622">
        <v>0.92</v>
      </c>
      <c r="V10" s="622">
        <v>0.92</v>
      </c>
      <c r="W10" s="623">
        <v>0.92</v>
      </c>
      <c r="X10" s="621">
        <v>0.92</v>
      </c>
      <c r="Y10" s="622">
        <v>0.92</v>
      </c>
      <c r="Z10" s="622">
        <v>0.92</v>
      </c>
      <c r="AA10" s="623">
        <v>0.92</v>
      </c>
      <c r="AB10" s="621">
        <v>0.92</v>
      </c>
      <c r="AC10" s="622">
        <v>0.92</v>
      </c>
      <c r="AD10" s="622">
        <v>0.92</v>
      </c>
      <c r="AE10" s="623">
        <v>0.92</v>
      </c>
      <c r="AF10" s="621">
        <v>0.92</v>
      </c>
      <c r="AG10" s="622">
        <v>0.92</v>
      </c>
      <c r="AH10" s="622">
        <v>0.92</v>
      </c>
      <c r="AI10" s="622">
        <v>0.92</v>
      </c>
      <c r="AJ10" s="623">
        <v>0.92</v>
      </c>
      <c r="AK10" s="621">
        <v>0.92</v>
      </c>
      <c r="AL10" s="622">
        <v>0.92</v>
      </c>
      <c r="AM10" s="622">
        <v>0.92</v>
      </c>
      <c r="AN10" s="623">
        <v>0.92</v>
      </c>
      <c r="AO10" s="621">
        <v>0.92</v>
      </c>
      <c r="AP10" s="622">
        <v>0.92</v>
      </c>
      <c r="AQ10" s="622">
        <v>0.92</v>
      </c>
      <c r="AR10" s="622">
        <v>0.92</v>
      </c>
      <c r="AS10" s="623">
        <v>0.92</v>
      </c>
      <c r="AT10" s="621">
        <v>0.92</v>
      </c>
      <c r="AU10" s="622">
        <v>0.92</v>
      </c>
      <c r="AV10" s="622">
        <v>0.92</v>
      </c>
      <c r="AW10" s="623">
        <v>0.92</v>
      </c>
      <c r="AX10" s="621">
        <v>0.92</v>
      </c>
      <c r="AY10" s="622">
        <v>0.92</v>
      </c>
      <c r="AZ10" s="622">
        <v>0.92</v>
      </c>
      <c r="BA10" s="623">
        <v>0.92</v>
      </c>
      <c r="BB10" s="621">
        <v>0.92</v>
      </c>
      <c r="BC10" s="622">
        <v>0.92</v>
      </c>
      <c r="BD10" s="622">
        <v>0.92</v>
      </c>
      <c r="BE10" s="622">
        <v>0.92</v>
      </c>
      <c r="BF10" s="623">
        <v>0.92</v>
      </c>
      <c r="BG10" s="621">
        <v>0.92</v>
      </c>
      <c r="BH10" s="622">
        <v>0.92</v>
      </c>
      <c r="BI10" s="622">
        <v>0.92</v>
      </c>
      <c r="BJ10" s="623">
        <v>0.92</v>
      </c>
      <c r="BK10" s="621">
        <v>0.92</v>
      </c>
      <c r="BL10" s="622">
        <v>0.92</v>
      </c>
      <c r="BM10" s="622">
        <v>0.92</v>
      </c>
      <c r="BN10" s="623">
        <v>0.92</v>
      </c>
      <c r="BO10" s="603">
        <v>0.92</v>
      </c>
      <c r="BP10" s="621">
        <v>0.92</v>
      </c>
      <c r="BQ10" s="622">
        <v>0.92</v>
      </c>
      <c r="BR10" s="622">
        <v>0.92</v>
      </c>
      <c r="BS10" s="622">
        <v>0.92</v>
      </c>
      <c r="BT10" s="623">
        <v>0.92</v>
      </c>
      <c r="BU10" s="621">
        <v>0.92</v>
      </c>
      <c r="BV10" s="622">
        <v>0.92</v>
      </c>
      <c r="BW10" s="622">
        <v>0.92</v>
      </c>
      <c r="BX10" s="622">
        <v>0.92</v>
      </c>
      <c r="BY10" s="623">
        <v>0.92</v>
      </c>
      <c r="BZ10" s="621">
        <v>0.92</v>
      </c>
      <c r="CA10" s="622">
        <v>0.92</v>
      </c>
      <c r="CB10" s="622">
        <v>0.92</v>
      </c>
      <c r="CC10" s="622">
        <v>0.92</v>
      </c>
      <c r="CD10" s="623">
        <v>0.92</v>
      </c>
      <c r="CE10" s="621">
        <v>0.92</v>
      </c>
      <c r="CF10" s="622">
        <v>0.92</v>
      </c>
      <c r="CG10" s="622">
        <v>0.92</v>
      </c>
      <c r="CH10" s="622">
        <v>0.92</v>
      </c>
      <c r="CI10" s="623">
        <v>0.92</v>
      </c>
      <c r="CJ10" s="621">
        <v>0.92</v>
      </c>
      <c r="CK10" s="622">
        <v>0.92</v>
      </c>
      <c r="CL10" s="622">
        <v>0.92</v>
      </c>
      <c r="CM10" s="622">
        <v>0.92</v>
      </c>
      <c r="CN10" s="623">
        <v>0.92</v>
      </c>
      <c r="CO10" s="621">
        <v>0.92</v>
      </c>
      <c r="CP10" s="622">
        <v>0.92</v>
      </c>
      <c r="CQ10" s="622">
        <v>0.92</v>
      </c>
      <c r="CR10" s="622">
        <v>0.92</v>
      </c>
      <c r="CS10" s="623">
        <v>0.92</v>
      </c>
      <c r="CT10" s="621">
        <v>0.92</v>
      </c>
      <c r="CU10" s="622">
        <v>0.92</v>
      </c>
      <c r="CV10" s="622">
        <v>0.92</v>
      </c>
      <c r="CW10" s="622">
        <v>0.92</v>
      </c>
      <c r="CX10" s="623">
        <v>0.92</v>
      </c>
      <c r="CY10" s="621">
        <v>0.92</v>
      </c>
      <c r="CZ10" s="622">
        <v>0.92</v>
      </c>
      <c r="DA10" s="622">
        <v>0.92</v>
      </c>
      <c r="DB10" s="622">
        <v>0.92</v>
      </c>
      <c r="DC10" s="623">
        <v>0.92</v>
      </c>
      <c r="DD10" s="621">
        <v>0.92</v>
      </c>
      <c r="DE10" s="622">
        <v>0.92</v>
      </c>
      <c r="DF10" s="622">
        <v>0.92</v>
      </c>
      <c r="DG10" s="622">
        <v>0.92</v>
      </c>
      <c r="DH10" s="623">
        <v>0.92</v>
      </c>
      <c r="DI10" s="621">
        <v>0.92</v>
      </c>
      <c r="DJ10" s="622">
        <v>0.92</v>
      </c>
      <c r="DK10" s="622">
        <v>0.92</v>
      </c>
      <c r="DL10" s="622">
        <v>0.92</v>
      </c>
      <c r="DM10" s="623">
        <v>0.92</v>
      </c>
      <c r="DN10" s="621">
        <v>0.92</v>
      </c>
      <c r="DO10" s="622">
        <v>0.92</v>
      </c>
      <c r="DP10" s="622">
        <v>0.92</v>
      </c>
      <c r="DQ10" s="622">
        <v>0.92</v>
      </c>
      <c r="DR10" s="623">
        <v>0.92</v>
      </c>
      <c r="DS10" s="621">
        <v>0.92</v>
      </c>
      <c r="DT10" s="622">
        <v>0.92</v>
      </c>
      <c r="DU10" s="622">
        <v>0.92</v>
      </c>
      <c r="DV10" s="622">
        <v>0.92</v>
      </c>
      <c r="DW10" s="623">
        <v>0.92</v>
      </c>
      <c r="DX10" s="621">
        <v>0.92</v>
      </c>
      <c r="DY10" s="622">
        <v>0.92</v>
      </c>
      <c r="DZ10" s="622">
        <v>0.92</v>
      </c>
      <c r="EA10" s="622">
        <v>0.92</v>
      </c>
      <c r="EB10" s="623">
        <v>0.92</v>
      </c>
      <c r="EC10" s="621">
        <v>0.92</v>
      </c>
      <c r="ED10" s="622">
        <v>0.92</v>
      </c>
      <c r="EE10" s="622">
        <v>0.92</v>
      </c>
      <c r="EF10" s="622">
        <v>0.92</v>
      </c>
      <c r="EG10" s="623">
        <v>0.92</v>
      </c>
      <c r="EH10" s="621">
        <v>0.92</v>
      </c>
      <c r="EI10" s="622">
        <v>0.92</v>
      </c>
      <c r="EJ10" s="622">
        <v>0.92</v>
      </c>
      <c r="EK10" s="622">
        <v>0.92</v>
      </c>
      <c r="EL10" s="623">
        <v>0.92</v>
      </c>
      <c r="EM10" s="621">
        <v>0.92</v>
      </c>
      <c r="EN10" s="622">
        <v>0.92</v>
      </c>
      <c r="EO10" s="622">
        <v>0.92</v>
      </c>
      <c r="EP10" s="622">
        <v>0.92</v>
      </c>
      <c r="EQ10" s="623">
        <v>0.92</v>
      </c>
      <c r="ER10" s="621">
        <v>0.92</v>
      </c>
      <c r="ES10" s="622">
        <v>0.92</v>
      </c>
      <c r="ET10" s="622">
        <v>0.92</v>
      </c>
      <c r="EU10" s="622">
        <v>0.92</v>
      </c>
      <c r="EV10" s="623">
        <v>0.92</v>
      </c>
      <c r="EW10" s="621">
        <v>0.92</v>
      </c>
      <c r="EX10" s="622">
        <v>0.92</v>
      </c>
      <c r="EY10" s="622">
        <v>0.92</v>
      </c>
      <c r="EZ10" s="622">
        <v>0.92</v>
      </c>
      <c r="FA10" s="634">
        <v>0.92</v>
      </c>
      <c r="FB10" s="621">
        <v>0.92</v>
      </c>
      <c r="FC10" s="622">
        <v>0.92</v>
      </c>
      <c r="FD10" s="622">
        <v>0.92</v>
      </c>
      <c r="FE10" s="622">
        <v>0.92</v>
      </c>
      <c r="FF10" s="623">
        <v>0.92</v>
      </c>
      <c r="FG10" s="621">
        <v>0.92</v>
      </c>
      <c r="FH10" s="622">
        <v>0.92</v>
      </c>
      <c r="FI10" s="622">
        <v>0.92</v>
      </c>
      <c r="FJ10" s="622">
        <v>0.92</v>
      </c>
      <c r="FK10" s="623">
        <v>0.92</v>
      </c>
      <c r="FL10" s="621">
        <v>0.92</v>
      </c>
      <c r="FM10" s="622">
        <v>0.92</v>
      </c>
      <c r="FN10" s="622">
        <v>0.92</v>
      </c>
      <c r="FO10" s="622">
        <v>0.92</v>
      </c>
      <c r="FP10" s="623">
        <v>0.92</v>
      </c>
      <c r="FQ10" s="621">
        <v>0.92</v>
      </c>
      <c r="FR10" s="622">
        <v>0.92</v>
      </c>
      <c r="FS10" s="622">
        <v>0.92</v>
      </c>
      <c r="FT10" s="622">
        <v>0.92</v>
      </c>
      <c r="FU10" s="623">
        <v>0.92</v>
      </c>
      <c r="FV10" s="621">
        <v>0.92</v>
      </c>
      <c r="FW10" s="622">
        <v>0.92</v>
      </c>
      <c r="FX10" s="622">
        <v>0.92</v>
      </c>
      <c r="FY10" s="622">
        <v>0.92</v>
      </c>
      <c r="FZ10" s="623">
        <v>0.92</v>
      </c>
      <c r="GA10" s="621">
        <v>0.92</v>
      </c>
      <c r="GB10" s="622">
        <v>0.92</v>
      </c>
      <c r="GC10" s="622">
        <v>0.92</v>
      </c>
      <c r="GD10" s="622">
        <v>0.92</v>
      </c>
      <c r="GE10" s="623">
        <v>0.92</v>
      </c>
      <c r="GF10" s="621">
        <v>0.92</v>
      </c>
      <c r="GG10" s="622">
        <v>0.92</v>
      </c>
      <c r="GH10" s="622">
        <v>0.92</v>
      </c>
      <c r="GI10" s="622">
        <v>0.92</v>
      </c>
      <c r="GJ10" s="623">
        <v>0.92</v>
      </c>
      <c r="GK10" s="621">
        <v>0.92</v>
      </c>
      <c r="GL10" s="622">
        <v>0.92</v>
      </c>
      <c r="GM10" s="622">
        <v>0.92</v>
      </c>
      <c r="GN10" s="622">
        <v>0.92</v>
      </c>
      <c r="GO10" s="623">
        <v>0.92</v>
      </c>
      <c r="GP10" s="621">
        <v>0.92</v>
      </c>
      <c r="GQ10" s="622">
        <v>0.92</v>
      </c>
      <c r="GR10" s="622">
        <v>0.92</v>
      </c>
      <c r="GS10" s="622">
        <v>0.92</v>
      </c>
      <c r="GT10" s="623">
        <v>0.92</v>
      </c>
      <c r="GU10" s="621">
        <v>0.92</v>
      </c>
      <c r="GV10" s="622">
        <v>0.92</v>
      </c>
      <c r="GW10" s="622">
        <v>0.92</v>
      </c>
      <c r="GX10" s="622">
        <v>0.92</v>
      </c>
      <c r="GY10" s="623">
        <v>0.92</v>
      </c>
      <c r="GZ10" s="621">
        <v>0.92</v>
      </c>
      <c r="HA10" s="622">
        <v>0.92</v>
      </c>
      <c r="HB10" s="622">
        <v>0.92</v>
      </c>
      <c r="HC10" s="622">
        <v>0.92</v>
      </c>
      <c r="HD10" s="623">
        <v>0.92</v>
      </c>
      <c r="HE10" s="621">
        <v>0.92</v>
      </c>
      <c r="HF10" s="622">
        <v>0.92</v>
      </c>
      <c r="HG10" s="622">
        <v>0.92</v>
      </c>
      <c r="HH10" s="622">
        <v>0.92</v>
      </c>
      <c r="HI10" s="623">
        <v>0.92</v>
      </c>
      <c r="HJ10" s="621">
        <v>0.92</v>
      </c>
      <c r="HK10" s="622">
        <v>0.92</v>
      </c>
      <c r="HL10" s="622">
        <v>0.92</v>
      </c>
      <c r="HM10" s="622">
        <v>0.92</v>
      </c>
      <c r="HN10" s="623">
        <v>0.92</v>
      </c>
      <c r="HO10" s="621">
        <v>0.92</v>
      </c>
      <c r="HP10" s="622">
        <v>0.92</v>
      </c>
      <c r="HQ10" s="622">
        <v>0.92</v>
      </c>
      <c r="HR10" s="622">
        <v>0.92</v>
      </c>
      <c r="HS10" s="623">
        <v>0.92</v>
      </c>
      <c r="HT10" s="621">
        <v>0.92</v>
      </c>
      <c r="HU10" s="622">
        <v>0.92</v>
      </c>
      <c r="HV10" s="622">
        <v>0.92</v>
      </c>
      <c r="HW10" s="622">
        <v>0.92</v>
      </c>
      <c r="HX10" s="623">
        <v>0.92</v>
      </c>
      <c r="HY10" s="621">
        <v>0.92</v>
      </c>
      <c r="HZ10" s="622">
        <v>0.92</v>
      </c>
      <c r="IA10" s="622">
        <v>0.92</v>
      </c>
      <c r="IB10" s="622">
        <v>0.92</v>
      </c>
      <c r="IC10" s="623">
        <v>0.92</v>
      </c>
      <c r="ID10" s="621">
        <v>0.92</v>
      </c>
      <c r="IE10" s="622">
        <v>0.92</v>
      </c>
      <c r="IF10" s="622">
        <v>0.92</v>
      </c>
      <c r="IG10" s="622">
        <v>0.92</v>
      </c>
      <c r="IH10" s="623">
        <v>0.92</v>
      </c>
      <c r="II10" s="621">
        <v>0.92</v>
      </c>
      <c r="IJ10" s="622">
        <v>0.92</v>
      </c>
      <c r="IK10" s="622">
        <v>0.92</v>
      </c>
      <c r="IL10" s="622">
        <v>0.92</v>
      </c>
      <c r="IM10" s="623">
        <v>0.92</v>
      </c>
      <c r="IN10" s="621">
        <v>0.92</v>
      </c>
      <c r="IO10" s="622">
        <v>0.92</v>
      </c>
      <c r="IP10" s="622">
        <v>0.92</v>
      </c>
      <c r="IQ10" s="622">
        <v>0.92</v>
      </c>
      <c r="IR10" s="623">
        <v>0.92</v>
      </c>
      <c r="IS10" s="621">
        <v>0.92</v>
      </c>
      <c r="IT10" s="622">
        <v>0.92</v>
      </c>
      <c r="IU10" s="622">
        <v>0.92</v>
      </c>
      <c r="IV10" s="622">
        <v>0.92</v>
      </c>
      <c r="IW10" s="623">
        <v>0.92</v>
      </c>
      <c r="IX10" s="621">
        <v>0.92</v>
      </c>
      <c r="IY10" s="622">
        <v>0.92</v>
      </c>
      <c r="IZ10" s="622">
        <v>0.92</v>
      </c>
      <c r="JA10" s="622">
        <v>0.92</v>
      </c>
      <c r="JB10" s="623">
        <v>0.92</v>
      </c>
      <c r="JC10" s="621">
        <v>0.92</v>
      </c>
      <c r="JD10" s="622">
        <v>0.92</v>
      </c>
      <c r="JE10" s="622">
        <v>0.92</v>
      </c>
      <c r="JF10" s="622">
        <v>0.92</v>
      </c>
      <c r="JG10" s="623">
        <v>0.92</v>
      </c>
      <c r="JH10" s="621">
        <v>0.92</v>
      </c>
      <c r="JI10" s="622">
        <v>0.92</v>
      </c>
      <c r="JJ10" s="622">
        <v>0.92</v>
      </c>
      <c r="JK10" s="622">
        <v>0.92</v>
      </c>
      <c r="JL10" s="623">
        <v>0.92</v>
      </c>
      <c r="JM10" s="621">
        <v>0.92</v>
      </c>
      <c r="JN10" s="622">
        <v>0.92</v>
      </c>
      <c r="JO10" s="622">
        <v>0.92</v>
      </c>
      <c r="JP10" s="622">
        <v>0.92</v>
      </c>
      <c r="JQ10" s="623">
        <v>0.92</v>
      </c>
      <c r="JR10" s="621">
        <v>0.92</v>
      </c>
      <c r="JS10" s="622">
        <v>0.92</v>
      </c>
      <c r="JT10" s="622">
        <v>0.92</v>
      </c>
      <c r="JU10" s="622">
        <v>0.92</v>
      </c>
      <c r="JV10" s="623">
        <v>0.92</v>
      </c>
      <c r="JW10" s="621">
        <v>0.92</v>
      </c>
      <c r="JX10" s="622">
        <v>0.92</v>
      </c>
      <c r="JY10" s="622">
        <v>0.92</v>
      </c>
      <c r="JZ10" s="622">
        <v>0.92</v>
      </c>
      <c r="KA10" s="623">
        <v>0.92</v>
      </c>
      <c r="KB10" s="621">
        <v>0.92</v>
      </c>
      <c r="KC10" s="622">
        <v>0.92</v>
      </c>
      <c r="KD10" s="622">
        <v>0.92</v>
      </c>
      <c r="KE10" s="622">
        <v>0.92</v>
      </c>
      <c r="KF10" s="623">
        <v>0.92</v>
      </c>
      <c r="KG10" s="621">
        <v>0.92</v>
      </c>
      <c r="KH10" s="622">
        <v>0.92</v>
      </c>
      <c r="KI10" s="622">
        <v>0.92</v>
      </c>
      <c r="KJ10" s="622">
        <v>0.92</v>
      </c>
      <c r="KK10" s="623">
        <v>0.92</v>
      </c>
      <c r="KL10" s="621">
        <v>0.92</v>
      </c>
      <c r="KM10" s="622">
        <v>0.92</v>
      </c>
      <c r="KN10" s="622">
        <v>0.92</v>
      </c>
      <c r="KO10" s="622">
        <v>0.92</v>
      </c>
      <c r="KP10" s="623">
        <v>0.92</v>
      </c>
      <c r="KQ10" s="621">
        <v>0.92</v>
      </c>
      <c r="KR10" s="622">
        <v>0.92</v>
      </c>
      <c r="KS10" s="622">
        <v>0.92</v>
      </c>
      <c r="KT10" s="622">
        <v>0.92</v>
      </c>
      <c r="KU10" s="623">
        <v>0.92</v>
      </c>
      <c r="KV10" s="621">
        <v>0.92</v>
      </c>
      <c r="KW10" s="622">
        <v>0.92</v>
      </c>
      <c r="KX10" s="622">
        <v>0.92</v>
      </c>
      <c r="KY10" s="622">
        <v>0.92</v>
      </c>
      <c r="KZ10" s="623">
        <v>0.92</v>
      </c>
      <c r="LA10" s="621">
        <v>0.92</v>
      </c>
      <c r="LB10" s="622">
        <v>0.92</v>
      </c>
      <c r="LC10" s="622">
        <v>0.92</v>
      </c>
      <c r="LD10" s="622">
        <v>0.92</v>
      </c>
      <c r="LE10" s="623">
        <v>0.92</v>
      </c>
      <c r="LF10" s="621">
        <v>0.92</v>
      </c>
      <c r="LG10" s="622">
        <v>0.92</v>
      </c>
      <c r="LH10" s="622">
        <v>0.92</v>
      </c>
      <c r="LI10" s="622">
        <v>0.92</v>
      </c>
      <c r="LJ10" s="623">
        <v>0.92</v>
      </c>
      <c r="LK10" s="621">
        <v>0.92</v>
      </c>
      <c r="LL10" s="622">
        <v>0.92</v>
      </c>
      <c r="LM10" s="622">
        <v>0.92</v>
      </c>
      <c r="LN10" s="622">
        <v>0.92</v>
      </c>
      <c r="LO10" s="623">
        <v>0.92</v>
      </c>
    </row>
    <row r="11" spans="1:327" s="98" customFormat="1" x14ac:dyDescent="0.25">
      <c r="B11" s="624"/>
      <c r="C11" s="625"/>
      <c r="D11" s="625"/>
      <c r="E11" s="625"/>
      <c r="F11" s="625"/>
      <c r="G11" s="625"/>
      <c r="H11" s="625"/>
      <c r="I11" s="625"/>
      <c r="J11" s="625"/>
      <c r="K11" s="625"/>
      <c r="L11" s="625"/>
      <c r="M11" s="626"/>
      <c r="N11" s="603"/>
      <c r="O11" s="624"/>
      <c r="P11" s="625"/>
      <c r="Q11" s="625"/>
      <c r="R11" s="625"/>
      <c r="S11" s="626"/>
      <c r="T11" s="624"/>
      <c r="U11" s="625"/>
      <c r="V11" s="625"/>
      <c r="W11" s="626"/>
      <c r="X11" s="624"/>
      <c r="Y11" s="625"/>
      <c r="Z11" s="625"/>
      <c r="AA11" s="626"/>
      <c r="AB11" s="624"/>
      <c r="AC11" s="625"/>
      <c r="AD11" s="625"/>
      <c r="AE11" s="626"/>
      <c r="AF11" s="624"/>
      <c r="AG11" s="625"/>
      <c r="AH11" s="625"/>
      <c r="AI11" s="625"/>
      <c r="AJ11" s="626"/>
      <c r="AK11" s="624"/>
      <c r="AL11" s="625"/>
      <c r="AM11" s="625"/>
      <c r="AN11" s="626"/>
      <c r="AO11" s="624"/>
      <c r="AP11" s="625"/>
      <c r="AQ11" s="625"/>
      <c r="AR11" s="625"/>
      <c r="AS11" s="626"/>
      <c r="AT11" s="624"/>
      <c r="AU11" s="625"/>
      <c r="AV11" s="625"/>
      <c r="AW11" s="626"/>
      <c r="AX11" s="624"/>
      <c r="AY11" s="625"/>
      <c r="AZ11" s="625"/>
      <c r="BA11" s="626"/>
      <c r="BB11" s="624"/>
      <c r="BC11" s="625"/>
      <c r="BD11" s="625"/>
      <c r="BE11" s="625"/>
      <c r="BF11" s="626"/>
      <c r="BG11" s="624"/>
      <c r="BH11" s="625"/>
      <c r="BI11" s="625"/>
      <c r="BJ11" s="626"/>
      <c r="BK11" s="624"/>
      <c r="BL11" s="625"/>
      <c r="BM11" s="625"/>
      <c r="BN11" s="626"/>
      <c r="BO11" s="603"/>
      <c r="BP11" s="624"/>
      <c r="BQ11" s="625"/>
      <c r="BR11" s="625"/>
      <c r="BS11" s="625"/>
      <c r="BT11" s="626"/>
      <c r="BU11" s="624"/>
      <c r="BV11" s="625"/>
      <c r="BW11" s="625"/>
      <c r="BX11" s="625"/>
      <c r="BY11" s="626"/>
      <c r="BZ11" s="624"/>
      <c r="CA11" s="625"/>
      <c r="CB11" s="625"/>
      <c r="CC11" s="625"/>
      <c r="CD11" s="626"/>
      <c r="CE11" s="624"/>
      <c r="CF11" s="625"/>
      <c r="CG11" s="625"/>
      <c r="CH11" s="625"/>
      <c r="CI11" s="626"/>
      <c r="CJ11" s="624"/>
      <c r="CK11" s="625"/>
      <c r="CL11" s="625"/>
      <c r="CM11" s="625"/>
      <c r="CN11" s="626"/>
      <c r="CO11" s="624"/>
      <c r="CP11" s="625"/>
      <c r="CQ11" s="625"/>
      <c r="CR11" s="625"/>
      <c r="CS11" s="626"/>
      <c r="CT11" s="624"/>
      <c r="CU11" s="625"/>
      <c r="CV11" s="625"/>
      <c r="CW11" s="625"/>
      <c r="CX11" s="626"/>
      <c r="CY11" s="624"/>
      <c r="CZ11" s="625"/>
      <c r="DA11" s="625"/>
      <c r="DB11" s="625"/>
      <c r="DC11" s="626"/>
      <c r="DD11" s="624"/>
      <c r="DE11" s="625"/>
      <c r="DF11" s="625"/>
      <c r="DG11" s="625"/>
      <c r="DH11" s="626"/>
      <c r="DI11" s="624"/>
      <c r="DJ11" s="625"/>
      <c r="DK11" s="625"/>
      <c r="DL11" s="625"/>
      <c r="DM11" s="626"/>
      <c r="DN11" s="624"/>
      <c r="DO11" s="625"/>
      <c r="DP11" s="625"/>
      <c r="DQ11" s="625"/>
      <c r="DR11" s="626"/>
      <c r="DS11" s="624"/>
      <c r="DT11" s="625"/>
      <c r="DU11" s="625"/>
      <c r="DV11" s="625"/>
      <c r="DW11" s="626"/>
      <c r="DX11" s="624"/>
      <c r="DY11" s="625"/>
      <c r="DZ11" s="625"/>
      <c r="EA11" s="625"/>
      <c r="EB11" s="626"/>
      <c r="EC11" s="624"/>
      <c r="ED11" s="625"/>
      <c r="EE11" s="625"/>
      <c r="EF11" s="625"/>
      <c r="EG11" s="626"/>
      <c r="EH11" s="624"/>
      <c r="EI11" s="625"/>
      <c r="EJ11" s="625"/>
      <c r="EK11" s="625"/>
      <c r="EL11" s="626"/>
      <c r="EM11" s="624"/>
      <c r="EN11" s="625"/>
      <c r="EO11" s="625"/>
      <c r="EP11" s="625"/>
      <c r="EQ11" s="626"/>
      <c r="ER11" s="624"/>
      <c r="ES11" s="625"/>
      <c r="ET11" s="625"/>
      <c r="EU11" s="625"/>
      <c r="EV11" s="626"/>
      <c r="EW11" s="624"/>
      <c r="EX11" s="625"/>
      <c r="EY11" s="625"/>
      <c r="EZ11" s="625"/>
      <c r="FA11" s="635"/>
      <c r="FB11" s="624"/>
      <c r="FC11" s="625"/>
      <c r="FD11" s="625"/>
      <c r="FE11" s="625"/>
      <c r="FF11" s="626"/>
      <c r="FG11" s="624"/>
      <c r="FH11" s="625"/>
      <c r="FI11" s="625"/>
      <c r="FJ11" s="625"/>
      <c r="FK11" s="626"/>
      <c r="FL11" s="624"/>
      <c r="FM11" s="625"/>
      <c r="FN11" s="625"/>
      <c r="FO11" s="625"/>
      <c r="FP11" s="626"/>
      <c r="FQ11" s="624"/>
      <c r="FR11" s="625"/>
      <c r="FS11" s="625"/>
      <c r="FT11" s="625"/>
      <c r="FU11" s="626"/>
      <c r="FV11" s="624"/>
      <c r="FW11" s="625"/>
      <c r="FX11" s="625"/>
      <c r="FY11" s="625"/>
      <c r="FZ11" s="626"/>
      <c r="GA11" s="624"/>
      <c r="GB11" s="625"/>
      <c r="GC11" s="625"/>
      <c r="GD11" s="625"/>
      <c r="GE11" s="626"/>
      <c r="GF11" s="624"/>
      <c r="GG11" s="625"/>
      <c r="GH11" s="625"/>
      <c r="GI11" s="625"/>
      <c r="GJ11" s="626"/>
      <c r="GK11" s="624"/>
      <c r="GL11" s="625"/>
      <c r="GM11" s="625"/>
      <c r="GN11" s="625"/>
      <c r="GO11" s="626"/>
      <c r="GP11" s="624"/>
      <c r="GQ11" s="625"/>
      <c r="GR11" s="625"/>
      <c r="GS11" s="625"/>
      <c r="GT11" s="626"/>
      <c r="GU11" s="624"/>
      <c r="GV11" s="625"/>
      <c r="GW11" s="625"/>
      <c r="GX11" s="625"/>
      <c r="GY11" s="626"/>
      <c r="GZ11" s="624"/>
      <c r="HA11" s="625"/>
      <c r="HB11" s="625"/>
      <c r="HC11" s="625"/>
      <c r="HD11" s="626"/>
      <c r="HE11" s="624"/>
      <c r="HF11" s="625"/>
      <c r="HG11" s="625"/>
      <c r="HH11" s="625"/>
      <c r="HI11" s="626"/>
      <c r="HJ11" s="624"/>
      <c r="HK11" s="625"/>
      <c r="HL11" s="625"/>
      <c r="HM11" s="625"/>
      <c r="HN11" s="626"/>
      <c r="HO11" s="624"/>
      <c r="HP11" s="625"/>
      <c r="HQ11" s="625"/>
      <c r="HR11" s="625"/>
      <c r="HS11" s="626"/>
      <c r="HT11" s="624"/>
      <c r="HU11" s="625"/>
      <c r="HV11" s="625"/>
      <c r="HW11" s="625"/>
      <c r="HX11" s="626"/>
      <c r="HY11" s="624"/>
      <c r="HZ11" s="625"/>
      <c r="IA11" s="625"/>
      <c r="IB11" s="625"/>
      <c r="IC11" s="626"/>
      <c r="ID11" s="624"/>
      <c r="IE11" s="625"/>
      <c r="IF11" s="625"/>
      <c r="IG11" s="625"/>
      <c r="IH11" s="626"/>
      <c r="II11" s="624"/>
      <c r="IJ11" s="625"/>
      <c r="IK11" s="625"/>
      <c r="IL11" s="625"/>
      <c r="IM11" s="626"/>
      <c r="IN11" s="624"/>
      <c r="IO11" s="625"/>
      <c r="IP11" s="625"/>
      <c r="IQ11" s="625"/>
      <c r="IR11" s="626"/>
      <c r="IS11" s="624"/>
      <c r="IT11" s="625"/>
      <c r="IU11" s="625"/>
      <c r="IV11" s="625"/>
      <c r="IW11" s="626"/>
      <c r="IX11" s="624"/>
      <c r="IY11" s="625"/>
      <c r="IZ11" s="625"/>
      <c r="JA11" s="625"/>
      <c r="JB11" s="626"/>
      <c r="JC11" s="624"/>
      <c r="JD11" s="625"/>
      <c r="JE11" s="625"/>
      <c r="JF11" s="625"/>
      <c r="JG11" s="626"/>
      <c r="JH11" s="624"/>
      <c r="JI11" s="625"/>
      <c r="JJ11" s="625"/>
      <c r="JK11" s="625"/>
      <c r="JL11" s="626"/>
      <c r="JM11" s="624"/>
      <c r="JN11" s="625"/>
      <c r="JO11" s="625"/>
      <c r="JP11" s="625"/>
      <c r="JQ11" s="626"/>
      <c r="JR11" s="624"/>
      <c r="JS11" s="625"/>
      <c r="JT11" s="625"/>
      <c r="JU11" s="625"/>
      <c r="JV11" s="626"/>
      <c r="JW11" s="624"/>
      <c r="JX11" s="625"/>
      <c r="JY11" s="625"/>
      <c r="JZ11" s="625"/>
      <c r="KA11" s="626"/>
      <c r="KB11" s="624"/>
      <c r="KC11" s="625"/>
      <c r="KD11" s="625"/>
      <c r="KE11" s="625"/>
      <c r="KF11" s="626"/>
      <c r="KG11" s="624"/>
      <c r="KH11" s="625"/>
      <c r="KI11" s="625"/>
      <c r="KJ11" s="625"/>
      <c r="KK11" s="626"/>
      <c r="KL11" s="624"/>
      <c r="KM11" s="625"/>
      <c r="KN11" s="625"/>
      <c r="KO11" s="625"/>
      <c r="KP11" s="626"/>
      <c r="KQ11" s="624"/>
      <c r="KR11" s="625"/>
      <c r="KS11" s="625"/>
      <c r="KT11" s="625"/>
      <c r="KU11" s="626"/>
      <c r="KV11" s="624"/>
      <c r="KW11" s="625"/>
      <c r="KX11" s="625"/>
      <c r="KY11" s="625"/>
      <c r="KZ11" s="626"/>
      <c r="LA11" s="624"/>
      <c r="LB11" s="625"/>
      <c r="LC11" s="625"/>
      <c r="LD11" s="625"/>
      <c r="LE11" s="626"/>
      <c r="LF11" s="624"/>
      <c r="LG11" s="625"/>
      <c r="LH11" s="625"/>
      <c r="LI11" s="625"/>
      <c r="LJ11" s="626"/>
      <c r="LK11" s="624"/>
      <c r="LL11" s="625"/>
      <c r="LM11" s="625"/>
      <c r="LN11" s="625"/>
      <c r="LO11" s="626"/>
    </row>
    <row r="12" spans="1:327" ht="15.75" thickBot="1" x14ac:dyDescent="0.3">
      <c r="A12"/>
      <c r="B12" s="606"/>
      <c r="C12" s="607"/>
      <c r="D12" s="607"/>
      <c r="E12" s="607"/>
      <c r="F12" s="607"/>
      <c r="G12" s="607"/>
      <c r="H12" s="607"/>
      <c r="I12" s="607"/>
      <c r="J12" s="607"/>
      <c r="K12" s="607"/>
      <c r="L12" s="607"/>
      <c r="M12" s="608"/>
      <c r="N12" s="98"/>
      <c r="O12" s="606"/>
      <c r="P12" s="607"/>
      <c r="Q12" s="607"/>
      <c r="R12" s="607"/>
      <c r="S12" s="608"/>
      <c r="T12" s="606"/>
      <c r="U12" s="607"/>
      <c r="V12" s="607"/>
      <c r="W12" s="608"/>
      <c r="X12" s="606"/>
      <c r="Y12" s="607"/>
      <c r="Z12" s="607"/>
      <c r="AA12" s="608"/>
      <c r="AB12" s="606"/>
      <c r="AC12" s="607"/>
      <c r="AD12" s="607"/>
      <c r="AE12" s="608"/>
      <c r="AF12" s="606"/>
      <c r="AG12" s="607"/>
      <c r="AH12" s="607"/>
      <c r="AI12" s="607"/>
      <c r="AJ12" s="608"/>
      <c r="AK12" s="606"/>
      <c r="AL12" s="607"/>
      <c r="AM12" s="607"/>
      <c r="AN12" s="608"/>
      <c r="AO12" s="606"/>
      <c r="AP12" s="607"/>
      <c r="AQ12" s="607"/>
      <c r="AR12" s="607"/>
      <c r="AS12" s="608"/>
      <c r="AT12" s="606"/>
      <c r="AU12" s="607"/>
      <c r="AV12" s="607"/>
      <c r="AW12" s="608"/>
      <c r="AX12" s="606"/>
      <c r="AY12" s="607"/>
      <c r="AZ12" s="607"/>
      <c r="BA12" s="608"/>
      <c r="BB12" s="606"/>
      <c r="BC12" s="607"/>
      <c r="BD12" s="607"/>
      <c r="BE12" s="607"/>
      <c r="BF12" s="608"/>
      <c r="BG12" s="606"/>
      <c r="BH12" s="607"/>
      <c r="BI12" s="607"/>
      <c r="BJ12" s="608"/>
      <c r="BK12" s="606"/>
      <c r="BL12" s="607"/>
      <c r="BM12" s="607"/>
      <c r="BN12" s="608"/>
      <c r="BO12" s="98"/>
      <c r="BP12" s="606"/>
      <c r="BQ12" s="607"/>
      <c r="BR12" s="607"/>
      <c r="BS12" s="607"/>
      <c r="BT12" s="608"/>
      <c r="BU12" s="606"/>
      <c r="BV12" s="607"/>
      <c r="BW12" s="607"/>
      <c r="BX12" s="607"/>
      <c r="BY12" s="608"/>
      <c r="BZ12" s="606"/>
      <c r="CA12" s="607"/>
      <c r="CB12" s="607"/>
      <c r="CC12" s="607"/>
      <c r="CD12" s="608"/>
      <c r="CE12" s="606"/>
      <c r="CF12" s="607"/>
      <c r="CG12" s="607"/>
      <c r="CH12" s="607"/>
      <c r="CI12" s="608"/>
      <c r="CJ12" s="606"/>
      <c r="CK12" s="607"/>
      <c r="CL12" s="607"/>
      <c r="CM12" s="607"/>
      <c r="CN12" s="608"/>
      <c r="CO12" s="606"/>
      <c r="CP12" s="607"/>
      <c r="CQ12" s="607"/>
      <c r="CR12" s="607"/>
      <c r="CS12" s="608"/>
      <c r="CT12" s="606"/>
      <c r="CU12" s="607"/>
      <c r="CV12" s="607"/>
      <c r="CW12" s="607"/>
      <c r="CX12" s="608"/>
      <c r="CY12" s="606"/>
      <c r="CZ12" s="607"/>
      <c r="DA12" s="607"/>
      <c r="DB12" s="607"/>
      <c r="DC12" s="608"/>
      <c r="DD12" s="606"/>
      <c r="DE12" s="607"/>
      <c r="DF12" s="607"/>
      <c r="DG12" s="607"/>
      <c r="DH12" s="608"/>
      <c r="DI12" s="606"/>
      <c r="DJ12" s="607"/>
      <c r="DK12" s="607"/>
      <c r="DL12" s="607"/>
      <c r="DM12" s="608"/>
      <c r="DN12" s="606"/>
      <c r="DO12" s="607"/>
      <c r="DP12" s="607"/>
      <c r="DQ12" s="607"/>
      <c r="DR12" s="608"/>
      <c r="DS12" s="606"/>
      <c r="DT12" s="607"/>
      <c r="DU12" s="607"/>
      <c r="DV12" s="607"/>
      <c r="DW12" s="608"/>
      <c r="DX12" s="606"/>
      <c r="DY12" s="607"/>
      <c r="DZ12" s="607"/>
      <c r="EA12" s="607"/>
      <c r="EB12" s="608"/>
      <c r="EC12" s="606"/>
      <c r="ED12" s="607"/>
      <c r="EE12" s="607"/>
      <c r="EF12" s="607"/>
      <c r="EG12" s="608"/>
      <c r="EH12" s="606"/>
      <c r="EI12" s="607"/>
      <c r="EJ12" s="607"/>
      <c r="EK12" s="607"/>
      <c r="EL12" s="608"/>
      <c r="EM12" s="606"/>
      <c r="EN12" s="607"/>
      <c r="EO12" s="607"/>
      <c r="EP12" s="607"/>
      <c r="EQ12" s="608"/>
      <c r="ER12" s="606"/>
      <c r="ES12" s="607"/>
      <c r="ET12" s="607"/>
      <c r="EU12" s="607"/>
      <c r="EV12" s="608"/>
      <c r="EW12" s="606"/>
      <c r="EX12" s="607"/>
      <c r="EY12" s="607"/>
      <c r="EZ12" s="607"/>
      <c r="FA12" s="632"/>
      <c r="FB12" s="606"/>
      <c r="FC12" s="607"/>
      <c r="FD12" s="607"/>
      <c r="FE12" s="607"/>
      <c r="FF12" s="608"/>
      <c r="FG12" s="606"/>
      <c r="FH12" s="607"/>
      <c r="FI12" s="607"/>
      <c r="FJ12" s="607"/>
      <c r="FK12" s="608"/>
      <c r="FL12" s="606"/>
      <c r="FM12" s="607"/>
      <c r="FN12" s="607"/>
      <c r="FO12" s="607"/>
      <c r="FP12" s="608"/>
      <c r="FQ12" s="606"/>
      <c r="FR12" s="607"/>
      <c r="FS12" s="607"/>
      <c r="FT12" s="607"/>
      <c r="FU12" s="608"/>
      <c r="FV12" s="606"/>
      <c r="FW12" s="607"/>
      <c r="FX12" s="607"/>
      <c r="FY12" s="607"/>
      <c r="FZ12" s="608"/>
      <c r="GA12" s="606"/>
      <c r="GB12" s="607"/>
      <c r="GC12" s="607"/>
      <c r="GD12" s="607"/>
      <c r="GE12" s="608"/>
      <c r="GF12" s="606"/>
      <c r="GG12" s="607"/>
      <c r="GH12" s="607"/>
      <c r="GI12" s="607"/>
      <c r="GJ12" s="608"/>
      <c r="GK12" s="606"/>
      <c r="GL12" s="607"/>
      <c r="GM12" s="607"/>
      <c r="GN12" s="607"/>
      <c r="GO12" s="608"/>
      <c r="GP12" s="606"/>
      <c r="GQ12" s="607"/>
      <c r="GR12" s="607"/>
      <c r="GS12" s="607"/>
      <c r="GT12" s="608"/>
      <c r="GU12" s="606"/>
      <c r="GV12" s="607"/>
      <c r="GW12" s="607"/>
      <c r="GX12" s="607"/>
      <c r="GY12" s="608"/>
      <c r="GZ12" s="606"/>
      <c r="HA12" s="607"/>
      <c r="HB12" s="607"/>
      <c r="HC12" s="607"/>
      <c r="HD12" s="608"/>
      <c r="HE12" s="606"/>
      <c r="HF12" s="607"/>
      <c r="HG12" s="607"/>
      <c r="HH12" s="607"/>
      <c r="HI12" s="608"/>
      <c r="HJ12" s="606"/>
      <c r="HK12" s="607"/>
      <c r="HL12" s="607"/>
      <c r="HM12" s="607"/>
      <c r="HN12" s="608"/>
      <c r="HO12" s="606"/>
      <c r="HP12" s="607"/>
      <c r="HQ12" s="607"/>
      <c r="HR12" s="607"/>
      <c r="HS12" s="608"/>
      <c r="HT12" s="606"/>
      <c r="HU12" s="607"/>
      <c r="HV12" s="607"/>
      <c r="HW12" s="607"/>
      <c r="HX12" s="608"/>
      <c r="HY12" s="606"/>
      <c r="HZ12" s="607"/>
      <c r="IA12" s="607"/>
      <c r="IB12" s="607"/>
      <c r="IC12" s="608"/>
      <c r="ID12" s="606"/>
      <c r="IE12" s="607"/>
      <c r="IF12" s="607"/>
      <c r="IG12" s="607"/>
      <c r="IH12" s="608"/>
      <c r="II12" s="606"/>
      <c r="IJ12" s="607"/>
      <c r="IK12" s="607"/>
      <c r="IL12" s="607"/>
      <c r="IM12" s="608"/>
      <c r="IN12" s="606"/>
      <c r="IO12" s="607"/>
      <c r="IP12" s="607"/>
      <c r="IQ12" s="607"/>
      <c r="IR12" s="608"/>
      <c r="IS12" s="606"/>
      <c r="IT12" s="607"/>
      <c r="IU12" s="607"/>
      <c r="IV12" s="607"/>
      <c r="IW12" s="608"/>
      <c r="IX12" s="606"/>
      <c r="IY12" s="607"/>
      <c r="IZ12" s="607"/>
      <c r="JA12" s="607"/>
      <c r="JB12" s="608"/>
      <c r="JC12" s="606"/>
      <c r="JD12" s="607"/>
      <c r="JE12" s="607"/>
      <c r="JF12" s="607"/>
      <c r="JG12" s="608"/>
      <c r="JH12" s="606"/>
      <c r="JI12" s="607"/>
      <c r="JJ12" s="607"/>
      <c r="JK12" s="607"/>
      <c r="JL12" s="608"/>
      <c r="JM12" s="606"/>
      <c r="JN12" s="607"/>
      <c r="JO12" s="607"/>
      <c r="JP12" s="607"/>
      <c r="JQ12" s="608"/>
      <c r="JR12" s="606"/>
      <c r="JS12" s="607"/>
      <c r="JT12" s="607"/>
      <c r="JU12" s="607"/>
      <c r="JV12" s="608"/>
      <c r="JW12" s="606"/>
      <c r="JX12" s="607"/>
      <c r="JY12" s="607"/>
      <c r="JZ12" s="607"/>
      <c r="KA12" s="608"/>
      <c r="KB12" s="606"/>
      <c r="KC12" s="607"/>
      <c r="KD12" s="607"/>
      <c r="KE12" s="607"/>
      <c r="KF12" s="608"/>
      <c r="KG12" s="606"/>
      <c r="KH12" s="607"/>
      <c r="KI12" s="607"/>
      <c r="KJ12" s="607"/>
      <c r="KK12" s="608"/>
      <c r="KL12" s="606"/>
      <c r="KM12" s="607"/>
      <c r="KN12" s="607"/>
      <c r="KO12" s="607"/>
      <c r="KP12" s="608"/>
      <c r="KQ12" s="606"/>
      <c r="KR12" s="607"/>
      <c r="KS12" s="607"/>
      <c r="KT12" s="607"/>
      <c r="KU12" s="608"/>
      <c r="KV12" s="606"/>
      <c r="KW12" s="607"/>
      <c r="KX12" s="607"/>
      <c r="KY12" s="607"/>
      <c r="KZ12" s="608"/>
      <c r="LA12" s="606"/>
      <c r="LB12" s="607"/>
      <c r="LC12" s="607"/>
      <c r="LD12" s="607"/>
      <c r="LE12" s="608"/>
      <c r="LF12" s="606"/>
      <c r="LG12" s="607"/>
      <c r="LH12" s="607"/>
      <c r="LI12" s="607"/>
      <c r="LJ12" s="608"/>
      <c r="LK12" s="606"/>
      <c r="LL12" s="607"/>
      <c r="LM12" s="607"/>
      <c r="LN12" s="607"/>
      <c r="LO12" s="608"/>
    </row>
    <row r="13" spans="1:327" s="240" customFormat="1" x14ac:dyDescent="0.25">
      <c r="A13" s="240" t="s">
        <v>849</v>
      </c>
      <c r="B13" s="618" t="str">
        <f>IFERROR((B5-B6)/B5,"S/D")</f>
        <v>S/D</v>
      </c>
      <c r="C13" s="619">
        <v>0.96</v>
      </c>
      <c r="D13" s="619">
        <v>0.97499999999999998</v>
      </c>
      <c r="E13" s="619">
        <f>IFERROR((E5-E6)/E5,"S/D")</f>
        <v>0.94930875576036866</v>
      </c>
      <c r="F13" s="619">
        <v>0.98</v>
      </c>
      <c r="G13" s="619">
        <f t="shared" ref="G13:M13" si="11">IFERROR((G5-G6)/G5,"S/D")</f>
        <v>0.95959595959595956</v>
      </c>
      <c r="H13" s="619">
        <f t="shared" si="11"/>
        <v>0.97575757575757571</v>
      </c>
      <c r="I13" s="619">
        <f t="shared" si="11"/>
        <v>0.95814977973568283</v>
      </c>
      <c r="J13" s="619">
        <f t="shared" si="11"/>
        <v>0.95744680851063835</v>
      </c>
      <c r="K13" s="619">
        <f t="shared" si="11"/>
        <v>0.91860465116279066</v>
      </c>
      <c r="L13" s="619" t="str">
        <f t="shared" si="11"/>
        <v>S/D</v>
      </c>
      <c r="M13" s="620" t="str">
        <f t="shared" si="11"/>
        <v>S/D</v>
      </c>
      <c r="N13" s="98"/>
      <c r="O13" s="618" t="str">
        <f t="shared" ref="O13:AT13" si="12">IFERROR((O5-O6)/O5,"S/D")</f>
        <v>S/D</v>
      </c>
      <c r="P13" s="619" t="str">
        <f t="shared" si="12"/>
        <v>S/D</v>
      </c>
      <c r="Q13" s="619" t="str">
        <f t="shared" si="12"/>
        <v>S/D</v>
      </c>
      <c r="R13" s="619" t="str">
        <f t="shared" si="12"/>
        <v>S/D</v>
      </c>
      <c r="S13" s="620" t="str">
        <f t="shared" si="12"/>
        <v>S/D</v>
      </c>
      <c r="T13" s="618" t="str">
        <f t="shared" si="12"/>
        <v>S/D</v>
      </c>
      <c r="U13" s="619">
        <f t="shared" si="12"/>
        <v>0.9464285714285714</v>
      </c>
      <c r="V13" s="619" t="str">
        <f t="shared" si="12"/>
        <v>S/D</v>
      </c>
      <c r="W13" s="620">
        <f t="shared" si="12"/>
        <v>0.95890410958904104</v>
      </c>
      <c r="X13" s="618" t="str">
        <f t="shared" si="12"/>
        <v>S/D</v>
      </c>
      <c r="Y13" s="619">
        <f t="shared" si="12"/>
        <v>0.95714285714285718</v>
      </c>
      <c r="Z13" s="619">
        <f t="shared" si="12"/>
        <v>0.9464285714285714</v>
      </c>
      <c r="AA13" s="620">
        <f t="shared" si="12"/>
        <v>1</v>
      </c>
      <c r="AB13" s="618" t="str">
        <f t="shared" si="12"/>
        <v>S/D</v>
      </c>
      <c r="AC13" s="619">
        <f t="shared" si="12"/>
        <v>0.93103448275862066</v>
      </c>
      <c r="AD13" s="619">
        <f t="shared" si="12"/>
        <v>0.93975903614457834</v>
      </c>
      <c r="AE13" s="620">
        <f t="shared" si="12"/>
        <v>0.97368421052631582</v>
      </c>
      <c r="AF13" s="618">
        <f t="shared" si="12"/>
        <v>1</v>
      </c>
      <c r="AG13" s="619">
        <f t="shared" si="12"/>
        <v>0.98630136986301364</v>
      </c>
      <c r="AH13" s="619">
        <f t="shared" si="12"/>
        <v>0.96470588235294119</v>
      </c>
      <c r="AI13" s="619">
        <f t="shared" si="12"/>
        <v>0.96039603960396036</v>
      </c>
      <c r="AJ13" s="620" t="str">
        <f t="shared" si="12"/>
        <v>S/D</v>
      </c>
      <c r="AK13" s="618" t="str">
        <f t="shared" si="12"/>
        <v>S/D</v>
      </c>
      <c r="AL13" s="619" t="str">
        <f t="shared" si="12"/>
        <v>S/D</v>
      </c>
      <c r="AM13" s="619" t="str">
        <f t="shared" si="12"/>
        <v>S/D</v>
      </c>
      <c r="AN13" s="620">
        <f t="shared" si="12"/>
        <v>0.95959595959595956</v>
      </c>
      <c r="AO13" s="618" t="str">
        <f t="shared" si="12"/>
        <v>S/D</v>
      </c>
      <c r="AP13" s="619" t="str">
        <f t="shared" si="12"/>
        <v>S/D</v>
      </c>
      <c r="AQ13" s="619" t="str">
        <f t="shared" si="12"/>
        <v>S/D</v>
      </c>
      <c r="AR13" s="619">
        <f t="shared" si="12"/>
        <v>0.97058823529411764</v>
      </c>
      <c r="AS13" s="620">
        <f t="shared" si="12"/>
        <v>0.97938144329896903</v>
      </c>
      <c r="AT13" s="618">
        <f t="shared" si="12"/>
        <v>0.98837209302325579</v>
      </c>
      <c r="AU13" s="619">
        <f t="shared" ref="AU13:BN13" si="13">IFERROR((AU5-AU6)/AU5,"S/D")</f>
        <v>0.98275862068965514</v>
      </c>
      <c r="AV13" s="619">
        <f t="shared" si="13"/>
        <v>0.94017094017094016</v>
      </c>
      <c r="AW13" s="620">
        <f t="shared" si="13"/>
        <v>0.93333333333333335</v>
      </c>
      <c r="AX13" s="618">
        <f t="shared" si="13"/>
        <v>0.94202898550724634</v>
      </c>
      <c r="AY13" s="619">
        <f t="shared" si="13"/>
        <v>0.95744680851063835</v>
      </c>
      <c r="AZ13" s="619">
        <f t="shared" si="13"/>
        <v>0.9553571428571429</v>
      </c>
      <c r="BA13" s="620">
        <f t="shared" si="13"/>
        <v>0.97619047619047616</v>
      </c>
      <c r="BB13" s="618">
        <f t="shared" si="13"/>
        <v>1</v>
      </c>
      <c r="BC13" s="619">
        <f t="shared" si="13"/>
        <v>0.95774647887323938</v>
      </c>
      <c r="BD13" s="619" t="str">
        <f t="shared" si="13"/>
        <v>S/D</v>
      </c>
      <c r="BE13" s="619" t="str">
        <f t="shared" si="13"/>
        <v>S/D</v>
      </c>
      <c r="BF13" s="620" t="str">
        <f t="shared" si="13"/>
        <v>S/D</v>
      </c>
      <c r="BG13" s="618" t="str">
        <f t="shared" si="13"/>
        <v>S/D</v>
      </c>
      <c r="BH13" s="619" t="str">
        <f t="shared" si="13"/>
        <v>S/D</v>
      </c>
      <c r="BI13" s="619" t="str">
        <f t="shared" si="13"/>
        <v>S/D</v>
      </c>
      <c r="BJ13" s="620" t="str">
        <f t="shared" si="13"/>
        <v>S/D</v>
      </c>
      <c r="BK13" s="618" t="str">
        <f t="shared" si="13"/>
        <v>S/D</v>
      </c>
      <c r="BL13" s="619" t="str">
        <f t="shared" si="13"/>
        <v>S/D</v>
      </c>
      <c r="BM13" s="619" t="str">
        <f t="shared" si="13"/>
        <v>S/D</v>
      </c>
      <c r="BN13" s="620" t="str">
        <f t="shared" si="13"/>
        <v>S/D</v>
      </c>
      <c r="BO13" s="98"/>
      <c r="BP13" s="618" t="str">
        <f>IFERROR((BP5-BP6)/BP5,"S/D")</f>
        <v>S/D</v>
      </c>
      <c r="BQ13" s="619" t="str">
        <f>IFERROR((BQ5-BQ6)/BQ5,"S/D")</f>
        <v>S/D</v>
      </c>
      <c r="BR13" s="619" t="str">
        <f t="shared" ref="BR13:EC13" si="14">IFERROR((BR5-BR6)/BR5,"S/D")</f>
        <v>S/D</v>
      </c>
      <c r="BS13" s="619" t="str">
        <f t="shared" si="14"/>
        <v>S/D</v>
      </c>
      <c r="BT13" s="620" t="str">
        <f t="shared" si="14"/>
        <v>S/D</v>
      </c>
      <c r="BU13" s="618" t="str">
        <f t="shared" si="14"/>
        <v>S/D</v>
      </c>
      <c r="BV13" s="619" t="str">
        <f t="shared" si="14"/>
        <v>S/D</v>
      </c>
      <c r="BW13" s="619" t="str">
        <f t="shared" si="14"/>
        <v>S/D</v>
      </c>
      <c r="BX13" s="619" t="str">
        <f t="shared" si="14"/>
        <v>S/D</v>
      </c>
      <c r="BY13" s="620" t="str">
        <f t="shared" si="14"/>
        <v>S/D</v>
      </c>
      <c r="BZ13" s="618" t="str">
        <f t="shared" si="14"/>
        <v>S/D</v>
      </c>
      <c r="CA13" s="619" t="str">
        <f t="shared" si="14"/>
        <v>S/D</v>
      </c>
      <c r="CB13" s="619" t="str">
        <f t="shared" si="14"/>
        <v>S/D</v>
      </c>
      <c r="CC13" s="619" t="str">
        <f t="shared" si="14"/>
        <v>S/D</v>
      </c>
      <c r="CD13" s="620" t="str">
        <f t="shared" si="14"/>
        <v>S/D</v>
      </c>
      <c r="CE13" s="618" t="str">
        <f t="shared" si="14"/>
        <v>S/D</v>
      </c>
      <c r="CF13" s="619" t="str">
        <f t="shared" si="14"/>
        <v>S/D</v>
      </c>
      <c r="CG13" s="619" t="str">
        <f t="shared" si="14"/>
        <v>S/D</v>
      </c>
      <c r="CH13" s="619" t="str">
        <f t="shared" si="14"/>
        <v>S/D</v>
      </c>
      <c r="CI13" s="620" t="str">
        <f t="shared" si="14"/>
        <v>S/D</v>
      </c>
      <c r="CJ13" s="618" t="str">
        <f t="shared" si="14"/>
        <v>S/D</v>
      </c>
      <c r="CK13" s="619" t="str">
        <f t="shared" si="14"/>
        <v>S/D</v>
      </c>
      <c r="CL13" s="619" t="str">
        <f t="shared" si="14"/>
        <v>S/D</v>
      </c>
      <c r="CM13" s="619" t="str">
        <f t="shared" si="14"/>
        <v>S/D</v>
      </c>
      <c r="CN13" s="620" t="str">
        <f t="shared" si="14"/>
        <v>S/D</v>
      </c>
      <c r="CO13" s="618" t="str">
        <f t="shared" si="14"/>
        <v>S/D</v>
      </c>
      <c r="CP13" s="619" t="str">
        <f t="shared" si="14"/>
        <v>S/D</v>
      </c>
      <c r="CQ13" s="619" t="str">
        <f t="shared" si="14"/>
        <v>S/D</v>
      </c>
      <c r="CR13" s="619" t="str">
        <f t="shared" si="14"/>
        <v>S/D</v>
      </c>
      <c r="CS13" s="620" t="str">
        <f t="shared" si="14"/>
        <v>S/D</v>
      </c>
      <c r="CT13" s="618">
        <f t="shared" si="14"/>
        <v>1</v>
      </c>
      <c r="CU13" s="619">
        <f t="shared" si="14"/>
        <v>0.9285714285714286</v>
      </c>
      <c r="CV13" s="619">
        <f t="shared" si="14"/>
        <v>0.89473684210526316</v>
      </c>
      <c r="CW13" s="619">
        <f t="shared" si="14"/>
        <v>1</v>
      </c>
      <c r="CX13" s="620" t="str">
        <f t="shared" si="14"/>
        <v>S/D</v>
      </c>
      <c r="CY13" s="618" t="str">
        <f t="shared" si="14"/>
        <v>S/D</v>
      </c>
      <c r="CZ13" s="619" t="str">
        <f t="shared" si="14"/>
        <v>S/D</v>
      </c>
      <c r="DA13" s="619" t="str">
        <f t="shared" si="14"/>
        <v>S/D</v>
      </c>
      <c r="DB13" s="619" t="str">
        <f t="shared" si="14"/>
        <v>S/D</v>
      </c>
      <c r="DC13" s="620" t="str">
        <f t="shared" si="14"/>
        <v>S/D</v>
      </c>
      <c r="DD13" s="618">
        <f t="shared" si="14"/>
        <v>1</v>
      </c>
      <c r="DE13" s="619">
        <f t="shared" si="14"/>
        <v>0.72727272727272729</v>
      </c>
      <c r="DF13" s="619">
        <f t="shared" si="14"/>
        <v>1</v>
      </c>
      <c r="DG13" s="619">
        <f t="shared" si="14"/>
        <v>1</v>
      </c>
      <c r="DH13" s="620">
        <f t="shared" si="14"/>
        <v>1</v>
      </c>
      <c r="DI13" s="618" t="str">
        <f t="shared" si="14"/>
        <v>S/D</v>
      </c>
      <c r="DJ13" s="619" t="str">
        <f t="shared" si="14"/>
        <v>S/D</v>
      </c>
      <c r="DK13" s="619" t="str">
        <f t="shared" si="14"/>
        <v>S/D</v>
      </c>
      <c r="DL13" s="619" t="str">
        <f t="shared" si="14"/>
        <v>S/D</v>
      </c>
      <c r="DM13" s="620" t="str">
        <f t="shared" si="14"/>
        <v>S/D</v>
      </c>
      <c r="DN13" s="618">
        <f t="shared" si="14"/>
        <v>1</v>
      </c>
      <c r="DO13" s="619">
        <f t="shared" si="14"/>
        <v>1</v>
      </c>
      <c r="DP13" s="619">
        <f t="shared" si="14"/>
        <v>1</v>
      </c>
      <c r="DQ13" s="619">
        <f t="shared" si="14"/>
        <v>0.95454545454545459</v>
      </c>
      <c r="DR13" s="620">
        <f t="shared" si="14"/>
        <v>0.81818181818181823</v>
      </c>
      <c r="DS13" s="618">
        <f t="shared" si="14"/>
        <v>0.88888888888888884</v>
      </c>
      <c r="DT13" s="619">
        <f t="shared" si="14"/>
        <v>1</v>
      </c>
      <c r="DU13" s="619">
        <f t="shared" si="14"/>
        <v>1</v>
      </c>
      <c r="DV13" s="619">
        <f t="shared" si="14"/>
        <v>0.92</v>
      </c>
      <c r="DW13" s="620">
        <f t="shared" si="14"/>
        <v>0.94736842105263153</v>
      </c>
      <c r="DX13" s="618">
        <f t="shared" si="14"/>
        <v>1</v>
      </c>
      <c r="DY13" s="619">
        <f t="shared" si="14"/>
        <v>1</v>
      </c>
      <c r="DZ13" s="619">
        <f t="shared" si="14"/>
        <v>1</v>
      </c>
      <c r="EA13" s="619" t="str">
        <f t="shared" si="14"/>
        <v>S/D</v>
      </c>
      <c r="EB13" s="620" t="str">
        <f t="shared" si="14"/>
        <v>S/D</v>
      </c>
      <c r="EC13" s="618" t="str">
        <f t="shared" si="14"/>
        <v>S/D</v>
      </c>
      <c r="ED13" s="619" t="str">
        <f t="shared" ref="ED13:GO13" si="15">IFERROR((ED5-ED6)/ED5,"S/D")</f>
        <v>S/D</v>
      </c>
      <c r="EE13" s="619" t="str">
        <f t="shared" si="15"/>
        <v>S/D</v>
      </c>
      <c r="EF13" s="619" t="str">
        <f t="shared" si="15"/>
        <v>S/D</v>
      </c>
      <c r="EG13" s="620" t="str">
        <f t="shared" si="15"/>
        <v>S/D</v>
      </c>
      <c r="EH13" s="618" t="str">
        <f t="shared" si="15"/>
        <v>S/D</v>
      </c>
      <c r="EI13" s="619" t="str">
        <f t="shared" si="15"/>
        <v>S/D</v>
      </c>
      <c r="EJ13" s="619">
        <f t="shared" si="15"/>
        <v>0.85</v>
      </c>
      <c r="EK13" s="619">
        <f t="shared" si="15"/>
        <v>0.94117647058823528</v>
      </c>
      <c r="EL13" s="620">
        <f t="shared" si="15"/>
        <v>1</v>
      </c>
      <c r="EM13" s="618">
        <f t="shared" si="15"/>
        <v>0.94871794871794868</v>
      </c>
      <c r="EN13" s="619">
        <f t="shared" si="15"/>
        <v>0.93548387096774188</v>
      </c>
      <c r="EO13" s="619">
        <f t="shared" si="15"/>
        <v>0.92307692307692313</v>
      </c>
      <c r="EP13" s="619" t="str">
        <f t="shared" si="15"/>
        <v>S/D</v>
      </c>
      <c r="EQ13" s="620" t="str">
        <f t="shared" si="15"/>
        <v>S/D</v>
      </c>
      <c r="ER13" s="618">
        <f t="shared" si="15"/>
        <v>1</v>
      </c>
      <c r="ES13" s="619">
        <f t="shared" si="15"/>
        <v>0.95652173913043481</v>
      </c>
      <c r="ET13" s="619">
        <f t="shared" si="15"/>
        <v>1</v>
      </c>
      <c r="EU13" s="619">
        <f t="shared" si="15"/>
        <v>1</v>
      </c>
      <c r="EV13" s="620">
        <f t="shared" si="15"/>
        <v>0.93333333333333335</v>
      </c>
      <c r="EW13" s="618">
        <f t="shared" si="15"/>
        <v>1</v>
      </c>
      <c r="EX13" s="619" t="str">
        <f t="shared" si="15"/>
        <v>S/D</v>
      </c>
      <c r="EY13" s="619" t="str">
        <f t="shared" si="15"/>
        <v>S/D</v>
      </c>
      <c r="EZ13" s="619" t="str">
        <f t="shared" si="15"/>
        <v>S/D</v>
      </c>
      <c r="FA13" s="633" t="str">
        <f t="shared" si="15"/>
        <v>S/D</v>
      </c>
      <c r="FB13" s="618">
        <f t="shared" si="15"/>
        <v>0.9375</v>
      </c>
      <c r="FC13" s="619">
        <f t="shared" si="15"/>
        <v>1</v>
      </c>
      <c r="FD13" s="619">
        <f t="shared" si="15"/>
        <v>1</v>
      </c>
      <c r="FE13" s="619">
        <f t="shared" si="15"/>
        <v>1</v>
      </c>
      <c r="FF13" s="620">
        <f t="shared" si="15"/>
        <v>1</v>
      </c>
      <c r="FG13" s="618">
        <f t="shared" si="15"/>
        <v>1</v>
      </c>
      <c r="FH13" s="619">
        <f t="shared" si="15"/>
        <v>1</v>
      </c>
      <c r="FI13" s="619">
        <f t="shared" si="15"/>
        <v>1</v>
      </c>
      <c r="FJ13" s="619">
        <f t="shared" si="15"/>
        <v>1</v>
      </c>
      <c r="FK13" s="620">
        <f t="shared" si="15"/>
        <v>0.90322580645161288</v>
      </c>
      <c r="FL13" s="618">
        <f t="shared" si="15"/>
        <v>0.96153846153846156</v>
      </c>
      <c r="FM13" s="619">
        <f t="shared" si="15"/>
        <v>1</v>
      </c>
      <c r="FN13" s="619">
        <f t="shared" si="15"/>
        <v>0.94736842105263153</v>
      </c>
      <c r="FO13" s="619">
        <f t="shared" si="15"/>
        <v>0.89473684210526316</v>
      </c>
      <c r="FP13" s="620" t="str">
        <f t="shared" si="15"/>
        <v>S/D</v>
      </c>
      <c r="FQ13" s="618" t="str">
        <f t="shared" si="15"/>
        <v>S/D</v>
      </c>
      <c r="FR13" s="619" t="str">
        <f t="shared" si="15"/>
        <v>S/D</v>
      </c>
      <c r="FS13" s="619" t="str">
        <f t="shared" si="15"/>
        <v>S/D</v>
      </c>
      <c r="FT13" s="619" t="str">
        <f t="shared" si="15"/>
        <v>S/D</v>
      </c>
      <c r="FU13" s="620" t="str">
        <f t="shared" si="15"/>
        <v>S/D</v>
      </c>
      <c r="FV13" s="618" t="str">
        <f t="shared" si="15"/>
        <v>S/D</v>
      </c>
      <c r="FW13" s="619" t="str">
        <f t="shared" si="15"/>
        <v>S/D</v>
      </c>
      <c r="FX13" s="619" t="str">
        <f t="shared" si="15"/>
        <v>S/D</v>
      </c>
      <c r="FY13" s="619" t="str">
        <f t="shared" si="15"/>
        <v>S/D</v>
      </c>
      <c r="FZ13" s="620" t="str">
        <f t="shared" si="15"/>
        <v>S/D</v>
      </c>
      <c r="GA13" s="618" t="str">
        <f t="shared" si="15"/>
        <v>S/D</v>
      </c>
      <c r="GB13" s="619" t="str">
        <f t="shared" si="15"/>
        <v>S/D</v>
      </c>
      <c r="GC13" s="619" t="str">
        <f t="shared" si="15"/>
        <v>S/D</v>
      </c>
      <c r="GD13" s="619" t="str">
        <f t="shared" si="15"/>
        <v>S/D</v>
      </c>
      <c r="GE13" s="620" t="str">
        <f t="shared" si="15"/>
        <v>S/D</v>
      </c>
      <c r="GF13" s="618" t="str">
        <f t="shared" si="15"/>
        <v>S/D</v>
      </c>
      <c r="GG13" s="619" t="str">
        <f t="shared" si="15"/>
        <v>S/D</v>
      </c>
      <c r="GH13" s="619" t="str">
        <f t="shared" si="15"/>
        <v>S/D</v>
      </c>
      <c r="GI13" s="619" t="str">
        <f t="shared" si="15"/>
        <v>S/D</v>
      </c>
      <c r="GJ13" s="620" t="str">
        <f t="shared" si="15"/>
        <v>S/D</v>
      </c>
      <c r="GK13" s="618">
        <f t="shared" si="15"/>
        <v>0.90909090909090906</v>
      </c>
      <c r="GL13" s="619">
        <f t="shared" si="15"/>
        <v>0.95833333333333337</v>
      </c>
      <c r="GM13" s="619">
        <f t="shared" si="15"/>
        <v>1</v>
      </c>
      <c r="GN13" s="619">
        <f t="shared" si="15"/>
        <v>0.8571428571428571</v>
      </c>
      <c r="GO13" s="620">
        <f t="shared" si="15"/>
        <v>1</v>
      </c>
      <c r="GP13" s="618" t="str">
        <f t="shared" ref="GP13:JA13" si="16">IFERROR((GP5-GP6)/GP5,"S/D")</f>
        <v>S/D</v>
      </c>
      <c r="GQ13" s="619" t="str">
        <f t="shared" si="16"/>
        <v>S/D</v>
      </c>
      <c r="GR13" s="619" t="str">
        <f t="shared" si="16"/>
        <v>S/D</v>
      </c>
      <c r="GS13" s="619" t="str">
        <f t="shared" si="16"/>
        <v>S/D</v>
      </c>
      <c r="GT13" s="620" t="str">
        <f t="shared" si="16"/>
        <v>S/D</v>
      </c>
      <c r="GU13" s="618" t="str">
        <f t="shared" si="16"/>
        <v>S/D</v>
      </c>
      <c r="GV13" s="619" t="str">
        <f t="shared" si="16"/>
        <v>S/D</v>
      </c>
      <c r="GW13" s="619" t="str">
        <f t="shared" si="16"/>
        <v>S/D</v>
      </c>
      <c r="GX13" s="619" t="str">
        <f t="shared" si="16"/>
        <v>S/D</v>
      </c>
      <c r="GY13" s="620" t="str">
        <f t="shared" si="16"/>
        <v>S/D</v>
      </c>
      <c r="GZ13" s="618" t="str">
        <f t="shared" si="16"/>
        <v>S/D</v>
      </c>
      <c r="HA13" s="619" t="str">
        <f t="shared" si="16"/>
        <v>S/D</v>
      </c>
      <c r="HB13" s="619" t="str">
        <f t="shared" si="16"/>
        <v>S/D</v>
      </c>
      <c r="HC13" s="619" t="str">
        <f t="shared" si="16"/>
        <v>S/D</v>
      </c>
      <c r="HD13" s="620" t="str">
        <f t="shared" si="16"/>
        <v>S/D</v>
      </c>
      <c r="HE13" s="618">
        <f t="shared" si="16"/>
        <v>1</v>
      </c>
      <c r="HF13" s="619">
        <f t="shared" si="16"/>
        <v>1</v>
      </c>
      <c r="HG13" s="619">
        <f t="shared" si="16"/>
        <v>1</v>
      </c>
      <c r="HH13" s="619">
        <f t="shared" si="16"/>
        <v>0.83333333333333337</v>
      </c>
      <c r="HI13" s="620">
        <f t="shared" si="16"/>
        <v>1</v>
      </c>
      <c r="HJ13" s="618">
        <f t="shared" si="16"/>
        <v>0.93333333333333335</v>
      </c>
      <c r="HK13" s="619">
        <f t="shared" si="16"/>
        <v>1</v>
      </c>
      <c r="HL13" s="619">
        <f t="shared" si="16"/>
        <v>1</v>
      </c>
      <c r="HM13" s="619">
        <f t="shared" si="16"/>
        <v>0.96296296296296291</v>
      </c>
      <c r="HN13" s="620">
        <f t="shared" si="16"/>
        <v>1</v>
      </c>
      <c r="HO13" s="618">
        <f t="shared" si="16"/>
        <v>1</v>
      </c>
      <c r="HP13" s="619">
        <f t="shared" si="16"/>
        <v>1</v>
      </c>
      <c r="HQ13" s="619">
        <f t="shared" si="16"/>
        <v>0.96296296296296291</v>
      </c>
      <c r="HR13" s="619">
        <f t="shared" si="16"/>
        <v>1</v>
      </c>
      <c r="HS13" s="620">
        <f t="shared" si="16"/>
        <v>1</v>
      </c>
      <c r="HT13" s="618">
        <f t="shared" si="16"/>
        <v>1</v>
      </c>
      <c r="HU13" s="619">
        <f t="shared" si="16"/>
        <v>1</v>
      </c>
      <c r="HV13" s="619">
        <f t="shared" si="16"/>
        <v>1</v>
      </c>
      <c r="HW13" s="619">
        <f t="shared" si="16"/>
        <v>0.96153846153846156</v>
      </c>
      <c r="HX13" s="620">
        <f t="shared" si="16"/>
        <v>0.96666666666666667</v>
      </c>
      <c r="HY13" s="618">
        <f t="shared" si="16"/>
        <v>0.88461538461538458</v>
      </c>
      <c r="HZ13" s="619">
        <f t="shared" si="16"/>
        <v>0.95454545454545459</v>
      </c>
      <c r="IA13" s="619">
        <f t="shared" si="16"/>
        <v>0.86363636363636365</v>
      </c>
      <c r="IB13" s="619">
        <f t="shared" si="16"/>
        <v>1</v>
      </c>
      <c r="IC13" s="620">
        <f t="shared" si="16"/>
        <v>1</v>
      </c>
      <c r="ID13" s="618">
        <f t="shared" si="16"/>
        <v>0.9642857142857143</v>
      </c>
      <c r="IE13" s="619">
        <f t="shared" si="16"/>
        <v>0.9</v>
      </c>
      <c r="IF13" s="619">
        <f t="shared" si="16"/>
        <v>0.95238095238095233</v>
      </c>
      <c r="IG13" s="619">
        <f t="shared" si="16"/>
        <v>0.91428571428571426</v>
      </c>
      <c r="IH13" s="620">
        <f t="shared" si="16"/>
        <v>0.93548387096774188</v>
      </c>
      <c r="II13" s="618">
        <f t="shared" si="16"/>
        <v>0.9285714285714286</v>
      </c>
      <c r="IJ13" s="619">
        <f t="shared" si="16"/>
        <v>0.93333333333333335</v>
      </c>
      <c r="IK13" s="619">
        <f t="shared" si="16"/>
        <v>1</v>
      </c>
      <c r="IL13" s="619">
        <f t="shared" si="16"/>
        <v>0.93939393939393945</v>
      </c>
      <c r="IM13" s="620">
        <f t="shared" si="16"/>
        <v>0.92</v>
      </c>
      <c r="IN13" s="618" t="str">
        <f t="shared" si="16"/>
        <v>S/D</v>
      </c>
      <c r="IO13" s="619" t="str">
        <f t="shared" si="16"/>
        <v>S/D</v>
      </c>
      <c r="IP13" s="619" t="str">
        <f t="shared" si="16"/>
        <v>S/D</v>
      </c>
      <c r="IQ13" s="619">
        <f t="shared" si="16"/>
        <v>0.96153846153846156</v>
      </c>
      <c r="IR13" s="620">
        <f t="shared" si="16"/>
        <v>0.95238095238095233</v>
      </c>
      <c r="IS13" s="618">
        <f t="shared" si="16"/>
        <v>0.95454545454545459</v>
      </c>
      <c r="IT13" s="619">
        <f t="shared" si="16"/>
        <v>0.95454545454545459</v>
      </c>
      <c r="IU13" s="619">
        <f t="shared" si="16"/>
        <v>1</v>
      </c>
      <c r="IV13" s="619">
        <f t="shared" si="16"/>
        <v>0.93333333333333335</v>
      </c>
      <c r="IW13" s="620">
        <f t="shared" si="16"/>
        <v>0.9375</v>
      </c>
      <c r="IX13" s="618">
        <f t="shared" si="16"/>
        <v>1</v>
      </c>
      <c r="IY13" s="619">
        <f t="shared" si="16"/>
        <v>1</v>
      </c>
      <c r="IZ13" s="619">
        <f t="shared" si="16"/>
        <v>1</v>
      </c>
      <c r="JA13" s="619">
        <f t="shared" si="16"/>
        <v>0.9642857142857143</v>
      </c>
      <c r="JB13" s="620">
        <f t="shared" ref="JB13:LM13" si="17">IFERROR((JB5-JB6)/JB5,"S/D")</f>
        <v>0.92</v>
      </c>
      <c r="JC13" s="618">
        <f t="shared" si="17"/>
        <v>1</v>
      </c>
      <c r="JD13" s="619">
        <f t="shared" si="17"/>
        <v>1</v>
      </c>
      <c r="JE13" s="619">
        <f t="shared" si="17"/>
        <v>1</v>
      </c>
      <c r="JF13" s="619">
        <f t="shared" si="17"/>
        <v>1</v>
      </c>
      <c r="JG13" s="620">
        <f t="shared" si="17"/>
        <v>1</v>
      </c>
      <c r="JH13" s="618">
        <f t="shared" si="17"/>
        <v>0.96153846153846156</v>
      </c>
      <c r="JI13" s="619">
        <f t="shared" si="17"/>
        <v>0.9642857142857143</v>
      </c>
      <c r="JJ13" s="619">
        <f t="shared" si="17"/>
        <v>1</v>
      </c>
      <c r="JK13" s="619" t="str">
        <f t="shared" si="17"/>
        <v>S/D</v>
      </c>
      <c r="JL13" s="620" t="str">
        <f t="shared" si="17"/>
        <v>S/D</v>
      </c>
      <c r="JM13" s="618" t="str">
        <f t="shared" si="17"/>
        <v>S/D</v>
      </c>
      <c r="JN13" s="619" t="str">
        <f t="shared" si="17"/>
        <v>S/D</v>
      </c>
      <c r="JO13" s="619" t="str">
        <f t="shared" si="17"/>
        <v>S/D</v>
      </c>
      <c r="JP13" s="619" t="str">
        <f t="shared" si="17"/>
        <v>S/D</v>
      </c>
      <c r="JQ13" s="620" t="str">
        <f t="shared" si="17"/>
        <v>S/D</v>
      </c>
      <c r="JR13" s="618" t="str">
        <f t="shared" si="17"/>
        <v>S/D</v>
      </c>
      <c r="JS13" s="619" t="str">
        <f t="shared" si="17"/>
        <v>S/D</v>
      </c>
      <c r="JT13" s="619" t="str">
        <f t="shared" si="17"/>
        <v>S/D</v>
      </c>
      <c r="JU13" s="619" t="str">
        <f t="shared" si="17"/>
        <v>S/D</v>
      </c>
      <c r="JV13" s="620" t="str">
        <f t="shared" si="17"/>
        <v>S/D</v>
      </c>
      <c r="JW13" s="618" t="str">
        <f t="shared" si="17"/>
        <v>S/D</v>
      </c>
      <c r="JX13" s="619" t="str">
        <f t="shared" si="17"/>
        <v>S/D</v>
      </c>
      <c r="JY13" s="619" t="str">
        <f t="shared" si="17"/>
        <v>S/D</v>
      </c>
      <c r="JZ13" s="619" t="str">
        <f t="shared" si="17"/>
        <v>S/D</v>
      </c>
      <c r="KA13" s="620" t="str">
        <f t="shared" si="17"/>
        <v>S/D</v>
      </c>
      <c r="KB13" s="618" t="str">
        <f t="shared" si="17"/>
        <v>S/D</v>
      </c>
      <c r="KC13" s="619" t="str">
        <f t="shared" si="17"/>
        <v>S/D</v>
      </c>
      <c r="KD13" s="619" t="str">
        <f t="shared" si="17"/>
        <v>S/D</v>
      </c>
      <c r="KE13" s="619" t="str">
        <f t="shared" si="17"/>
        <v>S/D</v>
      </c>
      <c r="KF13" s="620" t="str">
        <f t="shared" si="17"/>
        <v>S/D</v>
      </c>
      <c r="KG13" s="618" t="str">
        <f t="shared" si="17"/>
        <v>S/D</v>
      </c>
      <c r="KH13" s="619" t="str">
        <f t="shared" si="17"/>
        <v>S/D</v>
      </c>
      <c r="KI13" s="619" t="str">
        <f t="shared" si="17"/>
        <v>S/D</v>
      </c>
      <c r="KJ13" s="619" t="str">
        <f t="shared" si="17"/>
        <v>S/D</v>
      </c>
      <c r="KK13" s="620" t="str">
        <f t="shared" si="17"/>
        <v>S/D</v>
      </c>
      <c r="KL13" s="618" t="str">
        <f t="shared" si="17"/>
        <v>S/D</v>
      </c>
      <c r="KM13" s="619" t="str">
        <f t="shared" si="17"/>
        <v>S/D</v>
      </c>
      <c r="KN13" s="619" t="str">
        <f t="shared" si="17"/>
        <v>S/D</v>
      </c>
      <c r="KO13" s="619" t="str">
        <f t="shared" si="17"/>
        <v>S/D</v>
      </c>
      <c r="KP13" s="620" t="str">
        <f t="shared" si="17"/>
        <v>S/D</v>
      </c>
      <c r="KQ13" s="618" t="str">
        <f t="shared" si="17"/>
        <v>S/D</v>
      </c>
      <c r="KR13" s="619" t="str">
        <f t="shared" si="17"/>
        <v>S/D</v>
      </c>
      <c r="KS13" s="619" t="str">
        <f t="shared" si="17"/>
        <v>S/D</v>
      </c>
      <c r="KT13" s="619" t="str">
        <f t="shared" si="17"/>
        <v>S/D</v>
      </c>
      <c r="KU13" s="620" t="str">
        <f t="shared" si="17"/>
        <v>S/D</v>
      </c>
      <c r="KV13" s="618" t="str">
        <f t="shared" si="17"/>
        <v>S/D</v>
      </c>
      <c r="KW13" s="619" t="str">
        <f t="shared" si="17"/>
        <v>S/D</v>
      </c>
      <c r="KX13" s="619" t="str">
        <f t="shared" si="17"/>
        <v>S/D</v>
      </c>
      <c r="KY13" s="619" t="str">
        <f t="shared" si="17"/>
        <v>S/D</v>
      </c>
      <c r="KZ13" s="620" t="str">
        <f t="shared" si="17"/>
        <v>S/D</v>
      </c>
      <c r="LA13" s="618" t="str">
        <f t="shared" si="17"/>
        <v>S/D</v>
      </c>
      <c r="LB13" s="619" t="str">
        <f t="shared" si="17"/>
        <v>S/D</v>
      </c>
      <c r="LC13" s="619" t="str">
        <f t="shared" si="17"/>
        <v>S/D</v>
      </c>
      <c r="LD13" s="619" t="str">
        <f t="shared" si="17"/>
        <v>S/D</v>
      </c>
      <c r="LE13" s="620" t="str">
        <f t="shared" si="17"/>
        <v>S/D</v>
      </c>
      <c r="LF13" s="618" t="str">
        <f t="shared" si="17"/>
        <v>S/D</v>
      </c>
      <c r="LG13" s="619" t="str">
        <f t="shared" si="17"/>
        <v>S/D</v>
      </c>
      <c r="LH13" s="619" t="str">
        <f t="shared" si="17"/>
        <v>S/D</v>
      </c>
      <c r="LI13" s="619" t="str">
        <f t="shared" si="17"/>
        <v>S/D</v>
      </c>
      <c r="LJ13" s="620" t="str">
        <f t="shared" si="17"/>
        <v>S/D</v>
      </c>
      <c r="LK13" s="618" t="str">
        <f t="shared" si="17"/>
        <v>S/D</v>
      </c>
      <c r="LL13" s="619" t="str">
        <f t="shared" si="17"/>
        <v>S/D</v>
      </c>
      <c r="LM13" s="619" t="str">
        <f t="shared" si="17"/>
        <v>S/D</v>
      </c>
      <c r="LN13" s="619" t="str">
        <f t="shared" ref="LN13:LO13" si="18">IFERROR((LN5-LN6)/LN5,"S/D")</f>
        <v>S/D</v>
      </c>
      <c r="LO13" s="620" t="str">
        <f t="shared" si="18"/>
        <v>S/D</v>
      </c>
    </row>
    <row r="14" spans="1:327" s="99" customFormat="1" ht="15.75" thickBot="1" x14ac:dyDescent="0.3">
      <c r="A14" s="99" t="s">
        <v>1337</v>
      </c>
      <c r="B14" s="621">
        <v>0.98</v>
      </c>
      <c r="C14" s="622">
        <v>0.98</v>
      </c>
      <c r="D14" s="622">
        <v>0.98</v>
      </c>
      <c r="E14" s="622">
        <v>0.98</v>
      </c>
      <c r="F14" s="622">
        <v>0.98</v>
      </c>
      <c r="G14" s="622">
        <v>0.98</v>
      </c>
      <c r="H14" s="622">
        <v>0.98</v>
      </c>
      <c r="I14" s="622">
        <v>0.98</v>
      </c>
      <c r="J14" s="622">
        <v>0.98</v>
      </c>
      <c r="K14" s="622">
        <v>0.98</v>
      </c>
      <c r="L14" s="622">
        <v>0.98</v>
      </c>
      <c r="M14" s="623">
        <v>0.98</v>
      </c>
      <c r="N14" s="603">
        <v>0.98</v>
      </c>
      <c r="O14" s="621">
        <v>0.98</v>
      </c>
      <c r="P14" s="622">
        <v>0.98</v>
      </c>
      <c r="Q14" s="622">
        <v>0.98</v>
      </c>
      <c r="R14" s="622">
        <v>0.98</v>
      </c>
      <c r="S14" s="623">
        <v>0.98</v>
      </c>
      <c r="T14" s="621">
        <v>0.98</v>
      </c>
      <c r="U14" s="622">
        <v>0.98</v>
      </c>
      <c r="V14" s="622">
        <v>0.98</v>
      </c>
      <c r="W14" s="623">
        <v>0.98</v>
      </c>
      <c r="X14" s="621">
        <v>0.98</v>
      </c>
      <c r="Y14" s="622">
        <v>0.98</v>
      </c>
      <c r="Z14" s="622">
        <v>0.98</v>
      </c>
      <c r="AA14" s="623">
        <v>0.98</v>
      </c>
      <c r="AB14" s="621">
        <v>0.98</v>
      </c>
      <c r="AC14" s="622">
        <v>0.98</v>
      </c>
      <c r="AD14" s="622">
        <v>0.98</v>
      </c>
      <c r="AE14" s="623">
        <v>0.98</v>
      </c>
      <c r="AF14" s="621">
        <v>0.98</v>
      </c>
      <c r="AG14" s="622">
        <v>0.98</v>
      </c>
      <c r="AH14" s="622">
        <v>0.98</v>
      </c>
      <c r="AI14" s="622">
        <v>0.98</v>
      </c>
      <c r="AJ14" s="623">
        <v>0.98</v>
      </c>
      <c r="AK14" s="621">
        <v>0.98</v>
      </c>
      <c r="AL14" s="622">
        <v>0.98</v>
      </c>
      <c r="AM14" s="622">
        <v>0.98</v>
      </c>
      <c r="AN14" s="623">
        <v>0.98</v>
      </c>
      <c r="AO14" s="621">
        <v>0.98</v>
      </c>
      <c r="AP14" s="622">
        <v>0.98</v>
      </c>
      <c r="AQ14" s="622">
        <v>0.98</v>
      </c>
      <c r="AR14" s="622">
        <v>0.98</v>
      </c>
      <c r="AS14" s="623">
        <v>0.98</v>
      </c>
      <c r="AT14" s="621">
        <v>0.98</v>
      </c>
      <c r="AU14" s="622">
        <v>0.98</v>
      </c>
      <c r="AV14" s="622">
        <v>0.98</v>
      </c>
      <c r="AW14" s="623">
        <v>0.98</v>
      </c>
      <c r="AX14" s="621">
        <v>0.98</v>
      </c>
      <c r="AY14" s="622">
        <v>0.98</v>
      </c>
      <c r="AZ14" s="622">
        <v>0.98</v>
      </c>
      <c r="BA14" s="623">
        <v>0.98</v>
      </c>
      <c r="BB14" s="621">
        <v>0.98</v>
      </c>
      <c r="BC14" s="622">
        <v>0.98</v>
      </c>
      <c r="BD14" s="622">
        <v>0.98</v>
      </c>
      <c r="BE14" s="622">
        <v>0.98</v>
      </c>
      <c r="BF14" s="623">
        <v>0.98</v>
      </c>
      <c r="BG14" s="621">
        <v>0.98</v>
      </c>
      <c r="BH14" s="622">
        <v>0.98</v>
      </c>
      <c r="BI14" s="622">
        <v>0.98</v>
      </c>
      <c r="BJ14" s="623">
        <v>0.98</v>
      </c>
      <c r="BK14" s="621">
        <v>0.98</v>
      </c>
      <c r="BL14" s="622">
        <v>0.98</v>
      </c>
      <c r="BM14" s="622">
        <v>0.98</v>
      </c>
      <c r="BN14" s="623">
        <v>0.98</v>
      </c>
      <c r="BO14" s="602">
        <v>0.98</v>
      </c>
      <c r="BP14" s="621">
        <v>0.98</v>
      </c>
      <c r="BQ14" s="622">
        <v>0.98</v>
      </c>
      <c r="BR14" s="622">
        <v>0.98</v>
      </c>
      <c r="BS14" s="622">
        <v>0.98</v>
      </c>
      <c r="BT14" s="623">
        <v>0.98</v>
      </c>
      <c r="BU14" s="621">
        <v>0.98</v>
      </c>
      <c r="BV14" s="622">
        <v>0.98</v>
      </c>
      <c r="BW14" s="622">
        <v>0.98</v>
      </c>
      <c r="BX14" s="622">
        <v>0.98</v>
      </c>
      <c r="BY14" s="623">
        <v>0.98</v>
      </c>
      <c r="BZ14" s="621">
        <v>0.98</v>
      </c>
      <c r="CA14" s="622">
        <v>0.98</v>
      </c>
      <c r="CB14" s="622">
        <v>0.98</v>
      </c>
      <c r="CC14" s="622">
        <v>0.98</v>
      </c>
      <c r="CD14" s="623">
        <v>0.98</v>
      </c>
      <c r="CE14" s="621">
        <v>0.98</v>
      </c>
      <c r="CF14" s="622">
        <v>0.98</v>
      </c>
      <c r="CG14" s="622">
        <v>0.98</v>
      </c>
      <c r="CH14" s="622">
        <v>0.98</v>
      </c>
      <c r="CI14" s="623">
        <v>0.98</v>
      </c>
      <c r="CJ14" s="621">
        <v>0.98</v>
      </c>
      <c r="CK14" s="622">
        <v>0.98</v>
      </c>
      <c r="CL14" s="622">
        <v>0.98</v>
      </c>
      <c r="CM14" s="622">
        <v>0.98</v>
      </c>
      <c r="CN14" s="623">
        <v>0.98</v>
      </c>
      <c r="CO14" s="621">
        <v>0.98</v>
      </c>
      <c r="CP14" s="622">
        <v>0.98</v>
      </c>
      <c r="CQ14" s="622">
        <v>0.98</v>
      </c>
      <c r="CR14" s="622">
        <v>0.98</v>
      </c>
      <c r="CS14" s="623">
        <v>0.98</v>
      </c>
      <c r="CT14" s="621">
        <v>0.98</v>
      </c>
      <c r="CU14" s="622">
        <v>0.98</v>
      </c>
      <c r="CV14" s="622">
        <v>0.98</v>
      </c>
      <c r="CW14" s="622">
        <v>0.98</v>
      </c>
      <c r="CX14" s="623">
        <v>0.98</v>
      </c>
      <c r="CY14" s="621">
        <v>0.98</v>
      </c>
      <c r="CZ14" s="622">
        <v>0.98</v>
      </c>
      <c r="DA14" s="622">
        <v>0.98</v>
      </c>
      <c r="DB14" s="622">
        <v>0.98</v>
      </c>
      <c r="DC14" s="623">
        <v>0.98</v>
      </c>
      <c r="DD14" s="621">
        <v>0.98</v>
      </c>
      <c r="DE14" s="622">
        <v>0.98</v>
      </c>
      <c r="DF14" s="622">
        <v>0.98</v>
      </c>
      <c r="DG14" s="622">
        <v>0.98</v>
      </c>
      <c r="DH14" s="623">
        <v>0.98</v>
      </c>
      <c r="DI14" s="621">
        <v>0.98</v>
      </c>
      <c r="DJ14" s="622">
        <v>0.98</v>
      </c>
      <c r="DK14" s="622">
        <v>0.98</v>
      </c>
      <c r="DL14" s="622">
        <v>0.98</v>
      </c>
      <c r="DM14" s="623">
        <v>0.98</v>
      </c>
      <c r="DN14" s="621">
        <v>0.98</v>
      </c>
      <c r="DO14" s="622">
        <v>0.98</v>
      </c>
      <c r="DP14" s="622">
        <v>0.98</v>
      </c>
      <c r="DQ14" s="622">
        <v>0.98</v>
      </c>
      <c r="DR14" s="623">
        <v>0.98</v>
      </c>
      <c r="DS14" s="621">
        <v>0.98</v>
      </c>
      <c r="DT14" s="622">
        <v>0.98</v>
      </c>
      <c r="DU14" s="622">
        <v>0.98</v>
      </c>
      <c r="DV14" s="622">
        <v>0.98</v>
      </c>
      <c r="DW14" s="623">
        <v>0.98</v>
      </c>
      <c r="DX14" s="621">
        <v>0.98</v>
      </c>
      <c r="DY14" s="622">
        <v>0.98</v>
      </c>
      <c r="DZ14" s="622">
        <v>0.98</v>
      </c>
      <c r="EA14" s="622">
        <v>0.98</v>
      </c>
      <c r="EB14" s="623">
        <v>0.98</v>
      </c>
      <c r="EC14" s="621">
        <v>0.98</v>
      </c>
      <c r="ED14" s="622">
        <v>0.98</v>
      </c>
      <c r="EE14" s="622">
        <v>0.98</v>
      </c>
      <c r="EF14" s="622">
        <v>0.98</v>
      </c>
      <c r="EG14" s="623">
        <v>0.98</v>
      </c>
      <c r="EH14" s="621">
        <v>0.98</v>
      </c>
      <c r="EI14" s="622">
        <v>0.98</v>
      </c>
      <c r="EJ14" s="622">
        <v>0.98</v>
      </c>
      <c r="EK14" s="622">
        <v>0.98</v>
      </c>
      <c r="EL14" s="623">
        <v>0.98</v>
      </c>
      <c r="EM14" s="621">
        <v>0.98</v>
      </c>
      <c r="EN14" s="622">
        <v>0.98</v>
      </c>
      <c r="EO14" s="622">
        <v>0.98</v>
      </c>
      <c r="EP14" s="622">
        <v>0.98</v>
      </c>
      <c r="EQ14" s="623">
        <v>0.98</v>
      </c>
      <c r="ER14" s="621">
        <v>0.98</v>
      </c>
      <c r="ES14" s="622">
        <v>0.98</v>
      </c>
      <c r="ET14" s="622">
        <v>0.98</v>
      </c>
      <c r="EU14" s="622">
        <v>0.98</v>
      </c>
      <c r="EV14" s="623">
        <v>0.98</v>
      </c>
      <c r="EW14" s="621">
        <v>0.98</v>
      </c>
      <c r="EX14" s="622">
        <v>0.98</v>
      </c>
      <c r="EY14" s="622">
        <v>0.98</v>
      </c>
      <c r="EZ14" s="622">
        <v>0.98</v>
      </c>
      <c r="FA14" s="634">
        <v>0.98</v>
      </c>
      <c r="FB14" s="621">
        <v>0.98</v>
      </c>
      <c r="FC14" s="622">
        <v>0.98</v>
      </c>
      <c r="FD14" s="622">
        <v>0.98</v>
      </c>
      <c r="FE14" s="622">
        <v>0.98</v>
      </c>
      <c r="FF14" s="623">
        <v>0.98</v>
      </c>
      <c r="FG14" s="621">
        <v>0.98</v>
      </c>
      <c r="FH14" s="622">
        <v>0.98</v>
      </c>
      <c r="FI14" s="622">
        <v>0.98</v>
      </c>
      <c r="FJ14" s="622">
        <v>0.98</v>
      </c>
      <c r="FK14" s="623">
        <v>0.98</v>
      </c>
      <c r="FL14" s="621">
        <v>0.98</v>
      </c>
      <c r="FM14" s="622">
        <v>0.98</v>
      </c>
      <c r="FN14" s="622">
        <v>0.98</v>
      </c>
      <c r="FO14" s="622">
        <v>0.98</v>
      </c>
      <c r="FP14" s="623">
        <v>0.98</v>
      </c>
      <c r="FQ14" s="621">
        <v>0.98</v>
      </c>
      <c r="FR14" s="622">
        <v>0.98</v>
      </c>
      <c r="FS14" s="622">
        <v>0.98</v>
      </c>
      <c r="FT14" s="622">
        <v>0.98</v>
      </c>
      <c r="FU14" s="623">
        <v>0.98</v>
      </c>
      <c r="FV14" s="621">
        <v>0.98</v>
      </c>
      <c r="FW14" s="622">
        <v>0.98</v>
      </c>
      <c r="FX14" s="622">
        <v>0.98</v>
      </c>
      <c r="FY14" s="622">
        <v>0.98</v>
      </c>
      <c r="FZ14" s="623">
        <v>0.98</v>
      </c>
      <c r="GA14" s="621">
        <v>0.98</v>
      </c>
      <c r="GB14" s="622">
        <v>0.98</v>
      </c>
      <c r="GC14" s="622">
        <v>0.98</v>
      </c>
      <c r="GD14" s="622">
        <v>0.98</v>
      </c>
      <c r="GE14" s="623">
        <v>0.98</v>
      </c>
      <c r="GF14" s="621">
        <v>0.98</v>
      </c>
      <c r="GG14" s="622">
        <v>0.98</v>
      </c>
      <c r="GH14" s="622">
        <v>0.98</v>
      </c>
      <c r="GI14" s="622">
        <v>0.98</v>
      </c>
      <c r="GJ14" s="623">
        <v>0.98</v>
      </c>
      <c r="GK14" s="621">
        <v>0.98</v>
      </c>
      <c r="GL14" s="622">
        <v>0.98</v>
      </c>
      <c r="GM14" s="622">
        <v>0.98</v>
      </c>
      <c r="GN14" s="622">
        <v>0.98</v>
      </c>
      <c r="GO14" s="623">
        <v>0.98</v>
      </c>
      <c r="GP14" s="621">
        <v>0.98</v>
      </c>
      <c r="GQ14" s="622">
        <v>0.98</v>
      </c>
      <c r="GR14" s="622">
        <v>0.98</v>
      </c>
      <c r="GS14" s="622">
        <v>0.98</v>
      </c>
      <c r="GT14" s="623">
        <v>0.98</v>
      </c>
      <c r="GU14" s="621">
        <v>0.98</v>
      </c>
      <c r="GV14" s="622">
        <v>0.98</v>
      </c>
      <c r="GW14" s="622">
        <v>0.98</v>
      </c>
      <c r="GX14" s="622">
        <v>0.98</v>
      </c>
      <c r="GY14" s="623">
        <v>0.98</v>
      </c>
      <c r="GZ14" s="621">
        <v>0.98</v>
      </c>
      <c r="HA14" s="622">
        <v>0.98</v>
      </c>
      <c r="HB14" s="622">
        <v>0.98</v>
      </c>
      <c r="HC14" s="622">
        <v>0.98</v>
      </c>
      <c r="HD14" s="623">
        <v>0.98</v>
      </c>
      <c r="HE14" s="621">
        <v>0.98</v>
      </c>
      <c r="HF14" s="622">
        <v>0.98</v>
      </c>
      <c r="HG14" s="622">
        <v>0.98</v>
      </c>
      <c r="HH14" s="622">
        <v>0.98</v>
      </c>
      <c r="HI14" s="623">
        <v>0.98</v>
      </c>
      <c r="HJ14" s="621">
        <v>0.98</v>
      </c>
      <c r="HK14" s="622">
        <v>0.98</v>
      </c>
      <c r="HL14" s="622">
        <v>0.98</v>
      </c>
      <c r="HM14" s="622">
        <v>0.98</v>
      </c>
      <c r="HN14" s="623">
        <v>0.98</v>
      </c>
      <c r="HO14" s="621">
        <v>0.98</v>
      </c>
      <c r="HP14" s="622">
        <v>0.98</v>
      </c>
      <c r="HQ14" s="622">
        <v>0.98</v>
      </c>
      <c r="HR14" s="622">
        <v>0.98</v>
      </c>
      <c r="HS14" s="623">
        <v>0.98</v>
      </c>
      <c r="HT14" s="621">
        <v>0.98</v>
      </c>
      <c r="HU14" s="622">
        <v>0.98</v>
      </c>
      <c r="HV14" s="622">
        <v>0.98</v>
      </c>
      <c r="HW14" s="622">
        <v>0.98</v>
      </c>
      <c r="HX14" s="623">
        <v>0.98</v>
      </c>
      <c r="HY14" s="621">
        <v>0.98</v>
      </c>
      <c r="HZ14" s="622">
        <v>0.98</v>
      </c>
      <c r="IA14" s="622">
        <v>0.98</v>
      </c>
      <c r="IB14" s="622">
        <v>0.98</v>
      </c>
      <c r="IC14" s="623">
        <v>0.98</v>
      </c>
      <c r="ID14" s="621">
        <v>0.98</v>
      </c>
      <c r="IE14" s="622">
        <v>0.98</v>
      </c>
      <c r="IF14" s="622">
        <v>0.98</v>
      </c>
      <c r="IG14" s="622">
        <v>0.98</v>
      </c>
      <c r="IH14" s="623">
        <v>0.98</v>
      </c>
      <c r="II14" s="621">
        <v>0.98</v>
      </c>
      <c r="IJ14" s="622">
        <v>0.98</v>
      </c>
      <c r="IK14" s="622">
        <v>0.98</v>
      </c>
      <c r="IL14" s="622">
        <v>0.98</v>
      </c>
      <c r="IM14" s="623">
        <v>0.98</v>
      </c>
      <c r="IN14" s="621">
        <v>0.98</v>
      </c>
      <c r="IO14" s="622">
        <v>0.98</v>
      </c>
      <c r="IP14" s="622">
        <v>0.98</v>
      </c>
      <c r="IQ14" s="622">
        <v>0.98</v>
      </c>
      <c r="IR14" s="623">
        <v>0.98</v>
      </c>
      <c r="IS14" s="621">
        <v>0.98</v>
      </c>
      <c r="IT14" s="622">
        <v>0.98</v>
      </c>
      <c r="IU14" s="622">
        <v>0.98</v>
      </c>
      <c r="IV14" s="622">
        <v>0.98</v>
      </c>
      <c r="IW14" s="623">
        <v>0.98</v>
      </c>
      <c r="IX14" s="621">
        <v>0.98</v>
      </c>
      <c r="IY14" s="622">
        <v>0.98</v>
      </c>
      <c r="IZ14" s="622">
        <v>0.98</v>
      </c>
      <c r="JA14" s="622">
        <v>0.98</v>
      </c>
      <c r="JB14" s="623">
        <v>0.98</v>
      </c>
      <c r="JC14" s="621">
        <v>0.98</v>
      </c>
      <c r="JD14" s="622">
        <v>0.98</v>
      </c>
      <c r="JE14" s="622">
        <v>0.98</v>
      </c>
      <c r="JF14" s="622">
        <v>0.98</v>
      </c>
      <c r="JG14" s="623">
        <v>0.98</v>
      </c>
      <c r="JH14" s="621">
        <v>0.98</v>
      </c>
      <c r="JI14" s="622">
        <v>0.98</v>
      </c>
      <c r="JJ14" s="622">
        <v>0.98</v>
      </c>
      <c r="JK14" s="622">
        <v>0.98</v>
      </c>
      <c r="JL14" s="623">
        <v>0.98</v>
      </c>
      <c r="JM14" s="621">
        <v>0.98</v>
      </c>
      <c r="JN14" s="622">
        <v>0.98</v>
      </c>
      <c r="JO14" s="622">
        <v>0.98</v>
      </c>
      <c r="JP14" s="622">
        <v>0.98</v>
      </c>
      <c r="JQ14" s="623">
        <v>0.98</v>
      </c>
      <c r="JR14" s="621">
        <v>0.98</v>
      </c>
      <c r="JS14" s="622">
        <v>0.98</v>
      </c>
      <c r="JT14" s="622">
        <v>0.98</v>
      </c>
      <c r="JU14" s="622">
        <v>0.98</v>
      </c>
      <c r="JV14" s="623">
        <v>0.98</v>
      </c>
      <c r="JW14" s="621">
        <v>0.98</v>
      </c>
      <c r="JX14" s="622">
        <v>0.98</v>
      </c>
      <c r="JY14" s="622">
        <v>0.98</v>
      </c>
      <c r="JZ14" s="622">
        <v>0.98</v>
      </c>
      <c r="KA14" s="623">
        <v>0.98</v>
      </c>
      <c r="KB14" s="621">
        <v>0.98</v>
      </c>
      <c r="KC14" s="622">
        <v>0.98</v>
      </c>
      <c r="KD14" s="622">
        <v>0.98</v>
      </c>
      <c r="KE14" s="622">
        <v>0.98</v>
      </c>
      <c r="KF14" s="623">
        <v>0.98</v>
      </c>
      <c r="KG14" s="621">
        <v>0.98</v>
      </c>
      <c r="KH14" s="622">
        <v>0.98</v>
      </c>
      <c r="KI14" s="622">
        <v>0.98</v>
      </c>
      <c r="KJ14" s="622">
        <v>0.98</v>
      </c>
      <c r="KK14" s="623">
        <v>0.98</v>
      </c>
      <c r="KL14" s="621">
        <v>0.98</v>
      </c>
      <c r="KM14" s="622">
        <v>0.98</v>
      </c>
      <c r="KN14" s="622">
        <v>0.98</v>
      </c>
      <c r="KO14" s="622">
        <v>0.98</v>
      </c>
      <c r="KP14" s="623">
        <v>0.98</v>
      </c>
      <c r="KQ14" s="621">
        <v>0.98</v>
      </c>
      <c r="KR14" s="622">
        <v>0.98</v>
      </c>
      <c r="KS14" s="622">
        <v>0.98</v>
      </c>
      <c r="KT14" s="622">
        <v>0.98</v>
      </c>
      <c r="KU14" s="623">
        <v>0.98</v>
      </c>
      <c r="KV14" s="621">
        <v>0.98</v>
      </c>
      <c r="KW14" s="622">
        <v>0.98</v>
      </c>
      <c r="KX14" s="622">
        <v>0.98</v>
      </c>
      <c r="KY14" s="622">
        <v>0.98</v>
      </c>
      <c r="KZ14" s="623">
        <v>0.98</v>
      </c>
      <c r="LA14" s="621">
        <v>0.98</v>
      </c>
      <c r="LB14" s="622">
        <v>0.98</v>
      </c>
      <c r="LC14" s="622">
        <v>0.98</v>
      </c>
      <c r="LD14" s="622">
        <v>0.98</v>
      </c>
      <c r="LE14" s="623">
        <v>0.98</v>
      </c>
      <c r="LF14" s="621">
        <v>0.98</v>
      </c>
      <c r="LG14" s="622">
        <v>0.98</v>
      </c>
      <c r="LH14" s="622">
        <v>0.98</v>
      </c>
      <c r="LI14" s="622">
        <v>0.98</v>
      </c>
      <c r="LJ14" s="623">
        <v>0.98</v>
      </c>
      <c r="LK14" s="621">
        <v>0.98</v>
      </c>
      <c r="LL14" s="622">
        <v>0.98</v>
      </c>
      <c r="LM14" s="622">
        <v>0.98</v>
      </c>
      <c r="LN14" s="622">
        <v>0.98</v>
      </c>
      <c r="LO14" s="623">
        <v>0.98</v>
      </c>
    </row>
    <row r="17" spans="1:327" s="604" customFormat="1" x14ac:dyDescent="0.25">
      <c r="A17" s="604" t="s">
        <v>848</v>
      </c>
    </row>
    <row r="18" spans="1:327" s="604" customFormat="1" x14ac:dyDescent="0.25">
      <c r="A18" s="604" t="s">
        <v>1084</v>
      </c>
      <c r="B18" s="605" t="e">
        <f>IF(B9&gt;=B10,(MROUND(B9,0.005)),"")</f>
        <v>#VALUE!</v>
      </c>
      <c r="C18" s="605" t="str">
        <f t="shared" ref="C18:M18" si="19">IF(C9&gt;=C10,(MROUND(C9,0.005)),"")</f>
        <v/>
      </c>
      <c r="D18" s="605" t="str">
        <f t="shared" si="19"/>
        <v/>
      </c>
      <c r="E18" s="605" t="str">
        <f t="shared" si="19"/>
        <v/>
      </c>
      <c r="F18" s="605" t="str">
        <f t="shared" si="19"/>
        <v/>
      </c>
      <c r="G18" s="605">
        <f t="shared" si="19"/>
        <v>0.92</v>
      </c>
      <c r="H18" s="605" t="str">
        <f t="shared" si="19"/>
        <v/>
      </c>
      <c r="I18" s="605" t="str">
        <f t="shared" si="19"/>
        <v/>
      </c>
      <c r="J18" s="605">
        <f t="shared" si="19"/>
        <v>0.92</v>
      </c>
      <c r="K18" s="605" t="str">
        <f t="shared" si="19"/>
        <v/>
      </c>
      <c r="L18" s="605" t="str">
        <f t="shared" si="19"/>
        <v/>
      </c>
      <c r="M18" s="605" t="str">
        <f t="shared" si="19"/>
        <v/>
      </c>
      <c r="O18" s="605" t="e">
        <f t="shared" ref="O18:BN18" si="20">IF(O9&gt;=O10,(MROUND(O9,0.005)),"")</f>
        <v>#VALUE!</v>
      </c>
      <c r="P18" s="605" t="e">
        <f t="shared" si="20"/>
        <v>#VALUE!</v>
      </c>
      <c r="Q18" s="605" t="e">
        <f t="shared" si="20"/>
        <v>#VALUE!</v>
      </c>
      <c r="R18" s="605" t="e">
        <f t="shared" si="20"/>
        <v>#VALUE!</v>
      </c>
      <c r="S18" s="605" t="e">
        <f t="shared" si="20"/>
        <v>#VALUE!</v>
      </c>
      <c r="T18" s="605" t="e">
        <f t="shared" si="20"/>
        <v>#VALUE!</v>
      </c>
      <c r="U18" s="605" t="str">
        <f t="shared" si="20"/>
        <v/>
      </c>
      <c r="V18" s="605" t="e">
        <f t="shared" si="20"/>
        <v>#VALUE!</v>
      </c>
      <c r="W18" s="605" t="str">
        <f t="shared" si="20"/>
        <v/>
      </c>
      <c r="X18" s="605" t="e">
        <f t="shared" si="20"/>
        <v>#VALUE!</v>
      </c>
      <c r="Y18" s="605" t="str">
        <f t="shared" si="20"/>
        <v/>
      </c>
      <c r="Z18" s="605" t="str">
        <f t="shared" si="20"/>
        <v/>
      </c>
      <c r="AA18" s="605" t="str">
        <f t="shared" si="20"/>
        <v/>
      </c>
      <c r="AB18" s="605" t="e">
        <f t="shared" si="20"/>
        <v>#VALUE!</v>
      </c>
      <c r="AC18" s="605" t="str">
        <f t="shared" si="20"/>
        <v/>
      </c>
      <c r="AD18" s="605">
        <f t="shared" si="20"/>
        <v>0.92</v>
      </c>
      <c r="AE18" s="605" t="str">
        <f t="shared" si="20"/>
        <v/>
      </c>
      <c r="AF18" s="605" t="str">
        <f t="shared" si="20"/>
        <v/>
      </c>
      <c r="AG18" s="605" t="str">
        <f t="shared" si="20"/>
        <v/>
      </c>
      <c r="AH18" s="605" t="str">
        <f t="shared" si="20"/>
        <v/>
      </c>
      <c r="AI18" s="605">
        <f t="shared" si="20"/>
        <v>0.92500000000000004</v>
      </c>
      <c r="AJ18" s="605" t="e">
        <f t="shared" si="20"/>
        <v>#VALUE!</v>
      </c>
      <c r="AK18" s="605" t="e">
        <f t="shared" si="20"/>
        <v>#VALUE!</v>
      </c>
      <c r="AL18" s="605" t="e">
        <f t="shared" si="20"/>
        <v>#VALUE!</v>
      </c>
      <c r="AM18" s="605" t="e">
        <f t="shared" si="20"/>
        <v>#VALUE!</v>
      </c>
      <c r="AN18" s="605" t="str">
        <f t="shared" si="20"/>
        <v/>
      </c>
      <c r="AO18" s="605" t="e">
        <f t="shared" si="20"/>
        <v>#VALUE!</v>
      </c>
      <c r="AP18" s="605" t="e">
        <f t="shared" si="20"/>
        <v>#VALUE!</v>
      </c>
      <c r="AQ18" s="605" t="e">
        <f t="shared" si="20"/>
        <v>#VALUE!</v>
      </c>
      <c r="AR18" s="605" t="str">
        <f t="shared" si="20"/>
        <v/>
      </c>
      <c r="AS18" s="605" t="str">
        <f t="shared" si="20"/>
        <v/>
      </c>
      <c r="AT18" s="605" t="str">
        <f t="shared" si="20"/>
        <v/>
      </c>
      <c r="AU18" s="605" t="str">
        <f t="shared" si="20"/>
        <v/>
      </c>
      <c r="AV18" s="605" t="str">
        <f t="shared" si="20"/>
        <v/>
      </c>
      <c r="AW18" s="605">
        <f t="shared" si="20"/>
        <v>0.94500000000000006</v>
      </c>
      <c r="AX18" s="605" t="str">
        <f t="shared" si="20"/>
        <v/>
      </c>
      <c r="AY18" s="605">
        <f t="shared" si="20"/>
        <v>0.92</v>
      </c>
      <c r="AZ18" s="605">
        <f t="shared" si="20"/>
        <v>0.92500000000000004</v>
      </c>
      <c r="BA18" s="605" t="str">
        <f t="shared" si="20"/>
        <v/>
      </c>
      <c r="BB18" s="605">
        <f t="shared" si="20"/>
        <v>0.95000000000000007</v>
      </c>
      <c r="BC18" s="605" t="str">
        <f t="shared" si="20"/>
        <v/>
      </c>
      <c r="BD18" s="605" t="str">
        <f t="shared" si="20"/>
        <v/>
      </c>
      <c r="BE18" s="605" t="str">
        <f t="shared" si="20"/>
        <v/>
      </c>
      <c r="BF18" s="605" t="str">
        <f t="shared" si="20"/>
        <v/>
      </c>
      <c r="BG18" s="605" t="str">
        <f t="shared" si="20"/>
        <v/>
      </c>
      <c r="BH18" s="605" t="str">
        <f t="shared" si="20"/>
        <v/>
      </c>
      <c r="BI18" s="605" t="str">
        <f t="shared" si="20"/>
        <v/>
      </c>
      <c r="BJ18" s="605" t="str">
        <f t="shared" si="20"/>
        <v/>
      </c>
      <c r="BK18" s="605" t="str">
        <f t="shared" si="20"/>
        <v/>
      </c>
      <c r="BL18" s="605" t="e">
        <f t="shared" si="20"/>
        <v>#VALUE!</v>
      </c>
      <c r="BM18" s="605" t="e">
        <f t="shared" si="20"/>
        <v>#VALUE!</v>
      </c>
      <c r="BN18" s="605" t="e">
        <f t="shared" si="20"/>
        <v>#VALUE!</v>
      </c>
      <c r="BP18" s="605" t="e">
        <f t="shared" ref="BP18:EA18" si="21">IF(BP9&gt;=BP10,(MROUND(BP9,0.005)),"")</f>
        <v>#VALUE!</v>
      </c>
      <c r="BQ18" s="605" t="e">
        <f t="shared" si="21"/>
        <v>#VALUE!</v>
      </c>
      <c r="BR18" s="605" t="e">
        <f t="shared" si="21"/>
        <v>#VALUE!</v>
      </c>
      <c r="BS18" s="605" t="e">
        <f t="shared" si="21"/>
        <v>#VALUE!</v>
      </c>
      <c r="BT18" s="605" t="e">
        <f t="shared" si="21"/>
        <v>#VALUE!</v>
      </c>
      <c r="BU18" s="605" t="e">
        <f t="shared" si="21"/>
        <v>#VALUE!</v>
      </c>
      <c r="BV18" s="605" t="e">
        <f t="shared" si="21"/>
        <v>#VALUE!</v>
      </c>
      <c r="BW18" s="605" t="e">
        <f t="shared" si="21"/>
        <v>#VALUE!</v>
      </c>
      <c r="BX18" s="605" t="e">
        <f t="shared" si="21"/>
        <v>#VALUE!</v>
      </c>
      <c r="BY18" s="605" t="e">
        <f t="shared" si="21"/>
        <v>#VALUE!</v>
      </c>
      <c r="BZ18" s="605" t="e">
        <f t="shared" si="21"/>
        <v>#VALUE!</v>
      </c>
      <c r="CA18" s="605" t="e">
        <f t="shared" si="21"/>
        <v>#VALUE!</v>
      </c>
      <c r="CB18" s="605" t="e">
        <f t="shared" si="21"/>
        <v>#VALUE!</v>
      </c>
      <c r="CC18" s="605" t="e">
        <f t="shared" si="21"/>
        <v>#VALUE!</v>
      </c>
      <c r="CD18" s="605" t="e">
        <f t="shared" si="21"/>
        <v>#VALUE!</v>
      </c>
      <c r="CE18" s="605" t="e">
        <f t="shared" si="21"/>
        <v>#VALUE!</v>
      </c>
      <c r="CF18" s="605" t="e">
        <f t="shared" si="21"/>
        <v>#VALUE!</v>
      </c>
      <c r="CG18" s="605" t="e">
        <f t="shared" si="21"/>
        <v>#VALUE!</v>
      </c>
      <c r="CH18" s="605" t="e">
        <f t="shared" si="21"/>
        <v>#VALUE!</v>
      </c>
      <c r="CI18" s="605" t="e">
        <f t="shared" si="21"/>
        <v>#VALUE!</v>
      </c>
      <c r="CJ18" s="605" t="e">
        <f t="shared" si="21"/>
        <v>#VALUE!</v>
      </c>
      <c r="CK18" s="605" t="e">
        <f t="shared" si="21"/>
        <v>#VALUE!</v>
      </c>
      <c r="CL18" s="605" t="e">
        <f t="shared" si="21"/>
        <v>#VALUE!</v>
      </c>
      <c r="CM18" s="605" t="e">
        <f t="shared" si="21"/>
        <v>#VALUE!</v>
      </c>
      <c r="CN18" s="605" t="e">
        <f t="shared" si="21"/>
        <v>#VALUE!</v>
      </c>
      <c r="CO18" s="605" t="e">
        <f t="shared" si="21"/>
        <v>#VALUE!</v>
      </c>
      <c r="CP18" s="605" t="e">
        <f t="shared" si="21"/>
        <v>#VALUE!</v>
      </c>
      <c r="CQ18" s="605" t="e">
        <f t="shared" si="21"/>
        <v>#VALUE!</v>
      </c>
      <c r="CR18" s="605" t="e">
        <f t="shared" si="21"/>
        <v>#VALUE!</v>
      </c>
      <c r="CS18" s="605" t="e">
        <f t="shared" si="21"/>
        <v>#VALUE!</v>
      </c>
      <c r="CT18" s="605" t="str">
        <f t="shared" si="21"/>
        <v/>
      </c>
      <c r="CU18" s="605">
        <f t="shared" si="21"/>
        <v>0.93500000000000005</v>
      </c>
      <c r="CV18" s="605">
        <f t="shared" si="21"/>
        <v>1</v>
      </c>
      <c r="CW18" s="605" t="str">
        <f t="shared" si="21"/>
        <v/>
      </c>
      <c r="CX18" s="605" t="e">
        <f t="shared" si="21"/>
        <v>#VALUE!</v>
      </c>
      <c r="CY18" s="605" t="e">
        <f t="shared" si="21"/>
        <v>#VALUE!</v>
      </c>
      <c r="CZ18" s="605" t="e">
        <f t="shared" si="21"/>
        <v>#VALUE!</v>
      </c>
      <c r="DA18" s="605" t="e">
        <f t="shared" si="21"/>
        <v>#VALUE!</v>
      </c>
      <c r="DB18" s="605" t="e">
        <f t="shared" si="21"/>
        <v>#VALUE!</v>
      </c>
      <c r="DC18" s="605" t="e">
        <f t="shared" si="21"/>
        <v>#VALUE!</v>
      </c>
      <c r="DD18" s="605" t="str">
        <f t="shared" si="21"/>
        <v/>
      </c>
      <c r="DE18" s="605">
        <f t="shared" si="21"/>
        <v>1</v>
      </c>
      <c r="DF18" s="605" t="str">
        <f t="shared" si="21"/>
        <v/>
      </c>
      <c r="DG18" s="605" t="str">
        <f t="shared" si="21"/>
        <v/>
      </c>
      <c r="DH18" s="605" t="str">
        <f t="shared" si="21"/>
        <v/>
      </c>
      <c r="DI18" s="605" t="e">
        <f t="shared" si="21"/>
        <v>#VALUE!</v>
      </c>
      <c r="DJ18" s="605" t="e">
        <f t="shared" si="21"/>
        <v>#VALUE!</v>
      </c>
      <c r="DK18" s="605" t="e">
        <f t="shared" si="21"/>
        <v>#VALUE!</v>
      </c>
      <c r="DL18" s="605" t="e">
        <f t="shared" si="21"/>
        <v>#VALUE!</v>
      </c>
      <c r="DM18" s="605" t="e">
        <f t="shared" si="21"/>
        <v>#VALUE!</v>
      </c>
      <c r="DN18" s="605" t="str">
        <f t="shared" si="21"/>
        <v/>
      </c>
      <c r="DO18" s="605" t="str">
        <f t="shared" si="21"/>
        <v/>
      </c>
      <c r="DP18" s="605" t="str">
        <f t="shared" si="21"/>
        <v/>
      </c>
      <c r="DQ18" s="605" t="str">
        <f t="shared" si="21"/>
        <v/>
      </c>
      <c r="DR18" s="605" t="str">
        <f t="shared" si="21"/>
        <v/>
      </c>
      <c r="DS18" s="605" t="str">
        <f t="shared" si="21"/>
        <v/>
      </c>
      <c r="DT18" s="605" t="str">
        <f t="shared" si="21"/>
        <v/>
      </c>
      <c r="DU18" s="605" t="str">
        <f t="shared" si="21"/>
        <v/>
      </c>
      <c r="DV18" s="605">
        <f t="shared" si="21"/>
        <v>0.96</v>
      </c>
      <c r="DW18" s="605">
        <f t="shared" si="21"/>
        <v>0.95000000000000007</v>
      </c>
      <c r="DX18" s="605" t="str">
        <f t="shared" si="21"/>
        <v/>
      </c>
      <c r="DY18" s="605" t="str">
        <f t="shared" si="21"/>
        <v/>
      </c>
      <c r="DZ18" s="605" t="str">
        <f t="shared" si="21"/>
        <v/>
      </c>
      <c r="EA18" s="605" t="e">
        <f t="shared" si="21"/>
        <v>#VALUE!</v>
      </c>
      <c r="EB18" s="605" t="e">
        <f t="shared" ref="EB18:GM18" si="22">IF(EB9&gt;=EB10,(MROUND(EB9,0.005)),"")</f>
        <v>#VALUE!</v>
      </c>
      <c r="EC18" s="605" t="e">
        <f t="shared" si="22"/>
        <v>#VALUE!</v>
      </c>
      <c r="ED18" s="605" t="e">
        <f t="shared" si="22"/>
        <v>#VALUE!</v>
      </c>
      <c r="EE18" s="605" t="e">
        <f t="shared" si="22"/>
        <v>#VALUE!</v>
      </c>
      <c r="EF18" s="605" t="e">
        <f t="shared" si="22"/>
        <v>#VALUE!</v>
      </c>
      <c r="EG18" s="605" t="e">
        <f t="shared" si="22"/>
        <v>#VALUE!</v>
      </c>
      <c r="EH18" s="605" t="e">
        <f t="shared" si="22"/>
        <v>#VALUE!</v>
      </c>
      <c r="EI18" s="605" t="e">
        <f t="shared" si="22"/>
        <v>#VALUE!</v>
      </c>
      <c r="EJ18" s="605" t="str">
        <f t="shared" si="22"/>
        <v/>
      </c>
      <c r="EK18" s="605">
        <f t="shared" si="22"/>
        <v>0.94500000000000006</v>
      </c>
      <c r="EL18" s="605" t="str">
        <f t="shared" si="22"/>
        <v/>
      </c>
      <c r="EM18" s="605">
        <f t="shared" si="22"/>
        <v>0.93</v>
      </c>
      <c r="EN18" s="605" t="str">
        <f t="shared" si="22"/>
        <v/>
      </c>
      <c r="EO18" s="605">
        <f t="shared" si="22"/>
        <v>0.93</v>
      </c>
      <c r="EP18" s="605" t="e">
        <f t="shared" si="22"/>
        <v>#VALUE!</v>
      </c>
      <c r="EQ18" s="605" t="e">
        <f t="shared" si="22"/>
        <v>#VALUE!</v>
      </c>
      <c r="ER18" s="605" t="str">
        <f t="shared" si="22"/>
        <v/>
      </c>
      <c r="ES18" s="605" t="str">
        <f t="shared" si="22"/>
        <v/>
      </c>
      <c r="ET18" s="605" t="str">
        <f t="shared" si="22"/>
        <v/>
      </c>
      <c r="EU18" s="605" t="str">
        <f t="shared" si="22"/>
        <v/>
      </c>
      <c r="EV18" s="605" t="str">
        <f t="shared" si="22"/>
        <v/>
      </c>
      <c r="EW18" s="605" t="str">
        <f t="shared" si="22"/>
        <v/>
      </c>
      <c r="EX18" s="605" t="e">
        <f t="shared" si="22"/>
        <v>#VALUE!</v>
      </c>
      <c r="EY18" s="605" t="e">
        <f t="shared" si="22"/>
        <v>#VALUE!</v>
      </c>
      <c r="EZ18" s="605" t="e">
        <f t="shared" si="22"/>
        <v>#VALUE!</v>
      </c>
      <c r="FA18" s="605" t="e">
        <f t="shared" si="22"/>
        <v>#VALUE!</v>
      </c>
      <c r="FB18" s="605" t="str">
        <f t="shared" si="22"/>
        <v/>
      </c>
      <c r="FC18" s="605" t="str">
        <f t="shared" si="22"/>
        <v/>
      </c>
      <c r="FD18" s="605">
        <f t="shared" si="22"/>
        <v>0.94500000000000006</v>
      </c>
      <c r="FE18" s="605" t="str">
        <f t="shared" si="22"/>
        <v/>
      </c>
      <c r="FF18" s="605" t="str">
        <f t="shared" si="22"/>
        <v/>
      </c>
      <c r="FG18" s="605" t="str">
        <f t="shared" si="22"/>
        <v/>
      </c>
      <c r="FH18" s="605" t="str">
        <f t="shared" si="22"/>
        <v/>
      </c>
      <c r="FI18" s="605" t="str">
        <f t="shared" si="22"/>
        <v/>
      </c>
      <c r="FJ18" s="605" t="str">
        <f t="shared" si="22"/>
        <v/>
      </c>
      <c r="FK18" s="605" t="str">
        <f t="shared" si="22"/>
        <v/>
      </c>
      <c r="FL18" s="605">
        <f t="shared" si="22"/>
        <v>0.93</v>
      </c>
      <c r="FM18" s="605">
        <f t="shared" si="22"/>
        <v>0.95000000000000007</v>
      </c>
      <c r="FN18" s="605">
        <f t="shared" si="22"/>
        <v>0.95000000000000007</v>
      </c>
      <c r="FO18" s="605" t="str">
        <f t="shared" si="22"/>
        <v/>
      </c>
      <c r="FP18" s="605" t="e">
        <f t="shared" si="22"/>
        <v>#VALUE!</v>
      </c>
      <c r="FQ18" s="605" t="e">
        <f t="shared" si="22"/>
        <v>#VALUE!</v>
      </c>
      <c r="FR18" s="605" t="e">
        <f t="shared" si="22"/>
        <v>#VALUE!</v>
      </c>
      <c r="FS18" s="605" t="e">
        <f t="shared" si="22"/>
        <v>#VALUE!</v>
      </c>
      <c r="FT18" s="605" t="e">
        <f t="shared" si="22"/>
        <v>#VALUE!</v>
      </c>
      <c r="FU18" s="605" t="e">
        <f t="shared" si="22"/>
        <v>#VALUE!</v>
      </c>
      <c r="FV18" s="605" t="e">
        <f t="shared" si="22"/>
        <v>#VALUE!</v>
      </c>
      <c r="FW18" s="605" t="e">
        <f t="shared" si="22"/>
        <v>#VALUE!</v>
      </c>
      <c r="FX18" s="605" t="e">
        <f t="shared" si="22"/>
        <v>#VALUE!</v>
      </c>
      <c r="FY18" s="605" t="e">
        <f t="shared" si="22"/>
        <v>#VALUE!</v>
      </c>
      <c r="FZ18" s="605" t="e">
        <f t="shared" si="22"/>
        <v>#VALUE!</v>
      </c>
      <c r="GA18" s="605" t="e">
        <f t="shared" si="22"/>
        <v>#VALUE!</v>
      </c>
      <c r="GB18" s="605" t="e">
        <f t="shared" si="22"/>
        <v>#VALUE!</v>
      </c>
      <c r="GC18" s="605" t="e">
        <f t="shared" si="22"/>
        <v>#VALUE!</v>
      </c>
      <c r="GD18" s="605" t="e">
        <f t="shared" si="22"/>
        <v>#VALUE!</v>
      </c>
      <c r="GE18" s="605" t="e">
        <f t="shared" si="22"/>
        <v>#VALUE!</v>
      </c>
      <c r="GF18" s="605" t="e">
        <f t="shared" si="22"/>
        <v>#VALUE!</v>
      </c>
      <c r="GG18" s="605" t="e">
        <f t="shared" si="22"/>
        <v>#VALUE!</v>
      </c>
      <c r="GH18" s="605" t="e">
        <f t="shared" si="22"/>
        <v>#VALUE!</v>
      </c>
      <c r="GI18" s="605" t="e">
        <f t="shared" si="22"/>
        <v>#VALUE!</v>
      </c>
      <c r="GJ18" s="605" t="e">
        <f t="shared" si="22"/>
        <v>#VALUE!</v>
      </c>
      <c r="GK18" s="605" t="str">
        <f t="shared" si="22"/>
        <v/>
      </c>
      <c r="GL18" s="605" t="str">
        <f t="shared" si="22"/>
        <v/>
      </c>
      <c r="GM18" s="605">
        <f t="shared" si="22"/>
        <v>0.96</v>
      </c>
      <c r="GN18" s="605" t="str">
        <f t="shared" ref="GN18:IY18" si="23">IF(GN9&gt;=GN10,(MROUND(GN9,0.005)),"")</f>
        <v/>
      </c>
      <c r="GO18" s="605">
        <f t="shared" si="23"/>
        <v>0.92500000000000004</v>
      </c>
      <c r="GP18" s="605" t="e">
        <f t="shared" si="23"/>
        <v>#VALUE!</v>
      </c>
      <c r="GQ18" s="605" t="e">
        <f t="shared" si="23"/>
        <v>#VALUE!</v>
      </c>
      <c r="GR18" s="605" t="e">
        <f t="shared" si="23"/>
        <v>#VALUE!</v>
      </c>
      <c r="GS18" s="605" t="e">
        <f t="shared" si="23"/>
        <v>#VALUE!</v>
      </c>
      <c r="GT18" s="605" t="e">
        <f t="shared" si="23"/>
        <v>#VALUE!</v>
      </c>
      <c r="GU18" s="605" t="e">
        <f t="shared" si="23"/>
        <v>#VALUE!</v>
      </c>
      <c r="GV18" s="605" t="e">
        <f t="shared" si="23"/>
        <v>#VALUE!</v>
      </c>
      <c r="GW18" s="605" t="e">
        <f t="shared" si="23"/>
        <v>#VALUE!</v>
      </c>
      <c r="GX18" s="605" t="e">
        <f t="shared" si="23"/>
        <v>#VALUE!</v>
      </c>
      <c r="GY18" s="605" t="e">
        <f t="shared" si="23"/>
        <v>#VALUE!</v>
      </c>
      <c r="GZ18" s="605" t="e">
        <f t="shared" si="23"/>
        <v>#VALUE!</v>
      </c>
      <c r="HA18" s="605" t="e">
        <f t="shared" si="23"/>
        <v>#VALUE!</v>
      </c>
      <c r="HB18" s="605" t="e">
        <f t="shared" si="23"/>
        <v>#VALUE!</v>
      </c>
      <c r="HC18" s="605" t="e">
        <f t="shared" si="23"/>
        <v>#VALUE!</v>
      </c>
      <c r="HD18" s="605" t="e">
        <f t="shared" si="23"/>
        <v>#VALUE!</v>
      </c>
      <c r="HE18" s="605" t="str">
        <f t="shared" si="23"/>
        <v/>
      </c>
      <c r="HF18" s="605" t="str">
        <f t="shared" si="23"/>
        <v/>
      </c>
      <c r="HG18" s="605" t="str">
        <f t="shared" si="23"/>
        <v/>
      </c>
      <c r="HH18" s="605" t="str">
        <f t="shared" si="23"/>
        <v/>
      </c>
      <c r="HI18" s="605" t="str">
        <f t="shared" si="23"/>
        <v/>
      </c>
      <c r="HJ18" s="605" t="str">
        <f t="shared" si="23"/>
        <v/>
      </c>
      <c r="HK18" s="605" t="str">
        <f t="shared" si="23"/>
        <v/>
      </c>
      <c r="HL18" s="605" t="str">
        <f t="shared" si="23"/>
        <v/>
      </c>
      <c r="HM18" s="605" t="str">
        <f t="shared" si="23"/>
        <v/>
      </c>
      <c r="HN18" s="605" t="str">
        <f t="shared" si="23"/>
        <v/>
      </c>
      <c r="HO18" s="605" t="str">
        <f t="shared" si="23"/>
        <v/>
      </c>
      <c r="HP18" s="605">
        <f t="shared" si="23"/>
        <v>0.95000000000000007</v>
      </c>
      <c r="HQ18" s="605" t="str">
        <f t="shared" si="23"/>
        <v/>
      </c>
      <c r="HR18" s="605" t="str">
        <f t="shared" si="23"/>
        <v/>
      </c>
      <c r="HS18" s="605" t="str">
        <f t="shared" si="23"/>
        <v/>
      </c>
      <c r="HT18" s="605" t="str">
        <f t="shared" si="23"/>
        <v/>
      </c>
      <c r="HU18" s="605" t="str">
        <f t="shared" si="23"/>
        <v/>
      </c>
      <c r="HV18" s="605" t="str">
        <f t="shared" si="23"/>
        <v/>
      </c>
      <c r="HW18" s="605" t="str">
        <f t="shared" si="23"/>
        <v/>
      </c>
      <c r="HX18" s="605">
        <f t="shared" si="23"/>
        <v>0.94000000000000006</v>
      </c>
      <c r="HY18" s="605" t="str">
        <f t="shared" si="23"/>
        <v/>
      </c>
      <c r="HZ18" s="605" t="str">
        <f t="shared" si="23"/>
        <v/>
      </c>
      <c r="IA18" s="605" t="str">
        <f t="shared" si="23"/>
        <v/>
      </c>
      <c r="IB18" s="605" t="str">
        <f t="shared" si="23"/>
        <v/>
      </c>
      <c r="IC18" s="605">
        <f t="shared" si="23"/>
        <v>0.93</v>
      </c>
      <c r="ID18" s="605">
        <f t="shared" si="23"/>
        <v>0.93500000000000005</v>
      </c>
      <c r="IE18" s="605" t="str">
        <f t="shared" si="23"/>
        <v/>
      </c>
      <c r="IF18" s="605">
        <f t="shared" si="23"/>
        <v>0.95500000000000007</v>
      </c>
      <c r="IG18" s="605">
        <f t="shared" si="23"/>
        <v>0.97</v>
      </c>
      <c r="IH18" s="605">
        <f t="shared" si="23"/>
        <v>0.94000000000000006</v>
      </c>
      <c r="II18" s="605">
        <f t="shared" si="23"/>
        <v>1</v>
      </c>
      <c r="IJ18" s="605" t="str">
        <f t="shared" si="23"/>
        <v/>
      </c>
      <c r="IK18" s="605" t="str">
        <f t="shared" si="23"/>
        <v/>
      </c>
      <c r="IL18" s="605">
        <f t="shared" si="23"/>
        <v>0.97</v>
      </c>
      <c r="IM18" s="605" t="str">
        <f t="shared" si="23"/>
        <v/>
      </c>
      <c r="IN18" s="605" t="e">
        <f t="shared" si="23"/>
        <v>#VALUE!</v>
      </c>
      <c r="IO18" s="605" t="e">
        <f t="shared" si="23"/>
        <v>#VALUE!</v>
      </c>
      <c r="IP18" s="605" t="e">
        <f t="shared" si="23"/>
        <v>#VALUE!</v>
      </c>
      <c r="IQ18" s="605">
        <f t="shared" si="23"/>
        <v>0.96499999999999997</v>
      </c>
      <c r="IR18" s="605" t="str">
        <f t="shared" si="23"/>
        <v/>
      </c>
      <c r="IS18" s="605">
        <f t="shared" si="23"/>
        <v>1</v>
      </c>
      <c r="IT18" s="605" t="str">
        <f t="shared" si="23"/>
        <v/>
      </c>
      <c r="IU18" s="605" t="str">
        <f t="shared" si="23"/>
        <v/>
      </c>
      <c r="IV18" s="605" t="str">
        <f t="shared" si="23"/>
        <v/>
      </c>
      <c r="IW18" s="605">
        <f t="shared" si="23"/>
        <v>0.94000000000000006</v>
      </c>
      <c r="IX18" s="605">
        <f t="shared" si="23"/>
        <v>0.95500000000000007</v>
      </c>
      <c r="IY18" s="605" t="str">
        <f t="shared" si="23"/>
        <v/>
      </c>
      <c r="IZ18" s="605" t="str">
        <f t="shared" ref="IZ18:LK18" si="24">IF(IZ9&gt;=IZ10,(MROUND(IZ9,0.005)),"")</f>
        <v/>
      </c>
      <c r="JA18" s="605">
        <f t="shared" si="24"/>
        <v>1</v>
      </c>
      <c r="JB18" s="605" t="str">
        <f t="shared" si="24"/>
        <v/>
      </c>
      <c r="JC18" s="605">
        <f t="shared" si="24"/>
        <v>0.95000000000000007</v>
      </c>
      <c r="JD18" s="605">
        <f t="shared" si="24"/>
        <v>1</v>
      </c>
      <c r="JE18" s="605" t="str">
        <f t="shared" si="24"/>
        <v/>
      </c>
      <c r="JF18" s="605">
        <f t="shared" si="24"/>
        <v>1</v>
      </c>
      <c r="JG18" s="605">
        <f t="shared" si="24"/>
        <v>0.93</v>
      </c>
      <c r="JH18" s="605" t="str">
        <f t="shared" si="24"/>
        <v/>
      </c>
      <c r="JI18" s="605">
        <f t="shared" si="24"/>
        <v>0.96499999999999997</v>
      </c>
      <c r="JJ18" s="605" t="str">
        <f t="shared" si="24"/>
        <v/>
      </c>
      <c r="JK18" s="605" t="str">
        <f t="shared" si="24"/>
        <v/>
      </c>
      <c r="JL18" s="605" t="str">
        <f t="shared" si="24"/>
        <v/>
      </c>
      <c r="JM18" s="605" t="str">
        <f t="shared" si="24"/>
        <v/>
      </c>
      <c r="JN18" s="605" t="e">
        <f t="shared" si="24"/>
        <v>#VALUE!</v>
      </c>
      <c r="JO18" s="605" t="str">
        <f t="shared" si="24"/>
        <v/>
      </c>
      <c r="JP18" s="605" t="str">
        <f t="shared" si="24"/>
        <v/>
      </c>
      <c r="JQ18" s="605" t="str">
        <f t="shared" si="24"/>
        <v/>
      </c>
      <c r="JR18" s="605" t="str">
        <f t="shared" si="24"/>
        <v/>
      </c>
      <c r="JS18" s="605" t="str">
        <f t="shared" si="24"/>
        <v/>
      </c>
      <c r="JT18" s="605" t="str">
        <f t="shared" si="24"/>
        <v/>
      </c>
      <c r="JU18" s="605" t="str">
        <f t="shared" si="24"/>
        <v/>
      </c>
      <c r="JV18" s="605" t="e">
        <f t="shared" si="24"/>
        <v>#VALUE!</v>
      </c>
      <c r="JW18" s="605" t="str">
        <f t="shared" si="24"/>
        <v/>
      </c>
      <c r="JX18" s="605" t="str">
        <f t="shared" si="24"/>
        <v/>
      </c>
      <c r="JY18" s="605" t="str">
        <f t="shared" si="24"/>
        <v/>
      </c>
      <c r="JZ18" s="605" t="str">
        <f t="shared" si="24"/>
        <v/>
      </c>
      <c r="KA18" s="605" t="str">
        <f t="shared" si="24"/>
        <v/>
      </c>
      <c r="KB18" s="605" t="str">
        <f t="shared" si="24"/>
        <v/>
      </c>
      <c r="KC18" s="605" t="str">
        <f t="shared" si="24"/>
        <v/>
      </c>
      <c r="KD18" s="605" t="str">
        <f t="shared" si="24"/>
        <v/>
      </c>
      <c r="KE18" s="605" t="e">
        <f t="shared" si="24"/>
        <v>#VALUE!</v>
      </c>
      <c r="KF18" s="605" t="e">
        <f t="shared" si="24"/>
        <v>#VALUE!</v>
      </c>
      <c r="KG18" s="605" t="e">
        <f t="shared" si="24"/>
        <v>#VALUE!</v>
      </c>
      <c r="KH18" s="605" t="e">
        <f t="shared" si="24"/>
        <v>#VALUE!</v>
      </c>
      <c r="KI18" s="605" t="e">
        <f t="shared" si="24"/>
        <v>#VALUE!</v>
      </c>
      <c r="KJ18" s="605" t="str">
        <f t="shared" si="24"/>
        <v/>
      </c>
      <c r="KK18" s="605" t="str">
        <f t="shared" si="24"/>
        <v/>
      </c>
      <c r="KL18" s="605" t="e">
        <f t="shared" si="24"/>
        <v>#VALUE!</v>
      </c>
      <c r="KM18" s="605" t="str">
        <f t="shared" si="24"/>
        <v/>
      </c>
      <c r="KN18" s="605" t="str">
        <f t="shared" si="24"/>
        <v/>
      </c>
      <c r="KO18" s="605" t="str">
        <f t="shared" si="24"/>
        <v/>
      </c>
      <c r="KP18" s="605" t="str">
        <f t="shared" si="24"/>
        <v/>
      </c>
      <c r="KQ18" s="605" t="e">
        <f t="shared" si="24"/>
        <v>#VALUE!</v>
      </c>
      <c r="KR18" s="605" t="e">
        <f t="shared" si="24"/>
        <v>#VALUE!</v>
      </c>
      <c r="KS18" s="605" t="str">
        <f t="shared" si="24"/>
        <v/>
      </c>
      <c r="KT18" s="605" t="str">
        <f t="shared" si="24"/>
        <v/>
      </c>
      <c r="KU18" s="605" t="e">
        <f t="shared" si="24"/>
        <v>#VALUE!</v>
      </c>
      <c r="KV18" s="605" t="str">
        <f t="shared" si="24"/>
        <v/>
      </c>
      <c r="KW18" s="605" t="str">
        <f t="shared" si="24"/>
        <v/>
      </c>
      <c r="KX18" s="605" t="str">
        <f t="shared" si="24"/>
        <v/>
      </c>
      <c r="KY18" s="605" t="e">
        <f t="shared" si="24"/>
        <v>#VALUE!</v>
      </c>
      <c r="KZ18" s="605" t="e">
        <f t="shared" si="24"/>
        <v>#VALUE!</v>
      </c>
      <c r="LA18" s="605" t="e">
        <f t="shared" si="24"/>
        <v>#VALUE!</v>
      </c>
      <c r="LB18" s="605" t="e">
        <f t="shared" si="24"/>
        <v>#VALUE!</v>
      </c>
      <c r="LC18" s="605" t="e">
        <f t="shared" si="24"/>
        <v>#VALUE!</v>
      </c>
      <c r="LD18" s="605" t="e">
        <f t="shared" si="24"/>
        <v>#VALUE!</v>
      </c>
      <c r="LE18" s="605" t="e">
        <f t="shared" si="24"/>
        <v>#VALUE!</v>
      </c>
      <c r="LF18" s="605" t="e">
        <f t="shared" si="24"/>
        <v>#VALUE!</v>
      </c>
      <c r="LG18" s="605" t="e">
        <f t="shared" si="24"/>
        <v>#VALUE!</v>
      </c>
      <c r="LH18" s="605" t="e">
        <f t="shared" si="24"/>
        <v>#VALUE!</v>
      </c>
      <c r="LI18" s="605" t="e">
        <f t="shared" si="24"/>
        <v>#VALUE!</v>
      </c>
      <c r="LJ18" s="605" t="e">
        <f t="shared" si="24"/>
        <v>#VALUE!</v>
      </c>
      <c r="LK18" s="605" t="e">
        <f t="shared" si="24"/>
        <v>#VALUE!</v>
      </c>
      <c r="LL18" s="605" t="e">
        <f t="shared" ref="LL18:LO18" si="25">IF(LL9&gt;=LL10,(MROUND(LL9,0.005)),"")</f>
        <v>#VALUE!</v>
      </c>
      <c r="LM18" s="605" t="e">
        <f t="shared" si="25"/>
        <v>#VALUE!</v>
      </c>
      <c r="LN18" s="605" t="e">
        <f t="shared" si="25"/>
        <v>#VALUE!</v>
      </c>
      <c r="LO18" s="605" t="e">
        <f t="shared" si="25"/>
        <v>#VALUE!</v>
      </c>
    </row>
    <row r="19" spans="1:327" s="604" customFormat="1" x14ac:dyDescent="0.25">
      <c r="A19" s="604" t="s">
        <v>1085</v>
      </c>
      <c r="B19" s="605" t="str">
        <f>IF(B9&lt;B10,(MROUND(B9,0.005)),"")</f>
        <v/>
      </c>
      <c r="C19" s="605">
        <f t="shared" ref="C19:M19" si="26">IF(C9&lt;C10,(MROUND(C9,0.005)),"")</f>
        <v>0.83499999999999996</v>
      </c>
      <c r="D19" s="605">
        <f t="shared" si="26"/>
        <v>0.86</v>
      </c>
      <c r="E19" s="605">
        <f t="shared" si="26"/>
        <v>0.88500000000000001</v>
      </c>
      <c r="F19" s="605">
        <f t="shared" si="26"/>
        <v>0.88</v>
      </c>
      <c r="G19" s="605" t="str">
        <f t="shared" si="26"/>
        <v/>
      </c>
      <c r="H19" s="605">
        <f t="shared" si="26"/>
        <v>0.79500000000000004</v>
      </c>
      <c r="I19" s="605">
        <f t="shared" si="26"/>
        <v>0.91</v>
      </c>
      <c r="J19" s="605" t="str">
        <f t="shared" si="26"/>
        <v/>
      </c>
      <c r="K19" s="605">
        <f t="shared" si="26"/>
        <v>0.77</v>
      </c>
      <c r="L19" s="605">
        <f t="shared" si="26"/>
        <v>0</v>
      </c>
      <c r="M19" s="605">
        <f t="shared" si="26"/>
        <v>0</v>
      </c>
      <c r="O19" s="605" t="str">
        <f t="shared" ref="O19:BN19" si="27">IF(O9&lt;O10,(MROUND(O9,0.005)),"")</f>
        <v/>
      </c>
      <c r="P19" s="605" t="str">
        <f t="shared" si="27"/>
        <v/>
      </c>
      <c r="Q19" s="605" t="str">
        <f t="shared" si="27"/>
        <v/>
      </c>
      <c r="R19" s="605" t="str">
        <f t="shared" si="27"/>
        <v/>
      </c>
      <c r="S19" s="605" t="str">
        <f t="shared" si="27"/>
        <v/>
      </c>
      <c r="T19" s="605" t="str">
        <f t="shared" si="27"/>
        <v/>
      </c>
      <c r="U19" s="605">
        <f t="shared" si="27"/>
        <v>0.90500000000000003</v>
      </c>
      <c r="V19" s="605" t="str">
        <f t="shared" si="27"/>
        <v/>
      </c>
      <c r="W19" s="605">
        <f t="shared" si="27"/>
        <v>0.77500000000000002</v>
      </c>
      <c r="X19" s="605" t="str">
        <f t="shared" si="27"/>
        <v/>
      </c>
      <c r="Y19" s="605">
        <f t="shared" si="27"/>
        <v>0.85499999999999998</v>
      </c>
      <c r="Z19" s="605">
        <f t="shared" si="27"/>
        <v>0.89</v>
      </c>
      <c r="AA19" s="605">
        <f t="shared" si="27"/>
        <v>0.81500000000000006</v>
      </c>
      <c r="AB19" s="605" t="str">
        <f t="shared" si="27"/>
        <v/>
      </c>
      <c r="AC19" s="605">
        <f t="shared" si="27"/>
        <v>0.86499999999999999</v>
      </c>
      <c r="AD19" s="605" t="str">
        <f t="shared" si="27"/>
        <v/>
      </c>
      <c r="AE19" s="605">
        <f t="shared" si="27"/>
        <v>0.85499999999999998</v>
      </c>
      <c r="AF19" s="605">
        <f t="shared" si="27"/>
        <v>0.84</v>
      </c>
      <c r="AG19" s="605">
        <f t="shared" si="27"/>
        <v>0.84</v>
      </c>
      <c r="AH19" s="605">
        <f t="shared" si="27"/>
        <v>0.86499999999999999</v>
      </c>
      <c r="AI19" s="605" t="str">
        <f t="shared" si="27"/>
        <v/>
      </c>
      <c r="AJ19" s="605" t="str">
        <f t="shared" si="27"/>
        <v/>
      </c>
      <c r="AK19" s="605" t="str">
        <f t="shared" si="27"/>
        <v/>
      </c>
      <c r="AL19" s="605" t="str">
        <f t="shared" si="27"/>
        <v/>
      </c>
      <c r="AM19" s="605" t="str">
        <f t="shared" si="27"/>
        <v/>
      </c>
      <c r="AN19" s="605">
        <f t="shared" si="27"/>
        <v>0.91500000000000004</v>
      </c>
      <c r="AO19" s="605" t="str">
        <f t="shared" si="27"/>
        <v/>
      </c>
      <c r="AP19" s="605" t="str">
        <f t="shared" si="27"/>
        <v/>
      </c>
      <c r="AQ19" s="605" t="str">
        <f t="shared" si="27"/>
        <v/>
      </c>
      <c r="AR19" s="605">
        <f t="shared" si="27"/>
        <v>0.79</v>
      </c>
      <c r="AS19" s="605">
        <f t="shared" si="27"/>
        <v>0.79500000000000004</v>
      </c>
      <c r="AT19" s="605">
        <f t="shared" si="27"/>
        <v>0.89500000000000002</v>
      </c>
      <c r="AU19" s="605">
        <f t="shared" si="27"/>
        <v>0.88500000000000001</v>
      </c>
      <c r="AV19" s="605">
        <f t="shared" si="27"/>
        <v>0.9</v>
      </c>
      <c r="AW19" s="605" t="str">
        <f t="shared" si="27"/>
        <v/>
      </c>
      <c r="AX19" s="605">
        <f t="shared" si="27"/>
        <v>0.89500000000000002</v>
      </c>
      <c r="AY19" s="605" t="str">
        <f t="shared" si="27"/>
        <v/>
      </c>
      <c r="AZ19" s="605" t="str">
        <f t="shared" si="27"/>
        <v/>
      </c>
      <c r="BA19" s="605">
        <f t="shared" si="27"/>
        <v>0.90500000000000003</v>
      </c>
      <c r="BB19" s="605" t="str">
        <f t="shared" si="27"/>
        <v/>
      </c>
      <c r="BC19" s="605">
        <f t="shared" si="27"/>
        <v>0.82500000000000007</v>
      </c>
      <c r="BD19" s="605">
        <f t="shared" si="27"/>
        <v>0</v>
      </c>
      <c r="BE19" s="605">
        <f t="shared" si="27"/>
        <v>0</v>
      </c>
      <c r="BF19" s="605">
        <f t="shared" si="27"/>
        <v>0</v>
      </c>
      <c r="BG19" s="605">
        <f t="shared" si="27"/>
        <v>0</v>
      </c>
      <c r="BH19" s="605">
        <f t="shared" si="27"/>
        <v>0</v>
      </c>
      <c r="BI19" s="605">
        <f t="shared" si="27"/>
        <v>0</v>
      </c>
      <c r="BJ19" s="605">
        <f t="shared" si="27"/>
        <v>0</v>
      </c>
      <c r="BK19" s="605">
        <f t="shared" si="27"/>
        <v>0</v>
      </c>
      <c r="BL19" s="605" t="str">
        <f t="shared" si="27"/>
        <v/>
      </c>
      <c r="BM19" s="605" t="str">
        <f t="shared" si="27"/>
        <v/>
      </c>
      <c r="BN19" s="605" t="str">
        <f t="shared" si="27"/>
        <v/>
      </c>
      <c r="BP19" s="605" t="str">
        <f t="shared" ref="BP19:EA19" si="28">IF(BP9&lt;BP10,(MROUND(BP9,0.005)),"")</f>
        <v/>
      </c>
      <c r="BQ19" s="605" t="str">
        <f t="shared" si="28"/>
        <v/>
      </c>
      <c r="BR19" s="605" t="str">
        <f t="shared" si="28"/>
        <v/>
      </c>
      <c r="BS19" s="605" t="str">
        <f t="shared" si="28"/>
        <v/>
      </c>
      <c r="BT19" s="605" t="str">
        <f t="shared" si="28"/>
        <v/>
      </c>
      <c r="BU19" s="605" t="str">
        <f t="shared" si="28"/>
        <v/>
      </c>
      <c r="BV19" s="605" t="str">
        <f t="shared" si="28"/>
        <v/>
      </c>
      <c r="BW19" s="605" t="str">
        <f t="shared" si="28"/>
        <v/>
      </c>
      <c r="BX19" s="605" t="str">
        <f t="shared" si="28"/>
        <v/>
      </c>
      <c r="BY19" s="605" t="str">
        <f t="shared" si="28"/>
        <v/>
      </c>
      <c r="BZ19" s="605" t="str">
        <f t="shared" si="28"/>
        <v/>
      </c>
      <c r="CA19" s="605" t="str">
        <f t="shared" si="28"/>
        <v/>
      </c>
      <c r="CB19" s="605" t="str">
        <f t="shared" si="28"/>
        <v/>
      </c>
      <c r="CC19" s="605" t="str">
        <f t="shared" si="28"/>
        <v/>
      </c>
      <c r="CD19" s="605" t="str">
        <f t="shared" si="28"/>
        <v/>
      </c>
      <c r="CE19" s="605" t="str">
        <f t="shared" si="28"/>
        <v/>
      </c>
      <c r="CF19" s="605" t="str">
        <f t="shared" si="28"/>
        <v/>
      </c>
      <c r="CG19" s="605" t="str">
        <f t="shared" si="28"/>
        <v/>
      </c>
      <c r="CH19" s="605" t="str">
        <f t="shared" si="28"/>
        <v/>
      </c>
      <c r="CI19" s="605" t="str">
        <f t="shared" si="28"/>
        <v/>
      </c>
      <c r="CJ19" s="605" t="str">
        <f t="shared" si="28"/>
        <v/>
      </c>
      <c r="CK19" s="605" t="str">
        <f t="shared" si="28"/>
        <v/>
      </c>
      <c r="CL19" s="605" t="str">
        <f t="shared" si="28"/>
        <v/>
      </c>
      <c r="CM19" s="605" t="str">
        <f t="shared" si="28"/>
        <v/>
      </c>
      <c r="CN19" s="605" t="str">
        <f t="shared" si="28"/>
        <v/>
      </c>
      <c r="CO19" s="605" t="str">
        <f t="shared" si="28"/>
        <v/>
      </c>
      <c r="CP19" s="605" t="str">
        <f t="shared" si="28"/>
        <v/>
      </c>
      <c r="CQ19" s="605" t="str">
        <f t="shared" si="28"/>
        <v/>
      </c>
      <c r="CR19" s="605" t="str">
        <f t="shared" si="28"/>
        <v/>
      </c>
      <c r="CS19" s="605" t="str">
        <f t="shared" si="28"/>
        <v/>
      </c>
      <c r="CT19" s="605">
        <f t="shared" si="28"/>
        <v>0.77</v>
      </c>
      <c r="CU19" s="605" t="str">
        <f t="shared" si="28"/>
        <v/>
      </c>
      <c r="CV19" s="605" t="str">
        <f t="shared" si="28"/>
        <v/>
      </c>
      <c r="CW19" s="605">
        <f t="shared" si="28"/>
        <v>0.86499999999999999</v>
      </c>
      <c r="CX19" s="605" t="str">
        <f t="shared" si="28"/>
        <v/>
      </c>
      <c r="CY19" s="605" t="str">
        <f t="shared" si="28"/>
        <v/>
      </c>
      <c r="CZ19" s="605" t="str">
        <f t="shared" si="28"/>
        <v/>
      </c>
      <c r="DA19" s="605" t="str">
        <f t="shared" si="28"/>
        <v/>
      </c>
      <c r="DB19" s="605" t="str">
        <f t="shared" si="28"/>
        <v/>
      </c>
      <c r="DC19" s="605" t="str">
        <f t="shared" si="28"/>
        <v/>
      </c>
      <c r="DD19" s="605">
        <f t="shared" si="28"/>
        <v>0.83499999999999996</v>
      </c>
      <c r="DE19" s="605" t="str">
        <f t="shared" si="28"/>
        <v/>
      </c>
      <c r="DF19" s="605">
        <f t="shared" si="28"/>
        <v>0.64500000000000002</v>
      </c>
      <c r="DG19" s="605">
        <f t="shared" si="28"/>
        <v>0.70000000000000007</v>
      </c>
      <c r="DH19" s="605">
        <f t="shared" si="28"/>
        <v>0.76</v>
      </c>
      <c r="DI19" s="605" t="str">
        <f t="shared" si="28"/>
        <v/>
      </c>
      <c r="DJ19" s="605" t="str">
        <f t="shared" si="28"/>
        <v/>
      </c>
      <c r="DK19" s="605" t="str">
        <f t="shared" si="28"/>
        <v/>
      </c>
      <c r="DL19" s="605" t="str">
        <f t="shared" si="28"/>
        <v/>
      </c>
      <c r="DM19" s="605" t="str">
        <f t="shared" si="28"/>
        <v/>
      </c>
      <c r="DN19" s="605">
        <f t="shared" si="28"/>
        <v>0.83499999999999996</v>
      </c>
      <c r="DO19" s="605">
        <f t="shared" si="28"/>
        <v>0.78</v>
      </c>
      <c r="DP19" s="605">
        <f t="shared" si="28"/>
        <v>0.86499999999999999</v>
      </c>
      <c r="DQ19" s="605">
        <f t="shared" si="28"/>
        <v>0.88</v>
      </c>
      <c r="DR19" s="605">
        <f t="shared" si="28"/>
        <v>0.91500000000000004</v>
      </c>
      <c r="DS19" s="605">
        <f t="shared" si="28"/>
        <v>0.84499999999999997</v>
      </c>
      <c r="DT19" s="605">
        <f t="shared" si="28"/>
        <v>0.84</v>
      </c>
      <c r="DU19" s="605">
        <f t="shared" si="28"/>
        <v>0.87</v>
      </c>
      <c r="DV19" s="605" t="str">
        <f t="shared" si="28"/>
        <v/>
      </c>
      <c r="DW19" s="605" t="str">
        <f t="shared" si="28"/>
        <v/>
      </c>
      <c r="DX19" s="605">
        <f t="shared" si="28"/>
        <v>0.84</v>
      </c>
      <c r="DY19" s="605">
        <f t="shared" si="28"/>
        <v>0.79</v>
      </c>
      <c r="DZ19" s="605">
        <f t="shared" si="28"/>
        <v>0.82000000000000006</v>
      </c>
      <c r="EA19" s="605" t="str">
        <f t="shared" si="28"/>
        <v/>
      </c>
      <c r="EB19" s="605" t="str">
        <f t="shared" ref="EB19:GM19" si="29">IF(EB9&lt;EB10,(MROUND(EB9,0.005)),"")</f>
        <v/>
      </c>
      <c r="EC19" s="605" t="str">
        <f t="shared" si="29"/>
        <v/>
      </c>
      <c r="ED19" s="605" t="str">
        <f t="shared" si="29"/>
        <v/>
      </c>
      <c r="EE19" s="605" t="str">
        <f t="shared" si="29"/>
        <v/>
      </c>
      <c r="EF19" s="605" t="str">
        <f t="shared" si="29"/>
        <v/>
      </c>
      <c r="EG19" s="605" t="str">
        <f t="shared" si="29"/>
        <v/>
      </c>
      <c r="EH19" s="605" t="str">
        <f t="shared" si="29"/>
        <v/>
      </c>
      <c r="EI19" s="605" t="str">
        <f t="shared" si="29"/>
        <v/>
      </c>
      <c r="EJ19" s="605">
        <f t="shared" si="29"/>
        <v>0.87</v>
      </c>
      <c r="EK19" s="605" t="str">
        <f t="shared" si="29"/>
        <v/>
      </c>
      <c r="EL19" s="605">
        <f t="shared" si="29"/>
        <v>0.81</v>
      </c>
      <c r="EM19" s="605" t="str">
        <f t="shared" si="29"/>
        <v/>
      </c>
      <c r="EN19" s="605">
        <f t="shared" si="29"/>
        <v>0.91</v>
      </c>
      <c r="EO19" s="605" t="str">
        <f t="shared" si="29"/>
        <v/>
      </c>
      <c r="EP19" s="605" t="str">
        <f t="shared" si="29"/>
        <v/>
      </c>
      <c r="EQ19" s="605" t="str">
        <f t="shared" si="29"/>
        <v/>
      </c>
      <c r="ER19" s="605">
        <f t="shared" si="29"/>
        <v>0.8</v>
      </c>
      <c r="ES19" s="605">
        <f t="shared" si="29"/>
        <v>0.88500000000000001</v>
      </c>
      <c r="ET19" s="605">
        <f t="shared" si="29"/>
        <v>0.88</v>
      </c>
      <c r="EU19" s="605">
        <f t="shared" si="29"/>
        <v>0.88</v>
      </c>
      <c r="EV19" s="605">
        <f t="shared" si="29"/>
        <v>0.79</v>
      </c>
      <c r="EW19" s="605">
        <f t="shared" si="29"/>
        <v>0.84</v>
      </c>
      <c r="EX19" s="605" t="str">
        <f t="shared" si="29"/>
        <v/>
      </c>
      <c r="EY19" s="605" t="str">
        <f t="shared" si="29"/>
        <v/>
      </c>
      <c r="EZ19" s="605" t="str">
        <f t="shared" si="29"/>
        <v/>
      </c>
      <c r="FA19" s="605" t="str">
        <f t="shared" si="29"/>
        <v/>
      </c>
      <c r="FB19" s="605">
        <f t="shared" si="29"/>
        <v>0.89</v>
      </c>
      <c r="FC19" s="605">
        <f t="shared" si="29"/>
        <v>0.70000000000000007</v>
      </c>
      <c r="FD19" s="605" t="str">
        <f t="shared" si="29"/>
        <v/>
      </c>
      <c r="FE19" s="605">
        <f t="shared" si="29"/>
        <v>0.85499999999999998</v>
      </c>
      <c r="FF19" s="605">
        <f t="shared" si="29"/>
        <v>0.82500000000000007</v>
      </c>
      <c r="FG19" s="605">
        <f t="shared" si="29"/>
        <v>0.8</v>
      </c>
      <c r="FH19" s="605">
        <f t="shared" si="29"/>
        <v>0.91500000000000004</v>
      </c>
      <c r="FI19" s="605">
        <f t="shared" si="29"/>
        <v>0.85</v>
      </c>
      <c r="FJ19" s="605">
        <f t="shared" si="29"/>
        <v>0.85499999999999998</v>
      </c>
      <c r="FK19" s="605">
        <f t="shared" si="29"/>
        <v>0.88500000000000001</v>
      </c>
      <c r="FL19" s="605" t="str">
        <f t="shared" si="29"/>
        <v/>
      </c>
      <c r="FM19" s="605" t="str">
        <f t="shared" si="29"/>
        <v/>
      </c>
      <c r="FN19" s="605" t="str">
        <f t="shared" si="29"/>
        <v/>
      </c>
      <c r="FO19" s="605">
        <f t="shared" si="29"/>
        <v>0.86499999999999999</v>
      </c>
      <c r="FP19" s="605" t="str">
        <f t="shared" si="29"/>
        <v/>
      </c>
      <c r="FQ19" s="605" t="str">
        <f t="shared" si="29"/>
        <v/>
      </c>
      <c r="FR19" s="605" t="str">
        <f t="shared" si="29"/>
        <v/>
      </c>
      <c r="FS19" s="605" t="str">
        <f t="shared" si="29"/>
        <v/>
      </c>
      <c r="FT19" s="605" t="str">
        <f t="shared" si="29"/>
        <v/>
      </c>
      <c r="FU19" s="605" t="str">
        <f t="shared" si="29"/>
        <v/>
      </c>
      <c r="FV19" s="605" t="str">
        <f t="shared" si="29"/>
        <v/>
      </c>
      <c r="FW19" s="605" t="str">
        <f t="shared" si="29"/>
        <v/>
      </c>
      <c r="FX19" s="605" t="str">
        <f t="shared" si="29"/>
        <v/>
      </c>
      <c r="FY19" s="605" t="str">
        <f t="shared" si="29"/>
        <v/>
      </c>
      <c r="FZ19" s="605" t="str">
        <f t="shared" si="29"/>
        <v/>
      </c>
      <c r="GA19" s="605" t="str">
        <f t="shared" si="29"/>
        <v/>
      </c>
      <c r="GB19" s="605" t="str">
        <f t="shared" si="29"/>
        <v/>
      </c>
      <c r="GC19" s="605" t="str">
        <f t="shared" si="29"/>
        <v/>
      </c>
      <c r="GD19" s="605" t="str">
        <f t="shared" si="29"/>
        <v/>
      </c>
      <c r="GE19" s="605" t="str">
        <f t="shared" si="29"/>
        <v/>
      </c>
      <c r="GF19" s="605" t="str">
        <f t="shared" si="29"/>
        <v/>
      </c>
      <c r="GG19" s="605" t="str">
        <f t="shared" si="29"/>
        <v/>
      </c>
      <c r="GH19" s="605" t="str">
        <f t="shared" si="29"/>
        <v/>
      </c>
      <c r="GI19" s="605" t="str">
        <f t="shared" si="29"/>
        <v/>
      </c>
      <c r="GJ19" s="605" t="str">
        <f t="shared" si="29"/>
        <v/>
      </c>
      <c r="GK19" s="605">
        <f t="shared" si="29"/>
        <v>0.91500000000000004</v>
      </c>
      <c r="GL19" s="605">
        <f t="shared" si="29"/>
        <v>0.89</v>
      </c>
      <c r="GM19" s="605" t="str">
        <f t="shared" si="29"/>
        <v/>
      </c>
      <c r="GN19" s="605">
        <f t="shared" ref="GN19:IY19" si="30">IF(GN9&lt;GN10,(MROUND(GN9,0.005)),"")</f>
        <v>0.875</v>
      </c>
      <c r="GO19" s="605" t="str">
        <f t="shared" si="30"/>
        <v/>
      </c>
      <c r="GP19" s="605" t="str">
        <f t="shared" si="30"/>
        <v/>
      </c>
      <c r="GQ19" s="605" t="str">
        <f t="shared" si="30"/>
        <v/>
      </c>
      <c r="GR19" s="605" t="str">
        <f t="shared" si="30"/>
        <v/>
      </c>
      <c r="GS19" s="605" t="str">
        <f t="shared" si="30"/>
        <v/>
      </c>
      <c r="GT19" s="605" t="str">
        <f t="shared" si="30"/>
        <v/>
      </c>
      <c r="GU19" s="605" t="str">
        <f t="shared" si="30"/>
        <v/>
      </c>
      <c r="GV19" s="605" t="str">
        <f t="shared" si="30"/>
        <v/>
      </c>
      <c r="GW19" s="605" t="str">
        <f t="shared" si="30"/>
        <v/>
      </c>
      <c r="GX19" s="605" t="str">
        <f t="shared" si="30"/>
        <v/>
      </c>
      <c r="GY19" s="605" t="str">
        <f t="shared" si="30"/>
        <v/>
      </c>
      <c r="GZ19" s="605" t="str">
        <f t="shared" si="30"/>
        <v/>
      </c>
      <c r="HA19" s="605" t="str">
        <f t="shared" si="30"/>
        <v/>
      </c>
      <c r="HB19" s="605" t="str">
        <f t="shared" si="30"/>
        <v/>
      </c>
      <c r="HC19" s="605" t="str">
        <f t="shared" si="30"/>
        <v/>
      </c>
      <c r="HD19" s="605" t="str">
        <f t="shared" si="30"/>
        <v/>
      </c>
      <c r="HE19" s="605">
        <f t="shared" si="30"/>
        <v>0.76500000000000001</v>
      </c>
      <c r="HF19" s="605">
        <f t="shared" si="30"/>
        <v>0.85499999999999998</v>
      </c>
      <c r="HG19" s="605">
        <f t="shared" si="30"/>
        <v>0.72</v>
      </c>
      <c r="HH19" s="605">
        <f t="shared" si="30"/>
        <v>0.70499999999999996</v>
      </c>
      <c r="HI19" s="605">
        <f t="shared" si="30"/>
        <v>0.9</v>
      </c>
      <c r="HJ19" s="605">
        <f t="shared" si="30"/>
        <v>0.71499999999999997</v>
      </c>
      <c r="HK19" s="605">
        <f t="shared" si="30"/>
        <v>0.8</v>
      </c>
      <c r="HL19" s="605">
        <f t="shared" si="30"/>
        <v>0.77500000000000002</v>
      </c>
      <c r="HM19" s="605">
        <f t="shared" si="30"/>
        <v>0.9</v>
      </c>
      <c r="HN19" s="605">
        <f t="shared" si="30"/>
        <v>0.75</v>
      </c>
      <c r="HO19" s="605">
        <f t="shared" si="30"/>
        <v>0.85</v>
      </c>
      <c r="HP19" s="605" t="str">
        <f t="shared" si="30"/>
        <v/>
      </c>
      <c r="HQ19" s="605">
        <f t="shared" si="30"/>
        <v>0.9</v>
      </c>
      <c r="HR19" s="605">
        <f t="shared" si="30"/>
        <v>0.9</v>
      </c>
      <c r="HS19" s="605">
        <f t="shared" si="30"/>
        <v>0.875</v>
      </c>
      <c r="HT19" s="605">
        <f t="shared" si="30"/>
        <v>0.88</v>
      </c>
      <c r="HU19" s="605">
        <f t="shared" si="30"/>
        <v>0.83499999999999996</v>
      </c>
      <c r="HV19" s="605">
        <f t="shared" si="30"/>
        <v>0.85499999999999998</v>
      </c>
      <c r="HW19" s="605">
        <f t="shared" si="30"/>
        <v>0.89500000000000002</v>
      </c>
      <c r="HX19" s="605" t="str">
        <f t="shared" si="30"/>
        <v/>
      </c>
      <c r="HY19" s="605">
        <f t="shared" si="30"/>
        <v>0.89500000000000002</v>
      </c>
      <c r="HZ19" s="605">
        <f t="shared" si="30"/>
        <v>0.91500000000000004</v>
      </c>
      <c r="IA19" s="605">
        <f t="shared" si="30"/>
        <v>0.88</v>
      </c>
      <c r="IB19" s="605">
        <f t="shared" si="30"/>
        <v>0.87</v>
      </c>
      <c r="IC19" s="605" t="str">
        <f t="shared" si="30"/>
        <v/>
      </c>
      <c r="ID19" s="605" t="str">
        <f t="shared" si="30"/>
        <v/>
      </c>
      <c r="IE19" s="605">
        <f t="shared" si="30"/>
        <v>0.91</v>
      </c>
      <c r="IF19" s="605" t="str">
        <f t="shared" si="30"/>
        <v/>
      </c>
      <c r="IG19" s="605" t="str">
        <f t="shared" si="30"/>
        <v/>
      </c>
      <c r="IH19" s="605" t="str">
        <f t="shared" si="30"/>
        <v/>
      </c>
      <c r="II19" s="605" t="str">
        <f t="shared" si="30"/>
        <v/>
      </c>
      <c r="IJ19" s="605">
        <f t="shared" si="30"/>
        <v>0.88</v>
      </c>
      <c r="IK19" s="605">
        <f t="shared" si="30"/>
        <v>0.76</v>
      </c>
      <c r="IL19" s="605" t="str">
        <f t="shared" si="30"/>
        <v/>
      </c>
      <c r="IM19" s="605">
        <f t="shared" si="30"/>
        <v>0.86</v>
      </c>
      <c r="IN19" s="605" t="str">
        <f t="shared" si="30"/>
        <v/>
      </c>
      <c r="IO19" s="605" t="str">
        <f t="shared" si="30"/>
        <v/>
      </c>
      <c r="IP19" s="605" t="str">
        <f t="shared" si="30"/>
        <v/>
      </c>
      <c r="IQ19" s="605" t="str">
        <f t="shared" si="30"/>
        <v/>
      </c>
      <c r="IR19" s="605">
        <f t="shared" si="30"/>
        <v>0.875</v>
      </c>
      <c r="IS19" s="605" t="str">
        <f t="shared" si="30"/>
        <v/>
      </c>
      <c r="IT19" s="605">
        <f t="shared" si="30"/>
        <v>0.91500000000000004</v>
      </c>
      <c r="IU19" s="605">
        <f t="shared" si="30"/>
        <v>0.91500000000000004</v>
      </c>
      <c r="IV19" s="605">
        <f t="shared" si="30"/>
        <v>0.88</v>
      </c>
      <c r="IW19" s="605" t="str">
        <f t="shared" si="30"/>
        <v/>
      </c>
      <c r="IX19" s="605" t="str">
        <f t="shared" si="30"/>
        <v/>
      </c>
      <c r="IY19" s="605">
        <f t="shared" si="30"/>
        <v>0.83499999999999996</v>
      </c>
      <c r="IZ19" s="605">
        <f t="shared" ref="IZ19:LK19" si="31">IF(IZ9&lt;IZ10,(MROUND(IZ9,0.005)),"")</f>
        <v>0.86499999999999999</v>
      </c>
      <c r="JA19" s="605" t="str">
        <f t="shared" si="31"/>
        <v/>
      </c>
      <c r="JB19" s="605">
        <f t="shared" si="31"/>
        <v>0.89500000000000002</v>
      </c>
      <c r="JC19" s="605" t="str">
        <f t="shared" si="31"/>
        <v/>
      </c>
      <c r="JD19" s="605" t="str">
        <f t="shared" si="31"/>
        <v/>
      </c>
      <c r="JE19" s="605">
        <f t="shared" si="31"/>
        <v>0.86</v>
      </c>
      <c r="JF19" s="605" t="str">
        <f t="shared" si="31"/>
        <v/>
      </c>
      <c r="JG19" s="605" t="str">
        <f t="shared" si="31"/>
        <v/>
      </c>
      <c r="JH19" s="605">
        <f t="shared" si="31"/>
        <v>0.9</v>
      </c>
      <c r="JI19" s="605" t="str">
        <f t="shared" si="31"/>
        <v/>
      </c>
      <c r="JJ19" s="605">
        <f t="shared" si="31"/>
        <v>0.77500000000000002</v>
      </c>
      <c r="JK19" s="605">
        <f t="shared" si="31"/>
        <v>0</v>
      </c>
      <c r="JL19" s="605">
        <f t="shared" si="31"/>
        <v>0</v>
      </c>
      <c r="JM19" s="605">
        <f t="shared" si="31"/>
        <v>0</v>
      </c>
      <c r="JN19" s="605" t="str">
        <f t="shared" si="31"/>
        <v/>
      </c>
      <c r="JO19" s="605">
        <f t="shared" si="31"/>
        <v>0</v>
      </c>
      <c r="JP19" s="605">
        <f t="shared" si="31"/>
        <v>0</v>
      </c>
      <c r="JQ19" s="605">
        <f t="shared" si="31"/>
        <v>0</v>
      </c>
      <c r="JR19" s="605">
        <f t="shared" si="31"/>
        <v>0</v>
      </c>
      <c r="JS19" s="605">
        <f t="shared" si="31"/>
        <v>0</v>
      </c>
      <c r="JT19" s="605">
        <f t="shared" si="31"/>
        <v>0</v>
      </c>
      <c r="JU19" s="605">
        <f t="shared" si="31"/>
        <v>0</v>
      </c>
      <c r="JV19" s="605" t="str">
        <f t="shared" si="31"/>
        <v/>
      </c>
      <c r="JW19" s="605">
        <f t="shared" si="31"/>
        <v>0</v>
      </c>
      <c r="JX19" s="605">
        <f t="shared" si="31"/>
        <v>0</v>
      </c>
      <c r="JY19" s="605">
        <f t="shared" si="31"/>
        <v>0</v>
      </c>
      <c r="JZ19" s="605">
        <f t="shared" si="31"/>
        <v>0</v>
      </c>
      <c r="KA19" s="605">
        <f t="shared" si="31"/>
        <v>0</v>
      </c>
      <c r="KB19" s="605">
        <f t="shared" si="31"/>
        <v>0</v>
      </c>
      <c r="KC19" s="605">
        <f t="shared" si="31"/>
        <v>0</v>
      </c>
      <c r="KD19" s="605">
        <f t="shared" si="31"/>
        <v>0</v>
      </c>
      <c r="KE19" s="605" t="str">
        <f t="shared" si="31"/>
        <v/>
      </c>
      <c r="KF19" s="605" t="str">
        <f t="shared" si="31"/>
        <v/>
      </c>
      <c r="KG19" s="605" t="str">
        <f t="shared" si="31"/>
        <v/>
      </c>
      <c r="KH19" s="605" t="str">
        <f t="shared" si="31"/>
        <v/>
      </c>
      <c r="KI19" s="605" t="str">
        <f t="shared" si="31"/>
        <v/>
      </c>
      <c r="KJ19" s="605">
        <f t="shared" si="31"/>
        <v>0</v>
      </c>
      <c r="KK19" s="605">
        <f t="shared" si="31"/>
        <v>0</v>
      </c>
      <c r="KL19" s="605" t="str">
        <f t="shared" si="31"/>
        <v/>
      </c>
      <c r="KM19" s="605">
        <f t="shared" si="31"/>
        <v>0</v>
      </c>
      <c r="KN19" s="605">
        <f t="shared" si="31"/>
        <v>0</v>
      </c>
      <c r="KO19" s="605">
        <f t="shared" si="31"/>
        <v>0</v>
      </c>
      <c r="KP19" s="605">
        <f t="shared" si="31"/>
        <v>0</v>
      </c>
      <c r="KQ19" s="605" t="str">
        <f t="shared" si="31"/>
        <v/>
      </c>
      <c r="KR19" s="605" t="str">
        <f t="shared" si="31"/>
        <v/>
      </c>
      <c r="KS19" s="605">
        <f t="shared" si="31"/>
        <v>0</v>
      </c>
      <c r="KT19" s="605">
        <f t="shared" si="31"/>
        <v>0</v>
      </c>
      <c r="KU19" s="605" t="str">
        <f t="shared" si="31"/>
        <v/>
      </c>
      <c r="KV19" s="605">
        <f t="shared" si="31"/>
        <v>0</v>
      </c>
      <c r="KW19" s="605">
        <f t="shared" si="31"/>
        <v>0</v>
      </c>
      <c r="KX19" s="605">
        <f t="shared" si="31"/>
        <v>0</v>
      </c>
      <c r="KY19" s="605" t="str">
        <f t="shared" si="31"/>
        <v/>
      </c>
      <c r="KZ19" s="605" t="str">
        <f t="shared" si="31"/>
        <v/>
      </c>
      <c r="LA19" s="605" t="str">
        <f t="shared" si="31"/>
        <v/>
      </c>
      <c r="LB19" s="605" t="str">
        <f t="shared" si="31"/>
        <v/>
      </c>
      <c r="LC19" s="605" t="str">
        <f t="shared" si="31"/>
        <v/>
      </c>
      <c r="LD19" s="605" t="str">
        <f t="shared" si="31"/>
        <v/>
      </c>
      <c r="LE19" s="605" t="str">
        <f t="shared" si="31"/>
        <v/>
      </c>
      <c r="LF19" s="605" t="str">
        <f t="shared" si="31"/>
        <v/>
      </c>
      <c r="LG19" s="605" t="str">
        <f t="shared" si="31"/>
        <v/>
      </c>
      <c r="LH19" s="605" t="str">
        <f t="shared" si="31"/>
        <v/>
      </c>
      <c r="LI19" s="605" t="str">
        <f t="shared" si="31"/>
        <v/>
      </c>
      <c r="LJ19" s="605" t="str">
        <f t="shared" si="31"/>
        <v/>
      </c>
      <c r="LK19" s="605" t="str">
        <f t="shared" si="31"/>
        <v/>
      </c>
      <c r="LL19" s="605" t="str">
        <f t="shared" ref="LL19:LO19" si="32">IF(LL9&lt;LL10,(MROUND(LL9,0.005)),"")</f>
        <v/>
      </c>
      <c r="LM19" s="605" t="str">
        <f t="shared" si="32"/>
        <v/>
      </c>
      <c r="LN19" s="605" t="str">
        <f t="shared" si="32"/>
        <v/>
      </c>
      <c r="LO19" s="605" t="str">
        <f t="shared" si="32"/>
        <v/>
      </c>
    </row>
    <row r="20" spans="1:327" s="604" customFormat="1" x14ac:dyDescent="0.25"/>
    <row r="21" spans="1:327" s="604" customFormat="1" x14ac:dyDescent="0.25"/>
    <row r="22" spans="1:327" s="604" customFormat="1" x14ac:dyDescent="0.25">
      <c r="A22" s="604" t="s">
        <v>849</v>
      </c>
    </row>
    <row r="23" spans="1:327" s="604" customFormat="1" x14ac:dyDescent="0.25">
      <c r="A23" s="604" t="s">
        <v>1084</v>
      </c>
      <c r="B23" s="605" t="e">
        <f>IF(B13&gt;=B14,(MROUND(B13,0.005)),"")</f>
        <v>#VALUE!</v>
      </c>
      <c r="C23" s="605" t="str">
        <f t="shared" ref="C23:M23" si="33">IF(C13&gt;=C14,(MROUND(C13,0.005)),"")</f>
        <v/>
      </c>
      <c r="D23" s="605" t="str">
        <f t="shared" si="33"/>
        <v/>
      </c>
      <c r="E23" s="605" t="str">
        <f t="shared" si="33"/>
        <v/>
      </c>
      <c r="F23" s="605">
        <f t="shared" si="33"/>
        <v>0.98</v>
      </c>
      <c r="G23" s="605" t="str">
        <f t="shared" si="33"/>
        <v/>
      </c>
      <c r="H23" s="605" t="str">
        <f t="shared" si="33"/>
        <v/>
      </c>
      <c r="I23" s="605" t="str">
        <f t="shared" si="33"/>
        <v/>
      </c>
      <c r="J23" s="605" t="str">
        <f t="shared" si="33"/>
        <v/>
      </c>
      <c r="K23" s="605" t="str">
        <f t="shared" si="33"/>
        <v/>
      </c>
      <c r="L23" s="605" t="e">
        <f t="shared" si="33"/>
        <v>#VALUE!</v>
      </c>
      <c r="M23" s="605" t="e">
        <f t="shared" si="33"/>
        <v>#VALUE!</v>
      </c>
      <c r="O23" s="605" t="e">
        <f t="shared" ref="O23:BN23" si="34">IF(O13&gt;=O14,(MROUND(O13,0.005)),"")</f>
        <v>#VALUE!</v>
      </c>
      <c r="P23" s="605" t="e">
        <f t="shared" si="34"/>
        <v>#VALUE!</v>
      </c>
      <c r="Q23" s="605" t="e">
        <f t="shared" si="34"/>
        <v>#VALUE!</v>
      </c>
      <c r="R23" s="605" t="e">
        <f t="shared" si="34"/>
        <v>#VALUE!</v>
      </c>
      <c r="S23" s="605" t="e">
        <f t="shared" si="34"/>
        <v>#VALUE!</v>
      </c>
      <c r="T23" s="605" t="e">
        <f t="shared" si="34"/>
        <v>#VALUE!</v>
      </c>
      <c r="U23" s="605" t="str">
        <f t="shared" si="34"/>
        <v/>
      </c>
      <c r="V23" s="605" t="e">
        <f t="shared" si="34"/>
        <v>#VALUE!</v>
      </c>
      <c r="W23" s="605" t="str">
        <f t="shared" si="34"/>
        <v/>
      </c>
      <c r="X23" s="605" t="e">
        <f t="shared" si="34"/>
        <v>#VALUE!</v>
      </c>
      <c r="Y23" s="605" t="str">
        <f t="shared" si="34"/>
        <v/>
      </c>
      <c r="Z23" s="605" t="str">
        <f t="shared" si="34"/>
        <v/>
      </c>
      <c r="AA23" s="605">
        <f t="shared" si="34"/>
        <v>1</v>
      </c>
      <c r="AB23" s="605" t="e">
        <f t="shared" si="34"/>
        <v>#VALUE!</v>
      </c>
      <c r="AC23" s="605" t="str">
        <f t="shared" si="34"/>
        <v/>
      </c>
      <c r="AD23" s="605" t="str">
        <f t="shared" si="34"/>
        <v/>
      </c>
      <c r="AE23" s="605" t="str">
        <f t="shared" si="34"/>
        <v/>
      </c>
      <c r="AF23" s="605">
        <f t="shared" si="34"/>
        <v>1</v>
      </c>
      <c r="AG23" s="605">
        <f t="shared" si="34"/>
        <v>0.98499999999999999</v>
      </c>
      <c r="AH23" s="605" t="str">
        <f t="shared" si="34"/>
        <v/>
      </c>
      <c r="AI23" s="605" t="str">
        <f t="shared" si="34"/>
        <v/>
      </c>
      <c r="AJ23" s="605" t="e">
        <f t="shared" si="34"/>
        <v>#VALUE!</v>
      </c>
      <c r="AK23" s="605" t="e">
        <f t="shared" si="34"/>
        <v>#VALUE!</v>
      </c>
      <c r="AL23" s="605" t="e">
        <f t="shared" si="34"/>
        <v>#VALUE!</v>
      </c>
      <c r="AM23" s="605" t="e">
        <f t="shared" si="34"/>
        <v>#VALUE!</v>
      </c>
      <c r="AN23" s="605" t="str">
        <f t="shared" si="34"/>
        <v/>
      </c>
      <c r="AO23" s="605" t="e">
        <f t="shared" si="34"/>
        <v>#VALUE!</v>
      </c>
      <c r="AP23" s="605" t="e">
        <f t="shared" si="34"/>
        <v>#VALUE!</v>
      </c>
      <c r="AQ23" s="605" t="e">
        <f t="shared" si="34"/>
        <v>#VALUE!</v>
      </c>
      <c r="AR23" s="605" t="str">
        <f t="shared" si="34"/>
        <v/>
      </c>
      <c r="AS23" s="605" t="str">
        <f t="shared" si="34"/>
        <v/>
      </c>
      <c r="AT23" s="605">
        <f t="shared" si="34"/>
        <v>0.99</v>
      </c>
      <c r="AU23" s="605">
        <f t="shared" si="34"/>
        <v>0.98499999999999999</v>
      </c>
      <c r="AV23" s="605" t="str">
        <f t="shared" si="34"/>
        <v/>
      </c>
      <c r="AW23" s="605" t="str">
        <f t="shared" si="34"/>
        <v/>
      </c>
      <c r="AX23" s="605" t="str">
        <f t="shared" si="34"/>
        <v/>
      </c>
      <c r="AY23" s="605" t="str">
        <f t="shared" si="34"/>
        <v/>
      </c>
      <c r="AZ23" s="605" t="str">
        <f t="shared" si="34"/>
        <v/>
      </c>
      <c r="BA23" s="605" t="str">
        <f t="shared" si="34"/>
        <v/>
      </c>
      <c r="BB23" s="605">
        <f t="shared" si="34"/>
        <v>1</v>
      </c>
      <c r="BC23" s="605" t="str">
        <f t="shared" si="34"/>
        <v/>
      </c>
      <c r="BD23" s="605" t="e">
        <f t="shared" si="34"/>
        <v>#VALUE!</v>
      </c>
      <c r="BE23" s="605" t="e">
        <f t="shared" si="34"/>
        <v>#VALUE!</v>
      </c>
      <c r="BF23" s="605" t="e">
        <f t="shared" si="34"/>
        <v>#VALUE!</v>
      </c>
      <c r="BG23" s="605" t="e">
        <f t="shared" si="34"/>
        <v>#VALUE!</v>
      </c>
      <c r="BH23" s="605" t="e">
        <f t="shared" si="34"/>
        <v>#VALUE!</v>
      </c>
      <c r="BI23" s="605" t="e">
        <f t="shared" si="34"/>
        <v>#VALUE!</v>
      </c>
      <c r="BJ23" s="605" t="e">
        <f t="shared" si="34"/>
        <v>#VALUE!</v>
      </c>
      <c r="BK23" s="605" t="e">
        <f t="shared" si="34"/>
        <v>#VALUE!</v>
      </c>
      <c r="BL23" s="605" t="e">
        <f t="shared" si="34"/>
        <v>#VALUE!</v>
      </c>
      <c r="BM23" s="605" t="e">
        <f t="shared" si="34"/>
        <v>#VALUE!</v>
      </c>
      <c r="BN23" s="605" t="e">
        <f t="shared" si="34"/>
        <v>#VALUE!</v>
      </c>
      <c r="BP23" s="605" t="e">
        <f t="shared" ref="BP23:EA23" si="35">IF(BP13&gt;=BP14,(MROUND(BP13,0.005)),"")</f>
        <v>#VALUE!</v>
      </c>
      <c r="BQ23" s="605" t="e">
        <f t="shared" si="35"/>
        <v>#VALUE!</v>
      </c>
      <c r="BR23" s="605" t="e">
        <f t="shared" si="35"/>
        <v>#VALUE!</v>
      </c>
      <c r="BS23" s="605" t="e">
        <f t="shared" si="35"/>
        <v>#VALUE!</v>
      </c>
      <c r="BT23" s="605" t="e">
        <f t="shared" si="35"/>
        <v>#VALUE!</v>
      </c>
      <c r="BU23" s="605" t="e">
        <f t="shared" si="35"/>
        <v>#VALUE!</v>
      </c>
      <c r="BV23" s="605" t="e">
        <f t="shared" si="35"/>
        <v>#VALUE!</v>
      </c>
      <c r="BW23" s="605" t="e">
        <f t="shared" si="35"/>
        <v>#VALUE!</v>
      </c>
      <c r="BX23" s="605" t="e">
        <f t="shared" si="35"/>
        <v>#VALUE!</v>
      </c>
      <c r="BY23" s="605" t="e">
        <f t="shared" si="35"/>
        <v>#VALUE!</v>
      </c>
      <c r="BZ23" s="605" t="e">
        <f t="shared" si="35"/>
        <v>#VALUE!</v>
      </c>
      <c r="CA23" s="605" t="e">
        <f t="shared" si="35"/>
        <v>#VALUE!</v>
      </c>
      <c r="CB23" s="605" t="e">
        <f t="shared" si="35"/>
        <v>#VALUE!</v>
      </c>
      <c r="CC23" s="605" t="e">
        <f t="shared" si="35"/>
        <v>#VALUE!</v>
      </c>
      <c r="CD23" s="605" t="e">
        <f t="shared" si="35"/>
        <v>#VALUE!</v>
      </c>
      <c r="CE23" s="605" t="e">
        <f t="shared" si="35"/>
        <v>#VALUE!</v>
      </c>
      <c r="CF23" s="605" t="e">
        <f t="shared" si="35"/>
        <v>#VALUE!</v>
      </c>
      <c r="CG23" s="605" t="e">
        <f t="shared" si="35"/>
        <v>#VALUE!</v>
      </c>
      <c r="CH23" s="605" t="e">
        <f t="shared" si="35"/>
        <v>#VALUE!</v>
      </c>
      <c r="CI23" s="605" t="e">
        <f t="shared" si="35"/>
        <v>#VALUE!</v>
      </c>
      <c r="CJ23" s="605" t="e">
        <f t="shared" si="35"/>
        <v>#VALUE!</v>
      </c>
      <c r="CK23" s="605" t="e">
        <f t="shared" si="35"/>
        <v>#VALUE!</v>
      </c>
      <c r="CL23" s="605" t="e">
        <f t="shared" si="35"/>
        <v>#VALUE!</v>
      </c>
      <c r="CM23" s="605" t="e">
        <f t="shared" si="35"/>
        <v>#VALUE!</v>
      </c>
      <c r="CN23" s="605" t="e">
        <f t="shared" si="35"/>
        <v>#VALUE!</v>
      </c>
      <c r="CO23" s="605" t="e">
        <f t="shared" si="35"/>
        <v>#VALUE!</v>
      </c>
      <c r="CP23" s="605" t="e">
        <f t="shared" si="35"/>
        <v>#VALUE!</v>
      </c>
      <c r="CQ23" s="605" t="e">
        <f t="shared" si="35"/>
        <v>#VALUE!</v>
      </c>
      <c r="CR23" s="605" t="e">
        <f t="shared" si="35"/>
        <v>#VALUE!</v>
      </c>
      <c r="CS23" s="605" t="e">
        <f t="shared" si="35"/>
        <v>#VALUE!</v>
      </c>
      <c r="CT23" s="605">
        <f t="shared" si="35"/>
        <v>1</v>
      </c>
      <c r="CU23" s="605" t="str">
        <f t="shared" si="35"/>
        <v/>
      </c>
      <c r="CV23" s="605" t="str">
        <f t="shared" si="35"/>
        <v/>
      </c>
      <c r="CW23" s="605">
        <f t="shared" si="35"/>
        <v>1</v>
      </c>
      <c r="CX23" s="605" t="e">
        <f t="shared" si="35"/>
        <v>#VALUE!</v>
      </c>
      <c r="CY23" s="605" t="e">
        <f t="shared" si="35"/>
        <v>#VALUE!</v>
      </c>
      <c r="CZ23" s="605" t="e">
        <f t="shared" si="35"/>
        <v>#VALUE!</v>
      </c>
      <c r="DA23" s="605" t="e">
        <f t="shared" si="35"/>
        <v>#VALUE!</v>
      </c>
      <c r="DB23" s="605" t="e">
        <f t="shared" si="35"/>
        <v>#VALUE!</v>
      </c>
      <c r="DC23" s="605" t="e">
        <f t="shared" si="35"/>
        <v>#VALUE!</v>
      </c>
      <c r="DD23" s="605">
        <f t="shared" si="35"/>
        <v>1</v>
      </c>
      <c r="DE23" s="605" t="str">
        <f t="shared" si="35"/>
        <v/>
      </c>
      <c r="DF23" s="605">
        <f t="shared" si="35"/>
        <v>1</v>
      </c>
      <c r="DG23" s="605">
        <f t="shared" si="35"/>
        <v>1</v>
      </c>
      <c r="DH23" s="605">
        <f t="shared" si="35"/>
        <v>1</v>
      </c>
      <c r="DI23" s="605" t="e">
        <f t="shared" si="35"/>
        <v>#VALUE!</v>
      </c>
      <c r="DJ23" s="605" t="e">
        <f t="shared" si="35"/>
        <v>#VALUE!</v>
      </c>
      <c r="DK23" s="605" t="e">
        <f t="shared" si="35"/>
        <v>#VALUE!</v>
      </c>
      <c r="DL23" s="605" t="e">
        <f t="shared" si="35"/>
        <v>#VALUE!</v>
      </c>
      <c r="DM23" s="605" t="e">
        <f t="shared" si="35"/>
        <v>#VALUE!</v>
      </c>
      <c r="DN23" s="605">
        <f t="shared" si="35"/>
        <v>1</v>
      </c>
      <c r="DO23" s="605">
        <f t="shared" si="35"/>
        <v>1</v>
      </c>
      <c r="DP23" s="605">
        <f t="shared" si="35"/>
        <v>1</v>
      </c>
      <c r="DQ23" s="605" t="str">
        <f t="shared" si="35"/>
        <v/>
      </c>
      <c r="DR23" s="605" t="str">
        <f t="shared" si="35"/>
        <v/>
      </c>
      <c r="DS23" s="605" t="str">
        <f t="shared" si="35"/>
        <v/>
      </c>
      <c r="DT23" s="605">
        <f t="shared" si="35"/>
        <v>1</v>
      </c>
      <c r="DU23" s="605">
        <f t="shared" si="35"/>
        <v>1</v>
      </c>
      <c r="DV23" s="605" t="str">
        <f t="shared" si="35"/>
        <v/>
      </c>
      <c r="DW23" s="605" t="str">
        <f t="shared" si="35"/>
        <v/>
      </c>
      <c r="DX23" s="605">
        <f t="shared" si="35"/>
        <v>1</v>
      </c>
      <c r="DY23" s="605">
        <f t="shared" si="35"/>
        <v>1</v>
      </c>
      <c r="DZ23" s="605">
        <f t="shared" si="35"/>
        <v>1</v>
      </c>
      <c r="EA23" s="605" t="e">
        <f t="shared" si="35"/>
        <v>#VALUE!</v>
      </c>
      <c r="EB23" s="605" t="e">
        <f t="shared" ref="EB23:GM23" si="36">IF(EB13&gt;=EB14,(MROUND(EB13,0.005)),"")</f>
        <v>#VALUE!</v>
      </c>
      <c r="EC23" s="605" t="e">
        <f t="shared" si="36"/>
        <v>#VALUE!</v>
      </c>
      <c r="ED23" s="605" t="e">
        <f t="shared" si="36"/>
        <v>#VALUE!</v>
      </c>
      <c r="EE23" s="605" t="e">
        <f t="shared" si="36"/>
        <v>#VALUE!</v>
      </c>
      <c r="EF23" s="605" t="e">
        <f t="shared" si="36"/>
        <v>#VALUE!</v>
      </c>
      <c r="EG23" s="605" t="e">
        <f t="shared" si="36"/>
        <v>#VALUE!</v>
      </c>
      <c r="EH23" s="605" t="e">
        <f t="shared" si="36"/>
        <v>#VALUE!</v>
      </c>
      <c r="EI23" s="605" t="e">
        <f t="shared" si="36"/>
        <v>#VALUE!</v>
      </c>
      <c r="EJ23" s="605" t="str">
        <f t="shared" si="36"/>
        <v/>
      </c>
      <c r="EK23" s="605" t="str">
        <f t="shared" si="36"/>
        <v/>
      </c>
      <c r="EL23" s="605">
        <f t="shared" si="36"/>
        <v>1</v>
      </c>
      <c r="EM23" s="605" t="str">
        <f t="shared" si="36"/>
        <v/>
      </c>
      <c r="EN23" s="605" t="str">
        <f t="shared" si="36"/>
        <v/>
      </c>
      <c r="EO23" s="605" t="str">
        <f t="shared" si="36"/>
        <v/>
      </c>
      <c r="EP23" s="605" t="e">
        <f t="shared" si="36"/>
        <v>#VALUE!</v>
      </c>
      <c r="EQ23" s="605" t="e">
        <f t="shared" si="36"/>
        <v>#VALUE!</v>
      </c>
      <c r="ER23" s="605">
        <f t="shared" si="36"/>
        <v>1</v>
      </c>
      <c r="ES23" s="605" t="str">
        <f t="shared" si="36"/>
        <v/>
      </c>
      <c r="ET23" s="605">
        <f t="shared" si="36"/>
        <v>1</v>
      </c>
      <c r="EU23" s="605">
        <f t="shared" si="36"/>
        <v>1</v>
      </c>
      <c r="EV23" s="605" t="str">
        <f t="shared" si="36"/>
        <v/>
      </c>
      <c r="EW23" s="605">
        <f t="shared" si="36"/>
        <v>1</v>
      </c>
      <c r="EX23" s="605" t="e">
        <f t="shared" si="36"/>
        <v>#VALUE!</v>
      </c>
      <c r="EY23" s="605" t="e">
        <f t="shared" si="36"/>
        <v>#VALUE!</v>
      </c>
      <c r="EZ23" s="605" t="e">
        <f t="shared" si="36"/>
        <v>#VALUE!</v>
      </c>
      <c r="FA23" s="605" t="e">
        <f t="shared" si="36"/>
        <v>#VALUE!</v>
      </c>
      <c r="FB23" s="605" t="str">
        <f t="shared" si="36"/>
        <v/>
      </c>
      <c r="FC23" s="605">
        <f t="shared" si="36"/>
        <v>1</v>
      </c>
      <c r="FD23" s="605">
        <f t="shared" si="36"/>
        <v>1</v>
      </c>
      <c r="FE23" s="605">
        <f t="shared" si="36"/>
        <v>1</v>
      </c>
      <c r="FF23" s="605">
        <f t="shared" si="36"/>
        <v>1</v>
      </c>
      <c r="FG23" s="605">
        <f t="shared" si="36"/>
        <v>1</v>
      </c>
      <c r="FH23" s="605">
        <f t="shared" si="36"/>
        <v>1</v>
      </c>
      <c r="FI23" s="605">
        <f t="shared" si="36"/>
        <v>1</v>
      </c>
      <c r="FJ23" s="605">
        <f t="shared" si="36"/>
        <v>1</v>
      </c>
      <c r="FK23" s="605" t="str">
        <f t="shared" si="36"/>
        <v/>
      </c>
      <c r="FL23" s="605" t="str">
        <f t="shared" si="36"/>
        <v/>
      </c>
      <c r="FM23" s="605">
        <f t="shared" si="36"/>
        <v>1</v>
      </c>
      <c r="FN23" s="605" t="str">
        <f t="shared" si="36"/>
        <v/>
      </c>
      <c r="FO23" s="605" t="str">
        <f t="shared" si="36"/>
        <v/>
      </c>
      <c r="FP23" s="605" t="e">
        <f t="shared" si="36"/>
        <v>#VALUE!</v>
      </c>
      <c r="FQ23" s="605" t="e">
        <f t="shared" si="36"/>
        <v>#VALUE!</v>
      </c>
      <c r="FR23" s="605" t="e">
        <f t="shared" si="36"/>
        <v>#VALUE!</v>
      </c>
      <c r="FS23" s="605" t="e">
        <f t="shared" si="36"/>
        <v>#VALUE!</v>
      </c>
      <c r="FT23" s="605" t="e">
        <f t="shared" si="36"/>
        <v>#VALUE!</v>
      </c>
      <c r="FU23" s="605" t="e">
        <f t="shared" si="36"/>
        <v>#VALUE!</v>
      </c>
      <c r="FV23" s="605" t="e">
        <f t="shared" si="36"/>
        <v>#VALUE!</v>
      </c>
      <c r="FW23" s="605" t="e">
        <f t="shared" si="36"/>
        <v>#VALUE!</v>
      </c>
      <c r="FX23" s="605" t="e">
        <f t="shared" si="36"/>
        <v>#VALUE!</v>
      </c>
      <c r="FY23" s="605" t="e">
        <f t="shared" si="36"/>
        <v>#VALUE!</v>
      </c>
      <c r="FZ23" s="605" t="e">
        <f t="shared" si="36"/>
        <v>#VALUE!</v>
      </c>
      <c r="GA23" s="605" t="e">
        <f t="shared" si="36"/>
        <v>#VALUE!</v>
      </c>
      <c r="GB23" s="605" t="e">
        <f t="shared" si="36"/>
        <v>#VALUE!</v>
      </c>
      <c r="GC23" s="605" t="e">
        <f t="shared" si="36"/>
        <v>#VALUE!</v>
      </c>
      <c r="GD23" s="605" t="e">
        <f t="shared" si="36"/>
        <v>#VALUE!</v>
      </c>
      <c r="GE23" s="605" t="e">
        <f t="shared" si="36"/>
        <v>#VALUE!</v>
      </c>
      <c r="GF23" s="605" t="e">
        <f t="shared" si="36"/>
        <v>#VALUE!</v>
      </c>
      <c r="GG23" s="605" t="e">
        <f t="shared" si="36"/>
        <v>#VALUE!</v>
      </c>
      <c r="GH23" s="605" t="e">
        <f t="shared" si="36"/>
        <v>#VALUE!</v>
      </c>
      <c r="GI23" s="605" t="e">
        <f t="shared" si="36"/>
        <v>#VALUE!</v>
      </c>
      <c r="GJ23" s="605" t="e">
        <f t="shared" si="36"/>
        <v>#VALUE!</v>
      </c>
      <c r="GK23" s="605" t="str">
        <f t="shared" si="36"/>
        <v/>
      </c>
      <c r="GL23" s="605" t="str">
        <f t="shared" si="36"/>
        <v/>
      </c>
      <c r="GM23" s="605">
        <f t="shared" si="36"/>
        <v>1</v>
      </c>
      <c r="GN23" s="605" t="str">
        <f t="shared" ref="GN23:IY23" si="37">IF(GN13&gt;=GN14,(MROUND(GN13,0.005)),"")</f>
        <v/>
      </c>
      <c r="GO23" s="605">
        <f t="shared" si="37"/>
        <v>1</v>
      </c>
      <c r="GP23" s="605" t="e">
        <f t="shared" si="37"/>
        <v>#VALUE!</v>
      </c>
      <c r="GQ23" s="605" t="e">
        <f t="shared" si="37"/>
        <v>#VALUE!</v>
      </c>
      <c r="GR23" s="605" t="e">
        <f t="shared" si="37"/>
        <v>#VALUE!</v>
      </c>
      <c r="GS23" s="605" t="e">
        <f t="shared" si="37"/>
        <v>#VALUE!</v>
      </c>
      <c r="GT23" s="605" t="e">
        <f t="shared" si="37"/>
        <v>#VALUE!</v>
      </c>
      <c r="GU23" s="605" t="e">
        <f t="shared" si="37"/>
        <v>#VALUE!</v>
      </c>
      <c r="GV23" s="605" t="e">
        <f t="shared" si="37"/>
        <v>#VALUE!</v>
      </c>
      <c r="GW23" s="605" t="e">
        <f t="shared" si="37"/>
        <v>#VALUE!</v>
      </c>
      <c r="GX23" s="605" t="e">
        <f t="shared" si="37"/>
        <v>#VALUE!</v>
      </c>
      <c r="GY23" s="605" t="e">
        <f t="shared" si="37"/>
        <v>#VALUE!</v>
      </c>
      <c r="GZ23" s="605" t="e">
        <f t="shared" si="37"/>
        <v>#VALUE!</v>
      </c>
      <c r="HA23" s="605" t="e">
        <f t="shared" si="37"/>
        <v>#VALUE!</v>
      </c>
      <c r="HB23" s="605" t="e">
        <f t="shared" si="37"/>
        <v>#VALUE!</v>
      </c>
      <c r="HC23" s="605" t="e">
        <f t="shared" si="37"/>
        <v>#VALUE!</v>
      </c>
      <c r="HD23" s="605" t="e">
        <f t="shared" si="37"/>
        <v>#VALUE!</v>
      </c>
      <c r="HE23" s="605">
        <f t="shared" si="37"/>
        <v>1</v>
      </c>
      <c r="HF23" s="605">
        <f t="shared" si="37"/>
        <v>1</v>
      </c>
      <c r="HG23" s="605">
        <f t="shared" si="37"/>
        <v>1</v>
      </c>
      <c r="HH23" s="605" t="str">
        <f t="shared" si="37"/>
        <v/>
      </c>
      <c r="HI23" s="605">
        <f t="shared" si="37"/>
        <v>1</v>
      </c>
      <c r="HJ23" s="605" t="str">
        <f t="shared" si="37"/>
        <v/>
      </c>
      <c r="HK23" s="605">
        <f t="shared" si="37"/>
        <v>1</v>
      </c>
      <c r="HL23" s="605">
        <f t="shared" si="37"/>
        <v>1</v>
      </c>
      <c r="HM23" s="605" t="str">
        <f t="shared" si="37"/>
        <v/>
      </c>
      <c r="HN23" s="605">
        <f t="shared" si="37"/>
        <v>1</v>
      </c>
      <c r="HO23" s="605">
        <f t="shared" si="37"/>
        <v>1</v>
      </c>
      <c r="HP23" s="605">
        <f t="shared" si="37"/>
        <v>1</v>
      </c>
      <c r="HQ23" s="605" t="str">
        <f t="shared" si="37"/>
        <v/>
      </c>
      <c r="HR23" s="605">
        <f t="shared" si="37"/>
        <v>1</v>
      </c>
      <c r="HS23" s="605">
        <f t="shared" si="37"/>
        <v>1</v>
      </c>
      <c r="HT23" s="605">
        <f t="shared" si="37"/>
        <v>1</v>
      </c>
      <c r="HU23" s="605">
        <f t="shared" si="37"/>
        <v>1</v>
      </c>
      <c r="HV23" s="605">
        <f t="shared" si="37"/>
        <v>1</v>
      </c>
      <c r="HW23" s="605" t="str">
        <f t="shared" si="37"/>
        <v/>
      </c>
      <c r="HX23" s="605" t="str">
        <f t="shared" si="37"/>
        <v/>
      </c>
      <c r="HY23" s="605" t="str">
        <f t="shared" si="37"/>
        <v/>
      </c>
      <c r="HZ23" s="605" t="str">
        <f t="shared" si="37"/>
        <v/>
      </c>
      <c r="IA23" s="605" t="str">
        <f t="shared" si="37"/>
        <v/>
      </c>
      <c r="IB23" s="605">
        <f t="shared" si="37"/>
        <v>1</v>
      </c>
      <c r="IC23" s="605">
        <f t="shared" si="37"/>
        <v>1</v>
      </c>
      <c r="ID23" s="605" t="str">
        <f t="shared" si="37"/>
        <v/>
      </c>
      <c r="IE23" s="605" t="str">
        <f t="shared" si="37"/>
        <v/>
      </c>
      <c r="IF23" s="605" t="str">
        <f t="shared" si="37"/>
        <v/>
      </c>
      <c r="IG23" s="605" t="str">
        <f t="shared" si="37"/>
        <v/>
      </c>
      <c r="IH23" s="605" t="str">
        <f t="shared" si="37"/>
        <v/>
      </c>
      <c r="II23" s="605" t="str">
        <f t="shared" si="37"/>
        <v/>
      </c>
      <c r="IJ23" s="605" t="str">
        <f t="shared" si="37"/>
        <v/>
      </c>
      <c r="IK23" s="605">
        <f t="shared" si="37"/>
        <v>1</v>
      </c>
      <c r="IL23" s="605" t="str">
        <f t="shared" si="37"/>
        <v/>
      </c>
      <c r="IM23" s="605" t="str">
        <f t="shared" si="37"/>
        <v/>
      </c>
      <c r="IN23" s="605" t="e">
        <f t="shared" si="37"/>
        <v>#VALUE!</v>
      </c>
      <c r="IO23" s="605" t="e">
        <f t="shared" si="37"/>
        <v>#VALUE!</v>
      </c>
      <c r="IP23" s="605" t="e">
        <f t="shared" si="37"/>
        <v>#VALUE!</v>
      </c>
      <c r="IQ23" s="605" t="str">
        <f t="shared" si="37"/>
        <v/>
      </c>
      <c r="IR23" s="605" t="str">
        <f t="shared" si="37"/>
        <v/>
      </c>
      <c r="IS23" s="605" t="str">
        <f t="shared" si="37"/>
        <v/>
      </c>
      <c r="IT23" s="605" t="str">
        <f t="shared" si="37"/>
        <v/>
      </c>
      <c r="IU23" s="605">
        <f t="shared" si="37"/>
        <v>1</v>
      </c>
      <c r="IV23" s="605" t="str">
        <f t="shared" si="37"/>
        <v/>
      </c>
      <c r="IW23" s="605" t="str">
        <f t="shared" si="37"/>
        <v/>
      </c>
      <c r="IX23" s="605">
        <f t="shared" si="37"/>
        <v>1</v>
      </c>
      <c r="IY23" s="605">
        <f t="shared" si="37"/>
        <v>1</v>
      </c>
      <c r="IZ23" s="605">
        <f t="shared" ref="IZ23:LK23" si="38">IF(IZ13&gt;=IZ14,(MROUND(IZ13,0.005)),"")</f>
        <v>1</v>
      </c>
      <c r="JA23" s="605" t="str">
        <f t="shared" si="38"/>
        <v/>
      </c>
      <c r="JB23" s="605" t="str">
        <f t="shared" si="38"/>
        <v/>
      </c>
      <c r="JC23" s="605">
        <f t="shared" si="38"/>
        <v>1</v>
      </c>
      <c r="JD23" s="605">
        <f t="shared" si="38"/>
        <v>1</v>
      </c>
      <c r="JE23" s="605">
        <f t="shared" si="38"/>
        <v>1</v>
      </c>
      <c r="JF23" s="605">
        <f t="shared" si="38"/>
        <v>1</v>
      </c>
      <c r="JG23" s="605">
        <f t="shared" si="38"/>
        <v>1</v>
      </c>
      <c r="JH23" s="605" t="str">
        <f t="shared" si="38"/>
        <v/>
      </c>
      <c r="JI23" s="605" t="str">
        <f t="shared" si="38"/>
        <v/>
      </c>
      <c r="JJ23" s="605">
        <f t="shared" si="38"/>
        <v>1</v>
      </c>
      <c r="JK23" s="605" t="e">
        <f t="shared" si="38"/>
        <v>#VALUE!</v>
      </c>
      <c r="JL23" s="605" t="e">
        <f t="shared" si="38"/>
        <v>#VALUE!</v>
      </c>
      <c r="JM23" s="605" t="e">
        <f t="shared" si="38"/>
        <v>#VALUE!</v>
      </c>
      <c r="JN23" s="605" t="e">
        <f t="shared" si="38"/>
        <v>#VALUE!</v>
      </c>
      <c r="JO23" s="605" t="e">
        <f t="shared" si="38"/>
        <v>#VALUE!</v>
      </c>
      <c r="JP23" s="605" t="e">
        <f t="shared" si="38"/>
        <v>#VALUE!</v>
      </c>
      <c r="JQ23" s="605" t="e">
        <f t="shared" si="38"/>
        <v>#VALUE!</v>
      </c>
      <c r="JR23" s="605" t="e">
        <f t="shared" si="38"/>
        <v>#VALUE!</v>
      </c>
      <c r="JS23" s="605" t="e">
        <f t="shared" si="38"/>
        <v>#VALUE!</v>
      </c>
      <c r="JT23" s="605" t="e">
        <f t="shared" si="38"/>
        <v>#VALUE!</v>
      </c>
      <c r="JU23" s="605" t="e">
        <f t="shared" si="38"/>
        <v>#VALUE!</v>
      </c>
      <c r="JV23" s="605" t="e">
        <f t="shared" si="38"/>
        <v>#VALUE!</v>
      </c>
      <c r="JW23" s="605" t="e">
        <f t="shared" si="38"/>
        <v>#VALUE!</v>
      </c>
      <c r="JX23" s="605" t="e">
        <f t="shared" si="38"/>
        <v>#VALUE!</v>
      </c>
      <c r="JY23" s="605" t="e">
        <f t="shared" si="38"/>
        <v>#VALUE!</v>
      </c>
      <c r="JZ23" s="605" t="e">
        <f t="shared" si="38"/>
        <v>#VALUE!</v>
      </c>
      <c r="KA23" s="605" t="e">
        <f t="shared" si="38"/>
        <v>#VALUE!</v>
      </c>
      <c r="KB23" s="605" t="e">
        <f t="shared" si="38"/>
        <v>#VALUE!</v>
      </c>
      <c r="KC23" s="605" t="e">
        <f t="shared" si="38"/>
        <v>#VALUE!</v>
      </c>
      <c r="KD23" s="605" t="e">
        <f t="shared" si="38"/>
        <v>#VALUE!</v>
      </c>
      <c r="KE23" s="605" t="e">
        <f t="shared" si="38"/>
        <v>#VALUE!</v>
      </c>
      <c r="KF23" s="605" t="e">
        <f t="shared" si="38"/>
        <v>#VALUE!</v>
      </c>
      <c r="KG23" s="605" t="e">
        <f t="shared" si="38"/>
        <v>#VALUE!</v>
      </c>
      <c r="KH23" s="605" t="e">
        <f t="shared" si="38"/>
        <v>#VALUE!</v>
      </c>
      <c r="KI23" s="605" t="e">
        <f t="shared" si="38"/>
        <v>#VALUE!</v>
      </c>
      <c r="KJ23" s="605" t="e">
        <f t="shared" si="38"/>
        <v>#VALUE!</v>
      </c>
      <c r="KK23" s="605" t="e">
        <f t="shared" si="38"/>
        <v>#VALUE!</v>
      </c>
      <c r="KL23" s="605" t="e">
        <f t="shared" si="38"/>
        <v>#VALUE!</v>
      </c>
      <c r="KM23" s="605" t="e">
        <f t="shared" si="38"/>
        <v>#VALUE!</v>
      </c>
      <c r="KN23" s="605" t="e">
        <f t="shared" si="38"/>
        <v>#VALUE!</v>
      </c>
      <c r="KO23" s="605" t="e">
        <f t="shared" si="38"/>
        <v>#VALUE!</v>
      </c>
      <c r="KP23" s="605" t="e">
        <f t="shared" si="38"/>
        <v>#VALUE!</v>
      </c>
      <c r="KQ23" s="605" t="e">
        <f t="shared" si="38"/>
        <v>#VALUE!</v>
      </c>
      <c r="KR23" s="605" t="e">
        <f t="shared" si="38"/>
        <v>#VALUE!</v>
      </c>
      <c r="KS23" s="605" t="e">
        <f t="shared" si="38"/>
        <v>#VALUE!</v>
      </c>
      <c r="KT23" s="605" t="e">
        <f t="shared" si="38"/>
        <v>#VALUE!</v>
      </c>
      <c r="KU23" s="605" t="e">
        <f t="shared" si="38"/>
        <v>#VALUE!</v>
      </c>
      <c r="KV23" s="605" t="e">
        <f t="shared" si="38"/>
        <v>#VALUE!</v>
      </c>
      <c r="KW23" s="605" t="e">
        <f t="shared" si="38"/>
        <v>#VALUE!</v>
      </c>
      <c r="KX23" s="605" t="e">
        <f t="shared" si="38"/>
        <v>#VALUE!</v>
      </c>
      <c r="KY23" s="605" t="e">
        <f t="shared" si="38"/>
        <v>#VALUE!</v>
      </c>
      <c r="KZ23" s="605" t="e">
        <f t="shared" si="38"/>
        <v>#VALUE!</v>
      </c>
      <c r="LA23" s="605" t="e">
        <f t="shared" si="38"/>
        <v>#VALUE!</v>
      </c>
      <c r="LB23" s="605" t="e">
        <f t="shared" si="38"/>
        <v>#VALUE!</v>
      </c>
      <c r="LC23" s="605" t="e">
        <f t="shared" si="38"/>
        <v>#VALUE!</v>
      </c>
      <c r="LD23" s="605" t="e">
        <f t="shared" si="38"/>
        <v>#VALUE!</v>
      </c>
      <c r="LE23" s="605" t="e">
        <f t="shared" si="38"/>
        <v>#VALUE!</v>
      </c>
      <c r="LF23" s="605" t="e">
        <f t="shared" si="38"/>
        <v>#VALUE!</v>
      </c>
      <c r="LG23" s="605" t="e">
        <f t="shared" si="38"/>
        <v>#VALUE!</v>
      </c>
      <c r="LH23" s="605" t="e">
        <f t="shared" si="38"/>
        <v>#VALUE!</v>
      </c>
      <c r="LI23" s="605" t="e">
        <f t="shared" si="38"/>
        <v>#VALUE!</v>
      </c>
      <c r="LJ23" s="605" t="e">
        <f t="shared" si="38"/>
        <v>#VALUE!</v>
      </c>
      <c r="LK23" s="605" t="e">
        <f t="shared" si="38"/>
        <v>#VALUE!</v>
      </c>
      <c r="LL23" s="605" t="e">
        <f t="shared" ref="LL23:LO23" si="39">IF(LL13&gt;=LL14,(MROUND(LL13,0.005)),"")</f>
        <v>#VALUE!</v>
      </c>
      <c r="LM23" s="605" t="e">
        <f t="shared" si="39"/>
        <v>#VALUE!</v>
      </c>
      <c r="LN23" s="605" t="e">
        <f t="shared" si="39"/>
        <v>#VALUE!</v>
      </c>
      <c r="LO23" s="605" t="e">
        <f t="shared" si="39"/>
        <v>#VALUE!</v>
      </c>
    </row>
    <row r="24" spans="1:327" s="604" customFormat="1" x14ac:dyDescent="0.25">
      <c r="A24" s="604" t="s">
        <v>1085</v>
      </c>
      <c r="B24" s="605" t="str">
        <f>IF(B13&lt;B14,(MROUND(B13,0.005)),"")</f>
        <v/>
      </c>
      <c r="C24" s="605">
        <f t="shared" ref="C24:M24" si="40">IF(C13&lt;C14,(MROUND(C13,0.005)),"")</f>
        <v>0.96</v>
      </c>
      <c r="D24" s="605">
        <f t="shared" si="40"/>
        <v>0.97499999999999998</v>
      </c>
      <c r="E24" s="605">
        <f t="shared" si="40"/>
        <v>0.95000000000000007</v>
      </c>
      <c r="F24" s="605" t="str">
        <f t="shared" si="40"/>
        <v/>
      </c>
      <c r="G24" s="605">
        <f t="shared" si="40"/>
        <v>0.96</v>
      </c>
      <c r="H24" s="605">
        <f t="shared" si="40"/>
        <v>0.97499999999999998</v>
      </c>
      <c r="I24" s="605">
        <f t="shared" si="40"/>
        <v>0.96</v>
      </c>
      <c r="J24" s="605">
        <f t="shared" si="40"/>
        <v>0.95500000000000007</v>
      </c>
      <c r="K24" s="605">
        <f t="shared" si="40"/>
        <v>0.92</v>
      </c>
      <c r="L24" s="605" t="str">
        <f t="shared" si="40"/>
        <v/>
      </c>
      <c r="M24" s="605" t="str">
        <f t="shared" si="40"/>
        <v/>
      </c>
      <c r="O24" s="605" t="str">
        <f t="shared" ref="O24:BN24" si="41">IF(O13&lt;O14,(MROUND(O13,0.005)),"")</f>
        <v/>
      </c>
      <c r="P24" s="605" t="str">
        <f t="shared" si="41"/>
        <v/>
      </c>
      <c r="Q24" s="605" t="str">
        <f t="shared" si="41"/>
        <v/>
      </c>
      <c r="R24" s="605" t="str">
        <f t="shared" si="41"/>
        <v/>
      </c>
      <c r="S24" s="605" t="str">
        <f t="shared" si="41"/>
        <v/>
      </c>
      <c r="T24" s="605" t="str">
        <f t="shared" si="41"/>
        <v/>
      </c>
      <c r="U24" s="605">
        <f t="shared" si="41"/>
        <v>0.94500000000000006</v>
      </c>
      <c r="V24" s="605" t="str">
        <f t="shared" si="41"/>
        <v/>
      </c>
      <c r="W24" s="605">
        <f t="shared" si="41"/>
        <v>0.96</v>
      </c>
      <c r="X24" s="605" t="str">
        <f t="shared" si="41"/>
        <v/>
      </c>
      <c r="Y24" s="605">
        <f t="shared" si="41"/>
        <v>0.95500000000000007</v>
      </c>
      <c r="Z24" s="605">
        <f t="shared" si="41"/>
        <v>0.94500000000000006</v>
      </c>
      <c r="AA24" s="605" t="str">
        <f t="shared" si="41"/>
        <v/>
      </c>
      <c r="AB24" s="605" t="str">
        <f t="shared" si="41"/>
        <v/>
      </c>
      <c r="AC24" s="605">
        <f t="shared" si="41"/>
        <v>0.93</v>
      </c>
      <c r="AD24" s="605">
        <f t="shared" si="41"/>
        <v>0.94000000000000006</v>
      </c>
      <c r="AE24" s="605">
        <f t="shared" si="41"/>
        <v>0.97499999999999998</v>
      </c>
      <c r="AF24" s="605" t="str">
        <f t="shared" si="41"/>
        <v/>
      </c>
      <c r="AG24" s="605" t="str">
        <f t="shared" si="41"/>
        <v/>
      </c>
      <c r="AH24" s="605">
        <f t="shared" si="41"/>
        <v>0.96499999999999997</v>
      </c>
      <c r="AI24" s="605">
        <f t="shared" si="41"/>
        <v>0.96</v>
      </c>
      <c r="AJ24" s="605" t="str">
        <f t="shared" si="41"/>
        <v/>
      </c>
      <c r="AK24" s="605" t="str">
        <f t="shared" si="41"/>
        <v/>
      </c>
      <c r="AL24" s="605" t="str">
        <f t="shared" si="41"/>
        <v/>
      </c>
      <c r="AM24" s="605" t="str">
        <f t="shared" si="41"/>
        <v/>
      </c>
      <c r="AN24" s="605">
        <f t="shared" si="41"/>
        <v>0.96</v>
      </c>
      <c r="AO24" s="605" t="str">
        <f t="shared" si="41"/>
        <v/>
      </c>
      <c r="AP24" s="605" t="str">
        <f t="shared" si="41"/>
        <v/>
      </c>
      <c r="AQ24" s="605" t="str">
        <f t="shared" si="41"/>
        <v/>
      </c>
      <c r="AR24" s="605">
        <f t="shared" si="41"/>
        <v>0.97</v>
      </c>
      <c r="AS24" s="605">
        <f t="shared" si="41"/>
        <v>0.98</v>
      </c>
      <c r="AT24" s="605" t="str">
        <f t="shared" si="41"/>
        <v/>
      </c>
      <c r="AU24" s="605" t="str">
        <f t="shared" si="41"/>
        <v/>
      </c>
      <c r="AV24" s="605">
        <f t="shared" si="41"/>
        <v>0.94000000000000006</v>
      </c>
      <c r="AW24" s="605">
        <f t="shared" si="41"/>
        <v>0.93500000000000005</v>
      </c>
      <c r="AX24" s="605">
        <f t="shared" si="41"/>
        <v>0.94000000000000006</v>
      </c>
      <c r="AY24" s="605">
        <f t="shared" si="41"/>
        <v>0.95500000000000007</v>
      </c>
      <c r="AZ24" s="605">
        <f t="shared" si="41"/>
        <v>0.95500000000000007</v>
      </c>
      <c r="BA24" s="605">
        <f t="shared" si="41"/>
        <v>0.97499999999999998</v>
      </c>
      <c r="BB24" s="605" t="str">
        <f t="shared" si="41"/>
        <v/>
      </c>
      <c r="BC24" s="605">
        <f t="shared" si="41"/>
        <v>0.96</v>
      </c>
      <c r="BD24" s="605" t="str">
        <f t="shared" si="41"/>
        <v/>
      </c>
      <c r="BE24" s="605" t="str">
        <f t="shared" si="41"/>
        <v/>
      </c>
      <c r="BF24" s="605" t="str">
        <f t="shared" si="41"/>
        <v/>
      </c>
      <c r="BG24" s="605" t="str">
        <f t="shared" si="41"/>
        <v/>
      </c>
      <c r="BH24" s="605" t="str">
        <f t="shared" si="41"/>
        <v/>
      </c>
      <c r="BI24" s="605" t="str">
        <f t="shared" si="41"/>
        <v/>
      </c>
      <c r="BJ24" s="605" t="str">
        <f t="shared" si="41"/>
        <v/>
      </c>
      <c r="BK24" s="605" t="str">
        <f t="shared" si="41"/>
        <v/>
      </c>
      <c r="BL24" s="605" t="str">
        <f t="shared" si="41"/>
        <v/>
      </c>
      <c r="BM24" s="605" t="str">
        <f t="shared" si="41"/>
        <v/>
      </c>
      <c r="BN24" s="605" t="str">
        <f t="shared" si="41"/>
        <v/>
      </c>
      <c r="BP24" s="605" t="str">
        <f t="shared" ref="BP24:EA24" si="42">IF(BP13&lt;BP14,(MROUND(BP13,0.005)),"")</f>
        <v/>
      </c>
      <c r="BQ24" s="605" t="str">
        <f t="shared" si="42"/>
        <v/>
      </c>
      <c r="BR24" s="605" t="str">
        <f t="shared" si="42"/>
        <v/>
      </c>
      <c r="BS24" s="605" t="str">
        <f t="shared" si="42"/>
        <v/>
      </c>
      <c r="BT24" s="605" t="str">
        <f t="shared" si="42"/>
        <v/>
      </c>
      <c r="BU24" s="605" t="str">
        <f t="shared" si="42"/>
        <v/>
      </c>
      <c r="BV24" s="605" t="str">
        <f t="shared" si="42"/>
        <v/>
      </c>
      <c r="BW24" s="605" t="str">
        <f t="shared" si="42"/>
        <v/>
      </c>
      <c r="BX24" s="605" t="str">
        <f t="shared" si="42"/>
        <v/>
      </c>
      <c r="BY24" s="605" t="str">
        <f t="shared" si="42"/>
        <v/>
      </c>
      <c r="BZ24" s="605" t="str">
        <f t="shared" si="42"/>
        <v/>
      </c>
      <c r="CA24" s="605" t="str">
        <f t="shared" si="42"/>
        <v/>
      </c>
      <c r="CB24" s="605" t="str">
        <f t="shared" si="42"/>
        <v/>
      </c>
      <c r="CC24" s="605" t="str">
        <f t="shared" si="42"/>
        <v/>
      </c>
      <c r="CD24" s="605" t="str">
        <f t="shared" si="42"/>
        <v/>
      </c>
      <c r="CE24" s="605" t="str">
        <f t="shared" si="42"/>
        <v/>
      </c>
      <c r="CF24" s="605" t="str">
        <f t="shared" si="42"/>
        <v/>
      </c>
      <c r="CG24" s="605" t="str">
        <f t="shared" si="42"/>
        <v/>
      </c>
      <c r="CH24" s="605" t="str">
        <f t="shared" si="42"/>
        <v/>
      </c>
      <c r="CI24" s="605" t="str">
        <f t="shared" si="42"/>
        <v/>
      </c>
      <c r="CJ24" s="605" t="str">
        <f t="shared" si="42"/>
        <v/>
      </c>
      <c r="CK24" s="605" t="str">
        <f t="shared" si="42"/>
        <v/>
      </c>
      <c r="CL24" s="605" t="str">
        <f t="shared" si="42"/>
        <v/>
      </c>
      <c r="CM24" s="605" t="str">
        <f t="shared" si="42"/>
        <v/>
      </c>
      <c r="CN24" s="605" t="str">
        <f t="shared" si="42"/>
        <v/>
      </c>
      <c r="CO24" s="605" t="str">
        <f t="shared" si="42"/>
        <v/>
      </c>
      <c r="CP24" s="605" t="str">
        <f t="shared" si="42"/>
        <v/>
      </c>
      <c r="CQ24" s="605" t="str">
        <f t="shared" si="42"/>
        <v/>
      </c>
      <c r="CR24" s="605" t="str">
        <f t="shared" si="42"/>
        <v/>
      </c>
      <c r="CS24" s="605" t="str">
        <f t="shared" si="42"/>
        <v/>
      </c>
      <c r="CT24" s="605" t="str">
        <f t="shared" si="42"/>
        <v/>
      </c>
      <c r="CU24" s="605">
        <f t="shared" si="42"/>
        <v>0.93</v>
      </c>
      <c r="CV24" s="605">
        <f t="shared" si="42"/>
        <v>0.89500000000000002</v>
      </c>
      <c r="CW24" s="605" t="str">
        <f t="shared" si="42"/>
        <v/>
      </c>
      <c r="CX24" s="605" t="str">
        <f t="shared" si="42"/>
        <v/>
      </c>
      <c r="CY24" s="605" t="str">
        <f t="shared" si="42"/>
        <v/>
      </c>
      <c r="CZ24" s="605" t="str">
        <f t="shared" si="42"/>
        <v/>
      </c>
      <c r="DA24" s="605" t="str">
        <f t="shared" si="42"/>
        <v/>
      </c>
      <c r="DB24" s="605" t="str">
        <f t="shared" si="42"/>
        <v/>
      </c>
      <c r="DC24" s="605" t="str">
        <f t="shared" si="42"/>
        <v/>
      </c>
      <c r="DD24" s="605" t="str">
        <f t="shared" si="42"/>
        <v/>
      </c>
      <c r="DE24" s="605">
        <f t="shared" si="42"/>
        <v>0.72499999999999998</v>
      </c>
      <c r="DF24" s="605" t="str">
        <f t="shared" si="42"/>
        <v/>
      </c>
      <c r="DG24" s="605" t="str">
        <f t="shared" si="42"/>
        <v/>
      </c>
      <c r="DH24" s="605" t="str">
        <f t="shared" si="42"/>
        <v/>
      </c>
      <c r="DI24" s="605" t="str">
        <f t="shared" si="42"/>
        <v/>
      </c>
      <c r="DJ24" s="605" t="str">
        <f t="shared" si="42"/>
        <v/>
      </c>
      <c r="DK24" s="605" t="str">
        <f t="shared" si="42"/>
        <v/>
      </c>
      <c r="DL24" s="605" t="str">
        <f t="shared" si="42"/>
        <v/>
      </c>
      <c r="DM24" s="605" t="str">
        <f t="shared" si="42"/>
        <v/>
      </c>
      <c r="DN24" s="605" t="str">
        <f t="shared" si="42"/>
        <v/>
      </c>
      <c r="DO24" s="605" t="str">
        <f t="shared" si="42"/>
        <v/>
      </c>
      <c r="DP24" s="605" t="str">
        <f t="shared" si="42"/>
        <v/>
      </c>
      <c r="DQ24" s="605">
        <f t="shared" si="42"/>
        <v>0.95500000000000007</v>
      </c>
      <c r="DR24" s="605">
        <f t="shared" si="42"/>
        <v>0.82000000000000006</v>
      </c>
      <c r="DS24" s="605">
        <f t="shared" si="42"/>
        <v>0.89</v>
      </c>
      <c r="DT24" s="605" t="str">
        <f t="shared" si="42"/>
        <v/>
      </c>
      <c r="DU24" s="605" t="str">
        <f t="shared" si="42"/>
        <v/>
      </c>
      <c r="DV24" s="605">
        <f t="shared" si="42"/>
        <v>0.92</v>
      </c>
      <c r="DW24" s="605">
        <f t="shared" si="42"/>
        <v>0.94500000000000006</v>
      </c>
      <c r="DX24" s="605" t="str">
        <f t="shared" si="42"/>
        <v/>
      </c>
      <c r="DY24" s="605" t="str">
        <f t="shared" si="42"/>
        <v/>
      </c>
      <c r="DZ24" s="605" t="str">
        <f t="shared" si="42"/>
        <v/>
      </c>
      <c r="EA24" s="605" t="str">
        <f t="shared" si="42"/>
        <v/>
      </c>
      <c r="EB24" s="605" t="str">
        <f t="shared" ref="EB24:GM24" si="43">IF(EB13&lt;EB14,(MROUND(EB13,0.005)),"")</f>
        <v/>
      </c>
      <c r="EC24" s="605" t="str">
        <f t="shared" si="43"/>
        <v/>
      </c>
      <c r="ED24" s="605" t="str">
        <f t="shared" si="43"/>
        <v/>
      </c>
      <c r="EE24" s="605" t="str">
        <f t="shared" si="43"/>
        <v/>
      </c>
      <c r="EF24" s="605" t="str">
        <f t="shared" si="43"/>
        <v/>
      </c>
      <c r="EG24" s="605" t="str">
        <f t="shared" si="43"/>
        <v/>
      </c>
      <c r="EH24" s="605" t="str">
        <f t="shared" si="43"/>
        <v/>
      </c>
      <c r="EI24" s="605" t="str">
        <f t="shared" si="43"/>
        <v/>
      </c>
      <c r="EJ24" s="605">
        <f t="shared" si="43"/>
        <v>0.85</v>
      </c>
      <c r="EK24" s="605">
        <f t="shared" si="43"/>
        <v>0.94000000000000006</v>
      </c>
      <c r="EL24" s="605" t="str">
        <f t="shared" si="43"/>
        <v/>
      </c>
      <c r="EM24" s="605">
        <f t="shared" si="43"/>
        <v>0.95000000000000007</v>
      </c>
      <c r="EN24" s="605">
        <f t="shared" si="43"/>
        <v>0.93500000000000005</v>
      </c>
      <c r="EO24" s="605">
        <f t="shared" si="43"/>
        <v>0.92500000000000004</v>
      </c>
      <c r="EP24" s="605" t="str">
        <f t="shared" si="43"/>
        <v/>
      </c>
      <c r="EQ24" s="605" t="str">
        <f t="shared" si="43"/>
        <v/>
      </c>
      <c r="ER24" s="605" t="str">
        <f t="shared" si="43"/>
        <v/>
      </c>
      <c r="ES24" s="605">
        <f t="shared" si="43"/>
        <v>0.95500000000000007</v>
      </c>
      <c r="ET24" s="605" t="str">
        <f t="shared" si="43"/>
        <v/>
      </c>
      <c r="EU24" s="605" t="str">
        <f t="shared" si="43"/>
        <v/>
      </c>
      <c r="EV24" s="605">
        <f t="shared" si="43"/>
        <v>0.93500000000000005</v>
      </c>
      <c r="EW24" s="605" t="str">
        <f t="shared" si="43"/>
        <v/>
      </c>
      <c r="EX24" s="605" t="str">
        <f t="shared" si="43"/>
        <v/>
      </c>
      <c r="EY24" s="605" t="str">
        <f t="shared" si="43"/>
        <v/>
      </c>
      <c r="EZ24" s="605" t="str">
        <f t="shared" si="43"/>
        <v/>
      </c>
      <c r="FA24" s="605" t="str">
        <f t="shared" si="43"/>
        <v/>
      </c>
      <c r="FB24" s="605">
        <f t="shared" si="43"/>
        <v>0.94000000000000006</v>
      </c>
      <c r="FC24" s="605" t="str">
        <f t="shared" si="43"/>
        <v/>
      </c>
      <c r="FD24" s="605" t="str">
        <f t="shared" si="43"/>
        <v/>
      </c>
      <c r="FE24" s="605" t="str">
        <f t="shared" si="43"/>
        <v/>
      </c>
      <c r="FF24" s="605" t="str">
        <f t="shared" si="43"/>
        <v/>
      </c>
      <c r="FG24" s="605" t="str">
        <f t="shared" si="43"/>
        <v/>
      </c>
      <c r="FH24" s="605" t="str">
        <f t="shared" si="43"/>
        <v/>
      </c>
      <c r="FI24" s="605" t="str">
        <f t="shared" si="43"/>
        <v/>
      </c>
      <c r="FJ24" s="605" t="str">
        <f t="shared" si="43"/>
        <v/>
      </c>
      <c r="FK24" s="605">
        <f t="shared" si="43"/>
        <v>0.90500000000000003</v>
      </c>
      <c r="FL24" s="605">
        <f t="shared" si="43"/>
        <v>0.96</v>
      </c>
      <c r="FM24" s="605" t="str">
        <f t="shared" si="43"/>
        <v/>
      </c>
      <c r="FN24" s="605">
        <f t="shared" si="43"/>
        <v>0.94500000000000006</v>
      </c>
      <c r="FO24" s="605">
        <f t="shared" si="43"/>
        <v>0.89500000000000002</v>
      </c>
      <c r="FP24" s="605" t="str">
        <f t="shared" si="43"/>
        <v/>
      </c>
      <c r="FQ24" s="605" t="str">
        <f t="shared" si="43"/>
        <v/>
      </c>
      <c r="FR24" s="605" t="str">
        <f t="shared" si="43"/>
        <v/>
      </c>
      <c r="FS24" s="605" t="str">
        <f t="shared" si="43"/>
        <v/>
      </c>
      <c r="FT24" s="605" t="str">
        <f t="shared" si="43"/>
        <v/>
      </c>
      <c r="FU24" s="605" t="str">
        <f t="shared" si="43"/>
        <v/>
      </c>
      <c r="FV24" s="605" t="str">
        <f t="shared" si="43"/>
        <v/>
      </c>
      <c r="FW24" s="605" t="str">
        <f t="shared" si="43"/>
        <v/>
      </c>
      <c r="FX24" s="605" t="str">
        <f t="shared" si="43"/>
        <v/>
      </c>
      <c r="FY24" s="605" t="str">
        <f t="shared" si="43"/>
        <v/>
      </c>
      <c r="FZ24" s="605" t="str">
        <f t="shared" si="43"/>
        <v/>
      </c>
      <c r="GA24" s="605" t="str">
        <f t="shared" si="43"/>
        <v/>
      </c>
      <c r="GB24" s="605" t="str">
        <f t="shared" si="43"/>
        <v/>
      </c>
      <c r="GC24" s="605" t="str">
        <f t="shared" si="43"/>
        <v/>
      </c>
      <c r="GD24" s="605" t="str">
        <f t="shared" si="43"/>
        <v/>
      </c>
      <c r="GE24" s="605" t="str">
        <f t="shared" si="43"/>
        <v/>
      </c>
      <c r="GF24" s="605" t="str">
        <f t="shared" si="43"/>
        <v/>
      </c>
      <c r="GG24" s="605" t="str">
        <f t="shared" si="43"/>
        <v/>
      </c>
      <c r="GH24" s="605" t="str">
        <f t="shared" si="43"/>
        <v/>
      </c>
      <c r="GI24" s="605" t="str">
        <f t="shared" si="43"/>
        <v/>
      </c>
      <c r="GJ24" s="605" t="str">
        <f t="shared" si="43"/>
        <v/>
      </c>
      <c r="GK24" s="605">
        <f t="shared" si="43"/>
        <v>0.91</v>
      </c>
      <c r="GL24" s="605">
        <f t="shared" si="43"/>
        <v>0.96</v>
      </c>
      <c r="GM24" s="605" t="str">
        <f t="shared" si="43"/>
        <v/>
      </c>
      <c r="GN24" s="605">
        <f t="shared" ref="GN24:IY24" si="44">IF(GN13&lt;GN14,(MROUND(GN13,0.005)),"")</f>
        <v>0.85499999999999998</v>
      </c>
      <c r="GO24" s="605" t="str">
        <f t="shared" si="44"/>
        <v/>
      </c>
      <c r="GP24" s="605" t="str">
        <f t="shared" si="44"/>
        <v/>
      </c>
      <c r="GQ24" s="605" t="str">
        <f t="shared" si="44"/>
        <v/>
      </c>
      <c r="GR24" s="605" t="str">
        <f t="shared" si="44"/>
        <v/>
      </c>
      <c r="GS24" s="605" t="str">
        <f t="shared" si="44"/>
        <v/>
      </c>
      <c r="GT24" s="605" t="str">
        <f t="shared" si="44"/>
        <v/>
      </c>
      <c r="GU24" s="605" t="str">
        <f t="shared" si="44"/>
        <v/>
      </c>
      <c r="GV24" s="605" t="str">
        <f t="shared" si="44"/>
        <v/>
      </c>
      <c r="GW24" s="605" t="str">
        <f t="shared" si="44"/>
        <v/>
      </c>
      <c r="GX24" s="605" t="str">
        <f t="shared" si="44"/>
        <v/>
      </c>
      <c r="GY24" s="605" t="str">
        <f t="shared" si="44"/>
        <v/>
      </c>
      <c r="GZ24" s="605" t="str">
        <f t="shared" si="44"/>
        <v/>
      </c>
      <c r="HA24" s="605" t="str">
        <f t="shared" si="44"/>
        <v/>
      </c>
      <c r="HB24" s="605" t="str">
        <f t="shared" si="44"/>
        <v/>
      </c>
      <c r="HC24" s="605" t="str">
        <f t="shared" si="44"/>
        <v/>
      </c>
      <c r="HD24" s="605" t="str">
        <f t="shared" si="44"/>
        <v/>
      </c>
      <c r="HE24" s="605" t="str">
        <f t="shared" si="44"/>
        <v/>
      </c>
      <c r="HF24" s="605" t="str">
        <f t="shared" si="44"/>
        <v/>
      </c>
      <c r="HG24" s="605" t="str">
        <f t="shared" si="44"/>
        <v/>
      </c>
      <c r="HH24" s="605">
        <f t="shared" si="44"/>
        <v>0.83499999999999996</v>
      </c>
      <c r="HI24" s="605" t="str">
        <f t="shared" si="44"/>
        <v/>
      </c>
      <c r="HJ24" s="605">
        <f t="shared" si="44"/>
        <v>0.93500000000000005</v>
      </c>
      <c r="HK24" s="605" t="str">
        <f t="shared" si="44"/>
        <v/>
      </c>
      <c r="HL24" s="605" t="str">
        <f t="shared" si="44"/>
        <v/>
      </c>
      <c r="HM24" s="605">
        <f t="shared" si="44"/>
        <v>0.96499999999999997</v>
      </c>
      <c r="HN24" s="605" t="str">
        <f t="shared" si="44"/>
        <v/>
      </c>
      <c r="HO24" s="605" t="str">
        <f t="shared" si="44"/>
        <v/>
      </c>
      <c r="HP24" s="605" t="str">
        <f t="shared" si="44"/>
        <v/>
      </c>
      <c r="HQ24" s="605">
        <f t="shared" si="44"/>
        <v>0.96499999999999997</v>
      </c>
      <c r="HR24" s="605" t="str">
        <f t="shared" si="44"/>
        <v/>
      </c>
      <c r="HS24" s="605" t="str">
        <f t="shared" si="44"/>
        <v/>
      </c>
      <c r="HT24" s="605" t="str">
        <f t="shared" si="44"/>
        <v/>
      </c>
      <c r="HU24" s="605" t="str">
        <f t="shared" si="44"/>
        <v/>
      </c>
      <c r="HV24" s="605" t="str">
        <f t="shared" si="44"/>
        <v/>
      </c>
      <c r="HW24" s="605">
        <f t="shared" si="44"/>
        <v>0.96</v>
      </c>
      <c r="HX24" s="605">
        <f t="shared" si="44"/>
        <v>0.96499999999999997</v>
      </c>
      <c r="HY24" s="605">
        <f t="shared" si="44"/>
        <v>0.88500000000000001</v>
      </c>
      <c r="HZ24" s="605">
        <f t="shared" si="44"/>
        <v>0.95500000000000007</v>
      </c>
      <c r="IA24" s="605">
        <f t="shared" si="44"/>
        <v>0.86499999999999999</v>
      </c>
      <c r="IB24" s="605" t="str">
        <f t="shared" si="44"/>
        <v/>
      </c>
      <c r="IC24" s="605" t="str">
        <f t="shared" si="44"/>
        <v/>
      </c>
      <c r="ID24" s="605">
        <f t="shared" si="44"/>
        <v>0.96499999999999997</v>
      </c>
      <c r="IE24" s="605">
        <f t="shared" si="44"/>
        <v>0.9</v>
      </c>
      <c r="IF24" s="605">
        <f t="shared" si="44"/>
        <v>0.95000000000000007</v>
      </c>
      <c r="IG24" s="605">
        <f t="shared" si="44"/>
        <v>0.91500000000000004</v>
      </c>
      <c r="IH24" s="605">
        <f t="shared" si="44"/>
        <v>0.93500000000000005</v>
      </c>
      <c r="II24" s="605">
        <f t="shared" si="44"/>
        <v>0.93</v>
      </c>
      <c r="IJ24" s="605">
        <f t="shared" si="44"/>
        <v>0.93500000000000005</v>
      </c>
      <c r="IK24" s="605" t="str">
        <f t="shared" si="44"/>
        <v/>
      </c>
      <c r="IL24" s="605">
        <f t="shared" si="44"/>
        <v>0.94000000000000006</v>
      </c>
      <c r="IM24" s="605">
        <f t="shared" si="44"/>
        <v>0.92</v>
      </c>
      <c r="IN24" s="605" t="str">
        <f t="shared" si="44"/>
        <v/>
      </c>
      <c r="IO24" s="605" t="str">
        <f t="shared" si="44"/>
        <v/>
      </c>
      <c r="IP24" s="605" t="str">
        <f t="shared" si="44"/>
        <v/>
      </c>
      <c r="IQ24" s="605">
        <f t="shared" si="44"/>
        <v>0.96</v>
      </c>
      <c r="IR24" s="605">
        <f t="shared" si="44"/>
        <v>0.95000000000000007</v>
      </c>
      <c r="IS24" s="605">
        <f t="shared" si="44"/>
        <v>0.95500000000000007</v>
      </c>
      <c r="IT24" s="605">
        <f t="shared" si="44"/>
        <v>0.95500000000000007</v>
      </c>
      <c r="IU24" s="605" t="str">
        <f t="shared" si="44"/>
        <v/>
      </c>
      <c r="IV24" s="605">
        <f t="shared" si="44"/>
        <v>0.93500000000000005</v>
      </c>
      <c r="IW24" s="605">
        <f t="shared" si="44"/>
        <v>0.94000000000000006</v>
      </c>
      <c r="IX24" s="605" t="str">
        <f t="shared" si="44"/>
        <v/>
      </c>
      <c r="IY24" s="605" t="str">
        <f t="shared" si="44"/>
        <v/>
      </c>
      <c r="IZ24" s="605" t="str">
        <f t="shared" ref="IZ24:LK24" si="45">IF(IZ13&lt;IZ14,(MROUND(IZ13,0.005)),"")</f>
        <v/>
      </c>
      <c r="JA24" s="605">
        <f t="shared" si="45"/>
        <v>0.96499999999999997</v>
      </c>
      <c r="JB24" s="605">
        <f t="shared" si="45"/>
        <v>0.92</v>
      </c>
      <c r="JC24" s="605" t="str">
        <f t="shared" si="45"/>
        <v/>
      </c>
      <c r="JD24" s="605" t="str">
        <f t="shared" si="45"/>
        <v/>
      </c>
      <c r="JE24" s="605" t="str">
        <f t="shared" si="45"/>
        <v/>
      </c>
      <c r="JF24" s="605" t="str">
        <f t="shared" si="45"/>
        <v/>
      </c>
      <c r="JG24" s="605" t="str">
        <f t="shared" si="45"/>
        <v/>
      </c>
      <c r="JH24" s="605">
        <f t="shared" si="45"/>
        <v>0.96</v>
      </c>
      <c r="JI24" s="605">
        <f t="shared" si="45"/>
        <v>0.96499999999999997</v>
      </c>
      <c r="JJ24" s="605" t="str">
        <f t="shared" si="45"/>
        <v/>
      </c>
      <c r="JK24" s="605" t="str">
        <f t="shared" si="45"/>
        <v/>
      </c>
      <c r="JL24" s="605" t="str">
        <f t="shared" si="45"/>
        <v/>
      </c>
      <c r="JM24" s="605" t="str">
        <f t="shared" si="45"/>
        <v/>
      </c>
      <c r="JN24" s="605" t="str">
        <f t="shared" si="45"/>
        <v/>
      </c>
      <c r="JO24" s="605" t="str">
        <f t="shared" si="45"/>
        <v/>
      </c>
      <c r="JP24" s="605" t="str">
        <f t="shared" si="45"/>
        <v/>
      </c>
      <c r="JQ24" s="605" t="str">
        <f t="shared" si="45"/>
        <v/>
      </c>
      <c r="JR24" s="605" t="str">
        <f t="shared" si="45"/>
        <v/>
      </c>
      <c r="JS24" s="605" t="str">
        <f t="shared" si="45"/>
        <v/>
      </c>
      <c r="JT24" s="605" t="str">
        <f t="shared" si="45"/>
        <v/>
      </c>
      <c r="JU24" s="605" t="str">
        <f t="shared" si="45"/>
        <v/>
      </c>
      <c r="JV24" s="605" t="str">
        <f t="shared" si="45"/>
        <v/>
      </c>
      <c r="JW24" s="605" t="str">
        <f t="shared" si="45"/>
        <v/>
      </c>
      <c r="JX24" s="605" t="str">
        <f t="shared" si="45"/>
        <v/>
      </c>
      <c r="JY24" s="605" t="str">
        <f t="shared" si="45"/>
        <v/>
      </c>
      <c r="JZ24" s="605" t="str">
        <f t="shared" si="45"/>
        <v/>
      </c>
      <c r="KA24" s="605" t="str">
        <f t="shared" si="45"/>
        <v/>
      </c>
      <c r="KB24" s="605" t="str">
        <f t="shared" si="45"/>
        <v/>
      </c>
      <c r="KC24" s="605" t="str">
        <f t="shared" si="45"/>
        <v/>
      </c>
      <c r="KD24" s="605" t="str">
        <f t="shared" si="45"/>
        <v/>
      </c>
      <c r="KE24" s="605" t="str">
        <f t="shared" si="45"/>
        <v/>
      </c>
      <c r="KF24" s="605" t="str">
        <f t="shared" si="45"/>
        <v/>
      </c>
      <c r="KG24" s="605" t="str">
        <f t="shared" si="45"/>
        <v/>
      </c>
      <c r="KH24" s="605" t="str">
        <f t="shared" si="45"/>
        <v/>
      </c>
      <c r="KI24" s="605" t="str">
        <f t="shared" si="45"/>
        <v/>
      </c>
      <c r="KJ24" s="605" t="str">
        <f t="shared" si="45"/>
        <v/>
      </c>
      <c r="KK24" s="605" t="str">
        <f t="shared" si="45"/>
        <v/>
      </c>
      <c r="KL24" s="605" t="str">
        <f t="shared" si="45"/>
        <v/>
      </c>
      <c r="KM24" s="605" t="str">
        <f t="shared" si="45"/>
        <v/>
      </c>
      <c r="KN24" s="605" t="str">
        <f t="shared" si="45"/>
        <v/>
      </c>
      <c r="KO24" s="605" t="str">
        <f t="shared" si="45"/>
        <v/>
      </c>
      <c r="KP24" s="605" t="str">
        <f t="shared" si="45"/>
        <v/>
      </c>
      <c r="KQ24" s="605" t="str">
        <f t="shared" si="45"/>
        <v/>
      </c>
      <c r="KR24" s="605" t="str">
        <f t="shared" si="45"/>
        <v/>
      </c>
      <c r="KS24" s="605" t="str">
        <f t="shared" si="45"/>
        <v/>
      </c>
      <c r="KT24" s="605" t="str">
        <f t="shared" si="45"/>
        <v/>
      </c>
      <c r="KU24" s="605" t="str">
        <f t="shared" si="45"/>
        <v/>
      </c>
      <c r="KV24" s="605" t="str">
        <f t="shared" si="45"/>
        <v/>
      </c>
      <c r="KW24" s="605" t="str">
        <f t="shared" si="45"/>
        <v/>
      </c>
      <c r="KX24" s="605" t="str">
        <f t="shared" si="45"/>
        <v/>
      </c>
      <c r="KY24" s="605" t="str">
        <f t="shared" si="45"/>
        <v/>
      </c>
      <c r="KZ24" s="605" t="str">
        <f t="shared" si="45"/>
        <v/>
      </c>
      <c r="LA24" s="605" t="str">
        <f t="shared" si="45"/>
        <v/>
      </c>
      <c r="LB24" s="605" t="str">
        <f t="shared" si="45"/>
        <v/>
      </c>
      <c r="LC24" s="605" t="str">
        <f t="shared" si="45"/>
        <v/>
      </c>
      <c r="LD24" s="605" t="str">
        <f t="shared" si="45"/>
        <v/>
      </c>
      <c r="LE24" s="605" t="str">
        <f t="shared" si="45"/>
        <v/>
      </c>
      <c r="LF24" s="605" t="str">
        <f t="shared" si="45"/>
        <v/>
      </c>
      <c r="LG24" s="605" t="str">
        <f t="shared" si="45"/>
        <v/>
      </c>
      <c r="LH24" s="605" t="str">
        <f t="shared" si="45"/>
        <v/>
      </c>
      <c r="LI24" s="605" t="str">
        <f t="shared" si="45"/>
        <v/>
      </c>
      <c r="LJ24" s="605" t="str">
        <f t="shared" si="45"/>
        <v/>
      </c>
      <c r="LK24" s="605" t="str">
        <f t="shared" si="45"/>
        <v/>
      </c>
      <c r="LL24" s="605" t="str">
        <f t="shared" ref="LL24:LO24" si="46">IF(LL13&lt;LL14,(MROUND(LL13,0.005)),"")</f>
        <v/>
      </c>
      <c r="LM24" s="605" t="str">
        <f t="shared" si="46"/>
        <v/>
      </c>
      <c r="LN24" s="605" t="str">
        <f t="shared" si="46"/>
        <v/>
      </c>
      <c r="LO24" s="605" t="str">
        <f t="shared" si="46"/>
        <v/>
      </c>
    </row>
  </sheetData>
  <mergeCells count="64">
    <mergeCell ref="DS2:DW2"/>
    <mergeCell ref="BP2:BT2"/>
    <mergeCell ref="BU2:BY2"/>
    <mergeCell ref="BZ2:CD2"/>
    <mergeCell ref="CE2:CI2"/>
    <mergeCell ref="CJ2:CN2"/>
    <mergeCell ref="CO2:CS2"/>
    <mergeCell ref="CT2:CX2"/>
    <mergeCell ref="CY2:DC2"/>
    <mergeCell ref="DD2:DH2"/>
    <mergeCell ref="DI2:DM2"/>
    <mergeCell ref="DN2:DR2"/>
    <mergeCell ref="FL2:FP2"/>
    <mergeCell ref="FQ2:FU2"/>
    <mergeCell ref="FV2:FZ2"/>
    <mergeCell ref="GA2:GE2"/>
    <mergeCell ref="DX2:EB2"/>
    <mergeCell ref="EC2:EG2"/>
    <mergeCell ref="EH2:EL2"/>
    <mergeCell ref="EM2:EQ2"/>
    <mergeCell ref="ER2:EV2"/>
    <mergeCell ref="EW2:FA2"/>
    <mergeCell ref="AK2:AN2"/>
    <mergeCell ref="JR2:JV2"/>
    <mergeCell ref="JW2:KA2"/>
    <mergeCell ref="KB2:KF2"/>
    <mergeCell ref="KG2:KK2"/>
    <mergeCell ref="IN2:IR2"/>
    <mergeCell ref="IS2:IW2"/>
    <mergeCell ref="IX2:JB2"/>
    <mergeCell ref="JC2:JG2"/>
    <mergeCell ref="JH2:JL2"/>
    <mergeCell ref="JM2:JQ2"/>
    <mergeCell ref="HJ2:HN2"/>
    <mergeCell ref="HO2:HS2"/>
    <mergeCell ref="HT2:HX2"/>
    <mergeCell ref="HY2:IC2"/>
    <mergeCell ref="ID2:IH2"/>
    <mergeCell ref="O2:S2"/>
    <mergeCell ref="T2:W2"/>
    <mergeCell ref="X2:AA2"/>
    <mergeCell ref="AB2:AE2"/>
    <mergeCell ref="AF2:AJ2"/>
    <mergeCell ref="BK2:BN2"/>
    <mergeCell ref="KV2:KZ2"/>
    <mergeCell ref="LA2:LE2"/>
    <mergeCell ref="LF2:LJ2"/>
    <mergeCell ref="LK2:LO2"/>
    <mergeCell ref="KL2:KP2"/>
    <mergeCell ref="KQ2:KU2"/>
    <mergeCell ref="II2:IM2"/>
    <mergeCell ref="GF2:GJ2"/>
    <mergeCell ref="GK2:GO2"/>
    <mergeCell ref="GP2:GT2"/>
    <mergeCell ref="GU2:GY2"/>
    <mergeCell ref="GZ2:HD2"/>
    <mergeCell ref="HE2:HI2"/>
    <mergeCell ref="FB2:FF2"/>
    <mergeCell ref="FG2:FK2"/>
    <mergeCell ref="AO2:AS2"/>
    <mergeCell ref="AT2:AW2"/>
    <mergeCell ref="AX2:BA2"/>
    <mergeCell ref="BB2:BF2"/>
    <mergeCell ref="BG2:BJ2"/>
  </mergeCells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1">
    <tabColor theme="7"/>
  </sheetPr>
  <dimension ref="A1:DJ173"/>
  <sheetViews>
    <sheetView zoomScaleNormal="100" workbookViewId="0">
      <pane xSplit="1" ySplit="2" topLeftCell="C153" activePane="bottomRight" state="frozen"/>
      <selection activeCell="AQ55" sqref="AQ55"/>
      <selection pane="topRight" activeCell="AQ55" sqref="AQ55"/>
      <selection pane="bottomLeft" activeCell="AQ55" sqref="AQ55"/>
      <selection pane="bottomRight" activeCell="T174" sqref="T174"/>
    </sheetView>
  </sheetViews>
  <sheetFormatPr baseColWidth="10" defaultRowHeight="15" x14ac:dyDescent="0.25"/>
  <cols>
    <col min="1" max="1" width="5.85546875" style="415" bestFit="1" customWidth="1"/>
    <col min="2" max="2" width="5.85546875" style="547" hidden="1" customWidth="1"/>
    <col min="3" max="3" width="7.42578125" style="415" bestFit="1" customWidth="1"/>
    <col min="4" max="4" width="4.5703125" style="244" bestFit="1" customWidth="1"/>
    <col min="5" max="5" width="3.7109375" style="559" bestFit="1" customWidth="1"/>
    <col min="6" max="7" width="3.7109375" style="259" bestFit="1" customWidth="1"/>
    <col min="8" max="8" width="5.5703125" style="259" bestFit="1" customWidth="1"/>
    <col min="9" max="9" width="5.5703125" style="271" bestFit="1" customWidth="1"/>
    <col min="10" max="10" width="3.7109375" style="567" bestFit="1" customWidth="1"/>
    <col min="11" max="12" width="3.7109375" style="259" bestFit="1" customWidth="1"/>
    <col min="13" max="13" width="5.5703125" style="259" bestFit="1" customWidth="1"/>
    <col min="14" max="14" width="6.140625" style="271" bestFit="1" customWidth="1"/>
    <col min="15" max="15" width="3.7109375" style="567" bestFit="1" customWidth="1"/>
    <col min="16" max="17" width="3.7109375" style="259" bestFit="1" customWidth="1"/>
    <col min="18" max="18" width="5.5703125" style="259" bestFit="1" customWidth="1"/>
    <col min="19" max="19" width="5.5703125" style="271" bestFit="1" customWidth="1"/>
    <col min="20" max="20" width="3.7109375" style="567" bestFit="1" customWidth="1"/>
    <col min="21" max="22" width="3.7109375" style="259" bestFit="1" customWidth="1"/>
    <col min="23" max="23" width="5.5703125" style="259" bestFit="1" customWidth="1"/>
    <col min="24" max="24" width="5.5703125" style="271" bestFit="1" customWidth="1"/>
    <col min="25" max="25" width="3.7109375" style="567" bestFit="1" customWidth="1"/>
    <col min="26" max="27" width="3.7109375" style="259" bestFit="1" customWidth="1"/>
    <col min="28" max="28" width="5.5703125" style="259" bestFit="1" customWidth="1"/>
    <col min="29" max="29" width="5.5703125" style="271" bestFit="1" customWidth="1"/>
    <col min="30" max="30" width="3.7109375" style="567" bestFit="1" customWidth="1"/>
    <col min="31" max="32" width="3.7109375" style="259" bestFit="1" customWidth="1"/>
    <col min="33" max="33" width="5.5703125" style="259" bestFit="1" customWidth="1"/>
    <col min="34" max="34" width="5.5703125" style="271" bestFit="1" customWidth="1"/>
    <col min="35" max="35" width="3.7109375" style="567" bestFit="1" customWidth="1"/>
    <col min="36" max="37" width="3.7109375" style="259" bestFit="1" customWidth="1"/>
    <col min="38" max="38" width="5.5703125" style="259" bestFit="1" customWidth="1"/>
    <col min="39" max="39" width="5.5703125" style="271" bestFit="1" customWidth="1"/>
    <col min="40" max="40" width="3.7109375" style="567" bestFit="1" customWidth="1"/>
    <col min="41" max="42" width="3.7109375" style="259" bestFit="1" customWidth="1"/>
    <col min="43" max="43" width="5.5703125" style="259" bestFit="1" customWidth="1"/>
    <col min="44" max="44" width="5.5703125" style="271" bestFit="1" customWidth="1"/>
    <col min="45" max="45" width="3.7109375" style="567" bestFit="1" customWidth="1"/>
    <col min="46" max="47" width="3.7109375" style="259" bestFit="1" customWidth="1"/>
    <col min="48" max="48" width="5.5703125" style="259" bestFit="1" customWidth="1"/>
    <col min="49" max="49" width="5.5703125" style="271" bestFit="1" customWidth="1"/>
    <col min="50" max="50" width="3.7109375" style="567" bestFit="1" customWidth="1"/>
    <col min="51" max="52" width="3.7109375" style="259" bestFit="1" customWidth="1"/>
    <col min="53" max="53" width="5.5703125" style="259" bestFit="1" customWidth="1"/>
    <col min="54" max="54" width="5.5703125" style="271" bestFit="1" customWidth="1"/>
    <col min="55" max="55" width="3.7109375" style="567" bestFit="1" customWidth="1"/>
    <col min="56" max="57" width="3.7109375" style="259" bestFit="1" customWidth="1"/>
    <col min="58" max="58" width="5.5703125" style="259" bestFit="1" customWidth="1"/>
    <col min="59" max="59" width="5.5703125" style="271" bestFit="1" customWidth="1"/>
    <col min="60" max="60" width="3.7109375" style="567" bestFit="1" customWidth="1"/>
    <col min="61" max="62" width="3.7109375" style="259" bestFit="1" customWidth="1"/>
    <col min="63" max="63" width="5.5703125" style="259" bestFit="1" customWidth="1"/>
    <col min="64" max="64" width="5.5703125" style="271" bestFit="1" customWidth="1"/>
    <col min="65" max="65" width="3.7109375" style="567" bestFit="1" customWidth="1"/>
    <col min="66" max="67" width="3.7109375" style="259" bestFit="1" customWidth="1"/>
    <col min="68" max="68" width="5.5703125" style="259" bestFit="1" customWidth="1"/>
    <col min="69" max="69" width="5.5703125" style="271" bestFit="1" customWidth="1"/>
    <col min="70" max="70" width="3.7109375" style="567" bestFit="1" customWidth="1"/>
    <col min="71" max="72" width="3.7109375" style="259" bestFit="1" customWidth="1"/>
    <col min="73" max="73" width="5.5703125" style="259" bestFit="1" customWidth="1"/>
    <col min="74" max="74" width="5.5703125" style="271" bestFit="1" customWidth="1"/>
    <col min="75" max="75" width="3.7109375" style="567" bestFit="1" customWidth="1"/>
    <col min="76" max="77" width="3.7109375" style="259" bestFit="1" customWidth="1"/>
    <col min="78" max="78" width="5.5703125" style="259" bestFit="1" customWidth="1"/>
    <col min="79" max="79" width="5.5703125" style="271" bestFit="1" customWidth="1"/>
    <col min="80" max="80" width="3.7109375" style="567" bestFit="1" customWidth="1"/>
    <col min="81" max="82" width="3.7109375" style="259" bestFit="1" customWidth="1"/>
    <col min="83" max="83" width="4.140625" style="259" bestFit="1" customWidth="1"/>
    <col min="84" max="84" width="4.140625" style="271" bestFit="1" customWidth="1"/>
    <col min="85" max="85" width="3.7109375" style="567" bestFit="1" customWidth="1"/>
    <col min="86" max="87" width="3.7109375" style="259" bestFit="1" customWidth="1"/>
    <col min="88" max="88" width="4.140625" style="259" bestFit="1" customWidth="1"/>
    <col min="89" max="89" width="4.140625" style="271" bestFit="1" customWidth="1"/>
    <col min="90" max="90" width="3.7109375" style="567" bestFit="1" customWidth="1"/>
    <col min="91" max="92" width="3.7109375" style="259" bestFit="1" customWidth="1"/>
    <col min="93" max="93" width="4.140625" style="259" bestFit="1" customWidth="1"/>
    <col min="94" max="94" width="4.140625" style="271" bestFit="1" customWidth="1"/>
    <col min="95" max="95" width="3.7109375" style="567" bestFit="1" customWidth="1"/>
    <col min="96" max="97" width="3.7109375" style="259" bestFit="1" customWidth="1"/>
    <col min="98" max="98" width="5.5703125" style="259" bestFit="1" customWidth="1"/>
    <col min="99" max="99" width="5.5703125" style="271" bestFit="1" customWidth="1"/>
    <col min="100" max="100" width="3.7109375" style="567" bestFit="1" customWidth="1"/>
    <col min="101" max="102" width="3.7109375" style="259" bestFit="1" customWidth="1"/>
    <col min="103" max="103" width="4.140625" style="259" bestFit="1" customWidth="1"/>
    <col min="104" max="104" width="4.140625" style="271" bestFit="1" customWidth="1"/>
    <col min="105" max="105" width="3.7109375" style="567" bestFit="1" customWidth="1"/>
    <col min="106" max="107" width="3.7109375" style="259" bestFit="1" customWidth="1"/>
    <col min="108" max="108" width="4.140625" style="259" bestFit="1" customWidth="1"/>
    <col min="109" max="109" width="4.140625" style="271" bestFit="1" customWidth="1"/>
    <col min="110" max="110" width="3.7109375" style="567" bestFit="1" customWidth="1"/>
    <col min="111" max="112" width="3.7109375" style="259" bestFit="1" customWidth="1"/>
    <col min="113" max="113" width="5.5703125" style="259" bestFit="1" customWidth="1"/>
    <col min="114" max="114" width="5.5703125" style="271" bestFit="1" customWidth="1"/>
  </cols>
  <sheetData>
    <row r="1" spans="1:114" ht="15.75" thickBot="1" x14ac:dyDescent="0.3">
      <c r="A1" s="847" t="s">
        <v>1122</v>
      </c>
      <c r="B1" s="847"/>
      <c r="C1" s="847"/>
      <c r="D1" s="848"/>
      <c r="E1" s="849" t="s">
        <v>127</v>
      </c>
      <c r="F1" s="850"/>
      <c r="G1" s="850"/>
      <c r="H1" s="850"/>
      <c r="I1" s="851"/>
      <c r="J1" s="852" t="s">
        <v>160</v>
      </c>
      <c r="K1" s="853"/>
      <c r="L1" s="853"/>
      <c r="M1" s="853"/>
      <c r="N1" s="854"/>
      <c r="O1" s="855" t="s">
        <v>198</v>
      </c>
      <c r="P1" s="856"/>
      <c r="Q1" s="856"/>
      <c r="R1" s="856"/>
      <c r="S1" s="857"/>
      <c r="T1" s="858" t="s">
        <v>128</v>
      </c>
      <c r="U1" s="859"/>
      <c r="V1" s="859"/>
      <c r="W1" s="859"/>
      <c r="X1" s="860"/>
      <c r="Y1" s="861" t="s">
        <v>1126</v>
      </c>
      <c r="Z1" s="862"/>
      <c r="AA1" s="862"/>
      <c r="AB1" s="862"/>
      <c r="AC1" s="863"/>
      <c r="AD1" s="864" t="s">
        <v>1127</v>
      </c>
      <c r="AE1" s="865"/>
      <c r="AF1" s="865"/>
      <c r="AG1" s="865"/>
      <c r="AH1" s="866"/>
      <c r="AI1" s="837" t="s">
        <v>901</v>
      </c>
      <c r="AJ1" s="838"/>
      <c r="AK1" s="838"/>
      <c r="AL1" s="838"/>
      <c r="AM1" s="839"/>
      <c r="AN1" s="867" t="s">
        <v>276</v>
      </c>
      <c r="AO1" s="868"/>
      <c r="AP1" s="868"/>
      <c r="AQ1" s="868"/>
      <c r="AR1" s="869"/>
      <c r="AS1" s="870" t="s">
        <v>1074</v>
      </c>
      <c r="AT1" s="871"/>
      <c r="AU1" s="871"/>
      <c r="AV1" s="871"/>
      <c r="AW1" s="872"/>
      <c r="AX1" s="840" t="s">
        <v>1121</v>
      </c>
      <c r="AY1" s="841"/>
      <c r="AZ1" s="841"/>
      <c r="BA1" s="841"/>
      <c r="BB1" s="842"/>
      <c r="BC1" s="843" t="s">
        <v>1134</v>
      </c>
      <c r="BD1" s="844"/>
      <c r="BE1" s="844"/>
      <c r="BF1" s="844"/>
      <c r="BG1" s="845"/>
      <c r="BH1" s="846" t="s">
        <v>1170</v>
      </c>
      <c r="BI1" s="847"/>
      <c r="BJ1" s="847"/>
      <c r="BK1" s="847"/>
      <c r="BL1" s="848"/>
      <c r="BM1" s="824" t="s">
        <v>1411</v>
      </c>
      <c r="BN1" s="825"/>
      <c r="BO1" s="825"/>
      <c r="BP1" s="825"/>
      <c r="BQ1" s="826"/>
      <c r="BR1" s="837" t="s">
        <v>1399</v>
      </c>
      <c r="BS1" s="838"/>
      <c r="BT1" s="838"/>
      <c r="BU1" s="838"/>
      <c r="BV1" s="839"/>
      <c r="BW1" s="837" t="s">
        <v>1400</v>
      </c>
      <c r="BX1" s="838"/>
      <c r="BY1" s="838"/>
      <c r="BZ1" s="838"/>
      <c r="CA1" s="839"/>
      <c r="CB1" s="837" t="s">
        <v>1401</v>
      </c>
      <c r="CC1" s="838"/>
      <c r="CD1" s="838"/>
      <c r="CE1" s="838"/>
      <c r="CF1" s="839"/>
      <c r="CG1" s="837" t="s">
        <v>1402</v>
      </c>
      <c r="CH1" s="838"/>
      <c r="CI1" s="838"/>
      <c r="CJ1" s="838"/>
      <c r="CK1" s="839"/>
      <c r="CL1" s="837" t="s">
        <v>1403</v>
      </c>
      <c r="CM1" s="838"/>
      <c r="CN1" s="838"/>
      <c r="CO1" s="838"/>
      <c r="CP1" s="839"/>
      <c r="CQ1" s="837" t="s">
        <v>1404</v>
      </c>
      <c r="CR1" s="838"/>
      <c r="CS1" s="838"/>
      <c r="CT1" s="838"/>
      <c r="CU1" s="839"/>
      <c r="CV1" s="837" t="s">
        <v>1405</v>
      </c>
      <c r="CW1" s="838"/>
      <c r="CX1" s="838"/>
      <c r="CY1" s="838"/>
      <c r="CZ1" s="839"/>
      <c r="DA1" s="837" t="s">
        <v>1406</v>
      </c>
      <c r="DB1" s="838"/>
      <c r="DC1" s="838"/>
      <c r="DD1" s="838"/>
      <c r="DE1" s="839"/>
      <c r="DF1" s="837" t="s">
        <v>1407</v>
      </c>
      <c r="DG1" s="838"/>
      <c r="DH1" s="838"/>
      <c r="DI1" s="838"/>
      <c r="DJ1" s="839"/>
    </row>
    <row r="2" spans="1:114" ht="51.75" thickBot="1" x14ac:dyDescent="0.3">
      <c r="A2" s="416" t="s">
        <v>1123</v>
      </c>
      <c r="B2" s="416"/>
      <c r="C2" s="416" t="s">
        <v>1124</v>
      </c>
      <c r="D2" s="416" t="s">
        <v>662</v>
      </c>
      <c r="E2" s="552" t="s">
        <v>1249</v>
      </c>
      <c r="F2" s="434" t="s">
        <v>626</v>
      </c>
      <c r="G2" s="418" t="s">
        <v>627</v>
      </c>
      <c r="H2" s="500" t="s">
        <v>618</v>
      </c>
      <c r="I2" s="501" t="s">
        <v>1125</v>
      </c>
      <c r="J2" s="561" t="s">
        <v>1249</v>
      </c>
      <c r="K2" s="433" t="s">
        <v>626</v>
      </c>
      <c r="L2" s="417" t="s">
        <v>627</v>
      </c>
      <c r="M2" s="502" t="s">
        <v>618</v>
      </c>
      <c r="N2" s="503" t="s">
        <v>1125</v>
      </c>
      <c r="O2" s="568" t="s">
        <v>1249</v>
      </c>
      <c r="P2" s="447" t="s">
        <v>626</v>
      </c>
      <c r="Q2" s="448" t="s">
        <v>627</v>
      </c>
      <c r="R2" s="504" t="s">
        <v>618</v>
      </c>
      <c r="S2" s="505" t="s">
        <v>1125</v>
      </c>
      <c r="T2" s="569" t="s">
        <v>1249</v>
      </c>
      <c r="U2" s="435" t="s">
        <v>626</v>
      </c>
      <c r="V2" s="419" t="s">
        <v>627</v>
      </c>
      <c r="W2" s="506" t="s">
        <v>618</v>
      </c>
      <c r="X2" s="507" t="s">
        <v>1125</v>
      </c>
      <c r="Y2" s="570" t="s">
        <v>1249</v>
      </c>
      <c r="Z2" s="453" t="s">
        <v>626</v>
      </c>
      <c r="AA2" s="454" t="s">
        <v>627</v>
      </c>
      <c r="AB2" s="508" t="s">
        <v>618</v>
      </c>
      <c r="AC2" s="509" t="s">
        <v>1125</v>
      </c>
      <c r="AD2" s="571" t="s">
        <v>1249</v>
      </c>
      <c r="AE2" s="455" t="s">
        <v>626</v>
      </c>
      <c r="AF2" s="456" t="s">
        <v>627</v>
      </c>
      <c r="AG2" s="510" t="s">
        <v>618</v>
      </c>
      <c r="AH2" s="511" t="s">
        <v>1125</v>
      </c>
      <c r="AI2" s="572" t="s">
        <v>1249</v>
      </c>
      <c r="AJ2" s="457" t="s">
        <v>626</v>
      </c>
      <c r="AK2" s="458" t="s">
        <v>627</v>
      </c>
      <c r="AL2" s="512" t="s">
        <v>618</v>
      </c>
      <c r="AM2" s="513" t="s">
        <v>1125</v>
      </c>
      <c r="AN2" s="573" t="s">
        <v>1249</v>
      </c>
      <c r="AO2" s="449" t="s">
        <v>626</v>
      </c>
      <c r="AP2" s="450" t="s">
        <v>627</v>
      </c>
      <c r="AQ2" s="514" t="s">
        <v>618</v>
      </c>
      <c r="AR2" s="515" t="s">
        <v>1125</v>
      </c>
      <c r="AS2" s="574" t="s">
        <v>1249</v>
      </c>
      <c r="AT2" s="451" t="s">
        <v>626</v>
      </c>
      <c r="AU2" s="452" t="s">
        <v>627</v>
      </c>
      <c r="AV2" s="516" t="s">
        <v>618</v>
      </c>
      <c r="AW2" s="517" t="s">
        <v>1125</v>
      </c>
      <c r="AX2" s="575" t="s">
        <v>1249</v>
      </c>
      <c r="AY2" s="540" t="s">
        <v>626</v>
      </c>
      <c r="AZ2" s="541" t="s">
        <v>627</v>
      </c>
      <c r="BA2" s="542" t="s">
        <v>618</v>
      </c>
      <c r="BB2" s="543" t="s">
        <v>1125</v>
      </c>
      <c r="BC2" s="576" t="s">
        <v>1249</v>
      </c>
      <c r="BD2" s="467" t="s">
        <v>626</v>
      </c>
      <c r="BE2" s="468" t="s">
        <v>627</v>
      </c>
      <c r="BF2" s="518" t="s">
        <v>618</v>
      </c>
      <c r="BG2" s="519" t="s">
        <v>1125</v>
      </c>
      <c r="BH2" s="577" t="s">
        <v>1249</v>
      </c>
      <c r="BI2" s="520" t="s">
        <v>626</v>
      </c>
      <c r="BJ2" s="416" t="s">
        <v>627</v>
      </c>
      <c r="BK2" s="521" t="s">
        <v>618</v>
      </c>
      <c r="BL2" s="522" t="s">
        <v>1125</v>
      </c>
      <c r="BM2" s="649" t="s">
        <v>1249</v>
      </c>
      <c r="BN2" s="650" t="s">
        <v>626</v>
      </c>
      <c r="BO2" s="651" t="s">
        <v>627</v>
      </c>
      <c r="BP2" s="652" t="s">
        <v>618</v>
      </c>
      <c r="BQ2" s="653" t="s">
        <v>1125</v>
      </c>
      <c r="BR2" s="572" t="s">
        <v>1249</v>
      </c>
      <c r="BS2" s="457" t="s">
        <v>626</v>
      </c>
      <c r="BT2" s="458" t="s">
        <v>627</v>
      </c>
      <c r="BU2" s="512" t="s">
        <v>618</v>
      </c>
      <c r="BV2" s="513" t="s">
        <v>1125</v>
      </c>
      <c r="BW2" s="572" t="s">
        <v>1249</v>
      </c>
      <c r="BX2" s="457" t="s">
        <v>626</v>
      </c>
      <c r="BY2" s="458" t="s">
        <v>627</v>
      </c>
      <c r="BZ2" s="512" t="s">
        <v>618</v>
      </c>
      <c r="CA2" s="513" t="s">
        <v>1125</v>
      </c>
      <c r="CB2" s="572" t="s">
        <v>1249</v>
      </c>
      <c r="CC2" s="457" t="s">
        <v>626</v>
      </c>
      <c r="CD2" s="458" t="s">
        <v>627</v>
      </c>
      <c r="CE2" s="512" t="s">
        <v>618</v>
      </c>
      <c r="CF2" s="513" t="s">
        <v>1125</v>
      </c>
      <c r="CG2" s="572" t="s">
        <v>1249</v>
      </c>
      <c r="CH2" s="457" t="s">
        <v>626</v>
      </c>
      <c r="CI2" s="458" t="s">
        <v>627</v>
      </c>
      <c r="CJ2" s="512" t="s">
        <v>618</v>
      </c>
      <c r="CK2" s="513" t="s">
        <v>1125</v>
      </c>
      <c r="CL2" s="572" t="s">
        <v>1249</v>
      </c>
      <c r="CM2" s="457" t="s">
        <v>626</v>
      </c>
      <c r="CN2" s="458" t="s">
        <v>627</v>
      </c>
      <c r="CO2" s="512" t="s">
        <v>618</v>
      </c>
      <c r="CP2" s="513" t="s">
        <v>1125</v>
      </c>
      <c r="CQ2" s="572" t="s">
        <v>1249</v>
      </c>
      <c r="CR2" s="457" t="s">
        <v>626</v>
      </c>
      <c r="CS2" s="458" t="s">
        <v>627</v>
      </c>
      <c r="CT2" s="512" t="s">
        <v>618</v>
      </c>
      <c r="CU2" s="513" t="s">
        <v>1125</v>
      </c>
      <c r="CV2" s="572" t="s">
        <v>1249</v>
      </c>
      <c r="CW2" s="457" t="s">
        <v>626</v>
      </c>
      <c r="CX2" s="458" t="s">
        <v>627</v>
      </c>
      <c r="CY2" s="512" t="s">
        <v>618</v>
      </c>
      <c r="CZ2" s="513" t="s">
        <v>1125</v>
      </c>
      <c r="DA2" s="572" t="s">
        <v>1249</v>
      </c>
      <c r="DB2" s="457" t="s">
        <v>626</v>
      </c>
      <c r="DC2" s="458" t="s">
        <v>627</v>
      </c>
      <c r="DD2" s="512" t="s">
        <v>618</v>
      </c>
      <c r="DE2" s="513" t="s">
        <v>1125</v>
      </c>
      <c r="DF2" s="572" t="s">
        <v>1249</v>
      </c>
      <c r="DG2" s="457" t="s">
        <v>626</v>
      </c>
      <c r="DH2" s="458" t="s">
        <v>627</v>
      </c>
      <c r="DI2" s="512" t="s">
        <v>618</v>
      </c>
      <c r="DJ2" s="513" t="s">
        <v>1125</v>
      </c>
    </row>
    <row r="3" spans="1:114" ht="15.75" customHeight="1" x14ac:dyDescent="0.25">
      <c r="A3" s="828" t="s">
        <v>630</v>
      </c>
      <c r="B3" s="550" t="str">
        <f>CONCATENATE("Sem",(WEEKNUM(C3)))</f>
        <v>Sem7</v>
      </c>
      <c r="C3" s="423">
        <v>43507</v>
      </c>
      <c r="D3" s="831">
        <v>0.92</v>
      </c>
      <c r="E3" s="553"/>
      <c r="F3" s="431">
        <f>COUNTIFS(Datos!$D:$D,C3,Datos!$AD:$AD,$E$1)</f>
        <v>2</v>
      </c>
      <c r="G3" s="429">
        <v>2</v>
      </c>
      <c r="H3" s="430">
        <f t="shared" ref="H3:H34" si="0">IFERROR(G3/(G3+F3),"S/D")</f>
        <v>0.5</v>
      </c>
      <c r="I3" s="873">
        <f>IFERROR(SUM(G3:G6)/SUM(F3:G6),"S/D")</f>
        <v>0.8571428571428571</v>
      </c>
      <c r="J3" s="562"/>
      <c r="K3" s="431">
        <f>COUNTIFS(Datos!$D:$D,C3,Datos!$AD:$AD,$J$1)</f>
        <v>0</v>
      </c>
      <c r="L3" s="429">
        <v>1</v>
      </c>
      <c r="M3" s="430">
        <f>IFERROR(L3/(L3+K3),"S/D")</f>
        <v>1</v>
      </c>
      <c r="N3" s="827">
        <f>IFERROR(SUM(L3:L6)/SUM(K3:L6),"S/D")</f>
        <v>0.83333333333333337</v>
      </c>
      <c r="O3" s="562"/>
      <c r="P3" s="431">
        <f>COUNTIFS(Datos!$D:$D,$C$3,Datos!$AD:$AD,O1)</f>
        <v>0</v>
      </c>
      <c r="Q3" s="429">
        <v>0</v>
      </c>
      <c r="R3" s="430" t="str">
        <f>IFERROR(Q3/(Q3+P3),"S/D")</f>
        <v>S/D</v>
      </c>
      <c r="S3" s="827">
        <f>IFERROR(SUM(Q3:Q6)/SUM(P3:Q6),"S/D")</f>
        <v>1</v>
      </c>
      <c r="T3" s="562"/>
      <c r="U3" s="431">
        <f>COUNTIFS(Datos!$D:$D,C3,Datos!$AD:$AD,$T$1)</f>
        <v>1</v>
      </c>
      <c r="V3" s="429">
        <v>4</v>
      </c>
      <c r="W3" s="430">
        <f>IFERROR(V3/(V3+U3),"S/D")</f>
        <v>0.8</v>
      </c>
      <c r="X3" s="827">
        <f>IFERROR(SUM(V3:V6)/SUM(U3:V6),"S/D")</f>
        <v>0.82352941176470584</v>
      </c>
      <c r="Y3" s="562"/>
      <c r="Z3" s="431">
        <f>COUNTIFS(Datos!$D:$D,C3,Datos!$AD:$AD,$Y$1)</f>
        <v>0</v>
      </c>
      <c r="AA3" s="429">
        <v>2</v>
      </c>
      <c r="AB3" s="430">
        <f>IFERROR(AA3/(AA3+Z3),"S/D")</f>
        <v>1</v>
      </c>
      <c r="AC3" s="827">
        <f>IFERROR(SUM(AA3:AA6)/SUM(Z3:AA6),"S/D")</f>
        <v>1</v>
      </c>
      <c r="AD3" s="562"/>
      <c r="AE3" s="431">
        <f>COUNTIFS(Datos!$D:$D,C3,Datos!$AD:$AD,$AD$1)</f>
        <v>0</v>
      </c>
      <c r="AF3" s="429">
        <v>0</v>
      </c>
      <c r="AG3" s="430" t="str">
        <f>IFERROR(AF3/(AF3+AE3),"S/D")</f>
        <v>S/D</v>
      </c>
      <c r="AH3" s="827" t="str">
        <f>IFERROR(SUM(AF3:AF6)/SUM(AE3:AF6),"S/D")</f>
        <v>S/D</v>
      </c>
      <c r="AI3" s="562"/>
      <c r="AJ3" s="431">
        <f>COUNTIFS(Datos!$D:$D,C3,Datos!$AD:$AD,$AI$1)</f>
        <v>0</v>
      </c>
      <c r="AK3" s="429">
        <v>0</v>
      </c>
      <c r="AL3" s="430" t="str">
        <f>IFERROR(AK3/(AK3+AJ3),"S/D")</f>
        <v>S/D</v>
      </c>
      <c r="AM3" s="827">
        <f>IFERROR(SUM(AK3:AK6)/SUM(AJ3:AK6),"S/D")</f>
        <v>1</v>
      </c>
      <c r="AN3" s="562"/>
      <c r="AO3" s="431">
        <f>COUNTIFS(Datos!$D:$D,C3,Datos!$AD:$AD,$AN$1)</f>
        <v>0</v>
      </c>
      <c r="AP3" s="429">
        <v>0</v>
      </c>
      <c r="AQ3" s="430" t="str">
        <f>IFERROR(AP3/(AP3+AO3),"S/D")</f>
        <v>S/D</v>
      </c>
      <c r="AR3" s="827" t="str">
        <f>IFERROR(SUM(AP3:AP6)/SUM(AO3:AP6),"S/D")</f>
        <v>S/D</v>
      </c>
      <c r="AS3" s="562"/>
      <c r="AT3" s="431">
        <f>COUNTIFS(Datos!$D:$D,C3,Datos!$AD:$AD,$AS$1)</f>
        <v>0</v>
      </c>
      <c r="AU3" s="429">
        <v>0</v>
      </c>
      <c r="AV3" s="430" t="str">
        <f>IFERROR(AU3/(AU3+AT3),"S/D")</f>
        <v>S/D</v>
      </c>
      <c r="AW3" s="827" t="str">
        <f>IFERROR(SUM(AU3:AU6)/SUM(AT3:AU6),"S/D")</f>
        <v>S/D</v>
      </c>
      <c r="AX3" s="562"/>
      <c r="AY3" s="431">
        <f>COUNTIFS(Datos!$D:$D,C3,Datos!$AD:$AD,$AX$1)</f>
        <v>0</v>
      </c>
      <c r="AZ3" s="429">
        <v>0</v>
      </c>
      <c r="BA3" s="430" t="str">
        <f>IFERROR(AZ3/(AZ3+AY3),"S/D")</f>
        <v>S/D</v>
      </c>
      <c r="BB3" s="827" t="str">
        <f>IFERROR(SUM(AZ3:AZ6)/SUM(AY3:AZ6),"S/D")</f>
        <v>S/D</v>
      </c>
      <c r="BC3" s="562"/>
      <c r="BD3" s="431">
        <f>COUNTIFS(Datos!$D:$D,C3,Datos!$AD:$AD,$BC$1)</f>
        <v>0</v>
      </c>
      <c r="BE3" s="429">
        <v>0</v>
      </c>
      <c r="BF3" s="430" t="str">
        <f>IFERROR(BE3/(BE3+BD3),"S/D")</f>
        <v>S/D</v>
      </c>
      <c r="BG3" s="827" t="str">
        <f>IFERROR(SUM(BE3:BE6)/SUM(BD3:BE6),"S/D")</f>
        <v>S/D</v>
      </c>
      <c r="BH3" s="562"/>
      <c r="BI3" s="431">
        <f>COUNTIFS(Datos!$D:$D,$C3,Datos!$AD:$AD,BH$1)</f>
        <v>0</v>
      </c>
      <c r="BJ3" s="429">
        <v>0</v>
      </c>
      <c r="BK3" s="430" t="str">
        <f>IFERROR(BJ3/(BJ3+BI3),"S/D")</f>
        <v>S/D</v>
      </c>
      <c r="BL3" s="827" t="str">
        <f>IFERROR(SUM(BJ3:BJ6)/SUM(BI3:BJ6),"S/D")</f>
        <v>S/D</v>
      </c>
      <c r="BM3" s="562"/>
      <c r="BN3" s="431"/>
      <c r="BO3" s="647"/>
      <c r="BP3" s="430"/>
      <c r="BQ3" s="827"/>
      <c r="BR3" s="562"/>
      <c r="BS3" s="431"/>
      <c r="BT3" s="644"/>
      <c r="BU3" s="430"/>
      <c r="BV3" s="827"/>
      <c r="BW3" s="562"/>
      <c r="BX3" s="431"/>
      <c r="BY3" s="647"/>
      <c r="BZ3" s="430"/>
      <c r="CA3" s="827"/>
      <c r="CB3" s="562"/>
      <c r="CC3" s="431"/>
      <c r="CD3" s="647"/>
      <c r="CE3" s="430"/>
      <c r="CF3" s="827"/>
      <c r="CG3" s="562"/>
      <c r="CH3" s="431"/>
      <c r="CI3" s="647"/>
      <c r="CJ3" s="430"/>
      <c r="CK3" s="827"/>
      <c r="CL3" s="562"/>
      <c r="CM3" s="431"/>
      <c r="CN3" s="647"/>
      <c r="CO3" s="430"/>
      <c r="CP3" s="827"/>
      <c r="CQ3" s="562"/>
      <c r="CR3" s="431"/>
      <c r="CS3" s="647"/>
      <c r="CT3" s="430"/>
      <c r="CU3" s="827"/>
      <c r="CV3" s="562"/>
      <c r="CW3" s="431"/>
      <c r="CX3" s="647"/>
      <c r="CY3" s="430"/>
      <c r="CZ3" s="827"/>
      <c r="DA3" s="562"/>
      <c r="DB3" s="431"/>
      <c r="DC3" s="647"/>
      <c r="DD3" s="430"/>
      <c r="DE3" s="827"/>
      <c r="DF3" s="562"/>
      <c r="DG3" s="431"/>
      <c r="DH3" s="647"/>
      <c r="DI3" s="430"/>
      <c r="DJ3" s="827"/>
    </row>
    <row r="4" spans="1:114" ht="15.75" customHeight="1" x14ac:dyDescent="0.25">
      <c r="A4" s="829"/>
      <c r="B4" s="550" t="str">
        <f t="shared" ref="B4:B67" si="1">CONCATENATE("Sem",(WEEKNUM(C4)))</f>
        <v>Sem7</v>
      </c>
      <c r="C4" s="424">
        <v>43508</v>
      </c>
      <c r="D4" s="832"/>
      <c r="E4" s="554"/>
      <c r="F4" s="432">
        <f>COUNTIFS(Datos!$D:$D,C4,Datos!$AD:$AD,$E$1)</f>
        <v>0</v>
      </c>
      <c r="G4" s="131">
        <v>4</v>
      </c>
      <c r="H4" s="421">
        <f t="shared" si="0"/>
        <v>1</v>
      </c>
      <c r="I4" s="874"/>
      <c r="J4" s="563"/>
      <c r="K4" s="432">
        <f>COUNTIFS(Datos!D:D,C4,Datos!AD:AD,$J$1)</f>
        <v>0</v>
      </c>
      <c r="L4" s="131">
        <v>2</v>
      </c>
      <c r="M4" s="421">
        <f t="shared" ref="M4:M67" si="2">IFERROR(L4/(L4+K4),"S/D")</f>
        <v>1</v>
      </c>
      <c r="N4" s="822"/>
      <c r="O4" s="563"/>
      <c r="P4" s="432">
        <f>COUNTIFS(Datos!$D:$D,C4,Datos!$AD:$AD,$O$1)</f>
        <v>0</v>
      </c>
      <c r="Q4" s="131">
        <v>2</v>
      </c>
      <c r="R4" s="421">
        <f t="shared" ref="R4:R67" si="3">IFERROR(Q4/(Q4+P4),"S/D")</f>
        <v>1</v>
      </c>
      <c r="S4" s="822"/>
      <c r="T4" s="563"/>
      <c r="U4" s="432">
        <f>COUNTIFS(Datos!$D:$D,C4,Datos!$AD:$AD,$T$1)</f>
        <v>1</v>
      </c>
      <c r="V4" s="131">
        <v>2</v>
      </c>
      <c r="W4" s="421">
        <f t="shared" ref="W4:W67" si="4">IFERROR(V4/(V4+U4),"S/D")</f>
        <v>0.66666666666666663</v>
      </c>
      <c r="X4" s="822"/>
      <c r="Y4" s="563"/>
      <c r="Z4" s="432">
        <f>COUNTIFS(Datos!$D:$D,C4,Datos!$AD:$AD,$Y$1)</f>
        <v>0</v>
      </c>
      <c r="AA4" s="131">
        <v>4</v>
      </c>
      <c r="AB4" s="421">
        <f t="shared" ref="AB4:AB67" si="5">IFERROR(AA4/(AA4+Z4),"S/D")</f>
        <v>1</v>
      </c>
      <c r="AC4" s="822"/>
      <c r="AD4" s="563"/>
      <c r="AE4" s="432">
        <f>COUNTIFS(Datos!$D:$D,C4,Datos!$AD:$AD,$AD$1)</f>
        <v>0</v>
      </c>
      <c r="AF4" s="131">
        <v>0</v>
      </c>
      <c r="AG4" s="421" t="str">
        <f t="shared" ref="AG4:AG67" si="6">IFERROR(AF4/(AF4+AE4),"S/D")</f>
        <v>S/D</v>
      </c>
      <c r="AH4" s="822"/>
      <c r="AI4" s="563"/>
      <c r="AJ4" s="432">
        <f>COUNTIFS(Datos!$D:$D,C4,Datos!$AD:$AD,$AI$1)</f>
        <v>0</v>
      </c>
      <c r="AK4" s="131">
        <v>0</v>
      </c>
      <c r="AL4" s="421" t="str">
        <f t="shared" ref="AL4:AL67" si="7">IFERROR(AK4/(AK4+AJ4),"S/D")</f>
        <v>S/D</v>
      </c>
      <c r="AM4" s="822"/>
      <c r="AN4" s="563"/>
      <c r="AO4" s="432">
        <f>COUNTIFS(Datos!$D:$D,C4,Datos!$AD:$AD,$AN$1)</f>
        <v>0</v>
      </c>
      <c r="AP4" s="131">
        <v>0</v>
      </c>
      <c r="AQ4" s="421" t="str">
        <f t="shared" ref="AQ4:AQ67" si="8">IFERROR(AP4/(AP4+AO4),"S/D")</f>
        <v>S/D</v>
      </c>
      <c r="AR4" s="822"/>
      <c r="AS4" s="563"/>
      <c r="AT4" s="432">
        <f>COUNTIFS(Datos!$D:$D,C4,Datos!$AD:$AD,$AS$1)</f>
        <v>0</v>
      </c>
      <c r="AU4" s="131">
        <v>0</v>
      </c>
      <c r="AV4" s="421" t="str">
        <f t="shared" ref="AV4:AV67" si="9">IFERROR(AU4/(AU4+AT4),"S/D")</f>
        <v>S/D</v>
      </c>
      <c r="AW4" s="822"/>
      <c r="AX4" s="563"/>
      <c r="AY4" s="432">
        <f>COUNTIFS(Datos!$D:$D,C4,Datos!$AD:$AD,$AX$1)</f>
        <v>0</v>
      </c>
      <c r="AZ4" s="131">
        <v>0</v>
      </c>
      <c r="BA4" s="421" t="str">
        <f t="shared" ref="BA4:BA67" si="10">IFERROR(AZ4/(AZ4+AY4),"S/D")</f>
        <v>S/D</v>
      </c>
      <c r="BB4" s="822"/>
      <c r="BC4" s="563"/>
      <c r="BD4" s="432">
        <f>COUNTIFS(Datos!$D:$D,C4,Datos!$AD:$AD,$BC$1)</f>
        <v>0</v>
      </c>
      <c r="BE4" s="131">
        <v>0</v>
      </c>
      <c r="BF4" s="421" t="str">
        <f t="shared" ref="BF4:BF67" si="11">IFERROR(BE4/(BE4+BD4),"S/D")</f>
        <v>S/D</v>
      </c>
      <c r="BG4" s="822"/>
      <c r="BH4" s="563"/>
      <c r="BI4" s="432">
        <f>COUNTIFS(Datos!$D:$D,$C4,Datos!$AD:$AD,BH$1)</f>
        <v>0</v>
      </c>
      <c r="BJ4" s="131">
        <v>0</v>
      </c>
      <c r="BK4" s="421" t="str">
        <f t="shared" ref="BK4:BK67" si="12">IFERROR(BJ4/(BJ4+BI4),"S/D")</f>
        <v>S/D</v>
      </c>
      <c r="BL4" s="822"/>
      <c r="BM4" s="563"/>
      <c r="BN4" s="432"/>
      <c r="BO4" s="131"/>
      <c r="BP4" s="421"/>
      <c r="BQ4" s="822"/>
      <c r="BR4" s="563"/>
      <c r="BS4" s="432"/>
      <c r="BT4" s="131"/>
      <c r="BU4" s="421"/>
      <c r="BV4" s="822"/>
      <c r="BW4" s="563"/>
      <c r="BX4" s="432"/>
      <c r="BY4" s="131"/>
      <c r="BZ4" s="421"/>
      <c r="CA4" s="822"/>
      <c r="CB4" s="563"/>
      <c r="CC4" s="432"/>
      <c r="CD4" s="131"/>
      <c r="CE4" s="421"/>
      <c r="CF4" s="822"/>
      <c r="CG4" s="563"/>
      <c r="CH4" s="432"/>
      <c r="CI4" s="131"/>
      <c r="CJ4" s="421"/>
      <c r="CK4" s="822"/>
      <c r="CL4" s="563"/>
      <c r="CM4" s="432"/>
      <c r="CN4" s="131"/>
      <c r="CO4" s="421"/>
      <c r="CP4" s="822"/>
      <c r="CQ4" s="563"/>
      <c r="CR4" s="432"/>
      <c r="CS4" s="131"/>
      <c r="CT4" s="421"/>
      <c r="CU4" s="822"/>
      <c r="CV4" s="563"/>
      <c r="CW4" s="432"/>
      <c r="CX4" s="131"/>
      <c r="CY4" s="421"/>
      <c r="CZ4" s="822"/>
      <c r="DA4" s="563"/>
      <c r="DB4" s="432"/>
      <c r="DC4" s="131"/>
      <c r="DD4" s="421"/>
      <c r="DE4" s="822"/>
      <c r="DF4" s="563"/>
      <c r="DG4" s="432"/>
      <c r="DH4" s="131"/>
      <c r="DI4" s="421"/>
      <c r="DJ4" s="822"/>
    </row>
    <row r="5" spans="1:114" ht="15.75" customHeight="1" x14ac:dyDescent="0.25">
      <c r="A5" s="829"/>
      <c r="B5" s="550" t="str">
        <f t="shared" si="1"/>
        <v>Sem7</v>
      </c>
      <c r="C5" s="424">
        <v>43509</v>
      </c>
      <c r="D5" s="832"/>
      <c r="E5" s="554"/>
      <c r="F5" s="432">
        <f>COUNTIFS(Datos!$D:$D,C5,Datos!$AD:$AD,$E$1)</f>
        <v>0</v>
      </c>
      <c r="G5" s="131">
        <v>3</v>
      </c>
      <c r="H5" s="421">
        <f t="shared" si="0"/>
        <v>1</v>
      </c>
      <c r="I5" s="874"/>
      <c r="J5" s="563"/>
      <c r="K5" s="432">
        <f>COUNTIFS(Datos!D:D,C5,Datos!AD:AD,$J$1)</f>
        <v>0</v>
      </c>
      <c r="L5" s="131">
        <v>1</v>
      </c>
      <c r="M5" s="421">
        <f t="shared" si="2"/>
        <v>1</v>
      </c>
      <c r="N5" s="822"/>
      <c r="O5" s="563"/>
      <c r="P5" s="432">
        <f>COUNTIFS(Datos!$D:$D,C5,Datos!$AD:$AD,$O$1)</f>
        <v>0</v>
      </c>
      <c r="Q5" s="131">
        <v>2</v>
      </c>
      <c r="R5" s="421">
        <f t="shared" si="3"/>
        <v>1</v>
      </c>
      <c r="S5" s="822"/>
      <c r="T5" s="563"/>
      <c r="U5" s="432">
        <f>COUNTIFS(Datos!$D:$D,C5,Datos!$AD:$AD,$T$1)</f>
        <v>0</v>
      </c>
      <c r="V5" s="131">
        <v>5</v>
      </c>
      <c r="W5" s="421">
        <f t="shared" si="4"/>
        <v>1</v>
      </c>
      <c r="X5" s="822"/>
      <c r="Y5" s="563"/>
      <c r="Z5" s="432">
        <f>COUNTIFS(Datos!$D:$D,C5,Datos!$AD:$AD,$Y$1)</f>
        <v>0</v>
      </c>
      <c r="AA5" s="131">
        <v>3</v>
      </c>
      <c r="AB5" s="421">
        <f t="shared" si="5"/>
        <v>1</v>
      </c>
      <c r="AC5" s="822"/>
      <c r="AD5" s="563"/>
      <c r="AE5" s="432">
        <f>COUNTIFS(Datos!$D:$D,C5,Datos!$AD:$AD,$AD$1)</f>
        <v>0</v>
      </c>
      <c r="AF5" s="131">
        <v>0</v>
      </c>
      <c r="AG5" s="421" t="str">
        <f t="shared" si="6"/>
        <v>S/D</v>
      </c>
      <c r="AH5" s="822"/>
      <c r="AI5" s="563"/>
      <c r="AJ5" s="432">
        <f>COUNTIFS(Datos!$D:$D,C5,Datos!$AD:$AD,$AI$1)</f>
        <v>0</v>
      </c>
      <c r="AK5" s="131">
        <v>1</v>
      </c>
      <c r="AL5" s="421">
        <f t="shared" si="7"/>
        <v>1</v>
      </c>
      <c r="AM5" s="822"/>
      <c r="AN5" s="563"/>
      <c r="AO5" s="432">
        <f>COUNTIFS(Datos!$D:$D,C5,Datos!$AD:$AD,$AN$1)</f>
        <v>0</v>
      </c>
      <c r="AP5" s="131">
        <v>0</v>
      </c>
      <c r="AQ5" s="421" t="str">
        <f t="shared" si="8"/>
        <v>S/D</v>
      </c>
      <c r="AR5" s="822"/>
      <c r="AS5" s="563"/>
      <c r="AT5" s="432">
        <f>COUNTIFS(Datos!$D:$D,C5,Datos!$AD:$AD,$AS$1)</f>
        <v>0</v>
      </c>
      <c r="AU5" s="131">
        <v>0</v>
      </c>
      <c r="AV5" s="421" t="str">
        <f t="shared" si="9"/>
        <v>S/D</v>
      </c>
      <c r="AW5" s="822"/>
      <c r="AX5" s="563"/>
      <c r="AY5" s="432">
        <f>COUNTIFS(Datos!$D:$D,C5,Datos!$AD:$AD,$AX$1)</f>
        <v>0</v>
      </c>
      <c r="AZ5" s="131">
        <v>0</v>
      </c>
      <c r="BA5" s="421" t="str">
        <f t="shared" si="10"/>
        <v>S/D</v>
      </c>
      <c r="BB5" s="822"/>
      <c r="BC5" s="563"/>
      <c r="BD5" s="432">
        <f>COUNTIFS(Datos!$D:$D,C5,Datos!$AD:$AD,$BC$1)</f>
        <v>0</v>
      </c>
      <c r="BE5" s="131">
        <v>0</v>
      </c>
      <c r="BF5" s="421" t="str">
        <f t="shared" si="11"/>
        <v>S/D</v>
      </c>
      <c r="BG5" s="822"/>
      <c r="BH5" s="563"/>
      <c r="BI5" s="432">
        <f>COUNTIFS(Datos!$D:$D,$C5,Datos!$AD:$AD,BH$1)</f>
        <v>0</v>
      </c>
      <c r="BJ5" s="131">
        <v>0</v>
      </c>
      <c r="BK5" s="421" t="str">
        <f t="shared" si="12"/>
        <v>S/D</v>
      </c>
      <c r="BL5" s="822"/>
      <c r="BM5" s="563"/>
      <c r="BN5" s="432"/>
      <c r="BO5" s="131"/>
      <c r="BP5" s="421"/>
      <c r="BQ5" s="822"/>
      <c r="BR5" s="563"/>
      <c r="BS5" s="432"/>
      <c r="BT5" s="131"/>
      <c r="BU5" s="421"/>
      <c r="BV5" s="822"/>
      <c r="BW5" s="563"/>
      <c r="BX5" s="432"/>
      <c r="BY5" s="131"/>
      <c r="BZ5" s="421"/>
      <c r="CA5" s="822"/>
      <c r="CB5" s="563"/>
      <c r="CC5" s="432"/>
      <c r="CD5" s="131"/>
      <c r="CE5" s="421"/>
      <c r="CF5" s="822"/>
      <c r="CG5" s="563"/>
      <c r="CH5" s="432"/>
      <c r="CI5" s="131"/>
      <c r="CJ5" s="421"/>
      <c r="CK5" s="822"/>
      <c r="CL5" s="563"/>
      <c r="CM5" s="432"/>
      <c r="CN5" s="131"/>
      <c r="CO5" s="421"/>
      <c r="CP5" s="822"/>
      <c r="CQ5" s="563"/>
      <c r="CR5" s="432"/>
      <c r="CS5" s="131"/>
      <c r="CT5" s="421"/>
      <c r="CU5" s="822"/>
      <c r="CV5" s="563"/>
      <c r="CW5" s="432"/>
      <c r="CX5" s="131"/>
      <c r="CY5" s="421"/>
      <c r="CZ5" s="822"/>
      <c r="DA5" s="563"/>
      <c r="DB5" s="432"/>
      <c r="DC5" s="131"/>
      <c r="DD5" s="421"/>
      <c r="DE5" s="822"/>
      <c r="DF5" s="563"/>
      <c r="DG5" s="432"/>
      <c r="DH5" s="131"/>
      <c r="DI5" s="421"/>
      <c r="DJ5" s="822"/>
    </row>
    <row r="6" spans="1:114" s="99" customFormat="1" ht="15.75" customHeight="1" thickBot="1" x14ac:dyDescent="0.3">
      <c r="A6" s="830"/>
      <c r="B6" s="551" t="str">
        <f t="shared" si="1"/>
        <v>Sem7</v>
      </c>
      <c r="C6" s="425">
        <v>43510</v>
      </c>
      <c r="D6" s="833"/>
      <c r="E6" s="555"/>
      <c r="F6" s="440">
        <f>COUNTIFS(Datos!$D:$D,C6,Datos!$AD:$AD,$E$1)</f>
        <v>0</v>
      </c>
      <c r="G6" s="441">
        <v>3</v>
      </c>
      <c r="H6" s="422">
        <f t="shared" si="0"/>
        <v>1</v>
      </c>
      <c r="I6" s="875"/>
      <c r="J6" s="564"/>
      <c r="K6" s="440">
        <f>COUNTIFS(Datos!D:D,C6,Datos!AD:AD,$J$1)</f>
        <v>1</v>
      </c>
      <c r="L6" s="441">
        <v>1</v>
      </c>
      <c r="M6" s="422">
        <f t="shared" si="2"/>
        <v>0.5</v>
      </c>
      <c r="N6" s="823"/>
      <c r="O6" s="564"/>
      <c r="P6" s="440">
        <f>COUNTIFS(Datos!$D:$D,C6,Datos!$AD:$AD,$O$1)</f>
        <v>0</v>
      </c>
      <c r="Q6" s="441">
        <v>0</v>
      </c>
      <c r="R6" s="422" t="str">
        <f t="shared" si="3"/>
        <v>S/D</v>
      </c>
      <c r="S6" s="823"/>
      <c r="T6" s="564"/>
      <c r="U6" s="440">
        <f>COUNTIFS(Datos!$D:$D,C6,Datos!$AD:$AD,$T$1)</f>
        <v>1</v>
      </c>
      <c r="V6" s="441">
        <v>3</v>
      </c>
      <c r="W6" s="422">
        <f t="shared" si="4"/>
        <v>0.75</v>
      </c>
      <c r="X6" s="823"/>
      <c r="Y6" s="564"/>
      <c r="Z6" s="440">
        <f>COUNTIFS(Datos!$D:$D,C6,Datos!$AD:$AD,$Y$1)</f>
        <v>0</v>
      </c>
      <c r="AA6" s="441">
        <v>1</v>
      </c>
      <c r="AB6" s="422">
        <f t="shared" si="5"/>
        <v>1</v>
      </c>
      <c r="AC6" s="823"/>
      <c r="AD6" s="564"/>
      <c r="AE6" s="440">
        <f>COUNTIFS(Datos!$D:$D,C6,Datos!$AD:$AD,$AD$1)</f>
        <v>0</v>
      </c>
      <c r="AF6" s="441">
        <v>0</v>
      </c>
      <c r="AG6" s="422" t="str">
        <f t="shared" si="6"/>
        <v>S/D</v>
      </c>
      <c r="AH6" s="823"/>
      <c r="AI6" s="564"/>
      <c r="AJ6" s="440">
        <f>COUNTIFS(Datos!$D:$D,C6,Datos!$AD:$AD,$AI$1)</f>
        <v>0</v>
      </c>
      <c r="AK6" s="441">
        <v>1</v>
      </c>
      <c r="AL6" s="422">
        <f t="shared" si="7"/>
        <v>1</v>
      </c>
      <c r="AM6" s="823"/>
      <c r="AN6" s="564"/>
      <c r="AO6" s="440">
        <f>COUNTIFS(Datos!$D:$D,C6,Datos!$AD:$AD,$AN$1)</f>
        <v>0</v>
      </c>
      <c r="AP6" s="441">
        <v>0</v>
      </c>
      <c r="AQ6" s="422" t="str">
        <f t="shared" si="8"/>
        <v>S/D</v>
      </c>
      <c r="AR6" s="823"/>
      <c r="AS6" s="564"/>
      <c r="AT6" s="440">
        <f>COUNTIFS(Datos!$D:$D,C6,Datos!$AD:$AD,$AS$1)</f>
        <v>0</v>
      </c>
      <c r="AU6" s="441">
        <v>0</v>
      </c>
      <c r="AV6" s="422" t="str">
        <f t="shared" si="9"/>
        <v>S/D</v>
      </c>
      <c r="AW6" s="823"/>
      <c r="AX6" s="564"/>
      <c r="AY6" s="440">
        <f>COUNTIFS(Datos!$D:$D,C6,Datos!$AD:$AD,$AX$1)</f>
        <v>0</v>
      </c>
      <c r="AZ6" s="441">
        <v>0</v>
      </c>
      <c r="BA6" s="422" t="str">
        <f t="shared" si="10"/>
        <v>S/D</v>
      </c>
      <c r="BB6" s="823"/>
      <c r="BC6" s="564"/>
      <c r="BD6" s="440">
        <f>COUNTIFS(Datos!$D:$D,C6,Datos!$AD:$AD,$BC$1)</f>
        <v>0</v>
      </c>
      <c r="BE6" s="441">
        <v>0</v>
      </c>
      <c r="BF6" s="422" t="str">
        <f t="shared" si="11"/>
        <v>S/D</v>
      </c>
      <c r="BG6" s="823"/>
      <c r="BH6" s="564"/>
      <c r="BI6" s="440">
        <f>COUNTIFS(Datos!$D:$D,$C6,Datos!$AD:$AD,BH$1)</f>
        <v>0</v>
      </c>
      <c r="BJ6" s="441">
        <v>0</v>
      </c>
      <c r="BK6" s="422" t="str">
        <f t="shared" si="12"/>
        <v>S/D</v>
      </c>
      <c r="BL6" s="823"/>
      <c r="BM6" s="564"/>
      <c r="BN6" s="440"/>
      <c r="BO6" s="441"/>
      <c r="BP6" s="422"/>
      <c r="BQ6" s="823"/>
      <c r="BR6" s="564"/>
      <c r="BS6" s="440"/>
      <c r="BT6" s="441"/>
      <c r="BU6" s="422"/>
      <c r="BV6" s="823"/>
      <c r="BW6" s="564"/>
      <c r="BX6" s="440"/>
      <c r="BY6" s="441"/>
      <c r="BZ6" s="422"/>
      <c r="CA6" s="823"/>
      <c r="CB6" s="564"/>
      <c r="CC6" s="440"/>
      <c r="CD6" s="441"/>
      <c r="CE6" s="422"/>
      <c r="CF6" s="823"/>
      <c r="CG6" s="564"/>
      <c r="CH6" s="440"/>
      <c r="CI6" s="441"/>
      <c r="CJ6" s="422"/>
      <c r="CK6" s="823"/>
      <c r="CL6" s="564"/>
      <c r="CM6" s="440"/>
      <c r="CN6" s="441"/>
      <c r="CO6" s="422"/>
      <c r="CP6" s="823"/>
      <c r="CQ6" s="564"/>
      <c r="CR6" s="440"/>
      <c r="CS6" s="441"/>
      <c r="CT6" s="422"/>
      <c r="CU6" s="823"/>
      <c r="CV6" s="564"/>
      <c r="CW6" s="440"/>
      <c r="CX6" s="441"/>
      <c r="CY6" s="422"/>
      <c r="CZ6" s="823"/>
      <c r="DA6" s="564"/>
      <c r="DB6" s="440"/>
      <c r="DC6" s="441"/>
      <c r="DD6" s="422"/>
      <c r="DE6" s="823"/>
      <c r="DF6" s="564"/>
      <c r="DG6" s="440"/>
      <c r="DH6" s="441"/>
      <c r="DI6" s="422"/>
      <c r="DJ6" s="823"/>
    </row>
    <row r="7" spans="1:114" ht="15.75" customHeight="1" x14ac:dyDescent="0.25">
      <c r="A7" s="828" t="s">
        <v>632</v>
      </c>
      <c r="B7" s="550" t="str">
        <f t="shared" si="1"/>
        <v>Sem9</v>
      </c>
      <c r="C7" s="423">
        <v>43521</v>
      </c>
      <c r="D7" s="831">
        <v>0.92</v>
      </c>
      <c r="E7" s="556"/>
      <c r="F7" s="436">
        <f>COUNTIFS(Datos!$D:$D,C7,Datos!$AD:$AD,$E$1)</f>
        <v>1</v>
      </c>
      <c r="G7" s="437">
        <v>7</v>
      </c>
      <c r="H7" s="420">
        <f t="shared" si="0"/>
        <v>0.875</v>
      </c>
      <c r="I7" s="821">
        <f>IFERROR(SUM(G7:G11)/SUM(F7:G11),"S/D")</f>
        <v>0.76923076923076927</v>
      </c>
      <c r="J7" s="565"/>
      <c r="K7" s="436">
        <f>COUNTIFS(Datos!D:D,C7,Datos!AD:AD,$J$1)</f>
        <v>1</v>
      </c>
      <c r="L7" s="437">
        <v>0</v>
      </c>
      <c r="M7" s="420">
        <f t="shared" si="2"/>
        <v>0</v>
      </c>
      <c r="N7" s="821">
        <f>IFERROR(SUM(L7:L11)/SUM(K7:L11),"S/D")</f>
        <v>0.77777777777777779</v>
      </c>
      <c r="O7" s="565"/>
      <c r="P7" s="436">
        <f>COUNTIFS(Datos!$D:$D,C7,Datos!$AD:$AD,$O$1)</f>
        <v>0</v>
      </c>
      <c r="Q7" s="437">
        <v>2</v>
      </c>
      <c r="R7" s="420">
        <f t="shared" si="3"/>
        <v>1</v>
      </c>
      <c r="S7" s="821">
        <f>IFERROR(SUM(Q7:Q11)/SUM(P7:Q11),"S/D")</f>
        <v>0.73333333333333328</v>
      </c>
      <c r="T7" s="565"/>
      <c r="U7" s="436">
        <f>COUNTIFS(Datos!$D:$D,C7,Datos!$AD:$AD,$T$1)</f>
        <v>2</v>
      </c>
      <c r="V7" s="437">
        <v>7</v>
      </c>
      <c r="W7" s="420">
        <f t="shared" si="4"/>
        <v>0.77777777777777779</v>
      </c>
      <c r="X7" s="821">
        <f>IFERROR(SUM(V7:V11)/SUM(U7:V11),"S/D")</f>
        <v>0.75757575757575757</v>
      </c>
      <c r="Y7" s="565"/>
      <c r="Z7" s="436">
        <f>COUNTIFS(Datos!$D:$D,C7,Datos!$AD:$AD,$Y$1)</f>
        <v>0</v>
      </c>
      <c r="AA7" s="437">
        <v>0</v>
      </c>
      <c r="AB7" s="420" t="str">
        <f t="shared" si="5"/>
        <v>S/D</v>
      </c>
      <c r="AC7" s="821" t="str">
        <f>IFERROR(SUM(AA7:AA11)/SUM(Z7:AA11),"S/D")</f>
        <v>S/D</v>
      </c>
      <c r="AD7" s="565"/>
      <c r="AE7" s="436">
        <f>COUNTIFS(Datos!$D:$D,C7,Datos!$AD:$AD,$AD$1)</f>
        <v>0</v>
      </c>
      <c r="AF7" s="437">
        <v>0</v>
      </c>
      <c r="AG7" s="420" t="str">
        <f t="shared" si="6"/>
        <v>S/D</v>
      </c>
      <c r="AH7" s="821">
        <f>IFERROR(SUM(AF7:AF11)/SUM(AE7:AF11),"S/D")</f>
        <v>1</v>
      </c>
      <c r="AI7" s="565"/>
      <c r="AJ7" s="436">
        <f>COUNTIFS(Datos!$D:$D,C7,Datos!$AD:$AD,$AI$1)</f>
        <v>0</v>
      </c>
      <c r="AK7" s="437">
        <v>1</v>
      </c>
      <c r="AL7" s="420">
        <f t="shared" si="7"/>
        <v>1</v>
      </c>
      <c r="AM7" s="821">
        <f>IFERROR(SUM(AK7:AK11)/SUM(AJ7:AK11),"S/D")</f>
        <v>1</v>
      </c>
      <c r="AN7" s="565"/>
      <c r="AO7" s="436">
        <f>COUNTIFS(Datos!$D:$D,C7,Datos!$AD:$AD,$AN$1)</f>
        <v>0</v>
      </c>
      <c r="AP7" s="437">
        <v>0</v>
      </c>
      <c r="AQ7" s="420" t="str">
        <f t="shared" si="8"/>
        <v>S/D</v>
      </c>
      <c r="AR7" s="821" t="str">
        <f>IFERROR(SUM(AP7:AP11)/SUM(AO7:AP11),"S/D")</f>
        <v>S/D</v>
      </c>
      <c r="AS7" s="565"/>
      <c r="AT7" s="436">
        <f>COUNTIFS(Datos!$D:$D,C7,Datos!$AD:$AD,$AS$1)</f>
        <v>0</v>
      </c>
      <c r="AU7" s="437">
        <v>0</v>
      </c>
      <c r="AV7" s="420" t="str">
        <f t="shared" si="9"/>
        <v>S/D</v>
      </c>
      <c r="AW7" s="821" t="str">
        <f>IFERROR(SUM(AU7:AU11)/SUM(AT7:AU11),"S/D")</f>
        <v>S/D</v>
      </c>
      <c r="AX7" s="565"/>
      <c r="AY7" s="436">
        <f>COUNTIFS(Datos!$D:$D,C7,Datos!$AD:$AD,$AX$1)</f>
        <v>0</v>
      </c>
      <c r="AZ7" s="437">
        <v>0</v>
      </c>
      <c r="BA7" s="420" t="str">
        <f t="shared" si="10"/>
        <v>S/D</v>
      </c>
      <c r="BB7" s="821" t="str">
        <f>IFERROR(SUM(AZ7:AZ11)/SUM(AY7:AZ11),"S/D")</f>
        <v>S/D</v>
      </c>
      <c r="BC7" s="565"/>
      <c r="BD7" s="436">
        <f>COUNTIFS(Datos!$D:$D,C7,Datos!$AD:$AD,$BC$1)</f>
        <v>0</v>
      </c>
      <c r="BE7" s="437">
        <v>0</v>
      </c>
      <c r="BF7" s="420" t="str">
        <f t="shared" si="11"/>
        <v>S/D</v>
      </c>
      <c r="BG7" s="821" t="str">
        <f>IFERROR(SUM(BE7:BE11)/SUM(BD7:BE11),"S/D")</f>
        <v>S/D</v>
      </c>
      <c r="BH7" s="565"/>
      <c r="BI7" s="436">
        <f>COUNTIFS(Datos!$D:$D,$C7,Datos!$AD:$AD,BH$1)</f>
        <v>0</v>
      </c>
      <c r="BJ7" s="437">
        <v>0</v>
      </c>
      <c r="BK7" s="420" t="str">
        <f t="shared" si="12"/>
        <v>S/D</v>
      </c>
      <c r="BL7" s="821" t="str">
        <f>IFERROR(SUM(BJ7:BJ11)/SUM(BI7:BJ11),"S/D")</f>
        <v>S/D</v>
      </c>
      <c r="BM7" s="565"/>
      <c r="BN7" s="436"/>
      <c r="BO7" s="437"/>
      <c r="BP7" s="420"/>
      <c r="BQ7" s="821"/>
      <c r="BR7" s="565"/>
      <c r="BS7" s="436"/>
      <c r="BT7" s="437"/>
      <c r="BU7" s="420"/>
      <c r="BV7" s="821"/>
      <c r="BW7" s="565"/>
      <c r="BX7" s="436"/>
      <c r="BY7" s="437"/>
      <c r="BZ7" s="420"/>
      <c r="CA7" s="821"/>
      <c r="CB7" s="565"/>
      <c r="CC7" s="436"/>
      <c r="CD7" s="437"/>
      <c r="CE7" s="420"/>
      <c r="CF7" s="821"/>
      <c r="CG7" s="565"/>
      <c r="CH7" s="436"/>
      <c r="CI7" s="437"/>
      <c r="CJ7" s="420"/>
      <c r="CK7" s="821"/>
      <c r="CL7" s="565"/>
      <c r="CM7" s="436"/>
      <c r="CN7" s="437"/>
      <c r="CO7" s="420"/>
      <c r="CP7" s="821"/>
      <c r="CQ7" s="565"/>
      <c r="CR7" s="436"/>
      <c r="CS7" s="437"/>
      <c r="CT7" s="420"/>
      <c r="CU7" s="821"/>
      <c r="CV7" s="565"/>
      <c r="CW7" s="436"/>
      <c r="CX7" s="437"/>
      <c r="CY7" s="420"/>
      <c r="CZ7" s="821"/>
      <c r="DA7" s="565"/>
      <c r="DB7" s="436"/>
      <c r="DC7" s="437"/>
      <c r="DD7" s="420"/>
      <c r="DE7" s="821"/>
      <c r="DF7" s="565"/>
      <c r="DG7" s="436"/>
      <c r="DH7" s="437"/>
      <c r="DI7" s="420"/>
      <c r="DJ7" s="821"/>
    </row>
    <row r="8" spans="1:114" ht="15.75" customHeight="1" x14ac:dyDescent="0.25">
      <c r="A8" s="829"/>
      <c r="B8" s="550" t="str">
        <f t="shared" si="1"/>
        <v>Sem9</v>
      </c>
      <c r="C8" s="424">
        <v>43522</v>
      </c>
      <c r="D8" s="832"/>
      <c r="E8" s="554"/>
      <c r="F8" s="432">
        <f>COUNTIFS(Datos!$D:$D,C8,Datos!$AD:$AD,$E$1)</f>
        <v>0</v>
      </c>
      <c r="G8" s="131">
        <v>4</v>
      </c>
      <c r="H8" s="421">
        <f t="shared" si="0"/>
        <v>1</v>
      </c>
      <c r="I8" s="822"/>
      <c r="J8" s="563"/>
      <c r="K8" s="432">
        <f>COUNTIFS(Datos!D:D,C8,Datos!AD:AD,$J$1)</f>
        <v>0</v>
      </c>
      <c r="L8" s="131">
        <v>1</v>
      </c>
      <c r="M8" s="421">
        <f t="shared" si="2"/>
        <v>1</v>
      </c>
      <c r="N8" s="822"/>
      <c r="O8" s="563"/>
      <c r="P8" s="432">
        <f>COUNTIFS(Datos!$D:$D,C8,Datos!$AD:$AD,$O$1)</f>
        <v>0</v>
      </c>
      <c r="Q8" s="131">
        <v>1</v>
      </c>
      <c r="R8" s="421">
        <f t="shared" si="3"/>
        <v>1</v>
      </c>
      <c r="S8" s="822"/>
      <c r="T8" s="563"/>
      <c r="U8" s="432">
        <f>COUNTIFS(Datos!$D:$D,C8,Datos!$AD:$AD,$T$1)</f>
        <v>0</v>
      </c>
      <c r="V8" s="131">
        <v>6</v>
      </c>
      <c r="W8" s="421">
        <f t="shared" si="4"/>
        <v>1</v>
      </c>
      <c r="X8" s="822"/>
      <c r="Y8" s="563"/>
      <c r="Z8" s="432">
        <f>COUNTIFS(Datos!$D:$D,C8,Datos!$AD:$AD,$Y$1)</f>
        <v>0</v>
      </c>
      <c r="AA8" s="131">
        <v>0</v>
      </c>
      <c r="AB8" s="421" t="str">
        <f t="shared" si="5"/>
        <v>S/D</v>
      </c>
      <c r="AC8" s="822"/>
      <c r="AD8" s="563"/>
      <c r="AE8" s="432">
        <f>COUNTIFS(Datos!$D:$D,C8,Datos!$AD:$AD,$AD$1)</f>
        <v>0</v>
      </c>
      <c r="AF8" s="131">
        <v>0</v>
      </c>
      <c r="AG8" s="421" t="str">
        <f t="shared" si="6"/>
        <v>S/D</v>
      </c>
      <c r="AH8" s="822"/>
      <c r="AI8" s="563"/>
      <c r="AJ8" s="432">
        <f>COUNTIFS(Datos!$D:$D,C8,Datos!$AD:$AD,$AI$1)</f>
        <v>0</v>
      </c>
      <c r="AK8" s="131">
        <v>0</v>
      </c>
      <c r="AL8" s="421" t="str">
        <f t="shared" si="7"/>
        <v>S/D</v>
      </c>
      <c r="AM8" s="822"/>
      <c r="AN8" s="563"/>
      <c r="AO8" s="432">
        <f>COUNTIFS(Datos!$D:$D,C8,Datos!$AD:$AD,$AN$1)</f>
        <v>0</v>
      </c>
      <c r="AP8" s="131">
        <v>0</v>
      </c>
      <c r="AQ8" s="421" t="str">
        <f t="shared" si="8"/>
        <v>S/D</v>
      </c>
      <c r="AR8" s="822"/>
      <c r="AS8" s="563"/>
      <c r="AT8" s="432">
        <f>COUNTIFS(Datos!$D:$D,C8,Datos!$AD:$AD,$AS$1)</f>
        <v>0</v>
      </c>
      <c r="AU8" s="131">
        <v>0</v>
      </c>
      <c r="AV8" s="421" t="str">
        <f t="shared" si="9"/>
        <v>S/D</v>
      </c>
      <c r="AW8" s="822"/>
      <c r="AX8" s="563"/>
      <c r="AY8" s="432">
        <f>COUNTIFS(Datos!$D:$D,C8,Datos!$AD:$AD,$AX$1)</f>
        <v>0</v>
      </c>
      <c r="AZ8" s="131">
        <v>0</v>
      </c>
      <c r="BA8" s="421" t="str">
        <f t="shared" si="10"/>
        <v>S/D</v>
      </c>
      <c r="BB8" s="822"/>
      <c r="BC8" s="563"/>
      <c r="BD8" s="432">
        <f>COUNTIFS(Datos!$D:$D,C8,Datos!$AD:$AD,$BC$1)</f>
        <v>0</v>
      </c>
      <c r="BE8" s="131">
        <v>0</v>
      </c>
      <c r="BF8" s="421" t="str">
        <f t="shared" si="11"/>
        <v>S/D</v>
      </c>
      <c r="BG8" s="822"/>
      <c r="BH8" s="563"/>
      <c r="BI8" s="432">
        <f>COUNTIFS(Datos!$D:$D,$C8,Datos!$AD:$AD,BH$1)</f>
        <v>0</v>
      </c>
      <c r="BJ8" s="131">
        <v>0</v>
      </c>
      <c r="BK8" s="421" t="str">
        <f t="shared" si="12"/>
        <v>S/D</v>
      </c>
      <c r="BL8" s="822"/>
      <c r="BM8" s="563"/>
      <c r="BN8" s="432"/>
      <c r="BO8" s="131"/>
      <c r="BP8" s="421"/>
      <c r="BQ8" s="822"/>
      <c r="BR8" s="563"/>
      <c r="BS8" s="432"/>
      <c r="BT8" s="131"/>
      <c r="BU8" s="421"/>
      <c r="BV8" s="822"/>
      <c r="BW8" s="563"/>
      <c r="BX8" s="432"/>
      <c r="BY8" s="131"/>
      <c r="BZ8" s="421"/>
      <c r="CA8" s="822"/>
      <c r="CB8" s="563"/>
      <c r="CC8" s="432"/>
      <c r="CD8" s="131"/>
      <c r="CE8" s="421"/>
      <c r="CF8" s="822"/>
      <c r="CG8" s="563"/>
      <c r="CH8" s="432"/>
      <c r="CI8" s="131"/>
      <c r="CJ8" s="421"/>
      <c r="CK8" s="822"/>
      <c r="CL8" s="563"/>
      <c r="CM8" s="432"/>
      <c r="CN8" s="131"/>
      <c r="CO8" s="421"/>
      <c r="CP8" s="822"/>
      <c r="CQ8" s="563"/>
      <c r="CR8" s="432"/>
      <c r="CS8" s="131"/>
      <c r="CT8" s="421"/>
      <c r="CU8" s="822"/>
      <c r="CV8" s="563"/>
      <c r="CW8" s="432"/>
      <c r="CX8" s="131"/>
      <c r="CY8" s="421"/>
      <c r="CZ8" s="822"/>
      <c r="DA8" s="563"/>
      <c r="DB8" s="432"/>
      <c r="DC8" s="131"/>
      <c r="DD8" s="421"/>
      <c r="DE8" s="822"/>
      <c r="DF8" s="563"/>
      <c r="DG8" s="432"/>
      <c r="DH8" s="131"/>
      <c r="DI8" s="421"/>
      <c r="DJ8" s="822"/>
    </row>
    <row r="9" spans="1:114" ht="15.75" customHeight="1" x14ac:dyDescent="0.25">
      <c r="A9" s="829"/>
      <c r="B9" s="550" t="str">
        <f t="shared" si="1"/>
        <v>Sem9</v>
      </c>
      <c r="C9" s="424">
        <v>43523</v>
      </c>
      <c r="D9" s="832"/>
      <c r="E9" s="554"/>
      <c r="F9" s="432">
        <f>COUNTIFS(Datos!$D:$D,C9,Datos!$AD:$AD,$E$1)</f>
        <v>2</v>
      </c>
      <c r="G9" s="131">
        <v>3</v>
      </c>
      <c r="H9" s="421">
        <f t="shared" si="0"/>
        <v>0.6</v>
      </c>
      <c r="I9" s="822"/>
      <c r="J9" s="563"/>
      <c r="K9" s="432">
        <f>COUNTIFS(Datos!D:D,C9,Datos!AD:AD,$J$1)</f>
        <v>0</v>
      </c>
      <c r="L9" s="131">
        <v>0</v>
      </c>
      <c r="M9" s="421" t="str">
        <f t="shared" si="2"/>
        <v>S/D</v>
      </c>
      <c r="N9" s="822"/>
      <c r="O9" s="563"/>
      <c r="P9" s="432">
        <f>COUNTIFS(Datos!$D:$D,C9,Datos!$AD:$AD,$O$1)</f>
        <v>1</v>
      </c>
      <c r="Q9" s="131">
        <v>1</v>
      </c>
      <c r="R9" s="421">
        <f t="shared" si="3"/>
        <v>0.5</v>
      </c>
      <c r="S9" s="822"/>
      <c r="T9" s="563"/>
      <c r="U9" s="432">
        <f>COUNTIFS(Datos!$D:$D,C9,Datos!$AD:$AD,$T$1)</f>
        <v>2</v>
      </c>
      <c r="V9" s="131">
        <v>2</v>
      </c>
      <c r="W9" s="421">
        <f t="shared" si="4"/>
        <v>0.5</v>
      </c>
      <c r="X9" s="822"/>
      <c r="Y9" s="563"/>
      <c r="Z9" s="432">
        <f>COUNTIFS(Datos!$D:$D,C9,Datos!$AD:$AD,$Y$1)</f>
        <v>0</v>
      </c>
      <c r="AA9" s="131">
        <v>0</v>
      </c>
      <c r="AB9" s="421" t="str">
        <f t="shared" si="5"/>
        <v>S/D</v>
      </c>
      <c r="AC9" s="822"/>
      <c r="AD9" s="563"/>
      <c r="AE9" s="432">
        <f>COUNTIFS(Datos!$D:$D,C9,Datos!$AD:$AD,$AD$1)</f>
        <v>0</v>
      </c>
      <c r="AF9" s="131">
        <v>0</v>
      </c>
      <c r="AG9" s="421" t="str">
        <f t="shared" si="6"/>
        <v>S/D</v>
      </c>
      <c r="AH9" s="822"/>
      <c r="AI9" s="563"/>
      <c r="AJ9" s="432">
        <f>COUNTIFS(Datos!$D:$D,C9,Datos!$AD:$AD,$AI$1)</f>
        <v>0</v>
      </c>
      <c r="AK9" s="131">
        <v>3</v>
      </c>
      <c r="AL9" s="421">
        <f t="shared" si="7"/>
        <v>1</v>
      </c>
      <c r="AM9" s="822"/>
      <c r="AN9" s="563"/>
      <c r="AO9" s="432">
        <f>COUNTIFS(Datos!$D:$D,C9,Datos!$AD:$AD,$AN$1)</f>
        <v>0</v>
      </c>
      <c r="AP9" s="131">
        <v>0</v>
      </c>
      <c r="AQ9" s="421" t="str">
        <f t="shared" si="8"/>
        <v>S/D</v>
      </c>
      <c r="AR9" s="822"/>
      <c r="AS9" s="563"/>
      <c r="AT9" s="432">
        <f>COUNTIFS(Datos!$D:$D,C9,Datos!$AD:$AD,$AS$1)</f>
        <v>0</v>
      </c>
      <c r="AU9" s="131">
        <v>0</v>
      </c>
      <c r="AV9" s="421" t="str">
        <f t="shared" si="9"/>
        <v>S/D</v>
      </c>
      <c r="AW9" s="822"/>
      <c r="AX9" s="563"/>
      <c r="AY9" s="432">
        <f>COUNTIFS(Datos!$D:$D,C9,Datos!$AD:$AD,$AX$1)</f>
        <v>0</v>
      </c>
      <c r="AZ9" s="131">
        <v>0</v>
      </c>
      <c r="BA9" s="421" t="str">
        <f t="shared" si="10"/>
        <v>S/D</v>
      </c>
      <c r="BB9" s="822"/>
      <c r="BC9" s="563"/>
      <c r="BD9" s="432">
        <f>COUNTIFS(Datos!$D:$D,C9,Datos!$AD:$AD,$BC$1)</f>
        <v>0</v>
      </c>
      <c r="BE9" s="131">
        <v>0</v>
      </c>
      <c r="BF9" s="421" t="str">
        <f t="shared" si="11"/>
        <v>S/D</v>
      </c>
      <c r="BG9" s="822"/>
      <c r="BH9" s="563"/>
      <c r="BI9" s="432">
        <f>COUNTIFS(Datos!$D:$D,$C9,Datos!$AD:$AD,BH$1)</f>
        <v>0</v>
      </c>
      <c r="BJ9" s="131">
        <v>0</v>
      </c>
      <c r="BK9" s="421" t="str">
        <f t="shared" si="12"/>
        <v>S/D</v>
      </c>
      <c r="BL9" s="822"/>
      <c r="BM9" s="563"/>
      <c r="BN9" s="432"/>
      <c r="BO9" s="131"/>
      <c r="BP9" s="421"/>
      <c r="BQ9" s="822"/>
      <c r="BR9" s="563"/>
      <c r="BS9" s="432"/>
      <c r="BT9" s="131"/>
      <c r="BU9" s="421"/>
      <c r="BV9" s="822"/>
      <c r="BW9" s="563"/>
      <c r="BX9" s="432"/>
      <c r="BY9" s="131"/>
      <c r="BZ9" s="421"/>
      <c r="CA9" s="822"/>
      <c r="CB9" s="563"/>
      <c r="CC9" s="432"/>
      <c r="CD9" s="131"/>
      <c r="CE9" s="421"/>
      <c r="CF9" s="822"/>
      <c r="CG9" s="563"/>
      <c r="CH9" s="432"/>
      <c r="CI9" s="131"/>
      <c r="CJ9" s="421"/>
      <c r="CK9" s="822"/>
      <c r="CL9" s="563"/>
      <c r="CM9" s="432"/>
      <c r="CN9" s="131"/>
      <c r="CO9" s="421"/>
      <c r="CP9" s="822"/>
      <c r="CQ9" s="563"/>
      <c r="CR9" s="432"/>
      <c r="CS9" s="131"/>
      <c r="CT9" s="421"/>
      <c r="CU9" s="822"/>
      <c r="CV9" s="563"/>
      <c r="CW9" s="432"/>
      <c r="CX9" s="131"/>
      <c r="CY9" s="421"/>
      <c r="CZ9" s="822"/>
      <c r="DA9" s="563"/>
      <c r="DB9" s="432"/>
      <c r="DC9" s="131"/>
      <c r="DD9" s="421"/>
      <c r="DE9" s="822"/>
      <c r="DF9" s="563"/>
      <c r="DG9" s="432"/>
      <c r="DH9" s="131"/>
      <c r="DI9" s="421"/>
      <c r="DJ9" s="822"/>
    </row>
    <row r="10" spans="1:114" ht="15.75" customHeight="1" x14ac:dyDescent="0.25">
      <c r="A10" s="829"/>
      <c r="B10" s="550" t="str">
        <f t="shared" si="1"/>
        <v>Sem9</v>
      </c>
      <c r="C10" s="424">
        <v>43524</v>
      </c>
      <c r="D10" s="832"/>
      <c r="E10" s="554"/>
      <c r="F10" s="432">
        <f>COUNTIFS(Datos!$D:$D,C10,Datos!$AD:$AD,$E$1)</f>
        <v>1</v>
      </c>
      <c r="G10" s="131">
        <v>4</v>
      </c>
      <c r="H10" s="421">
        <f t="shared" si="0"/>
        <v>0.8</v>
      </c>
      <c r="I10" s="822"/>
      <c r="J10" s="563"/>
      <c r="K10" s="432">
        <f>COUNTIFS(Datos!D:D,C10,Datos!AD:AD,$J$1)</f>
        <v>1</v>
      </c>
      <c r="L10" s="131">
        <v>1</v>
      </c>
      <c r="M10" s="421">
        <f t="shared" si="2"/>
        <v>0.5</v>
      </c>
      <c r="N10" s="822"/>
      <c r="O10" s="563"/>
      <c r="P10" s="432">
        <f>COUNTIFS(Datos!$D:$D,C10,Datos!$AD:$AD,$O$1)</f>
        <v>2</v>
      </c>
      <c r="Q10" s="131">
        <v>4</v>
      </c>
      <c r="R10" s="421">
        <f t="shared" si="3"/>
        <v>0.66666666666666663</v>
      </c>
      <c r="S10" s="822"/>
      <c r="T10" s="563"/>
      <c r="U10" s="432">
        <f>COUNTIFS(Datos!$D:$D,C10,Datos!$AD:$AD,$T$1)</f>
        <v>2</v>
      </c>
      <c r="V10" s="131">
        <v>4</v>
      </c>
      <c r="W10" s="421">
        <f t="shared" si="4"/>
        <v>0.66666666666666663</v>
      </c>
      <c r="X10" s="822"/>
      <c r="Y10" s="563"/>
      <c r="Z10" s="432">
        <f>COUNTIFS(Datos!$D:$D,C10,Datos!$AD:$AD,$Y$1)</f>
        <v>0</v>
      </c>
      <c r="AA10" s="131">
        <v>0</v>
      </c>
      <c r="AB10" s="421" t="str">
        <f t="shared" si="5"/>
        <v>S/D</v>
      </c>
      <c r="AC10" s="822"/>
      <c r="AD10" s="563"/>
      <c r="AE10" s="432">
        <f>COUNTIFS(Datos!$D:$D,C10,Datos!$AD:$AD,$AD$1)</f>
        <v>0</v>
      </c>
      <c r="AF10" s="131">
        <v>0</v>
      </c>
      <c r="AG10" s="421" t="str">
        <f t="shared" si="6"/>
        <v>S/D</v>
      </c>
      <c r="AH10" s="822"/>
      <c r="AI10" s="563"/>
      <c r="AJ10" s="432">
        <f>COUNTIFS(Datos!$D:$D,C10,Datos!$AD:$AD,$AI$1)</f>
        <v>0</v>
      </c>
      <c r="AK10" s="131">
        <v>0</v>
      </c>
      <c r="AL10" s="421" t="str">
        <f t="shared" si="7"/>
        <v>S/D</v>
      </c>
      <c r="AM10" s="822"/>
      <c r="AN10" s="563"/>
      <c r="AO10" s="432">
        <f>COUNTIFS(Datos!$D:$D,C10,Datos!$AD:$AD,$AN$1)</f>
        <v>0</v>
      </c>
      <c r="AP10" s="131">
        <v>0</v>
      </c>
      <c r="AQ10" s="421" t="str">
        <f t="shared" si="8"/>
        <v>S/D</v>
      </c>
      <c r="AR10" s="822"/>
      <c r="AS10" s="563"/>
      <c r="AT10" s="432">
        <f>COUNTIFS(Datos!$D:$D,C10,Datos!$AD:$AD,$AS$1)</f>
        <v>0</v>
      </c>
      <c r="AU10" s="131">
        <v>0</v>
      </c>
      <c r="AV10" s="421" t="str">
        <f t="shared" si="9"/>
        <v>S/D</v>
      </c>
      <c r="AW10" s="822"/>
      <c r="AX10" s="563"/>
      <c r="AY10" s="432">
        <f>COUNTIFS(Datos!$D:$D,C10,Datos!$AD:$AD,$AX$1)</f>
        <v>0</v>
      </c>
      <c r="AZ10" s="131">
        <v>0</v>
      </c>
      <c r="BA10" s="421" t="str">
        <f t="shared" si="10"/>
        <v>S/D</v>
      </c>
      <c r="BB10" s="822"/>
      <c r="BC10" s="563"/>
      <c r="BD10" s="432">
        <f>COUNTIFS(Datos!$D:$D,C10,Datos!$AD:$AD,$BC$1)</f>
        <v>0</v>
      </c>
      <c r="BE10" s="131">
        <v>0</v>
      </c>
      <c r="BF10" s="421" t="str">
        <f t="shared" si="11"/>
        <v>S/D</v>
      </c>
      <c r="BG10" s="822"/>
      <c r="BH10" s="563"/>
      <c r="BI10" s="432">
        <f>COUNTIFS(Datos!$D:$D,$C10,Datos!$AD:$AD,BH$1)</f>
        <v>0</v>
      </c>
      <c r="BJ10" s="131">
        <v>0</v>
      </c>
      <c r="BK10" s="421" t="str">
        <f t="shared" si="12"/>
        <v>S/D</v>
      </c>
      <c r="BL10" s="822"/>
      <c r="BM10" s="563"/>
      <c r="BN10" s="432"/>
      <c r="BO10" s="131"/>
      <c r="BP10" s="421"/>
      <c r="BQ10" s="822"/>
      <c r="BR10" s="563"/>
      <c r="BS10" s="432"/>
      <c r="BT10" s="131"/>
      <c r="BU10" s="421"/>
      <c r="BV10" s="822"/>
      <c r="BW10" s="563"/>
      <c r="BX10" s="432"/>
      <c r="BY10" s="131"/>
      <c r="BZ10" s="421"/>
      <c r="CA10" s="822"/>
      <c r="CB10" s="563"/>
      <c r="CC10" s="432"/>
      <c r="CD10" s="131"/>
      <c r="CE10" s="421"/>
      <c r="CF10" s="822"/>
      <c r="CG10" s="563"/>
      <c r="CH10" s="432"/>
      <c r="CI10" s="131"/>
      <c r="CJ10" s="421"/>
      <c r="CK10" s="822"/>
      <c r="CL10" s="563"/>
      <c r="CM10" s="432"/>
      <c r="CN10" s="131"/>
      <c r="CO10" s="421"/>
      <c r="CP10" s="822"/>
      <c r="CQ10" s="563"/>
      <c r="CR10" s="432"/>
      <c r="CS10" s="131"/>
      <c r="CT10" s="421"/>
      <c r="CU10" s="822"/>
      <c r="CV10" s="563"/>
      <c r="CW10" s="432"/>
      <c r="CX10" s="131"/>
      <c r="CY10" s="421"/>
      <c r="CZ10" s="822"/>
      <c r="DA10" s="563"/>
      <c r="DB10" s="432"/>
      <c r="DC10" s="131"/>
      <c r="DD10" s="421"/>
      <c r="DE10" s="822"/>
      <c r="DF10" s="563"/>
      <c r="DG10" s="432"/>
      <c r="DH10" s="131"/>
      <c r="DI10" s="421"/>
      <c r="DJ10" s="822"/>
    </row>
    <row r="11" spans="1:114" s="99" customFormat="1" ht="15.75" customHeight="1" thickBot="1" x14ac:dyDescent="0.3">
      <c r="A11" s="830"/>
      <c r="B11" s="551" t="str">
        <f t="shared" si="1"/>
        <v>Sem9</v>
      </c>
      <c r="C11" s="425">
        <v>43525</v>
      </c>
      <c r="D11" s="833"/>
      <c r="E11" s="555"/>
      <c r="F11" s="440">
        <f>COUNTIFS(Datos!$D:$D,C11,Datos!$AD:$AD,$E$1)</f>
        <v>2</v>
      </c>
      <c r="G11" s="441">
        <v>2</v>
      </c>
      <c r="H11" s="422">
        <f t="shared" si="0"/>
        <v>0.5</v>
      </c>
      <c r="I11" s="823"/>
      <c r="J11" s="564"/>
      <c r="K11" s="440">
        <f>COUNTIFS(Datos!D:D,C11,Datos!AD:AD,$J$1)</f>
        <v>0</v>
      </c>
      <c r="L11" s="441">
        <v>5</v>
      </c>
      <c r="M11" s="422">
        <f t="shared" si="2"/>
        <v>1</v>
      </c>
      <c r="N11" s="823"/>
      <c r="O11" s="564"/>
      <c r="P11" s="440">
        <f>COUNTIFS(Datos!$D:$D,C11,Datos!$AD:$AD,$O$1)</f>
        <v>1</v>
      </c>
      <c r="Q11" s="441">
        <v>3</v>
      </c>
      <c r="R11" s="422">
        <f t="shared" si="3"/>
        <v>0.75</v>
      </c>
      <c r="S11" s="823"/>
      <c r="T11" s="564"/>
      <c r="U11" s="440">
        <f>COUNTIFS(Datos!$D:$D,C11,Datos!$AD:$AD,$T$1)</f>
        <v>2</v>
      </c>
      <c r="V11" s="441">
        <v>6</v>
      </c>
      <c r="W11" s="422">
        <f t="shared" si="4"/>
        <v>0.75</v>
      </c>
      <c r="X11" s="823"/>
      <c r="Y11" s="564"/>
      <c r="Z11" s="440">
        <f>COUNTIFS(Datos!$D:$D,C11,Datos!$AD:$AD,$Y$1)</f>
        <v>0</v>
      </c>
      <c r="AA11" s="441">
        <v>0</v>
      </c>
      <c r="AB11" s="422" t="str">
        <f t="shared" si="5"/>
        <v>S/D</v>
      </c>
      <c r="AC11" s="823"/>
      <c r="AD11" s="564"/>
      <c r="AE11" s="440">
        <f>COUNTIFS(Datos!$D:$D,C11,Datos!$AD:$AD,$AD$1)</f>
        <v>0</v>
      </c>
      <c r="AF11" s="441">
        <v>1</v>
      </c>
      <c r="AG11" s="422">
        <f t="shared" si="6"/>
        <v>1</v>
      </c>
      <c r="AH11" s="823"/>
      <c r="AI11" s="564"/>
      <c r="AJ11" s="440">
        <f>COUNTIFS(Datos!$D:$D,C11,Datos!$AD:$AD,$AI$1)</f>
        <v>0</v>
      </c>
      <c r="AK11" s="441">
        <v>0</v>
      </c>
      <c r="AL11" s="422" t="str">
        <f t="shared" si="7"/>
        <v>S/D</v>
      </c>
      <c r="AM11" s="823"/>
      <c r="AN11" s="564"/>
      <c r="AO11" s="440">
        <f>COUNTIFS(Datos!$D:$D,C11,Datos!$AD:$AD,$AN$1)</f>
        <v>0</v>
      </c>
      <c r="AP11" s="441">
        <v>0</v>
      </c>
      <c r="AQ11" s="422" t="str">
        <f t="shared" si="8"/>
        <v>S/D</v>
      </c>
      <c r="AR11" s="823"/>
      <c r="AS11" s="564"/>
      <c r="AT11" s="440">
        <f>COUNTIFS(Datos!$D:$D,C11,Datos!$AD:$AD,$AS$1)</f>
        <v>0</v>
      </c>
      <c r="AU11" s="441">
        <v>0</v>
      </c>
      <c r="AV11" s="422" t="str">
        <f t="shared" si="9"/>
        <v>S/D</v>
      </c>
      <c r="AW11" s="823"/>
      <c r="AX11" s="564"/>
      <c r="AY11" s="440">
        <f>COUNTIFS(Datos!$D:$D,C11,Datos!$AD:$AD,$AX$1)</f>
        <v>0</v>
      </c>
      <c r="AZ11" s="441">
        <v>0</v>
      </c>
      <c r="BA11" s="422" t="str">
        <f t="shared" si="10"/>
        <v>S/D</v>
      </c>
      <c r="BB11" s="823"/>
      <c r="BC11" s="564"/>
      <c r="BD11" s="440">
        <f>COUNTIFS(Datos!$D:$D,C11,Datos!$AD:$AD,$BC$1)</f>
        <v>0</v>
      </c>
      <c r="BE11" s="441">
        <v>0</v>
      </c>
      <c r="BF11" s="422" t="str">
        <f t="shared" si="11"/>
        <v>S/D</v>
      </c>
      <c r="BG11" s="823"/>
      <c r="BH11" s="564"/>
      <c r="BI11" s="440">
        <f>COUNTIFS(Datos!$D:$D,$C11,Datos!$AD:$AD,BH$1)</f>
        <v>0</v>
      </c>
      <c r="BJ11" s="441">
        <v>0</v>
      </c>
      <c r="BK11" s="422" t="str">
        <f t="shared" si="12"/>
        <v>S/D</v>
      </c>
      <c r="BL11" s="823"/>
      <c r="BM11" s="564"/>
      <c r="BN11" s="440"/>
      <c r="BO11" s="441"/>
      <c r="BP11" s="422"/>
      <c r="BQ11" s="823"/>
      <c r="BR11" s="564"/>
      <c r="BS11" s="440"/>
      <c r="BT11" s="441"/>
      <c r="BU11" s="422"/>
      <c r="BV11" s="823"/>
      <c r="BW11" s="564"/>
      <c r="BX11" s="440"/>
      <c r="BY11" s="441"/>
      <c r="BZ11" s="422"/>
      <c r="CA11" s="823"/>
      <c r="CB11" s="564"/>
      <c r="CC11" s="440"/>
      <c r="CD11" s="441"/>
      <c r="CE11" s="422"/>
      <c r="CF11" s="823"/>
      <c r="CG11" s="564"/>
      <c r="CH11" s="440"/>
      <c r="CI11" s="441"/>
      <c r="CJ11" s="422"/>
      <c r="CK11" s="823"/>
      <c r="CL11" s="564"/>
      <c r="CM11" s="440"/>
      <c r="CN11" s="441"/>
      <c r="CO11" s="422"/>
      <c r="CP11" s="823"/>
      <c r="CQ11" s="564"/>
      <c r="CR11" s="440"/>
      <c r="CS11" s="441"/>
      <c r="CT11" s="422"/>
      <c r="CU11" s="823"/>
      <c r="CV11" s="564"/>
      <c r="CW11" s="440"/>
      <c r="CX11" s="441"/>
      <c r="CY11" s="422"/>
      <c r="CZ11" s="823"/>
      <c r="DA11" s="564"/>
      <c r="DB11" s="440"/>
      <c r="DC11" s="441"/>
      <c r="DD11" s="422"/>
      <c r="DE11" s="823"/>
      <c r="DF11" s="564"/>
      <c r="DG11" s="440"/>
      <c r="DH11" s="441"/>
      <c r="DI11" s="422"/>
      <c r="DJ11" s="823"/>
    </row>
    <row r="12" spans="1:114" ht="15.75" customHeight="1" x14ac:dyDescent="0.25">
      <c r="A12" s="828" t="s">
        <v>546</v>
      </c>
      <c r="B12" s="550" t="str">
        <f t="shared" si="1"/>
        <v>Sem11</v>
      </c>
      <c r="C12" s="423">
        <v>43535</v>
      </c>
      <c r="D12" s="831">
        <v>0.92</v>
      </c>
      <c r="E12" s="556"/>
      <c r="F12" s="436">
        <f>COUNTIFS(Datos!$D:$D,C12,Datos!$AD:$AD,$E$1)</f>
        <v>1</v>
      </c>
      <c r="G12" s="437">
        <v>1</v>
      </c>
      <c r="H12" s="420">
        <f t="shared" si="0"/>
        <v>0.5</v>
      </c>
      <c r="I12" s="821">
        <f>IFERROR(SUM(G12:G16)/SUM(F12:G16),"S/D")</f>
        <v>0.89473684210526316</v>
      </c>
      <c r="J12" s="565"/>
      <c r="K12" s="436">
        <f>COUNTIFS(Datos!D:D,C12,Datos!AD:AD,$J$1)</f>
        <v>0</v>
      </c>
      <c r="L12" s="437">
        <v>1</v>
      </c>
      <c r="M12" s="420">
        <f t="shared" si="2"/>
        <v>1</v>
      </c>
      <c r="N12" s="821">
        <f>IFERROR(SUM(L12:L16)/SUM(K12:L16),"S/D")</f>
        <v>0.8571428571428571</v>
      </c>
      <c r="O12" s="565"/>
      <c r="P12" s="436">
        <f>COUNTIFS(Datos!$D:$D,C12,Datos!$AD:$AD,$O$1)</f>
        <v>0</v>
      </c>
      <c r="Q12" s="437">
        <v>3</v>
      </c>
      <c r="R12" s="420">
        <f t="shared" si="3"/>
        <v>1</v>
      </c>
      <c r="S12" s="821">
        <f>IFERROR(SUM(Q12:Q16)/SUM(P12:Q16),"S/D")</f>
        <v>1</v>
      </c>
      <c r="T12" s="565"/>
      <c r="U12" s="436">
        <f>COUNTIFS(Datos!$D:$D,C12,Datos!$AD:$AD,$T$1)</f>
        <v>1</v>
      </c>
      <c r="V12" s="437">
        <v>2</v>
      </c>
      <c r="W12" s="420">
        <f t="shared" si="4"/>
        <v>0.66666666666666663</v>
      </c>
      <c r="X12" s="821">
        <f>IFERROR(SUM(V12:V16)/SUM(U12:V16),"S/D")</f>
        <v>0.76470588235294112</v>
      </c>
      <c r="Y12" s="565"/>
      <c r="Z12" s="436">
        <f>COUNTIFS(Datos!$D:$D,C12,Datos!$AD:$AD,$Y$1)</f>
        <v>0</v>
      </c>
      <c r="AA12" s="437">
        <v>0</v>
      </c>
      <c r="AB12" s="420" t="str">
        <f t="shared" si="5"/>
        <v>S/D</v>
      </c>
      <c r="AC12" s="821">
        <f>IFERROR(SUM(AA12:AA16)/SUM(Z12:AA16),"S/D")</f>
        <v>1</v>
      </c>
      <c r="AD12" s="565"/>
      <c r="AE12" s="436">
        <f>COUNTIFS(Datos!$D:$D,C12,Datos!$AD:$AD,$AD$1)</f>
        <v>0</v>
      </c>
      <c r="AF12" s="437">
        <v>0</v>
      </c>
      <c r="AG12" s="420" t="str">
        <f t="shared" si="6"/>
        <v>S/D</v>
      </c>
      <c r="AH12" s="821">
        <f>IFERROR(SUM(AF12:AF16)/SUM(AE12:AF16),"S/D")</f>
        <v>1</v>
      </c>
      <c r="AI12" s="565"/>
      <c r="AJ12" s="436">
        <f>COUNTIFS(Datos!$D:$D,C12,Datos!$AD:$AD,$AI$1)</f>
        <v>0</v>
      </c>
      <c r="AK12" s="437">
        <v>1</v>
      </c>
      <c r="AL12" s="420">
        <f t="shared" si="7"/>
        <v>1</v>
      </c>
      <c r="AM12" s="821">
        <f>IFERROR(SUM(AK12:AK16)/SUM(AJ12:AK16),"S/D")</f>
        <v>1</v>
      </c>
      <c r="AN12" s="565"/>
      <c r="AO12" s="436">
        <f>COUNTIFS(Datos!$D:$D,C12,Datos!$AD:$AD,$AN$1)</f>
        <v>0</v>
      </c>
      <c r="AP12" s="437">
        <v>0</v>
      </c>
      <c r="AQ12" s="420" t="str">
        <f t="shared" si="8"/>
        <v>S/D</v>
      </c>
      <c r="AR12" s="821" t="str">
        <f>IFERROR(SUM(AP12:AP16)/SUM(AO12:AP16),"S/D")</f>
        <v>S/D</v>
      </c>
      <c r="AS12" s="565"/>
      <c r="AT12" s="436">
        <f>COUNTIFS(Datos!$D:$D,C12,Datos!$AD:$AD,$AS$1)</f>
        <v>0</v>
      </c>
      <c r="AU12" s="437">
        <v>0</v>
      </c>
      <c r="AV12" s="420" t="str">
        <f t="shared" si="9"/>
        <v>S/D</v>
      </c>
      <c r="AW12" s="821" t="str">
        <f>IFERROR(SUM(AU12:AU16)/SUM(AT12:AU16),"S/D")</f>
        <v>S/D</v>
      </c>
      <c r="AX12" s="565"/>
      <c r="AY12" s="436">
        <f>COUNTIFS(Datos!$D:$D,C12,Datos!$AD:$AD,$AX$1)</f>
        <v>0</v>
      </c>
      <c r="AZ12" s="437">
        <v>0</v>
      </c>
      <c r="BA12" s="420" t="str">
        <f t="shared" si="10"/>
        <v>S/D</v>
      </c>
      <c r="BB12" s="821" t="str">
        <f>IFERROR(SUM(AZ12:AZ16)/SUM(AY12:AZ16),"S/D")</f>
        <v>S/D</v>
      </c>
      <c r="BC12" s="565"/>
      <c r="BD12" s="436">
        <f>COUNTIFS(Datos!$D:$D,C12,Datos!$AD:$AD,$BC$1)</f>
        <v>0</v>
      </c>
      <c r="BE12" s="437">
        <v>0</v>
      </c>
      <c r="BF12" s="420" t="str">
        <f t="shared" si="11"/>
        <v>S/D</v>
      </c>
      <c r="BG12" s="821" t="str">
        <f>IFERROR(SUM(BE12:BE16)/SUM(BD12:BE16),"S/D")</f>
        <v>S/D</v>
      </c>
      <c r="BH12" s="565"/>
      <c r="BI12" s="436">
        <f>COUNTIFS(Datos!$D:$D,$C12,Datos!$AD:$AD,BH$1)</f>
        <v>0</v>
      </c>
      <c r="BJ12" s="437">
        <v>0</v>
      </c>
      <c r="BK12" s="420" t="str">
        <f t="shared" si="12"/>
        <v>S/D</v>
      </c>
      <c r="BL12" s="821" t="str">
        <f>IFERROR(SUM(BJ12:BJ16)/SUM(BI12:BJ16),"S/D")</f>
        <v>S/D</v>
      </c>
      <c r="BM12" s="565"/>
      <c r="BN12" s="436"/>
      <c r="BO12" s="437"/>
      <c r="BP12" s="420"/>
      <c r="BQ12" s="821"/>
      <c r="BR12" s="565"/>
      <c r="BS12" s="436"/>
      <c r="BT12" s="437"/>
      <c r="BU12" s="420"/>
      <c r="BV12" s="821"/>
      <c r="BW12" s="565"/>
      <c r="BX12" s="436"/>
      <c r="BY12" s="437"/>
      <c r="BZ12" s="420"/>
      <c r="CA12" s="821"/>
      <c r="CB12" s="565"/>
      <c r="CC12" s="436"/>
      <c r="CD12" s="437"/>
      <c r="CE12" s="420"/>
      <c r="CF12" s="821"/>
      <c r="CG12" s="565"/>
      <c r="CH12" s="436"/>
      <c r="CI12" s="437"/>
      <c r="CJ12" s="420"/>
      <c r="CK12" s="821"/>
      <c r="CL12" s="565"/>
      <c r="CM12" s="436"/>
      <c r="CN12" s="437"/>
      <c r="CO12" s="420"/>
      <c r="CP12" s="821"/>
      <c r="CQ12" s="565"/>
      <c r="CR12" s="436"/>
      <c r="CS12" s="437"/>
      <c r="CT12" s="420"/>
      <c r="CU12" s="821"/>
      <c r="CV12" s="565"/>
      <c r="CW12" s="436"/>
      <c r="CX12" s="437"/>
      <c r="CY12" s="420"/>
      <c r="CZ12" s="821"/>
      <c r="DA12" s="565"/>
      <c r="DB12" s="436"/>
      <c r="DC12" s="437"/>
      <c r="DD12" s="420"/>
      <c r="DE12" s="821"/>
      <c r="DF12" s="565"/>
      <c r="DG12" s="436"/>
      <c r="DH12" s="437"/>
      <c r="DI12" s="420"/>
      <c r="DJ12" s="821"/>
    </row>
    <row r="13" spans="1:114" ht="15.75" customHeight="1" x14ac:dyDescent="0.25">
      <c r="A13" s="829"/>
      <c r="B13" s="550" t="str">
        <f t="shared" si="1"/>
        <v>Sem11</v>
      </c>
      <c r="C13" s="424">
        <v>43536</v>
      </c>
      <c r="D13" s="832"/>
      <c r="E13" s="554"/>
      <c r="F13" s="432">
        <f>COUNTIFS(Datos!$D:$D,C13,Datos!$AD:$AD,$E$1)</f>
        <v>1</v>
      </c>
      <c r="G13" s="131">
        <v>3</v>
      </c>
      <c r="H13" s="421">
        <f t="shared" si="0"/>
        <v>0.75</v>
      </c>
      <c r="I13" s="822"/>
      <c r="J13" s="563"/>
      <c r="K13" s="432">
        <f>COUNTIFS(Datos!D:D,C13,Datos!AD:AD,$J$1)</f>
        <v>0</v>
      </c>
      <c r="L13" s="131">
        <v>1</v>
      </c>
      <c r="M13" s="421">
        <f t="shared" si="2"/>
        <v>1</v>
      </c>
      <c r="N13" s="822"/>
      <c r="O13" s="563"/>
      <c r="P13" s="432">
        <f>COUNTIFS(Datos!$D:$D,C13,Datos!$AD:$AD,$O$1)</f>
        <v>0</v>
      </c>
      <c r="Q13" s="131">
        <v>4</v>
      </c>
      <c r="R13" s="421">
        <f t="shared" si="3"/>
        <v>1</v>
      </c>
      <c r="S13" s="822"/>
      <c r="T13" s="563"/>
      <c r="U13" s="432">
        <f>COUNTIFS(Datos!$D:$D,C13,Datos!$AD:$AD,$T$1)</f>
        <v>2</v>
      </c>
      <c r="V13" s="131">
        <v>3</v>
      </c>
      <c r="W13" s="421">
        <f t="shared" si="4"/>
        <v>0.6</v>
      </c>
      <c r="X13" s="822"/>
      <c r="Y13" s="563"/>
      <c r="Z13" s="432">
        <f>COUNTIFS(Datos!$D:$D,C13,Datos!$AD:$AD,$Y$1)</f>
        <v>0</v>
      </c>
      <c r="AA13" s="131">
        <v>2</v>
      </c>
      <c r="AB13" s="421">
        <f t="shared" si="5"/>
        <v>1</v>
      </c>
      <c r="AC13" s="822"/>
      <c r="AD13" s="563"/>
      <c r="AE13" s="432">
        <f>COUNTIFS(Datos!$D:$D,C13,Datos!$AD:$AD,$AD$1)</f>
        <v>0</v>
      </c>
      <c r="AF13" s="131">
        <v>0</v>
      </c>
      <c r="AG13" s="421" t="str">
        <f t="shared" si="6"/>
        <v>S/D</v>
      </c>
      <c r="AH13" s="822"/>
      <c r="AI13" s="563"/>
      <c r="AJ13" s="432">
        <f>COUNTIFS(Datos!$D:$D,C13,Datos!$AD:$AD,$AI$1)</f>
        <v>0</v>
      </c>
      <c r="AK13" s="131">
        <v>0</v>
      </c>
      <c r="AL13" s="421" t="str">
        <f t="shared" si="7"/>
        <v>S/D</v>
      </c>
      <c r="AM13" s="822"/>
      <c r="AN13" s="563"/>
      <c r="AO13" s="432">
        <f>COUNTIFS(Datos!$D:$D,C13,Datos!$AD:$AD,$AN$1)</f>
        <v>0</v>
      </c>
      <c r="AP13" s="131">
        <v>0</v>
      </c>
      <c r="AQ13" s="421" t="str">
        <f t="shared" si="8"/>
        <v>S/D</v>
      </c>
      <c r="AR13" s="822"/>
      <c r="AS13" s="563"/>
      <c r="AT13" s="432">
        <f>COUNTIFS(Datos!$D:$D,C13,Datos!$AD:$AD,$AS$1)</f>
        <v>0</v>
      </c>
      <c r="AU13" s="131">
        <v>0</v>
      </c>
      <c r="AV13" s="421" t="str">
        <f t="shared" si="9"/>
        <v>S/D</v>
      </c>
      <c r="AW13" s="822"/>
      <c r="AX13" s="563"/>
      <c r="AY13" s="432">
        <f>COUNTIFS(Datos!$D:$D,C13,Datos!$AD:$AD,$AX$1)</f>
        <v>0</v>
      </c>
      <c r="AZ13" s="131">
        <v>0</v>
      </c>
      <c r="BA13" s="421" t="str">
        <f t="shared" si="10"/>
        <v>S/D</v>
      </c>
      <c r="BB13" s="822"/>
      <c r="BC13" s="563"/>
      <c r="BD13" s="432">
        <f>COUNTIFS(Datos!$D:$D,C13,Datos!$AD:$AD,$BC$1)</f>
        <v>0</v>
      </c>
      <c r="BE13" s="131">
        <v>0</v>
      </c>
      <c r="BF13" s="421" t="str">
        <f t="shared" si="11"/>
        <v>S/D</v>
      </c>
      <c r="BG13" s="822"/>
      <c r="BH13" s="563"/>
      <c r="BI13" s="432">
        <f>COUNTIFS(Datos!$D:$D,$C13,Datos!$AD:$AD,BH$1)</f>
        <v>0</v>
      </c>
      <c r="BJ13" s="131">
        <v>0</v>
      </c>
      <c r="BK13" s="421" t="str">
        <f t="shared" si="12"/>
        <v>S/D</v>
      </c>
      <c r="BL13" s="822"/>
      <c r="BM13" s="563"/>
      <c r="BN13" s="432"/>
      <c r="BO13" s="131"/>
      <c r="BP13" s="421"/>
      <c r="BQ13" s="822"/>
      <c r="BR13" s="563"/>
      <c r="BS13" s="432"/>
      <c r="BT13" s="131"/>
      <c r="BU13" s="421"/>
      <c r="BV13" s="822"/>
      <c r="BW13" s="563"/>
      <c r="BX13" s="432"/>
      <c r="BY13" s="131"/>
      <c r="BZ13" s="421"/>
      <c r="CA13" s="822"/>
      <c r="CB13" s="563"/>
      <c r="CC13" s="432"/>
      <c r="CD13" s="131"/>
      <c r="CE13" s="421"/>
      <c r="CF13" s="822"/>
      <c r="CG13" s="563"/>
      <c r="CH13" s="432"/>
      <c r="CI13" s="131"/>
      <c r="CJ13" s="421"/>
      <c r="CK13" s="822"/>
      <c r="CL13" s="563"/>
      <c r="CM13" s="432"/>
      <c r="CN13" s="131"/>
      <c r="CO13" s="421"/>
      <c r="CP13" s="822"/>
      <c r="CQ13" s="563"/>
      <c r="CR13" s="432"/>
      <c r="CS13" s="131"/>
      <c r="CT13" s="421"/>
      <c r="CU13" s="822"/>
      <c r="CV13" s="563"/>
      <c r="CW13" s="432"/>
      <c r="CX13" s="131"/>
      <c r="CY13" s="421"/>
      <c r="CZ13" s="822"/>
      <c r="DA13" s="563"/>
      <c r="DB13" s="432"/>
      <c r="DC13" s="131"/>
      <c r="DD13" s="421"/>
      <c r="DE13" s="822"/>
      <c r="DF13" s="563"/>
      <c r="DG13" s="432"/>
      <c r="DH13" s="131"/>
      <c r="DI13" s="421"/>
      <c r="DJ13" s="822"/>
    </row>
    <row r="14" spans="1:114" ht="15.75" customHeight="1" x14ac:dyDescent="0.25">
      <c r="A14" s="829"/>
      <c r="B14" s="550" t="str">
        <f t="shared" si="1"/>
        <v>Sem11</v>
      </c>
      <c r="C14" s="424">
        <v>43537</v>
      </c>
      <c r="D14" s="832"/>
      <c r="E14" s="554"/>
      <c r="F14" s="432">
        <f>COUNTIFS(Datos!$D:$D,C14,Datos!$AD:$AD,$E$1)</f>
        <v>0</v>
      </c>
      <c r="G14" s="131">
        <v>5</v>
      </c>
      <c r="H14" s="421">
        <f t="shared" si="0"/>
        <v>1</v>
      </c>
      <c r="I14" s="822"/>
      <c r="J14" s="563"/>
      <c r="K14" s="432">
        <f>COUNTIFS(Datos!D:D,C14,Datos!AD:AD,$J$1)</f>
        <v>1</v>
      </c>
      <c r="L14" s="131">
        <v>2</v>
      </c>
      <c r="M14" s="421">
        <f t="shared" si="2"/>
        <v>0.66666666666666663</v>
      </c>
      <c r="N14" s="822"/>
      <c r="O14" s="563"/>
      <c r="P14" s="432">
        <f>COUNTIFS(Datos!$D:$D,C14,Datos!$AD:$AD,$O$1)</f>
        <v>0</v>
      </c>
      <c r="Q14" s="131">
        <v>3</v>
      </c>
      <c r="R14" s="421">
        <f t="shared" si="3"/>
        <v>1</v>
      </c>
      <c r="S14" s="822"/>
      <c r="T14" s="563"/>
      <c r="U14" s="432">
        <f>COUNTIFS(Datos!$D:$D,C14,Datos!$AD:$AD,$T$1)</f>
        <v>0</v>
      </c>
      <c r="V14" s="131">
        <v>0</v>
      </c>
      <c r="W14" s="421" t="str">
        <f t="shared" si="4"/>
        <v>S/D</v>
      </c>
      <c r="X14" s="822"/>
      <c r="Y14" s="563"/>
      <c r="Z14" s="432">
        <f>COUNTIFS(Datos!$D:$D,C14,Datos!$AD:$AD,$Y$1)</f>
        <v>0</v>
      </c>
      <c r="AA14" s="131">
        <v>0</v>
      </c>
      <c r="AB14" s="421" t="str">
        <f t="shared" si="5"/>
        <v>S/D</v>
      </c>
      <c r="AC14" s="822"/>
      <c r="AD14" s="563"/>
      <c r="AE14" s="432">
        <f>COUNTIFS(Datos!$D:$D,C14,Datos!$AD:$AD,$AD$1)</f>
        <v>0</v>
      </c>
      <c r="AF14" s="131">
        <v>2</v>
      </c>
      <c r="AG14" s="421">
        <f t="shared" si="6"/>
        <v>1</v>
      </c>
      <c r="AH14" s="822"/>
      <c r="AI14" s="563"/>
      <c r="AJ14" s="432">
        <f>COUNTIFS(Datos!$D:$D,C14,Datos!$AD:$AD,$AI$1)</f>
        <v>0</v>
      </c>
      <c r="AK14" s="131">
        <v>0</v>
      </c>
      <c r="AL14" s="421" t="str">
        <f t="shared" si="7"/>
        <v>S/D</v>
      </c>
      <c r="AM14" s="822"/>
      <c r="AN14" s="563"/>
      <c r="AO14" s="432">
        <f>COUNTIFS(Datos!$D:$D,C14,Datos!$AD:$AD,$AN$1)</f>
        <v>0</v>
      </c>
      <c r="AP14" s="131">
        <v>0</v>
      </c>
      <c r="AQ14" s="421" t="str">
        <f t="shared" si="8"/>
        <v>S/D</v>
      </c>
      <c r="AR14" s="822"/>
      <c r="AS14" s="563"/>
      <c r="AT14" s="432">
        <f>COUNTIFS(Datos!$D:$D,C14,Datos!$AD:$AD,$AS$1)</f>
        <v>0</v>
      </c>
      <c r="AU14" s="131">
        <v>0</v>
      </c>
      <c r="AV14" s="421" t="str">
        <f t="shared" si="9"/>
        <v>S/D</v>
      </c>
      <c r="AW14" s="822"/>
      <c r="AX14" s="563"/>
      <c r="AY14" s="432">
        <f>COUNTIFS(Datos!$D:$D,C14,Datos!$AD:$AD,$AX$1)</f>
        <v>0</v>
      </c>
      <c r="AZ14" s="131">
        <v>0</v>
      </c>
      <c r="BA14" s="421" t="str">
        <f t="shared" si="10"/>
        <v>S/D</v>
      </c>
      <c r="BB14" s="822"/>
      <c r="BC14" s="563"/>
      <c r="BD14" s="432">
        <f>COUNTIFS(Datos!$D:$D,C14,Datos!$AD:$AD,$BC$1)</f>
        <v>0</v>
      </c>
      <c r="BE14" s="131">
        <v>0</v>
      </c>
      <c r="BF14" s="421" t="str">
        <f t="shared" si="11"/>
        <v>S/D</v>
      </c>
      <c r="BG14" s="822"/>
      <c r="BH14" s="563"/>
      <c r="BI14" s="432">
        <f>COUNTIFS(Datos!$D:$D,$C14,Datos!$AD:$AD,BH$1)</f>
        <v>0</v>
      </c>
      <c r="BJ14" s="131">
        <v>0</v>
      </c>
      <c r="BK14" s="421" t="str">
        <f t="shared" si="12"/>
        <v>S/D</v>
      </c>
      <c r="BL14" s="822"/>
      <c r="BM14" s="563"/>
      <c r="BN14" s="432"/>
      <c r="BO14" s="131"/>
      <c r="BP14" s="421"/>
      <c r="BQ14" s="822"/>
      <c r="BR14" s="563"/>
      <c r="BS14" s="432"/>
      <c r="BT14" s="131"/>
      <c r="BU14" s="421"/>
      <c r="BV14" s="822"/>
      <c r="BW14" s="563"/>
      <c r="BX14" s="432"/>
      <c r="BY14" s="131"/>
      <c r="BZ14" s="421"/>
      <c r="CA14" s="822"/>
      <c r="CB14" s="563"/>
      <c r="CC14" s="432"/>
      <c r="CD14" s="131"/>
      <c r="CE14" s="421"/>
      <c r="CF14" s="822"/>
      <c r="CG14" s="563"/>
      <c r="CH14" s="432"/>
      <c r="CI14" s="131"/>
      <c r="CJ14" s="421"/>
      <c r="CK14" s="822"/>
      <c r="CL14" s="563"/>
      <c r="CM14" s="432"/>
      <c r="CN14" s="131"/>
      <c r="CO14" s="421"/>
      <c r="CP14" s="822"/>
      <c r="CQ14" s="563"/>
      <c r="CR14" s="432"/>
      <c r="CS14" s="131"/>
      <c r="CT14" s="421"/>
      <c r="CU14" s="822"/>
      <c r="CV14" s="563"/>
      <c r="CW14" s="432"/>
      <c r="CX14" s="131"/>
      <c r="CY14" s="421"/>
      <c r="CZ14" s="822"/>
      <c r="DA14" s="563"/>
      <c r="DB14" s="432"/>
      <c r="DC14" s="131"/>
      <c r="DD14" s="421"/>
      <c r="DE14" s="822"/>
      <c r="DF14" s="563"/>
      <c r="DG14" s="432"/>
      <c r="DH14" s="131"/>
      <c r="DI14" s="421"/>
      <c r="DJ14" s="822"/>
    </row>
    <row r="15" spans="1:114" ht="15.75" customHeight="1" x14ac:dyDescent="0.25">
      <c r="A15" s="829"/>
      <c r="B15" s="550" t="str">
        <f t="shared" si="1"/>
        <v>Sem11</v>
      </c>
      <c r="C15" s="424">
        <v>43538</v>
      </c>
      <c r="D15" s="832"/>
      <c r="E15" s="554"/>
      <c r="F15" s="432">
        <f>COUNTIFS(Datos!$D:$D,C15,Datos!$AD:$AD,$E$1)</f>
        <v>0</v>
      </c>
      <c r="G15" s="131">
        <v>6</v>
      </c>
      <c r="H15" s="421">
        <f t="shared" si="0"/>
        <v>1</v>
      </c>
      <c r="I15" s="822"/>
      <c r="J15" s="563"/>
      <c r="K15" s="432">
        <f>COUNTIFS(Datos!D:D,C15,Datos!AD:AD,$J$1)</f>
        <v>0</v>
      </c>
      <c r="L15" s="131">
        <v>2</v>
      </c>
      <c r="M15" s="421">
        <f t="shared" si="2"/>
        <v>1</v>
      </c>
      <c r="N15" s="822"/>
      <c r="O15" s="563"/>
      <c r="P15" s="432">
        <f>COUNTIFS(Datos!$D:$D,C15,Datos!$AD:$AD,$O$1)</f>
        <v>0</v>
      </c>
      <c r="Q15" s="131">
        <v>4</v>
      </c>
      <c r="R15" s="421">
        <f t="shared" si="3"/>
        <v>1</v>
      </c>
      <c r="S15" s="822"/>
      <c r="T15" s="563"/>
      <c r="U15" s="432">
        <f>COUNTIFS(Datos!$D:$D,C15,Datos!$AD:$AD,$T$1)</f>
        <v>1</v>
      </c>
      <c r="V15" s="131">
        <v>3</v>
      </c>
      <c r="W15" s="421">
        <f t="shared" si="4"/>
        <v>0.75</v>
      </c>
      <c r="X15" s="822"/>
      <c r="Y15" s="563"/>
      <c r="Z15" s="432">
        <f>COUNTIFS(Datos!$D:$D,C15,Datos!$AD:$AD,$Y$1)</f>
        <v>0</v>
      </c>
      <c r="AA15" s="131">
        <v>1</v>
      </c>
      <c r="AB15" s="421">
        <f t="shared" si="5"/>
        <v>1</v>
      </c>
      <c r="AC15" s="822"/>
      <c r="AD15" s="563"/>
      <c r="AE15" s="432">
        <f>COUNTIFS(Datos!$D:$D,C15,Datos!$AD:$AD,$AD$1)</f>
        <v>0</v>
      </c>
      <c r="AF15" s="131">
        <v>0</v>
      </c>
      <c r="AG15" s="421" t="str">
        <f t="shared" si="6"/>
        <v>S/D</v>
      </c>
      <c r="AH15" s="822"/>
      <c r="AI15" s="563"/>
      <c r="AJ15" s="432">
        <f>COUNTIFS(Datos!$D:$D,C15,Datos!$AD:$AD,$AI$1)</f>
        <v>0</v>
      </c>
      <c r="AK15" s="131">
        <v>0</v>
      </c>
      <c r="AL15" s="421" t="str">
        <f t="shared" si="7"/>
        <v>S/D</v>
      </c>
      <c r="AM15" s="822"/>
      <c r="AN15" s="563"/>
      <c r="AO15" s="432">
        <f>COUNTIFS(Datos!$D:$D,C15,Datos!$AD:$AD,$AN$1)</f>
        <v>0</v>
      </c>
      <c r="AP15" s="131">
        <v>0</v>
      </c>
      <c r="AQ15" s="421" t="str">
        <f t="shared" si="8"/>
        <v>S/D</v>
      </c>
      <c r="AR15" s="822"/>
      <c r="AS15" s="563"/>
      <c r="AT15" s="432">
        <f>COUNTIFS(Datos!$D:$D,C15,Datos!$AD:$AD,$AS$1)</f>
        <v>0</v>
      </c>
      <c r="AU15" s="131">
        <v>0</v>
      </c>
      <c r="AV15" s="421" t="str">
        <f t="shared" si="9"/>
        <v>S/D</v>
      </c>
      <c r="AW15" s="822"/>
      <c r="AX15" s="563"/>
      <c r="AY15" s="432">
        <f>COUNTIFS(Datos!$D:$D,C15,Datos!$AD:$AD,$AX$1)</f>
        <v>0</v>
      </c>
      <c r="AZ15" s="131">
        <v>0</v>
      </c>
      <c r="BA15" s="421" t="str">
        <f t="shared" si="10"/>
        <v>S/D</v>
      </c>
      <c r="BB15" s="822"/>
      <c r="BC15" s="563"/>
      <c r="BD15" s="432">
        <f>COUNTIFS(Datos!$D:$D,C15,Datos!$AD:$AD,$BC$1)</f>
        <v>0</v>
      </c>
      <c r="BE15" s="131">
        <v>0</v>
      </c>
      <c r="BF15" s="421" t="str">
        <f t="shared" si="11"/>
        <v>S/D</v>
      </c>
      <c r="BG15" s="822"/>
      <c r="BH15" s="563"/>
      <c r="BI15" s="432">
        <f>COUNTIFS(Datos!$D:$D,$C15,Datos!$AD:$AD,BH$1)</f>
        <v>0</v>
      </c>
      <c r="BJ15" s="131">
        <v>0</v>
      </c>
      <c r="BK15" s="421" t="str">
        <f t="shared" si="12"/>
        <v>S/D</v>
      </c>
      <c r="BL15" s="822"/>
      <c r="BM15" s="563"/>
      <c r="BN15" s="432"/>
      <c r="BO15" s="131"/>
      <c r="BP15" s="421"/>
      <c r="BQ15" s="822"/>
      <c r="BR15" s="563"/>
      <c r="BS15" s="432"/>
      <c r="BT15" s="131"/>
      <c r="BU15" s="421"/>
      <c r="BV15" s="822"/>
      <c r="BW15" s="563"/>
      <c r="BX15" s="432"/>
      <c r="BY15" s="131"/>
      <c r="BZ15" s="421"/>
      <c r="CA15" s="822"/>
      <c r="CB15" s="563"/>
      <c r="CC15" s="432"/>
      <c r="CD15" s="131"/>
      <c r="CE15" s="421"/>
      <c r="CF15" s="822"/>
      <c r="CG15" s="563"/>
      <c r="CH15" s="432"/>
      <c r="CI15" s="131"/>
      <c r="CJ15" s="421"/>
      <c r="CK15" s="822"/>
      <c r="CL15" s="563"/>
      <c r="CM15" s="432"/>
      <c r="CN15" s="131"/>
      <c r="CO15" s="421"/>
      <c r="CP15" s="822"/>
      <c r="CQ15" s="563"/>
      <c r="CR15" s="432"/>
      <c r="CS15" s="131"/>
      <c r="CT15" s="421"/>
      <c r="CU15" s="822"/>
      <c r="CV15" s="563"/>
      <c r="CW15" s="432"/>
      <c r="CX15" s="131"/>
      <c r="CY15" s="421"/>
      <c r="CZ15" s="822"/>
      <c r="DA15" s="563"/>
      <c r="DB15" s="432"/>
      <c r="DC15" s="131"/>
      <c r="DD15" s="421"/>
      <c r="DE15" s="822"/>
      <c r="DF15" s="563"/>
      <c r="DG15" s="432"/>
      <c r="DH15" s="131"/>
      <c r="DI15" s="421"/>
      <c r="DJ15" s="822"/>
    </row>
    <row r="16" spans="1:114" s="99" customFormat="1" ht="15.75" customHeight="1" thickBot="1" x14ac:dyDescent="0.3">
      <c r="A16" s="830"/>
      <c r="B16" s="551" t="str">
        <f t="shared" si="1"/>
        <v>Sem11</v>
      </c>
      <c r="C16" s="425">
        <v>43539</v>
      </c>
      <c r="D16" s="833"/>
      <c r="E16" s="555"/>
      <c r="F16" s="440">
        <f>COUNTIFS(Datos!$D:$D,C16,Datos!$AD:$AD,$E$1)</f>
        <v>0</v>
      </c>
      <c r="G16" s="441">
        <v>2</v>
      </c>
      <c r="H16" s="422">
        <f t="shared" si="0"/>
        <v>1</v>
      </c>
      <c r="I16" s="823"/>
      <c r="J16" s="564"/>
      <c r="K16" s="440">
        <f>COUNTIFS(Datos!D:D,C16,Datos!AD:AD,$J$1)</f>
        <v>0</v>
      </c>
      <c r="L16" s="441">
        <v>0</v>
      </c>
      <c r="M16" s="422" t="str">
        <f t="shared" si="2"/>
        <v>S/D</v>
      </c>
      <c r="N16" s="823"/>
      <c r="O16" s="564"/>
      <c r="P16" s="440">
        <f>COUNTIFS(Datos!$D:$D,C16,Datos!$AD:$AD,$O$1)</f>
        <v>0</v>
      </c>
      <c r="Q16" s="441">
        <v>3</v>
      </c>
      <c r="R16" s="422">
        <f t="shared" si="3"/>
        <v>1</v>
      </c>
      <c r="S16" s="823"/>
      <c r="T16" s="564"/>
      <c r="U16" s="440">
        <f>COUNTIFS(Datos!$D:$D,C16,Datos!$AD:$AD,$T$1)</f>
        <v>0</v>
      </c>
      <c r="V16" s="441">
        <v>5</v>
      </c>
      <c r="W16" s="422">
        <f t="shared" si="4"/>
        <v>1</v>
      </c>
      <c r="X16" s="823"/>
      <c r="Y16" s="564"/>
      <c r="Z16" s="440">
        <f>COUNTIFS(Datos!$D:$D,C16,Datos!$AD:$AD,$Y$1)</f>
        <v>0</v>
      </c>
      <c r="AA16" s="441">
        <v>0</v>
      </c>
      <c r="AB16" s="422" t="str">
        <f t="shared" si="5"/>
        <v>S/D</v>
      </c>
      <c r="AC16" s="823"/>
      <c r="AD16" s="564"/>
      <c r="AE16" s="440">
        <f>COUNTIFS(Datos!$D:$D,C16,Datos!$AD:$AD,$AD$1)</f>
        <v>0</v>
      </c>
      <c r="AF16" s="441">
        <v>0</v>
      </c>
      <c r="AG16" s="422" t="str">
        <f t="shared" si="6"/>
        <v>S/D</v>
      </c>
      <c r="AH16" s="823"/>
      <c r="AI16" s="564"/>
      <c r="AJ16" s="440">
        <f>COUNTIFS(Datos!$D:$D,C16,Datos!$AD:$AD,$AI$1)</f>
        <v>0</v>
      </c>
      <c r="AK16" s="441">
        <v>1</v>
      </c>
      <c r="AL16" s="422">
        <f t="shared" si="7"/>
        <v>1</v>
      </c>
      <c r="AM16" s="823"/>
      <c r="AN16" s="564"/>
      <c r="AO16" s="440">
        <f>COUNTIFS(Datos!$D:$D,C16,Datos!$AD:$AD,$AN$1)</f>
        <v>0</v>
      </c>
      <c r="AP16" s="441">
        <v>0</v>
      </c>
      <c r="AQ16" s="422" t="str">
        <f t="shared" si="8"/>
        <v>S/D</v>
      </c>
      <c r="AR16" s="823"/>
      <c r="AS16" s="564"/>
      <c r="AT16" s="440">
        <f>COUNTIFS(Datos!$D:$D,C16,Datos!$AD:$AD,$AS$1)</f>
        <v>0</v>
      </c>
      <c r="AU16" s="441">
        <v>0</v>
      </c>
      <c r="AV16" s="422" t="str">
        <f t="shared" si="9"/>
        <v>S/D</v>
      </c>
      <c r="AW16" s="823"/>
      <c r="AX16" s="564"/>
      <c r="AY16" s="440">
        <f>COUNTIFS(Datos!$D:$D,C16,Datos!$AD:$AD,$AX$1)</f>
        <v>0</v>
      </c>
      <c r="AZ16" s="441">
        <v>0</v>
      </c>
      <c r="BA16" s="422" t="str">
        <f t="shared" si="10"/>
        <v>S/D</v>
      </c>
      <c r="BB16" s="823"/>
      <c r="BC16" s="564"/>
      <c r="BD16" s="440">
        <f>COUNTIFS(Datos!$D:$D,C16,Datos!$AD:$AD,$BC$1)</f>
        <v>0</v>
      </c>
      <c r="BE16" s="441">
        <v>0</v>
      </c>
      <c r="BF16" s="422" t="str">
        <f t="shared" si="11"/>
        <v>S/D</v>
      </c>
      <c r="BG16" s="823"/>
      <c r="BH16" s="564"/>
      <c r="BI16" s="440">
        <f>COUNTIFS(Datos!$D:$D,$C16,Datos!$AD:$AD,BH$1)</f>
        <v>0</v>
      </c>
      <c r="BJ16" s="441">
        <v>0</v>
      </c>
      <c r="BK16" s="422" t="str">
        <f t="shared" si="12"/>
        <v>S/D</v>
      </c>
      <c r="BL16" s="823"/>
      <c r="BM16" s="564"/>
      <c r="BN16" s="440"/>
      <c r="BO16" s="441"/>
      <c r="BP16" s="422"/>
      <c r="BQ16" s="823"/>
      <c r="BR16" s="564"/>
      <c r="BS16" s="440"/>
      <c r="BT16" s="441"/>
      <c r="BU16" s="422"/>
      <c r="BV16" s="823"/>
      <c r="BW16" s="564"/>
      <c r="BX16" s="440"/>
      <c r="BY16" s="441"/>
      <c r="BZ16" s="422"/>
      <c r="CA16" s="823"/>
      <c r="CB16" s="564"/>
      <c r="CC16" s="440"/>
      <c r="CD16" s="441"/>
      <c r="CE16" s="422"/>
      <c r="CF16" s="823"/>
      <c r="CG16" s="564"/>
      <c r="CH16" s="440"/>
      <c r="CI16" s="441"/>
      <c r="CJ16" s="422"/>
      <c r="CK16" s="823"/>
      <c r="CL16" s="564"/>
      <c r="CM16" s="440"/>
      <c r="CN16" s="441"/>
      <c r="CO16" s="422"/>
      <c r="CP16" s="823"/>
      <c r="CQ16" s="564"/>
      <c r="CR16" s="440"/>
      <c r="CS16" s="441"/>
      <c r="CT16" s="422"/>
      <c r="CU16" s="823"/>
      <c r="CV16" s="564"/>
      <c r="CW16" s="440"/>
      <c r="CX16" s="441"/>
      <c r="CY16" s="422"/>
      <c r="CZ16" s="823"/>
      <c r="DA16" s="564"/>
      <c r="DB16" s="440"/>
      <c r="DC16" s="441"/>
      <c r="DD16" s="422"/>
      <c r="DE16" s="823"/>
      <c r="DF16" s="564"/>
      <c r="DG16" s="440"/>
      <c r="DH16" s="441"/>
      <c r="DI16" s="422"/>
      <c r="DJ16" s="823"/>
    </row>
    <row r="17" spans="1:114" ht="15" customHeight="1" x14ac:dyDescent="0.25">
      <c r="A17" s="828" t="s">
        <v>565</v>
      </c>
      <c r="B17" s="550" t="str">
        <f t="shared" si="1"/>
        <v>Sem12</v>
      </c>
      <c r="C17" s="423">
        <v>43542</v>
      </c>
      <c r="D17" s="831">
        <v>0.92</v>
      </c>
      <c r="E17" s="556"/>
      <c r="F17" s="436">
        <f>COUNTIFS(Datos!$D:$D,C17,Datos!$AD:$AD,$E$1)</f>
        <v>1</v>
      </c>
      <c r="G17" s="437">
        <v>7</v>
      </c>
      <c r="H17" s="420">
        <f t="shared" si="0"/>
        <v>0.875</v>
      </c>
      <c r="I17" s="821">
        <f>IFERROR(SUM(G17:G21)/SUM(F17:G21),"S/D")</f>
        <v>0.8666666666666667</v>
      </c>
      <c r="J17" s="565"/>
      <c r="K17" s="436">
        <f>COUNTIFS(Datos!D:D,C17,Datos!AD:AD,$J$1)</f>
        <v>0</v>
      </c>
      <c r="L17" s="437">
        <v>4</v>
      </c>
      <c r="M17" s="420">
        <f t="shared" si="2"/>
        <v>1</v>
      </c>
      <c r="N17" s="821">
        <f>IFERROR(SUM(L17:L21)/SUM(K17:L21),"S/D")</f>
        <v>1</v>
      </c>
      <c r="O17" s="565"/>
      <c r="P17" s="436">
        <f>COUNTIFS(Datos!$D:$D,C17,Datos!$AD:$AD,$O$1)</f>
        <v>0</v>
      </c>
      <c r="Q17" s="437">
        <v>1</v>
      </c>
      <c r="R17" s="420">
        <f t="shared" si="3"/>
        <v>1</v>
      </c>
      <c r="S17" s="821">
        <f>IFERROR(SUM(Q17:Q21)/SUM(P17:Q21),"S/D")</f>
        <v>0.90909090909090906</v>
      </c>
      <c r="T17" s="565"/>
      <c r="U17" s="436">
        <f>COUNTIFS(Datos!$D:$D,C17,Datos!$AD:$AD,$T$1)</f>
        <v>2</v>
      </c>
      <c r="V17" s="437">
        <v>6</v>
      </c>
      <c r="W17" s="420">
        <f t="shared" si="4"/>
        <v>0.75</v>
      </c>
      <c r="X17" s="821">
        <f>IFERROR(SUM(V17:V21)/SUM(U17:V21),"S/D")</f>
        <v>0.84615384615384615</v>
      </c>
      <c r="Y17" s="565"/>
      <c r="Z17" s="436">
        <f>COUNTIFS(Datos!$D:$D,C17,Datos!$AD:$AD,$Y$1)</f>
        <v>0</v>
      </c>
      <c r="AA17" s="437">
        <v>2</v>
      </c>
      <c r="AB17" s="420">
        <f t="shared" si="5"/>
        <v>1</v>
      </c>
      <c r="AC17" s="821">
        <f>IFERROR(SUM(AA17:AA21)/SUM(Z17:AA21),"S/D")</f>
        <v>1</v>
      </c>
      <c r="AD17" s="565"/>
      <c r="AE17" s="436">
        <f>COUNTIFS(Datos!$D:$D,C17,Datos!$AD:$AD,$AD$1)</f>
        <v>0</v>
      </c>
      <c r="AF17" s="437">
        <v>6</v>
      </c>
      <c r="AG17" s="420">
        <f t="shared" si="6"/>
        <v>1</v>
      </c>
      <c r="AH17" s="821">
        <f>IFERROR(SUM(AF17:AF21)/SUM(AE17:AF21),"S/D")</f>
        <v>1</v>
      </c>
      <c r="AI17" s="565"/>
      <c r="AJ17" s="436">
        <f>COUNTIFS(Datos!$D:$D,C17,Datos!$AD:$AD,$AI$1)</f>
        <v>0</v>
      </c>
      <c r="AK17" s="437">
        <v>0</v>
      </c>
      <c r="AL17" s="420" t="str">
        <f t="shared" si="7"/>
        <v>S/D</v>
      </c>
      <c r="AM17" s="821">
        <f>IFERROR(SUM(AK17:AK21)/SUM(AJ17:AK21),"S/D")</f>
        <v>1</v>
      </c>
      <c r="AN17" s="565"/>
      <c r="AO17" s="436">
        <f>COUNTIFS(Datos!$D:$D,C17,Datos!$AD:$AD,$AN$1)</f>
        <v>0</v>
      </c>
      <c r="AP17" s="437">
        <v>0</v>
      </c>
      <c r="AQ17" s="420" t="str">
        <f t="shared" si="8"/>
        <v>S/D</v>
      </c>
      <c r="AR17" s="821">
        <f>IFERROR(SUM(AP17:AP21)/SUM(AO17:AP21),"S/D")</f>
        <v>0.75</v>
      </c>
      <c r="AS17" s="565"/>
      <c r="AT17" s="436">
        <f>COUNTIFS(Datos!$D:$D,C17,Datos!$AD:$AD,$AS$1)</f>
        <v>0</v>
      </c>
      <c r="AU17" s="437">
        <v>0</v>
      </c>
      <c r="AV17" s="420" t="str">
        <f t="shared" si="9"/>
        <v>S/D</v>
      </c>
      <c r="AW17" s="821" t="str">
        <f>IFERROR(SUM(AU17:AU21)/SUM(AT17:AU21),"S/D")</f>
        <v>S/D</v>
      </c>
      <c r="AX17" s="565"/>
      <c r="AY17" s="436">
        <f>COUNTIFS(Datos!$D:$D,C17,Datos!$AD:$AD,$AX$1)</f>
        <v>0</v>
      </c>
      <c r="AZ17" s="437">
        <v>0</v>
      </c>
      <c r="BA17" s="420" t="str">
        <f t="shared" si="10"/>
        <v>S/D</v>
      </c>
      <c r="BB17" s="821" t="str">
        <f>IFERROR(SUM(AZ17:AZ21)/SUM(AY17:AZ21),"S/D")</f>
        <v>S/D</v>
      </c>
      <c r="BC17" s="565"/>
      <c r="BD17" s="436">
        <f>COUNTIFS(Datos!$D:$D,C17,Datos!$AD:$AD,$BC$1)</f>
        <v>0</v>
      </c>
      <c r="BE17" s="437">
        <v>0</v>
      </c>
      <c r="BF17" s="420" t="str">
        <f t="shared" si="11"/>
        <v>S/D</v>
      </c>
      <c r="BG17" s="821" t="str">
        <f>IFERROR(SUM(BE17:BE21)/SUM(BD17:BE21),"S/D")</f>
        <v>S/D</v>
      </c>
      <c r="BH17" s="565"/>
      <c r="BI17" s="436">
        <f>COUNTIFS(Datos!$D:$D,$C17,Datos!$AD:$AD,BH$1)</f>
        <v>0</v>
      </c>
      <c r="BJ17" s="437">
        <v>0</v>
      </c>
      <c r="BK17" s="420" t="str">
        <f t="shared" si="12"/>
        <v>S/D</v>
      </c>
      <c r="BL17" s="821" t="str">
        <f>IFERROR(SUM(BJ17:BJ21)/SUM(BI17:BJ21),"S/D")</f>
        <v>S/D</v>
      </c>
      <c r="BM17" s="565"/>
      <c r="BN17" s="436"/>
      <c r="BO17" s="437"/>
      <c r="BP17" s="420"/>
      <c r="BQ17" s="821"/>
      <c r="BR17" s="565"/>
      <c r="BS17" s="436"/>
      <c r="BT17" s="437"/>
      <c r="BU17" s="420"/>
      <c r="BV17" s="821"/>
      <c r="BW17" s="565"/>
      <c r="BX17" s="436"/>
      <c r="BY17" s="437"/>
      <c r="BZ17" s="420"/>
      <c r="CA17" s="821"/>
      <c r="CB17" s="565"/>
      <c r="CC17" s="436"/>
      <c r="CD17" s="437"/>
      <c r="CE17" s="420"/>
      <c r="CF17" s="821"/>
      <c r="CG17" s="565"/>
      <c r="CH17" s="436"/>
      <c r="CI17" s="437"/>
      <c r="CJ17" s="420"/>
      <c r="CK17" s="821"/>
      <c r="CL17" s="565"/>
      <c r="CM17" s="436"/>
      <c r="CN17" s="437"/>
      <c r="CO17" s="420"/>
      <c r="CP17" s="821"/>
      <c r="CQ17" s="565"/>
      <c r="CR17" s="436"/>
      <c r="CS17" s="437"/>
      <c r="CT17" s="420"/>
      <c r="CU17" s="821"/>
      <c r="CV17" s="565"/>
      <c r="CW17" s="436"/>
      <c r="CX17" s="437"/>
      <c r="CY17" s="420"/>
      <c r="CZ17" s="821"/>
      <c r="DA17" s="565"/>
      <c r="DB17" s="436"/>
      <c r="DC17" s="437"/>
      <c r="DD17" s="420"/>
      <c r="DE17" s="821"/>
      <c r="DF17" s="565"/>
      <c r="DG17" s="436"/>
      <c r="DH17" s="437"/>
      <c r="DI17" s="420"/>
      <c r="DJ17" s="821"/>
    </row>
    <row r="18" spans="1:114" ht="15.75" customHeight="1" x14ac:dyDescent="0.25">
      <c r="A18" s="829"/>
      <c r="B18" s="550" t="str">
        <f t="shared" si="1"/>
        <v>Sem12</v>
      </c>
      <c r="C18" s="424">
        <v>43543</v>
      </c>
      <c r="D18" s="832"/>
      <c r="E18" s="554"/>
      <c r="F18" s="432">
        <f>COUNTIFS(Datos!$D:$D,C18,Datos!$AD:$AD,$E$1)</f>
        <v>0</v>
      </c>
      <c r="G18" s="131">
        <v>4</v>
      </c>
      <c r="H18" s="421">
        <f t="shared" si="0"/>
        <v>1</v>
      </c>
      <c r="I18" s="822"/>
      <c r="J18" s="563"/>
      <c r="K18" s="432">
        <f>COUNTIFS(Datos!D:D,C18,Datos!AD:AD,$J$1)</f>
        <v>0</v>
      </c>
      <c r="L18" s="131">
        <v>3</v>
      </c>
      <c r="M18" s="421">
        <f t="shared" si="2"/>
        <v>1</v>
      </c>
      <c r="N18" s="822"/>
      <c r="O18" s="563"/>
      <c r="P18" s="432">
        <f>COUNTIFS(Datos!$D:$D,C18,Datos!$AD:$AD,$O$1)</f>
        <v>1</v>
      </c>
      <c r="Q18" s="131">
        <v>2</v>
      </c>
      <c r="R18" s="421">
        <f t="shared" si="3"/>
        <v>0.66666666666666663</v>
      </c>
      <c r="S18" s="822"/>
      <c r="T18" s="563"/>
      <c r="U18" s="432">
        <f>COUNTIFS(Datos!$D:$D,C18,Datos!$AD:$AD,$T$1)</f>
        <v>1</v>
      </c>
      <c r="V18" s="131">
        <v>4</v>
      </c>
      <c r="W18" s="421">
        <f t="shared" si="4"/>
        <v>0.8</v>
      </c>
      <c r="X18" s="822"/>
      <c r="Y18" s="563"/>
      <c r="Z18" s="432">
        <f>COUNTIFS(Datos!$D:$D,C18,Datos!$AD:$AD,$Y$1)</f>
        <v>0</v>
      </c>
      <c r="AA18" s="131">
        <v>3</v>
      </c>
      <c r="AB18" s="421">
        <f t="shared" si="5"/>
        <v>1</v>
      </c>
      <c r="AC18" s="822"/>
      <c r="AD18" s="563"/>
      <c r="AE18" s="432">
        <f>COUNTIFS(Datos!$D:$D,C18,Datos!$AD:$AD,$AD$1)</f>
        <v>0</v>
      </c>
      <c r="AF18" s="131">
        <v>1</v>
      </c>
      <c r="AG18" s="421">
        <f t="shared" si="6"/>
        <v>1</v>
      </c>
      <c r="AH18" s="822"/>
      <c r="AI18" s="563"/>
      <c r="AJ18" s="432">
        <f>COUNTIFS(Datos!$D:$D,C18,Datos!$AD:$AD,$AI$1)</f>
        <v>0</v>
      </c>
      <c r="AK18" s="131">
        <v>2</v>
      </c>
      <c r="AL18" s="421">
        <f t="shared" si="7"/>
        <v>1</v>
      </c>
      <c r="AM18" s="822"/>
      <c r="AN18" s="563"/>
      <c r="AO18" s="432">
        <f>COUNTIFS(Datos!$D:$D,C18,Datos!$AD:$AD,$AN$1)</f>
        <v>0</v>
      </c>
      <c r="AP18" s="131">
        <v>0</v>
      </c>
      <c r="AQ18" s="421" t="str">
        <f t="shared" si="8"/>
        <v>S/D</v>
      </c>
      <c r="AR18" s="822"/>
      <c r="AS18" s="563"/>
      <c r="AT18" s="432">
        <f>COUNTIFS(Datos!$D:$D,C18,Datos!$AD:$AD,$AS$1)</f>
        <v>0</v>
      </c>
      <c r="AU18" s="131">
        <v>0</v>
      </c>
      <c r="AV18" s="421" t="str">
        <f t="shared" si="9"/>
        <v>S/D</v>
      </c>
      <c r="AW18" s="822"/>
      <c r="AX18" s="563"/>
      <c r="AY18" s="432">
        <f>COUNTIFS(Datos!$D:$D,C18,Datos!$AD:$AD,$AX$1)</f>
        <v>0</v>
      </c>
      <c r="AZ18" s="131">
        <v>0</v>
      </c>
      <c r="BA18" s="421" t="str">
        <f t="shared" si="10"/>
        <v>S/D</v>
      </c>
      <c r="BB18" s="822"/>
      <c r="BC18" s="563"/>
      <c r="BD18" s="432">
        <f>COUNTIFS(Datos!$D:$D,C18,Datos!$AD:$AD,$BC$1)</f>
        <v>0</v>
      </c>
      <c r="BE18" s="131">
        <v>0</v>
      </c>
      <c r="BF18" s="421" t="str">
        <f t="shared" si="11"/>
        <v>S/D</v>
      </c>
      <c r="BG18" s="822"/>
      <c r="BH18" s="563"/>
      <c r="BI18" s="432">
        <f>COUNTIFS(Datos!$D:$D,$C18,Datos!$AD:$AD,BH$1)</f>
        <v>0</v>
      </c>
      <c r="BJ18" s="131">
        <v>0</v>
      </c>
      <c r="BK18" s="421" t="str">
        <f t="shared" si="12"/>
        <v>S/D</v>
      </c>
      <c r="BL18" s="822"/>
      <c r="BM18" s="563"/>
      <c r="BN18" s="432"/>
      <c r="BO18" s="131"/>
      <c r="BP18" s="421"/>
      <c r="BQ18" s="822"/>
      <c r="BR18" s="563"/>
      <c r="BS18" s="432"/>
      <c r="BT18" s="131"/>
      <c r="BU18" s="421"/>
      <c r="BV18" s="822"/>
      <c r="BW18" s="563"/>
      <c r="BX18" s="432"/>
      <c r="BY18" s="131"/>
      <c r="BZ18" s="421"/>
      <c r="CA18" s="822"/>
      <c r="CB18" s="563"/>
      <c r="CC18" s="432"/>
      <c r="CD18" s="131"/>
      <c r="CE18" s="421"/>
      <c r="CF18" s="822"/>
      <c r="CG18" s="563"/>
      <c r="CH18" s="432"/>
      <c r="CI18" s="131"/>
      <c r="CJ18" s="421"/>
      <c r="CK18" s="822"/>
      <c r="CL18" s="563"/>
      <c r="CM18" s="432"/>
      <c r="CN18" s="131"/>
      <c r="CO18" s="421"/>
      <c r="CP18" s="822"/>
      <c r="CQ18" s="563"/>
      <c r="CR18" s="432"/>
      <c r="CS18" s="131"/>
      <c r="CT18" s="421"/>
      <c r="CU18" s="822"/>
      <c r="CV18" s="563"/>
      <c r="CW18" s="432"/>
      <c r="CX18" s="131"/>
      <c r="CY18" s="421"/>
      <c r="CZ18" s="822"/>
      <c r="DA18" s="563"/>
      <c r="DB18" s="432"/>
      <c r="DC18" s="131"/>
      <c r="DD18" s="421"/>
      <c r="DE18" s="822"/>
      <c r="DF18" s="563"/>
      <c r="DG18" s="432"/>
      <c r="DH18" s="131"/>
      <c r="DI18" s="421"/>
      <c r="DJ18" s="822"/>
    </row>
    <row r="19" spans="1:114" ht="15.75" customHeight="1" x14ac:dyDescent="0.25">
      <c r="A19" s="829"/>
      <c r="B19" s="550" t="str">
        <f t="shared" si="1"/>
        <v>Sem12</v>
      </c>
      <c r="C19" s="424">
        <v>43544</v>
      </c>
      <c r="D19" s="832"/>
      <c r="E19" s="554"/>
      <c r="F19" s="432">
        <f>COUNTIFS(Datos!$D:$D,C19,Datos!$AD:$AD,$E$1)</f>
        <v>1</v>
      </c>
      <c r="G19" s="131">
        <v>3</v>
      </c>
      <c r="H19" s="421">
        <f t="shared" si="0"/>
        <v>0.75</v>
      </c>
      <c r="I19" s="822"/>
      <c r="J19" s="563"/>
      <c r="K19" s="432">
        <f>COUNTIFS(Datos!D:D,C19,Datos!AD:AD,$J$1)</f>
        <v>0</v>
      </c>
      <c r="L19" s="131">
        <v>5</v>
      </c>
      <c r="M19" s="421">
        <f t="shared" si="2"/>
        <v>1</v>
      </c>
      <c r="N19" s="822"/>
      <c r="O19" s="563"/>
      <c r="P19" s="432">
        <f>COUNTIFS(Datos!$D:$D,C19,Datos!$AD:$AD,$O$1)</f>
        <v>0</v>
      </c>
      <c r="Q19" s="131">
        <v>5</v>
      </c>
      <c r="R19" s="421">
        <f t="shared" si="3"/>
        <v>1</v>
      </c>
      <c r="S19" s="822"/>
      <c r="T19" s="563"/>
      <c r="U19" s="432">
        <f>COUNTIFS(Datos!$D:$D,C19,Datos!$AD:$AD,$T$1)</f>
        <v>1</v>
      </c>
      <c r="V19" s="131">
        <v>5</v>
      </c>
      <c r="W19" s="421">
        <f t="shared" si="4"/>
        <v>0.83333333333333337</v>
      </c>
      <c r="X19" s="822"/>
      <c r="Y19" s="563"/>
      <c r="Z19" s="432">
        <f>COUNTIFS(Datos!$D:$D,C19,Datos!$AD:$AD,$Y$1)</f>
        <v>0</v>
      </c>
      <c r="AA19" s="131">
        <v>0</v>
      </c>
      <c r="AB19" s="421" t="str">
        <f t="shared" si="5"/>
        <v>S/D</v>
      </c>
      <c r="AC19" s="822"/>
      <c r="AD19" s="563"/>
      <c r="AE19" s="432">
        <f>COUNTIFS(Datos!$D:$D,C19,Datos!$AD:$AD,$AD$1)</f>
        <v>0</v>
      </c>
      <c r="AF19" s="131">
        <v>4</v>
      </c>
      <c r="AG19" s="421">
        <f t="shared" si="6"/>
        <v>1</v>
      </c>
      <c r="AH19" s="822"/>
      <c r="AI19" s="563"/>
      <c r="AJ19" s="432">
        <f>COUNTIFS(Datos!$D:$D,C19,Datos!$AD:$AD,$AI$1)</f>
        <v>0</v>
      </c>
      <c r="AK19" s="131">
        <v>0</v>
      </c>
      <c r="AL19" s="421" t="str">
        <f t="shared" si="7"/>
        <v>S/D</v>
      </c>
      <c r="AM19" s="822"/>
      <c r="AN19" s="563"/>
      <c r="AO19" s="432">
        <f>COUNTIFS(Datos!$D:$D,C19,Datos!$AD:$AD,$AN$1)</f>
        <v>1</v>
      </c>
      <c r="AP19" s="131">
        <v>3</v>
      </c>
      <c r="AQ19" s="421">
        <f t="shared" si="8"/>
        <v>0.75</v>
      </c>
      <c r="AR19" s="822"/>
      <c r="AS19" s="563"/>
      <c r="AT19" s="432">
        <f>COUNTIFS(Datos!$D:$D,C19,Datos!$AD:$AD,$AS$1)</f>
        <v>0</v>
      </c>
      <c r="AU19" s="131">
        <v>0</v>
      </c>
      <c r="AV19" s="421" t="str">
        <f t="shared" si="9"/>
        <v>S/D</v>
      </c>
      <c r="AW19" s="822"/>
      <c r="AX19" s="563"/>
      <c r="AY19" s="432">
        <f>COUNTIFS(Datos!$D:$D,C19,Datos!$AD:$AD,$AX$1)</f>
        <v>0</v>
      </c>
      <c r="AZ19" s="131">
        <v>0</v>
      </c>
      <c r="BA19" s="421" t="str">
        <f t="shared" si="10"/>
        <v>S/D</v>
      </c>
      <c r="BB19" s="822"/>
      <c r="BC19" s="563"/>
      <c r="BD19" s="432">
        <f>COUNTIFS(Datos!$D:$D,C19,Datos!$AD:$AD,$BC$1)</f>
        <v>0</v>
      </c>
      <c r="BE19" s="131">
        <v>0</v>
      </c>
      <c r="BF19" s="421" t="str">
        <f t="shared" si="11"/>
        <v>S/D</v>
      </c>
      <c r="BG19" s="822"/>
      <c r="BH19" s="563"/>
      <c r="BI19" s="432">
        <f>COUNTIFS(Datos!$D:$D,$C19,Datos!$AD:$AD,BH$1)</f>
        <v>0</v>
      </c>
      <c r="BJ19" s="131">
        <v>0</v>
      </c>
      <c r="BK19" s="421" t="str">
        <f t="shared" si="12"/>
        <v>S/D</v>
      </c>
      <c r="BL19" s="822"/>
      <c r="BM19" s="563"/>
      <c r="BN19" s="432"/>
      <c r="BO19" s="131"/>
      <c r="BP19" s="421"/>
      <c r="BQ19" s="822"/>
      <c r="BR19" s="563"/>
      <c r="BS19" s="432"/>
      <c r="BT19" s="131"/>
      <c r="BU19" s="421"/>
      <c r="BV19" s="822"/>
      <c r="BW19" s="563"/>
      <c r="BX19" s="432"/>
      <c r="BY19" s="131"/>
      <c r="BZ19" s="421"/>
      <c r="CA19" s="822"/>
      <c r="CB19" s="563"/>
      <c r="CC19" s="432"/>
      <c r="CD19" s="131"/>
      <c r="CE19" s="421"/>
      <c r="CF19" s="822"/>
      <c r="CG19" s="563"/>
      <c r="CH19" s="432"/>
      <c r="CI19" s="131"/>
      <c r="CJ19" s="421"/>
      <c r="CK19" s="822"/>
      <c r="CL19" s="563"/>
      <c r="CM19" s="432"/>
      <c r="CN19" s="131"/>
      <c r="CO19" s="421"/>
      <c r="CP19" s="822"/>
      <c r="CQ19" s="563"/>
      <c r="CR19" s="432"/>
      <c r="CS19" s="131"/>
      <c r="CT19" s="421"/>
      <c r="CU19" s="822"/>
      <c r="CV19" s="563"/>
      <c r="CW19" s="432"/>
      <c r="CX19" s="131"/>
      <c r="CY19" s="421"/>
      <c r="CZ19" s="822"/>
      <c r="DA19" s="563"/>
      <c r="DB19" s="432"/>
      <c r="DC19" s="131"/>
      <c r="DD19" s="421"/>
      <c r="DE19" s="822"/>
      <c r="DF19" s="563"/>
      <c r="DG19" s="432"/>
      <c r="DH19" s="131"/>
      <c r="DI19" s="421"/>
      <c r="DJ19" s="822"/>
    </row>
    <row r="20" spans="1:114" ht="15.75" customHeight="1" x14ac:dyDescent="0.25">
      <c r="A20" s="829"/>
      <c r="B20" s="550" t="str">
        <f t="shared" si="1"/>
        <v>Sem12</v>
      </c>
      <c r="C20" s="424">
        <v>43545</v>
      </c>
      <c r="D20" s="832"/>
      <c r="E20" s="554"/>
      <c r="F20" s="432">
        <f>COUNTIFS(Datos!$D:$D,C20,Datos!$AD:$AD,$E$1)</f>
        <v>1</v>
      </c>
      <c r="G20" s="131">
        <v>6</v>
      </c>
      <c r="H20" s="421">
        <f t="shared" si="0"/>
        <v>0.8571428571428571</v>
      </c>
      <c r="I20" s="822"/>
      <c r="J20" s="563"/>
      <c r="K20" s="432">
        <f>COUNTIFS(Datos!D:D,C20,Datos!AD:AD,$J$1)</f>
        <v>0</v>
      </c>
      <c r="L20" s="131">
        <v>6</v>
      </c>
      <c r="M20" s="421">
        <f t="shared" si="2"/>
        <v>1</v>
      </c>
      <c r="N20" s="822"/>
      <c r="O20" s="563"/>
      <c r="P20" s="432">
        <f>COUNTIFS(Datos!$D:$D,C20,Datos!$AD:$AD,$O$1)</f>
        <v>0</v>
      </c>
      <c r="Q20" s="131">
        <v>1</v>
      </c>
      <c r="R20" s="421">
        <f t="shared" si="3"/>
        <v>1</v>
      </c>
      <c r="S20" s="822"/>
      <c r="T20" s="563"/>
      <c r="U20" s="432">
        <f>COUNTIFS(Datos!$D:$D,C20,Datos!$AD:$AD,$T$1)</f>
        <v>0</v>
      </c>
      <c r="V20" s="131">
        <v>4</v>
      </c>
      <c r="W20" s="421">
        <f t="shared" si="4"/>
        <v>1</v>
      </c>
      <c r="X20" s="822"/>
      <c r="Y20" s="563"/>
      <c r="Z20" s="432">
        <f>COUNTIFS(Datos!$D:$D,C20,Datos!$AD:$AD,$Y$1)</f>
        <v>0</v>
      </c>
      <c r="AA20" s="131">
        <v>3</v>
      </c>
      <c r="AB20" s="421">
        <f t="shared" si="5"/>
        <v>1</v>
      </c>
      <c r="AC20" s="822"/>
      <c r="AD20" s="563"/>
      <c r="AE20" s="432">
        <f>COUNTIFS(Datos!$D:$D,C20,Datos!$AD:$AD,$AD$1)</f>
        <v>0</v>
      </c>
      <c r="AF20" s="131">
        <v>3</v>
      </c>
      <c r="AG20" s="421">
        <f t="shared" si="6"/>
        <v>1</v>
      </c>
      <c r="AH20" s="822"/>
      <c r="AI20" s="563"/>
      <c r="AJ20" s="432">
        <f>COUNTIFS(Datos!$D:$D,C20,Datos!$AD:$AD,$AI$1)</f>
        <v>0</v>
      </c>
      <c r="AK20" s="131">
        <v>2</v>
      </c>
      <c r="AL20" s="421">
        <f t="shared" si="7"/>
        <v>1</v>
      </c>
      <c r="AM20" s="822"/>
      <c r="AN20" s="563"/>
      <c r="AO20" s="432">
        <f>COUNTIFS(Datos!$D:$D,C20,Datos!$AD:$AD,$AN$1)</f>
        <v>0</v>
      </c>
      <c r="AP20" s="131">
        <v>0</v>
      </c>
      <c r="AQ20" s="421" t="str">
        <f t="shared" si="8"/>
        <v>S/D</v>
      </c>
      <c r="AR20" s="822"/>
      <c r="AS20" s="563"/>
      <c r="AT20" s="432">
        <f>COUNTIFS(Datos!$D:$D,C20,Datos!$AD:$AD,$AS$1)</f>
        <v>0</v>
      </c>
      <c r="AU20" s="131">
        <v>0</v>
      </c>
      <c r="AV20" s="421" t="str">
        <f t="shared" si="9"/>
        <v>S/D</v>
      </c>
      <c r="AW20" s="822"/>
      <c r="AX20" s="563"/>
      <c r="AY20" s="432">
        <f>COUNTIFS(Datos!$D:$D,C20,Datos!$AD:$AD,$AX$1)</f>
        <v>0</v>
      </c>
      <c r="AZ20" s="131">
        <v>0</v>
      </c>
      <c r="BA20" s="421" t="str">
        <f t="shared" si="10"/>
        <v>S/D</v>
      </c>
      <c r="BB20" s="822"/>
      <c r="BC20" s="563"/>
      <c r="BD20" s="432">
        <f>COUNTIFS(Datos!$D:$D,C20,Datos!$AD:$AD,$BC$1)</f>
        <v>0</v>
      </c>
      <c r="BE20" s="131">
        <v>0</v>
      </c>
      <c r="BF20" s="421" t="str">
        <f t="shared" si="11"/>
        <v>S/D</v>
      </c>
      <c r="BG20" s="822"/>
      <c r="BH20" s="563"/>
      <c r="BI20" s="432">
        <f>COUNTIFS(Datos!$D:$D,$C20,Datos!$AD:$AD,BH$1)</f>
        <v>0</v>
      </c>
      <c r="BJ20" s="131">
        <v>0</v>
      </c>
      <c r="BK20" s="421" t="str">
        <f t="shared" si="12"/>
        <v>S/D</v>
      </c>
      <c r="BL20" s="822"/>
      <c r="BM20" s="563"/>
      <c r="BN20" s="432"/>
      <c r="BO20" s="131"/>
      <c r="BP20" s="421"/>
      <c r="BQ20" s="822"/>
      <c r="BR20" s="563"/>
      <c r="BS20" s="432"/>
      <c r="BT20" s="131"/>
      <c r="BU20" s="421"/>
      <c r="BV20" s="822"/>
      <c r="BW20" s="563"/>
      <c r="BX20" s="432"/>
      <c r="BY20" s="131"/>
      <c r="BZ20" s="421"/>
      <c r="CA20" s="822"/>
      <c r="CB20" s="563"/>
      <c r="CC20" s="432"/>
      <c r="CD20" s="131"/>
      <c r="CE20" s="421"/>
      <c r="CF20" s="822"/>
      <c r="CG20" s="563"/>
      <c r="CH20" s="432"/>
      <c r="CI20" s="131"/>
      <c r="CJ20" s="421"/>
      <c r="CK20" s="822"/>
      <c r="CL20" s="563"/>
      <c r="CM20" s="432"/>
      <c r="CN20" s="131"/>
      <c r="CO20" s="421"/>
      <c r="CP20" s="822"/>
      <c r="CQ20" s="563"/>
      <c r="CR20" s="432"/>
      <c r="CS20" s="131"/>
      <c r="CT20" s="421"/>
      <c r="CU20" s="822"/>
      <c r="CV20" s="563"/>
      <c r="CW20" s="432"/>
      <c r="CX20" s="131"/>
      <c r="CY20" s="421"/>
      <c r="CZ20" s="822"/>
      <c r="DA20" s="563"/>
      <c r="DB20" s="432"/>
      <c r="DC20" s="131"/>
      <c r="DD20" s="421"/>
      <c r="DE20" s="822"/>
      <c r="DF20" s="563"/>
      <c r="DG20" s="432"/>
      <c r="DH20" s="131"/>
      <c r="DI20" s="421"/>
      <c r="DJ20" s="822"/>
    </row>
    <row r="21" spans="1:114" s="99" customFormat="1" ht="15.75" customHeight="1" thickBot="1" x14ac:dyDescent="0.3">
      <c r="A21" s="830"/>
      <c r="B21" s="551" t="str">
        <f t="shared" si="1"/>
        <v>Sem12</v>
      </c>
      <c r="C21" s="425">
        <v>43546</v>
      </c>
      <c r="D21" s="833"/>
      <c r="E21" s="555"/>
      <c r="F21" s="440">
        <f>COUNTIFS(Datos!$D:$D,C21,Datos!$AD:$AD,$E$1)</f>
        <v>1</v>
      </c>
      <c r="G21" s="441">
        <v>6</v>
      </c>
      <c r="H21" s="422">
        <f t="shared" si="0"/>
        <v>0.8571428571428571</v>
      </c>
      <c r="I21" s="823"/>
      <c r="J21" s="564"/>
      <c r="K21" s="440">
        <f>COUNTIFS(Datos!D:D,C21,Datos!AD:AD,$J$1)</f>
        <v>0</v>
      </c>
      <c r="L21" s="441">
        <v>1</v>
      </c>
      <c r="M21" s="422">
        <f t="shared" si="2"/>
        <v>1</v>
      </c>
      <c r="N21" s="823"/>
      <c r="O21" s="564"/>
      <c r="P21" s="440">
        <f>COUNTIFS(Datos!$D:$D,C21,Datos!$AD:$AD,$O$1)</f>
        <v>0</v>
      </c>
      <c r="Q21" s="441">
        <v>1</v>
      </c>
      <c r="R21" s="422">
        <f t="shared" si="3"/>
        <v>1</v>
      </c>
      <c r="S21" s="823"/>
      <c r="T21" s="564"/>
      <c r="U21" s="440">
        <f>COUNTIFS(Datos!$D:$D,C21,Datos!$AD:$AD,$T$1)</f>
        <v>0</v>
      </c>
      <c r="V21" s="441">
        <v>3</v>
      </c>
      <c r="W21" s="422">
        <f t="shared" si="4"/>
        <v>1</v>
      </c>
      <c r="X21" s="823"/>
      <c r="Y21" s="564"/>
      <c r="Z21" s="440">
        <f>COUNTIFS(Datos!$D:$D,C21,Datos!$AD:$AD,$Y$1)</f>
        <v>0</v>
      </c>
      <c r="AA21" s="441">
        <v>0</v>
      </c>
      <c r="AB21" s="422" t="str">
        <f t="shared" si="5"/>
        <v>S/D</v>
      </c>
      <c r="AC21" s="823"/>
      <c r="AD21" s="564"/>
      <c r="AE21" s="440">
        <f>COUNTIFS(Datos!$D:$D,C21,Datos!$AD:$AD,$AD$1)</f>
        <v>0</v>
      </c>
      <c r="AF21" s="441">
        <v>1</v>
      </c>
      <c r="AG21" s="422">
        <f t="shared" si="6"/>
        <v>1</v>
      </c>
      <c r="AH21" s="823"/>
      <c r="AI21" s="564"/>
      <c r="AJ21" s="440">
        <f>COUNTIFS(Datos!$D:$D,C21,Datos!$AD:$AD,$AI$1)</f>
        <v>0</v>
      </c>
      <c r="AK21" s="441">
        <v>2</v>
      </c>
      <c r="AL21" s="422">
        <f t="shared" si="7"/>
        <v>1</v>
      </c>
      <c r="AM21" s="823"/>
      <c r="AN21" s="564"/>
      <c r="AO21" s="440">
        <f>COUNTIFS(Datos!$D:$D,C21,Datos!$AD:$AD,$AN$1)</f>
        <v>0</v>
      </c>
      <c r="AP21" s="441">
        <v>0</v>
      </c>
      <c r="AQ21" s="422" t="str">
        <f t="shared" si="8"/>
        <v>S/D</v>
      </c>
      <c r="AR21" s="823"/>
      <c r="AS21" s="564"/>
      <c r="AT21" s="440">
        <f>COUNTIFS(Datos!$D:$D,C21,Datos!$AD:$AD,$AS$1)</f>
        <v>0</v>
      </c>
      <c r="AU21" s="441">
        <v>0</v>
      </c>
      <c r="AV21" s="422" t="str">
        <f t="shared" si="9"/>
        <v>S/D</v>
      </c>
      <c r="AW21" s="823"/>
      <c r="AX21" s="564"/>
      <c r="AY21" s="440">
        <f>COUNTIFS(Datos!$D:$D,C21,Datos!$AD:$AD,$AX$1)</f>
        <v>0</v>
      </c>
      <c r="AZ21" s="441">
        <v>0</v>
      </c>
      <c r="BA21" s="422" t="str">
        <f t="shared" si="10"/>
        <v>S/D</v>
      </c>
      <c r="BB21" s="823"/>
      <c r="BC21" s="564"/>
      <c r="BD21" s="440">
        <f>COUNTIFS(Datos!$D:$D,C21,Datos!$AD:$AD,$BC$1)</f>
        <v>0</v>
      </c>
      <c r="BE21" s="441">
        <v>0</v>
      </c>
      <c r="BF21" s="422" t="str">
        <f t="shared" si="11"/>
        <v>S/D</v>
      </c>
      <c r="BG21" s="823"/>
      <c r="BH21" s="564"/>
      <c r="BI21" s="440">
        <f>COUNTIFS(Datos!$D:$D,$C21,Datos!$AD:$AD,BH$1)</f>
        <v>0</v>
      </c>
      <c r="BJ21" s="441">
        <v>0</v>
      </c>
      <c r="BK21" s="422" t="str">
        <f t="shared" si="12"/>
        <v>S/D</v>
      </c>
      <c r="BL21" s="823"/>
      <c r="BM21" s="564"/>
      <c r="BN21" s="440"/>
      <c r="BO21" s="441"/>
      <c r="BP21" s="422"/>
      <c r="BQ21" s="823"/>
      <c r="BR21" s="564"/>
      <c r="BS21" s="440"/>
      <c r="BT21" s="441"/>
      <c r="BU21" s="422"/>
      <c r="BV21" s="823"/>
      <c r="BW21" s="564"/>
      <c r="BX21" s="440"/>
      <c r="BY21" s="441"/>
      <c r="BZ21" s="422"/>
      <c r="CA21" s="823"/>
      <c r="CB21" s="564"/>
      <c r="CC21" s="440"/>
      <c r="CD21" s="441"/>
      <c r="CE21" s="422"/>
      <c r="CF21" s="823"/>
      <c r="CG21" s="564"/>
      <c r="CH21" s="440"/>
      <c r="CI21" s="441"/>
      <c r="CJ21" s="422"/>
      <c r="CK21" s="823"/>
      <c r="CL21" s="564"/>
      <c r="CM21" s="440"/>
      <c r="CN21" s="441"/>
      <c r="CO21" s="422"/>
      <c r="CP21" s="823"/>
      <c r="CQ21" s="564"/>
      <c r="CR21" s="440"/>
      <c r="CS21" s="441"/>
      <c r="CT21" s="422"/>
      <c r="CU21" s="823"/>
      <c r="CV21" s="564"/>
      <c r="CW21" s="440"/>
      <c r="CX21" s="441"/>
      <c r="CY21" s="422"/>
      <c r="CZ21" s="823"/>
      <c r="DA21" s="564"/>
      <c r="DB21" s="440"/>
      <c r="DC21" s="441"/>
      <c r="DD21" s="422"/>
      <c r="DE21" s="823"/>
      <c r="DF21" s="564"/>
      <c r="DG21" s="440"/>
      <c r="DH21" s="441"/>
      <c r="DI21" s="422"/>
      <c r="DJ21" s="823"/>
    </row>
    <row r="22" spans="1:114" ht="15.75" customHeight="1" x14ac:dyDescent="0.25">
      <c r="A22" s="828" t="s">
        <v>550</v>
      </c>
      <c r="B22" s="550" t="str">
        <f t="shared" si="1"/>
        <v>Sem13</v>
      </c>
      <c r="C22" s="423">
        <v>43549</v>
      </c>
      <c r="D22" s="831">
        <v>0.92</v>
      </c>
      <c r="E22" s="556"/>
      <c r="F22" s="436">
        <f>COUNTIFS(Datos!$D:$D,C22,Datos!$AD:$AD,$E$1)</f>
        <v>1</v>
      </c>
      <c r="G22" s="437">
        <v>3</v>
      </c>
      <c r="H22" s="420">
        <f t="shared" si="0"/>
        <v>0.75</v>
      </c>
      <c r="I22" s="821">
        <f>IFERROR(SUM(G22:G26)/SUM(F22:G26),"S/D")</f>
        <v>0.9375</v>
      </c>
      <c r="J22" s="565"/>
      <c r="K22" s="436">
        <f>COUNTIFS(Datos!D:D,C22,Datos!AD:AD,$J$1)</f>
        <v>0</v>
      </c>
      <c r="L22" s="437">
        <v>2</v>
      </c>
      <c r="M22" s="420">
        <f t="shared" si="2"/>
        <v>1</v>
      </c>
      <c r="N22" s="821">
        <f>IFERROR(SUM(L22:L26)/SUM(K22:L26),"S/D")</f>
        <v>0.75</v>
      </c>
      <c r="O22" s="565"/>
      <c r="P22" s="436">
        <f>COUNTIFS(Datos!$D:$D,C22,Datos!$AD:$AD,$O$1)</f>
        <v>0</v>
      </c>
      <c r="Q22" s="437">
        <v>1</v>
      </c>
      <c r="R22" s="420">
        <f t="shared" si="3"/>
        <v>1</v>
      </c>
      <c r="S22" s="821">
        <f>IFERROR(SUM(Q22:Q26)/SUM(P22:Q26),"S/D")</f>
        <v>1</v>
      </c>
      <c r="T22" s="565"/>
      <c r="U22" s="436">
        <f>COUNTIFS(Datos!$D:$D,C22,Datos!$AD:$AD,$T$1)</f>
        <v>1</v>
      </c>
      <c r="V22" s="437">
        <v>7</v>
      </c>
      <c r="W22" s="420">
        <f t="shared" si="4"/>
        <v>0.875</v>
      </c>
      <c r="X22" s="821">
        <f>IFERROR(SUM(V22:V26)/SUM(U22:V26),"S/D")</f>
        <v>0.80952380952380953</v>
      </c>
      <c r="Y22" s="565"/>
      <c r="Z22" s="436">
        <f>COUNTIFS(Datos!$D:$D,C22,Datos!$AD:$AD,$Y$1)</f>
        <v>0</v>
      </c>
      <c r="AA22" s="437">
        <v>0</v>
      </c>
      <c r="AB22" s="420" t="str">
        <f t="shared" si="5"/>
        <v>S/D</v>
      </c>
      <c r="AC22" s="821">
        <f>IFERROR(SUM(AA22:AA26)/SUM(Z22:AA26),"S/D")</f>
        <v>1</v>
      </c>
      <c r="AD22" s="565"/>
      <c r="AE22" s="436">
        <f>COUNTIFS(Datos!$D:$D,C22,Datos!$AD:$AD,$AD$1)</f>
        <v>0</v>
      </c>
      <c r="AF22" s="437">
        <v>7</v>
      </c>
      <c r="AG22" s="420">
        <f t="shared" si="6"/>
        <v>1</v>
      </c>
      <c r="AH22" s="821">
        <f>IFERROR(SUM(AF22:AF26)/SUM(AE22:AF26),"S/D")</f>
        <v>1</v>
      </c>
      <c r="AI22" s="565"/>
      <c r="AJ22" s="436">
        <f>COUNTIFS(Datos!$D:$D,C22,Datos!$AD:$AD,$AI$1)</f>
        <v>0</v>
      </c>
      <c r="AK22" s="437">
        <v>0</v>
      </c>
      <c r="AL22" s="420" t="str">
        <f t="shared" si="7"/>
        <v>S/D</v>
      </c>
      <c r="AM22" s="821">
        <f>IFERROR(SUM(AK22:AK26)/SUM(AJ22:AK26),"S/D")</f>
        <v>1</v>
      </c>
      <c r="AN22" s="565"/>
      <c r="AO22" s="436">
        <f>COUNTIFS(Datos!$D:$D,C22,Datos!$AD:$AD,$AN$1)</f>
        <v>0</v>
      </c>
      <c r="AP22" s="437">
        <v>0</v>
      </c>
      <c r="AQ22" s="420" t="str">
        <f t="shared" si="8"/>
        <v>S/D</v>
      </c>
      <c r="AR22" s="821" t="str">
        <f>IFERROR(SUM(AP22:AP26)/SUM(AO22:AP26),"S/D")</f>
        <v>S/D</v>
      </c>
      <c r="AS22" s="565"/>
      <c r="AT22" s="436">
        <f>COUNTIFS(Datos!$D:$D,C22,Datos!$AD:$AD,$AS$1)</f>
        <v>0</v>
      </c>
      <c r="AU22" s="437">
        <v>0</v>
      </c>
      <c r="AV22" s="420" t="str">
        <f t="shared" si="9"/>
        <v>S/D</v>
      </c>
      <c r="AW22" s="821" t="str">
        <f>IFERROR(SUM(AU22:AU26)/SUM(AT22:AU26),"S/D")</f>
        <v>S/D</v>
      </c>
      <c r="AX22" s="565"/>
      <c r="AY22" s="436">
        <f>COUNTIFS(Datos!$D:$D,C22,Datos!$AD:$AD,$AX$1)</f>
        <v>0</v>
      </c>
      <c r="AZ22" s="437">
        <v>0</v>
      </c>
      <c r="BA22" s="420" t="str">
        <f t="shared" si="10"/>
        <v>S/D</v>
      </c>
      <c r="BB22" s="821" t="str">
        <f>IFERROR(SUM(AZ22:AZ26)/SUM(AY22:AZ26),"S/D")</f>
        <v>S/D</v>
      </c>
      <c r="BC22" s="565"/>
      <c r="BD22" s="436">
        <f>COUNTIFS(Datos!$D:$D,C22,Datos!$AD:$AD,$BC$1)</f>
        <v>0</v>
      </c>
      <c r="BE22" s="437">
        <v>0</v>
      </c>
      <c r="BF22" s="420" t="str">
        <f t="shared" si="11"/>
        <v>S/D</v>
      </c>
      <c r="BG22" s="821" t="str">
        <f>IFERROR(SUM(BE22:BE26)/SUM(BD22:BE26),"S/D")</f>
        <v>S/D</v>
      </c>
      <c r="BH22" s="565"/>
      <c r="BI22" s="436">
        <f>COUNTIFS(Datos!$D:$D,$C22,Datos!$AD:$AD,BH$1)</f>
        <v>0</v>
      </c>
      <c r="BJ22" s="437">
        <v>0</v>
      </c>
      <c r="BK22" s="420" t="str">
        <f t="shared" si="12"/>
        <v>S/D</v>
      </c>
      <c r="BL22" s="821" t="str">
        <f>IFERROR(SUM(BJ22:BJ26)/SUM(BI22:BJ26),"S/D")</f>
        <v>S/D</v>
      </c>
      <c r="BM22" s="565"/>
      <c r="BN22" s="436"/>
      <c r="BO22" s="437"/>
      <c r="BP22" s="420"/>
      <c r="BQ22" s="821"/>
      <c r="BR22" s="565"/>
      <c r="BS22" s="436"/>
      <c r="BT22" s="437"/>
      <c r="BU22" s="420"/>
      <c r="BV22" s="821"/>
      <c r="BW22" s="565"/>
      <c r="BX22" s="436"/>
      <c r="BY22" s="437"/>
      <c r="BZ22" s="420"/>
      <c r="CA22" s="821"/>
      <c r="CB22" s="565"/>
      <c r="CC22" s="436"/>
      <c r="CD22" s="437"/>
      <c r="CE22" s="420"/>
      <c r="CF22" s="821"/>
      <c r="CG22" s="565"/>
      <c r="CH22" s="436"/>
      <c r="CI22" s="437"/>
      <c r="CJ22" s="420"/>
      <c r="CK22" s="821"/>
      <c r="CL22" s="565"/>
      <c r="CM22" s="436"/>
      <c r="CN22" s="437"/>
      <c r="CO22" s="420"/>
      <c r="CP22" s="821"/>
      <c r="CQ22" s="565"/>
      <c r="CR22" s="436"/>
      <c r="CS22" s="437"/>
      <c r="CT22" s="420"/>
      <c r="CU22" s="821"/>
      <c r="CV22" s="565"/>
      <c r="CW22" s="436"/>
      <c r="CX22" s="437"/>
      <c r="CY22" s="420"/>
      <c r="CZ22" s="821"/>
      <c r="DA22" s="565"/>
      <c r="DB22" s="436"/>
      <c r="DC22" s="437"/>
      <c r="DD22" s="420"/>
      <c r="DE22" s="821"/>
      <c r="DF22" s="565"/>
      <c r="DG22" s="436"/>
      <c r="DH22" s="437"/>
      <c r="DI22" s="420"/>
      <c r="DJ22" s="821"/>
    </row>
    <row r="23" spans="1:114" ht="15.75" customHeight="1" x14ac:dyDescent="0.25">
      <c r="A23" s="829"/>
      <c r="B23" s="550" t="str">
        <f t="shared" si="1"/>
        <v>Sem13</v>
      </c>
      <c r="C23" s="424">
        <v>43550</v>
      </c>
      <c r="D23" s="832"/>
      <c r="E23" s="554"/>
      <c r="F23" s="432">
        <f>COUNTIFS(Datos!$D:$D,C23,Datos!$AD:$AD,$E$1)</f>
        <v>0</v>
      </c>
      <c r="G23" s="131">
        <v>6</v>
      </c>
      <c r="H23" s="421">
        <f t="shared" si="0"/>
        <v>1</v>
      </c>
      <c r="I23" s="822"/>
      <c r="J23" s="563"/>
      <c r="K23" s="432">
        <f>COUNTIFS(Datos!D:D,C23,Datos!AD:AD,$J$1)</f>
        <v>0</v>
      </c>
      <c r="L23" s="131">
        <v>3</v>
      </c>
      <c r="M23" s="421">
        <f t="shared" si="2"/>
        <v>1</v>
      </c>
      <c r="N23" s="822"/>
      <c r="O23" s="563"/>
      <c r="P23" s="432">
        <f>COUNTIFS(Datos!$D:$D,C23,Datos!$AD:$AD,$O$1)</f>
        <v>0</v>
      </c>
      <c r="Q23" s="131">
        <v>1</v>
      </c>
      <c r="R23" s="421">
        <f t="shared" si="3"/>
        <v>1</v>
      </c>
      <c r="S23" s="822"/>
      <c r="T23" s="563"/>
      <c r="U23" s="432">
        <f>COUNTIFS(Datos!$D:$D,C23,Datos!$AD:$AD,$T$1)</f>
        <v>2</v>
      </c>
      <c r="V23" s="131">
        <v>5</v>
      </c>
      <c r="W23" s="421">
        <f t="shared" si="4"/>
        <v>0.7142857142857143</v>
      </c>
      <c r="X23" s="822"/>
      <c r="Y23" s="563"/>
      <c r="Z23" s="432">
        <f>COUNTIFS(Datos!$D:$D,C23,Datos!$AD:$AD,$Y$1)</f>
        <v>0</v>
      </c>
      <c r="AA23" s="131">
        <v>0</v>
      </c>
      <c r="AB23" s="421" t="str">
        <f t="shared" si="5"/>
        <v>S/D</v>
      </c>
      <c r="AC23" s="822"/>
      <c r="AD23" s="563"/>
      <c r="AE23" s="432">
        <f>COUNTIFS(Datos!$D:$D,C23,Datos!$AD:$AD,$AD$1)</f>
        <v>0</v>
      </c>
      <c r="AF23" s="131">
        <v>4</v>
      </c>
      <c r="AG23" s="421">
        <f t="shared" si="6"/>
        <v>1</v>
      </c>
      <c r="AH23" s="822"/>
      <c r="AI23" s="563"/>
      <c r="AJ23" s="432">
        <f>COUNTIFS(Datos!$D:$D,C23,Datos!$AD:$AD,$AI$1)</f>
        <v>0</v>
      </c>
      <c r="AK23" s="131">
        <v>0</v>
      </c>
      <c r="AL23" s="421" t="str">
        <f t="shared" si="7"/>
        <v>S/D</v>
      </c>
      <c r="AM23" s="822"/>
      <c r="AN23" s="563"/>
      <c r="AO23" s="432">
        <f>COUNTIFS(Datos!$D:$D,C23,Datos!$AD:$AD,$AN$1)</f>
        <v>0</v>
      </c>
      <c r="AP23" s="131">
        <v>0</v>
      </c>
      <c r="AQ23" s="421" t="str">
        <f t="shared" si="8"/>
        <v>S/D</v>
      </c>
      <c r="AR23" s="822"/>
      <c r="AS23" s="563"/>
      <c r="AT23" s="432">
        <f>COUNTIFS(Datos!$D:$D,C23,Datos!$AD:$AD,$AS$1)</f>
        <v>0</v>
      </c>
      <c r="AU23" s="131">
        <v>0</v>
      </c>
      <c r="AV23" s="421" t="str">
        <f t="shared" si="9"/>
        <v>S/D</v>
      </c>
      <c r="AW23" s="822"/>
      <c r="AX23" s="563"/>
      <c r="AY23" s="432">
        <f>COUNTIFS(Datos!$D:$D,C23,Datos!$AD:$AD,$AX$1)</f>
        <v>0</v>
      </c>
      <c r="AZ23" s="131">
        <v>0</v>
      </c>
      <c r="BA23" s="421" t="str">
        <f t="shared" si="10"/>
        <v>S/D</v>
      </c>
      <c r="BB23" s="822"/>
      <c r="BC23" s="563"/>
      <c r="BD23" s="432">
        <f>COUNTIFS(Datos!$D:$D,C23,Datos!$AD:$AD,$BC$1)</f>
        <v>0</v>
      </c>
      <c r="BE23" s="131">
        <v>0</v>
      </c>
      <c r="BF23" s="421" t="str">
        <f t="shared" si="11"/>
        <v>S/D</v>
      </c>
      <c r="BG23" s="822"/>
      <c r="BH23" s="563"/>
      <c r="BI23" s="432">
        <f>COUNTIFS(Datos!$D:$D,$C23,Datos!$AD:$AD,BH$1)</f>
        <v>0</v>
      </c>
      <c r="BJ23" s="131">
        <v>0</v>
      </c>
      <c r="BK23" s="421" t="str">
        <f t="shared" si="12"/>
        <v>S/D</v>
      </c>
      <c r="BL23" s="822"/>
      <c r="BM23" s="563"/>
      <c r="BN23" s="432"/>
      <c r="BO23" s="131"/>
      <c r="BP23" s="421"/>
      <c r="BQ23" s="822"/>
      <c r="BR23" s="563"/>
      <c r="BS23" s="432"/>
      <c r="BT23" s="131"/>
      <c r="BU23" s="421"/>
      <c r="BV23" s="822"/>
      <c r="BW23" s="563"/>
      <c r="BX23" s="432"/>
      <c r="BY23" s="131"/>
      <c r="BZ23" s="421"/>
      <c r="CA23" s="822"/>
      <c r="CB23" s="563"/>
      <c r="CC23" s="432"/>
      <c r="CD23" s="131"/>
      <c r="CE23" s="421"/>
      <c r="CF23" s="822"/>
      <c r="CG23" s="563"/>
      <c r="CH23" s="432"/>
      <c r="CI23" s="131"/>
      <c r="CJ23" s="421"/>
      <c r="CK23" s="822"/>
      <c r="CL23" s="563"/>
      <c r="CM23" s="432"/>
      <c r="CN23" s="131"/>
      <c r="CO23" s="421"/>
      <c r="CP23" s="822"/>
      <c r="CQ23" s="563"/>
      <c r="CR23" s="432"/>
      <c r="CS23" s="131"/>
      <c r="CT23" s="421"/>
      <c r="CU23" s="822"/>
      <c r="CV23" s="563"/>
      <c r="CW23" s="432"/>
      <c r="CX23" s="131"/>
      <c r="CY23" s="421"/>
      <c r="CZ23" s="822"/>
      <c r="DA23" s="563"/>
      <c r="DB23" s="432"/>
      <c r="DC23" s="131"/>
      <c r="DD23" s="421"/>
      <c r="DE23" s="822"/>
      <c r="DF23" s="563"/>
      <c r="DG23" s="432"/>
      <c r="DH23" s="131"/>
      <c r="DI23" s="421"/>
      <c r="DJ23" s="822"/>
    </row>
    <row r="24" spans="1:114" ht="15.75" customHeight="1" x14ac:dyDescent="0.25">
      <c r="A24" s="829"/>
      <c r="B24" s="550" t="str">
        <f t="shared" si="1"/>
        <v>Sem13</v>
      </c>
      <c r="C24" s="424">
        <v>43551</v>
      </c>
      <c r="D24" s="832"/>
      <c r="E24" s="554"/>
      <c r="F24" s="432">
        <f>COUNTIFS(Datos!$D:$D,C24,Datos!$AD:$AD,$E$1)</f>
        <v>0</v>
      </c>
      <c r="G24" s="131">
        <v>6</v>
      </c>
      <c r="H24" s="421">
        <f t="shared" si="0"/>
        <v>1</v>
      </c>
      <c r="I24" s="822"/>
      <c r="J24" s="563"/>
      <c r="K24" s="432">
        <f>COUNTIFS(Datos!D:D,C24,Datos!AD:AD,$J$1)</f>
        <v>2</v>
      </c>
      <c r="L24" s="131">
        <v>1</v>
      </c>
      <c r="M24" s="421">
        <f t="shared" si="2"/>
        <v>0.33333333333333331</v>
      </c>
      <c r="N24" s="822"/>
      <c r="O24" s="563"/>
      <c r="P24" s="432">
        <f>COUNTIFS(Datos!$D:$D,C24,Datos!$AD:$AD,$O$1)</f>
        <v>0</v>
      </c>
      <c r="Q24" s="131">
        <v>4</v>
      </c>
      <c r="R24" s="421">
        <f t="shared" si="3"/>
        <v>1</v>
      </c>
      <c r="S24" s="822"/>
      <c r="T24" s="563"/>
      <c r="U24" s="432">
        <f>COUNTIFS(Datos!$D:$D,C24,Datos!$AD:$AD,$T$1)</f>
        <v>1</v>
      </c>
      <c r="V24" s="131">
        <v>5</v>
      </c>
      <c r="W24" s="421">
        <f t="shared" si="4"/>
        <v>0.83333333333333337</v>
      </c>
      <c r="X24" s="822"/>
      <c r="Y24" s="563"/>
      <c r="Z24" s="432">
        <f>COUNTIFS(Datos!$D:$D,C24,Datos!$AD:$AD,$Y$1)</f>
        <v>0</v>
      </c>
      <c r="AA24" s="131">
        <v>1</v>
      </c>
      <c r="AB24" s="421">
        <f t="shared" si="5"/>
        <v>1</v>
      </c>
      <c r="AC24" s="822"/>
      <c r="AD24" s="563"/>
      <c r="AE24" s="432">
        <f>COUNTIFS(Datos!$D:$D,C24,Datos!$AD:$AD,$AD$1)</f>
        <v>0</v>
      </c>
      <c r="AF24" s="131">
        <v>0</v>
      </c>
      <c r="AG24" s="421" t="str">
        <f t="shared" si="6"/>
        <v>S/D</v>
      </c>
      <c r="AH24" s="822"/>
      <c r="AI24" s="563"/>
      <c r="AJ24" s="432">
        <f>COUNTIFS(Datos!$D:$D,C24,Datos!$AD:$AD,$AI$1)</f>
        <v>0</v>
      </c>
      <c r="AK24" s="131">
        <v>1</v>
      </c>
      <c r="AL24" s="421">
        <f t="shared" si="7"/>
        <v>1</v>
      </c>
      <c r="AM24" s="822"/>
      <c r="AN24" s="563"/>
      <c r="AO24" s="432">
        <f>COUNTIFS(Datos!$D:$D,C24,Datos!$AD:$AD,$AN$1)</f>
        <v>0</v>
      </c>
      <c r="AP24" s="131">
        <v>0</v>
      </c>
      <c r="AQ24" s="421" t="str">
        <f t="shared" si="8"/>
        <v>S/D</v>
      </c>
      <c r="AR24" s="822"/>
      <c r="AS24" s="563"/>
      <c r="AT24" s="432">
        <f>COUNTIFS(Datos!$D:$D,C24,Datos!$AD:$AD,$AS$1)</f>
        <v>0</v>
      </c>
      <c r="AU24" s="131">
        <v>0</v>
      </c>
      <c r="AV24" s="421" t="str">
        <f t="shared" si="9"/>
        <v>S/D</v>
      </c>
      <c r="AW24" s="822"/>
      <c r="AX24" s="563"/>
      <c r="AY24" s="432">
        <f>COUNTIFS(Datos!$D:$D,C24,Datos!$AD:$AD,$AX$1)</f>
        <v>0</v>
      </c>
      <c r="AZ24" s="131">
        <v>0</v>
      </c>
      <c r="BA24" s="421" t="str">
        <f t="shared" si="10"/>
        <v>S/D</v>
      </c>
      <c r="BB24" s="822"/>
      <c r="BC24" s="563"/>
      <c r="BD24" s="432">
        <f>COUNTIFS(Datos!$D:$D,C24,Datos!$AD:$AD,$BC$1)</f>
        <v>0</v>
      </c>
      <c r="BE24" s="131">
        <v>0</v>
      </c>
      <c r="BF24" s="421" t="str">
        <f t="shared" si="11"/>
        <v>S/D</v>
      </c>
      <c r="BG24" s="822"/>
      <c r="BH24" s="563"/>
      <c r="BI24" s="432">
        <f>COUNTIFS(Datos!$D:$D,$C24,Datos!$AD:$AD,BH$1)</f>
        <v>0</v>
      </c>
      <c r="BJ24" s="131">
        <v>0</v>
      </c>
      <c r="BK24" s="421" t="str">
        <f t="shared" si="12"/>
        <v>S/D</v>
      </c>
      <c r="BL24" s="822"/>
      <c r="BM24" s="563"/>
      <c r="BN24" s="432"/>
      <c r="BO24" s="131"/>
      <c r="BP24" s="421"/>
      <c r="BQ24" s="822"/>
      <c r="BR24" s="563"/>
      <c r="BS24" s="432"/>
      <c r="BT24" s="131"/>
      <c r="BU24" s="421"/>
      <c r="BV24" s="822"/>
      <c r="BW24" s="563"/>
      <c r="BX24" s="432"/>
      <c r="BY24" s="131"/>
      <c r="BZ24" s="421"/>
      <c r="CA24" s="822"/>
      <c r="CB24" s="563"/>
      <c r="CC24" s="432"/>
      <c r="CD24" s="131"/>
      <c r="CE24" s="421"/>
      <c r="CF24" s="822"/>
      <c r="CG24" s="563"/>
      <c r="CH24" s="432"/>
      <c r="CI24" s="131"/>
      <c r="CJ24" s="421"/>
      <c r="CK24" s="822"/>
      <c r="CL24" s="563"/>
      <c r="CM24" s="432"/>
      <c r="CN24" s="131"/>
      <c r="CO24" s="421"/>
      <c r="CP24" s="822"/>
      <c r="CQ24" s="563"/>
      <c r="CR24" s="432"/>
      <c r="CS24" s="131"/>
      <c r="CT24" s="421"/>
      <c r="CU24" s="822"/>
      <c r="CV24" s="563"/>
      <c r="CW24" s="432"/>
      <c r="CX24" s="131"/>
      <c r="CY24" s="421"/>
      <c r="CZ24" s="822"/>
      <c r="DA24" s="563"/>
      <c r="DB24" s="432"/>
      <c r="DC24" s="131"/>
      <c r="DD24" s="421"/>
      <c r="DE24" s="822"/>
      <c r="DF24" s="563"/>
      <c r="DG24" s="432"/>
      <c r="DH24" s="131"/>
      <c r="DI24" s="421"/>
      <c r="DJ24" s="822"/>
    </row>
    <row r="25" spans="1:114" ht="15.75" customHeight="1" x14ac:dyDescent="0.25">
      <c r="A25" s="829"/>
      <c r="B25" s="550" t="str">
        <f t="shared" si="1"/>
        <v>Sem13</v>
      </c>
      <c r="C25" s="424">
        <v>43552</v>
      </c>
      <c r="D25" s="832"/>
      <c r="E25" s="554"/>
      <c r="F25" s="432">
        <f>COUNTIFS(Datos!$D:$D,C25,Datos!$AD:$AD,$E$1)</f>
        <v>0</v>
      </c>
      <c r="G25" s="131">
        <v>0</v>
      </c>
      <c r="H25" s="421" t="str">
        <f t="shared" si="0"/>
        <v>S/D</v>
      </c>
      <c r="I25" s="822"/>
      <c r="J25" s="563"/>
      <c r="K25" s="432">
        <f>COUNTIFS(Datos!D:D,C25,Datos!AD:AD,$J$1)</f>
        <v>0</v>
      </c>
      <c r="L25" s="131">
        <v>0</v>
      </c>
      <c r="M25" s="421" t="str">
        <f t="shared" si="2"/>
        <v>S/D</v>
      </c>
      <c r="N25" s="822"/>
      <c r="O25" s="563"/>
      <c r="P25" s="432">
        <f>COUNTIFS(Datos!$D:$D,C25,Datos!$AD:$AD,$O$1)</f>
        <v>0</v>
      </c>
      <c r="Q25" s="131">
        <v>0</v>
      </c>
      <c r="R25" s="421" t="str">
        <f t="shared" si="3"/>
        <v>S/D</v>
      </c>
      <c r="S25" s="822"/>
      <c r="T25" s="563"/>
      <c r="U25" s="432">
        <f>COUNTIFS(Datos!$D:$D,C25,Datos!$AD:$AD,$T$1)</f>
        <v>0</v>
      </c>
      <c r="V25" s="131">
        <v>0</v>
      </c>
      <c r="W25" s="421" t="str">
        <f t="shared" si="4"/>
        <v>S/D</v>
      </c>
      <c r="X25" s="822"/>
      <c r="Y25" s="563"/>
      <c r="Z25" s="432">
        <f>COUNTIFS(Datos!$D:$D,C25,Datos!$AD:$AD,$Y$1)</f>
        <v>0</v>
      </c>
      <c r="AA25" s="131">
        <v>0</v>
      </c>
      <c r="AB25" s="421" t="str">
        <f t="shared" si="5"/>
        <v>S/D</v>
      </c>
      <c r="AC25" s="822"/>
      <c r="AD25" s="563"/>
      <c r="AE25" s="432">
        <f>COUNTIFS(Datos!$D:$D,C25,Datos!$AD:$AD,$AD$1)</f>
        <v>0</v>
      </c>
      <c r="AF25" s="131">
        <v>0</v>
      </c>
      <c r="AG25" s="421" t="str">
        <f t="shared" si="6"/>
        <v>S/D</v>
      </c>
      <c r="AH25" s="822"/>
      <c r="AI25" s="563"/>
      <c r="AJ25" s="432">
        <f>COUNTIFS(Datos!$D:$D,C25,Datos!$AD:$AD,$AI$1)</f>
        <v>0</v>
      </c>
      <c r="AK25" s="131">
        <v>0</v>
      </c>
      <c r="AL25" s="421" t="str">
        <f t="shared" si="7"/>
        <v>S/D</v>
      </c>
      <c r="AM25" s="822"/>
      <c r="AN25" s="563"/>
      <c r="AO25" s="432">
        <f>COUNTIFS(Datos!$D:$D,C25,Datos!$AD:$AD,$AN$1)</f>
        <v>0</v>
      </c>
      <c r="AP25" s="131">
        <v>0</v>
      </c>
      <c r="AQ25" s="421" t="str">
        <f t="shared" si="8"/>
        <v>S/D</v>
      </c>
      <c r="AR25" s="822"/>
      <c r="AS25" s="563"/>
      <c r="AT25" s="432">
        <f>COUNTIFS(Datos!$D:$D,C25,Datos!$AD:$AD,$AS$1)</f>
        <v>0</v>
      </c>
      <c r="AU25" s="131">
        <v>0</v>
      </c>
      <c r="AV25" s="421" t="str">
        <f t="shared" si="9"/>
        <v>S/D</v>
      </c>
      <c r="AW25" s="822"/>
      <c r="AX25" s="563"/>
      <c r="AY25" s="432">
        <f>COUNTIFS(Datos!$D:$D,C25,Datos!$AD:$AD,$AX$1)</f>
        <v>0</v>
      </c>
      <c r="AZ25" s="131">
        <v>0</v>
      </c>
      <c r="BA25" s="421" t="str">
        <f t="shared" si="10"/>
        <v>S/D</v>
      </c>
      <c r="BB25" s="822"/>
      <c r="BC25" s="563"/>
      <c r="BD25" s="432">
        <f>COUNTIFS(Datos!$D:$D,C25,Datos!$AD:$AD,$BC$1)</f>
        <v>0</v>
      </c>
      <c r="BE25" s="131">
        <v>0</v>
      </c>
      <c r="BF25" s="421" t="str">
        <f t="shared" si="11"/>
        <v>S/D</v>
      </c>
      <c r="BG25" s="822"/>
      <c r="BH25" s="563"/>
      <c r="BI25" s="432">
        <f>COUNTIFS(Datos!$D:$D,$C25,Datos!$AD:$AD,BH$1)</f>
        <v>0</v>
      </c>
      <c r="BJ25" s="131">
        <v>0</v>
      </c>
      <c r="BK25" s="421" t="str">
        <f t="shared" si="12"/>
        <v>S/D</v>
      </c>
      <c r="BL25" s="822"/>
      <c r="BM25" s="563"/>
      <c r="BN25" s="432"/>
      <c r="BO25" s="131"/>
      <c r="BP25" s="421"/>
      <c r="BQ25" s="822"/>
      <c r="BR25" s="563"/>
      <c r="BS25" s="432"/>
      <c r="BT25" s="131"/>
      <c r="BU25" s="421"/>
      <c r="BV25" s="822"/>
      <c r="BW25" s="563"/>
      <c r="BX25" s="432"/>
      <c r="BY25" s="131"/>
      <c r="BZ25" s="421"/>
      <c r="CA25" s="822"/>
      <c r="CB25" s="563"/>
      <c r="CC25" s="432"/>
      <c r="CD25" s="131"/>
      <c r="CE25" s="421"/>
      <c r="CF25" s="822"/>
      <c r="CG25" s="563"/>
      <c r="CH25" s="432"/>
      <c r="CI25" s="131"/>
      <c r="CJ25" s="421"/>
      <c r="CK25" s="822"/>
      <c r="CL25" s="563"/>
      <c r="CM25" s="432"/>
      <c r="CN25" s="131"/>
      <c r="CO25" s="421"/>
      <c r="CP25" s="822"/>
      <c r="CQ25" s="563"/>
      <c r="CR25" s="432"/>
      <c r="CS25" s="131"/>
      <c r="CT25" s="421"/>
      <c r="CU25" s="822"/>
      <c r="CV25" s="563"/>
      <c r="CW25" s="432"/>
      <c r="CX25" s="131"/>
      <c r="CY25" s="421"/>
      <c r="CZ25" s="822"/>
      <c r="DA25" s="563"/>
      <c r="DB25" s="432"/>
      <c r="DC25" s="131"/>
      <c r="DD25" s="421"/>
      <c r="DE25" s="822"/>
      <c r="DF25" s="563"/>
      <c r="DG25" s="432"/>
      <c r="DH25" s="131"/>
      <c r="DI25" s="421"/>
      <c r="DJ25" s="822"/>
    </row>
    <row r="26" spans="1:114" s="99" customFormat="1" ht="15.75" customHeight="1" thickBot="1" x14ac:dyDescent="0.3">
      <c r="A26" s="830"/>
      <c r="B26" s="551" t="str">
        <f t="shared" si="1"/>
        <v>Sem13</v>
      </c>
      <c r="C26" s="425">
        <v>43553</v>
      </c>
      <c r="D26" s="833"/>
      <c r="E26" s="555"/>
      <c r="F26" s="440">
        <f>COUNTIFS(Datos!$D:$D,C26,Datos!$AD:$AD,$E$1)</f>
        <v>0</v>
      </c>
      <c r="G26" s="441">
        <v>0</v>
      </c>
      <c r="H26" s="422" t="str">
        <f t="shared" si="0"/>
        <v>S/D</v>
      </c>
      <c r="I26" s="823"/>
      <c r="J26" s="564"/>
      <c r="K26" s="440">
        <f>COUNTIFS(Datos!D:D,C26,Datos!AD:AD,$J$1)</f>
        <v>0</v>
      </c>
      <c r="L26" s="441">
        <v>0</v>
      </c>
      <c r="M26" s="422" t="str">
        <f t="shared" si="2"/>
        <v>S/D</v>
      </c>
      <c r="N26" s="823"/>
      <c r="O26" s="564"/>
      <c r="P26" s="440">
        <f>COUNTIFS(Datos!$D:$D,C26,Datos!$AD:$AD,$O$1)</f>
        <v>0</v>
      </c>
      <c r="Q26" s="441">
        <v>0</v>
      </c>
      <c r="R26" s="422" t="str">
        <f t="shared" si="3"/>
        <v>S/D</v>
      </c>
      <c r="S26" s="823"/>
      <c r="T26" s="564"/>
      <c r="U26" s="440">
        <f>COUNTIFS(Datos!$D:$D,C26,Datos!$AD:$AD,$T$1)</f>
        <v>0</v>
      </c>
      <c r="V26" s="441">
        <v>0</v>
      </c>
      <c r="W26" s="422" t="str">
        <f t="shared" si="4"/>
        <v>S/D</v>
      </c>
      <c r="X26" s="823"/>
      <c r="Y26" s="564"/>
      <c r="Z26" s="440">
        <f>COUNTIFS(Datos!$D:$D,C26,Datos!$AD:$AD,$Y$1)</f>
        <v>0</v>
      </c>
      <c r="AA26" s="441">
        <v>0</v>
      </c>
      <c r="AB26" s="422" t="str">
        <f t="shared" si="5"/>
        <v>S/D</v>
      </c>
      <c r="AC26" s="823"/>
      <c r="AD26" s="564"/>
      <c r="AE26" s="440">
        <f>COUNTIFS(Datos!$D:$D,C26,Datos!$AD:$AD,$AD$1)</f>
        <v>0</v>
      </c>
      <c r="AF26" s="441">
        <v>0</v>
      </c>
      <c r="AG26" s="422" t="str">
        <f t="shared" si="6"/>
        <v>S/D</v>
      </c>
      <c r="AH26" s="823"/>
      <c r="AI26" s="564"/>
      <c r="AJ26" s="440">
        <f>COUNTIFS(Datos!$D:$D,C26,Datos!$AD:$AD,$AI$1)</f>
        <v>0</v>
      </c>
      <c r="AK26" s="441">
        <v>0</v>
      </c>
      <c r="AL26" s="422" t="str">
        <f t="shared" si="7"/>
        <v>S/D</v>
      </c>
      <c r="AM26" s="823"/>
      <c r="AN26" s="564"/>
      <c r="AO26" s="440">
        <f>COUNTIFS(Datos!$D:$D,C26,Datos!$AD:$AD,$AN$1)</f>
        <v>0</v>
      </c>
      <c r="AP26" s="441">
        <v>0</v>
      </c>
      <c r="AQ26" s="422" t="str">
        <f t="shared" si="8"/>
        <v>S/D</v>
      </c>
      <c r="AR26" s="823"/>
      <c r="AS26" s="564"/>
      <c r="AT26" s="440">
        <f>COUNTIFS(Datos!$D:$D,C26,Datos!$AD:$AD,$AS$1)</f>
        <v>0</v>
      </c>
      <c r="AU26" s="441">
        <v>0</v>
      </c>
      <c r="AV26" s="422" t="str">
        <f t="shared" si="9"/>
        <v>S/D</v>
      </c>
      <c r="AW26" s="823"/>
      <c r="AX26" s="564"/>
      <c r="AY26" s="440">
        <f>COUNTIFS(Datos!$D:$D,C26,Datos!$AD:$AD,$AX$1)</f>
        <v>0</v>
      </c>
      <c r="AZ26" s="441">
        <v>0</v>
      </c>
      <c r="BA26" s="422" t="str">
        <f t="shared" si="10"/>
        <v>S/D</v>
      </c>
      <c r="BB26" s="823"/>
      <c r="BC26" s="564"/>
      <c r="BD26" s="440">
        <f>COUNTIFS(Datos!$D:$D,C26,Datos!$AD:$AD,$BC$1)</f>
        <v>0</v>
      </c>
      <c r="BE26" s="441">
        <v>0</v>
      </c>
      <c r="BF26" s="422" t="str">
        <f t="shared" si="11"/>
        <v>S/D</v>
      </c>
      <c r="BG26" s="823"/>
      <c r="BH26" s="564"/>
      <c r="BI26" s="440">
        <f>COUNTIFS(Datos!$D:$D,$C26,Datos!$AD:$AD,BH$1)</f>
        <v>0</v>
      </c>
      <c r="BJ26" s="441">
        <v>0</v>
      </c>
      <c r="BK26" s="422" t="str">
        <f t="shared" si="12"/>
        <v>S/D</v>
      </c>
      <c r="BL26" s="823"/>
      <c r="BM26" s="564"/>
      <c r="BN26" s="440"/>
      <c r="BO26" s="441"/>
      <c r="BP26" s="422"/>
      <c r="BQ26" s="823"/>
      <c r="BR26" s="564"/>
      <c r="BS26" s="440"/>
      <c r="BT26" s="441"/>
      <c r="BU26" s="422"/>
      <c r="BV26" s="823"/>
      <c r="BW26" s="564"/>
      <c r="BX26" s="440"/>
      <c r="BY26" s="441"/>
      <c r="BZ26" s="422"/>
      <c r="CA26" s="823"/>
      <c r="CB26" s="564"/>
      <c r="CC26" s="440"/>
      <c r="CD26" s="441"/>
      <c r="CE26" s="422"/>
      <c r="CF26" s="823"/>
      <c r="CG26" s="564"/>
      <c r="CH26" s="440"/>
      <c r="CI26" s="441"/>
      <c r="CJ26" s="422"/>
      <c r="CK26" s="823"/>
      <c r="CL26" s="564"/>
      <c r="CM26" s="440"/>
      <c r="CN26" s="441"/>
      <c r="CO26" s="422"/>
      <c r="CP26" s="823"/>
      <c r="CQ26" s="564"/>
      <c r="CR26" s="440"/>
      <c r="CS26" s="441"/>
      <c r="CT26" s="422"/>
      <c r="CU26" s="823"/>
      <c r="CV26" s="564"/>
      <c r="CW26" s="440"/>
      <c r="CX26" s="441"/>
      <c r="CY26" s="422"/>
      <c r="CZ26" s="823"/>
      <c r="DA26" s="564"/>
      <c r="DB26" s="440"/>
      <c r="DC26" s="441"/>
      <c r="DD26" s="422"/>
      <c r="DE26" s="823"/>
      <c r="DF26" s="564"/>
      <c r="DG26" s="440"/>
      <c r="DH26" s="441"/>
      <c r="DI26" s="422"/>
      <c r="DJ26" s="823"/>
    </row>
    <row r="27" spans="1:114" ht="15.75" customHeight="1" x14ac:dyDescent="0.25">
      <c r="A27" s="828" t="s">
        <v>543</v>
      </c>
      <c r="B27" s="550" t="str">
        <f t="shared" si="1"/>
        <v>Sem15</v>
      </c>
      <c r="C27" s="426">
        <v>43565</v>
      </c>
      <c r="D27" s="831">
        <v>0.92</v>
      </c>
      <c r="E27" s="556"/>
      <c r="F27" s="436">
        <f>COUNTIFS(Datos!$D:$D,C27,Datos!$AD:$AD,$E$1)</f>
        <v>1</v>
      </c>
      <c r="G27" s="437">
        <v>9</v>
      </c>
      <c r="H27" s="420">
        <f t="shared" si="0"/>
        <v>0.9</v>
      </c>
      <c r="I27" s="821">
        <f>IFERROR(SUM(G27:G29)/SUM(F27:G29),"S/D")</f>
        <v>0.8571428571428571</v>
      </c>
      <c r="J27" s="565"/>
      <c r="K27" s="436">
        <f>COUNTIFS(Datos!D:D,C27,Datos!AD:AD,$J$1)</f>
        <v>0</v>
      </c>
      <c r="L27" s="437">
        <v>7</v>
      </c>
      <c r="M27" s="420">
        <f t="shared" si="2"/>
        <v>1</v>
      </c>
      <c r="N27" s="821">
        <f>IFERROR(SUM(L27:L29)/SUM(K27:L29),"S/D")</f>
        <v>1</v>
      </c>
      <c r="O27" s="565"/>
      <c r="P27" s="436">
        <f>COUNTIFS(Datos!$D:$D,C27,Datos!$AD:$AD,$O$1)</f>
        <v>0</v>
      </c>
      <c r="Q27" s="437">
        <v>1</v>
      </c>
      <c r="R27" s="420">
        <f t="shared" si="3"/>
        <v>1</v>
      </c>
      <c r="S27" s="821">
        <f>IFERROR(SUM(Q27:Q29)/SUM(P27:Q29),"S/D")</f>
        <v>0.66666666666666663</v>
      </c>
      <c r="T27" s="565"/>
      <c r="U27" s="436">
        <f>COUNTIFS(Datos!$D:$D,C27,Datos!$AD:$AD,$T$1)</f>
        <v>0</v>
      </c>
      <c r="V27" s="437">
        <v>0</v>
      </c>
      <c r="W27" s="420" t="str">
        <f t="shared" si="4"/>
        <v>S/D</v>
      </c>
      <c r="X27" s="821" t="str">
        <f>IFERROR(SUM(V27:V29)/SUM(U27:V29),"S/D")</f>
        <v>S/D</v>
      </c>
      <c r="Y27" s="565"/>
      <c r="Z27" s="436">
        <f>COUNTIFS(Datos!$D:$D,C27,Datos!$AD:$AD,$Y$1)</f>
        <v>0</v>
      </c>
      <c r="AA27" s="437">
        <v>2</v>
      </c>
      <c r="AB27" s="420">
        <f t="shared" si="5"/>
        <v>1</v>
      </c>
      <c r="AC27" s="821">
        <f>IFERROR(SUM(AA27:AA29)/SUM(Z27:AA29),"S/D")</f>
        <v>1</v>
      </c>
      <c r="AD27" s="565"/>
      <c r="AE27" s="436">
        <f>COUNTIFS(Datos!$D:$D,C27,Datos!$AD:$AD,$AD$1)</f>
        <v>0</v>
      </c>
      <c r="AF27" s="437">
        <v>1</v>
      </c>
      <c r="AG27" s="420">
        <f t="shared" si="6"/>
        <v>1</v>
      </c>
      <c r="AH27" s="821">
        <f>IFERROR(SUM(AF27:AF29)/SUM(AE27:AF29),"S/D")</f>
        <v>1</v>
      </c>
      <c r="AI27" s="565"/>
      <c r="AJ27" s="436">
        <f>COUNTIFS(Datos!$D:$D,C27,Datos!$AD:$AD,$AI$1)</f>
        <v>0</v>
      </c>
      <c r="AK27" s="437">
        <v>0</v>
      </c>
      <c r="AL27" s="420" t="str">
        <f t="shared" si="7"/>
        <v>S/D</v>
      </c>
      <c r="AM27" s="821" t="str">
        <f>IFERROR(SUM(AK27:AK29)/SUM(AJ27:AK29),"S/D")</f>
        <v>S/D</v>
      </c>
      <c r="AN27" s="565"/>
      <c r="AO27" s="436">
        <f>COUNTIFS(Datos!$D:$D,C27,Datos!$AD:$AD,$AN$1)</f>
        <v>0</v>
      </c>
      <c r="AP27" s="437">
        <v>0</v>
      </c>
      <c r="AQ27" s="420" t="str">
        <f t="shared" si="8"/>
        <v>S/D</v>
      </c>
      <c r="AR27" s="821" t="str">
        <f>IFERROR(SUM(AP27:AP29)/SUM(AO27:AP29),"S/D")</f>
        <v>S/D</v>
      </c>
      <c r="AS27" s="565"/>
      <c r="AT27" s="436">
        <f>COUNTIFS(Datos!$D:$D,C27,Datos!$AD:$AD,$AS$1)</f>
        <v>0</v>
      </c>
      <c r="AU27" s="437">
        <v>0</v>
      </c>
      <c r="AV27" s="420" t="str">
        <f t="shared" si="9"/>
        <v>S/D</v>
      </c>
      <c r="AW27" s="821" t="str">
        <f>IFERROR(SUM(AU27:AU29)/SUM(AT27:AU29),"S/D")</f>
        <v>S/D</v>
      </c>
      <c r="AX27" s="565"/>
      <c r="AY27" s="436">
        <f>COUNTIFS(Datos!$D:$D,C27,Datos!$AD:$AD,$AX$1)</f>
        <v>0</v>
      </c>
      <c r="AZ27" s="437">
        <v>0</v>
      </c>
      <c r="BA27" s="420" t="str">
        <f t="shared" si="10"/>
        <v>S/D</v>
      </c>
      <c r="BB27" s="821" t="str">
        <f>IFERROR(SUM(AZ27:AZ29)/SUM(AY27:AZ29),"S/D")</f>
        <v>S/D</v>
      </c>
      <c r="BC27" s="565"/>
      <c r="BD27" s="436">
        <f>COUNTIFS(Datos!$D:$D,C27,Datos!$AD:$AD,$BC$1)</f>
        <v>0</v>
      </c>
      <c r="BE27" s="437">
        <v>0</v>
      </c>
      <c r="BF27" s="420" t="str">
        <f t="shared" si="11"/>
        <v>S/D</v>
      </c>
      <c r="BG27" s="821" t="str">
        <f>IFERROR(SUM(BE27:BE29)/SUM(BD27:BE29),"S/D")</f>
        <v>S/D</v>
      </c>
      <c r="BH27" s="565"/>
      <c r="BI27" s="436">
        <f>COUNTIFS(Datos!$D:$D,$C27,Datos!$AD:$AD,BH$1)</f>
        <v>0</v>
      </c>
      <c r="BJ27" s="437">
        <v>0</v>
      </c>
      <c r="BK27" s="420" t="str">
        <f t="shared" si="12"/>
        <v>S/D</v>
      </c>
      <c r="BL27" s="821" t="str">
        <f>IFERROR(SUM(BJ27:BJ29)/SUM(BI27:BJ29),"S/D")</f>
        <v>S/D</v>
      </c>
      <c r="BM27" s="565"/>
      <c r="BN27" s="436"/>
      <c r="BO27" s="437"/>
      <c r="BP27" s="420"/>
      <c r="BQ27" s="821"/>
      <c r="BR27" s="565"/>
      <c r="BS27" s="436"/>
      <c r="BT27" s="437"/>
      <c r="BU27" s="420"/>
      <c r="BV27" s="821"/>
      <c r="BW27" s="565"/>
      <c r="BX27" s="436"/>
      <c r="BY27" s="437"/>
      <c r="BZ27" s="420"/>
      <c r="CA27" s="821"/>
      <c r="CB27" s="565"/>
      <c r="CC27" s="436"/>
      <c r="CD27" s="437"/>
      <c r="CE27" s="420"/>
      <c r="CF27" s="821"/>
      <c r="CG27" s="565"/>
      <c r="CH27" s="436"/>
      <c r="CI27" s="437"/>
      <c r="CJ27" s="420"/>
      <c r="CK27" s="821"/>
      <c r="CL27" s="565"/>
      <c r="CM27" s="436"/>
      <c r="CN27" s="437"/>
      <c r="CO27" s="420"/>
      <c r="CP27" s="821"/>
      <c r="CQ27" s="565"/>
      <c r="CR27" s="436"/>
      <c r="CS27" s="437"/>
      <c r="CT27" s="420"/>
      <c r="CU27" s="821"/>
      <c r="CV27" s="565"/>
      <c r="CW27" s="436"/>
      <c r="CX27" s="437"/>
      <c r="CY27" s="420"/>
      <c r="CZ27" s="821"/>
      <c r="DA27" s="565"/>
      <c r="DB27" s="436"/>
      <c r="DC27" s="437"/>
      <c r="DD27" s="420"/>
      <c r="DE27" s="821"/>
      <c r="DF27" s="565"/>
      <c r="DG27" s="436"/>
      <c r="DH27" s="437"/>
      <c r="DI27" s="420"/>
      <c r="DJ27" s="821"/>
    </row>
    <row r="28" spans="1:114" ht="15.75" customHeight="1" x14ac:dyDescent="0.25">
      <c r="A28" s="829"/>
      <c r="B28" s="550" t="str">
        <f t="shared" si="1"/>
        <v>Sem15</v>
      </c>
      <c r="C28" s="427">
        <v>43566</v>
      </c>
      <c r="D28" s="832"/>
      <c r="E28" s="554"/>
      <c r="F28" s="432">
        <f>COUNTIFS(Datos!$D:$D,C28,Datos!$AD:$AD,$E$1)</f>
        <v>1</v>
      </c>
      <c r="G28" s="131">
        <v>3</v>
      </c>
      <c r="H28" s="421">
        <f t="shared" si="0"/>
        <v>0.75</v>
      </c>
      <c r="I28" s="822"/>
      <c r="J28" s="563"/>
      <c r="K28" s="432">
        <f>COUNTIFS(Datos!D:D,C28,Datos!AD:AD,$J$1)</f>
        <v>0</v>
      </c>
      <c r="L28" s="131">
        <v>4</v>
      </c>
      <c r="M28" s="421">
        <f t="shared" si="2"/>
        <v>1</v>
      </c>
      <c r="N28" s="822"/>
      <c r="O28" s="563"/>
      <c r="P28" s="432">
        <f>COUNTIFS(Datos!$D:$D,C28,Datos!$AD:$AD,$O$1)</f>
        <v>0</v>
      </c>
      <c r="Q28" s="131">
        <v>1</v>
      </c>
      <c r="R28" s="421">
        <f t="shared" si="3"/>
        <v>1</v>
      </c>
      <c r="S28" s="822"/>
      <c r="T28" s="563"/>
      <c r="U28" s="432">
        <f>COUNTIFS(Datos!$D:$D,C28,Datos!$AD:$AD,$T$1)</f>
        <v>0</v>
      </c>
      <c r="V28" s="131">
        <v>0</v>
      </c>
      <c r="W28" s="421" t="str">
        <f t="shared" si="4"/>
        <v>S/D</v>
      </c>
      <c r="X28" s="822"/>
      <c r="Y28" s="563"/>
      <c r="Z28" s="432">
        <f>COUNTIFS(Datos!$D:$D,C28,Datos!$AD:$AD,$Y$1)</f>
        <v>0</v>
      </c>
      <c r="AA28" s="131">
        <v>2</v>
      </c>
      <c r="AB28" s="421">
        <f t="shared" si="5"/>
        <v>1</v>
      </c>
      <c r="AC28" s="822"/>
      <c r="AD28" s="563"/>
      <c r="AE28" s="432">
        <f>COUNTIFS(Datos!$D:$D,C28,Datos!$AD:$AD,$AD$1)</f>
        <v>0</v>
      </c>
      <c r="AF28" s="131">
        <v>0</v>
      </c>
      <c r="AG28" s="421" t="str">
        <f t="shared" si="6"/>
        <v>S/D</v>
      </c>
      <c r="AH28" s="822"/>
      <c r="AI28" s="563"/>
      <c r="AJ28" s="432">
        <f>COUNTIFS(Datos!$D:$D,C28,Datos!$AD:$AD,$AI$1)</f>
        <v>0</v>
      </c>
      <c r="AK28" s="131">
        <v>0</v>
      </c>
      <c r="AL28" s="421" t="str">
        <f t="shared" si="7"/>
        <v>S/D</v>
      </c>
      <c r="AM28" s="822"/>
      <c r="AN28" s="563"/>
      <c r="AO28" s="432">
        <f>COUNTIFS(Datos!$D:$D,C28,Datos!$AD:$AD,$AN$1)</f>
        <v>0</v>
      </c>
      <c r="AP28" s="131">
        <v>0</v>
      </c>
      <c r="AQ28" s="421" t="str">
        <f t="shared" si="8"/>
        <v>S/D</v>
      </c>
      <c r="AR28" s="822"/>
      <c r="AS28" s="563"/>
      <c r="AT28" s="432">
        <f>COUNTIFS(Datos!$D:$D,C28,Datos!$AD:$AD,$AS$1)</f>
        <v>0</v>
      </c>
      <c r="AU28" s="131">
        <v>0</v>
      </c>
      <c r="AV28" s="421" t="str">
        <f t="shared" si="9"/>
        <v>S/D</v>
      </c>
      <c r="AW28" s="822"/>
      <c r="AX28" s="563"/>
      <c r="AY28" s="432">
        <f>COUNTIFS(Datos!$D:$D,C28,Datos!$AD:$AD,$AX$1)</f>
        <v>0</v>
      </c>
      <c r="AZ28" s="131">
        <v>0</v>
      </c>
      <c r="BA28" s="421" t="str">
        <f t="shared" si="10"/>
        <v>S/D</v>
      </c>
      <c r="BB28" s="822"/>
      <c r="BC28" s="563"/>
      <c r="BD28" s="432">
        <f>COUNTIFS(Datos!$D:$D,C28,Datos!$AD:$AD,$BC$1)</f>
        <v>0</v>
      </c>
      <c r="BE28" s="131">
        <v>0</v>
      </c>
      <c r="BF28" s="421" t="str">
        <f t="shared" si="11"/>
        <v>S/D</v>
      </c>
      <c r="BG28" s="822"/>
      <c r="BH28" s="563"/>
      <c r="BI28" s="432">
        <f>COUNTIFS(Datos!$D:$D,$C28,Datos!$AD:$AD,BH$1)</f>
        <v>0</v>
      </c>
      <c r="BJ28" s="131">
        <v>0</v>
      </c>
      <c r="BK28" s="421" t="str">
        <f t="shared" si="12"/>
        <v>S/D</v>
      </c>
      <c r="BL28" s="822"/>
      <c r="BM28" s="563"/>
      <c r="BN28" s="432"/>
      <c r="BO28" s="131"/>
      <c r="BP28" s="421"/>
      <c r="BQ28" s="822"/>
      <c r="BR28" s="563"/>
      <c r="BS28" s="432"/>
      <c r="BT28" s="131"/>
      <c r="BU28" s="421"/>
      <c r="BV28" s="822"/>
      <c r="BW28" s="563"/>
      <c r="BX28" s="432"/>
      <c r="BY28" s="131"/>
      <c r="BZ28" s="421"/>
      <c r="CA28" s="822"/>
      <c r="CB28" s="563"/>
      <c r="CC28" s="432"/>
      <c r="CD28" s="131"/>
      <c r="CE28" s="421"/>
      <c r="CF28" s="822"/>
      <c r="CG28" s="563"/>
      <c r="CH28" s="432"/>
      <c r="CI28" s="131"/>
      <c r="CJ28" s="421"/>
      <c r="CK28" s="822"/>
      <c r="CL28" s="563"/>
      <c r="CM28" s="432"/>
      <c r="CN28" s="131"/>
      <c r="CO28" s="421"/>
      <c r="CP28" s="822"/>
      <c r="CQ28" s="563"/>
      <c r="CR28" s="432"/>
      <c r="CS28" s="131"/>
      <c r="CT28" s="421"/>
      <c r="CU28" s="822"/>
      <c r="CV28" s="563"/>
      <c r="CW28" s="432"/>
      <c r="CX28" s="131"/>
      <c r="CY28" s="421"/>
      <c r="CZ28" s="822"/>
      <c r="DA28" s="563"/>
      <c r="DB28" s="432"/>
      <c r="DC28" s="131"/>
      <c r="DD28" s="421"/>
      <c r="DE28" s="822"/>
      <c r="DF28" s="563"/>
      <c r="DG28" s="432"/>
      <c r="DH28" s="131"/>
      <c r="DI28" s="421"/>
      <c r="DJ28" s="822"/>
    </row>
    <row r="29" spans="1:114" s="99" customFormat="1" ht="15.75" customHeight="1" thickBot="1" x14ac:dyDescent="0.3">
      <c r="A29" s="830"/>
      <c r="B29" s="551" t="str">
        <f t="shared" si="1"/>
        <v>Sem15</v>
      </c>
      <c r="C29" s="428">
        <v>43567</v>
      </c>
      <c r="D29" s="833"/>
      <c r="E29" s="555"/>
      <c r="F29" s="440">
        <f>COUNTIFS(Datos!$D:$D,C29,Datos!$AD:$AD,$E$1)</f>
        <v>1</v>
      </c>
      <c r="G29" s="441">
        <v>6</v>
      </c>
      <c r="H29" s="422">
        <f t="shared" si="0"/>
        <v>0.8571428571428571</v>
      </c>
      <c r="I29" s="823"/>
      <c r="J29" s="564"/>
      <c r="K29" s="440">
        <f>COUNTIFS(Datos!D:D,C29,Datos!AD:AD,$J$1)</f>
        <v>0</v>
      </c>
      <c r="L29" s="441">
        <v>9</v>
      </c>
      <c r="M29" s="422">
        <f t="shared" si="2"/>
        <v>1</v>
      </c>
      <c r="N29" s="823"/>
      <c r="O29" s="564"/>
      <c r="P29" s="440">
        <f>COUNTIFS(Datos!$D:$D,C29,Datos!$AD:$AD,$O$1)</f>
        <v>1</v>
      </c>
      <c r="Q29" s="441">
        <v>0</v>
      </c>
      <c r="R29" s="422">
        <f t="shared" si="3"/>
        <v>0</v>
      </c>
      <c r="S29" s="823"/>
      <c r="T29" s="564"/>
      <c r="U29" s="440">
        <f>COUNTIFS(Datos!$D:$D,C29,Datos!$AD:$AD,$T$1)</f>
        <v>0</v>
      </c>
      <c r="V29" s="441">
        <v>0</v>
      </c>
      <c r="W29" s="422" t="str">
        <f t="shared" si="4"/>
        <v>S/D</v>
      </c>
      <c r="X29" s="823"/>
      <c r="Y29" s="564"/>
      <c r="Z29" s="440">
        <f>COUNTIFS(Datos!$D:$D,C29,Datos!$AD:$AD,$Y$1)</f>
        <v>0</v>
      </c>
      <c r="AA29" s="441">
        <v>3</v>
      </c>
      <c r="AB29" s="422">
        <f t="shared" si="5"/>
        <v>1</v>
      </c>
      <c r="AC29" s="823"/>
      <c r="AD29" s="564"/>
      <c r="AE29" s="440">
        <f>COUNTIFS(Datos!$D:$D,C29,Datos!$AD:$AD,$AD$1)</f>
        <v>0</v>
      </c>
      <c r="AF29" s="441">
        <v>1</v>
      </c>
      <c r="AG29" s="422">
        <f t="shared" si="6"/>
        <v>1</v>
      </c>
      <c r="AH29" s="823"/>
      <c r="AI29" s="564"/>
      <c r="AJ29" s="440">
        <f>COUNTIFS(Datos!$D:$D,C29,Datos!$AD:$AD,$AI$1)</f>
        <v>0</v>
      </c>
      <c r="AK29" s="441">
        <v>0</v>
      </c>
      <c r="AL29" s="422" t="str">
        <f t="shared" si="7"/>
        <v>S/D</v>
      </c>
      <c r="AM29" s="823"/>
      <c r="AN29" s="564"/>
      <c r="AO29" s="440">
        <f>COUNTIFS(Datos!$D:$D,C29,Datos!$AD:$AD,$AN$1)</f>
        <v>0</v>
      </c>
      <c r="AP29" s="441">
        <v>0</v>
      </c>
      <c r="AQ29" s="422" t="str">
        <f t="shared" si="8"/>
        <v>S/D</v>
      </c>
      <c r="AR29" s="823"/>
      <c r="AS29" s="564"/>
      <c r="AT29" s="440">
        <f>COUNTIFS(Datos!$D:$D,C29,Datos!$AD:$AD,$AS$1)</f>
        <v>0</v>
      </c>
      <c r="AU29" s="441">
        <v>0</v>
      </c>
      <c r="AV29" s="422" t="str">
        <f t="shared" si="9"/>
        <v>S/D</v>
      </c>
      <c r="AW29" s="823"/>
      <c r="AX29" s="564"/>
      <c r="AY29" s="440">
        <f>COUNTIFS(Datos!$D:$D,C29,Datos!$AD:$AD,$AX$1)</f>
        <v>0</v>
      </c>
      <c r="AZ29" s="441">
        <v>0</v>
      </c>
      <c r="BA29" s="422" t="str">
        <f t="shared" si="10"/>
        <v>S/D</v>
      </c>
      <c r="BB29" s="823"/>
      <c r="BC29" s="564"/>
      <c r="BD29" s="440">
        <f>COUNTIFS(Datos!$D:$D,C29,Datos!$AD:$AD,$BC$1)</f>
        <v>0</v>
      </c>
      <c r="BE29" s="441">
        <v>0</v>
      </c>
      <c r="BF29" s="422" t="str">
        <f t="shared" si="11"/>
        <v>S/D</v>
      </c>
      <c r="BG29" s="823"/>
      <c r="BH29" s="564"/>
      <c r="BI29" s="440">
        <f>COUNTIFS(Datos!$D:$D,$C29,Datos!$AD:$AD,BH$1)</f>
        <v>0</v>
      </c>
      <c r="BJ29" s="441">
        <v>0</v>
      </c>
      <c r="BK29" s="422" t="str">
        <f t="shared" si="12"/>
        <v>S/D</v>
      </c>
      <c r="BL29" s="823"/>
      <c r="BM29" s="564"/>
      <c r="BN29" s="440"/>
      <c r="BO29" s="441"/>
      <c r="BP29" s="422"/>
      <c r="BQ29" s="823"/>
      <c r="BR29" s="564"/>
      <c r="BS29" s="440"/>
      <c r="BT29" s="441"/>
      <c r="BU29" s="422"/>
      <c r="BV29" s="823"/>
      <c r="BW29" s="564"/>
      <c r="BX29" s="440"/>
      <c r="BY29" s="441"/>
      <c r="BZ29" s="422"/>
      <c r="CA29" s="823"/>
      <c r="CB29" s="564"/>
      <c r="CC29" s="440"/>
      <c r="CD29" s="441"/>
      <c r="CE29" s="422"/>
      <c r="CF29" s="823"/>
      <c r="CG29" s="564"/>
      <c r="CH29" s="440"/>
      <c r="CI29" s="441"/>
      <c r="CJ29" s="422"/>
      <c r="CK29" s="823"/>
      <c r="CL29" s="564"/>
      <c r="CM29" s="440"/>
      <c r="CN29" s="441"/>
      <c r="CO29" s="422"/>
      <c r="CP29" s="823"/>
      <c r="CQ29" s="564"/>
      <c r="CR29" s="440"/>
      <c r="CS29" s="441"/>
      <c r="CT29" s="422"/>
      <c r="CU29" s="823"/>
      <c r="CV29" s="564"/>
      <c r="CW29" s="440"/>
      <c r="CX29" s="441"/>
      <c r="CY29" s="422"/>
      <c r="CZ29" s="823"/>
      <c r="DA29" s="564"/>
      <c r="DB29" s="440"/>
      <c r="DC29" s="441"/>
      <c r="DD29" s="422"/>
      <c r="DE29" s="823"/>
      <c r="DF29" s="564"/>
      <c r="DG29" s="440"/>
      <c r="DH29" s="441"/>
      <c r="DI29" s="422"/>
      <c r="DJ29" s="823"/>
    </row>
    <row r="30" spans="1:114" ht="15.75" customHeight="1" x14ac:dyDescent="0.25">
      <c r="A30" s="828" t="s">
        <v>555</v>
      </c>
      <c r="B30" s="550" t="str">
        <f t="shared" si="1"/>
        <v>Sem16</v>
      </c>
      <c r="C30" s="426">
        <v>43570</v>
      </c>
      <c r="D30" s="831">
        <v>0.92</v>
      </c>
      <c r="E30" s="556"/>
      <c r="F30" s="436">
        <f>COUNTIFS(Datos!$D:$D,C30,Datos!$AD:$AD,$E$1)</f>
        <v>0</v>
      </c>
      <c r="G30" s="437">
        <v>14</v>
      </c>
      <c r="H30" s="420">
        <f t="shared" si="0"/>
        <v>1</v>
      </c>
      <c r="I30" s="821">
        <f>IFERROR(SUM(G30:G32)/SUM(F30:G32),"S/D")</f>
        <v>1</v>
      </c>
      <c r="J30" s="565"/>
      <c r="K30" s="436">
        <f>COUNTIFS(Datos!D:D,C30,Datos!AD:AD,$J$1)</f>
        <v>1</v>
      </c>
      <c r="L30" s="437">
        <v>14</v>
      </c>
      <c r="M30" s="420">
        <f t="shared" si="2"/>
        <v>0.93333333333333335</v>
      </c>
      <c r="N30" s="821">
        <f>IFERROR(SUM(L30:L32)/SUM(K30:L32),"S/D")</f>
        <v>0.88571428571428568</v>
      </c>
      <c r="O30" s="565"/>
      <c r="P30" s="436">
        <f>COUNTIFS(Datos!$D:$D,C30,Datos!$AD:$AD,$O$1)</f>
        <v>0</v>
      </c>
      <c r="Q30" s="437">
        <v>1</v>
      </c>
      <c r="R30" s="420">
        <f t="shared" si="3"/>
        <v>1</v>
      </c>
      <c r="S30" s="821">
        <f>IFERROR(SUM(Q30:Q32)/SUM(P30:Q32),"S/D")</f>
        <v>1</v>
      </c>
      <c r="T30" s="565"/>
      <c r="U30" s="436">
        <f>COUNTIFS(Datos!$D:$D,C30,Datos!$AD:$AD,$T$1)</f>
        <v>0</v>
      </c>
      <c r="V30" s="437">
        <v>3</v>
      </c>
      <c r="W30" s="420">
        <f t="shared" si="4"/>
        <v>1</v>
      </c>
      <c r="X30" s="821">
        <f>IFERROR(SUM(V30:V32)/SUM(U30:V32),"S/D")</f>
        <v>1</v>
      </c>
      <c r="Y30" s="565"/>
      <c r="Z30" s="436">
        <f>COUNTIFS(Datos!$D:$D,C30,Datos!$AD:$AD,$Y$1)</f>
        <v>0</v>
      </c>
      <c r="AA30" s="437">
        <v>0</v>
      </c>
      <c r="AB30" s="420" t="str">
        <f t="shared" si="5"/>
        <v>S/D</v>
      </c>
      <c r="AC30" s="821">
        <f>IFERROR(SUM(AA30:AA32)/SUM(Z30:AA32),"S/D")</f>
        <v>1</v>
      </c>
      <c r="AD30" s="565"/>
      <c r="AE30" s="436">
        <f>COUNTIFS(Datos!$D:$D,C30,Datos!$AD:$AD,$AD$1)</f>
        <v>0</v>
      </c>
      <c r="AF30" s="437">
        <v>4</v>
      </c>
      <c r="AG30" s="420">
        <f t="shared" si="6"/>
        <v>1</v>
      </c>
      <c r="AH30" s="821">
        <f>IFERROR(SUM(AF30:AF32)/SUM(AE30:AF32),"S/D")</f>
        <v>1</v>
      </c>
      <c r="AI30" s="565"/>
      <c r="AJ30" s="436">
        <f>COUNTIFS(Datos!$D:$D,C30,Datos!$AD:$AD,$AI$1)</f>
        <v>0</v>
      </c>
      <c r="AK30" s="437">
        <v>0</v>
      </c>
      <c r="AL30" s="420" t="str">
        <f t="shared" si="7"/>
        <v>S/D</v>
      </c>
      <c r="AM30" s="821" t="str">
        <f>IFERROR(SUM(AK30:AK32)/SUM(AJ30:AK32),"S/D")</f>
        <v>S/D</v>
      </c>
      <c r="AN30" s="565"/>
      <c r="AO30" s="436">
        <f>COUNTIFS(Datos!$D:$D,C30,Datos!$AD:$AD,$AN$1)</f>
        <v>0</v>
      </c>
      <c r="AP30" s="437">
        <v>0</v>
      </c>
      <c r="AQ30" s="420" t="str">
        <f t="shared" si="8"/>
        <v>S/D</v>
      </c>
      <c r="AR30" s="821" t="str">
        <f>IFERROR(SUM(AP30:AP32)/SUM(AO30:AP32),"S/D")</f>
        <v>S/D</v>
      </c>
      <c r="AS30" s="565"/>
      <c r="AT30" s="436">
        <f>COUNTIFS(Datos!$D:$D,C30,Datos!$AD:$AD,$AS$1)</f>
        <v>0</v>
      </c>
      <c r="AU30" s="437">
        <v>0</v>
      </c>
      <c r="AV30" s="420" t="str">
        <f t="shared" si="9"/>
        <v>S/D</v>
      </c>
      <c r="AW30" s="821" t="str">
        <f>IFERROR(SUM(AU30:AU32)/SUM(AT30:AU32),"S/D")</f>
        <v>S/D</v>
      </c>
      <c r="AX30" s="565"/>
      <c r="AY30" s="436">
        <f>COUNTIFS(Datos!$D:$D,C30,Datos!$AD:$AD,$AX$1)</f>
        <v>0</v>
      </c>
      <c r="AZ30" s="437">
        <v>0</v>
      </c>
      <c r="BA30" s="420" t="str">
        <f t="shared" si="10"/>
        <v>S/D</v>
      </c>
      <c r="BB30" s="821" t="str">
        <f>IFERROR(SUM(AZ30:AZ32)/SUM(AY30:AZ32),"S/D")</f>
        <v>S/D</v>
      </c>
      <c r="BC30" s="565"/>
      <c r="BD30" s="436">
        <f>COUNTIFS(Datos!$D:$D,C30,Datos!$AD:$AD,$BC$1)</f>
        <v>0</v>
      </c>
      <c r="BE30" s="437">
        <v>0</v>
      </c>
      <c r="BF30" s="420" t="str">
        <f t="shared" si="11"/>
        <v>S/D</v>
      </c>
      <c r="BG30" s="821" t="str">
        <f>IFERROR(SUM(BE30:BE32)/SUM(BD30:BE32),"S/D")</f>
        <v>S/D</v>
      </c>
      <c r="BH30" s="565"/>
      <c r="BI30" s="436">
        <f>COUNTIFS(Datos!$D:$D,$C30,Datos!$AD:$AD,BH$1)</f>
        <v>0</v>
      </c>
      <c r="BJ30" s="437">
        <v>0</v>
      </c>
      <c r="BK30" s="420" t="str">
        <f t="shared" si="12"/>
        <v>S/D</v>
      </c>
      <c r="BL30" s="821" t="str">
        <f>IFERROR(SUM(BJ30:BJ32)/SUM(BI30:BJ32),"S/D")</f>
        <v>S/D</v>
      </c>
      <c r="BM30" s="565"/>
      <c r="BN30" s="436"/>
      <c r="BO30" s="437"/>
      <c r="BP30" s="420"/>
      <c r="BQ30" s="821"/>
      <c r="BR30" s="565"/>
      <c r="BS30" s="436"/>
      <c r="BT30" s="437"/>
      <c r="BU30" s="420"/>
      <c r="BV30" s="821"/>
      <c r="BW30" s="565"/>
      <c r="BX30" s="436"/>
      <c r="BY30" s="437"/>
      <c r="BZ30" s="420"/>
      <c r="CA30" s="821"/>
      <c r="CB30" s="565"/>
      <c r="CC30" s="436"/>
      <c r="CD30" s="437"/>
      <c r="CE30" s="420"/>
      <c r="CF30" s="821"/>
      <c r="CG30" s="565"/>
      <c r="CH30" s="436"/>
      <c r="CI30" s="437"/>
      <c r="CJ30" s="420"/>
      <c r="CK30" s="821"/>
      <c r="CL30" s="565"/>
      <c r="CM30" s="436"/>
      <c r="CN30" s="437"/>
      <c r="CO30" s="420"/>
      <c r="CP30" s="821"/>
      <c r="CQ30" s="565"/>
      <c r="CR30" s="436"/>
      <c r="CS30" s="437"/>
      <c r="CT30" s="420"/>
      <c r="CU30" s="821"/>
      <c r="CV30" s="565"/>
      <c r="CW30" s="436"/>
      <c r="CX30" s="437"/>
      <c r="CY30" s="420"/>
      <c r="CZ30" s="821"/>
      <c r="DA30" s="565"/>
      <c r="DB30" s="436"/>
      <c r="DC30" s="437"/>
      <c r="DD30" s="420"/>
      <c r="DE30" s="821"/>
      <c r="DF30" s="565"/>
      <c r="DG30" s="436"/>
      <c r="DH30" s="437"/>
      <c r="DI30" s="420"/>
      <c r="DJ30" s="821"/>
    </row>
    <row r="31" spans="1:114" ht="15.75" customHeight="1" x14ac:dyDescent="0.25">
      <c r="A31" s="829"/>
      <c r="B31" s="550" t="str">
        <f t="shared" si="1"/>
        <v>Sem16</v>
      </c>
      <c r="C31" s="427">
        <v>43571</v>
      </c>
      <c r="D31" s="832"/>
      <c r="E31" s="554"/>
      <c r="F31" s="432">
        <f>COUNTIFS(Datos!$D:$D,C31,Datos!$AD:$AD,$E$1)</f>
        <v>0</v>
      </c>
      <c r="G31" s="131">
        <v>2</v>
      </c>
      <c r="H31" s="421">
        <f t="shared" si="0"/>
        <v>1</v>
      </c>
      <c r="I31" s="822"/>
      <c r="J31" s="563"/>
      <c r="K31" s="432">
        <f>COUNTIFS(Datos!D:D,C31,Datos!AD:AD,$J$1)</f>
        <v>2</v>
      </c>
      <c r="L31" s="131">
        <v>13</v>
      </c>
      <c r="M31" s="421">
        <f t="shared" si="2"/>
        <v>0.8666666666666667</v>
      </c>
      <c r="N31" s="822"/>
      <c r="O31" s="563"/>
      <c r="P31" s="432">
        <f>COUNTIFS(Datos!$D:$D,C31,Datos!$AD:$AD,$O$1)</f>
        <v>0</v>
      </c>
      <c r="Q31" s="131">
        <v>2</v>
      </c>
      <c r="R31" s="421">
        <f t="shared" si="3"/>
        <v>1</v>
      </c>
      <c r="S31" s="822"/>
      <c r="T31" s="563"/>
      <c r="U31" s="432">
        <f>COUNTIFS(Datos!$D:$D,C31,Datos!$AD:$AD,$T$1)</f>
        <v>0</v>
      </c>
      <c r="V31" s="131">
        <v>0</v>
      </c>
      <c r="W31" s="421" t="str">
        <f t="shared" si="4"/>
        <v>S/D</v>
      </c>
      <c r="X31" s="822"/>
      <c r="Y31" s="563"/>
      <c r="Z31" s="432">
        <f>COUNTIFS(Datos!$D:$D,C31,Datos!$AD:$AD,$Y$1)</f>
        <v>0</v>
      </c>
      <c r="AA31" s="131">
        <v>3</v>
      </c>
      <c r="AB31" s="421">
        <f t="shared" si="5"/>
        <v>1</v>
      </c>
      <c r="AC31" s="822"/>
      <c r="AD31" s="563"/>
      <c r="AE31" s="432">
        <f>COUNTIFS(Datos!$D:$D,C31,Datos!$AD:$AD,$AD$1)</f>
        <v>0</v>
      </c>
      <c r="AF31" s="131">
        <v>0</v>
      </c>
      <c r="AG31" s="421" t="str">
        <f t="shared" si="6"/>
        <v>S/D</v>
      </c>
      <c r="AH31" s="822"/>
      <c r="AI31" s="563"/>
      <c r="AJ31" s="432">
        <f>COUNTIFS(Datos!$D:$D,C31,Datos!$AD:$AD,$AI$1)</f>
        <v>0</v>
      </c>
      <c r="AK31" s="131">
        <v>0</v>
      </c>
      <c r="AL31" s="421" t="str">
        <f t="shared" si="7"/>
        <v>S/D</v>
      </c>
      <c r="AM31" s="822"/>
      <c r="AN31" s="563"/>
      <c r="AO31" s="432">
        <f>COUNTIFS(Datos!$D:$D,C31,Datos!$AD:$AD,$AN$1)</f>
        <v>0</v>
      </c>
      <c r="AP31" s="131">
        <v>0</v>
      </c>
      <c r="AQ31" s="421" t="str">
        <f t="shared" si="8"/>
        <v>S/D</v>
      </c>
      <c r="AR31" s="822"/>
      <c r="AS31" s="563"/>
      <c r="AT31" s="432">
        <f>COUNTIFS(Datos!$D:$D,C31,Datos!$AD:$AD,$AS$1)</f>
        <v>0</v>
      </c>
      <c r="AU31" s="131">
        <v>0</v>
      </c>
      <c r="AV31" s="421" t="str">
        <f t="shared" si="9"/>
        <v>S/D</v>
      </c>
      <c r="AW31" s="822"/>
      <c r="AX31" s="563"/>
      <c r="AY31" s="432">
        <f>COUNTIFS(Datos!$D:$D,C31,Datos!$AD:$AD,$AX$1)</f>
        <v>0</v>
      </c>
      <c r="AZ31" s="131">
        <v>0</v>
      </c>
      <c r="BA31" s="421" t="str">
        <f t="shared" si="10"/>
        <v>S/D</v>
      </c>
      <c r="BB31" s="822"/>
      <c r="BC31" s="563"/>
      <c r="BD31" s="432">
        <f>COUNTIFS(Datos!$D:$D,C31,Datos!$AD:$AD,$BC$1)</f>
        <v>0</v>
      </c>
      <c r="BE31" s="131">
        <v>0</v>
      </c>
      <c r="BF31" s="421" t="str">
        <f t="shared" si="11"/>
        <v>S/D</v>
      </c>
      <c r="BG31" s="822"/>
      <c r="BH31" s="563"/>
      <c r="BI31" s="432">
        <f>COUNTIFS(Datos!$D:$D,$C31,Datos!$AD:$AD,BH$1)</f>
        <v>0</v>
      </c>
      <c r="BJ31" s="131">
        <v>0</v>
      </c>
      <c r="BK31" s="421" t="str">
        <f t="shared" si="12"/>
        <v>S/D</v>
      </c>
      <c r="BL31" s="822"/>
      <c r="BM31" s="563"/>
      <c r="BN31" s="432"/>
      <c r="BO31" s="131"/>
      <c r="BP31" s="421"/>
      <c r="BQ31" s="822"/>
      <c r="BR31" s="563"/>
      <c r="BS31" s="432"/>
      <c r="BT31" s="131"/>
      <c r="BU31" s="421"/>
      <c r="BV31" s="822"/>
      <c r="BW31" s="563"/>
      <c r="BX31" s="432"/>
      <c r="BY31" s="131"/>
      <c r="BZ31" s="421"/>
      <c r="CA31" s="822"/>
      <c r="CB31" s="563"/>
      <c r="CC31" s="432"/>
      <c r="CD31" s="131"/>
      <c r="CE31" s="421"/>
      <c r="CF31" s="822"/>
      <c r="CG31" s="563"/>
      <c r="CH31" s="432"/>
      <c r="CI31" s="131"/>
      <c r="CJ31" s="421"/>
      <c r="CK31" s="822"/>
      <c r="CL31" s="563"/>
      <c r="CM31" s="432"/>
      <c r="CN31" s="131"/>
      <c r="CO31" s="421"/>
      <c r="CP31" s="822"/>
      <c r="CQ31" s="563"/>
      <c r="CR31" s="432"/>
      <c r="CS31" s="131"/>
      <c r="CT31" s="421"/>
      <c r="CU31" s="822"/>
      <c r="CV31" s="563"/>
      <c r="CW31" s="432"/>
      <c r="CX31" s="131"/>
      <c r="CY31" s="421"/>
      <c r="CZ31" s="822"/>
      <c r="DA31" s="563"/>
      <c r="DB31" s="432"/>
      <c r="DC31" s="131"/>
      <c r="DD31" s="421"/>
      <c r="DE31" s="822"/>
      <c r="DF31" s="563"/>
      <c r="DG31" s="432"/>
      <c r="DH31" s="131"/>
      <c r="DI31" s="421"/>
      <c r="DJ31" s="822"/>
    </row>
    <row r="32" spans="1:114" s="99" customFormat="1" ht="15.75" customHeight="1" thickBot="1" x14ac:dyDescent="0.3">
      <c r="A32" s="830"/>
      <c r="B32" s="551" t="str">
        <f t="shared" si="1"/>
        <v>Sem16</v>
      </c>
      <c r="C32" s="428">
        <v>43572</v>
      </c>
      <c r="D32" s="833"/>
      <c r="E32" s="555"/>
      <c r="F32" s="440">
        <f>COUNTIFS(Datos!$D:$D,C32,Datos!$AD:$AD,$E$1)</f>
        <v>0</v>
      </c>
      <c r="G32" s="441">
        <v>5</v>
      </c>
      <c r="H32" s="422">
        <f t="shared" si="0"/>
        <v>1</v>
      </c>
      <c r="I32" s="823"/>
      <c r="J32" s="564"/>
      <c r="K32" s="440">
        <f>COUNTIFS(Datos!D:D,C32,Datos!AD:AD,$J$1)</f>
        <v>1</v>
      </c>
      <c r="L32" s="441">
        <v>4</v>
      </c>
      <c r="M32" s="422">
        <f t="shared" si="2"/>
        <v>0.8</v>
      </c>
      <c r="N32" s="823"/>
      <c r="O32" s="564"/>
      <c r="P32" s="440">
        <f>COUNTIFS(Datos!$D:$D,C32,Datos!$AD:$AD,$O$1)</f>
        <v>0</v>
      </c>
      <c r="Q32" s="441">
        <v>0</v>
      </c>
      <c r="R32" s="422" t="str">
        <f t="shared" si="3"/>
        <v>S/D</v>
      </c>
      <c r="S32" s="823"/>
      <c r="T32" s="564"/>
      <c r="U32" s="440">
        <f>COUNTIFS(Datos!$D:$D,C32,Datos!$AD:$AD,$T$1)</f>
        <v>0</v>
      </c>
      <c r="V32" s="441">
        <v>1</v>
      </c>
      <c r="W32" s="422">
        <f t="shared" si="4"/>
        <v>1</v>
      </c>
      <c r="X32" s="823"/>
      <c r="Y32" s="564"/>
      <c r="Z32" s="440">
        <f>COUNTIFS(Datos!$D:$D,C32,Datos!$AD:$AD,$Y$1)</f>
        <v>0</v>
      </c>
      <c r="AA32" s="441">
        <v>2</v>
      </c>
      <c r="AB32" s="422">
        <f t="shared" si="5"/>
        <v>1</v>
      </c>
      <c r="AC32" s="823"/>
      <c r="AD32" s="564"/>
      <c r="AE32" s="440">
        <f>COUNTIFS(Datos!$D:$D,C32,Datos!$AD:$AD,$AD$1)</f>
        <v>0</v>
      </c>
      <c r="AF32" s="441">
        <v>0</v>
      </c>
      <c r="AG32" s="422" t="str">
        <f t="shared" si="6"/>
        <v>S/D</v>
      </c>
      <c r="AH32" s="823"/>
      <c r="AI32" s="564"/>
      <c r="AJ32" s="440">
        <f>COUNTIFS(Datos!$D:$D,C32,Datos!$AD:$AD,$AI$1)</f>
        <v>0</v>
      </c>
      <c r="AK32" s="441">
        <v>0</v>
      </c>
      <c r="AL32" s="422" t="str">
        <f t="shared" si="7"/>
        <v>S/D</v>
      </c>
      <c r="AM32" s="823"/>
      <c r="AN32" s="564"/>
      <c r="AO32" s="440">
        <f>COUNTIFS(Datos!$D:$D,C32,Datos!$AD:$AD,$AN$1)</f>
        <v>0</v>
      </c>
      <c r="AP32" s="441">
        <v>0</v>
      </c>
      <c r="AQ32" s="422" t="str">
        <f t="shared" si="8"/>
        <v>S/D</v>
      </c>
      <c r="AR32" s="823"/>
      <c r="AS32" s="564"/>
      <c r="AT32" s="440">
        <f>COUNTIFS(Datos!$D:$D,C32,Datos!$AD:$AD,$AS$1)</f>
        <v>0</v>
      </c>
      <c r="AU32" s="441">
        <v>0</v>
      </c>
      <c r="AV32" s="422" t="str">
        <f t="shared" si="9"/>
        <v>S/D</v>
      </c>
      <c r="AW32" s="823"/>
      <c r="AX32" s="564"/>
      <c r="AY32" s="440">
        <f>COUNTIFS(Datos!$D:$D,C32,Datos!$AD:$AD,$AX$1)</f>
        <v>0</v>
      </c>
      <c r="AZ32" s="441">
        <v>0</v>
      </c>
      <c r="BA32" s="422" t="str">
        <f t="shared" si="10"/>
        <v>S/D</v>
      </c>
      <c r="BB32" s="823"/>
      <c r="BC32" s="564"/>
      <c r="BD32" s="440">
        <f>COUNTIFS(Datos!$D:$D,C32,Datos!$AD:$AD,$BC$1)</f>
        <v>0</v>
      </c>
      <c r="BE32" s="441">
        <v>0</v>
      </c>
      <c r="BF32" s="422" t="str">
        <f t="shared" si="11"/>
        <v>S/D</v>
      </c>
      <c r="BG32" s="823"/>
      <c r="BH32" s="564"/>
      <c r="BI32" s="440">
        <f>COUNTIFS(Datos!$D:$D,$C32,Datos!$AD:$AD,BH$1)</f>
        <v>0</v>
      </c>
      <c r="BJ32" s="441">
        <v>0</v>
      </c>
      <c r="BK32" s="422" t="str">
        <f t="shared" si="12"/>
        <v>S/D</v>
      </c>
      <c r="BL32" s="823"/>
      <c r="BM32" s="564"/>
      <c r="BN32" s="440"/>
      <c r="BO32" s="441"/>
      <c r="BP32" s="422"/>
      <c r="BQ32" s="823"/>
      <c r="BR32" s="564"/>
      <c r="BS32" s="440"/>
      <c r="BT32" s="441"/>
      <c r="BU32" s="422"/>
      <c r="BV32" s="823"/>
      <c r="BW32" s="564"/>
      <c r="BX32" s="440"/>
      <c r="BY32" s="441"/>
      <c r="BZ32" s="422"/>
      <c r="CA32" s="823"/>
      <c r="CB32" s="564"/>
      <c r="CC32" s="440"/>
      <c r="CD32" s="441"/>
      <c r="CE32" s="422"/>
      <c r="CF32" s="823"/>
      <c r="CG32" s="564"/>
      <c r="CH32" s="440"/>
      <c r="CI32" s="441"/>
      <c r="CJ32" s="422"/>
      <c r="CK32" s="823"/>
      <c r="CL32" s="564"/>
      <c r="CM32" s="440"/>
      <c r="CN32" s="441"/>
      <c r="CO32" s="422"/>
      <c r="CP32" s="823"/>
      <c r="CQ32" s="564"/>
      <c r="CR32" s="440"/>
      <c r="CS32" s="441"/>
      <c r="CT32" s="422"/>
      <c r="CU32" s="823"/>
      <c r="CV32" s="564"/>
      <c r="CW32" s="440"/>
      <c r="CX32" s="441"/>
      <c r="CY32" s="422"/>
      <c r="CZ32" s="823"/>
      <c r="DA32" s="564"/>
      <c r="DB32" s="440"/>
      <c r="DC32" s="441"/>
      <c r="DD32" s="422"/>
      <c r="DE32" s="823"/>
      <c r="DF32" s="564"/>
      <c r="DG32" s="440"/>
      <c r="DH32" s="441"/>
      <c r="DI32" s="422"/>
      <c r="DJ32" s="823"/>
    </row>
    <row r="33" spans="1:114" ht="15.75" customHeight="1" x14ac:dyDescent="0.25">
      <c r="A33" s="828" t="s">
        <v>633</v>
      </c>
      <c r="B33" s="550" t="str">
        <f t="shared" si="1"/>
        <v>Sem17</v>
      </c>
      <c r="C33" s="423">
        <v>43577</v>
      </c>
      <c r="D33" s="831">
        <v>0.92</v>
      </c>
      <c r="E33" s="556"/>
      <c r="F33" s="436">
        <f>COUNTIFS(Datos!$D:$D,C33,Datos!$AD:$AD,$E$1)</f>
        <v>0</v>
      </c>
      <c r="G33" s="437">
        <v>5</v>
      </c>
      <c r="H33" s="420">
        <f t="shared" si="0"/>
        <v>1</v>
      </c>
      <c r="I33" s="821">
        <f>IFERROR(SUM(G33:G37)/SUM(F33:G37),"S/D")</f>
        <v>0.76923076923076927</v>
      </c>
      <c r="J33" s="565"/>
      <c r="K33" s="436">
        <f>COUNTIFS(Datos!D:D,C33,Datos!AD:AD,$J$1)</f>
        <v>2</v>
      </c>
      <c r="L33" s="437">
        <v>1</v>
      </c>
      <c r="M33" s="420">
        <f t="shared" si="2"/>
        <v>0.33333333333333331</v>
      </c>
      <c r="N33" s="821">
        <f>IFERROR(SUM(L33:L37)/SUM(K33:L37),"S/D")</f>
        <v>0.84</v>
      </c>
      <c r="O33" s="565"/>
      <c r="P33" s="436">
        <f>COUNTIFS(Datos!$D:$D,C33,Datos!$AD:$AD,$O$1)</f>
        <v>0</v>
      </c>
      <c r="Q33" s="437">
        <v>0</v>
      </c>
      <c r="R33" s="420" t="str">
        <f t="shared" si="3"/>
        <v>S/D</v>
      </c>
      <c r="S33" s="821">
        <f>IFERROR(SUM(Q33:Q37)/SUM(P33:Q37),"S/D")</f>
        <v>1</v>
      </c>
      <c r="T33" s="565"/>
      <c r="U33" s="436">
        <f>COUNTIFS(Datos!$D:$D,C33,Datos!$AD:$AD,$T$1)</f>
        <v>0</v>
      </c>
      <c r="V33" s="437">
        <v>0</v>
      </c>
      <c r="W33" s="420" t="str">
        <f t="shared" si="4"/>
        <v>S/D</v>
      </c>
      <c r="X33" s="821">
        <f>IFERROR(SUM(V33:V37)/SUM(U33:V37),"S/D")</f>
        <v>1</v>
      </c>
      <c r="Y33" s="565"/>
      <c r="Z33" s="436">
        <f>COUNTIFS(Datos!$D:$D,C33,Datos!$AD:$AD,$Y$1)</f>
        <v>0</v>
      </c>
      <c r="AA33" s="437">
        <v>1</v>
      </c>
      <c r="AB33" s="420">
        <f t="shared" si="5"/>
        <v>1</v>
      </c>
      <c r="AC33" s="821">
        <f>IFERROR(SUM(AA33:AA37)/SUM(Z33:AA37),"S/D")</f>
        <v>1</v>
      </c>
      <c r="AD33" s="565"/>
      <c r="AE33" s="436">
        <f>COUNTIFS(Datos!$D:$D,C33,Datos!$AD:$AD,$AD$1)</f>
        <v>0</v>
      </c>
      <c r="AF33" s="437">
        <v>0</v>
      </c>
      <c r="AG33" s="420" t="str">
        <f t="shared" si="6"/>
        <v>S/D</v>
      </c>
      <c r="AH33" s="821">
        <f>IFERROR(SUM(AF33:AF37)/SUM(AE33:AF37),"S/D")</f>
        <v>1</v>
      </c>
      <c r="AI33" s="565"/>
      <c r="AJ33" s="436">
        <f>COUNTIFS(Datos!$D:$D,C33,Datos!$AD:$AD,$AI$1)</f>
        <v>0</v>
      </c>
      <c r="AK33" s="437">
        <v>1</v>
      </c>
      <c r="AL33" s="420">
        <f t="shared" si="7"/>
        <v>1</v>
      </c>
      <c r="AM33" s="821">
        <f>IFERROR(SUM(AK33:AK37)/SUM(AJ33:AK37),"S/D")</f>
        <v>1</v>
      </c>
      <c r="AN33" s="565"/>
      <c r="AO33" s="436">
        <f>COUNTIFS(Datos!$D:$D,C33,Datos!$AD:$AD,$AN$1)</f>
        <v>0</v>
      </c>
      <c r="AP33" s="437">
        <v>0</v>
      </c>
      <c r="AQ33" s="420" t="str">
        <f t="shared" si="8"/>
        <v>S/D</v>
      </c>
      <c r="AR33" s="821" t="str">
        <f>IFERROR(SUM(AP33:AP37)/SUM(AO33:AP37),"S/D")</f>
        <v>S/D</v>
      </c>
      <c r="AS33" s="565"/>
      <c r="AT33" s="436">
        <f>COUNTIFS(Datos!$D:$D,C33,Datos!$AD:$AD,$AS$1)</f>
        <v>0</v>
      </c>
      <c r="AU33" s="437">
        <v>0</v>
      </c>
      <c r="AV33" s="420" t="str">
        <f t="shared" si="9"/>
        <v>S/D</v>
      </c>
      <c r="AW33" s="821" t="str">
        <f>IFERROR(SUM(AU33:AU37)/SUM(AT33:AU37),"S/D")</f>
        <v>S/D</v>
      </c>
      <c r="AX33" s="565"/>
      <c r="AY33" s="436">
        <f>COUNTIFS(Datos!$D:$D,C33,Datos!$AD:$AD,$AX$1)</f>
        <v>0</v>
      </c>
      <c r="AZ33" s="437">
        <v>0</v>
      </c>
      <c r="BA33" s="420" t="str">
        <f t="shared" si="10"/>
        <v>S/D</v>
      </c>
      <c r="BB33" s="821" t="str">
        <f>IFERROR(SUM(AZ33:AZ37)/SUM(AY33:AZ37),"S/D")</f>
        <v>S/D</v>
      </c>
      <c r="BC33" s="565"/>
      <c r="BD33" s="436">
        <f>COUNTIFS(Datos!$D:$D,C33,Datos!$AD:$AD,$BC$1)</f>
        <v>0</v>
      </c>
      <c r="BE33" s="437">
        <v>0</v>
      </c>
      <c r="BF33" s="420" t="str">
        <f t="shared" si="11"/>
        <v>S/D</v>
      </c>
      <c r="BG33" s="821" t="str">
        <f>IFERROR(SUM(BE33:BE37)/SUM(BD33:BE37),"S/D")</f>
        <v>S/D</v>
      </c>
      <c r="BH33" s="565"/>
      <c r="BI33" s="436">
        <f>COUNTIFS(Datos!$D:$D,$C33,Datos!$AD:$AD,BH$1)</f>
        <v>0</v>
      </c>
      <c r="BJ33" s="437">
        <v>0</v>
      </c>
      <c r="BK33" s="420" t="str">
        <f t="shared" si="12"/>
        <v>S/D</v>
      </c>
      <c r="BL33" s="821" t="str">
        <f>IFERROR(SUM(BJ33:BJ37)/SUM(BI33:BJ37),"S/D")</f>
        <v>S/D</v>
      </c>
      <c r="BM33" s="565"/>
      <c r="BN33" s="436"/>
      <c r="BO33" s="437"/>
      <c r="BP33" s="420"/>
      <c r="BQ33" s="821"/>
      <c r="BR33" s="565"/>
      <c r="BS33" s="436"/>
      <c r="BT33" s="437"/>
      <c r="BU33" s="420"/>
      <c r="BV33" s="821"/>
      <c r="BW33" s="565"/>
      <c r="BX33" s="436"/>
      <c r="BY33" s="437"/>
      <c r="BZ33" s="420"/>
      <c r="CA33" s="821"/>
      <c r="CB33" s="565"/>
      <c r="CC33" s="436"/>
      <c r="CD33" s="437"/>
      <c r="CE33" s="420"/>
      <c r="CF33" s="821"/>
      <c r="CG33" s="565"/>
      <c r="CH33" s="436"/>
      <c r="CI33" s="437"/>
      <c r="CJ33" s="420"/>
      <c r="CK33" s="821"/>
      <c r="CL33" s="565"/>
      <c r="CM33" s="436"/>
      <c r="CN33" s="437"/>
      <c r="CO33" s="420"/>
      <c r="CP33" s="821"/>
      <c r="CQ33" s="565"/>
      <c r="CR33" s="436"/>
      <c r="CS33" s="437"/>
      <c r="CT33" s="420"/>
      <c r="CU33" s="821"/>
      <c r="CV33" s="565"/>
      <c r="CW33" s="436"/>
      <c r="CX33" s="437"/>
      <c r="CY33" s="420"/>
      <c r="CZ33" s="821"/>
      <c r="DA33" s="565"/>
      <c r="DB33" s="436"/>
      <c r="DC33" s="437"/>
      <c r="DD33" s="420"/>
      <c r="DE33" s="821"/>
      <c r="DF33" s="565"/>
      <c r="DG33" s="436"/>
      <c r="DH33" s="437"/>
      <c r="DI33" s="420"/>
      <c r="DJ33" s="821"/>
    </row>
    <row r="34" spans="1:114" ht="15.75" customHeight="1" x14ac:dyDescent="0.25">
      <c r="A34" s="829"/>
      <c r="B34" s="550" t="str">
        <f t="shared" si="1"/>
        <v>Sem17</v>
      </c>
      <c r="C34" s="424">
        <v>43578</v>
      </c>
      <c r="D34" s="832"/>
      <c r="E34" s="554"/>
      <c r="F34" s="432">
        <f>COUNTIFS(Datos!$D:$D,C34,Datos!$AD:$AD,$E$1)</f>
        <v>2</v>
      </c>
      <c r="G34" s="131">
        <v>6</v>
      </c>
      <c r="H34" s="421">
        <f t="shared" si="0"/>
        <v>0.75</v>
      </c>
      <c r="I34" s="822"/>
      <c r="J34" s="563"/>
      <c r="K34" s="432">
        <f>COUNTIFS(Datos!D:D,C34,Datos!AD:AD,$J$1)</f>
        <v>0</v>
      </c>
      <c r="L34" s="131">
        <v>5</v>
      </c>
      <c r="M34" s="421">
        <f t="shared" si="2"/>
        <v>1</v>
      </c>
      <c r="N34" s="822"/>
      <c r="O34" s="563"/>
      <c r="P34" s="432">
        <f>COUNTIFS(Datos!$D:$D,C34,Datos!$AD:$AD,$O$1)</f>
        <v>0</v>
      </c>
      <c r="Q34" s="131">
        <v>0</v>
      </c>
      <c r="R34" s="421" t="str">
        <f t="shared" si="3"/>
        <v>S/D</v>
      </c>
      <c r="S34" s="822"/>
      <c r="T34" s="563"/>
      <c r="U34" s="432">
        <f>COUNTIFS(Datos!$D:$D,C34,Datos!$AD:$AD,$T$1)</f>
        <v>0</v>
      </c>
      <c r="V34" s="131">
        <v>3</v>
      </c>
      <c r="W34" s="421">
        <f t="shared" si="4"/>
        <v>1</v>
      </c>
      <c r="X34" s="822"/>
      <c r="Y34" s="563"/>
      <c r="Z34" s="432">
        <f>COUNTIFS(Datos!$D:$D,C34,Datos!$AD:$AD,$Y$1)</f>
        <v>0</v>
      </c>
      <c r="AA34" s="131">
        <v>0</v>
      </c>
      <c r="AB34" s="421" t="str">
        <f t="shared" si="5"/>
        <v>S/D</v>
      </c>
      <c r="AC34" s="822"/>
      <c r="AD34" s="563"/>
      <c r="AE34" s="432">
        <f>COUNTIFS(Datos!$D:$D,C34,Datos!$AD:$AD,$AD$1)</f>
        <v>0</v>
      </c>
      <c r="AF34" s="131">
        <v>2</v>
      </c>
      <c r="AG34" s="421">
        <f t="shared" si="6"/>
        <v>1</v>
      </c>
      <c r="AH34" s="822"/>
      <c r="AI34" s="563"/>
      <c r="AJ34" s="432">
        <f>COUNTIFS(Datos!$D:$D,C34,Datos!$AD:$AD,$AI$1)</f>
        <v>0</v>
      </c>
      <c r="AK34" s="131">
        <v>5</v>
      </c>
      <c r="AL34" s="421">
        <f t="shared" si="7"/>
        <v>1</v>
      </c>
      <c r="AM34" s="822"/>
      <c r="AN34" s="563"/>
      <c r="AO34" s="432">
        <f>COUNTIFS(Datos!$D:$D,C34,Datos!$AD:$AD,$AN$1)</f>
        <v>0</v>
      </c>
      <c r="AP34" s="131">
        <v>0</v>
      </c>
      <c r="AQ34" s="421" t="str">
        <f t="shared" si="8"/>
        <v>S/D</v>
      </c>
      <c r="AR34" s="822"/>
      <c r="AS34" s="563"/>
      <c r="AT34" s="432">
        <f>COUNTIFS(Datos!$D:$D,C34,Datos!$AD:$AD,$AS$1)</f>
        <v>0</v>
      </c>
      <c r="AU34" s="131">
        <v>0</v>
      </c>
      <c r="AV34" s="421" t="str">
        <f t="shared" si="9"/>
        <v>S/D</v>
      </c>
      <c r="AW34" s="822"/>
      <c r="AX34" s="563"/>
      <c r="AY34" s="432">
        <f>COUNTIFS(Datos!$D:$D,C34,Datos!$AD:$AD,$AX$1)</f>
        <v>0</v>
      </c>
      <c r="AZ34" s="131">
        <v>0</v>
      </c>
      <c r="BA34" s="421" t="str">
        <f t="shared" si="10"/>
        <v>S/D</v>
      </c>
      <c r="BB34" s="822"/>
      <c r="BC34" s="563"/>
      <c r="BD34" s="432">
        <f>COUNTIFS(Datos!$D:$D,C34,Datos!$AD:$AD,$BC$1)</f>
        <v>0</v>
      </c>
      <c r="BE34" s="131">
        <v>0</v>
      </c>
      <c r="BF34" s="421" t="str">
        <f t="shared" si="11"/>
        <v>S/D</v>
      </c>
      <c r="BG34" s="822"/>
      <c r="BH34" s="563"/>
      <c r="BI34" s="432">
        <f>COUNTIFS(Datos!$D:$D,$C34,Datos!$AD:$AD,BH$1)</f>
        <v>0</v>
      </c>
      <c r="BJ34" s="131">
        <v>0</v>
      </c>
      <c r="BK34" s="421" t="str">
        <f t="shared" si="12"/>
        <v>S/D</v>
      </c>
      <c r="BL34" s="822"/>
      <c r="BM34" s="563"/>
      <c r="BN34" s="432"/>
      <c r="BO34" s="131"/>
      <c r="BP34" s="421"/>
      <c r="BQ34" s="822"/>
      <c r="BR34" s="563"/>
      <c r="BS34" s="432"/>
      <c r="BT34" s="131"/>
      <c r="BU34" s="421"/>
      <c r="BV34" s="822"/>
      <c r="BW34" s="563"/>
      <c r="BX34" s="432"/>
      <c r="BY34" s="131"/>
      <c r="BZ34" s="421"/>
      <c r="CA34" s="822"/>
      <c r="CB34" s="563"/>
      <c r="CC34" s="432"/>
      <c r="CD34" s="131"/>
      <c r="CE34" s="421"/>
      <c r="CF34" s="822"/>
      <c r="CG34" s="563"/>
      <c r="CH34" s="432"/>
      <c r="CI34" s="131"/>
      <c r="CJ34" s="421"/>
      <c r="CK34" s="822"/>
      <c r="CL34" s="563"/>
      <c r="CM34" s="432"/>
      <c r="CN34" s="131"/>
      <c r="CO34" s="421"/>
      <c r="CP34" s="822"/>
      <c r="CQ34" s="563"/>
      <c r="CR34" s="432"/>
      <c r="CS34" s="131"/>
      <c r="CT34" s="421"/>
      <c r="CU34" s="822"/>
      <c r="CV34" s="563"/>
      <c r="CW34" s="432"/>
      <c r="CX34" s="131"/>
      <c r="CY34" s="421"/>
      <c r="CZ34" s="822"/>
      <c r="DA34" s="563"/>
      <c r="DB34" s="432"/>
      <c r="DC34" s="131"/>
      <c r="DD34" s="421"/>
      <c r="DE34" s="822"/>
      <c r="DF34" s="563"/>
      <c r="DG34" s="432"/>
      <c r="DH34" s="131"/>
      <c r="DI34" s="421"/>
      <c r="DJ34" s="822"/>
    </row>
    <row r="35" spans="1:114" ht="15.75" customHeight="1" x14ac:dyDescent="0.25">
      <c r="A35" s="829"/>
      <c r="B35" s="550" t="str">
        <f t="shared" si="1"/>
        <v>Sem17</v>
      </c>
      <c r="C35" s="424">
        <v>43579</v>
      </c>
      <c r="D35" s="832"/>
      <c r="E35" s="554"/>
      <c r="F35" s="432">
        <f>COUNTIFS(Datos!$D:$D,C35,Datos!$AD:$AD,$E$1)</f>
        <v>0</v>
      </c>
      <c r="G35" s="131">
        <v>3</v>
      </c>
      <c r="H35" s="421">
        <f t="shared" ref="H35:H66" si="13">IFERROR(G35/(G35+F35),"S/D")</f>
        <v>1</v>
      </c>
      <c r="I35" s="822"/>
      <c r="J35" s="563"/>
      <c r="K35" s="432">
        <f>COUNTIFS(Datos!D:D,C35,Datos!AD:AD,$J$1)</f>
        <v>0</v>
      </c>
      <c r="L35" s="131">
        <v>5</v>
      </c>
      <c r="M35" s="421">
        <f t="shared" si="2"/>
        <v>1</v>
      </c>
      <c r="N35" s="822"/>
      <c r="O35" s="563"/>
      <c r="P35" s="432">
        <f>COUNTIFS(Datos!$D:$D,C35,Datos!$AD:$AD,$O$1)</f>
        <v>0</v>
      </c>
      <c r="Q35" s="131">
        <v>1</v>
      </c>
      <c r="R35" s="421">
        <f t="shared" si="3"/>
        <v>1</v>
      </c>
      <c r="S35" s="822"/>
      <c r="T35" s="563"/>
      <c r="U35" s="432">
        <f>COUNTIFS(Datos!$D:$D,C35,Datos!$AD:$AD,$T$1)</f>
        <v>0</v>
      </c>
      <c r="V35" s="131">
        <v>0</v>
      </c>
      <c r="W35" s="421" t="str">
        <f t="shared" si="4"/>
        <v>S/D</v>
      </c>
      <c r="X35" s="822"/>
      <c r="Y35" s="563"/>
      <c r="Z35" s="432">
        <f>COUNTIFS(Datos!$D:$D,C35,Datos!$AD:$AD,$Y$1)</f>
        <v>0</v>
      </c>
      <c r="AA35" s="131">
        <v>4</v>
      </c>
      <c r="AB35" s="421">
        <f t="shared" si="5"/>
        <v>1</v>
      </c>
      <c r="AC35" s="822"/>
      <c r="AD35" s="563"/>
      <c r="AE35" s="432">
        <f>COUNTIFS(Datos!$D:$D,C35,Datos!$AD:$AD,$AD$1)</f>
        <v>0</v>
      </c>
      <c r="AF35" s="131">
        <v>0</v>
      </c>
      <c r="AG35" s="421" t="str">
        <f t="shared" si="6"/>
        <v>S/D</v>
      </c>
      <c r="AH35" s="822"/>
      <c r="AI35" s="563"/>
      <c r="AJ35" s="432">
        <f>COUNTIFS(Datos!$D:$D,C35,Datos!$AD:$AD,$AI$1)</f>
        <v>0</v>
      </c>
      <c r="AK35" s="131">
        <v>0</v>
      </c>
      <c r="AL35" s="421" t="str">
        <f t="shared" si="7"/>
        <v>S/D</v>
      </c>
      <c r="AM35" s="822"/>
      <c r="AN35" s="563"/>
      <c r="AO35" s="432">
        <f>COUNTIFS(Datos!$D:$D,C35,Datos!$AD:$AD,$AN$1)</f>
        <v>0</v>
      </c>
      <c r="AP35" s="131">
        <v>0</v>
      </c>
      <c r="AQ35" s="421" t="str">
        <f t="shared" si="8"/>
        <v>S/D</v>
      </c>
      <c r="AR35" s="822"/>
      <c r="AS35" s="563"/>
      <c r="AT35" s="432">
        <f>COUNTIFS(Datos!$D:$D,C35,Datos!$AD:$AD,$AS$1)</f>
        <v>0</v>
      </c>
      <c r="AU35" s="131">
        <v>0</v>
      </c>
      <c r="AV35" s="421" t="str">
        <f t="shared" si="9"/>
        <v>S/D</v>
      </c>
      <c r="AW35" s="822"/>
      <c r="AX35" s="563"/>
      <c r="AY35" s="432">
        <f>COUNTIFS(Datos!$D:$D,C35,Datos!$AD:$AD,$AX$1)</f>
        <v>0</v>
      </c>
      <c r="AZ35" s="131">
        <v>0</v>
      </c>
      <c r="BA35" s="421" t="str">
        <f t="shared" si="10"/>
        <v>S/D</v>
      </c>
      <c r="BB35" s="822"/>
      <c r="BC35" s="563"/>
      <c r="BD35" s="432">
        <f>COUNTIFS(Datos!$D:$D,C35,Datos!$AD:$AD,$BC$1)</f>
        <v>0</v>
      </c>
      <c r="BE35" s="131">
        <v>0</v>
      </c>
      <c r="BF35" s="421" t="str">
        <f t="shared" si="11"/>
        <v>S/D</v>
      </c>
      <c r="BG35" s="822"/>
      <c r="BH35" s="563"/>
      <c r="BI35" s="432">
        <f>COUNTIFS(Datos!$D:$D,$C35,Datos!$AD:$AD,BH$1)</f>
        <v>0</v>
      </c>
      <c r="BJ35" s="131">
        <v>0</v>
      </c>
      <c r="BK35" s="421" t="str">
        <f t="shared" si="12"/>
        <v>S/D</v>
      </c>
      <c r="BL35" s="822"/>
      <c r="BM35" s="563"/>
      <c r="BN35" s="432"/>
      <c r="BO35" s="131"/>
      <c r="BP35" s="421"/>
      <c r="BQ35" s="822"/>
      <c r="BR35" s="563"/>
      <c r="BS35" s="432"/>
      <c r="BT35" s="131"/>
      <c r="BU35" s="421"/>
      <c r="BV35" s="822"/>
      <c r="BW35" s="563"/>
      <c r="BX35" s="432"/>
      <c r="BY35" s="131"/>
      <c r="BZ35" s="421"/>
      <c r="CA35" s="822"/>
      <c r="CB35" s="563"/>
      <c r="CC35" s="432"/>
      <c r="CD35" s="131"/>
      <c r="CE35" s="421"/>
      <c r="CF35" s="822"/>
      <c r="CG35" s="563"/>
      <c r="CH35" s="432"/>
      <c r="CI35" s="131"/>
      <c r="CJ35" s="421"/>
      <c r="CK35" s="822"/>
      <c r="CL35" s="563"/>
      <c r="CM35" s="432"/>
      <c r="CN35" s="131"/>
      <c r="CO35" s="421"/>
      <c r="CP35" s="822"/>
      <c r="CQ35" s="563"/>
      <c r="CR35" s="432"/>
      <c r="CS35" s="131"/>
      <c r="CT35" s="421"/>
      <c r="CU35" s="822"/>
      <c r="CV35" s="563"/>
      <c r="CW35" s="432"/>
      <c r="CX35" s="131"/>
      <c r="CY35" s="421"/>
      <c r="CZ35" s="822"/>
      <c r="DA35" s="563"/>
      <c r="DB35" s="432"/>
      <c r="DC35" s="131"/>
      <c r="DD35" s="421"/>
      <c r="DE35" s="822"/>
      <c r="DF35" s="563"/>
      <c r="DG35" s="432"/>
      <c r="DH35" s="131"/>
      <c r="DI35" s="421"/>
      <c r="DJ35" s="822"/>
    </row>
    <row r="36" spans="1:114" ht="15.75" customHeight="1" x14ac:dyDescent="0.25">
      <c r="A36" s="829"/>
      <c r="B36" s="550" t="str">
        <f t="shared" si="1"/>
        <v>Sem17</v>
      </c>
      <c r="C36" s="424">
        <v>43580</v>
      </c>
      <c r="D36" s="832"/>
      <c r="E36" s="554"/>
      <c r="F36" s="432">
        <f>COUNTIFS(Datos!$D:$D,C36,Datos!$AD:$AD,$E$1)</f>
        <v>2</v>
      </c>
      <c r="G36" s="131">
        <v>3</v>
      </c>
      <c r="H36" s="421">
        <f t="shared" si="13"/>
        <v>0.6</v>
      </c>
      <c r="I36" s="822"/>
      <c r="J36" s="563"/>
      <c r="K36" s="432">
        <f>COUNTIFS(Datos!D:D,C36,Datos!AD:AD,$J$1)</f>
        <v>0</v>
      </c>
      <c r="L36" s="131">
        <v>8</v>
      </c>
      <c r="M36" s="421">
        <f t="shared" si="2"/>
        <v>1</v>
      </c>
      <c r="N36" s="822"/>
      <c r="O36" s="563"/>
      <c r="P36" s="432">
        <f>COUNTIFS(Datos!$D:$D,C36,Datos!$AD:$AD,$O$1)</f>
        <v>0</v>
      </c>
      <c r="Q36" s="131">
        <v>0</v>
      </c>
      <c r="R36" s="421" t="str">
        <f t="shared" si="3"/>
        <v>S/D</v>
      </c>
      <c r="S36" s="822"/>
      <c r="T36" s="563"/>
      <c r="U36" s="432">
        <f>COUNTIFS(Datos!$D:$D,C36,Datos!$AD:$AD,$T$1)</f>
        <v>0</v>
      </c>
      <c r="V36" s="131">
        <v>1</v>
      </c>
      <c r="W36" s="421">
        <f t="shared" si="4"/>
        <v>1</v>
      </c>
      <c r="X36" s="822"/>
      <c r="Y36" s="563"/>
      <c r="Z36" s="432">
        <f>COUNTIFS(Datos!$D:$D,C36,Datos!$AD:$AD,$Y$1)</f>
        <v>0</v>
      </c>
      <c r="AA36" s="131">
        <v>0</v>
      </c>
      <c r="AB36" s="421" t="str">
        <f t="shared" si="5"/>
        <v>S/D</v>
      </c>
      <c r="AC36" s="822"/>
      <c r="AD36" s="563"/>
      <c r="AE36" s="432">
        <f>COUNTIFS(Datos!$D:$D,C36,Datos!$AD:$AD,$AD$1)</f>
        <v>0</v>
      </c>
      <c r="AF36" s="131">
        <v>0</v>
      </c>
      <c r="AG36" s="421" t="str">
        <f t="shared" si="6"/>
        <v>S/D</v>
      </c>
      <c r="AH36" s="822"/>
      <c r="AI36" s="563"/>
      <c r="AJ36" s="432">
        <f>COUNTIFS(Datos!$D:$D,C36,Datos!$AD:$AD,$AI$1)</f>
        <v>0</v>
      </c>
      <c r="AK36" s="131">
        <v>2</v>
      </c>
      <c r="AL36" s="421">
        <f t="shared" si="7"/>
        <v>1</v>
      </c>
      <c r="AM36" s="822"/>
      <c r="AN36" s="563"/>
      <c r="AO36" s="432">
        <f>COUNTIFS(Datos!$D:$D,C36,Datos!$AD:$AD,$AN$1)</f>
        <v>0</v>
      </c>
      <c r="AP36" s="131">
        <v>0</v>
      </c>
      <c r="AQ36" s="421" t="str">
        <f t="shared" si="8"/>
        <v>S/D</v>
      </c>
      <c r="AR36" s="822"/>
      <c r="AS36" s="563"/>
      <c r="AT36" s="432">
        <f>COUNTIFS(Datos!$D:$D,C36,Datos!$AD:$AD,$AS$1)</f>
        <v>0</v>
      </c>
      <c r="AU36" s="131">
        <v>0</v>
      </c>
      <c r="AV36" s="421" t="str">
        <f t="shared" si="9"/>
        <v>S/D</v>
      </c>
      <c r="AW36" s="822"/>
      <c r="AX36" s="563"/>
      <c r="AY36" s="432">
        <f>COUNTIFS(Datos!$D:$D,C36,Datos!$AD:$AD,$AX$1)</f>
        <v>0</v>
      </c>
      <c r="AZ36" s="131">
        <v>0</v>
      </c>
      <c r="BA36" s="421" t="str">
        <f t="shared" si="10"/>
        <v>S/D</v>
      </c>
      <c r="BB36" s="822"/>
      <c r="BC36" s="563"/>
      <c r="BD36" s="432">
        <f>COUNTIFS(Datos!$D:$D,C36,Datos!$AD:$AD,$BC$1)</f>
        <v>0</v>
      </c>
      <c r="BE36" s="131">
        <v>0</v>
      </c>
      <c r="BF36" s="421" t="str">
        <f t="shared" si="11"/>
        <v>S/D</v>
      </c>
      <c r="BG36" s="822"/>
      <c r="BH36" s="563"/>
      <c r="BI36" s="432">
        <f>COUNTIFS(Datos!$D:$D,$C36,Datos!$AD:$AD,BH$1)</f>
        <v>0</v>
      </c>
      <c r="BJ36" s="131">
        <v>0</v>
      </c>
      <c r="BK36" s="421" t="str">
        <f t="shared" si="12"/>
        <v>S/D</v>
      </c>
      <c r="BL36" s="822"/>
      <c r="BM36" s="563"/>
      <c r="BN36" s="432"/>
      <c r="BO36" s="131"/>
      <c r="BP36" s="421"/>
      <c r="BQ36" s="822"/>
      <c r="BR36" s="563"/>
      <c r="BS36" s="432"/>
      <c r="BT36" s="131"/>
      <c r="BU36" s="421"/>
      <c r="BV36" s="822"/>
      <c r="BW36" s="563"/>
      <c r="BX36" s="432"/>
      <c r="BY36" s="131"/>
      <c r="BZ36" s="421"/>
      <c r="CA36" s="822"/>
      <c r="CB36" s="563"/>
      <c r="CC36" s="432"/>
      <c r="CD36" s="131"/>
      <c r="CE36" s="421"/>
      <c r="CF36" s="822"/>
      <c r="CG36" s="563"/>
      <c r="CH36" s="432"/>
      <c r="CI36" s="131"/>
      <c r="CJ36" s="421"/>
      <c r="CK36" s="822"/>
      <c r="CL36" s="563"/>
      <c r="CM36" s="432"/>
      <c r="CN36" s="131"/>
      <c r="CO36" s="421"/>
      <c r="CP36" s="822"/>
      <c r="CQ36" s="563"/>
      <c r="CR36" s="432"/>
      <c r="CS36" s="131"/>
      <c r="CT36" s="421"/>
      <c r="CU36" s="822"/>
      <c r="CV36" s="563"/>
      <c r="CW36" s="432"/>
      <c r="CX36" s="131"/>
      <c r="CY36" s="421"/>
      <c r="CZ36" s="822"/>
      <c r="DA36" s="563"/>
      <c r="DB36" s="432"/>
      <c r="DC36" s="131"/>
      <c r="DD36" s="421"/>
      <c r="DE36" s="822"/>
      <c r="DF36" s="563"/>
      <c r="DG36" s="432"/>
      <c r="DH36" s="131"/>
      <c r="DI36" s="421"/>
      <c r="DJ36" s="822"/>
    </row>
    <row r="37" spans="1:114" s="99" customFormat="1" ht="15.75" customHeight="1" thickBot="1" x14ac:dyDescent="0.3">
      <c r="A37" s="830"/>
      <c r="B37" s="551" t="str">
        <f t="shared" si="1"/>
        <v>Sem17</v>
      </c>
      <c r="C37" s="425">
        <v>43581</v>
      </c>
      <c r="D37" s="833"/>
      <c r="E37" s="555"/>
      <c r="F37" s="440">
        <f>COUNTIFS(Datos!$D:$D,C37,Datos!$AD:$AD,$E$1)</f>
        <v>2</v>
      </c>
      <c r="G37" s="441">
        <v>3</v>
      </c>
      <c r="H37" s="422">
        <f t="shared" si="13"/>
        <v>0.6</v>
      </c>
      <c r="I37" s="823"/>
      <c r="J37" s="564"/>
      <c r="K37" s="440">
        <f>COUNTIFS(Datos!D:D,C37,Datos!AD:AD,$J$1)</f>
        <v>2</v>
      </c>
      <c r="L37" s="441">
        <v>2</v>
      </c>
      <c r="M37" s="422">
        <f t="shared" si="2"/>
        <v>0.5</v>
      </c>
      <c r="N37" s="823"/>
      <c r="O37" s="564"/>
      <c r="P37" s="440">
        <f>COUNTIFS(Datos!$D:$D,C37,Datos!$AD:$AD,$O$1)</f>
        <v>0</v>
      </c>
      <c r="Q37" s="441">
        <v>1</v>
      </c>
      <c r="R37" s="422">
        <f t="shared" si="3"/>
        <v>1</v>
      </c>
      <c r="S37" s="823"/>
      <c r="T37" s="564"/>
      <c r="U37" s="440">
        <f>COUNTIFS(Datos!$D:$D,C37,Datos!$AD:$AD,$T$1)</f>
        <v>0</v>
      </c>
      <c r="V37" s="441">
        <v>0</v>
      </c>
      <c r="W37" s="422" t="str">
        <f t="shared" si="4"/>
        <v>S/D</v>
      </c>
      <c r="X37" s="823"/>
      <c r="Y37" s="564"/>
      <c r="Z37" s="440">
        <f>COUNTIFS(Datos!$D:$D,C37,Datos!$AD:$AD,$Y$1)</f>
        <v>0</v>
      </c>
      <c r="AA37" s="441">
        <v>0</v>
      </c>
      <c r="AB37" s="422" t="str">
        <f t="shared" si="5"/>
        <v>S/D</v>
      </c>
      <c r="AC37" s="823"/>
      <c r="AD37" s="564"/>
      <c r="AE37" s="440">
        <f>COUNTIFS(Datos!$D:$D,C37,Datos!$AD:$AD,$AD$1)</f>
        <v>0</v>
      </c>
      <c r="AF37" s="441">
        <v>2</v>
      </c>
      <c r="AG37" s="422">
        <f t="shared" si="6"/>
        <v>1</v>
      </c>
      <c r="AH37" s="823"/>
      <c r="AI37" s="564"/>
      <c r="AJ37" s="440">
        <f>COUNTIFS(Datos!$D:$D,C37,Datos!$AD:$AD,$AI$1)</f>
        <v>0</v>
      </c>
      <c r="AK37" s="441">
        <v>2</v>
      </c>
      <c r="AL37" s="422">
        <f t="shared" si="7"/>
        <v>1</v>
      </c>
      <c r="AM37" s="823"/>
      <c r="AN37" s="564"/>
      <c r="AO37" s="440">
        <f>COUNTIFS(Datos!$D:$D,C37,Datos!$AD:$AD,$AN$1)</f>
        <v>0</v>
      </c>
      <c r="AP37" s="441">
        <v>0</v>
      </c>
      <c r="AQ37" s="422" t="str">
        <f t="shared" si="8"/>
        <v>S/D</v>
      </c>
      <c r="AR37" s="823"/>
      <c r="AS37" s="564"/>
      <c r="AT37" s="440">
        <f>COUNTIFS(Datos!$D:$D,C37,Datos!$AD:$AD,$AS$1)</f>
        <v>0</v>
      </c>
      <c r="AU37" s="441">
        <v>0</v>
      </c>
      <c r="AV37" s="422" t="str">
        <f t="shared" si="9"/>
        <v>S/D</v>
      </c>
      <c r="AW37" s="823"/>
      <c r="AX37" s="564"/>
      <c r="AY37" s="440">
        <f>COUNTIFS(Datos!$D:$D,C37,Datos!$AD:$AD,$AX$1)</f>
        <v>0</v>
      </c>
      <c r="AZ37" s="441">
        <v>0</v>
      </c>
      <c r="BA37" s="422" t="str">
        <f t="shared" si="10"/>
        <v>S/D</v>
      </c>
      <c r="BB37" s="823"/>
      <c r="BC37" s="564"/>
      <c r="BD37" s="440">
        <f>COUNTIFS(Datos!$D:$D,C37,Datos!$AD:$AD,$BC$1)</f>
        <v>0</v>
      </c>
      <c r="BE37" s="441">
        <v>0</v>
      </c>
      <c r="BF37" s="422" t="str">
        <f t="shared" si="11"/>
        <v>S/D</v>
      </c>
      <c r="BG37" s="823"/>
      <c r="BH37" s="564"/>
      <c r="BI37" s="440">
        <f>COUNTIFS(Datos!$D:$D,$C37,Datos!$AD:$AD,BH$1)</f>
        <v>0</v>
      </c>
      <c r="BJ37" s="441">
        <v>0</v>
      </c>
      <c r="BK37" s="422" t="str">
        <f t="shared" si="12"/>
        <v>S/D</v>
      </c>
      <c r="BL37" s="823"/>
      <c r="BM37" s="564"/>
      <c r="BN37" s="440"/>
      <c r="BO37" s="441"/>
      <c r="BP37" s="422"/>
      <c r="BQ37" s="823"/>
      <c r="BR37" s="564"/>
      <c r="BS37" s="440"/>
      <c r="BT37" s="441"/>
      <c r="BU37" s="422"/>
      <c r="BV37" s="823"/>
      <c r="BW37" s="564"/>
      <c r="BX37" s="440"/>
      <c r="BY37" s="441"/>
      <c r="BZ37" s="422"/>
      <c r="CA37" s="823"/>
      <c r="CB37" s="564"/>
      <c r="CC37" s="440"/>
      <c r="CD37" s="441"/>
      <c r="CE37" s="422"/>
      <c r="CF37" s="823"/>
      <c r="CG37" s="564"/>
      <c r="CH37" s="440"/>
      <c r="CI37" s="441"/>
      <c r="CJ37" s="422"/>
      <c r="CK37" s="823"/>
      <c r="CL37" s="564"/>
      <c r="CM37" s="440"/>
      <c r="CN37" s="441"/>
      <c r="CO37" s="422"/>
      <c r="CP37" s="823"/>
      <c r="CQ37" s="564"/>
      <c r="CR37" s="440"/>
      <c r="CS37" s="441"/>
      <c r="CT37" s="422"/>
      <c r="CU37" s="823"/>
      <c r="CV37" s="564"/>
      <c r="CW37" s="440"/>
      <c r="CX37" s="441"/>
      <c r="CY37" s="422"/>
      <c r="CZ37" s="823"/>
      <c r="DA37" s="564"/>
      <c r="DB37" s="440"/>
      <c r="DC37" s="441"/>
      <c r="DD37" s="422"/>
      <c r="DE37" s="823"/>
      <c r="DF37" s="564"/>
      <c r="DG37" s="440"/>
      <c r="DH37" s="441"/>
      <c r="DI37" s="422"/>
      <c r="DJ37" s="823"/>
    </row>
    <row r="38" spans="1:114" s="99" customFormat="1" ht="15.75" customHeight="1" thickBot="1" x14ac:dyDescent="0.3">
      <c r="A38" s="442" t="s">
        <v>634</v>
      </c>
      <c r="B38" s="551" t="str">
        <f t="shared" si="1"/>
        <v>Sem18</v>
      </c>
      <c r="C38" s="438">
        <v>43584</v>
      </c>
      <c r="D38" s="439">
        <v>0.92</v>
      </c>
      <c r="E38" s="557"/>
      <c r="F38" s="443">
        <f>COUNTIFS(Datos!$D:$D,C38,Datos!$AD:$AD,$E$1)</f>
        <v>1</v>
      </c>
      <c r="G38" s="444">
        <v>5</v>
      </c>
      <c r="H38" s="445">
        <f t="shared" si="13"/>
        <v>0.83333333333333337</v>
      </c>
      <c r="I38" s="446">
        <f>IFERROR(SUM(G38)/SUM(F38:G38),"S/D")</f>
        <v>0.83333333333333337</v>
      </c>
      <c r="J38" s="566"/>
      <c r="K38" s="443">
        <f>COUNTIFS(Datos!D:D,C38,Datos!AD:AD,$J$1)</f>
        <v>0</v>
      </c>
      <c r="L38" s="444">
        <v>4</v>
      </c>
      <c r="M38" s="445">
        <f t="shared" si="2"/>
        <v>1</v>
      </c>
      <c r="N38" s="446">
        <f>IFERROR(SUM(L38)/SUM(K38:L38),"S/D")</f>
        <v>1</v>
      </c>
      <c r="O38" s="566"/>
      <c r="P38" s="443">
        <f>COUNTIFS(Datos!$D:$D,C38,Datos!$AD:$AD,$O$1)</f>
        <v>0</v>
      </c>
      <c r="Q38" s="444">
        <v>1</v>
      </c>
      <c r="R38" s="445">
        <f t="shared" si="3"/>
        <v>1</v>
      </c>
      <c r="S38" s="446">
        <f>IFERROR(SUM(Q38)/SUM(P38:Q38),"S/D")</f>
        <v>1</v>
      </c>
      <c r="T38" s="566"/>
      <c r="U38" s="443">
        <f>COUNTIFS(Datos!$D:$D,C38,Datos!$AD:$AD,$T$1)</f>
        <v>1</v>
      </c>
      <c r="V38" s="444">
        <v>1</v>
      </c>
      <c r="W38" s="445">
        <f t="shared" si="4"/>
        <v>0.5</v>
      </c>
      <c r="X38" s="446">
        <f>IFERROR(SUM(V38)/SUM(U38:V38),"S/D")</f>
        <v>0.5</v>
      </c>
      <c r="Y38" s="566"/>
      <c r="Z38" s="443">
        <f>COUNTIFS(Datos!$D:$D,C38,Datos!$AD:$AD,$Y$1)</f>
        <v>0</v>
      </c>
      <c r="AA38" s="444">
        <v>0</v>
      </c>
      <c r="AB38" s="445" t="str">
        <f t="shared" si="5"/>
        <v>S/D</v>
      </c>
      <c r="AC38" s="446" t="str">
        <f>IFERROR(SUM(AA38)/SUM(Z38:AA38),"S/D")</f>
        <v>S/D</v>
      </c>
      <c r="AD38" s="566"/>
      <c r="AE38" s="443">
        <f>COUNTIFS(Datos!$D:$D,C38,Datos!$AD:$AD,$AD$1)</f>
        <v>0</v>
      </c>
      <c r="AF38" s="444">
        <v>0</v>
      </c>
      <c r="AG38" s="445" t="str">
        <f t="shared" si="6"/>
        <v>S/D</v>
      </c>
      <c r="AH38" s="446" t="str">
        <f>IFERROR(SUM(AF38)/SUM(AE38:AF38),"S/D")</f>
        <v>S/D</v>
      </c>
      <c r="AI38" s="566"/>
      <c r="AJ38" s="443">
        <f>COUNTIFS(Datos!$D:$D,C38,Datos!$AD:$AD,$AI$1)</f>
        <v>0</v>
      </c>
      <c r="AK38" s="444">
        <v>5</v>
      </c>
      <c r="AL38" s="445">
        <f t="shared" si="7"/>
        <v>1</v>
      </c>
      <c r="AM38" s="446">
        <f>IFERROR(SUM(AK38)/SUM(AJ38:AK38),"S/D")</f>
        <v>1</v>
      </c>
      <c r="AN38" s="566"/>
      <c r="AO38" s="443">
        <f>COUNTIFS(Datos!$D:$D,C38,Datos!$AD:$AD,$AN$1)</f>
        <v>0</v>
      </c>
      <c r="AP38" s="444">
        <v>0</v>
      </c>
      <c r="AQ38" s="445" t="str">
        <f t="shared" si="8"/>
        <v>S/D</v>
      </c>
      <c r="AR38" s="446" t="str">
        <f>IFERROR(SUM(AP38)/SUM(AO38:AP38),"S/D")</f>
        <v>S/D</v>
      </c>
      <c r="AS38" s="566"/>
      <c r="AT38" s="443">
        <f>COUNTIFS(Datos!$D:$D,C38,Datos!$AD:$AD,$AS$1)</f>
        <v>0</v>
      </c>
      <c r="AU38" s="444">
        <v>0</v>
      </c>
      <c r="AV38" s="445" t="str">
        <f t="shared" si="9"/>
        <v>S/D</v>
      </c>
      <c r="AW38" s="446" t="str">
        <f>IFERROR(SUM(AU38)/SUM(AT38:AU38),"S/D")</f>
        <v>S/D</v>
      </c>
      <c r="AX38" s="566"/>
      <c r="AY38" s="443">
        <f>COUNTIFS(Datos!$D:$D,C38,Datos!$AD:$AD,$AX$1)</f>
        <v>0</v>
      </c>
      <c r="AZ38" s="444">
        <v>0</v>
      </c>
      <c r="BA38" s="445" t="str">
        <f t="shared" si="10"/>
        <v>S/D</v>
      </c>
      <c r="BB38" s="459" t="str">
        <f>IFERROR(SUM(AZ38)/SUM(AY38:AZ38),"S/D")</f>
        <v>S/D</v>
      </c>
      <c r="BC38" s="566"/>
      <c r="BD38" s="443">
        <f>COUNTIFS(Datos!$D:$D,C38,Datos!$AD:$AD,$BC$1)</f>
        <v>0</v>
      </c>
      <c r="BE38" s="444">
        <v>0</v>
      </c>
      <c r="BF38" s="445" t="str">
        <f t="shared" si="11"/>
        <v>S/D</v>
      </c>
      <c r="BG38" s="459" t="str">
        <f>IFERROR(SUM(BE38)/SUM(BD38:BE38),"S/D")</f>
        <v>S/D</v>
      </c>
      <c r="BH38" s="566"/>
      <c r="BI38" s="443">
        <f>COUNTIFS(Datos!$D:$D,$C38,Datos!$AD:$AD,BH$1)</f>
        <v>0</v>
      </c>
      <c r="BJ38" s="444">
        <v>0</v>
      </c>
      <c r="BK38" s="445" t="str">
        <f t="shared" si="12"/>
        <v>S/D</v>
      </c>
      <c r="BL38" s="498" t="str">
        <f>IFERROR(SUM(BJ38)/SUM(BI38:BJ38),"S/D")</f>
        <v>S/D</v>
      </c>
      <c r="BM38" s="566"/>
      <c r="BN38" s="443"/>
      <c r="BO38" s="444"/>
      <c r="BP38" s="445"/>
      <c r="BQ38" s="648"/>
      <c r="BR38" s="566"/>
      <c r="BS38" s="443"/>
      <c r="BT38" s="444"/>
      <c r="BU38" s="445"/>
      <c r="BV38" s="645"/>
      <c r="BW38" s="566"/>
      <c r="BX38" s="443"/>
      <c r="BY38" s="444"/>
      <c r="BZ38" s="445"/>
      <c r="CA38" s="648"/>
      <c r="CB38" s="566"/>
      <c r="CC38" s="443"/>
      <c r="CD38" s="444"/>
      <c r="CE38" s="445"/>
      <c r="CF38" s="648"/>
      <c r="CG38" s="566"/>
      <c r="CH38" s="443"/>
      <c r="CI38" s="444"/>
      <c r="CJ38" s="445"/>
      <c r="CK38" s="648"/>
      <c r="CL38" s="566"/>
      <c r="CM38" s="443"/>
      <c r="CN38" s="444"/>
      <c r="CO38" s="445"/>
      <c r="CP38" s="648"/>
      <c r="CQ38" s="566"/>
      <c r="CR38" s="443"/>
      <c r="CS38" s="444"/>
      <c r="CT38" s="445"/>
      <c r="CU38" s="648"/>
      <c r="CV38" s="566"/>
      <c r="CW38" s="443"/>
      <c r="CX38" s="444"/>
      <c r="CY38" s="445"/>
      <c r="CZ38" s="648"/>
      <c r="DA38" s="566"/>
      <c r="DB38" s="443"/>
      <c r="DC38" s="444"/>
      <c r="DD38" s="445"/>
      <c r="DE38" s="648"/>
      <c r="DF38" s="566"/>
      <c r="DG38" s="443"/>
      <c r="DH38" s="444"/>
      <c r="DI38" s="445"/>
      <c r="DJ38" s="648"/>
    </row>
    <row r="39" spans="1:114" ht="15.75" customHeight="1" x14ac:dyDescent="0.25">
      <c r="A39" s="828" t="s">
        <v>640</v>
      </c>
      <c r="B39" s="550" t="str">
        <f t="shared" si="1"/>
        <v>Sem19</v>
      </c>
      <c r="C39" s="423">
        <v>43591</v>
      </c>
      <c r="D39" s="831">
        <v>0.92</v>
      </c>
      <c r="E39" s="556"/>
      <c r="F39" s="436">
        <f>COUNTIFS(Datos!$D:$D,C39,Datos!$AD:$AD,$E$1)</f>
        <v>1</v>
      </c>
      <c r="G39" s="437">
        <v>7</v>
      </c>
      <c r="H39" s="420">
        <f t="shared" si="13"/>
        <v>0.875</v>
      </c>
      <c r="I39" s="822">
        <f>IFERROR(SUM(G39:G43)/SUM(F39:G43),"S/D")</f>
        <v>0.88461538461538458</v>
      </c>
      <c r="J39" s="565"/>
      <c r="K39" s="436">
        <f>COUNTIFS(Datos!D:D,C39,Datos!AD:AD,$J$1)</f>
        <v>0</v>
      </c>
      <c r="L39" s="437">
        <v>5</v>
      </c>
      <c r="M39" s="420">
        <f t="shared" si="2"/>
        <v>1</v>
      </c>
      <c r="N39" s="822">
        <f>IFERROR(SUM(L39:L43)/SUM(K39:L43),"S/D")</f>
        <v>0.91666666666666663</v>
      </c>
      <c r="O39" s="565"/>
      <c r="P39" s="436">
        <f>COUNTIFS(Datos!$D:$D,C39,Datos!$AD:$AD,$O$1)</f>
        <v>0</v>
      </c>
      <c r="Q39" s="437">
        <v>1</v>
      </c>
      <c r="R39" s="420">
        <f t="shared" si="3"/>
        <v>1</v>
      </c>
      <c r="S39" s="822">
        <f>IFERROR(SUM(Q39:Q43)/SUM(P39:Q43),"S/D")</f>
        <v>0.75</v>
      </c>
      <c r="T39" s="565"/>
      <c r="U39" s="436">
        <f>COUNTIFS(Datos!$D:$D,C39,Datos!$AD:$AD,$T$1)</f>
        <v>0</v>
      </c>
      <c r="V39" s="437">
        <v>0</v>
      </c>
      <c r="W39" s="420" t="str">
        <f t="shared" si="4"/>
        <v>S/D</v>
      </c>
      <c r="X39" s="822">
        <f>IFERROR(SUM(V39:V43)/SUM(U39:V43),"S/D")</f>
        <v>0.7142857142857143</v>
      </c>
      <c r="Y39" s="565"/>
      <c r="Z39" s="436">
        <f>COUNTIFS(Datos!$D:$D,C39,Datos!$AD:$AD,$Y$1)</f>
        <v>0</v>
      </c>
      <c r="AA39" s="437">
        <v>0</v>
      </c>
      <c r="AB39" s="420" t="str">
        <f t="shared" si="5"/>
        <v>S/D</v>
      </c>
      <c r="AC39" s="822">
        <f>IFERROR(SUM(AA39:AA43)/SUM(Z39:AA43),"S/D")</f>
        <v>1</v>
      </c>
      <c r="AD39" s="565"/>
      <c r="AE39" s="436">
        <f>COUNTIFS(Datos!$D:$D,C39,Datos!$AD:$AD,$AD$1)</f>
        <v>0</v>
      </c>
      <c r="AF39" s="437">
        <v>1</v>
      </c>
      <c r="AG39" s="420">
        <f t="shared" si="6"/>
        <v>1</v>
      </c>
      <c r="AH39" s="822">
        <f>IFERROR(SUM(AF39:AF43)/SUM(AE39:AF43),"S/D")</f>
        <v>1</v>
      </c>
      <c r="AI39" s="565"/>
      <c r="AJ39" s="436">
        <f>COUNTIFS(Datos!$D:$D,C39,Datos!$AD:$AD,$AI$1)</f>
        <v>0</v>
      </c>
      <c r="AK39" s="437">
        <v>1</v>
      </c>
      <c r="AL39" s="420">
        <f t="shared" si="7"/>
        <v>1</v>
      </c>
      <c r="AM39" s="822">
        <f>IFERROR(SUM(AK39:AK43)/SUM(AJ39:AK43),"S/D")</f>
        <v>1</v>
      </c>
      <c r="AN39" s="565"/>
      <c r="AO39" s="436">
        <f>COUNTIFS(Datos!$D:$D,C39,Datos!$AD:$AD,$AN$1)</f>
        <v>0</v>
      </c>
      <c r="AP39" s="437">
        <v>0</v>
      </c>
      <c r="AQ39" s="420" t="str">
        <f t="shared" si="8"/>
        <v>S/D</v>
      </c>
      <c r="AR39" s="822" t="str">
        <f>IFERROR(SUM(AP39:AP43)/SUM(AO39:AP43),"S/D")</f>
        <v>S/D</v>
      </c>
      <c r="AS39" s="565"/>
      <c r="AT39" s="436">
        <f>COUNTIFS(Datos!$D:$D,C39,Datos!$AD:$AD,$AS$1)</f>
        <v>0</v>
      </c>
      <c r="AU39" s="437">
        <v>0</v>
      </c>
      <c r="AV39" s="420" t="str">
        <f t="shared" si="9"/>
        <v>S/D</v>
      </c>
      <c r="AW39" s="822" t="str">
        <f>IFERROR(SUM(AU39:AU43)/SUM(AT39:AU43),"S/D")</f>
        <v>S/D</v>
      </c>
      <c r="AX39" s="565"/>
      <c r="AY39" s="436">
        <f>COUNTIFS(Datos!$D:$D,C39,Datos!$AD:$AD,$AX$1)</f>
        <v>0</v>
      </c>
      <c r="AZ39" s="437">
        <v>0</v>
      </c>
      <c r="BA39" s="420" t="str">
        <f t="shared" si="10"/>
        <v>S/D</v>
      </c>
      <c r="BB39" s="822" t="str">
        <f>IFERROR(SUM(AZ39:AZ43)/SUM(AY39:AZ43),"S/D")</f>
        <v>S/D</v>
      </c>
      <c r="BC39" s="565"/>
      <c r="BD39" s="436">
        <f>COUNTIFS(Datos!$D:$D,C39,Datos!$AD:$AD,$BC$1)</f>
        <v>0</v>
      </c>
      <c r="BE39" s="437">
        <v>0</v>
      </c>
      <c r="BF39" s="420" t="str">
        <f t="shared" si="11"/>
        <v>S/D</v>
      </c>
      <c r="BG39" s="822" t="str">
        <f>IFERROR(SUM(BE39:BE43)/SUM(BD39:BE43),"S/D")</f>
        <v>S/D</v>
      </c>
      <c r="BH39" s="565"/>
      <c r="BI39" s="436">
        <f>COUNTIFS(Datos!$D:$D,$C39,Datos!$AD:$AD,BH$1)</f>
        <v>0</v>
      </c>
      <c r="BJ39" s="437">
        <v>0</v>
      </c>
      <c r="BK39" s="420" t="str">
        <f t="shared" si="12"/>
        <v>S/D</v>
      </c>
      <c r="BL39" s="822" t="str">
        <f>IFERROR(SUM(BJ39:BJ43)/SUM(BI39:BJ43),"S/D")</f>
        <v>S/D</v>
      </c>
      <c r="BM39" s="565"/>
      <c r="BN39" s="436"/>
      <c r="BO39" s="437"/>
      <c r="BP39" s="420"/>
      <c r="BQ39" s="822"/>
      <c r="BR39" s="565"/>
      <c r="BS39" s="436"/>
      <c r="BT39" s="437"/>
      <c r="BU39" s="420"/>
      <c r="BV39" s="822"/>
      <c r="BW39" s="565"/>
      <c r="BX39" s="436"/>
      <c r="BY39" s="437"/>
      <c r="BZ39" s="420"/>
      <c r="CA39" s="822"/>
      <c r="CB39" s="565"/>
      <c r="CC39" s="436"/>
      <c r="CD39" s="437"/>
      <c r="CE39" s="420"/>
      <c r="CF39" s="822"/>
      <c r="CG39" s="565"/>
      <c r="CH39" s="436"/>
      <c r="CI39" s="437"/>
      <c r="CJ39" s="420"/>
      <c r="CK39" s="822"/>
      <c r="CL39" s="565"/>
      <c r="CM39" s="436"/>
      <c r="CN39" s="437"/>
      <c r="CO39" s="420"/>
      <c r="CP39" s="822"/>
      <c r="CQ39" s="565"/>
      <c r="CR39" s="436"/>
      <c r="CS39" s="437"/>
      <c r="CT39" s="420"/>
      <c r="CU39" s="822"/>
      <c r="CV39" s="565"/>
      <c r="CW39" s="436"/>
      <c r="CX39" s="437"/>
      <c r="CY39" s="420"/>
      <c r="CZ39" s="822"/>
      <c r="DA39" s="565"/>
      <c r="DB39" s="436"/>
      <c r="DC39" s="437"/>
      <c r="DD39" s="420"/>
      <c r="DE39" s="822"/>
      <c r="DF39" s="565"/>
      <c r="DG39" s="436"/>
      <c r="DH39" s="437"/>
      <c r="DI39" s="420"/>
      <c r="DJ39" s="822"/>
    </row>
    <row r="40" spans="1:114" ht="15.75" customHeight="1" x14ac:dyDescent="0.25">
      <c r="A40" s="829"/>
      <c r="B40" s="550" t="str">
        <f t="shared" si="1"/>
        <v>Sem19</v>
      </c>
      <c r="C40" s="424">
        <v>43592</v>
      </c>
      <c r="D40" s="832"/>
      <c r="E40" s="554"/>
      <c r="F40" s="432">
        <f>COUNTIFS(Datos!$D:$D,C40,Datos!$AD:$AD,$E$1)</f>
        <v>1</v>
      </c>
      <c r="G40" s="131">
        <v>1</v>
      </c>
      <c r="H40" s="421">
        <f t="shared" si="13"/>
        <v>0.5</v>
      </c>
      <c r="I40" s="822"/>
      <c r="J40" s="563"/>
      <c r="K40" s="432">
        <f>COUNTIFS(Datos!D:D,C40,Datos!AD:AD,$J$1)</f>
        <v>0</v>
      </c>
      <c r="L40" s="131">
        <v>7</v>
      </c>
      <c r="M40" s="421">
        <f t="shared" si="2"/>
        <v>1</v>
      </c>
      <c r="N40" s="822"/>
      <c r="O40" s="563"/>
      <c r="P40" s="432">
        <f>COUNTIFS(Datos!$D:$D,C40,Datos!$AD:$AD,$O$1)</f>
        <v>1</v>
      </c>
      <c r="Q40" s="131">
        <v>0</v>
      </c>
      <c r="R40" s="421">
        <f t="shared" si="3"/>
        <v>0</v>
      </c>
      <c r="S40" s="822"/>
      <c r="T40" s="563"/>
      <c r="U40" s="432">
        <f>COUNTIFS(Datos!$D:$D,C40,Datos!$AD:$AD,$T$1)</f>
        <v>0</v>
      </c>
      <c r="V40" s="131">
        <v>0</v>
      </c>
      <c r="W40" s="421" t="str">
        <f t="shared" si="4"/>
        <v>S/D</v>
      </c>
      <c r="X40" s="822"/>
      <c r="Y40" s="563"/>
      <c r="Z40" s="432">
        <f>COUNTIFS(Datos!$D:$D,C40,Datos!$AD:$AD,$Y$1)</f>
        <v>0</v>
      </c>
      <c r="AA40" s="131">
        <v>0</v>
      </c>
      <c r="AB40" s="421" t="str">
        <f t="shared" si="5"/>
        <v>S/D</v>
      </c>
      <c r="AC40" s="822"/>
      <c r="AD40" s="563"/>
      <c r="AE40" s="432">
        <f>COUNTIFS(Datos!$D:$D,C40,Datos!$AD:$AD,$AD$1)</f>
        <v>0</v>
      </c>
      <c r="AF40" s="131">
        <v>0</v>
      </c>
      <c r="AG40" s="421" t="str">
        <f t="shared" si="6"/>
        <v>S/D</v>
      </c>
      <c r="AH40" s="822"/>
      <c r="AI40" s="563"/>
      <c r="AJ40" s="432">
        <f>COUNTIFS(Datos!$D:$D,C40,Datos!$AD:$AD,$AI$1)</f>
        <v>0</v>
      </c>
      <c r="AK40" s="131">
        <v>0</v>
      </c>
      <c r="AL40" s="421" t="str">
        <f t="shared" si="7"/>
        <v>S/D</v>
      </c>
      <c r="AM40" s="822"/>
      <c r="AN40" s="563"/>
      <c r="AO40" s="432">
        <f>COUNTIFS(Datos!$D:$D,C40,Datos!$AD:$AD,$AN$1)</f>
        <v>0</v>
      </c>
      <c r="AP40" s="131">
        <v>0</v>
      </c>
      <c r="AQ40" s="421" t="str">
        <f t="shared" si="8"/>
        <v>S/D</v>
      </c>
      <c r="AR40" s="822"/>
      <c r="AS40" s="563"/>
      <c r="AT40" s="432">
        <f>COUNTIFS(Datos!$D:$D,C40,Datos!$AD:$AD,$AS$1)</f>
        <v>0</v>
      </c>
      <c r="AU40" s="131">
        <v>0</v>
      </c>
      <c r="AV40" s="421" t="str">
        <f t="shared" si="9"/>
        <v>S/D</v>
      </c>
      <c r="AW40" s="822"/>
      <c r="AX40" s="563"/>
      <c r="AY40" s="432">
        <f>COUNTIFS(Datos!$D:$D,C40,Datos!$AD:$AD,$AX$1)</f>
        <v>0</v>
      </c>
      <c r="AZ40" s="131">
        <v>0</v>
      </c>
      <c r="BA40" s="421" t="str">
        <f t="shared" si="10"/>
        <v>S/D</v>
      </c>
      <c r="BB40" s="822"/>
      <c r="BC40" s="563"/>
      <c r="BD40" s="432">
        <f>COUNTIFS(Datos!$D:$D,C40,Datos!$AD:$AD,$BC$1)</f>
        <v>0</v>
      </c>
      <c r="BE40" s="131">
        <v>0</v>
      </c>
      <c r="BF40" s="421" t="str">
        <f t="shared" si="11"/>
        <v>S/D</v>
      </c>
      <c r="BG40" s="822"/>
      <c r="BH40" s="563"/>
      <c r="BI40" s="432">
        <f>COUNTIFS(Datos!$D:$D,$C40,Datos!$AD:$AD,BH$1)</f>
        <v>0</v>
      </c>
      <c r="BJ40" s="131">
        <v>0</v>
      </c>
      <c r="BK40" s="421" t="str">
        <f t="shared" si="12"/>
        <v>S/D</v>
      </c>
      <c r="BL40" s="822"/>
      <c r="BM40" s="563"/>
      <c r="BN40" s="432"/>
      <c r="BO40" s="131"/>
      <c r="BP40" s="421"/>
      <c r="BQ40" s="822"/>
      <c r="BR40" s="563"/>
      <c r="BS40" s="432"/>
      <c r="BT40" s="131"/>
      <c r="BU40" s="421"/>
      <c r="BV40" s="822"/>
      <c r="BW40" s="563"/>
      <c r="BX40" s="432"/>
      <c r="BY40" s="131"/>
      <c r="BZ40" s="421"/>
      <c r="CA40" s="822"/>
      <c r="CB40" s="563"/>
      <c r="CC40" s="432"/>
      <c r="CD40" s="131"/>
      <c r="CE40" s="421"/>
      <c r="CF40" s="822"/>
      <c r="CG40" s="563"/>
      <c r="CH40" s="432"/>
      <c r="CI40" s="131"/>
      <c r="CJ40" s="421"/>
      <c r="CK40" s="822"/>
      <c r="CL40" s="563"/>
      <c r="CM40" s="432"/>
      <c r="CN40" s="131"/>
      <c r="CO40" s="421"/>
      <c r="CP40" s="822"/>
      <c r="CQ40" s="563"/>
      <c r="CR40" s="432"/>
      <c r="CS40" s="131"/>
      <c r="CT40" s="421"/>
      <c r="CU40" s="822"/>
      <c r="CV40" s="563"/>
      <c r="CW40" s="432"/>
      <c r="CX40" s="131"/>
      <c r="CY40" s="421"/>
      <c r="CZ40" s="822"/>
      <c r="DA40" s="563"/>
      <c r="DB40" s="432"/>
      <c r="DC40" s="131"/>
      <c r="DD40" s="421"/>
      <c r="DE40" s="822"/>
      <c r="DF40" s="563"/>
      <c r="DG40" s="432"/>
      <c r="DH40" s="131"/>
      <c r="DI40" s="421"/>
      <c r="DJ40" s="822"/>
    </row>
    <row r="41" spans="1:114" ht="15.75" customHeight="1" x14ac:dyDescent="0.25">
      <c r="A41" s="829"/>
      <c r="B41" s="550" t="str">
        <f t="shared" si="1"/>
        <v>Sem19</v>
      </c>
      <c r="C41" s="424">
        <v>43593</v>
      </c>
      <c r="D41" s="832"/>
      <c r="E41" s="554"/>
      <c r="F41" s="432">
        <f>COUNTIFS(Datos!$D:$D,C41,Datos!$AD:$AD,$E$1)</f>
        <v>1</v>
      </c>
      <c r="G41" s="131">
        <v>5</v>
      </c>
      <c r="H41" s="421">
        <f t="shared" si="13"/>
        <v>0.83333333333333337</v>
      </c>
      <c r="I41" s="822"/>
      <c r="J41" s="563"/>
      <c r="K41" s="432">
        <f>COUNTIFS(Datos!D:D,C41,Datos!AD:AD,$J$1)</f>
        <v>0</v>
      </c>
      <c r="L41" s="131">
        <v>5</v>
      </c>
      <c r="M41" s="421">
        <f t="shared" si="2"/>
        <v>1</v>
      </c>
      <c r="N41" s="822"/>
      <c r="O41" s="563"/>
      <c r="P41" s="432">
        <f>COUNTIFS(Datos!$D:$D,C41,Datos!$AD:$AD,$O$1)</f>
        <v>0</v>
      </c>
      <c r="Q41" s="131">
        <v>0</v>
      </c>
      <c r="R41" s="421" t="str">
        <f t="shared" si="3"/>
        <v>S/D</v>
      </c>
      <c r="S41" s="822"/>
      <c r="T41" s="563"/>
      <c r="U41" s="432">
        <f>COUNTIFS(Datos!$D:$D,C41,Datos!$AD:$AD,$T$1)</f>
        <v>0</v>
      </c>
      <c r="V41" s="131">
        <v>1</v>
      </c>
      <c r="W41" s="421">
        <f t="shared" si="4"/>
        <v>1</v>
      </c>
      <c r="X41" s="822"/>
      <c r="Y41" s="563"/>
      <c r="Z41" s="432">
        <f>COUNTIFS(Datos!$D:$D,C41,Datos!$AD:$AD,$Y$1)</f>
        <v>0</v>
      </c>
      <c r="AA41" s="131">
        <v>5</v>
      </c>
      <c r="AB41" s="421">
        <f t="shared" si="5"/>
        <v>1</v>
      </c>
      <c r="AC41" s="822"/>
      <c r="AD41" s="563"/>
      <c r="AE41" s="432">
        <f>COUNTIFS(Datos!$D:$D,C41,Datos!$AD:$AD,$AD$1)</f>
        <v>0</v>
      </c>
      <c r="AF41" s="131">
        <v>0</v>
      </c>
      <c r="AG41" s="421" t="str">
        <f t="shared" si="6"/>
        <v>S/D</v>
      </c>
      <c r="AH41" s="822"/>
      <c r="AI41" s="563"/>
      <c r="AJ41" s="432">
        <f>COUNTIFS(Datos!$D:$D,C41,Datos!$AD:$AD,$AI$1)</f>
        <v>0</v>
      </c>
      <c r="AK41" s="131">
        <v>0</v>
      </c>
      <c r="AL41" s="421" t="str">
        <f t="shared" si="7"/>
        <v>S/D</v>
      </c>
      <c r="AM41" s="822"/>
      <c r="AN41" s="563"/>
      <c r="AO41" s="432">
        <f>COUNTIFS(Datos!$D:$D,C41,Datos!$AD:$AD,$AN$1)</f>
        <v>0</v>
      </c>
      <c r="AP41" s="131">
        <v>0</v>
      </c>
      <c r="AQ41" s="421" t="str">
        <f t="shared" si="8"/>
        <v>S/D</v>
      </c>
      <c r="AR41" s="822"/>
      <c r="AS41" s="563"/>
      <c r="AT41" s="432">
        <f>COUNTIFS(Datos!$D:$D,C41,Datos!$AD:$AD,$AS$1)</f>
        <v>0</v>
      </c>
      <c r="AU41" s="131">
        <v>0</v>
      </c>
      <c r="AV41" s="421" t="str">
        <f t="shared" si="9"/>
        <v>S/D</v>
      </c>
      <c r="AW41" s="822"/>
      <c r="AX41" s="563"/>
      <c r="AY41" s="432">
        <f>COUNTIFS(Datos!$D:$D,C41,Datos!$AD:$AD,$AX$1)</f>
        <v>0</v>
      </c>
      <c r="AZ41" s="131">
        <v>0</v>
      </c>
      <c r="BA41" s="421" t="str">
        <f t="shared" si="10"/>
        <v>S/D</v>
      </c>
      <c r="BB41" s="822"/>
      <c r="BC41" s="563"/>
      <c r="BD41" s="432">
        <f>COUNTIFS(Datos!$D:$D,C41,Datos!$AD:$AD,$BC$1)</f>
        <v>0</v>
      </c>
      <c r="BE41" s="131">
        <v>0</v>
      </c>
      <c r="BF41" s="421" t="str">
        <f t="shared" si="11"/>
        <v>S/D</v>
      </c>
      <c r="BG41" s="822"/>
      <c r="BH41" s="563"/>
      <c r="BI41" s="432">
        <f>COUNTIFS(Datos!$D:$D,$C41,Datos!$AD:$AD,BH$1)</f>
        <v>0</v>
      </c>
      <c r="BJ41" s="131">
        <v>0</v>
      </c>
      <c r="BK41" s="421" t="str">
        <f t="shared" si="12"/>
        <v>S/D</v>
      </c>
      <c r="BL41" s="822"/>
      <c r="BM41" s="563"/>
      <c r="BN41" s="432"/>
      <c r="BO41" s="131"/>
      <c r="BP41" s="421"/>
      <c r="BQ41" s="822"/>
      <c r="BR41" s="563"/>
      <c r="BS41" s="432"/>
      <c r="BT41" s="131"/>
      <c r="BU41" s="421"/>
      <c r="BV41" s="822"/>
      <c r="BW41" s="563"/>
      <c r="BX41" s="432"/>
      <c r="BY41" s="131"/>
      <c r="BZ41" s="421"/>
      <c r="CA41" s="822"/>
      <c r="CB41" s="563"/>
      <c r="CC41" s="432"/>
      <c r="CD41" s="131"/>
      <c r="CE41" s="421"/>
      <c r="CF41" s="822"/>
      <c r="CG41" s="563"/>
      <c r="CH41" s="432"/>
      <c r="CI41" s="131"/>
      <c r="CJ41" s="421"/>
      <c r="CK41" s="822"/>
      <c r="CL41" s="563"/>
      <c r="CM41" s="432"/>
      <c r="CN41" s="131"/>
      <c r="CO41" s="421"/>
      <c r="CP41" s="822"/>
      <c r="CQ41" s="563"/>
      <c r="CR41" s="432"/>
      <c r="CS41" s="131"/>
      <c r="CT41" s="421"/>
      <c r="CU41" s="822"/>
      <c r="CV41" s="563"/>
      <c r="CW41" s="432"/>
      <c r="CX41" s="131"/>
      <c r="CY41" s="421"/>
      <c r="CZ41" s="822"/>
      <c r="DA41" s="563"/>
      <c r="DB41" s="432"/>
      <c r="DC41" s="131"/>
      <c r="DD41" s="421"/>
      <c r="DE41" s="822"/>
      <c r="DF41" s="563"/>
      <c r="DG41" s="432"/>
      <c r="DH41" s="131"/>
      <c r="DI41" s="421"/>
      <c r="DJ41" s="822"/>
    </row>
    <row r="42" spans="1:114" ht="15.75" customHeight="1" x14ac:dyDescent="0.25">
      <c r="A42" s="829"/>
      <c r="B42" s="550" t="str">
        <f t="shared" si="1"/>
        <v>Sem19</v>
      </c>
      <c r="C42" s="424">
        <v>43594</v>
      </c>
      <c r="D42" s="832"/>
      <c r="E42" s="554"/>
      <c r="F42" s="432">
        <f>COUNTIFS(Datos!$D:$D,C42,Datos!$AD:$AD,$E$1)</f>
        <v>0</v>
      </c>
      <c r="G42" s="131">
        <v>6</v>
      </c>
      <c r="H42" s="421">
        <f t="shared" si="13"/>
        <v>1</v>
      </c>
      <c r="I42" s="822"/>
      <c r="J42" s="563"/>
      <c r="K42" s="432">
        <f>COUNTIFS(Datos!D:D,C42,Datos!AD:AD,$J$1)</f>
        <v>1</v>
      </c>
      <c r="L42" s="131">
        <v>2</v>
      </c>
      <c r="M42" s="421">
        <f t="shared" si="2"/>
        <v>0.66666666666666663</v>
      </c>
      <c r="N42" s="822"/>
      <c r="O42" s="563"/>
      <c r="P42" s="432">
        <f>COUNTIFS(Datos!$D:$D,C42,Datos!$AD:$AD,$O$1)</f>
        <v>0</v>
      </c>
      <c r="Q42" s="131">
        <v>2</v>
      </c>
      <c r="R42" s="421">
        <f t="shared" si="3"/>
        <v>1</v>
      </c>
      <c r="S42" s="822"/>
      <c r="T42" s="563"/>
      <c r="U42" s="432">
        <f>COUNTIFS(Datos!$D:$D,C42,Datos!$AD:$AD,$T$1)</f>
        <v>0</v>
      </c>
      <c r="V42" s="131">
        <v>0</v>
      </c>
      <c r="W42" s="421" t="str">
        <f t="shared" si="4"/>
        <v>S/D</v>
      </c>
      <c r="X42" s="822"/>
      <c r="Y42" s="563"/>
      <c r="Z42" s="432">
        <f>COUNTIFS(Datos!$D:$D,C42,Datos!$AD:$AD,$Y$1)</f>
        <v>0</v>
      </c>
      <c r="AA42" s="131">
        <v>0</v>
      </c>
      <c r="AB42" s="421" t="str">
        <f t="shared" si="5"/>
        <v>S/D</v>
      </c>
      <c r="AC42" s="822"/>
      <c r="AD42" s="563"/>
      <c r="AE42" s="432">
        <f>COUNTIFS(Datos!$D:$D,C42,Datos!$AD:$AD,$AD$1)</f>
        <v>0</v>
      </c>
      <c r="AF42" s="131">
        <v>0</v>
      </c>
      <c r="AG42" s="421" t="str">
        <f t="shared" si="6"/>
        <v>S/D</v>
      </c>
      <c r="AH42" s="822"/>
      <c r="AI42" s="563"/>
      <c r="AJ42" s="432">
        <f>COUNTIFS(Datos!$D:$D,C42,Datos!$AD:$AD,$AI$1)</f>
        <v>0</v>
      </c>
      <c r="AK42" s="131">
        <v>0</v>
      </c>
      <c r="AL42" s="421" t="str">
        <f t="shared" si="7"/>
        <v>S/D</v>
      </c>
      <c r="AM42" s="822"/>
      <c r="AN42" s="563"/>
      <c r="AO42" s="432">
        <f>COUNTIFS(Datos!$D:$D,C42,Datos!$AD:$AD,$AN$1)</f>
        <v>0</v>
      </c>
      <c r="AP42" s="131">
        <v>0</v>
      </c>
      <c r="AQ42" s="421" t="str">
        <f t="shared" si="8"/>
        <v>S/D</v>
      </c>
      <c r="AR42" s="822"/>
      <c r="AS42" s="563"/>
      <c r="AT42" s="432">
        <f>COUNTIFS(Datos!$D:$D,C42,Datos!$AD:$AD,$AS$1)</f>
        <v>0</v>
      </c>
      <c r="AU42" s="131">
        <v>0</v>
      </c>
      <c r="AV42" s="421" t="str">
        <f t="shared" si="9"/>
        <v>S/D</v>
      </c>
      <c r="AW42" s="822"/>
      <c r="AX42" s="563"/>
      <c r="AY42" s="432">
        <f>COUNTIFS(Datos!$D:$D,C42,Datos!$AD:$AD,$AX$1)</f>
        <v>0</v>
      </c>
      <c r="AZ42" s="131">
        <v>0</v>
      </c>
      <c r="BA42" s="421" t="str">
        <f t="shared" si="10"/>
        <v>S/D</v>
      </c>
      <c r="BB42" s="822"/>
      <c r="BC42" s="563"/>
      <c r="BD42" s="432">
        <f>COUNTIFS(Datos!$D:$D,C42,Datos!$AD:$AD,$BC$1)</f>
        <v>0</v>
      </c>
      <c r="BE42" s="131">
        <v>0</v>
      </c>
      <c r="BF42" s="421" t="str">
        <f t="shared" si="11"/>
        <v>S/D</v>
      </c>
      <c r="BG42" s="822"/>
      <c r="BH42" s="563"/>
      <c r="BI42" s="432">
        <f>COUNTIFS(Datos!$D:$D,$C42,Datos!$AD:$AD,BH$1)</f>
        <v>0</v>
      </c>
      <c r="BJ42" s="131">
        <v>0</v>
      </c>
      <c r="BK42" s="421" t="str">
        <f t="shared" si="12"/>
        <v>S/D</v>
      </c>
      <c r="BL42" s="822"/>
      <c r="BM42" s="563"/>
      <c r="BN42" s="432"/>
      <c r="BO42" s="131"/>
      <c r="BP42" s="421"/>
      <c r="BQ42" s="822"/>
      <c r="BR42" s="563"/>
      <c r="BS42" s="432"/>
      <c r="BT42" s="131"/>
      <c r="BU42" s="421"/>
      <c r="BV42" s="822"/>
      <c r="BW42" s="563"/>
      <c r="BX42" s="432"/>
      <c r="BY42" s="131"/>
      <c r="BZ42" s="421"/>
      <c r="CA42" s="822"/>
      <c r="CB42" s="563"/>
      <c r="CC42" s="432"/>
      <c r="CD42" s="131"/>
      <c r="CE42" s="421"/>
      <c r="CF42" s="822"/>
      <c r="CG42" s="563"/>
      <c r="CH42" s="432"/>
      <c r="CI42" s="131"/>
      <c r="CJ42" s="421"/>
      <c r="CK42" s="822"/>
      <c r="CL42" s="563"/>
      <c r="CM42" s="432"/>
      <c r="CN42" s="131"/>
      <c r="CO42" s="421"/>
      <c r="CP42" s="822"/>
      <c r="CQ42" s="563"/>
      <c r="CR42" s="432"/>
      <c r="CS42" s="131"/>
      <c r="CT42" s="421"/>
      <c r="CU42" s="822"/>
      <c r="CV42" s="563"/>
      <c r="CW42" s="432"/>
      <c r="CX42" s="131"/>
      <c r="CY42" s="421"/>
      <c r="CZ42" s="822"/>
      <c r="DA42" s="563"/>
      <c r="DB42" s="432"/>
      <c r="DC42" s="131"/>
      <c r="DD42" s="421"/>
      <c r="DE42" s="822"/>
      <c r="DF42" s="563"/>
      <c r="DG42" s="432"/>
      <c r="DH42" s="131"/>
      <c r="DI42" s="421"/>
      <c r="DJ42" s="822"/>
    </row>
    <row r="43" spans="1:114" s="99" customFormat="1" ht="15.75" customHeight="1" thickBot="1" x14ac:dyDescent="0.3">
      <c r="A43" s="830"/>
      <c r="B43" s="551" t="str">
        <f t="shared" si="1"/>
        <v>Sem19</v>
      </c>
      <c r="C43" s="425">
        <v>43595</v>
      </c>
      <c r="D43" s="833"/>
      <c r="E43" s="555"/>
      <c r="F43" s="440">
        <f>COUNTIFS(Datos!$D:$D,C43,Datos!$AD:$AD,$E$1)</f>
        <v>0</v>
      </c>
      <c r="G43" s="441">
        <v>4</v>
      </c>
      <c r="H43" s="422">
        <f t="shared" si="13"/>
        <v>1</v>
      </c>
      <c r="I43" s="823"/>
      <c r="J43" s="564"/>
      <c r="K43" s="440">
        <f>COUNTIFS(Datos!D:D,C43,Datos!AD:AD,$J$1)</f>
        <v>1</v>
      </c>
      <c r="L43" s="441">
        <v>3</v>
      </c>
      <c r="M43" s="422">
        <f t="shared" si="2"/>
        <v>0.75</v>
      </c>
      <c r="N43" s="823"/>
      <c r="O43" s="564"/>
      <c r="P43" s="440">
        <f>COUNTIFS(Datos!$D:$D,C43,Datos!$AD:$AD,$O$1)</f>
        <v>0</v>
      </c>
      <c r="Q43" s="441">
        <v>0</v>
      </c>
      <c r="R43" s="422" t="str">
        <f t="shared" si="3"/>
        <v>S/D</v>
      </c>
      <c r="S43" s="823"/>
      <c r="T43" s="564"/>
      <c r="U43" s="440">
        <f>COUNTIFS(Datos!$D:$D,C43,Datos!$AD:$AD,$T$1)</f>
        <v>2</v>
      </c>
      <c r="V43" s="441">
        <v>4</v>
      </c>
      <c r="W43" s="422">
        <f t="shared" si="4"/>
        <v>0.66666666666666663</v>
      </c>
      <c r="X43" s="823"/>
      <c r="Y43" s="564"/>
      <c r="Z43" s="440">
        <f>COUNTIFS(Datos!$D:$D,C43,Datos!$AD:$AD,$Y$1)</f>
        <v>0</v>
      </c>
      <c r="AA43" s="441">
        <v>0</v>
      </c>
      <c r="AB43" s="422" t="str">
        <f t="shared" si="5"/>
        <v>S/D</v>
      </c>
      <c r="AC43" s="823"/>
      <c r="AD43" s="564"/>
      <c r="AE43" s="440">
        <f>COUNTIFS(Datos!$D:$D,C43,Datos!$AD:$AD,$AD$1)</f>
        <v>0</v>
      </c>
      <c r="AF43" s="441">
        <v>0</v>
      </c>
      <c r="AG43" s="422" t="str">
        <f t="shared" si="6"/>
        <v>S/D</v>
      </c>
      <c r="AH43" s="823"/>
      <c r="AI43" s="564"/>
      <c r="AJ43" s="440">
        <f>COUNTIFS(Datos!$D:$D,C43,Datos!$AD:$AD,$AI$1)</f>
        <v>0</v>
      </c>
      <c r="AK43" s="441">
        <v>1</v>
      </c>
      <c r="AL43" s="422">
        <f t="shared" si="7"/>
        <v>1</v>
      </c>
      <c r="AM43" s="823"/>
      <c r="AN43" s="564"/>
      <c r="AO43" s="440">
        <f>COUNTIFS(Datos!$D:$D,C43,Datos!$AD:$AD,$AN$1)</f>
        <v>0</v>
      </c>
      <c r="AP43" s="441">
        <v>0</v>
      </c>
      <c r="AQ43" s="422" t="str">
        <f t="shared" si="8"/>
        <v>S/D</v>
      </c>
      <c r="AR43" s="823"/>
      <c r="AS43" s="564"/>
      <c r="AT43" s="440">
        <f>COUNTIFS(Datos!$D:$D,C43,Datos!$AD:$AD,$AS$1)</f>
        <v>0</v>
      </c>
      <c r="AU43" s="441">
        <v>0</v>
      </c>
      <c r="AV43" s="422" t="str">
        <f t="shared" si="9"/>
        <v>S/D</v>
      </c>
      <c r="AW43" s="823"/>
      <c r="AX43" s="564"/>
      <c r="AY43" s="440">
        <f>COUNTIFS(Datos!$D:$D,C43,Datos!$AD:$AD,$AX$1)</f>
        <v>0</v>
      </c>
      <c r="AZ43" s="441">
        <v>0</v>
      </c>
      <c r="BA43" s="422" t="str">
        <f t="shared" si="10"/>
        <v>S/D</v>
      </c>
      <c r="BB43" s="823"/>
      <c r="BC43" s="564"/>
      <c r="BD43" s="440">
        <f>COUNTIFS(Datos!$D:$D,C43,Datos!$AD:$AD,$BC$1)</f>
        <v>0</v>
      </c>
      <c r="BE43" s="441">
        <v>0</v>
      </c>
      <c r="BF43" s="422" t="str">
        <f t="shared" si="11"/>
        <v>S/D</v>
      </c>
      <c r="BG43" s="823"/>
      <c r="BH43" s="564"/>
      <c r="BI43" s="440">
        <f>COUNTIFS(Datos!$D:$D,$C43,Datos!$AD:$AD,BH$1)</f>
        <v>0</v>
      </c>
      <c r="BJ43" s="441">
        <v>0</v>
      </c>
      <c r="BK43" s="422" t="str">
        <f t="shared" si="12"/>
        <v>S/D</v>
      </c>
      <c r="BL43" s="823"/>
      <c r="BM43" s="564"/>
      <c r="BN43" s="440"/>
      <c r="BO43" s="441"/>
      <c r="BP43" s="422"/>
      <c r="BQ43" s="823"/>
      <c r="BR43" s="564"/>
      <c r="BS43" s="440"/>
      <c r="BT43" s="441"/>
      <c r="BU43" s="422"/>
      <c r="BV43" s="823"/>
      <c r="BW43" s="564"/>
      <c r="BX43" s="440"/>
      <c r="BY43" s="441"/>
      <c r="BZ43" s="422"/>
      <c r="CA43" s="823"/>
      <c r="CB43" s="564"/>
      <c r="CC43" s="440"/>
      <c r="CD43" s="441"/>
      <c r="CE43" s="422"/>
      <c r="CF43" s="823"/>
      <c r="CG43" s="564"/>
      <c r="CH43" s="440"/>
      <c r="CI43" s="441"/>
      <c r="CJ43" s="422"/>
      <c r="CK43" s="823"/>
      <c r="CL43" s="564"/>
      <c r="CM43" s="440"/>
      <c r="CN43" s="441"/>
      <c r="CO43" s="422"/>
      <c r="CP43" s="823"/>
      <c r="CQ43" s="564"/>
      <c r="CR43" s="440"/>
      <c r="CS43" s="441"/>
      <c r="CT43" s="422"/>
      <c r="CU43" s="823"/>
      <c r="CV43" s="564"/>
      <c r="CW43" s="440"/>
      <c r="CX43" s="441"/>
      <c r="CY43" s="422"/>
      <c r="CZ43" s="823"/>
      <c r="DA43" s="564"/>
      <c r="DB43" s="440"/>
      <c r="DC43" s="441"/>
      <c r="DD43" s="422"/>
      <c r="DE43" s="823"/>
      <c r="DF43" s="564"/>
      <c r="DG43" s="440"/>
      <c r="DH43" s="441"/>
      <c r="DI43" s="422"/>
      <c r="DJ43" s="823"/>
    </row>
    <row r="44" spans="1:114" ht="15.75" customHeight="1" x14ac:dyDescent="0.25">
      <c r="A44" s="828" t="s">
        <v>650</v>
      </c>
      <c r="B44" s="550" t="str">
        <f t="shared" si="1"/>
        <v>Sem20</v>
      </c>
      <c r="C44" s="423">
        <v>43598</v>
      </c>
      <c r="D44" s="831">
        <v>0.92</v>
      </c>
      <c r="E44" s="556">
        <v>3</v>
      </c>
      <c r="F44" s="436">
        <f>COUNTIFS(Datos!$D:$D,C44,Datos!$AD:$AD,$E$1)</f>
        <v>0</v>
      </c>
      <c r="G44" s="437">
        <v>4</v>
      </c>
      <c r="H44" s="420">
        <f t="shared" si="13"/>
        <v>1</v>
      </c>
      <c r="I44" s="821">
        <f>IFERROR(SUM(G44:G48)/SUM(F44:G48),"S/D")</f>
        <v>0.90476190476190477</v>
      </c>
      <c r="J44" s="565"/>
      <c r="K44" s="436">
        <f>COUNTIFS(Datos!D:D,C44,Datos!AD:AD,$J$1)</f>
        <v>0</v>
      </c>
      <c r="L44" s="437">
        <v>1</v>
      </c>
      <c r="M44" s="420">
        <f t="shared" si="2"/>
        <v>1</v>
      </c>
      <c r="N44" s="821">
        <f>IFERROR(SUM(L44:L48)/SUM(K44:L48),"S/D")</f>
        <v>0.9</v>
      </c>
      <c r="O44" s="565"/>
      <c r="P44" s="436">
        <f>COUNTIFS(Datos!$D:$D,C44,Datos!$AD:$AD,$O$1)</f>
        <v>0</v>
      </c>
      <c r="Q44" s="437">
        <v>0</v>
      </c>
      <c r="R44" s="420" t="str">
        <f t="shared" si="3"/>
        <v>S/D</v>
      </c>
      <c r="S44" s="821">
        <f>IFERROR(SUM(Q44:Q48)/SUM(P44:Q48),"S/D")</f>
        <v>1</v>
      </c>
      <c r="T44" s="565"/>
      <c r="U44" s="436">
        <f>COUNTIFS(Datos!$D:$D,C44,Datos!$AD:$AD,$T$1)</f>
        <v>0</v>
      </c>
      <c r="V44" s="437">
        <v>0</v>
      </c>
      <c r="W44" s="420" t="str">
        <f t="shared" si="4"/>
        <v>S/D</v>
      </c>
      <c r="X44" s="821">
        <f>IFERROR(SUM(V44:V48)/SUM(U44:V48),"S/D")</f>
        <v>0.83333333333333337</v>
      </c>
      <c r="Y44" s="565"/>
      <c r="Z44" s="436">
        <f>COUNTIFS(Datos!$D:$D,C44,Datos!$AD:$AD,$Y$1)</f>
        <v>0</v>
      </c>
      <c r="AA44" s="437">
        <v>0</v>
      </c>
      <c r="AB44" s="420" t="str">
        <f t="shared" si="5"/>
        <v>S/D</v>
      </c>
      <c r="AC44" s="821">
        <f>IFERROR(SUM(AA44:AA48)/SUM(Z44:AA48),"S/D")</f>
        <v>1</v>
      </c>
      <c r="AD44" s="565"/>
      <c r="AE44" s="436">
        <f>COUNTIFS(Datos!$D:$D,C44,Datos!$AD:$AD,$AD$1)</f>
        <v>0</v>
      </c>
      <c r="AF44" s="437">
        <v>0</v>
      </c>
      <c r="AG44" s="420" t="str">
        <f t="shared" si="6"/>
        <v>S/D</v>
      </c>
      <c r="AH44" s="821">
        <f>IFERROR(SUM(AF44:AF48)/SUM(AE44:AF48),"S/D")</f>
        <v>1</v>
      </c>
      <c r="AI44" s="565"/>
      <c r="AJ44" s="436">
        <f>COUNTIFS(Datos!$D:$D,C44,Datos!$AD:$AD,$AI$1)</f>
        <v>0</v>
      </c>
      <c r="AK44" s="437">
        <v>2</v>
      </c>
      <c r="AL44" s="420">
        <f t="shared" si="7"/>
        <v>1</v>
      </c>
      <c r="AM44" s="821">
        <f>IFERROR(SUM(AK44:AK48)/SUM(AJ44:AK48),"S/D")</f>
        <v>1</v>
      </c>
      <c r="AN44" s="565"/>
      <c r="AO44" s="436">
        <f>COUNTIFS(Datos!$D:$D,C44,Datos!$AD:$AD,$AN$1)</f>
        <v>0</v>
      </c>
      <c r="AP44" s="437">
        <v>0</v>
      </c>
      <c r="AQ44" s="420" t="str">
        <f t="shared" si="8"/>
        <v>S/D</v>
      </c>
      <c r="AR44" s="821" t="str">
        <f>IFERROR(SUM(AP44:AP48)/SUM(AO44:AP48),"S/D")</f>
        <v>S/D</v>
      </c>
      <c r="AS44" s="565"/>
      <c r="AT44" s="436">
        <f>COUNTIFS(Datos!$D:$D,C44,Datos!$AD:$AD,$AS$1)</f>
        <v>0</v>
      </c>
      <c r="AU44" s="437">
        <v>0</v>
      </c>
      <c r="AV44" s="420" t="str">
        <f t="shared" si="9"/>
        <v>S/D</v>
      </c>
      <c r="AW44" s="821" t="str">
        <f>IFERROR(SUM(AU44:AU48)/SUM(AT44:AU48),"S/D")</f>
        <v>S/D</v>
      </c>
      <c r="AX44" s="565"/>
      <c r="AY44" s="436">
        <f>COUNTIFS(Datos!$D:$D,C44,Datos!$AD:$AD,$AX$1)</f>
        <v>0</v>
      </c>
      <c r="AZ44" s="437">
        <v>0</v>
      </c>
      <c r="BA44" s="420" t="str">
        <f t="shared" si="10"/>
        <v>S/D</v>
      </c>
      <c r="BB44" s="821" t="str">
        <f>IFERROR(SUM(AZ44:AZ48)/SUM(AY44:AZ48),"S/D")</f>
        <v>S/D</v>
      </c>
      <c r="BC44" s="565"/>
      <c r="BD44" s="436">
        <f>COUNTIFS(Datos!$D:$D,C44,Datos!$AD:$AD,$BC$1)</f>
        <v>0</v>
      </c>
      <c r="BE44" s="437">
        <v>0</v>
      </c>
      <c r="BF44" s="420" t="str">
        <f t="shared" si="11"/>
        <v>S/D</v>
      </c>
      <c r="BG44" s="821" t="str">
        <f>IFERROR(SUM(BE44:BE48)/SUM(BD44:BE48),"S/D")</f>
        <v>S/D</v>
      </c>
      <c r="BH44" s="565"/>
      <c r="BI44" s="436">
        <f>COUNTIFS(Datos!$D:$D,$C44,Datos!$AD:$AD,BH$1)</f>
        <v>0</v>
      </c>
      <c r="BJ44" s="437">
        <v>0</v>
      </c>
      <c r="BK44" s="420" t="str">
        <f t="shared" si="12"/>
        <v>S/D</v>
      </c>
      <c r="BL44" s="821" t="str">
        <f>IFERROR(SUM(BJ44:BJ48)/SUM(BI44:BJ48),"S/D")</f>
        <v>S/D</v>
      </c>
      <c r="BM44" s="565"/>
      <c r="BN44" s="436"/>
      <c r="BO44" s="437"/>
      <c r="BP44" s="420"/>
      <c r="BQ44" s="821"/>
      <c r="BR44" s="565"/>
      <c r="BS44" s="436"/>
      <c r="BT44" s="437"/>
      <c r="BU44" s="420"/>
      <c r="BV44" s="821"/>
      <c r="BW44" s="565"/>
      <c r="BX44" s="436"/>
      <c r="BY44" s="437"/>
      <c r="BZ44" s="420"/>
      <c r="CA44" s="821"/>
      <c r="CB44" s="565"/>
      <c r="CC44" s="436"/>
      <c r="CD44" s="437"/>
      <c r="CE44" s="420"/>
      <c r="CF44" s="821"/>
      <c r="CG44" s="565"/>
      <c r="CH44" s="436"/>
      <c r="CI44" s="437"/>
      <c r="CJ44" s="420"/>
      <c r="CK44" s="821"/>
      <c r="CL44" s="565"/>
      <c r="CM44" s="436"/>
      <c r="CN44" s="437"/>
      <c r="CO44" s="420"/>
      <c r="CP44" s="821"/>
      <c r="CQ44" s="565"/>
      <c r="CR44" s="436"/>
      <c r="CS44" s="437"/>
      <c r="CT44" s="420"/>
      <c r="CU44" s="821"/>
      <c r="CV44" s="565"/>
      <c r="CW44" s="436"/>
      <c r="CX44" s="437"/>
      <c r="CY44" s="420"/>
      <c r="CZ44" s="821"/>
      <c r="DA44" s="565"/>
      <c r="DB44" s="436"/>
      <c r="DC44" s="437"/>
      <c r="DD44" s="420"/>
      <c r="DE44" s="821"/>
      <c r="DF44" s="565"/>
      <c r="DG44" s="436"/>
      <c r="DH44" s="437"/>
      <c r="DI44" s="420"/>
      <c r="DJ44" s="821"/>
    </row>
    <row r="45" spans="1:114" ht="15.75" customHeight="1" x14ac:dyDescent="0.25">
      <c r="A45" s="829"/>
      <c r="B45" s="550" t="str">
        <f t="shared" si="1"/>
        <v>Sem20</v>
      </c>
      <c r="C45" s="424">
        <v>43599</v>
      </c>
      <c r="D45" s="832"/>
      <c r="E45" s="554"/>
      <c r="F45" s="432">
        <f>COUNTIFS(Datos!$D:$D,C45,Datos!$AD:$AD,$E$1)</f>
        <v>0</v>
      </c>
      <c r="G45" s="131">
        <v>1</v>
      </c>
      <c r="H45" s="421">
        <f t="shared" si="13"/>
        <v>1</v>
      </c>
      <c r="I45" s="822"/>
      <c r="J45" s="563"/>
      <c r="K45" s="432">
        <f>COUNTIFS(Datos!D:D,C45,Datos!AD:AD,$J$1)</f>
        <v>0</v>
      </c>
      <c r="L45" s="131">
        <v>4</v>
      </c>
      <c r="M45" s="421">
        <f t="shared" si="2"/>
        <v>1</v>
      </c>
      <c r="N45" s="822"/>
      <c r="O45" s="563"/>
      <c r="P45" s="432">
        <f>COUNTIFS(Datos!$D:$D,C45,Datos!$AD:$AD,$O$1)</f>
        <v>0</v>
      </c>
      <c r="Q45" s="131">
        <v>0</v>
      </c>
      <c r="R45" s="421" t="str">
        <f t="shared" si="3"/>
        <v>S/D</v>
      </c>
      <c r="S45" s="822"/>
      <c r="T45" s="563"/>
      <c r="U45" s="432">
        <f>COUNTIFS(Datos!$D:$D,C45,Datos!$AD:$AD,$T$1)</f>
        <v>0</v>
      </c>
      <c r="V45" s="131">
        <v>2</v>
      </c>
      <c r="W45" s="421">
        <f t="shared" si="4"/>
        <v>1</v>
      </c>
      <c r="X45" s="822"/>
      <c r="Y45" s="563"/>
      <c r="Z45" s="432">
        <f>COUNTIFS(Datos!$D:$D,C45,Datos!$AD:$AD,$Y$1)</f>
        <v>0</v>
      </c>
      <c r="AA45" s="131">
        <v>1</v>
      </c>
      <c r="AB45" s="421">
        <f t="shared" si="5"/>
        <v>1</v>
      </c>
      <c r="AC45" s="822"/>
      <c r="AD45" s="563"/>
      <c r="AE45" s="432">
        <f>COUNTIFS(Datos!$D:$D,C45,Datos!$AD:$AD,$AD$1)</f>
        <v>0</v>
      </c>
      <c r="AF45" s="131">
        <v>2</v>
      </c>
      <c r="AG45" s="421">
        <f t="shared" si="6"/>
        <v>1</v>
      </c>
      <c r="AH45" s="822"/>
      <c r="AI45" s="563"/>
      <c r="AJ45" s="432">
        <f>COUNTIFS(Datos!$D:$D,C45,Datos!$AD:$AD,$AI$1)</f>
        <v>0</v>
      </c>
      <c r="AK45" s="131">
        <v>0</v>
      </c>
      <c r="AL45" s="421" t="str">
        <f t="shared" si="7"/>
        <v>S/D</v>
      </c>
      <c r="AM45" s="822"/>
      <c r="AN45" s="563"/>
      <c r="AO45" s="432">
        <f>COUNTIFS(Datos!$D:$D,C45,Datos!$AD:$AD,$AN$1)</f>
        <v>0</v>
      </c>
      <c r="AP45" s="131">
        <v>0</v>
      </c>
      <c r="AQ45" s="421" t="str">
        <f t="shared" si="8"/>
        <v>S/D</v>
      </c>
      <c r="AR45" s="822"/>
      <c r="AS45" s="563"/>
      <c r="AT45" s="432">
        <f>COUNTIFS(Datos!$D:$D,C45,Datos!$AD:$AD,$AS$1)</f>
        <v>0</v>
      </c>
      <c r="AU45" s="131">
        <v>0</v>
      </c>
      <c r="AV45" s="421" t="str">
        <f t="shared" si="9"/>
        <v>S/D</v>
      </c>
      <c r="AW45" s="822"/>
      <c r="AX45" s="563"/>
      <c r="AY45" s="432">
        <f>COUNTIFS(Datos!$D:$D,C45,Datos!$AD:$AD,$AX$1)</f>
        <v>0</v>
      </c>
      <c r="AZ45" s="131">
        <v>0</v>
      </c>
      <c r="BA45" s="421" t="str">
        <f t="shared" si="10"/>
        <v>S/D</v>
      </c>
      <c r="BB45" s="822"/>
      <c r="BC45" s="563"/>
      <c r="BD45" s="432">
        <f>COUNTIFS(Datos!$D:$D,C45,Datos!$AD:$AD,$BC$1)</f>
        <v>0</v>
      </c>
      <c r="BE45" s="131">
        <v>0</v>
      </c>
      <c r="BF45" s="421" t="str">
        <f t="shared" si="11"/>
        <v>S/D</v>
      </c>
      <c r="BG45" s="822"/>
      <c r="BH45" s="563"/>
      <c r="BI45" s="432">
        <f>COUNTIFS(Datos!$D:$D,$C45,Datos!$AD:$AD,BH$1)</f>
        <v>0</v>
      </c>
      <c r="BJ45" s="131">
        <v>0</v>
      </c>
      <c r="BK45" s="421" t="str">
        <f t="shared" si="12"/>
        <v>S/D</v>
      </c>
      <c r="BL45" s="822"/>
      <c r="BM45" s="563"/>
      <c r="BN45" s="432"/>
      <c r="BO45" s="131"/>
      <c r="BP45" s="421"/>
      <c r="BQ45" s="822"/>
      <c r="BR45" s="563"/>
      <c r="BS45" s="432"/>
      <c r="BT45" s="131"/>
      <c r="BU45" s="421"/>
      <c r="BV45" s="822"/>
      <c r="BW45" s="563"/>
      <c r="BX45" s="432"/>
      <c r="BY45" s="131"/>
      <c r="BZ45" s="421"/>
      <c r="CA45" s="822"/>
      <c r="CB45" s="563"/>
      <c r="CC45" s="432"/>
      <c r="CD45" s="131"/>
      <c r="CE45" s="421"/>
      <c r="CF45" s="822"/>
      <c r="CG45" s="563"/>
      <c r="CH45" s="432"/>
      <c r="CI45" s="131"/>
      <c r="CJ45" s="421"/>
      <c r="CK45" s="822"/>
      <c r="CL45" s="563"/>
      <c r="CM45" s="432"/>
      <c r="CN45" s="131"/>
      <c r="CO45" s="421"/>
      <c r="CP45" s="822"/>
      <c r="CQ45" s="563"/>
      <c r="CR45" s="432"/>
      <c r="CS45" s="131"/>
      <c r="CT45" s="421"/>
      <c r="CU45" s="822"/>
      <c r="CV45" s="563"/>
      <c r="CW45" s="432"/>
      <c r="CX45" s="131"/>
      <c r="CY45" s="421"/>
      <c r="CZ45" s="822"/>
      <c r="DA45" s="563"/>
      <c r="DB45" s="432"/>
      <c r="DC45" s="131"/>
      <c r="DD45" s="421"/>
      <c r="DE45" s="822"/>
      <c r="DF45" s="563"/>
      <c r="DG45" s="432"/>
      <c r="DH45" s="131"/>
      <c r="DI45" s="421"/>
      <c r="DJ45" s="822"/>
    </row>
    <row r="46" spans="1:114" ht="15.75" customHeight="1" x14ac:dyDescent="0.25">
      <c r="A46" s="829"/>
      <c r="B46" s="550" t="str">
        <f t="shared" si="1"/>
        <v>Sem20</v>
      </c>
      <c r="C46" s="424">
        <v>43600</v>
      </c>
      <c r="D46" s="832"/>
      <c r="E46" s="554">
        <v>4</v>
      </c>
      <c r="F46" s="432">
        <f>COUNTIFS(Datos!$D:$D,C46,Datos!$AD:$AD,$E$1)</f>
        <v>0</v>
      </c>
      <c r="G46" s="131">
        <v>8</v>
      </c>
      <c r="H46" s="421">
        <f t="shared" si="13"/>
        <v>1</v>
      </c>
      <c r="I46" s="822"/>
      <c r="J46" s="563"/>
      <c r="K46" s="432">
        <f>COUNTIFS(Datos!D:D,C46,Datos!AD:AD,$J$1)</f>
        <v>0</v>
      </c>
      <c r="L46" s="131">
        <v>3</v>
      </c>
      <c r="M46" s="421">
        <f t="shared" si="2"/>
        <v>1</v>
      </c>
      <c r="N46" s="822"/>
      <c r="O46" s="563"/>
      <c r="P46" s="432">
        <f>COUNTIFS(Datos!$D:$D,C46,Datos!$AD:$AD,$O$1)</f>
        <v>0</v>
      </c>
      <c r="Q46" s="131">
        <v>2</v>
      </c>
      <c r="R46" s="421">
        <f t="shared" si="3"/>
        <v>1</v>
      </c>
      <c r="S46" s="822"/>
      <c r="T46" s="563"/>
      <c r="U46" s="432">
        <f>COUNTIFS(Datos!$D:$D,C46,Datos!$AD:$AD,$T$1)</f>
        <v>0</v>
      </c>
      <c r="V46" s="131">
        <v>0</v>
      </c>
      <c r="W46" s="421" t="str">
        <f t="shared" si="4"/>
        <v>S/D</v>
      </c>
      <c r="X46" s="822"/>
      <c r="Y46" s="563"/>
      <c r="Z46" s="432">
        <f>COUNTIFS(Datos!$D:$D,C46,Datos!$AD:$AD,$Y$1)</f>
        <v>0</v>
      </c>
      <c r="AA46" s="131">
        <v>1</v>
      </c>
      <c r="AB46" s="421">
        <f t="shared" si="5"/>
        <v>1</v>
      </c>
      <c r="AC46" s="822"/>
      <c r="AD46" s="563"/>
      <c r="AE46" s="432">
        <f>COUNTIFS(Datos!$D:$D,C46,Datos!$AD:$AD,$AD$1)</f>
        <v>0</v>
      </c>
      <c r="AF46" s="131">
        <v>1</v>
      </c>
      <c r="AG46" s="421">
        <f t="shared" si="6"/>
        <v>1</v>
      </c>
      <c r="AH46" s="822"/>
      <c r="AI46" s="563"/>
      <c r="AJ46" s="432">
        <f>COUNTIFS(Datos!$D:$D,C46,Datos!$AD:$AD,$AI$1)</f>
        <v>0</v>
      </c>
      <c r="AK46" s="131">
        <v>0</v>
      </c>
      <c r="AL46" s="421" t="str">
        <f t="shared" si="7"/>
        <v>S/D</v>
      </c>
      <c r="AM46" s="822"/>
      <c r="AN46" s="563"/>
      <c r="AO46" s="432">
        <f>COUNTIFS(Datos!$D:$D,C46,Datos!$AD:$AD,$AN$1)</f>
        <v>0</v>
      </c>
      <c r="AP46" s="131">
        <v>0</v>
      </c>
      <c r="AQ46" s="421" t="str">
        <f t="shared" si="8"/>
        <v>S/D</v>
      </c>
      <c r="AR46" s="822"/>
      <c r="AS46" s="563"/>
      <c r="AT46" s="432">
        <f>COUNTIFS(Datos!$D:$D,C46,Datos!$AD:$AD,$AS$1)</f>
        <v>0</v>
      </c>
      <c r="AU46" s="131">
        <v>0</v>
      </c>
      <c r="AV46" s="421" t="str">
        <f t="shared" si="9"/>
        <v>S/D</v>
      </c>
      <c r="AW46" s="822"/>
      <c r="AX46" s="563"/>
      <c r="AY46" s="432">
        <f>COUNTIFS(Datos!$D:$D,C46,Datos!$AD:$AD,$AX$1)</f>
        <v>0</v>
      </c>
      <c r="AZ46" s="131">
        <v>0</v>
      </c>
      <c r="BA46" s="421" t="str">
        <f t="shared" si="10"/>
        <v>S/D</v>
      </c>
      <c r="BB46" s="822"/>
      <c r="BC46" s="563"/>
      <c r="BD46" s="432">
        <f>COUNTIFS(Datos!$D:$D,C46,Datos!$AD:$AD,$BC$1)</f>
        <v>0</v>
      </c>
      <c r="BE46" s="131">
        <v>0</v>
      </c>
      <c r="BF46" s="421" t="str">
        <f t="shared" si="11"/>
        <v>S/D</v>
      </c>
      <c r="BG46" s="822"/>
      <c r="BH46" s="563"/>
      <c r="BI46" s="432">
        <f>COUNTIFS(Datos!$D:$D,$C46,Datos!$AD:$AD,BH$1)</f>
        <v>0</v>
      </c>
      <c r="BJ46" s="131">
        <v>0</v>
      </c>
      <c r="BK46" s="421" t="str">
        <f t="shared" si="12"/>
        <v>S/D</v>
      </c>
      <c r="BL46" s="822"/>
      <c r="BM46" s="563"/>
      <c r="BN46" s="432"/>
      <c r="BO46" s="131"/>
      <c r="BP46" s="421"/>
      <c r="BQ46" s="822"/>
      <c r="BR46" s="563"/>
      <c r="BS46" s="432"/>
      <c r="BT46" s="131"/>
      <c r="BU46" s="421"/>
      <c r="BV46" s="822"/>
      <c r="BW46" s="563"/>
      <c r="BX46" s="432"/>
      <c r="BY46" s="131"/>
      <c r="BZ46" s="421"/>
      <c r="CA46" s="822"/>
      <c r="CB46" s="563"/>
      <c r="CC46" s="432"/>
      <c r="CD46" s="131"/>
      <c r="CE46" s="421"/>
      <c r="CF46" s="822"/>
      <c r="CG46" s="563"/>
      <c r="CH46" s="432"/>
      <c r="CI46" s="131"/>
      <c r="CJ46" s="421"/>
      <c r="CK46" s="822"/>
      <c r="CL46" s="563"/>
      <c r="CM46" s="432"/>
      <c r="CN46" s="131"/>
      <c r="CO46" s="421"/>
      <c r="CP46" s="822"/>
      <c r="CQ46" s="563"/>
      <c r="CR46" s="432"/>
      <c r="CS46" s="131"/>
      <c r="CT46" s="421"/>
      <c r="CU46" s="822"/>
      <c r="CV46" s="563"/>
      <c r="CW46" s="432"/>
      <c r="CX46" s="131"/>
      <c r="CY46" s="421"/>
      <c r="CZ46" s="822"/>
      <c r="DA46" s="563"/>
      <c r="DB46" s="432"/>
      <c r="DC46" s="131"/>
      <c r="DD46" s="421"/>
      <c r="DE46" s="822"/>
      <c r="DF46" s="563"/>
      <c r="DG46" s="432"/>
      <c r="DH46" s="131"/>
      <c r="DI46" s="421"/>
      <c r="DJ46" s="822"/>
    </row>
    <row r="47" spans="1:114" ht="15.75" customHeight="1" x14ac:dyDescent="0.25">
      <c r="A47" s="829"/>
      <c r="B47" s="550" t="str">
        <f t="shared" si="1"/>
        <v>Sem20</v>
      </c>
      <c r="C47" s="424">
        <v>43601</v>
      </c>
      <c r="D47" s="832"/>
      <c r="E47" s="554"/>
      <c r="F47" s="432">
        <f>COUNTIFS(Datos!$D:$D,C47,Datos!$AD:$AD,$E$1)</f>
        <v>0</v>
      </c>
      <c r="G47" s="131">
        <v>2</v>
      </c>
      <c r="H47" s="421">
        <f t="shared" si="13"/>
        <v>1</v>
      </c>
      <c r="I47" s="822"/>
      <c r="J47" s="563"/>
      <c r="K47" s="432">
        <f>COUNTIFS(Datos!D:D,C47,Datos!AD:AD,$J$1)</f>
        <v>0</v>
      </c>
      <c r="L47" s="131">
        <v>1</v>
      </c>
      <c r="M47" s="421">
        <f t="shared" si="2"/>
        <v>1</v>
      </c>
      <c r="N47" s="822"/>
      <c r="O47" s="563"/>
      <c r="P47" s="432">
        <f>COUNTIFS(Datos!$D:$D,C47,Datos!$AD:$AD,$O$1)</f>
        <v>0</v>
      </c>
      <c r="Q47" s="131">
        <v>0</v>
      </c>
      <c r="R47" s="421" t="str">
        <f t="shared" si="3"/>
        <v>S/D</v>
      </c>
      <c r="S47" s="822"/>
      <c r="T47" s="563"/>
      <c r="U47" s="432">
        <f>COUNTIFS(Datos!$D:$D,C47,Datos!$AD:$AD,$T$1)</f>
        <v>1</v>
      </c>
      <c r="V47" s="131">
        <v>1</v>
      </c>
      <c r="W47" s="421">
        <f t="shared" si="4"/>
        <v>0.5</v>
      </c>
      <c r="X47" s="822"/>
      <c r="Y47" s="563"/>
      <c r="Z47" s="432">
        <f>COUNTIFS(Datos!$D:$D,C47,Datos!$AD:$AD,$Y$1)</f>
        <v>0</v>
      </c>
      <c r="AA47" s="131">
        <v>2</v>
      </c>
      <c r="AB47" s="421">
        <f t="shared" si="5"/>
        <v>1</v>
      </c>
      <c r="AC47" s="822"/>
      <c r="AD47" s="563"/>
      <c r="AE47" s="432">
        <f>COUNTIFS(Datos!$D:$D,C47,Datos!$AD:$AD,$AD$1)</f>
        <v>0</v>
      </c>
      <c r="AF47" s="131">
        <v>0</v>
      </c>
      <c r="AG47" s="421" t="str">
        <f t="shared" si="6"/>
        <v>S/D</v>
      </c>
      <c r="AH47" s="822"/>
      <c r="AI47" s="563"/>
      <c r="AJ47" s="432">
        <f>COUNTIFS(Datos!$D:$D,C47,Datos!$AD:$AD,$AI$1)</f>
        <v>0</v>
      </c>
      <c r="AK47" s="131">
        <v>0</v>
      </c>
      <c r="AL47" s="421" t="str">
        <f t="shared" si="7"/>
        <v>S/D</v>
      </c>
      <c r="AM47" s="822"/>
      <c r="AN47" s="563"/>
      <c r="AO47" s="432">
        <f>COUNTIFS(Datos!$D:$D,C47,Datos!$AD:$AD,$AN$1)</f>
        <v>0</v>
      </c>
      <c r="AP47" s="131">
        <v>0</v>
      </c>
      <c r="AQ47" s="421" t="str">
        <f t="shared" si="8"/>
        <v>S/D</v>
      </c>
      <c r="AR47" s="822"/>
      <c r="AS47" s="563"/>
      <c r="AT47" s="432">
        <f>COUNTIFS(Datos!$D:$D,C47,Datos!$AD:$AD,$AS$1)</f>
        <v>0</v>
      </c>
      <c r="AU47" s="131">
        <v>0</v>
      </c>
      <c r="AV47" s="421" t="str">
        <f t="shared" si="9"/>
        <v>S/D</v>
      </c>
      <c r="AW47" s="822"/>
      <c r="AX47" s="563"/>
      <c r="AY47" s="432">
        <f>COUNTIFS(Datos!$D:$D,C47,Datos!$AD:$AD,$AX$1)</f>
        <v>0</v>
      </c>
      <c r="AZ47" s="131">
        <v>0</v>
      </c>
      <c r="BA47" s="421" t="str">
        <f t="shared" si="10"/>
        <v>S/D</v>
      </c>
      <c r="BB47" s="822"/>
      <c r="BC47" s="563"/>
      <c r="BD47" s="432">
        <f>COUNTIFS(Datos!$D:$D,C47,Datos!$AD:$AD,$BC$1)</f>
        <v>0</v>
      </c>
      <c r="BE47" s="131">
        <v>0</v>
      </c>
      <c r="BF47" s="421" t="str">
        <f t="shared" si="11"/>
        <v>S/D</v>
      </c>
      <c r="BG47" s="822"/>
      <c r="BH47" s="563"/>
      <c r="BI47" s="432">
        <f>COUNTIFS(Datos!$D:$D,$C47,Datos!$AD:$AD,BH$1)</f>
        <v>0</v>
      </c>
      <c r="BJ47" s="131">
        <v>0</v>
      </c>
      <c r="BK47" s="421" t="str">
        <f t="shared" si="12"/>
        <v>S/D</v>
      </c>
      <c r="BL47" s="822"/>
      <c r="BM47" s="563"/>
      <c r="BN47" s="432"/>
      <c r="BO47" s="131"/>
      <c r="BP47" s="421"/>
      <c r="BQ47" s="822"/>
      <c r="BR47" s="563"/>
      <c r="BS47" s="432"/>
      <c r="BT47" s="131"/>
      <c r="BU47" s="421"/>
      <c r="BV47" s="822"/>
      <c r="BW47" s="563"/>
      <c r="BX47" s="432"/>
      <c r="BY47" s="131"/>
      <c r="BZ47" s="421"/>
      <c r="CA47" s="822"/>
      <c r="CB47" s="563"/>
      <c r="CC47" s="432"/>
      <c r="CD47" s="131"/>
      <c r="CE47" s="421"/>
      <c r="CF47" s="822"/>
      <c r="CG47" s="563"/>
      <c r="CH47" s="432"/>
      <c r="CI47" s="131"/>
      <c r="CJ47" s="421"/>
      <c r="CK47" s="822"/>
      <c r="CL47" s="563"/>
      <c r="CM47" s="432"/>
      <c r="CN47" s="131"/>
      <c r="CO47" s="421"/>
      <c r="CP47" s="822"/>
      <c r="CQ47" s="563"/>
      <c r="CR47" s="432"/>
      <c r="CS47" s="131"/>
      <c r="CT47" s="421"/>
      <c r="CU47" s="822"/>
      <c r="CV47" s="563"/>
      <c r="CW47" s="432"/>
      <c r="CX47" s="131"/>
      <c r="CY47" s="421"/>
      <c r="CZ47" s="822"/>
      <c r="DA47" s="563"/>
      <c r="DB47" s="432"/>
      <c r="DC47" s="131"/>
      <c r="DD47" s="421"/>
      <c r="DE47" s="822"/>
      <c r="DF47" s="563"/>
      <c r="DG47" s="432"/>
      <c r="DH47" s="131"/>
      <c r="DI47" s="421"/>
      <c r="DJ47" s="822"/>
    </row>
    <row r="48" spans="1:114" s="99" customFormat="1" ht="15.75" customHeight="1" thickBot="1" x14ac:dyDescent="0.3">
      <c r="A48" s="830"/>
      <c r="B48" s="551" t="str">
        <f t="shared" si="1"/>
        <v>Sem20</v>
      </c>
      <c r="C48" s="425">
        <v>43602</v>
      </c>
      <c r="D48" s="833"/>
      <c r="E48" s="555"/>
      <c r="F48" s="440">
        <f>COUNTIFS(Datos!$D:$D,C48,Datos!$AD:$AD,$E$1)</f>
        <v>2</v>
      </c>
      <c r="G48" s="441">
        <v>4</v>
      </c>
      <c r="H48" s="422">
        <f t="shared" si="13"/>
        <v>0.66666666666666663</v>
      </c>
      <c r="I48" s="823"/>
      <c r="J48" s="564"/>
      <c r="K48" s="440">
        <f>COUNTIFS(Datos!D:D,C48,Datos!AD:AD,$J$1)</f>
        <v>2</v>
      </c>
      <c r="L48" s="441">
        <v>9</v>
      </c>
      <c r="M48" s="422">
        <f t="shared" si="2"/>
        <v>0.81818181818181823</v>
      </c>
      <c r="N48" s="823"/>
      <c r="O48" s="564"/>
      <c r="P48" s="440">
        <f>COUNTIFS(Datos!$D:$D,C48,Datos!$AD:$AD,$O$1)</f>
        <v>0</v>
      </c>
      <c r="Q48" s="441">
        <v>0</v>
      </c>
      <c r="R48" s="422" t="str">
        <f t="shared" si="3"/>
        <v>S/D</v>
      </c>
      <c r="S48" s="823"/>
      <c r="T48" s="564"/>
      <c r="U48" s="440">
        <f>COUNTIFS(Datos!$D:$D,C48,Datos!$AD:$AD,$T$1)</f>
        <v>0</v>
      </c>
      <c r="V48" s="441">
        <v>2</v>
      </c>
      <c r="W48" s="422">
        <f t="shared" si="4"/>
        <v>1</v>
      </c>
      <c r="X48" s="823"/>
      <c r="Y48" s="564"/>
      <c r="Z48" s="440">
        <f>COUNTIFS(Datos!$D:$D,C48,Datos!$AD:$AD,$Y$1)</f>
        <v>0</v>
      </c>
      <c r="AA48" s="441">
        <v>0</v>
      </c>
      <c r="AB48" s="422" t="str">
        <f t="shared" si="5"/>
        <v>S/D</v>
      </c>
      <c r="AC48" s="823"/>
      <c r="AD48" s="564"/>
      <c r="AE48" s="440">
        <f>COUNTIFS(Datos!$D:$D,C48,Datos!$AD:$AD,$AD$1)</f>
        <v>0</v>
      </c>
      <c r="AF48" s="441">
        <v>0</v>
      </c>
      <c r="AG48" s="422" t="str">
        <f t="shared" si="6"/>
        <v>S/D</v>
      </c>
      <c r="AH48" s="823"/>
      <c r="AI48" s="564"/>
      <c r="AJ48" s="440">
        <f>COUNTIFS(Datos!$D:$D,C48,Datos!$AD:$AD,$AI$1)</f>
        <v>0</v>
      </c>
      <c r="AK48" s="441">
        <v>1</v>
      </c>
      <c r="AL48" s="422">
        <f t="shared" si="7"/>
        <v>1</v>
      </c>
      <c r="AM48" s="823"/>
      <c r="AN48" s="564"/>
      <c r="AO48" s="440">
        <f>COUNTIFS(Datos!$D:$D,C48,Datos!$AD:$AD,$AN$1)</f>
        <v>0</v>
      </c>
      <c r="AP48" s="441">
        <v>0</v>
      </c>
      <c r="AQ48" s="422" t="str">
        <f t="shared" si="8"/>
        <v>S/D</v>
      </c>
      <c r="AR48" s="823"/>
      <c r="AS48" s="564"/>
      <c r="AT48" s="440">
        <f>COUNTIFS(Datos!$D:$D,C48,Datos!$AD:$AD,$AS$1)</f>
        <v>0</v>
      </c>
      <c r="AU48" s="441">
        <v>0</v>
      </c>
      <c r="AV48" s="422" t="str">
        <f t="shared" si="9"/>
        <v>S/D</v>
      </c>
      <c r="AW48" s="823"/>
      <c r="AX48" s="564"/>
      <c r="AY48" s="440">
        <f>COUNTIFS(Datos!$D:$D,C48,Datos!$AD:$AD,$AX$1)</f>
        <v>0</v>
      </c>
      <c r="AZ48" s="441">
        <v>0</v>
      </c>
      <c r="BA48" s="422" t="str">
        <f t="shared" si="10"/>
        <v>S/D</v>
      </c>
      <c r="BB48" s="823"/>
      <c r="BC48" s="564"/>
      <c r="BD48" s="440">
        <f>COUNTIFS(Datos!$D:$D,C48,Datos!$AD:$AD,$BC$1)</f>
        <v>0</v>
      </c>
      <c r="BE48" s="441">
        <v>0</v>
      </c>
      <c r="BF48" s="422" t="str">
        <f t="shared" si="11"/>
        <v>S/D</v>
      </c>
      <c r="BG48" s="823"/>
      <c r="BH48" s="564"/>
      <c r="BI48" s="440">
        <f>COUNTIFS(Datos!$D:$D,$C48,Datos!$AD:$AD,BH$1)</f>
        <v>0</v>
      </c>
      <c r="BJ48" s="441">
        <v>0</v>
      </c>
      <c r="BK48" s="422" t="str">
        <f t="shared" si="12"/>
        <v>S/D</v>
      </c>
      <c r="BL48" s="823"/>
      <c r="BM48" s="564"/>
      <c r="BN48" s="440"/>
      <c r="BO48" s="441"/>
      <c r="BP48" s="422"/>
      <c r="BQ48" s="823"/>
      <c r="BR48" s="564"/>
      <c r="BS48" s="440"/>
      <c r="BT48" s="441"/>
      <c r="BU48" s="422"/>
      <c r="BV48" s="823"/>
      <c r="BW48" s="564"/>
      <c r="BX48" s="440"/>
      <c r="BY48" s="441"/>
      <c r="BZ48" s="422"/>
      <c r="CA48" s="823"/>
      <c r="CB48" s="564"/>
      <c r="CC48" s="440"/>
      <c r="CD48" s="441"/>
      <c r="CE48" s="422"/>
      <c r="CF48" s="823"/>
      <c r="CG48" s="564"/>
      <c r="CH48" s="440"/>
      <c r="CI48" s="441"/>
      <c r="CJ48" s="422"/>
      <c r="CK48" s="823"/>
      <c r="CL48" s="564"/>
      <c r="CM48" s="440"/>
      <c r="CN48" s="441"/>
      <c r="CO48" s="422"/>
      <c r="CP48" s="823"/>
      <c r="CQ48" s="564"/>
      <c r="CR48" s="440"/>
      <c r="CS48" s="441"/>
      <c r="CT48" s="422"/>
      <c r="CU48" s="823"/>
      <c r="CV48" s="564"/>
      <c r="CW48" s="440"/>
      <c r="CX48" s="441"/>
      <c r="CY48" s="422"/>
      <c r="CZ48" s="823"/>
      <c r="DA48" s="564"/>
      <c r="DB48" s="440"/>
      <c r="DC48" s="441"/>
      <c r="DD48" s="422"/>
      <c r="DE48" s="823"/>
      <c r="DF48" s="564"/>
      <c r="DG48" s="440"/>
      <c r="DH48" s="441"/>
      <c r="DI48" s="422"/>
      <c r="DJ48" s="823"/>
    </row>
    <row r="49" spans="1:114" ht="15.75" customHeight="1" x14ac:dyDescent="0.25">
      <c r="A49" s="828" t="s">
        <v>651</v>
      </c>
      <c r="B49" s="550" t="str">
        <f t="shared" si="1"/>
        <v>Sem21</v>
      </c>
      <c r="C49" s="423">
        <v>43605</v>
      </c>
      <c r="D49" s="831">
        <v>0.92</v>
      </c>
      <c r="E49" s="558"/>
      <c r="F49" s="436">
        <f>COUNTIFS(Datos!$D:$D,C49,Datos!$AD:$AD,$E$1)</f>
        <v>1</v>
      </c>
      <c r="G49" s="437">
        <v>2</v>
      </c>
      <c r="H49" s="420">
        <f t="shared" si="13"/>
        <v>0.66666666666666663</v>
      </c>
      <c r="I49" s="821">
        <f>IFERROR(SUM(G49:G53)/SUM(F49:G53),"S/D")</f>
        <v>0.77777777777777779</v>
      </c>
      <c r="J49" s="565"/>
      <c r="K49" s="436">
        <f>COUNTIFS(Datos!D:D,C49,Datos!AD:AD,$J$1)</f>
        <v>0</v>
      </c>
      <c r="L49" s="437">
        <v>5</v>
      </c>
      <c r="M49" s="420">
        <f t="shared" si="2"/>
        <v>1</v>
      </c>
      <c r="N49" s="821">
        <f t="shared" ref="N49" si="14">IFERROR(SUM(L49:L53)/SUM(K49:L53),"S/D")</f>
        <v>0.91304347826086951</v>
      </c>
      <c r="O49" s="565"/>
      <c r="P49" s="436">
        <f>COUNTIFS(Datos!$D:$D,C49,Datos!$AD:$AD,$O$1)</f>
        <v>0</v>
      </c>
      <c r="Q49" s="437">
        <v>0</v>
      </c>
      <c r="R49" s="420" t="str">
        <f t="shared" si="3"/>
        <v>S/D</v>
      </c>
      <c r="S49" s="821">
        <f t="shared" ref="S49" si="15">IFERROR(SUM(Q49:Q53)/SUM(P49:Q53),"S/D")</f>
        <v>1</v>
      </c>
      <c r="T49" s="565"/>
      <c r="U49" s="436">
        <f>COUNTIFS(Datos!$D:$D,C49,Datos!$AD:$AD,$T$1)</f>
        <v>0</v>
      </c>
      <c r="V49" s="437">
        <v>1</v>
      </c>
      <c r="W49" s="420">
        <f t="shared" si="4"/>
        <v>1</v>
      </c>
      <c r="X49" s="821">
        <f t="shared" ref="X49" si="16">IFERROR(SUM(V49:V53)/SUM(U49:V53),"S/D")</f>
        <v>1</v>
      </c>
      <c r="Y49" s="565"/>
      <c r="Z49" s="436">
        <f>COUNTIFS(Datos!$D:$D,C49,Datos!$AD:$AD,$Y$1)</f>
        <v>0</v>
      </c>
      <c r="AA49" s="437">
        <v>2</v>
      </c>
      <c r="AB49" s="420">
        <f t="shared" si="5"/>
        <v>1</v>
      </c>
      <c r="AC49" s="821">
        <f t="shared" ref="AC49" si="17">IFERROR(SUM(AA49:AA53)/SUM(Z49:AA53),"S/D")</f>
        <v>1</v>
      </c>
      <c r="AD49" s="565"/>
      <c r="AE49" s="436">
        <f>COUNTIFS(Datos!$D:$D,C49,Datos!$AD:$AD,$AD$1)</f>
        <v>0</v>
      </c>
      <c r="AF49" s="437">
        <v>1</v>
      </c>
      <c r="AG49" s="420">
        <f t="shared" si="6"/>
        <v>1</v>
      </c>
      <c r="AH49" s="821">
        <f t="shared" ref="AH49" si="18">IFERROR(SUM(AF49:AF53)/SUM(AE49:AF53),"S/D")</f>
        <v>1</v>
      </c>
      <c r="AI49" s="565"/>
      <c r="AJ49" s="436">
        <f>COUNTIFS(Datos!$D:$D,C49,Datos!$AD:$AD,$AI$1)</f>
        <v>0</v>
      </c>
      <c r="AK49" s="437">
        <v>0</v>
      </c>
      <c r="AL49" s="420" t="str">
        <f t="shared" si="7"/>
        <v>S/D</v>
      </c>
      <c r="AM49" s="821">
        <f t="shared" ref="AM49" si="19">IFERROR(SUM(AK49:AK53)/SUM(AJ49:AK53),"S/D")</f>
        <v>1</v>
      </c>
      <c r="AN49" s="565"/>
      <c r="AO49" s="436">
        <f>COUNTIFS(Datos!$D:$D,C49,Datos!$AD:$AD,$AN$1)</f>
        <v>0</v>
      </c>
      <c r="AP49" s="437">
        <v>0</v>
      </c>
      <c r="AQ49" s="420" t="str">
        <f t="shared" si="8"/>
        <v>S/D</v>
      </c>
      <c r="AR49" s="821" t="str">
        <f t="shared" ref="AR49" si="20">IFERROR(SUM(AP49:AP53)/SUM(AO49:AP53),"S/D")</f>
        <v>S/D</v>
      </c>
      <c r="AS49" s="565"/>
      <c r="AT49" s="436">
        <f>COUNTIFS(Datos!$D:$D,C49,Datos!$AD:$AD,$AS$1)</f>
        <v>0</v>
      </c>
      <c r="AU49" s="437">
        <v>0</v>
      </c>
      <c r="AV49" s="420" t="str">
        <f t="shared" si="9"/>
        <v>S/D</v>
      </c>
      <c r="AW49" s="821" t="str">
        <f t="shared" ref="AW49" si="21">IFERROR(SUM(AU49:AU53)/SUM(AT49:AU53),"S/D")</f>
        <v>S/D</v>
      </c>
      <c r="AX49" s="565"/>
      <c r="AY49" s="436">
        <f>COUNTIFS(Datos!$D:$D,C49,Datos!$AD:$AD,$AX$1)</f>
        <v>0</v>
      </c>
      <c r="AZ49" s="437">
        <v>0</v>
      </c>
      <c r="BA49" s="420" t="str">
        <f t="shared" si="10"/>
        <v>S/D</v>
      </c>
      <c r="BB49" s="821" t="str">
        <f t="shared" ref="BB49" si="22">IFERROR(SUM(AZ49:AZ53)/SUM(AY49:AZ53),"S/D")</f>
        <v>S/D</v>
      </c>
      <c r="BC49" s="565"/>
      <c r="BD49" s="436">
        <f>COUNTIFS(Datos!$D:$D,C49,Datos!$AD:$AD,$BC$1)</f>
        <v>0</v>
      </c>
      <c r="BE49" s="437">
        <v>0</v>
      </c>
      <c r="BF49" s="420" t="str">
        <f t="shared" si="11"/>
        <v>S/D</v>
      </c>
      <c r="BG49" s="821" t="str">
        <f t="shared" ref="BG49" si="23">IFERROR(SUM(BE49:BE53)/SUM(BD49:BE53),"S/D")</f>
        <v>S/D</v>
      </c>
      <c r="BH49" s="565"/>
      <c r="BI49" s="436">
        <f>COUNTIFS(Datos!$D:$D,$C49,Datos!$AD:$AD,BH$1)</f>
        <v>0</v>
      </c>
      <c r="BJ49" s="437">
        <v>0</v>
      </c>
      <c r="BK49" s="420" t="str">
        <f t="shared" si="12"/>
        <v>S/D</v>
      </c>
      <c r="BL49" s="821" t="str">
        <f t="shared" ref="BL49" si="24">IFERROR(SUM(BJ49:BJ53)/SUM(BI49:BJ53),"S/D")</f>
        <v>S/D</v>
      </c>
      <c r="BM49" s="565"/>
      <c r="BN49" s="436"/>
      <c r="BO49" s="437"/>
      <c r="BP49" s="420"/>
      <c r="BQ49" s="821"/>
      <c r="BR49" s="565"/>
      <c r="BS49" s="436"/>
      <c r="BT49" s="437"/>
      <c r="BU49" s="420"/>
      <c r="BV49" s="821"/>
      <c r="BW49" s="565"/>
      <c r="BX49" s="436"/>
      <c r="BY49" s="437"/>
      <c r="BZ49" s="420"/>
      <c r="CA49" s="821"/>
      <c r="CB49" s="565"/>
      <c r="CC49" s="436"/>
      <c r="CD49" s="437"/>
      <c r="CE49" s="420"/>
      <c r="CF49" s="821"/>
      <c r="CG49" s="565"/>
      <c r="CH49" s="436"/>
      <c r="CI49" s="437"/>
      <c r="CJ49" s="420"/>
      <c r="CK49" s="821"/>
      <c r="CL49" s="565"/>
      <c r="CM49" s="436"/>
      <c r="CN49" s="437"/>
      <c r="CO49" s="420"/>
      <c r="CP49" s="821"/>
      <c r="CQ49" s="565"/>
      <c r="CR49" s="436"/>
      <c r="CS49" s="437"/>
      <c r="CT49" s="420"/>
      <c r="CU49" s="821"/>
      <c r="CV49" s="565"/>
      <c r="CW49" s="436"/>
      <c r="CX49" s="437"/>
      <c r="CY49" s="420"/>
      <c r="CZ49" s="821"/>
      <c r="DA49" s="565"/>
      <c r="DB49" s="436"/>
      <c r="DC49" s="437"/>
      <c r="DD49" s="420"/>
      <c r="DE49" s="821"/>
      <c r="DF49" s="565"/>
      <c r="DG49" s="436"/>
      <c r="DH49" s="437"/>
      <c r="DI49" s="420"/>
      <c r="DJ49" s="821"/>
    </row>
    <row r="50" spans="1:114" ht="15.75" customHeight="1" x14ac:dyDescent="0.25">
      <c r="A50" s="829"/>
      <c r="B50" s="550" t="str">
        <f t="shared" si="1"/>
        <v>Sem21</v>
      </c>
      <c r="C50" s="424">
        <v>43606</v>
      </c>
      <c r="D50" s="832"/>
      <c r="E50" s="556"/>
      <c r="F50" s="432">
        <f>COUNTIFS(Datos!$D:$D,C50,Datos!$AD:$AD,$E$1)</f>
        <v>1</v>
      </c>
      <c r="G50" s="131">
        <v>6</v>
      </c>
      <c r="H50" s="421">
        <f t="shared" si="13"/>
        <v>0.8571428571428571</v>
      </c>
      <c r="I50" s="822"/>
      <c r="J50" s="563"/>
      <c r="K50" s="432">
        <f>COUNTIFS(Datos!D:D,C50,Datos!AD:AD,$J$1)</f>
        <v>1</v>
      </c>
      <c r="L50" s="131">
        <v>8</v>
      </c>
      <c r="M50" s="421">
        <f t="shared" si="2"/>
        <v>0.88888888888888884</v>
      </c>
      <c r="N50" s="822"/>
      <c r="O50" s="563"/>
      <c r="P50" s="432">
        <f>COUNTIFS(Datos!$D:$D,C50,Datos!$AD:$AD,$O$1)</f>
        <v>0</v>
      </c>
      <c r="Q50" s="131">
        <v>2</v>
      </c>
      <c r="R50" s="421">
        <f t="shared" si="3"/>
        <v>1</v>
      </c>
      <c r="S50" s="822"/>
      <c r="T50" s="563"/>
      <c r="U50" s="432">
        <f>COUNTIFS(Datos!$D:$D,C50,Datos!$AD:$AD,$T$1)</f>
        <v>0</v>
      </c>
      <c r="V50" s="131">
        <v>0</v>
      </c>
      <c r="W50" s="421" t="str">
        <f t="shared" si="4"/>
        <v>S/D</v>
      </c>
      <c r="X50" s="822"/>
      <c r="Y50" s="563"/>
      <c r="Z50" s="432">
        <f>COUNTIFS(Datos!$D:$D,C50,Datos!$AD:$AD,$Y$1)</f>
        <v>0</v>
      </c>
      <c r="AA50" s="131">
        <v>2</v>
      </c>
      <c r="AB50" s="421">
        <f t="shared" si="5"/>
        <v>1</v>
      </c>
      <c r="AC50" s="822"/>
      <c r="AD50" s="563"/>
      <c r="AE50" s="432">
        <f>COUNTIFS(Datos!$D:$D,C50,Datos!$AD:$AD,$AD$1)</f>
        <v>0</v>
      </c>
      <c r="AF50" s="131">
        <v>1</v>
      </c>
      <c r="AG50" s="421">
        <f t="shared" si="6"/>
        <v>1</v>
      </c>
      <c r="AH50" s="822"/>
      <c r="AI50" s="563"/>
      <c r="AJ50" s="432">
        <f>COUNTIFS(Datos!$D:$D,C50,Datos!$AD:$AD,$AI$1)</f>
        <v>0</v>
      </c>
      <c r="AK50" s="131">
        <v>2</v>
      </c>
      <c r="AL50" s="421">
        <f t="shared" si="7"/>
        <v>1</v>
      </c>
      <c r="AM50" s="822"/>
      <c r="AN50" s="563"/>
      <c r="AO50" s="432">
        <f>COUNTIFS(Datos!$D:$D,C50,Datos!$AD:$AD,$AN$1)</f>
        <v>0</v>
      </c>
      <c r="AP50" s="131">
        <v>0</v>
      </c>
      <c r="AQ50" s="421" t="str">
        <f t="shared" si="8"/>
        <v>S/D</v>
      </c>
      <c r="AR50" s="822"/>
      <c r="AS50" s="563"/>
      <c r="AT50" s="432">
        <f>COUNTIFS(Datos!$D:$D,C50,Datos!$AD:$AD,$AS$1)</f>
        <v>0</v>
      </c>
      <c r="AU50" s="131">
        <v>0</v>
      </c>
      <c r="AV50" s="421" t="str">
        <f t="shared" si="9"/>
        <v>S/D</v>
      </c>
      <c r="AW50" s="822"/>
      <c r="AX50" s="563"/>
      <c r="AY50" s="432">
        <f>COUNTIFS(Datos!$D:$D,C50,Datos!$AD:$AD,$AX$1)</f>
        <v>0</v>
      </c>
      <c r="AZ50" s="131">
        <v>0</v>
      </c>
      <c r="BA50" s="421" t="str">
        <f t="shared" si="10"/>
        <v>S/D</v>
      </c>
      <c r="BB50" s="822"/>
      <c r="BC50" s="563"/>
      <c r="BD50" s="432">
        <f>COUNTIFS(Datos!$D:$D,C50,Datos!$AD:$AD,$BC$1)</f>
        <v>0</v>
      </c>
      <c r="BE50" s="131">
        <v>0</v>
      </c>
      <c r="BF50" s="421" t="str">
        <f t="shared" si="11"/>
        <v>S/D</v>
      </c>
      <c r="BG50" s="822"/>
      <c r="BH50" s="563"/>
      <c r="BI50" s="432">
        <f>COUNTIFS(Datos!$D:$D,$C50,Datos!$AD:$AD,BH$1)</f>
        <v>0</v>
      </c>
      <c r="BJ50" s="131">
        <v>0</v>
      </c>
      <c r="BK50" s="421" t="str">
        <f t="shared" si="12"/>
        <v>S/D</v>
      </c>
      <c r="BL50" s="822"/>
      <c r="BM50" s="563"/>
      <c r="BN50" s="432"/>
      <c r="BO50" s="131"/>
      <c r="BP50" s="421"/>
      <c r="BQ50" s="822"/>
      <c r="BR50" s="563"/>
      <c r="BS50" s="432"/>
      <c r="BT50" s="131"/>
      <c r="BU50" s="421"/>
      <c r="BV50" s="822"/>
      <c r="BW50" s="563"/>
      <c r="BX50" s="432"/>
      <c r="BY50" s="131"/>
      <c r="BZ50" s="421"/>
      <c r="CA50" s="822"/>
      <c r="CB50" s="563"/>
      <c r="CC50" s="432"/>
      <c r="CD50" s="131"/>
      <c r="CE50" s="421"/>
      <c r="CF50" s="822"/>
      <c r="CG50" s="563"/>
      <c r="CH50" s="432"/>
      <c r="CI50" s="131"/>
      <c r="CJ50" s="421"/>
      <c r="CK50" s="822"/>
      <c r="CL50" s="563"/>
      <c r="CM50" s="432"/>
      <c r="CN50" s="131"/>
      <c r="CO50" s="421"/>
      <c r="CP50" s="822"/>
      <c r="CQ50" s="563"/>
      <c r="CR50" s="432"/>
      <c r="CS50" s="131"/>
      <c r="CT50" s="421"/>
      <c r="CU50" s="822"/>
      <c r="CV50" s="563"/>
      <c r="CW50" s="432"/>
      <c r="CX50" s="131"/>
      <c r="CY50" s="421"/>
      <c r="CZ50" s="822"/>
      <c r="DA50" s="563"/>
      <c r="DB50" s="432"/>
      <c r="DC50" s="131"/>
      <c r="DD50" s="421"/>
      <c r="DE50" s="822"/>
      <c r="DF50" s="563"/>
      <c r="DG50" s="432"/>
      <c r="DH50" s="131"/>
      <c r="DI50" s="421"/>
      <c r="DJ50" s="822"/>
    </row>
    <row r="51" spans="1:114" ht="15.75" customHeight="1" x14ac:dyDescent="0.25">
      <c r="A51" s="829"/>
      <c r="B51" s="550" t="str">
        <f t="shared" si="1"/>
        <v>Sem21</v>
      </c>
      <c r="C51" s="424">
        <v>43607</v>
      </c>
      <c r="D51" s="832"/>
      <c r="E51" s="554"/>
      <c r="F51" s="432">
        <f>COUNTIFS(Datos!$D:$D,C51,Datos!$AD:$AD,$E$1)</f>
        <v>1</v>
      </c>
      <c r="G51" s="131">
        <v>4</v>
      </c>
      <c r="H51" s="421">
        <f t="shared" si="13"/>
        <v>0.8</v>
      </c>
      <c r="I51" s="822"/>
      <c r="J51" s="563"/>
      <c r="K51" s="432">
        <f>COUNTIFS(Datos!D:D,C51,Datos!AD:AD,$J$1)</f>
        <v>0</v>
      </c>
      <c r="L51" s="131">
        <v>4</v>
      </c>
      <c r="M51" s="421">
        <f t="shared" si="2"/>
        <v>1</v>
      </c>
      <c r="N51" s="822"/>
      <c r="O51" s="563"/>
      <c r="P51" s="432">
        <f>COUNTIFS(Datos!$D:$D,C51,Datos!$AD:$AD,$O$1)</f>
        <v>0</v>
      </c>
      <c r="Q51" s="131">
        <v>0</v>
      </c>
      <c r="R51" s="421" t="str">
        <f t="shared" si="3"/>
        <v>S/D</v>
      </c>
      <c r="S51" s="822"/>
      <c r="T51" s="563"/>
      <c r="U51" s="432">
        <f>COUNTIFS(Datos!$D:$D,C51,Datos!$AD:$AD,$T$1)</f>
        <v>0</v>
      </c>
      <c r="V51" s="131">
        <v>2</v>
      </c>
      <c r="W51" s="421">
        <f t="shared" si="4"/>
        <v>1</v>
      </c>
      <c r="X51" s="822"/>
      <c r="Y51" s="563"/>
      <c r="Z51" s="432">
        <f>COUNTIFS(Datos!$D:$D,C51,Datos!$AD:$AD,$Y$1)</f>
        <v>0</v>
      </c>
      <c r="AA51" s="131">
        <v>0</v>
      </c>
      <c r="AB51" s="421" t="str">
        <f t="shared" si="5"/>
        <v>S/D</v>
      </c>
      <c r="AC51" s="822"/>
      <c r="AD51" s="563"/>
      <c r="AE51" s="432">
        <f>COUNTIFS(Datos!$D:$D,C51,Datos!$AD:$AD,$AD$1)</f>
        <v>0</v>
      </c>
      <c r="AF51" s="131">
        <v>0</v>
      </c>
      <c r="AG51" s="421" t="str">
        <f t="shared" si="6"/>
        <v>S/D</v>
      </c>
      <c r="AH51" s="822"/>
      <c r="AI51" s="563"/>
      <c r="AJ51" s="432">
        <f>COUNTIFS(Datos!$D:$D,C51,Datos!$AD:$AD,$AI$1)</f>
        <v>0</v>
      </c>
      <c r="AK51" s="131">
        <v>1</v>
      </c>
      <c r="AL51" s="421">
        <f t="shared" si="7"/>
        <v>1</v>
      </c>
      <c r="AM51" s="822"/>
      <c r="AN51" s="563"/>
      <c r="AO51" s="432">
        <f>COUNTIFS(Datos!$D:$D,C51,Datos!$AD:$AD,$AN$1)</f>
        <v>0</v>
      </c>
      <c r="AP51" s="131">
        <v>0</v>
      </c>
      <c r="AQ51" s="421" t="str">
        <f t="shared" si="8"/>
        <v>S/D</v>
      </c>
      <c r="AR51" s="822"/>
      <c r="AS51" s="563"/>
      <c r="AT51" s="432">
        <f>COUNTIFS(Datos!$D:$D,C51,Datos!$AD:$AD,$AS$1)</f>
        <v>0</v>
      </c>
      <c r="AU51" s="131">
        <v>0</v>
      </c>
      <c r="AV51" s="421" t="str">
        <f t="shared" si="9"/>
        <v>S/D</v>
      </c>
      <c r="AW51" s="822"/>
      <c r="AX51" s="563"/>
      <c r="AY51" s="432">
        <f>COUNTIFS(Datos!$D:$D,C51,Datos!$AD:$AD,$AX$1)</f>
        <v>0</v>
      </c>
      <c r="AZ51" s="131">
        <v>0</v>
      </c>
      <c r="BA51" s="421" t="str">
        <f t="shared" si="10"/>
        <v>S/D</v>
      </c>
      <c r="BB51" s="822"/>
      <c r="BC51" s="563"/>
      <c r="BD51" s="432">
        <f>COUNTIFS(Datos!$D:$D,C51,Datos!$AD:$AD,$BC$1)</f>
        <v>0</v>
      </c>
      <c r="BE51" s="131">
        <v>0</v>
      </c>
      <c r="BF51" s="421" t="str">
        <f t="shared" si="11"/>
        <v>S/D</v>
      </c>
      <c r="BG51" s="822"/>
      <c r="BH51" s="563"/>
      <c r="BI51" s="432">
        <f>COUNTIFS(Datos!$D:$D,$C51,Datos!$AD:$AD,BH$1)</f>
        <v>0</v>
      </c>
      <c r="BJ51" s="131">
        <v>0</v>
      </c>
      <c r="BK51" s="421" t="str">
        <f t="shared" si="12"/>
        <v>S/D</v>
      </c>
      <c r="BL51" s="822"/>
      <c r="BM51" s="563"/>
      <c r="BN51" s="432"/>
      <c r="BO51" s="131"/>
      <c r="BP51" s="421"/>
      <c r="BQ51" s="822"/>
      <c r="BR51" s="563"/>
      <c r="BS51" s="432"/>
      <c r="BT51" s="131"/>
      <c r="BU51" s="421"/>
      <c r="BV51" s="822"/>
      <c r="BW51" s="563"/>
      <c r="BX51" s="432"/>
      <c r="BY51" s="131"/>
      <c r="BZ51" s="421"/>
      <c r="CA51" s="822"/>
      <c r="CB51" s="563"/>
      <c r="CC51" s="432"/>
      <c r="CD51" s="131"/>
      <c r="CE51" s="421"/>
      <c r="CF51" s="822"/>
      <c r="CG51" s="563"/>
      <c r="CH51" s="432"/>
      <c r="CI51" s="131"/>
      <c r="CJ51" s="421"/>
      <c r="CK51" s="822"/>
      <c r="CL51" s="563"/>
      <c r="CM51" s="432"/>
      <c r="CN51" s="131"/>
      <c r="CO51" s="421"/>
      <c r="CP51" s="822"/>
      <c r="CQ51" s="563"/>
      <c r="CR51" s="432"/>
      <c r="CS51" s="131"/>
      <c r="CT51" s="421"/>
      <c r="CU51" s="822"/>
      <c r="CV51" s="563"/>
      <c r="CW51" s="432"/>
      <c r="CX51" s="131"/>
      <c r="CY51" s="421"/>
      <c r="CZ51" s="822"/>
      <c r="DA51" s="563"/>
      <c r="DB51" s="432"/>
      <c r="DC51" s="131"/>
      <c r="DD51" s="421"/>
      <c r="DE51" s="822"/>
      <c r="DF51" s="563"/>
      <c r="DG51" s="432"/>
      <c r="DH51" s="131"/>
      <c r="DI51" s="421"/>
      <c r="DJ51" s="822"/>
    </row>
    <row r="52" spans="1:114" ht="15.75" customHeight="1" x14ac:dyDescent="0.25">
      <c r="A52" s="829"/>
      <c r="B52" s="550" t="str">
        <f t="shared" si="1"/>
        <v>Sem21</v>
      </c>
      <c r="C52" s="424">
        <v>43608</v>
      </c>
      <c r="D52" s="832"/>
      <c r="E52" s="554"/>
      <c r="F52" s="432">
        <f>COUNTIFS(Datos!$D:$D,C52,Datos!$AD:$AD,$E$1)</f>
        <v>1</v>
      </c>
      <c r="G52" s="131">
        <v>2</v>
      </c>
      <c r="H52" s="421">
        <f t="shared" si="13"/>
        <v>0.66666666666666663</v>
      </c>
      <c r="I52" s="822"/>
      <c r="J52" s="563"/>
      <c r="K52" s="432">
        <f>COUNTIFS(Datos!D:D,C52,Datos!AD:AD,$J$1)</f>
        <v>1</v>
      </c>
      <c r="L52" s="131">
        <v>4</v>
      </c>
      <c r="M52" s="421">
        <f t="shared" si="2"/>
        <v>0.8</v>
      </c>
      <c r="N52" s="822"/>
      <c r="O52" s="563"/>
      <c r="P52" s="432">
        <f>COUNTIFS(Datos!$D:$D,C52,Datos!$AD:$AD,$O$1)</f>
        <v>0</v>
      </c>
      <c r="Q52" s="131">
        <v>3</v>
      </c>
      <c r="R52" s="421">
        <f t="shared" si="3"/>
        <v>1</v>
      </c>
      <c r="S52" s="822"/>
      <c r="T52" s="563"/>
      <c r="U52" s="432">
        <f>COUNTIFS(Datos!$D:$D,C52,Datos!$AD:$AD,$T$1)</f>
        <v>0</v>
      </c>
      <c r="V52" s="131">
        <v>0</v>
      </c>
      <c r="W52" s="421" t="str">
        <f t="shared" si="4"/>
        <v>S/D</v>
      </c>
      <c r="X52" s="822"/>
      <c r="Y52" s="563"/>
      <c r="Z52" s="432">
        <f>COUNTIFS(Datos!$D:$D,C52,Datos!$AD:$AD,$Y$1)</f>
        <v>0</v>
      </c>
      <c r="AA52" s="131">
        <v>2</v>
      </c>
      <c r="AB52" s="421">
        <f t="shared" si="5"/>
        <v>1</v>
      </c>
      <c r="AC52" s="822"/>
      <c r="AD52" s="563"/>
      <c r="AE52" s="432">
        <f>COUNTIFS(Datos!$D:$D,C52,Datos!$AD:$AD,$AD$1)</f>
        <v>0</v>
      </c>
      <c r="AF52" s="131">
        <v>0</v>
      </c>
      <c r="AG52" s="421" t="str">
        <f t="shared" si="6"/>
        <v>S/D</v>
      </c>
      <c r="AH52" s="822"/>
      <c r="AI52" s="563"/>
      <c r="AJ52" s="432">
        <f>COUNTIFS(Datos!$D:$D,C52,Datos!$AD:$AD,$AI$1)</f>
        <v>0</v>
      </c>
      <c r="AK52" s="131">
        <v>0</v>
      </c>
      <c r="AL52" s="421" t="str">
        <f t="shared" si="7"/>
        <v>S/D</v>
      </c>
      <c r="AM52" s="822"/>
      <c r="AN52" s="563"/>
      <c r="AO52" s="432">
        <f>COUNTIFS(Datos!$D:$D,C52,Datos!$AD:$AD,$AN$1)</f>
        <v>0</v>
      </c>
      <c r="AP52" s="131">
        <v>0</v>
      </c>
      <c r="AQ52" s="421" t="str">
        <f t="shared" si="8"/>
        <v>S/D</v>
      </c>
      <c r="AR52" s="822"/>
      <c r="AS52" s="563"/>
      <c r="AT52" s="432">
        <f>COUNTIFS(Datos!$D:$D,C52,Datos!$AD:$AD,$AS$1)</f>
        <v>0</v>
      </c>
      <c r="AU52" s="131">
        <v>0</v>
      </c>
      <c r="AV52" s="421" t="str">
        <f t="shared" si="9"/>
        <v>S/D</v>
      </c>
      <c r="AW52" s="822"/>
      <c r="AX52" s="563"/>
      <c r="AY52" s="432">
        <f>COUNTIFS(Datos!$D:$D,C52,Datos!$AD:$AD,$AX$1)</f>
        <v>0</v>
      </c>
      <c r="AZ52" s="131">
        <v>0</v>
      </c>
      <c r="BA52" s="421" t="str">
        <f t="shared" si="10"/>
        <v>S/D</v>
      </c>
      <c r="BB52" s="822"/>
      <c r="BC52" s="563"/>
      <c r="BD52" s="432">
        <f>COUNTIFS(Datos!$D:$D,C52,Datos!$AD:$AD,$BC$1)</f>
        <v>0</v>
      </c>
      <c r="BE52" s="131">
        <v>0</v>
      </c>
      <c r="BF52" s="421" t="str">
        <f t="shared" si="11"/>
        <v>S/D</v>
      </c>
      <c r="BG52" s="822"/>
      <c r="BH52" s="563"/>
      <c r="BI52" s="432">
        <f>COUNTIFS(Datos!$D:$D,$C52,Datos!$AD:$AD,BH$1)</f>
        <v>0</v>
      </c>
      <c r="BJ52" s="131">
        <v>0</v>
      </c>
      <c r="BK52" s="421" t="str">
        <f t="shared" si="12"/>
        <v>S/D</v>
      </c>
      <c r="BL52" s="822"/>
      <c r="BM52" s="563"/>
      <c r="BN52" s="432"/>
      <c r="BO52" s="131"/>
      <c r="BP52" s="421"/>
      <c r="BQ52" s="822"/>
      <c r="BR52" s="563"/>
      <c r="BS52" s="432"/>
      <c r="BT52" s="131"/>
      <c r="BU52" s="421"/>
      <c r="BV52" s="822"/>
      <c r="BW52" s="563"/>
      <c r="BX52" s="432"/>
      <c r="BY52" s="131"/>
      <c r="BZ52" s="421"/>
      <c r="CA52" s="822"/>
      <c r="CB52" s="563"/>
      <c r="CC52" s="432"/>
      <c r="CD52" s="131"/>
      <c r="CE52" s="421"/>
      <c r="CF52" s="822"/>
      <c r="CG52" s="563"/>
      <c r="CH52" s="432"/>
      <c r="CI52" s="131"/>
      <c r="CJ52" s="421"/>
      <c r="CK52" s="822"/>
      <c r="CL52" s="563"/>
      <c r="CM52" s="432"/>
      <c r="CN52" s="131"/>
      <c r="CO52" s="421"/>
      <c r="CP52" s="822"/>
      <c r="CQ52" s="563"/>
      <c r="CR52" s="432"/>
      <c r="CS52" s="131"/>
      <c r="CT52" s="421"/>
      <c r="CU52" s="822"/>
      <c r="CV52" s="563"/>
      <c r="CW52" s="432"/>
      <c r="CX52" s="131"/>
      <c r="CY52" s="421"/>
      <c r="CZ52" s="822"/>
      <c r="DA52" s="563"/>
      <c r="DB52" s="432"/>
      <c r="DC52" s="131"/>
      <c r="DD52" s="421"/>
      <c r="DE52" s="822"/>
      <c r="DF52" s="563"/>
      <c r="DG52" s="432"/>
      <c r="DH52" s="131"/>
      <c r="DI52" s="421"/>
      <c r="DJ52" s="822"/>
    </row>
    <row r="53" spans="1:114" s="99" customFormat="1" ht="15.75" customHeight="1" thickBot="1" x14ac:dyDescent="0.3">
      <c r="A53" s="830"/>
      <c r="B53" s="551" t="str">
        <f t="shared" si="1"/>
        <v>Sem21</v>
      </c>
      <c r="C53" s="425">
        <v>43609</v>
      </c>
      <c r="D53" s="833"/>
      <c r="E53" s="555"/>
      <c r="F53" s="440">
        <f>COUNTIFS(Datos!$D:$D,C53,Datos!$AD:$AD,$E$1)</f>
        <v>0</v>
      </c>
      <c r="G53" s="441">
        <v>0</v>
      </c>
      <c r="H53" s="422" t="str">
        <f t="shared" si="13"/>
        <v>S/D</v>
      </c>
      <c r="I53" s="823"/>
      <c r="J53" s="564"/>
      <c r="K53" s="440">
        <f>COUNTIFS(Datos!D:D,C53,Datos!AD:AD,$J$1)</f>
        <v>0</v>
      </c>
      <c r="L53" s="441">
        <v>0</v>
      </c>
      <c r="M53" s="422" t="str">
        <f t="shared" si="2"/>
        <v>S/D</v>
      </c>
      <c r="N53" s="823"/>
      <c r="O53" s="564"/>
      <c r="P53" s="440">
        <f>COUNTIFS(Datos!$D:$D,C53,Datos!$AD:$AD,$O$1)</f>
        <v>0</v>
      </c>
      <c r="Q53" s="441">
        <v>0</v>
      </c>
      <c r="R53" s="422" t="str">
        <f t="shared" si="3"/>
        <v>S/D</v>
      </c>
      <c r="S53" s="823"/>
      <c r="T53" s="564"/>
      <c r="U53" s="440">
        <f>COUNTIFS(Datos!$D:$D,C53,Datos!$AD:$AD,$T$1)</f>
        <v>0</v>
      </c>
      <c r="V53" s="441">
        <v>0</v>
      </c>
      <c r="W53" s="422" t="str">
        <f t="shared" si="4"/>
        <v>S/D</v>
      </c>
      <c r="X53" s="823"/>
      <c r="Y53" s="564"/>
      <c r="Z53" s="440">
        <f>COUNTIFS(Datos!$D:$D,C53,Datos!$AD:$AD,$Y$1)</f>
        <v>0</v>
      </c>
      <c r="AA53" s="441">
        <v>0</v>
      </c>
      <c r="AB53" s="422" t="str">
        <f t="shared" si="5"/>
        <v>S/D</v>
      </c>
      <c r="AC53" s="823"/>
      <c r="AD53" s="564"/>
      <c r="AE53" s="440">
        <f>COUNTIFS(Datos!$D:$D,C53,Datos!$AD:$AD,$AD$1)</f>
        <v>0</v>
      </c>
      <c r="AF53" s="441">
        <v>0</v>
      </c>
      <c r="AG53" s="422" t="str">
        <f t="shared" si="6"/>
        <v>S/D</v>
      </c>
      <c r="AH53" s="823"/>
      <c r="AI53" s="564"/>
      <c r="AJ53" s="440">
        <f>COUNTIFS(Datos!$D:$D,C53,Datos!$AD:$AD,$AI$1)</f>
        <v>0</v>
      </c>
      <c r="AK53" s="441">
        <v>0</v>
      </c>
      <c r="AL53" s="422" t="str">
        <f t="shared" si="7"/>
        <v>S/D</v>
      </c>
      <c r="AM53" s="823"/>
      <c r="AN53" s="564"/>
      <c r="AO53" s="440">
        <f>COUNTIFS(Datos!$D:$D,C53,Datos!$AD:$AD,$AN$1)</f>
        <v>0</v>
      </c>
      <c r="AP53" s="441">
        <v>0</v>
      </c>
      <c r="AQ53" s="422" t="str">
        <f t="shared" si="8"/>
        <v>S/D</v>
      </c>
      <c r="AR53" s="823"/>
      <c r="AS53" s="564"/>
      <c r="AT53" s="440">
        <f>COUNTIFS(Datos!$D:$D,C53,Datos!$AD:$AD,$AS$1)</f>
        <v>0</v>
      </c>
      <c r="AU53" s="441">
        <v>0</v>
      </c>
      <c r="AV53" s="422" t="str">
        <f t="shared" si="9"/>
        <v>S/D</v>
      </c>
      <c r="AW53" s="823"/>
      <c r="AX53" s="564"/>
      <c r="AY53" s="440">
        <f>COUNTIFS(Datos!$D:$D,C53,Datos!$AD:$AD,$AX$1)</f>
        <v>0</v>
      </c>
      <c r="AZ53" s="441">
        <v>0</v>
      </c>
      <c r="BA53" s="422" t="str">
        <f t="shared" si="10"/>
        <v>S/D</v>
      </c>
      <c r="BB53" s="823"/>
      <c r="BC53" s="564"/>
      <c r="BD53" s="440">
        <f>COUNTIFS(Datos!$D:$D,C53,Datos!$AD:$AD,$BC$1)</f>
        <v>0</v>
      </c>
      <c r="BE53" s="441">
        <v>0</v>
      </c>
      <c r="BF53" s="422" t="str">
        <f t="shared" si="11"/>
        <v>S/D</v>
      </c>
      <c r="BG53" s="823"/>
      <c r="BH53" s="564"/>
      <c r="BI53" s="440">
        <f>COUNTIFS(Datos!$D:$D,$C53,Datos!$AD:$AD,BH$1)</f>
        <v>0</v>
      </c>
      <c r="BJ53" s="441">
        <v>0</v>
      </c>
      <c r="BK53" s="422" t="str">
        <f t="shared" si="12"/>
        <v>S/D</v>
      </c>
      <c r="BL53" s="823"/>
      <c r="BM53" s="564"/>
      <c r="BN53" s="440"/>
      <c r="BO53" s="441"/>
      <c r="BP53" s="422"/>
      <c r="BQ53" s="823"/>
      <c r="BR53" s="564"/>
      <c r="BS53" s="440"/>
      <c r="BT53" s="441"/>
      <c r="BU53" s="422"/>
      <c r="BV53" s="823"/>
      <c r="BW53" s="564"/>
      <c r="BX53" s="440"/>
      <c r="BY53" s="441"/>
      <c r="BZ53" s="422"/>
      <c r="CA53" s="823"/>
      <c r="CB53" s="564"/>
      <c r="CC53" s="440"/>
      <c r="CD53" s="441"/>
      <c r="CE53" s="422"/>
      <c r="CF53" s="823"/>
      <c r="CG53" s="564"/>
      <c r="CH53" s="440"/>
      <c r="CI53" s="441"/>
      <c r="CJ53" s="422"/>
      <c r="CK53" s="823"/>
      <c r="CL53" s="564"/>
      <c r="CM53" s="440"/>
      <c r="CN53" s="441"/>
      <c r="CO53" s="422"/>
      <c r="CP53" s="823"/>
      <c r="CQ53" s="564"/>
      <c r="CR53" s="440"/>
      <c r="CS53" s="441"/>
      <c r="CT53" s="422"/>
      <c r="CU53" s="823"/>
      <c r="CV53" s="564"/>
      <c r="CW53" s="440"/>
      <c r="CX53" s="441"/>
      <c r="CY53" s="422"/>
      <c r="CZ53" s="823"/>
      <c r="DA53" s="564"/>
      <c r="DB53" s="440"/>
      <c r="DC53" s="441"/>
      <c r="DD53" s="422"/>
      <c r="DE53" s="823"/>
      <c r="DF53" s="564"/>
      <c r="DG53" s="440"/>
      <c r="DH53" s="441"/>
      <c r="DI53" s="422"/>
      <c r="DJ53" s="823"/>
    </row>
    <row r="54" spans="1:114" ht="15.75" customHeight="1" x14ac:dyDescent="0.25">
      <c r="A54" s="828" t="s">
        <v>767</v>
      </c>
      <c r="B54" s="550" t="str">
        <f t="shared" si="1"/>
        <v>Sem26</v>
      </c>
      <c r="C54" s="423">
        <v>43640</v>
      </c>
      <c r="D54" s="831">
        <v>0.92</v>
      </c>
      <c r="E54" s="556"/>
      <c r="F54" s="436">
        <f>COUNTIFS(Datos!$D:$D,C54,Datos!$AD:$AD,$E$1)</f>
        <v>1</v>
      </c>
      <c r="G54" s="437">
        <v>2</v>
      </c>
      <c r="H54" s="420">
        <f t="shared" si="13"/>
        <v>0.66666666666666663</v>
      </c>
      <c r="I54" s="821">
        <f>IFERROR(SUM(G54:G58)/SUM(F54:G58),"S/D")</f>
        <v>0.83333333333333337</v>
      </c>
      <c r="J54" s="565"/>
      <c r="K54" s="436">
        <f>COUNTIFS(Datos!D:D,C54,Datos!AD:AD,$J$1)</f>
        <v>0</v>
      </c>
      <c r="L54" s="437">
        <v>6</v>
      </c>
      <c r="M54" s="420">
        <f t="shared" si="2"/>
        <v>1</v>
      </c>
      <c r="N54" s="821">
        <f t="shared" ref="N54" si="25">IFERROR(SUM(L54:L58)/SUM(K54:L58),"S/D")</f>
        <v>0.88</v>
      </c>
      <c r="O54" s="565"/>
      <c r="P54" s="436">
        <f>COUNTIFS(Datos!$D:$D,C54,Datos!$AD:$AD,$O$1)</f>
        <v>0</v>
      </c>
      <c r="Q54" s="437">
        <v>0</v>
      </c>
      <c r="R54" s="420" t="str">
        <f t="shared" si="3"/>
        <v>S/D</v>
      </c>
      <c r="S54" s="821">
        <f t="shared" ref="S54" si="26">IFERROR(SUM(Q54:Q58)/SUM(P54:Q58),"S/D")</f>
        <v>1</v>
      </c>
      <c r="T54" s="565"/>
      <c r="U54" s="436">
        <f>COUNTIFS(Datos!$D:$D,C54,Datos!$AD:$AD,$T$1)</f>
        <v>0</v>
      </c>
      <c r="V54" s="437">
        <v>1</v>
      </c>
      <c r="W54" s="420">
        <f t="shared" si="4"/>
        <v>1</v>
      </c>
      <c r="X54" s="821">
        <f t="shared" ref="X54" si="27">IFERROR(SUM(V54:V58)/SUM(U54:V58),"S/D")</f>
        <v>1</v>
      </c>
      <c r="Y54" s="565"/>
      <c r="Z54" s="436">
        <f>COUNTIFS(Datos!$D:$D,C54,Datos!$AD:$AD,$Y$1)</f>
        <v>0</v>
      </c>
      <c r="AA54" s="437">
        <v>0</v>
      </c>
      <c r="AB54" s="420" t="str">
        <f t="shared" si="5"/>
        <v>S/D</v>
      </c>
      <c r="AC54" s="821">
        <f t="shared" ref="AC54" si="28">IFERROR(SUM(AA54:AA58)/SUM(Z54:AA58),"S/D")</f>
        <v>1</v>
      </c>
      <c r="AD54" s="565"/>
      <c r="AE54" s="436">
        <f>COUNTIFS(Datos!$D:$D,C54,Datos!$AD:$AD,$AD$1)</f>
        <v>0</v>
      </c>
      <c r="AF54" s="437">
        <v>1</v>
      </c>
      <c r="AG54" s="420">
        <f t="shared" si="6"/>
        <v>1</v>
      </c>
      <c r="AH54" s="821">
        <f t="shared" ref="AH54" si="29">IFERROR(SUM(AF54:AF58)/SUM(AE54:AF58),"S/D")</f>
        <v>1</v>
      </c>
      <c r="AI54" s="565"/>
      <c r="AJ54" s="436">
        <f>COUNTIFS(Datos!$D:$D,C54,Datos!$AD:$AD,$AI$1)</f>
        <v>0</v>
      </c>
      <c r="AK54" s="437">
        <v>0</v>
      </c>
      <c r="AL54" s="420" t="str">
        <f t="shared" si="7"/>
        <v>S/D</v>
      </c>
      <c r="AM54" s="821">
        <f t="shared" ref="AM54" si="30">IFERROR(SUM(AK54:AK58)/SUM(AJ54:AK58),"S/D")</f>
        <v>1</v>
      </c>
      <c r="AN54" s="565"/>
      <c r="AO54" s="436">
        <f>COUNTIFS(Datos!$D:$D,C54,Datos!$AD:$AD,$AN$1)</f>
        <v>0</v>
      </c>
      <c r="AP54" s="437">
        <v>0</v>
      </c>
      <c r="AQ54" s="420" t="str">
        <f t="shared" si="8"/>
        <v>S/D</v>
      </c>
      <c r="AR54" s="821">
        <f t="shared" ref="AR54" si="31">IFERROR(SUM(AP54:AP58)/SUM(AO54:AP58),"S/D")</f>
        <v>0.5</v>
      </c>
      <c r="AS54" s="565"/>
      <c r="AT54" s="436">
        <f>COUNTIFS(Datos!$D:$D,C54,Datos!$AD:$AD,$AS$1)</f>
        <v>0</v>
      </c>
      <c r="AU54" s="437">
        <v>0</v>
      </c>
      <c r="AV54" s="420" t="str">
        <f t="shared" si="9"/>
        <v>S/D</v>
      </c>
      <c r="AW54" s="821" t="str">
        <f t="shared" ref="AW54" si="32">IFERROR(SUM(AU54:AU58)/SUM(AT54:AU58),"S/D")</f>
        <v>S/D</v>
      </c>
      <c r="AX54" s="565"/>
      <c r="AY54" s="436">
        <f>COUNTIFS(Datos!$D:$D,C54,Datos!$AD:$AD,$AX$1)</f>
        <v>0</v>
      </c>
      <c r="AZ54" s="437">
        <v>0</v>
      </c>
      <c r="BA54" s="420" t="str">
        <f t="shared" si="10"/>
        <v>S/D</v>
      </c>
      <c r="BB54" s="821" t="str">
        <f t="shared" ref="BB54" si="33">IFERROR(SUM(AZ54:AZ58)/SUM(AY54:AZ58),"S/D")</f>
        <v>S/D</v>
      </c>
      <c r="BC54" s="565"/>
      <c r="BD54" s="436">
        <f>COUNTIFS(Datos!$D:$D,C54,Datos!$AD:$AD,$BC$1)</f>
        <v>0</v>
      </c>
      <c r="BE54" s="437">
        <v>0</v>
      </c>
      <c r="BF54" s="420" t="str">
        <f t="shared" si="11"/>
        <v>S/D</v>
      </c>
      <c r="BG54" s="821" t="str">
        <f t="shared" ref="BG54" si="34">IFERROR(SUM(BE54:BE58)/SUM(BD54:BE58),"S/D")</f>
        <v>S/D</v>
      </c>
      <c r="BH54" s="565"/>
      <c r="BI54" s="436">
        <f>COUNTIFS(Datos!$D:$D,$C54,Datos!$AD:$AD,BH$1)</f>
        <v>0</v>
      </c>
      <c r="BJ54" s="437">
        <v>0</v>
      </c>
      <c r="BK54" s="420" t="str">
        <f t="shared" si="12"/>
        <v>S/D</v>
      </c>
      <c r="BL54" s="821" t="str">
        <f t="shared" ref="BL54" si="35">IFERROR(SUM(BJ54:BJ58)/SUM(BI54:BJ58),"S/D")</f>
        <v>S/D</v>
      </c>
      <c r="BM54" s="565"/>
      <c r="BN54" s="436"/>
      <c r="BO54" s="437"/>
      <c r="BP54" s="420"/>
      <c r="BQ54" s="821"/>
      <c r="BR54" s="565"/>
      <c r="BS54" s="436"/>
      <c r="BT54" s="437"/>
      <c r="BU54" s="420"/>
      <c r="BV54" s="821"/>
      <c r="BW54" s="565"/>
      <c r="BX54" s="436"/>
      <c r="BY54" s="437"/>
      <c r="BZ54" s="420"/>
      <c r="CA54" s="821"/>
      <c r="CB54" s="565"/>
      <c r="CC54" s="436"/>
      <c r="CD54" s="437"/>
      <c r="CE54" s="420"/>
      <c r="CF54" s="821"/>
      <c r="CG54" s="565"/>
      <c r="CH54" s="436"/>
      <c r="CI54" s="437"/>
      <c r="CJ54" s="420"/>
      <c r="CK54" s="821"/>
      <c r="CL54" s="565"/>
      <c r="CM54" s="436"/>
      <c r="CN54" s="437"/>
      <c r="CO54" s="420"/>
      <c r="CP54" s="821"/>
      <c r="CQ54" s="565"/>
      <c r="CR54" s="436"/>
      <c r="CS54" s="437"/>
      <c r="CT54" s="420"/>
      <c r="CU54" s="821"/>
      <c r="CV54" s="565"/>
      <c r="CW54" s="436"/>
      <c r="CX54" s="437"/>
      <c r="CY54" s="420"/>
      <c r="CZ54" s="821"/>
      <c r="DA54" s="565"/>
      <c r="DB54" s="436"/>
      <c r="DC54" s="437"/>
      <c r="DD54" s="420"/>
      <c r="DE54" s="821"/>
      <c r="DF54" s="565"/>
      <c r="DG54" s="436"/>
      <c r="DH54" s="437"/>
      <c r="DI54" s="420"/>
      <c r="DJ54" s="821"/>
    </row>
    <row r="55" spans="1:114" ht="15.75" customHeight="1" x14ac:dyDescent="0.25">
      <c r="A55" s="829"/>
      <c r="B55" s="550" t="str">
        <f t="shared" si="1"/>
        <v>Sem26</v>
      </c>
      <c r="C55" s="424">
        <v>43641</v>
      </c>
      <c r="D55" s="832"/>
      <c r="E55" s="554"/>
      <c r="F55" s="432">
        <f>COUNTIFS(Datos!$D:$D,C55,Datos!$AD:$AD,$E$1)</f>
        <v>0</v>
      </c>
      <c r="G55" s="131">
        <v>5</v>
      </c>
      <c r="H55" s="421">
        <f t="shared" si="13"/>
        <v>1</v>
      </c>
      <c r="I55" s="822"/>
      <c r="J55" s="563"/>
      <c r="K55" s="432">
        <f>COUNTIFS(Datos!D:D,C55,Datos!AD:AD,$J$1)</f>
        <v>2</v>
      </c>
      <c r="L55" s="131">
        <v>9</v>
      </c>
      <c r="M55" s="421">
        <f t="shared" si="2"/>
        <v>0.81818181818181823</v>
      </c>
      <c r="N55" s="822"/>
      <c r="O55" s="563"/>
      <c r="P55" s="432">
        <f>COUNTIFS(Datos!$D:$D,C55,Datos!$AD:$AD,$O$1)</f>
        <v>0</v>
      </c>
      <c r="Q55" s="131">
        <v>1</v>
      </c>
      <c r="R55" s="421">
        <f t="shared" si="3"/>
        <v>1</v>
      </c>
      <c r="S55" s="822"/>
      <c r="T55" s="563"/>
      <c r="U55" s="432">
        <f>COUNTIFS(Datos!$D:$D,C55,Datos!$AD:$AD,$T$1)</f>
        <v>0</v>
      </c>
      <c r="V55" s="131">
        <v>1</v>
      </c>
      <c r="W55" s="421">
        <f t="shared" si="4"/>
        <v>1</v>
      </c>
      <c r="X55" s="822"/>
      <c r="Y55" s="563"/>
      <c r="Z55" s="432">
        <f>COUNTIFS(Datos!$D:$D,C55,Datos!$AD:$AD,$Y$1)</f>
        <v>0</v>
      </c>
      <c r="AA55" s="131">
        <v>1</v>
      </c>
      <c r="AB55" s="421">
        <f t="shared" si="5"/>
        <v>1</v>
      </c>
      <c r="AC55" s="822"/>
      <c r="AD55" s="563"/>
      <c r="AE55" s="432">
        <f>COUNTIFS(Datos!$D:$D,C55,Datos!$AD:$AD,$AD$1)</f>
        <v>0</v>
      </c>
      <c r="AF55" s="131">
        <v>0</v>
      </c>
      <c r="AG55" s="421" t="str">
        <f t="shared" si="6"/>
        <v>S/D</v>
      </c>
      <c r="AH55" s="822"/>
      <c r="AI55" s="563"/>
      <c r="AJ55" s="432">
        <f>COUNTIFS(Datos!$D:$D,C55,Datos!$AD:$AD,$AI$1)</f>
        <v>0</v>
      </c>
      <c r="AK55" s="131">
        <v>0</v>
      </c>
      <c r="AL55" s="421" t="str">
        <f t="shared" si="7"/>
        <v>S/D</v>
      </c>
      <c r="AM55" s="822"/>
      <c r="AN55" s="563"/>
      <c r="AO55" s="432">
        <f>COUNTIFS(Datos!$D:$D,C55,Datos!$AD:$AD,$AN$1)</f>
        <v>0</v>
      </c>
      <c r="AP55" s="131">
        <v>0</v>
      </c>
      <c r="AQ55" s="421" t="str">
        <f t="shared" si="8"/>
        <v>S/D</v>
      </c>
      <c r="AR55" s="822"/>
      <c r="AS55" s="563"/>
      <c r="AT55" s="432">
        <f>COUNTIFS(Datos!$D:$D,C55,Datos!$AD:$AD,$AS$1)</f>
        <v>0</v>
      </c>
      <c r="AU55" s="131">
        <v>0</v>
      </c>
      <c r="AV55" s="421" t="str">
        <f t="shared" si="9"/>
        <v>S/D</v>
      </c>
      <c r="AW55" s="822"/>
      <c r="AX55" s="563"/>
      <c r="AY55" s="432">
        <f>COUNTIFS(Datos!$D:$D,C55,Datos!$AD:$AD,$AX$1)</f>
        <v>0</v>
      </c>
      <c r="AZ55" s="131">
        <v>0</v>
      </c>
      <c r="BA55" s="421" t="str">
        <f t="shared" si="10"/>
        <v>S/D</v>
      </c>
      <c r="BB55" s="822"/>
      <c r="BC55" s="563"/>
      <c r="BD55" s="432">
        <f>COUNTIFS(Datos!$D:$D,C55,Datos!$AD:$AD,$BC$1)</f>
        <v>0</v>
      </c>
      <c r="BE55" s="131">
        <v>0</v>
      </c>
      <c r="BF55" s="421" t="str">
        <f t="shared" si="11"/>
        <v>S/D</v>
      </c>
      <c r="BG55" s="822"/>
      <c r="BH55" s="563"/>
      <c r="BI55" s="432">
        <f>COUNTIFS(Datos!$D:$D,$C55,Datos!$AD:$AD,BH$1)</f>
        <v>0</v>
      </c>
      <c r="BJ55" s="131">
        <v>0</v>
      </c>
      <c r="BK55" s="421" t="str">
        <f t="shared" si="12"/>
        <v>S/D</v>
      </c>
      <c r="BL55" s="822"/>
      <c r="BM55" s="563"/>
      <c r="BN55" s="432"/>
      <c r="BO55" s="131"/>
      <c r="BP55" s="421"/>
      <c r="BQ55" s="822"/>
      <c r="BR55" s="563"/>
      <c r="BS55" s="432"/>
      <c r="BT55" s="131"/>
      <c r="BU55" s="421"/>
      <c r="BV55" s="822"/>
      <c r="BW55" s="563"/>
      <c r="BX55" s="432"/>
      <c r="BY55" s="131"/>
      <c r="BZ55" s="421"/>
      <c r="CA55" s="822"/>
      <c r="CB55" s="563"/>
      <c r="CC55" s="432"/>
      <c r="CD55" s="131"/>
      <c r="CE55" s="421"/>
      <c r="CF55" s="822"/>
      <c r="CG55" s="563"/>
      <c r="CH55" s="432"/>
      <c r="CI55" s="131"/>
      <c r="CJ55" s="421"/>
      <c r="CK55" s="822"/>
      <c r="CL55" s="563"/>
      <c r="CM55" s="432"/>
      <c r="CN55" s="131"/>
      <c r="CO55" s="421"/>
      <c r="CP55" s="822"/>
      <c r="CQ55" s="563"/>
      <c r="CR55" s="432"/>
      <c r="CS55" s="131"/>
      <c r="CT55" s="421"/>
      <c r="CU55" s="822"/>
      <c r="CV55" s="563"/>
      <c r="CW55" s="432"/>
      <c r="CX55" s="131"/>
      <c r="CY55" s="421"/>
      <c r="CZ55" s="822"/>
      <c r="DA55" s="563"/>
      <c r="DB55" s="432"/>
      <c r="DC55" s="131"/>
      <c r="DD55" s="421"/>
      <c r="DE55" s="822"/>
      <c r="DF55" s="563"/>
      <c r="DG55" s="432"/>
      <c r="DH55" s="131"/>
      <c r="DI55" s="421"/>
      <c r="DJ55" s="822"/>
    </row>
    <row r="56" spans="1:114" ht="15.75" customHeight="1" x14ac:dyDescent="0.25">
      <c r="A56" s="829"/>
      <c r="B56" s="550" t="str">
        <f t="shared" si="1"/>
        <v>Sem26</v>
      </c>
      <c r="C56" s="424">
        <v>43642</v>
      </c>
      <c r="D56" s="832"/>
      <c r="E56" s="554"/>
      <c r="F56" s="432">
        <f>COUNTIFS(Datos!$D:$D,C56,Datos!$AD:$AD,$E$1)</f>
        <v>1</v>
      </c>
      <c r="G56" s="131">
        <v>3</v>
      </c>
      <c r="H56" s="421">
        <f t="shared" si="13"/>
        <v>0.75</v>
      </c>
      <c r="I56" s="822"/>
      <c r="J56" s="563"/>
      <c r="K56" s="432">
        <f>COUNTIFS(Datos!D:D,C56,Datos!AD:AD,$J$1)</f>
        <v>0</v>
      </c>
      <c r="L56" s="131">
        <v>1</v>
      </c>
      <c r="M56" s="421">
        <f t="shared" si="2"/>
        <v>1</v>
      </c>
      <c r="N56" s="822"/>
      <c r="O56" s="563"/>
      <c r="P56" s="432">
        <f>COUNTIFS(Datos!$D:$D,C56,Datos!$AD:$AD,$O$1)</f>
        <v>0</v>
      </c>
      <c r="Q56" s="131">
        <v>0</v>
      </c>
      <c r="R56" s="421" t="str">
        <f t="shared" si="3"/>
        <v>S/D</v>
      </c>
      <c r="S56" s="822"/>
      <c r="T56" s="563"/>
      <c r="U56" s="432">
        <f>COUNTIFS(Datos!$D:$D,C56,Datos!$AD:$AD,$T$1)</f>
        <v>0</v>
      </c>
      <c r="V56" s="131">
        <v>4</v>
      </c>
      <c r="W56" s="421">
        <f t="shared" si="4"/>
        <v>1</v>
      </c>
      <c r="X56" s="822"/>
      <c r="Y56" s="563"/>
      <c r="Z56" s="432">
        <f>COUNTIFS(Datos!$D:$D,C56,Datos!$AD:$AD,$Y$1)</f>
        <v>0</v>
      </c>
      <c r="AA56" s="131">
        <v>1</v>
      </c>
      <c r="AB56" s="421">
        <f t="shared" si="5"/>
        <v>1</v>
      </c>
      <c r="AC56" s="822"/>
      <c r="AD56" s="563"/>
      <c r="AE56" s="432">
        <f>COUNTIFS(Datos!$D:$D,C56,Datos!$AD:$AD,$AD$1)</f>
        <v>0</v>
      </c>
      <c r="AF56" s="131">
        <v>0</v>
      </c>
      <c r="AG56" s="421" t="str">
        <f t="shared" si="6"/>
        <v>S/D</v>
      </c>
      <c r="AH56" s="822"/>
      <c r="AI56" s="563"/>
      <c r="AJ56" s="432">
        <f>COUNTIFS(Datos!$D:$D,C56,Datos!$AD:$AD,$AI$1)</f>
        <v>0</v>
      </c>
      <c r="AK56" s="131">
        <v>1</v>
      </c>
      <c r="AL56" s="421">
        <f t="shared" si="7"/>
        <v>1</v>
      </c>
      <c r="AM56" s="822"/>
      <c r="AN56" s="563"/>
      <c r="AO56" s="432">
        <f>COUNTIFS(Datos!$D:$D,C56,Datos!$AD:$AD,$AN$1)</f>
        <v>0</v>
      </c>
      <c r="AP56" s="131">
        <v>0</v>
      </c>
      <c r="AQ56" s="421" t="str">
        <f t="shared" si="8"/>
        <v>S/D</v>
      </c>
      <c r="AR56" s="822"/>
      <c r="AS56" s="563"/>
      <c r="AT56" s="432">
        <f>COUNTIFS(Datos!$D:$D,C56,Datos!$AD:$AD,$AS$1)</f>
        <v>0</v>
      </c>
      <c r="AU56" s="131">
        <v>0</v>
      </c>
      <c r="AV56" s="421" t="str">
        <f t="shared" si="9"/>
        <v>S/D</v>
      </c>
      <c r="AW56" s="822"/>
      <c r="AX56" s="563"/>
      <c r="AY56" s="432">
        <f>COUNTIFS(Datos!$D:$D,C56,Datos!$AD:$AD,$AX$1)</f>
        <v>0</v>
      </c>
      <c r="AZ56" s="131">
        <v>0</v>
      </c>
      <c r="BA56" s="421" t="str">
        <f t="shared" si="10"/>
        <v>S/D</v>
      </c>
      <c r="BB56" s="822"/>
      <c r="BC56" s="563"/>
      <c r="BD56" s="432">
        <f>COUNTIFS(Datos!$D:$D,C56,Datos!$AD:$AD,$BC$1)</f>
        <v>0</v>
      </c>
      <c r="BE56" s="131">
        <v>0</v>
      </c>
      <c r="BF56" s="421" t="str">
        <f t="shared" si="11"/>
        <v>S/D</v>
      </c>
      <c r="BG56" s="822"/>
      <c r="BH56" s="563"/>
      <c r="BI56" s="432">
        <f>COUNTIFS(Datos!$D:$D,$C56,Datos!$AD:$AD,BH$1)</f>
        <v>0</v>
      </c>
      <c r="BJ56" s="131">
        <v>0</v>
      </c>
      <c r="BK56" s="421" t="str">
        <f t="shared" si="12"/>
        <v>S/D</v>
      </c>
      <c r="BL56" s="822"/>
      <c r="BM56" s="563"/>
      <c r="BN56" s="432"/>
      <c r="BO56" s="131"/>
      <c r="BP56" s="421"/>
      <c r="BQ56" s="822"/>
      <c r="BR56" s="563"/>
      <c r="BS56" s="432"/>
      <c r="BT56" s="131"/>
      <c r="BU56" s="421"/>
      <c r="BV56" s="822"/>
      <c r="BW56" s="563"/>
      <c r="BX56" s="432"/>
      <c r="BY56" s="131"/>
      <c r="BZ56" s="421"/>
      <c r="CA56" s="822"/>
      <c r="CB56" s="563"/>
      <c r="CC56" s="432"/>
      <c r="CD56" s="131"/>
      <c r="CE56" s="421"/>
      <c r="CF56" s="822"/>
      <c r="CG56" s="563"/>
      <c r="CH56" s="432"/>
      <c r="CI56" s="131"/>
      <c r="CJ56" s="421"/>
      <c r="CK56" s="822"/>
      <c r="CL56" s="563"/>
      <c r="CM56" s="432"/>
      <c r="CN56" s="131"/>
      <c r="CO56" s="421"/>
      <c r="CP56" s="822"/>
      <c r="CQ56" s="563"/>
      <c r="CR56" s="432"/>
      <c r="CS56" s="131"/>
      <c r="CT56" s="421"/>
      <c r="CU56" s="822"/>
      <c r="CV56" s="563"/>
      <c r="CW56" s="432"/>
      <c r="CX56" s="131"/>
      <c r="CY56" s="421"/>
      <c r="CZ56" s="822"/>
      <c r="DA56" s="563"/>
      <c r="DB56" s="432"/>
      <c r="DC56" s="131"/>
      <c r="DD56" s="421"/>
      <c r="DE56" s="822"/>
      <c r="DF56" s="563"/>
      <c r="DG56" s="432"/>
      <c r="DH56" s="131"/>
      <c r="DI56" s="421"/>
      <c r="DJ56" s="822"/>
    </row>
    <row r="57" spans="1:114" ht="15.75" customHeight="1" x14ac:dyDescent="0.25">
      <c r="A57" s="829"/>
      <c r="B57" s="550" t="str">
        <f t="shared" si="1"/>
        <v>Sem26</v>
      </c>
      <c r="C57" s="424">
        <v>43643</v>
      </c>
      <c r="D57" s="832"/>
      <c r="E57" s="554"/>
      <c r="F57" s="432">
        <f>COUNTIFS(Datos!$D:$D,C57,Datos!$AD:$AD,$E$1)</f>
        <v>0</v>
      </c>
      <c r="G57" s="131">
        <v>4</v>
      </c>
      <c r="H57" s="421">
        <f t="shared" si="13"/>
        <v>1</v>
      </c>
      <c r="I57" s="822"/>
      <c r="J57" s="563"/>
      <c r="K57" s="432">
        <f>COUNTIFS(Datos!D:D,C57,Datos!AD:AD,$J$1)</f>
        <v>1</v>
      </c>
      <c r="L57" s="131">
        <v>4</v>
      </c>
      <c r="M57" s="421">
        <f t="shared" si="2"/>
        <v>0.8</v>
      </c>
      <c r="N57" s="822"/>
      <c r="O57" s="563"/>
      <c r="P57" s="432">
        <f>COUNTIFS(Datos!$D:$D,C57,Datos!$AD:$AD,$O$1)</f>
        <v>0</v>
      </c>
      <c r="Q57" s="131">
        <v>1</v>
      </c>
      <c r="R57" s="421">
        <f t="shared" si="3"/>
        <v>1</v>
      </c>
      <c r="S57" s="822"/>
      <c r="T57" s="563"/>
      <c r="U57" s="432">
        <f>COUNTIFS(Datos!$D:$D,C57,Datos!$AD:$AD,$T$1)</f>
        <v>0</v>
      </c>
      <c r="V57" s="131">
        <v>0</v>
      </c>
      <c r="W57" s="421" t="str">
        <f t="shared" si="4"/>
        <v>S/D</v>
      </c>
      <c r="X57" s="822"/>
      <c r="Y57" s="563"/>
      <c r="Z57" s="432">
        <f>COUNTIFS(Datos!$D:$D,C57,Datos!$AD:$AD,$Y$1)</f>
        <v>0</v>
      </c>
      <c r="AA57" s="131">
        <v>0</v>
      </c>
      <c r="AB57" s="421" t="str">
        <f t="shared" si="5"/>
        <v>S/D</v>
      </c>
      <c r="AC57" s="822"/>
      <c r="AD57" s="563"/>
      <c r="AE57" s="432">
        <f>COUNTIFS(Datos!$D:$D,C57,Datos!$AD:$AD,$AD$1)</f>
        <v>0</v>
      </c>
      <c r="AF57" s="131">
        <v>0</v>
      </c>
      <c r="AG57" s="421" t="str">
        <f t="shared" si="6"/>
        <v>S/D</v>
      </c>
      <c r="AH57" s="822"/>
      <c r="AI57" s="563"/>
      <c r="AJ57" s="432">
        <f>COUNTIFS(Datos!$D:$D,C57,Datos!$AD:$AD,$AI$1)</f>
        <v>0</v>
      </c>
      <c r="AK57" s="131">
        <v>0</v>
      </c>
      <c r="AL57" s="421" t="str">
        <f t="shared" si="7"/>
        <v>S/D</v>
      </c>
      <c r="AM57" s="822"/>
      <c r="AN57" s="563"/>
      <c r="AO57" s="432">
        <f>COUNTIFS(Datos!$D:$D,C57,Datos!$AD:$AD,$AN$1)</f>
        <v>0</v>
      </c>
      <c r="AP57" s="131">
        <v>0</v>
      </c>
      <c r="AQ57" s="421" t="str">
        <f t="shared" si="8"/>
        <v>S/D</v>
      </c>
      <c r="AR57" s="822"/>
      <c r="AS57" s="563"/>
      <c r="AT57" s="432">
        <f>COUNTIFS(Datos!$D:$D,C57,Datos!$AD:$AD,$AS$1)</f>
        <v>0</v>
      </c>
      <c r="AU57" s="131">
        <v>0</v>
      </c>
      <c r="AV57" s="421" t="str">
        <f t="shared" si="9"/>
        <v>S/D</v>
      </c>
      <c r="AW57" s="822"/>
      <c r="AX57" s="563"/>
      <c r="AY57" s="432">
        <f>COUNTIFS(Datos!$D:$D,C57,Datos!$AD:$AD,$AX$1)</f>
        <v>0</v>
      </c>
      <c r="AZ57" s="131">
        <v>0</v>
      </c>
      <c r="BA57" s="421" t="str">
        <f t="shared" si="10"/>
        <v>S/D</v>
      </c>
      <c r="BB57" s="822"/>
      <c r="BC57" s="563"/>
      <c r="BD57" s="432">
        <f>COUNTIFS(Datos!$D:$D,C57,Datos!$AD:$AD,$BC$1)</f>
        <v>0</v>
      </c>
      <c r="BE57" s="131">
        <v>0</v>
      </c>
      <c r="BF57" s="421" t="str">
        <f t="shared" si="11"/>
        <v>S/D</v>
      </c>
      <c r="BG57" s="822"/>
      <c r="BH57" s="563"/>
      <c r="BI57" s="432">
        <f>COUNTIFS(Datos!$D:$D,$C57,Datos!$AD:$AD,BH$1)</f>
        <v>0</v>
      </c>
      <c r="BJ57" s="131">
        <v>0</v>
      </c>
      <c r="BK57" s="421" t="str">
        <f t="shared" si="12"/>
        <v>S/D</v>
      </c>
      <c r="BL57" s="822"/>
      <c r="BM57" s="563"/>
      <c r="BN57" s="432"/>
      <c r="BO57" s="131"/>
      <c r="BP57" s="421"/>
      <c r="BQ57" s="822"/>
      <c r="BR57" s="563"/>
      <c r="BS57" s="432"/>
      <c r="BT57" s="131"/>
      <c r="BU57" s="421"/>
      <c r="BV57" s="822"/>
      <c r="BW57" s="563"/>
      <c r="BX57" s="432"/>
      <c r="BY57" s="131"/>
      <c r="BZ57" s="421"/>
      <c r="CA57" s="822"/>
      <c r="CB57" s="563"/>
      <c r="CC57" s="432"/>
      <c r="CD57" s="131"/>
      <c r="CE57" s="421"/>
      <c r="CF57" s="822"/>
      <c r="CG57" s="563"/>
      <c r="CH57" s="432"/>
      <c r="CI57" s="131"/>
      <c r="CJ57" s="421"/>
      <c r="CK57" s="822"/>
      <c r="CL57" s="563"/>
      <c r="CM57" s="432"/>
      <c r="CN57" s="131"/>
      <c r="CO57" s="421"/>
      <c r="CP57" s="822"/>
      <c r="CQ57" s="563"/>
      <c r="CR57" s="432"/>
      <c r="CS57" s="131"/>
      <c r="CT57" s="421"/>
      <c r="CU57" s="822"/>
      <c r="CV57" s="563"/>
      <c r="CW57" s="432"/>
      <c r="CX57" s="131"/>
      <c r="CY57" s="421"/>
      <c r="CZ57" s="822"/>
      <c r="DA57" s="563"/>
      <c r="DB57" s="432"/>
      <c r="DC57" s="131"/>
      <c r="DD57" s="421"/>
      <c r="DE57" s="822"/>
      <c r="DF57" s="563"/>
      <c r="DG57" s="432"/>
      <c r="DH57" s="131"/>
      <c r="DI57" s="421"/>
      <c r="DJ57" s="822"/>
    </row>
    <row r="58" spans="1:114" s="99" customFormat="1" ht="15.75" customHeight="1" thickBot="1" x14ac:dyDescent="0.3">
      <c r="A58" s="830"/>
      <c r="B58" s="551" t="str">
        <f t="shared" si="1"/>
        <v>Sem26</v>
      </c>
      <c r="C58" s="425">
        <v>43644</v>
      </c>
      <c r="D58" s="833"/>
      <c r="E58" s="555"/>
      <c r="F58" s="440">
        <f>COUNTIFS(Datos!$D:$D,C58,Datos!$AD:$AD,$E$1)</f>
        <v>1</v>
      </c>
      <c r="G58" s="441">
        <v>1</v>
      </c>
      <c r="H58" s="422">
        <f t="shared" si="13"/>
        <v>0.5</v>
      </c>
      <c r="I58" s="823"/>
      <c r="J58" s="564"/>
      <c r="K58" s="440">
        <f>COUNTIFS(Datos!D:D,C58,Datos!AD:AD,$J$1)</f>
        <v>0</v>
      </c>
      <c r="L58" s="441">
        <v>2</v>
      </c>
      <c r="M58" s="422">
        <f t="shared" si="2"/>
        <v>1</v>
      </c>
      <c r="N58" s="823"/>
      <c r="O58" s="564"/>
      <c r="P58" s="440">
        <f>COUNTIFS(Datos!$D:$D,C58,Datos!$AD:$AD,$O$1)</f>
        <v>0</v>
      </c>
      <c r="Q58" s="441">
        <v>0</v>
      </c>
      <c r="R58" s="422" t="str">
        <f t="shared" si="3"/>
        <v>S/D</v>
      </c>
      <c r="S58" s="823"/>
      <c r="T58" s="564"/>
      <c r="U58" s="440">
        <f>COUNTIFS(Datos!$D:$D,C58,Datos!$AD:$AD,$T$1)</f>
        <v>0</v>
      </c>
      <c r="V58" s="441">
        <v>0</v>
      </c>
      <c r="W58" s="422" t="str">
        <f t="shared" si="4"/>
        <v>S/D</v>
      </c>
      <c r="X58" s="823"/>
      <c r="Y58" s="564"/>
      <c r="Z58" s="440">
        <f>COUNTIFS(Datos!$D:$D,C58,Datos!$AD:$AD,$Y$1)</f>
        <v>0</v>
      </c>
      <c r="AA58" s="441">
        <v>4</v>
      </c>
      <c r="AB58" s="422">
        <f t="shared" si="5"/>
        <v>1</v>
      </c>
      <c r="AC58" s="823"/>
      <c r="AD58" s="564"/>
      <c r="AE58" s="440">
        <f>COUNTIFS(Datos!$D:$D,C58,Datos!$AD:$AD,$AD$1)</f>
        <v>0</v>
      </c>
      <c r="AF58" s="441">
        <v>0</v>
      </c>
      <c r="AG58" s="422" t="str">
        <f t="shared" si="6"/>
        <v>S/D</v>
      </c>
      <c r="AH58" s="823"/>
      <c r="AI58" s="564"/>
      <c r="AJ58" s="440">
        <f>COUNTIFS(Datos!$D:$D,C58,Datos!$AD:$AD,$AI$1)</f>
        <v>0</v>
      </c>
      <c r="AK58" s="441">
        <v>0</v>
      </c>
      <c r="AL58" s="422" t="str">
        <f t="shared" si="7"/>
        <v>S/D</v>
      </c>
      <c r="AM58" s="823"/>
      <c r="AN58" s="564"/>
      <c r="AO58" s="440">
        <f>COUNTIFS(Datos!$D:$D,C58,Datos!$AD:$AD,$AN$1)</f>
        <v>1</v>
      </c>
      <c r="AP58" s="441">
        <v>1</v>
      </c>
      <c r="AQ58" s="422">
        <f t="shared" si="8"/>
        <v>0.5</v>
      </c>
      <c r="AR58" s="823"/>
      <c r="AS58" s="564"/>
      <c r="AT58" s="440">
        <f>COUNTIFS(Datos!$D:$D,C58,Datos!$AD:$AD,$AS$1)</f>
        <v>0</v>
      </c>
      <c r="AU58" s="441">
        <v>0</v>
      </c>
      <c r="AV58" s="422" t="str">
        <f t="shared" si="9"/>
        <v>S/D</v>
      </c>
      <c r="AW58" s="823"/>
      <c r="AX58" s="564"/>
      <c r="AY58" s="440">
        <f>COUNTIFS(Datos!$D:$D,C58,Datos!$AD:$AD,$AX$1)</f>
        <v>0</v>
      </c>
      <c r="AZ58" s="441">
        <v>0</v>
      </c>
      <c r="BA58" s="422" t="str">
        <f t="shared" si="10"/>
        <v>S/D</v>
      </c>
      <c r="BB58" s="823"/>
      <c r="BC58" s="564"/>
      <c r="BD58" s="440">
        <f>COUNTIFS(Datos!$D:$D,C58,Datos!$AD:$AD,$BC$1)</f>
        <v>0</v>
      </c>
      <c r="BE58" s="441">
        <v>0</v>
      </c>
      <c r="BF58" s="422" t="str">
        <f t="shared" si="11"/>
        <v>S/D</v>
      </c>
      <c r="BG58" s="823"/>
      <c r="BH58" s="564"/>
      <c r="BI58" s="440">
        <f>COUNTIFS(Datos!$D:$D,$C58,Datos!$AD:$AD,BH$1)</f>
        <v>0</v>
      </c>
      <c r="BJ58" s="441">
        <v>0</v>
      </c>
      <c r="BK58" s="422" t="str">
        <f t="shared" si="12"/>
        <v>S/D</v>
      </c>
      <c r="BL58" s="823"/>
      <c r="BM58" s="564"/>
      <c r="BN58" s="440"/>
      <c r="BO58" s="441"/>
      <c r="BP58" s="422"/>
      <c r="BQ58" s="823"/>
      <c r="BR58" s="564"/>
      <c r="BS58" s="440"/>
      <c r="BT58" s="441"/>
      <c r="BU58" s="422"/>
      <c r="BV58" s="823"/>
      <c r="BW58" s="564"/>
      <c r="BX58" s="440"/>
      <c r="BY58" s="441"/>
      <c r="BZ58" s="422"/>
      <c r="CA58" s="823"/>
      <c r="CB58" s="564"/>
      <c r="CC58" s="440"/>
      <c r="CD58" s="441"/>
      <c r="CE58" s="422"/>
      <c r="CF58" s="823"/>
      <c r="CG58" s="564"/>
      <c r="CH58" s="440"/>
      <c r="CI58" s="441"/>
      <c r="CJ58" s="422"/>
      <c r="CK58" s="823"/>
      <c r="CL58" s="564"/>
      <c r="CM58" s="440"/>
      <c r="CN58" s="441"/>
      <c r="CO58" s="422"/>
      <c r="CP58" s="823"/>
      <c r="CQ58" s="564"/>
      <c r="CR58" s="440"/>
      <c r="CS58" s="441"/>
      <c r="CT58" s="422"/>
      <c r="CU58" s="823"/>
      <c r="CV58" s="564"/>
      <c r="CW58" s="440"/>
      <c r="CX58" s="441"/>
      <c r="CY58" s="422"/>
      <c r="CZ58" s="823"/>
      <c r="DA58" s="564"/>
      <c r="DB58" s="440"/>
      <c r="DC58" s="441"/>
      <c r="DD58" s="422"/>
      <c r="DE58" s="823"/>
      <c r="DF58" s="564"/>
      <c r="DG58" s="440"/>
      <c r="DH58" s="441"/>
      <c r="DI58" s="422"/>
      <c r="DJ58" s="823"/>
    </row>
    <row r="59" spans="1:114" ht="15.75" customHeight="1" x14ac:dyDescent="0.25">
      <c r="A59" s="828" t="s">
        <v>889</v>
      </c>
      <c r="B59" s="550" t="str">
        <f t="shared" si="1"/>
        <v>Sem30</v>
      </c>
      <c r="C59" s="423">
        <v>43668</v>
      </c>
      <c r="D59" s="831">
        <v>0.92</v>
      </c>
      <c r="E59" s="556"/>
      <c r="F59" s="436">
        <f>COUNTIFS(Datos!$D:$D,C59,Datos!$AD:$AD,$E$1)</f>
        <v>2</v>
      </c>
      <c r="G59" s="437">
        <v>2</v>
      </c>
      <c r="H59" s="420">
        <f t="shared" si="13"/>
        <v>0.5</v>
      </c>
      <c r="I59" s="821">
        <f>IFERROR(SUM(G59:G63)/SUM(F59:G63),"S/D")</f>
        <v>0.625</v>
      </c>
      <c r="J59" s="565"/>
      <c r="K59" s="436">
        <f>COUNTIFS(Datos!D:D,C59,Datos!AD:AD,$J$1)</f>
        <v>0</v>
      </c>
      <c r="L59" s="437">
        <v>2</v>
      </c>
      <c r="M59" s="420">
        <f t="shared" si="2"/>
        <v>1</v>
      </c>
      <c r="N59" s="821">
        <f t="shared" ref="N59" si="36">IFERROR(SUM(L59:L63)/SUM(K59:L63),"S/D")</f>
        <v>0.85</v>
      </c>
      <c r="O59" s="565"/>
      <c r="P59" s="436">
        <f>COUNTIFS(Datos!$D:$D,C59,Datos!$AD:$AD,$O$1)</f>
        <v>0</v>
      </c>
      <c r="Q59" s="437">
        <v>0</v>
      </c>
      <c r="R59" s="420" t="str">
        <f t="shared" si="3"/>
        <v>S/D</v>
      </c>
      <c r="S59" s="821">
        <f t="shared" ref="S59" si="37">IFERROR(SUM(Q59:Q63)/SUM(P59:Q63),"S/D")</f>
        <v>1</v>
      </c>
      <c r="T59" s="565"/>
      <c r="U59" s="436">
        <f>COUNTIFS(Datos!$D:$D,C59,Datos!$AD:$AD,$T$1)</f>
        <v>0</v>
      </c>
      <c r="V59" s="437">
        <v>1</v>
      </c>
      <c r="W59" s="420">
        <f t="shared" si="4"/>
        <v>1</v>
      </c>
      <c r="X59" s="821">
        <f t="shared" ref="X59" si="38">IFERROR(SUM(V59:V63)/SUM(U59:V63),"S/D")</f>
        <v>0.75</v>
      </c>
      <c r="Y59" s="565"/>
      <c r="Z59" s="436">
        <f>COUNTIFS(Datos!$D:$D,C59,Datos!$AD:$AD,$Y$1)</f>
        <v>0</v>
      </c>
      <c r="AA59" s="437">
        <v>0</v>
      </c>
      <c r="AB59" s="420" t="str">
        <f t="shared" si="5"/>
        <v>S/D</v>
      </c>
      <c r="AC59" s="821">
        <f t="shared" ref="AC59" si="39">IFERROR(SUM(AA59:AA63)/SUM(Z59:AA63),"S/D")</f>
        <v>1</v>
      </c>
      <c r="AD59" s="565"/>
      <c r="AE59" s="436">
        <f>COUNTIFS(Datos!$D:$D,C59,Datos!$AD:$AD,$AD$1)</f>
        <v>0</v>
      </c>
      <c r="AF59" s="437">
        <v>1</v>
      </c>
      <c r="AG59" s="420">
        <f t="shared" si="6"/>
        <v>1</v>
      </c>
      <c r="AH59" s="821">
        <f t="shared" ref="AH59" si="40">IFERROR(SUM(AF59:AF63)/SUM(AE59:AF63),"S/D")</f>
        <v>1</v>
      </c>
      <c r="AI59" s="565"/>
      <c r="AJ59" s="436">
        <f>COUNTIFS(Datos!$D:$D,C59,Datos!$AD:$AD,$AI$1)</f>
        <v>1</v>
      </c>
      <c r="AK59" s="437">
        <v>1</v>
      </c>
      <c r="AL59" s="420">
        <f t="shared" si="7"/>
        <v>0.5</v>
      </c>
      <c r="AM59" s="821">
        <f t="shared" ref="AM59" si="41">IFERROR(SUM(AK59:AK63)/SUM(AJ59:AK63),"S/D")</f>
        <v>0.75</v>
      </c>
      <c r="AN59" s="565"/>
      <c r="AO59" s="436">
        <f>COUNTIFS(Datos!$D:$D,C59,Datos!$AD:$AD,$AN$1)</f>
        <v>1</v>
      </c>
      <c r="AP59" s="437">
        <v>3</v>
      </c>
      <c r="AQ59" s="420">
        <f t="shared" si="8"/>
        <v>0.75</v>
      </c>
      <c r="AR59" s="821">
        <f t="shared" ref="AR59" si="42">IFERROR(SUM(AP59:AP63)/SUM(AO59:AP63),"S/D")</f>
        <v>0.75</v>
      </c>
      <c r="AS59" s="565"/>
      <c r="AT59" s="436">
        <f>COUNTIFS(Datos!$D:$D,C59,Datos!$AD:$AD,$AS$1)</f>
        <v>0</v>
      </c>
      <c r="AU59" s="437">
        <v>0</v>
      </c>
      <c r="AV59" s="420" t="str">
        <f t="shared" si="9"/>
        <v>S/D</v>
      </c>
      <c r="AW59" s="821" t="str">
        <f t="shared" ref="AW59" si="43">IFERROR(SUM(AU59:AU63)/SUM(AT59:AU63),"S/D")</f>
        <v>S/D</v>
      </c>
      <c r="AX59" s="565"/>
      <c r="AY59" s="436">
        <f>COUNTIFS(Datos!$D:$D,C59,Datos!$AD:$AD,$AX$1)</f>
        <v>0</v>
      </c>
      <c r="AZ59" s="437">
        <v>0</v>
      </c>
      <c r="BA59" s="420" t="str">
        <f t="shared" si="10"/>
        <v>S/D</v>
      </c>
      <c r="BB59" s="821" t="str">
        <f t="shared" ref="BB59" si="44">IFERROR(SUM(AZ59:AZ63)/SUM(AY59:AZ63),"S/D")</f>
        <v>S/D</v>
      </c>
      <c r="BC59" s="565"/>
      <c r="BD59" s="436">
        <f>COUNTIFS(Datos!$D:$D,C59,Datos!$AD:$AD,$BC$1)</f>
        <v>0</v>
      </c>
      <c r="BE59" s="437">
        <v>0</v>
      </c>
      <c r="BF59" s="420" t="str">
        <f t="shared" si="11"/>
        <v>S/D</v>
      </c>
      <c r="BG59" s="821" t="str">
        <f t="shared" ref="BG59" si="45">IFERROR(SUM(BE59:BE63)/SUM(BD59:BE63),"S/D")</f>
        <v>S/D</v>
      </c>
      <c r="BH59" s="565"/>
      <c r="BI59" s="436">
        <f>COUNTIFS(Datos!$D:$D,$C59,Datos!$AD:$AD,BH$1)</f>
        <v>0</v>
      </c>
      <c r="BJ59" s="437">
        <v>0</v>
      </c>
      <c r="BK59" s="420" t="str">
        <f t="shared" si="12"/>
        <v>S/D</v>
      </c>
      <c r="BL59" s="821" t="str">
        <f t="shared" ref="BL59" si="46">IFERROR(SUM(BJ59:BJ63)/SUM(BI59:BJ63),"S/D")</f>
        <v>S/D</v>
      </c>
      <c r="BM59" s="565"/>
      <c r="BN59" s="436"/>
      <c r="BO59" s="437"/>
      <c r="BP59" s="420"/>
      <c r="BQ59" s="821"/>
      <c r="BR59" s="565"/>
      <c r="BS59" s="436"/>
      <c r="BT59" s="437"/>
      <c r="BU59" s="420"/>
      <c r="BV59" s="821"/>
      <c r="BW59" s="565"/>
      <c r="BX59" s="436"/>
      <c r="BY59" s="437"/>
      <c r="BZ59" s="420"/>
      <c r="CA59" s="821"/>
      <c r="CB59" s="565"/>
      <c r="CC59" s="436"/>
      <c r="CD59" s="437"/>
      <c r="CE59" s="420"/>
      <c r="CF59" s="821"/>
      <c r="CG59" s="565"/>
      <c r="CH59" s="436"/>
      <c r="CI59" s="437"/>
      <c r="CJ59" s="420"/>
      <c r="CK59" s="821"/>
      <c r="CL59" s="565"/>
      <c r="CM59" s="436"/>
      <c r="CN59" s="437"/>
      <c r="CO59" s="420"/>
      <c r="CP59" s="821"/>
      <c r="CQ59" s="565"/>
      <c r="CR59" s="436"/>
      <c r="CS59" s="437"/>
      <c r="CT59" s="420"/>
      <c r="CU59" s="821"/>
      <c r="CV59" s="565"/>
      <c r="CW59" s="436"/>
      <c r="CX59" s="437"/>
      <c r="CY59" s="420"/>
      <c r="CZ59" s="821"/>
      <c r="DA59" s="565"/>
      <c r="DB59" s="436"/>
      <c r="DC59" s="437"/>
      <c r="DD59" s="420"/>
      <c r="DE59" s="821"/>
      <c r="DF59" s="565"/>
      <c r="DG59" s="436"/>
      <c r="DH59" s="437"/>
      <c r="DI59" s="420"/>
      <c r="DJ59" s="821"/>
    </row>
    <row r="60" spans="1:114" ht="15.75" customHeight="1" x14ac:dyDescent="0.25">
      <c r="A60" s="829"/>
      <c r="B60" s="550" t="str">
        <f t="shared" si="1"/>
        <v>Sem30</v>
      </c>
      <c r="C60" s="423">
        <v>43669</v>
      </c>
      <c r="D60" s="832"/>
      <c r="E60" s="554"/>
      <c r="F60" s="432">
        <f>COUNTIFS(Datos!$D:$D,C60,Datos!$AD:$AD,$E$1)</f>
        <v>0</v>
      </c>
      <c r="G60" s="131">
        <v>1</v>
      </c>
      <c r="H60" s="421">
        <f t="shared" si="13"/>
        <v>1</v>
      </c>
      <c r="I60" s="822"/>
      <c r="J60" s="563"/>
      <c r="K60" s="432">
        <f>COUNTIFS(Datos!D:D,C60,Datos!AD:AD,$J$1)</f>
        <v>1</v>
      </c>
      <c r="L60" s="131">
        <v>3</v>
      </c>
      <c r="M60" s="421">
        <f t="shared" si="2"/>
        <v>0.75</v>
      </c>
      <c r="N60" s="822"/>
      <c r="O60" s="563"/>
      <c r="P60" s="432">
        <f>COUNTIFS(Datos!$D:$D,C60,Datos!$AD:$AD,$O$1)</f>
        <v>0</v>
      </c>
      <c r="Q60" s="131">
        <v>2</v>
      </c>
      <c r="R60" s="421">
        <f t="shared" si="3"/>
        <v>1</v>
      </c>
      <c r="S60" s="822"/>
      <c r="T60" s="563"/>
      <c r="U60" s="432">
        <f>COUNTIFS(Datos!$D:$D,C60,Datos!$AD:$AD,$T$1)</f>
        <v>0</v>
      </c>
      <c r="V60" s="131">
        <v>1</v>
      </c>
      <c r="W60" s="421">
        <f t="shared" si="4"/>
        <v>1</v>
      </c>
      <c r="X60" s="822"/>
      <c r="Y60" s="563"/>
      <c r="Z60" s="432">
        <f>COUNTIFS(Datos!$D:$D,C60,Datos!$AD:$AD,$Y$1)</f>
        <v>0</v>
      </c>
      <c r="AA60" s="131">
        <v>3</v>
      </c>
      <c r="AB60" s="421">
        <f t="shared" si="5"/>
        <v>1</v>
      </c>
      <c r="AC60" s="822"/>
      <c r="AD60" s="563"/>
      <c r="AE60" s="432">
        <f>COUNTIFS(Datos!$D:$D,C60,Datos!$AD:$AD,$AD$1)</f>
        <v>0</v>
      </c>
      <c r="AF60" s="131">
        <v>0</v>
      </c>
      <c r="AG60" s="421" t="str">
        <f t="shared" si="6"/>
        <v>S/D</v>
      </c>
      <c r="AH60" s="822"/>
      <c r="AI60" s="563"/>
      <c r="AJ60" s="432">
        <f>COUNTIFS(Datos!$D:$D,C60,Datos!$AD:$AD,$AI$1)</f>
        <v>0</v>
      </c>
      <c r="AK60" s="131">
        <v>0</v>
      </c>
      <c r="AL60" s="421" t="str">
        <f t="shared" si="7"/>
        <v>S/D</v>
      </c>
      <c r="AM60" s="822"/>
      <c r="AN60" s="563"/>
      <c r="AO60" s="432">
        <f>COUNTIFS(Datos!$D:$D,C60,Datos!$AD:$AD,$AN$1)</f>
        <v>0</v>
      </c>
      <c r="AP60" s="131">
        <v>0</v>
      </c>
      <c r="AQ60" s="421" t="str">
        <f t="shared" si="8"/>
        <v>S/D</v>
      </c>
      <c r="AR60" s="822"/>
      <c r="AS60" s="563"/>
      <c r="AT60" s="432">
        <f>COUNTIFS(Datos!$D:$D,C60,Datos!$AD:$AD,$AS$1)</f>
        <v>0</v>
      </c>
      <c r="AU60" s="131">
        <v>0</v>
      </c>
      <c r="AV60" s="421" t="str">
        <f t="shared" si="9"/>
        <v>S/D</v>
      </c>
      <c r="AW60" s="822"/>
      <c r="AX60" s="563"/>
      <c r="AY60" s="432">
        <f>COUNTIFS(Datos!$D:$D,C60,Datos!$AD:$AD,$AX$1)</f>
        <v>0</v>
      </c>
      <c r="AZ60" s="131">
        <v>0</v>
      </c>
      <c r="BA60" s="421" t="str">
        <f t="shared" si="10"/>
        <v>S/D</v>
      </c>
      <c r="BB60" s="822"/>
      <c r="BC60" s="563"/>
      <c r="BD60" s="432">
        <f>COUNTIFS(Datos!$D:$D,C60,Datos!$AD:$AD,$BC$1)</f>
        <v>0</v>
      </c>
      <c r="BE60" s="131">
        <v>0</v>
      </c>
      <c r="BF60" s="421" t="str">
        <f t="shared" si="11"/>
        <v>S/D</v>
      </c>
      <c r="BG60" s="822"/>
      <c r="BH60" s="563"/>
      <c r="BI60" s="432">
        <f>COUNTIFS(Datos!$D:$D,$C60,Datos!$AD:$AD,BH$1)</f>
        <v>0</v>
      </c>
      <c r="BJ60" s="131">
        <v>0</v>
      </c>
      <c r="BK60" s="421" t="str">
        <f t="shared" si="12"/>
        <v>S/D</v>
      </c>
      <c r="BL60" s="822"/>
      <c r="BM60" s="563"/>
      <c r="BN60" s="432"/>
      <c r="BO60" s="131"/>
      <c r="BP60" s="421"/>
      <c r="BQ60" s="822"/>
      <c r="BR60" s="563"/>
      <c r="BS60" s="432"/>
      <c r="BT60" s="131"/>
      <c r="BU60" s="421"/>
      <c r="BV60" s="822"/>
      <c r="BW60" s="563"/>
      <c r="BX60" s="432"/>
      <c r="BY60" s="131"/>
      <c r="BZ60" s="421"/>
      <c r="CA60" s="822"/>
      <c r="CB60" s="563"/>
      <c r="CC60" s="432"/>
      <c r="CD60" s="131"/>
      <c r="CE60" s="421"/>
      <c r="CF60" s="822"/>
      <c r="CG60" s="563"/>
      <c r="CH60" s="432"/>
      <c r="CI60" s="131"/>
      <c r="CJ60" s="421"/>
      <c r="CK60" s="822"/>
      <c r="CL60" s="563"/>
      <c r="CM60" s="432"/>
      <c r="CN60" s="131"/>
      <c r="CO60" s="421"/>
      <c r="CP60" s="822"/>
      <c r="CQ60" s="563"/>
      <c r="CR60" s="432"/>
      <c r="CS60" s="131"/>
      <c r="CT60" s="421"/>
      <c r="CU60" s="822"/>
      <c r="CV60" s="563"/>
      <c r="CW60" s="432"/>
      <c r="CX60" s="131"/>
      <c r="CY60" s="421"/>
      <c r="CZ60" s="822"/>
      <c r="DA60" s="563"/>
      <c r="DB60" s="432"/>
      <c r="DC60" s="131"/>
      <c r="DD60" s="421"/>
      <c r="DE60" s="822"/>
      <c r="DF60" s="563"/>
      <c r="DG60" s="432"/>
      <c r="DH60" s="131"/>
      <c r="DI60" s="421"/>
      <c r="DJ60" s="822"/>
    </row>
    <row r="61" spans="1:114" ht="15.75" customHeight="1" x14ac:dyDescent="0.25">
      <c r="A61" s="829"/>
      <c r="B61" s="550" t="str">
        <f t="shared" si="1"/>
        <v>Sem30</v>
      </c>
      <c r="C61" s="423">
        <v>43670</v>
      </c>
      <c r="D61" s="832"/>
      <c r="E61" s="554"/>
      <c r="F61" s="432">
        <f>COUNTIFS(Datos!$D:$D,C61,Datos!$AD:$AD,$E$1)</f>
        <v>0</v>
      </c>
      <c r="G61" s="131">
        <v>2</v>
      </c>
      <c r="H61" s="421">
        <f t="shared" si="13"/>
        <v>1</v>
      </c>
      <c r="I61" s="822"/>
      <c r="J61" s="563"/>
      <c r="K61" s="432">
        <f>COUNTIFS(Datos!D:D,C61,Datos!AD:AD,$J$1)</f>
        <v>1</v>
      </c>
      <c r="L61" s="131">
        <v>5</v>
      </c>
      <c r="M61" s="421">
        <f t="shared" si="2"/>
        <v>0.83333333333333337</v>
      </c>
      <c r="N61" s="822"/>
      <c r="O61" s="563"/>
      <c r="P61" s="432">
        <f>COUNTIFS(Datos!$D:$D,C61,Datos!$AD:$AD,$O$1)</f>
        <v>0</v>
      </c>
      <c r="Q61" s="131">
        <v>1</v>
      </c>
      <c r="R61" s="421">
        <f t="shared" si="3"/>
        <v>1</v>
      </c>
      <c r="S61" s="822"/>
      <c r="T61" s="563"/>
      <c r="U61" s="432">
        <f>COUNTIFS(Datos!$D:$D,C61,Datos!$AD:$AD,$T$1)</f>
        <v>1</v>
      </c>
      <c r="V61" s="131">
        <v>1</v>
      </c>
      <c r="W61" s="421">
        <f t="shared" si="4"/>
        <v>0.5</v>
      </c>
      <c r="X61" s="822"/>
      <c r="Y61" s="563"/>
      <c r="Z61" s="432">
        <f>COUNTIFS(Datos!$D:$D,C61,Datos!$AD:$AD,$Y$1)</f>
        <v>0</v>
      </c>
      <c r="AA61" s="131">
        <v>0</v>
      </c>
      <c r="AB61" s="421" t="str">
        <f t="shared" si="5"/>
        <v>S/D</v>
      </c>
      <c r="AC61" s="822"/>
      <c r="AD61" s="563"/>
      <c r="AE61" s="432">
        <f>COUNTIFS(Datos!$D:$D,C61,Datos!$AD:$AD,$AD$1)</f>
        <v>0</v>
      </c>
      <c r="AF61" s="131">
        <v>2</v>
      </c>
      <c r="AG61" s="421">
        <f t="shared" si="6"/>
        <v>1</v>
      </c>
      <c r="AH61" s="822"/>
      <c r="AI61" s="563"/>
      <c r="AJ61" s="432">
        <f>COUNTIFS(Datos!$D:$D,C61,Datos!$AD:$AD,$AI$1)</f>
        <v>0</v>
      </c>
      <c r="AK61" s="131">
        <v>0</v>
      </c>
      <c r="AL61" s="421" t="str">
        <f t="shared" si="7"/>
        <v>S/D</v>
      </c>
      <c r="AM61" s="822"/>
      <c r="AN61" s="563"/>
      <c r="AO61" s="432">
        <f>COUNTIFS(Datos!$D:$D,C61,Datos!$AD:$AD,$AN$1)</f>
        <v>0</v>
      </c>
      <c r="AP61" s="131">
        <v>0</v>
      </c>
      <c r="AQ61" s="421" t="str">
        <f t="shared" si="8"/>
        <v>S/D</v>
      </c>
      <c r="AR61" s="822"/>
      <c r="AS61" s="563"/>
      <c r="AT61" s="432">
        <f>COUNTIFS(Datos!$D:$D,C61,Datos!$AD:$AD,$AS$1)</f>
        <v>0</v>
      </c>
      <c r="AU61" s="131">
        <v>0</v>
      </c>
      <c r="AV61" s="421" t="str">
        <f t="shared" si="9"/>
        <v>S/D</v>
      </c>
      <c r="AW61" s="822"/>
      <c r="AX61" s="563"/>
      <c r="AY61" s="432">
        <f>COUNTIFS(Datos!$D:$D,C61,Datos!$AD:$AD,$AX$1)</f>
        <v>0</v>
      </c>
      <c r="AZ61" s="131">
        <v>0</v>
      </c>
      <c r="BA61" s="421" t="str">
        <f t="shared" si="10"/>
        <v>S/D</v>
      </c>
      <c r="BB61" s="822"/>
      <c r="BC61" s="563"/>
      <c r="BD61" s="432">
        <f>COUNTIFS(Datos!$D:$D,C61,Datos!$AD:$AD,$BC$1)</f>
        <v>0</v>
      </c>
      <c r="BE61" s="131">
        <v>0</v>
      </c>
      <c r="BF61" s="421" t="str">
        <f t="shared" si="11"/>
        <v>S/D</v>
      </c>
      <c r="BG61" s="822"/>
      <c r="BH61" s="563"/>
      <c r="BI61" s="432">
        <f>COUNTIFS(Datos!$D:$D,$C61,Datos!$AD:$AD,BH$1)</f>
        <v>0</v>
      </c>
      <c r="BJ61" s="131">
        <v>0</v>
      </c>
      <c r="BK61" s="421" t="str">
        <f t="shared" si="12"/>
        <v>S/D</v>
      </c>
      <c r="BL61" s="822"/>
      <c r="BM61" s="563"/>
      <c r="BN61" s="432"/>
      <c r="BO61" s="131"/>
      <c r="BP61" s="421"/>
      <c r="BQ61" s="822"/>
      <c r="BR61" s="563"/>
      <c r="BS61" s="432"/>
      <c r="BT61" s="131"/>
      <c r="BU61" s="421"/>
      <c r="BV61" s="822"/>
      <c r="BW61" s="563"/>
      <c r="BX61" s="432"/>
      <c r="BY61" s="131"/>
      <c r="BZ61" s="421"/>
      <c r="CA61" s="822"/>
      <c r="CB61" s="563"/>
      <c r="CC61" s="432"/>
      <c r="CD61" s="131"/>
      <c r="CE61" s="421"/>
      <c r="CF61" s="822"/>
      <c r="CG61" s="563"/>
      <c r="CH61" s="432"/>
      <c r="CI61" s="131"/>
      <c r="CJ61" s="421"/>
      <c r="CK61" s="822"/>
      <c r="CL61" s="563"/>
      <c r="CM61" s="432"/>
      <c r="CN61" s="131"/>
      <c r="CO61" s="421"/>
      <c r="CP61" s="822"/>
      <c r="CQ61" s="563"/>
      <c r="CR61" s="432"/>
      <c r="CS61" s="131"/>
      <c r="CT61" s="421"/>
      <c r="CU61" s="822"/>
      <c r="CV61" s="563"/>
      <c r="CW61" s="432"/>
      <c r="CX61" s="131"/>
      <c r="CY61" s="421"/>
      <c r="CZ61" s="822"/>
      <c r="DA61" s="563"/>
      <c r="DB61" s="432"/>
      <c r="DC61" s="131"/>
      <c r="DD61" s="421"/>
      <c r="DE61" s="822"/>
      <c r="DF61" s="563"/>
      <c r="DG61" s="432"/>
      <c r="DH61" s="131"/>
      <c r="DI61" s="421"/>
      <c r="DJ61" s="822"/>
    </row>
    <row r="62" spans="1:114" ht="15.75" customHeight="1" x14ac:dyDescent="0.25">
      <c r="A62" s="829"/>
      <c r="B62" s="550" t="str">
        <f t="shared" si="1"/>
        <v>Sem30</v>
      </c>
      <c r="C62" s="423">
        <v>43671</v>
      </c>
      <c r="D62" s="832"/>
      <c r="E62" s="554"/>
      <c r="F62" s="432">
        <f>COUNTIFS(Datos!$D:$D,C62,Datos!$AD:$AD,$E$1)</f>
        <v>4</v>
      </c>
      <c r="G62" s="131">
        <v>2</v>
      </c>
      <c r="H62" s="421">
        <f t="shared" si="13"/>
        <v>0.33333333333333331</v>
      </c>
      <c r="I62" s="822"/>
      <c r="J62" s="563"/>
      <c r="K62" s="432">
        <f>COUNTIFS(Datos!D:D,C62,Datos!AD:AD,$J$1)</f>
        <v>1</v>
      </c>
      <c r="L62" s="131">
        <v>2</v>
      </c>
      <c r="M62" s="421">
        <f t="shared" si="2"/>
        <v>0.66666666666666663</v>
      </c>
      <c r="N62" s="822"/>
      <c r="O62" s="563"/>
      <c r="P62" s="432">
        <f>COUNTIFS(Datos!$D:$D,C62,Datos!$AD:$AD,$O$1)</f>
        <v>0</v>
      </c>
      <c r="Q62" s="131">
        <v>0</v>
      </c>
      <c r="R62" s="421" t="str">
        <f t="shared" si="3"/>
        <v>S/D</v>
      </c>
      <c r="S62" s="822"/>
      <c r="T62" s="563"/>
      <c r="U62" s="432">
        <f>COUNTIFS(Datos!$D:$D,C62,Datos!$AD:$AD,$T$1)</f>
        <v>0</v>
      </c>
      <c r="V62" s="131">
        <v>0</v>
      </c>
      <c r="W62" s="421" t="str">
        <f t="shared" si="4"/>
        <v>S/D</v>
      </c>
      <c r="X62" s="822"/>
      <c r="Y62" s="563"/>
      <c r="Z62" s="432">
        <f>COUNTIFS(Datos!$D:$D,C62,Datos!$AD:$AD,$Y$1)</f>
        <v>0</v>
      </c>
      <c r="AA62" s="131">
        <v>0</v>
      </c>
      <c r="AB62" s="421" t="str">
        <f t="shared" si="5"/>
        <v>S/D</v>
      </c>
      <c r="AC62" s="822"/>
      <c r="AD62" s="563"/>
      <c r="AE62" s="432">
        <f>COUNTIFS(Datos!$D:$D,C62,Datos!$AD:$AD,$AD$1)</f>
        <v>0</v>
      </c>
      <c r="AF62" s="131">
        <v>0</v>
      </c>
      <c r="AG62" s="421" t="str">
        <f t="shared" si="6"/>
        <v>S/D</v>
      </c>
      <c r="AH62" s="822"/>
      <c r="AI62" s="563"/>
      <c r="AJ62" s="432">
        <f>COUNTIFS(Datos!$D:$D,C62,Datos!$AD:$AD,$AI$1)</f>
        <v>0</v>
      </c>
      <c r="AK62" s="131">
        <v>2</v>
      </c>
      <c r="AL62" s="421">
        <f t="shared" si="7"/>
        <v>1</v>
      </c>
      <c r="AM62" s="822"/>
      <c r="AN62" s="563"/>
      <c r="AO62" s="432">
        <f>COUNTIFS(Datos!$D:$D,C62,Datos!$AD:$AD,$AN$1)</f>
        <v>0</v>
      </c>
      <c r="AP62" s="131">
        <v>0</v>
      </c>
      <c r="AQ62" s="421" t="str">
        <f t="shared" si="8"/>
        <v>S/D</v>
      </c>
      <c r="AR62" s="822"/>
      <c r="AS62" s="563"/>
      <c r="AT62" s="432">
        <f>COUNTIFS(Datos!$D:$D,C62,Datos!$AD:$AD,$AS$1)</f>
        <v>0</v>
      </c>
      <c r="AU62" s="131">
        <v>0</v>
      </c>
      <c r="AV62" s="421" t="str">
        <f t="shared" si="9"/>
        <v>S/D</v>
      </c>
      <c r="AW62" s="822"/>
      <c r="AX62" s="563"/>
      <c r="AY62" s="432">
        <f>COUNTIFS(Datos!$D:$D,C62,Datos!$AD:$AD,$AX$1)</f>
        <v>0</v>
      </c>
      <c r="AZ62" s="131">
        <v>0</v>
      </c>
      <c r="BA62" s="421" t="str">
        <f t="shared" si="10"/>
        <v>S/D</v>
      </c>
      <c r="BB62" s="822"/>
      <c r="BC62" s="563"/>
      <c r="BD62" s="432">
        <f>COUNTIFS(Datos!$D:$D,C62,Datos!$AD:$AD,$BC$1)</f>
        <v>0</v>
      </c>
      <c r="BE62" s="131">
        <v>0</v>
      </c>
      <c r="BF62" s="421" t="str">
        <f t="shared" si="11"/>
        <v>S/D</v>
      </c>
      <c r="BG62" s="822"/>
      <c r="BH62" s="563"/>
      <c r="BI62" s="432">
        <f>COUNTIFS(Datos!$D:$D,$C62,Datos!$AD:$AD,BH$1)</f>
        <v>0</v>
      </c>
      <c r="BJ62" s="131">
        <v>0</v>
      </c>
      <c r="BK62" s="421" t="str">
        <f t="shared" si="12"/>
        <v>S/D</v>
      </c>
      <c r="BL62" s="822"/>
      <c r="BM62" s="563"/>
      <c r="BN62" s="432"/>
      <c r="BO62" s="131"/>
      <c r="BP62" s="421"/>
      <c r="BQ62" s="822"/>
      <c r="BR62" s="563"/>
      <c r="BS62" s="432"/>
      <c r="BT62" s="131"/>
      <c r="BU62" s="421"/>
      <c r="BV62" s="822"/>
      <c r="BW62" s="563"/>
      <c r="BX62" s="432"/>
      <c r="BY62" s="131"/>
      <c r="BZ62" s="421"/>
      <c r="CA62" s="822"/>
      <c r="CB62" s="563"/>
      <c r="CC62" s="432"/>
      <c r="CD62" s="131"/>
      <c r="CE62" s="421"/>
      <c r="CF62" s="822"/>
      <c r="CG62" s="563"/>
      <c r="CH62" s="432"/>
      <c r="CI62" s="131"/>
      <c r="CJ62" s="421"/>
      <c r="CK62" s="822"/>
      <c r="CL62" s="563"/>
      <c r="CM62" s="432"/>
      <c r="CN62" s="131"/>
      <c r="CO62" s="421"/>
      <c r="CP62" s="822"/>
      <c r="CQ62" s="563"/>
      <c r="CR62" s="432"/>
      <c r="CS62" s="131"/>
      <c r="CT62" s="421"/>
      <c r="CU62" s="822"/>
      <c r="CV62" s="563"/>
      <c r="CW62" s="432"/>
      <c r="CX62" s="131"/>
      <c r="CY62" s="421"/>
      <c r="CZ62" s="822"/>
      <c r="DA62" s="563"/>
      <c r="DB62" s="432"/>
      <c r="DC62" s="131"/>
      <c r="DD62" s="421"/>
      <c r="DE62" s="822"/>
      <c r="DF62" s="563"/>
      <c r="DG62" s="432"/>
      <c r="DH62" s="131"/>
      <c r="DI62" s="421"/>
      <c r="DJ62" s="822"/>
    </row>
    <row r="63" spans="1:114" s="99" customFormat="1" ht="15.75" customHeight="1" thickBot="1" x14ac:dyDescent="0.3">
      <c r="A63" s="830"/>
      <c r="B63" s="551" t="str">
        <f t="shared" si="1"/>
        <v>Sem30</v>
      </c>
      <c r="C63" s="425">
        <v>43672</v>
      </c>
      <c r="D63" s="833"/>
      <c r="E63" s="555"/>
      <c r="F63" s="440">
        <f>COUNTIFS(Datos!$D:$D,C63,Datos!$AD:$AD,$E$1)</f>
        <v>0</v>
      </c>
      <c r="G63" s="441">
        <v>3</v>
      </c>
      <c r="H63" s="422">
        <f t="shared" si="13"/>
        <v>1</v>
      </c>
      <c r="I63" s="823"/>
      <c r="J63" s="564"/>
      <c r="K63" s="440">
        <f>COUNTIFS(Datos!D:D,C63,Datos!AD:AD,$J$1)</f>
        <v>0</v>
      </c>
      <c r="L63" s="441">
        <v>5</v>
      </c>
      <c r="M63" s="422">
        <f t="shared" si="2"/>
        <v>1</v>
      </c>
      <c r="N63" s="823"/>
      <c r="O63" s="564"/>
      <c r="P63" s="440">
        <f>COUNTIFS(Datos!$D:$D,C63,Datos!$AD:$AD,$O$1)</f>
        <v>0</v>
      </c>
      <c r="Q63" s="441">
        <v>0</v>
      </c>
      <c r="R63" s="422" t="str">
        <f t="shared" si="3"/>
        <v>S/D</v>
      </c>
      <c r="S63" s="823"/>
      <c r="T63" s="564"/>
      <c r="U63" s="440">
        <f>COUNTIFS(Datos!$D:$D,C63,Datos!$AD:$AD,$T$1)</f>
        <v>1</v>
      </c>
      <c r="V63" s="441">
        <v>3</v>
      </c>
      <c r="W63" s="422">
        <f t="shared" si="4"/>
        <v>0.75</v>
      </c>
      <c r="X63" s="823"/>
      <c r="Y63" s="564"/>
      <c r="Z63" s="440">
        <f>COUNTIFS(Datos!$D:$D,C63,Datos!$AD:$AD,$Y$1)</f>
        <v>0</v>
      </c>
      <c r="AA63" s="441">
        <v>0</v>
      </c>
      <c r="AB63" s="422" t="str">
        <f t="shared" si="5"/>
        <v>S/D</v>
      </c>
      <c r="AC63" s="823"/>
      <c r="AD63" s="564"/>
      <c r="AE63" s="440">
        <f>COUNTIFS(Datos!$D:$D,C63,Datos!$AD:$AD,$AD$1)</f>
        <v>0</v>
      </c>
      <c r="AF63" s="441">
        <v>0</v>
      </c>
      <c r="AG63" s="422" t="str">
        <f t="shared" si="6"/>
        <v>S/D</v>
      </c>
      <c r="AH63" s="823"/>
      <c r="AI63" s="564"/>
      <c r="AJ63" s="440">
        <f>COUNTIFS(Datos!$D:$D,C63,Datos!$AD:$AD,$AI$1)</f>
        <v>0</v>
      </c>
      <c r="AK63" s="441">
        <v>0</v>
      </c>
      <c r="AL63" s="422" t="str">
        <f t="shared" si="7"/>
        <v>S/D</v>
      </c>
      <c r="AM63" s="823"/>
      <c r="AN63" s="564"/>
      <c r="AO63" s="440">
        <f>COUNTIFS(Datos!$D:$D,C63,Datos!$AD:$AD,$AN$1)</f>
        <v>0</v>
      </c>
      <c r="AP63" s="441">
        <v>0</v>
      </c>
      <c r="AQ63" s="422" t="str">
        <f t="shared" si="8"/>
        <v>S/D</v>
      </c>
      <c r="AR63" s="823"/>
      <c r="AS63" s="564"/>
      <c r="AT63" s="440">
        <f>COUNTIFS(Datos!$D:$D,C63,Datos!$AD:$AD,$AS$1)</f>
        <v>0</v>
      </c>
      <c r="AU63" s="441">
        <v>0</v>
      </c>
      <c r="AV63" s="422" t="str">
        <f t="shared" si="9"/>
        <v>S/D</v>
      </c>
      <c r="AW63" s="823"/>
      <c r="AX63" s="564"/>
      <c r="AY63" s="440">
        <f>COUNTIFS(Datos!$D:$D,C63,Datos!$AD:$AD,$AX$1)</f>
        <v>0</v>
      </c>
      <c r="AZ63" s="441">
        <v>0</v>
      </c>
      <c r="BA63" s="422" t="str">
        <f t="shared" si="10"/>
        <v>S/D</v>
      </c>
      <c r="BB63" s="823"/>
      <c r="BC63" s="564"/>
      <c r="BD63" s="440">
        <f>COUNTIFS(Datos!$D:$D,C63,Datos!$AD:$AD,$BC$1)</f>
        <v>0</v>
      </c>
      <c r="BE63" s="441">
        <v>0</v>
      </c>
      <c r="BF63" s="422" t="str">
        <f t="shared" si="11"/>
        <v>S/D</v>
      </c>
      <c r="BG63" s="823"/>
      <c r="BH63" s="564"/>
      <c r="BI63" s="440">
        <f>COUNTIFS(Datos!$D:$D,$C63,Datos!$AD:$AD,BH$1)</f>
        <v>0</v>
      </c>
      <c r="BJ63" s="441">
        <v>0</v>
      </c>
      <c r="BK63" s="422" t="str">
        <f t="shared" si="12"/>
        <v>S/D</v>
      </c>
      <c r="BL63" s="823"/>
      <c r="BM63" s="564"/>
      <c r="BN63" s="440"/>
      <c r="BO63" s="441"/>
      <c r="BP63" s="422"/>
      <c r="BQ63" s="823"/>
      <c r="BR63" s="564"/>
      <c r="BS63" s="440"/>
      <c r="BT63" s="441"/>
      <c r="BU63" s="422"/>
      <c r="BV63" s="823"/>
      <c r="BW63" s="564"/>
      <c r="BX63" s="440"/>
      <c r="BY63" s="441"/>
      <c r="BZ63" s="422"/>
      <c r="CA63" s="823"/>
      <c r="CB63" s="564"/>
      <c r="CC63" s="440"/>
      <c r="CD63" s="441"/>
      <c r="CE63" s="422"/>
      <c r="CF63" s="823"/>
      <c r="CG63" s="564"/>
      <c r="CH63" s="440"/>
      <c r="CI63" s="441"/>
      <c r="CJ63" s="422"/>
      <c r="CK63" s="823"/>
      <c r="CL63" s="564"/>
      <c r="CM63" s="440"/>
      <c r="CN63" s="441"/>
      <c r="CO63" s="422"/>
      <c r="CP63" s="823"/>
      <c r="CQ63" s="564"/>
      <c r="CR63" s="440"/>
      <c r="CS63" s="441"/>
      <c r="CT63" s="422"/>
      <c r="CU63" s="823"/>
      <c r="CV63" s="564"/>
      <c r="CW63" s="440"/>
      <c r="CX63" s="441"/>
      <c r="CY63" s="422"/>
      <c r="CZ63" s="823"/>
      <c r="DA63" s="564"/>
      <c r="DB63" s="440"/>
      <c r="DC63" s="441"/>
      <c r="DD63" s="422"/>
      <c r="DE63" s="823"/>
      <c r="DF63" s="564"/>
      <c r="DG63" s="440"/>
      <c r="DH63" s="441"/>
      <c r="DI63" s="422"/>
      <c r="DJ63" s="823"/>
    </row>
    <row r="64" spans="1:114" ht="15.75" customHeight="1" x14ac:dyDescent="0.25">
      <c r="A64" s="828" t="s">
        <v>958</v>
      </c>
      <c r="B64" s="550" t="str">
        <f t="shared" si="1"/>
        <v>Sem31</v>
      </c>
      <c r="C64" s="423">
        <v>43675</v>
      </c>
      <c r="D64" s="831">
        <v>0.92</v>
      </c>
      <c r="E64" s="556"/>
      <c r="F64" s="436">
        <f>COUNTIFS(Datos!$D:$D,C64,Datos!$AD:$AD,$E$1)</f>
        <v>1</v>
      </c>
      <c r="G64" s="437">
        <v>3</v>
      </c>
      <c r="H64" s="420">
        <f t="shared" si="13"/>
        <v>0.75</v>
      </c>
      <c r="I64" s="821">
        <f>IFERROR(SUM(G64:G68)/SUM(F64:G68),"S/D")</f>
        <v>0.70833333333333337</v>
      </c>
      <c r="J64" s="565"/>
      <c r="K64" s="436">
        <f>COUNTIFS(Datos!D:D,C64,Datos!AD:AD,$J$1)</f>
        <v>0</v>
      </c>
      <c r="L64" s="437">
        <v>4</v>
      </c>
      <c r="M64" s="420">
        <f t="shared" si="2"/>
        <v>1</v>
      </c>
      <c r="N64" s="821">
        <f t="shared" ref="N64:N79" si="47">IFERROR(SUM(L64:L68)/SUM(K64:L68),"S/D")</f>
        <v>0.79166666666666663</v>
      </c>
      <c r="O64" s="565"/>
      <c r="P64" s="436">
        <f>COUNTIFS(Datos!$D:$D,C64,Datos!$AD:$AD,$O$1)</f>
        <v>0</v>
      </c>
      <c r="Q64" s="437">
        <v>0</v>
      </c>
      <c r="R64" s="420" t="str">
        <f t="shared" si="3"/>
        <v>S/D</v>
      </c>
      <c r="S64" s="821">
        <f t="shared" ref="S64" si="48">IFERROR(SUM(Q64:Q68)/SUM(P64:Q68),"S/D")</f>
        <v>1</v>
      </c>
      <c r="T64" s="565"/>
      <c r="U64" s="436">
        <f>COUNTIFS(Datos!$D:$D,C64,Datos!$AD:$AD,$T$1)</f>
        <v>2</v>
      </c>
      <c r="V64" s="437">
        <v>1</v>
      </c>
      <c r="W64" s="420">
        <f t="shared" si="4"/>
        <v>0.33333333333333331</v>
      </c>
      <c r="X64" s="821">
        <f t="shared" ref="X64" si="49">IFERROR(SUM(V64:V68)/SUM(U64:V68),"S/D")</f>
        <v>0.63636363636363635</v>
      </c>
      <c r="Y64" s="565"/>
      <c r="Z64" s="436">
        <f>COUNTIFS(Datos!$D:$D,C64,Datos!$AD:$AD,$Y$1)</f>
        <v>0</v>
      </c>
      <c r="AA64" s="437">
        <v>0</v>
      </c>
      <c r="AB64" s="420" t="str">
        <f t="shared" si="5"/>
        <v>S/D</v>
      </c>
      <c r="AC64" s="821">
        <f t="shared" ref="AC64" si="50">IFERROR(SUM(AA64:AA68)/SUM(Z64:AA68),"S/D")</f>
        <v>1</v>
      </c>
      <c r="AD64" s="565"/>
      <c r="AE64" s="436">
        <f>COUNTIFS(Datos!$D:$D,C64,Datos!$AD:$AD,$AD$1)</f>
        <v>0</v>
      </c>
      <c r="AF64" s="437">
        <v>0</v>
      </c>
      <c r="AG64" s="420" t="str">
        <f t="shared" si="6"/>
        <v>S/D</v>
      </c>
      <c r="AH64" s="821">
        <f t="shared" ref="AH64" si="51">IFERROR(SUM(AF64:AF68)/SUM(AE64:AF68),"S/D")</f>
        <v>1</v>
      </c>
      <c r="AI64" s="565"/>
      <c r="AJ64" s="436">
        <f>COUNTIFS(Datos!$D:$D,C64,Datos!$AD:$AD,$AI$1)</f>
        <v>0</v>
      </c>
      <c r="AK64" s="437">
        <v>0</v>
      </c>
      <c r="AL64" s="420" t="str">
        <f t="shared" si="7"/>
        <v>S/D</v>
      </c>
      <c r="AM64" s="821" t="str">
        <f t="shared" ref="AM64" si="52">IFERROR(SUM(AK64:AK68)/SUM(AJ64:AK68),"S/D")</f>
        <v>S/D</v>
      </c>
      <c r="AN64" s="565"/>
      <c r="AO64" s="436">
        <f>COUNTIFS(Datos!$D:$D,C64,Datos!$AD:$AD,$AN$1)</f>
        <v>0</v>
      </c>
      <c r="AP64" s="437">
        <v>0</v>
      </c>
      <c r="AQ64" s="420" t="str">
        <f t="shared" si="8"/>
        <v>S/D</v>
      </c>
      <c r="AR64" s="821" t="str">
        <f t="shared" ref="AR64" si="53">IFERROR(SUM(AP64:AP68)/SUM(AO64:AP68),"S/D")</f>
        <v>S/D</v>
      </c>
      <c r="AS64" s="565"/>
      <c r="AT64" s="436">
        <f>COUNTIFS(Datos!$D:$D,C64,Datos!$AD:$AD,$AS$1)</f>
        <v>0</v>
      </c>
      <c r="AU64" s="437">
        <v>0</v>
      </c>
      <c r="AV64" s="420" t="str">
        <f t="shared" si="9"/>
        <v>S/D</v>
      </c>
      <c r="AW64" s="821" t="str">
        <f t="shared" ref="AW64" si="54">IFERROR(SUM(AU64:AU68)/SUM(AT64:AU68),"S/D")</f>
        <v>S/D</v>
      </c>
      <c r="AX64" s="565"/>
      <c r="AY64" s="436">
        <f>COUNTIFS(Datos!$D:$D,C64,Datos!$AD:$AD,$AX$1)</f>
        <v>0</v>
      </c>
      <c r="AZ64" s="437">
        <v>0</v>
      </c>
      <c r="BA64" s="420" t="str">
        <f t="shared" si="10"/>
        <v>S/D</v>
      </c>
      <c r="BB64" s="821" t="str">
        <f t="shared" ref="BB64" si="55">IFERROR(SUM(AZ64:AZ68)/SUM(AY64:AZ68),"S/D")</f>
        <v>S/D</v>
      </c>
      <c r="BC64" s="565"/>
      <c r="BD64" s="436">
        <f>COUNTIFS(Datos!$D:$D,C64,Datos!$AD:$AD,$BC$1)</f>
        <v>0</v>
      </c>
      <c r="BE64" s="437">
        <v>0</v>
      </c>
      <c r="BF64" s="420" t="str">
        <f t="shared" si="11"/>
        <v>S/D</v>
      </c>
      <c r="BG64" s="821" t="str">
        <f t="shared" ref="BG64" si="56">IFERROR(SUM(BE64:BE68)/SUM(BD64:BE68),"S/D")</f>
        <v>S/D</v>
      </c>
      <c r="BH64" s="565"/>
      <c r="BI64" s="436">
        <f>COUNTIFS(Datos!$D:$D,$C64,Datos!$AD:$AD,BH$1)</f>
        <v>0</v>
      </c>
      <c r="BJ64" s="437">
        <v>0</v>
      </c>
      <c r="BK64" s="420" t="str">
        <f t="shared" si="12"/>
        <v>S/D</v>
      </c>
      <c r="BL64" s="821" t="str">
        <f t="shared" ref="BL64" si="57">IFERROR(SUM(BJ64:BJ68)/SUM(BI64:BJ68),"S/D")</f>
        <v>S/D</v>
      </c>
      <c r="BM64" s="565"/>
      <c r="BN64" s="436"/>
      <c r="BO64" s="437"/>
      <c r="BP64" s="420"/>
      <c r="BQ64" s="821"/>
      <c r="BR64" s="565"/>
      <c r="BS64" s="436"/>
      <c r="BT64" s="437"/>
      <c r="BU64" s="420"/>
      <c r="BV64" s="821"/>
      <c r="BW64" s="565"/>
      <c r="BX64" s="436"/>
      <c r="BY64" s="437"/>
      <c r="BZ64" s="420"/>
      <c r="CA64" s="821"/>
      <c r="CB64" s="565"/>
      <c r="CC64" s="436"/>
      <c r="CD64" s="437"/>
      <c r="CE64" s="420"/>
      <c r="CF64" s="821"/>
      <c r="CG64" s="565"/>
      <c r="CH64" s="436"/>
      <c r="CI64" s="437"/>
      <c r="CJ64" s="420"/>
      <c r="CK64" s="821"/>
      <c r="CL64" s="565"/>
      <c r="CM64" s="436"/>
      <c r="CN64" s="437"/>
      <c r="CO64" s="420"/>
      <c r="CP64" s="821"/>
      <c r="CQ64" s="565"/>
      <c r="CR64" s="436"/>
      <c r="CS64" s="437"/>
      <c r="CT64" s="420"/>
      <c r="CU64" s="821"/>
      <c r="CV64" s="565"/>
      <c r="CW64" s="436"/>
      <c r="CX64" s="437"/>
      <c r="CY64" s="420"/>
      <c r="CZ64" s="821"/>
      <c r="DA64" s="565"/>
      <c r="DB64" s="436"/>
      <c r="DC64" s="437"/>
      <c r="DD64" s="420"/>
      <c r="DE64" s="821"/>
      <c r="DF64" s="565"/>
      <c r="DG64" s="436"/>
      <c r="DH64" s="437"/>
      <c r="DI64" s="420"/>
      <c r="DJ64" s="821"/>
    </row>
    <row r="65" spans="1:114" ht="15.75" customHeight="1" x14ac:dyDescent="0.25">
      <c r="A65" s="829"/>
      <c r="B65" s="550" t="str">
        <f t="shared" si="1"/>
        <v>Sem31</v>
      </c>
      <c r="C65" s="423">
        <v>43676</v>
      </c>
      <c r="D65" s="832"/>
      <c r="E65" s="554"/>
      <c r="F65" s="432">
        <f>COUNTIFS(Datos!$D:$D,C65,Datos!$AD:$AD,$E$1)</f>
        <v>3</v>
      </c>
      <c r="G65" s="131">
        <v>2</v>
      </c>
      <c r="H65" s="421">
        <f t="shared" si="13"/>
        <v>0.4</v>
      </c>
      <c r="I65" s="822"/>
      <c r="J65" s="563"/>
      <c r="K65" s="432">
        <f>COUNTIFS(Datos!D:D,C65,Datos!AD:AD,$J$1)</f>
        <v>1</v>
      </c>
      <c r="L65" s="131">
        <v>5</v>
      </c>
      <c r="M65" s="421">
        <f t="shared" si="2"/>
        <v>0.83333333333333337</v>
      </c>
      <c r="N65" s="822"/>
      <c r="O65" s="563"/>
      <c r="P65" s="432">
        <f>COUNTIFS(Datos!$D:$D,C65,Datos!$AD:$AD,$O$1)</f>
        <v>0</v>
      </c>
      <c r="Q65" s="131">
        <v>0</v>
      </c>
      <c r="R65" s="421" t="str">
        <f t="shared" si="3"/>
        <v>S/D</v>
      </c>
      <c r="S65" s="822"/>
      <c r="T65" s="563"/>
      <c r="U65" s="432">
        <f>COUNTIFS(Datos!$D:$D,C65,Datos!$AD:$AD,$T$1)</f>
        <v>0</v>
      </c>
      <c r="V65" s="131">
        <v>3</v>
      </c>
      <c r="W65" s="421">
        <f t="shared" si="4"/>
        <v>1</v>
      </c>
      <c r="X65" s="822"/>
      <c r="Y65" s="563"/>
      <c r="Z65" s="432">
        <f>COUNTIFS(Datos!$D:$D,C65,Datos!$AD:$AD,$Y$1)</f>
        <v>0</v>
      </c>
      <c r="AA65" s="131">
        <v>1</v>
      </c>
      <c r="AB65" s="421">
        <f t="shared" si="5"/>
        <v>1</v>
      </c>
      <c r="AC65" s="822"/>
      <c r="AD65" s="563"/>
      <c r="AE65" s="432">
        <f>COUNTIFS(Datos!$D:$D,C65,Datos!$AD:$AD,$AD$1)</f>
        <v>0</v>
      </c>
      <c r="AF65" s="131">
        <v>2</v>
      </c>
      <c r="AG65" s="421">
        <f t="shared" si="6"/>
        <v>1</v>
      </c>
      <c r="AH65" s="822"/>
      <c r="AI65" s="563"/>
      <c r="AJ65" s="432">
        <f>COUNTIFS(Datos!$D:$D,C65,Datos!$AD:$AD,$AI$1)</f>
        <v>0</v>
      </c>
      <c r="AK65" s="131">
        <v>0</v>
      </c>
      <c r="AL65" s="421" t="str">
        <f t="shared" si="7"/>
        <v>S/D</v>
      </c>
      <c r="AM65" s="822"/>
      <c r="AN65" s="563"/>
      <c r="AO65" s="432">
        <f>COUNTIFS(Datos!$D:$D,C65,Datos!$AD:$AD,$AN$1)</f>
        <v>0</v>
      </c>
      <c r="AP65" s="131">
        <v>0</v>
      </c>
      <c r="AQ65" s="421" t="str">
        <f t="shared" si="8"/>
        <v>S/D</v>
      </c>
      <c r="AR65" s="822"/>
      <c r="AS65" s="563"/>
      <c r="AT65" s="432">
        <f>COUNTIFS(Datos!$D:$D,C65,Datos!$AD:$AD,$AS$1)</f>
        <v>0</v>
      </c>
      <c r="AU65" s="131">
        <v>0</v>
      </c>
      <c r="AV65" s="421" t="str">
        <f t="shared" si="9"/>
        <v>S/D</v>
      </c>
      <c r="AW65" s="822"/>
      <c r="AX65" s="563"/>
      <c r="AY65" s="432">
        <f>COUNTIFS(Datos!$D:$D,C65,Datos!$AD:$AD,$AX$1)</f>
        <v>0</v>
      </c>
      <c r="AZ65" s="131">
        <v>0</v>
      </c>
      <c r="BA65" s="421" t="str">
        <f t="shared" si="10"/>
        <v>S/D</v>
      </c>
      <c r="BB65" s="822"/>
      <c r="BC65" s="563"/>
      <c r="BD65" s="432">
        <f>COUNTIFS(Datos!$D:$D,C65,Datos!$AD:$AD,$BC$1)</f>
        <v>0</v>
      </c>
      <c r="BE65" s="131">
        <v>0</v>
      </c>
      <c r="BF65" s="421" t="str">
        <f t="shared" si="11"/>
        <v>S/D</v>
      </c>
      <c r="BG65" s="822"/>
      <c r="BH65" s="563"/>
      <c r="BI65" s="432">
        <f>COUNTIFS(Datos!$D:$D,$C65,Datos!$AD:$AD,BH$1)</f>
        <v>0</v>
      </c>
      <c r="BJ65" s="131">
        <v>0</v>
      </c>
      <c r="BK65" s="421" t="str">
        <f t="shared" si="12"/>
        <v>S/D</v>
      </c>
      <c r="BL65" s="822"/>
      <c r="BM65" s="563"/>
      <c r="BN65" s="432"/>
      <c r="BO65" s="131"/>
      <c r="BP65" s="421"/>
      <c r="BQ65" s="822"/>
      <c r="BR65" s="563"/>
      <c r="BS65" s="432"/>
      <c r="BT65" s="131"/>
      <c r="BU65" s="421"/>
      <c r="BV65" s="822"/>
      <c r="BW65" s="563"/>
      <c r="BX65" s="432"/>
      <c r="BY65" s="131"/>
      <c r="BZ65" s="421"/>
      <c r="CA65" s="822"/>
      <c r="CB65" s="563"/>
      <c r="CC65" s="432"/>
      <c r="CD65" s="131"/>
      <c r="CE65" s="421"/>
      <c r="CF65" s="822"/>
      <c r="CG65" s="563"/>
      <c r="CH65" s="432"/>
      <c r="CI65" s="131"/>
      <c r="CJ65" s="421"/>
      <c r="CK65" s="822"/>
      <c r="CL65" s="563"/>
      <c r="CM65" s="432"/>
      <c r="CN65" s="131"/>
      <c r="CO65" s="421"/>
      <c r="CP65" s="822"/>
      <c r="CQ65" s="563"/>
      <c r="CR65" s="432"/>
      <c r="CS65" s="131"/>
      <c r="CT65" s="421"/>
      <c r="CU65" s="822"/>
      <c r="CV65" s="563"/>
      <c r="CW65" s="432"/>
      <c r="CX65" s="131"/>
      <c r="CY65" s="421"/>
      <c r="CZ65" s="822"/>
      <c r="DA65" s="563"/>
      <c r="DB65" s="432"/>
      <c r="DC65" s="131"/>
      <c r="DD65" s="421"/>
      <c r="DE65" s="822"/>
      <c r="DF65" s="563"/>
      <c r="DG65" s="432"/>
      <c r="DH65" s="131"/>
      <c r="DI65" s="421"/>
      <c r="DJ65" s="822"/>
    </row>
    <row r="66" spans="1:114" ht="15.75" customHeight="1" x14ac:dyDescent="0.25">
      <c r="A66" s="829"/>
      <c r="B66" s="550" t="str">
        <f t="shared" si="1"/>
        <v>Sem31</v>
      </c>
      <c r="C66" s="423">
        <v>43677</v>
      </c>
      <c r="D66" s="832"/>
      <c r="E66" s="554"/>
      <c r="F66" s="432">
        <f>COUNTIFS(Datos!$D:$D,C66,Datos!$AD:$AD,$E$1)</f>
        <v>1</v>
      </c>
      <c r="G66" s="131">
        <v>4</v>
      </c>
      <c r="H66" s="421">
        <f t="shared" si="13"/>
        <v>0.8</v>
      </c>
      <c r="I66" s="822"/>
      <c r="J66" s="563"/>
      <c r="K66" s="432">
        <f>COUNTIFS(Datos!D:D,C66,Datos!AD:AD,$J$1)</f>
        <v>1</v>
      </c>
      <c r="L66" s="131">
        <v>3</v>
      </c>
      <c r="M66" s="421">
        <f t="shared" si="2"/>
        <v>0.75</v>
      </c>
      <c r="N66" s="822"/>
      <c r="O66" s="563"/>
      <c r="P66" s="432">
        <f>COUNTIFS(Datos!$D:$D,C66,Datos!$AD:$AD,$O$1)</f>
        <v>0</v>
      </c>
      <c r="Q66" s="131">
        <v>0</v>
      </c>
      <c r="R66" s="421" t="str">
        <f t="shared" si="3"/>
        <v>S/D</v>
      </c>
      <c r="S66" s="822"/>
      <c r="T66" s="563"/>
      <c r="U66" s="432">
        <f>COUNTIFS(Datos!$D:$D,C66,Datos!$AD:$AD,$T$1)</f>
        <v>1</v>
      </c>
      <c r="V66" s="131">
        <v>1</v>
      </c>
      <c r="W66" s="421">
        <f t="shared" si="4"/>
        <v>0.5</v>
      </c>
      <c r="X66" s="822"/>
      <c r="Y66" s="563"/>
      <c r="Z66" s="432">
        <f>COUNTIFS(Datos!$D:$D,C66,Datos!$AD:$AD,$Y$1)</f>
        <v>0</v>
      </c>
      <c r="AA66" s="131">
        <v>0</v>
      </c>
      <c r="AB66" s="421" t="str">
        <f t="shared" si="5"/>
        <v>S/D</v>
      </c>
      <c r="AC66" s="822"/>
      <c r="AD66" s="563"/>
      <c r="AE66" s="432">
        <f>COUNTIFS(Datos!$D:$D,C66,Datos!$AD:$AD,$AD$1)</f>
        <v>0</v>
      </c>
      <c r="AF66" s="131">
        <v>1</v>
      </c>
      <c r="AG66" s="421">
        <f t="shared" si="6"/>
        <v>1</v>
      </c>
      <c r="AH66" s="822"/>
      <c r="AI66" s="563"/>
      <c r="AJ66" s="432">
        <f>COUNTIFS(Datos!$D:$D,C66,Datos!$AD:$AD,$AI$1)</f>
        <v>0</v>
      </c>
      <c r="AK66" s="131">
        <v>0</v>
      </c>
      <c r="AL66" s="421" t="str">
        <f t="shared" si="7"/>
        <v>S/D</v>
      </c>
      <c r="AM66" s="822"/>
      <c r="AN66" s="563"/>
      <c r="AO66" s="432">
        <f>COUNTIFS(Datos!$D:$D,C66,Datos!$AD:$AD,$AN$1)</f>
        <v>0</v>
      </c>
      <c r="AP66" s="131">
        <v>0</v>
      </c>
      <c r="AQ66" s="421" t="str">
        <f t="shared" si="8"/>
        <v>S/D</v>
      </c>
      <c r="AR66" s="822"/>
      <c r="AS66" s="563"/>
      <c r="AT66" s="432">
        <f>COUNTIFS(Datos!$D:$D,C66,Datos!$AD:$AD,$AS$1)</f>
        <v>0</v>
      </c>
      <c r="AU66" s="131">
        <v>0</v>
      </c>
      <c r="AV66" s="421" t="str">
        <f t="shared" si="9"/>
        <v>S/D</v>
      </c>
      <c r="AW66" s="822"/>
      <c r="AX66" s="563"/>
      <c r="AY66" s="432">
        <f>COUNTIFS(Datos!$D:$D,C66,Datos!$AD:$AD,$AX$1)</f>
        <v>0</v>
      </c>
      <c r="AZ66" s="131">
        <v>0</v>
      </c>
      <c r="BA66" s="421" t="str">
        <f t="shared" si="10"/>
        <v>S/D</v>
      </c>
      <c r="BB66" s="822"/>
      <c r="BC66" s="563"/>
      <c r="BD66" s="432">
        <f>COUNTIFS(Datos!$D:$D,C66,Datos!$AD:$AD,$BC$1)</f>
        <v>0</v>
      </c>
      <c r="BE66" s="131">
        <v>0</v>
      </c>
      <c r="BF66" s="421" t="str">
        <f t="shared" si="11"/>
        <v>S/D</v>
      </c>
      <c r="BG66" s="822"/>
      <c r="BH66" s="563"/>
      <c r="BI66" s="432">
        <f>COUNTIFS(Datos!$D:$D,$C66,Datos!$AD:$AD,BH$1)</f>
        <v>0</v>
      </c>
      <c r="BJ66" s="131">
        <v>0</v>
      </c>
      <c r="BK66" s="421" t="str">
        <f t="shared" si="12"/>
        <v>S/D</v>
      </c>
      <c r="BL66" s="822"/>
      <c r="BM66" s="563"/>
      <c r="BN66" s="432"/>
      <c r="BO66" s="131"/>
      <c r="BP66" s="421"/>
      <c r="BQ66" s="822"/>
      <c r="BR66" s="563"/>
      <c r="BS66" s="432"/>
      <c r="BT66" s="131"/>
      <c r="BU66" s="421"/>
      <c r="BV66" s="822"/>
      <c r="BW66" s="563"/>
      <c r="BX66" s="432"/>
      <c r="BY66" s="131"/>
      <c r="BZ66" s="421"/>
      <c r="CA66" s="822"/>
      <c r="CB66" s="563"/>
      <c r="CC66" s="432"/>
      <c r="CD66" s="131"/>
      <c r="CE66" s="421"/>
      <c r="CF66" s="822"/>
      <c r="CG66" s="563"/>
      <c r="CH66" s="432"/>
      <c r="CI66" s="131"/>
      <c r="CJ66" s="421"/>
      <c r="CK66" s="822"/>
      <c r="CL66" s="563"/>
      <c r="CM66" s="432"/>
      <c r="CN66" s="131"/>
      <c r="CO66" s="421"/>
      <c r="CP66" s="822"/>
      <c r="CQ66" s="563"/>
      <c r="CR66" s="432"/>
      <c r="CS66" s="131"/>
      <c r="CT66" s="421"/>
      <c r="CU66" s="822"/>
      <c r="CV66" s="563"/>
      <c r="CW66" s="432"/>
      <c r="CX66" s="131"/>
      <c r="CY66" s="421"/>
      <c r="CZ66" s="822"/>
      <c r="DA66" s="563"/>
      <c r="DB66" s="432"/>
      <c r="DC66" s="131"/>
      <c r="DD66" s="421"/>
      <c r="DE66" s="822"/>
      <c r="DF66" s="563"/>
      <c r="DG66" s="432"/>
      <c r="DH66" s="131"/>
      <c r="DI66" s="421"/>
      <c r="DJ66" s="822"/>
    </row>
    <row r="67" spans="1:114" ht="15.75" customHeight="1" x14ac:dyDescent="0.25">
      <c r="A67" s="829"/>
      <c r="B67" s="550" t="str">
        <f t="shared" si="1"/>
        <v>Sem31</v>
      </c>
      <c r="C67" s="423">
        <v>43678</v>
      </c>
      <c r="D67" s="832"/>
      <c r="E67" s="554"/>
      <c r="F67" s="432">
        <f>COUNTIFS(Datos!$D:$D,C67,Datos!$AD:$AD,$E$1)</f>
        <v>1</v>
      </c>
      <c r="G67" s="131">
        <v>6</v>
      </c>
      <c r="H67" s="421">
        <f t="shared" ref="H67:H88" si="58">IFERROR(G67/(G67+F67),"S/D")</f>
        <v>0.8571428571428571</v>
      </c>
      <c r="I67" s="822"/>
      <c r="J67" s="563"/>
      <c r="K67" s="432">
        <f>COUNTIFS(Datos!D:D,C67,Datos!AD:AD,$J$1)</f>
        <v>2</v>
      </c>
      <c r="L67" s="131">
        <v>5</v>
      </c>
      <c r="M67" s="421">
        <f t="shared" si="2"/>
        <v>0.7142857142857143</v>
      </c>
      <c r="N67" s="822"/>
      <c r="O67" s="563"/>
      <c r="P67" s="432">
        <f>COUNTIFS(Datos!$D:$D,C67,Datos!$AD:$AD,$O$1)</f>
        <v>0</v>
      </c>
      <c r="Q67" s="131">
        <v>6</v>
      </c>
      <c r="R67" s="421">
        <f t="shared" si="3"/>
        <v>1</v>
      </c>
      <c r="S67" s="822"/>
      <c r="T67" s="563"/>
      <c r="U67" s="432">
        <f>COUNTIFS(Datos!$D:$D,C67,Datos!$AD:$AD,$T$1)</f>
        <v>0</v>
      </c>
      <c r="V67" s="131">
        <v>1</v>
      </c>
      <c r="W67" s="421">
        <f t="shared" si="4"/>
        <v>1</v>
      </c>
      <c r="X67" s="822"/>
      <c r="Y67" s="563"/>
      <c r="Z67" s="432">
        <f>COUNTIFS(Datos!$D:$D,C67,Datos!$AD:$AD,$Y$1)</f>
        <v>0</v>
      </c>
      <c r="AA67" s="131">
        <v>2</v>
      </c>
      <c r="AB67" s="421">
        <f t="shared" si="5"/>
        <v>1</v>
      </c>
      <c r="AC67" s="822"/>
      <c r="AD67" s="563"/>
      <c r="AE67" s="432">
        <f>COUNTIFS(Datos!$D:$D,C67,Datos!$AD:$AD,$AD$1)</f>
        <v>0</v>
      </c>
      <c r="AF67" s="131">
        <v>0</v>
      </c>
      <c r="AG67" s="421" t="str">
        <f t="shared" si="6"/>
        <v>S/D</v>
      </c>
      <c r="AH67" s="822"/>
      <c r="AI67" s="563"/>
      <c r="AJ67" s="432">
        <f>COUNTIFS(Datos!$D:$D,C67,Datos!$AD:$AD,$AI$1)</f>
        <v>0</v>
      </c>
      <c r="AK67" s="131">
        <v>0</v>
      </c>
      <c r="AL67" s="421" t="str">
        <f t="shared" si="7"/>
        <v>S/D</v>
      </c>
      <c r="AM67" s="822"/>
      <c r="AN67" s="563"/>
      <c r="AO67" s="432">
        <f>COUNTIFS(Datos!$D:$D,C67,Datos!$AD:$AD,$AN$1)</f>
        <v>0</v>
      </c>
      <c r="AP67" s="131">
        <v>0</v>
      </c>
      <c r="AQ67" s="421" t="str">
        <f t="shared" si="8"/>
        <v>S/D</v>
      </c>
      <c r="AR67" s="822"/>
      <c r="AS67" s="563"/>
      <c r="AT67" s="432">
        <f>COUNTIFS(Datos!$D:$D,C67,Datos!$AD:$AD,$AS$1)</f>
        <v>0</v>
      </c>
      <c r="AU67" s="131">
        <v>0</v>
      </c>
      <c r="AV67" s="421" t="str">
        <f t="shared" si="9"/>
        <v>S/D</v>
      </c>
      <c r="AW67" s="822"/>
      <c r="AX67" s="563"/>
      <c r="AY67" s="432">
        <f>COUNTIFS(Datos!$D:$D,C67,Datos!$AD:$AD,$AX$1)</f>
        <v>0</v>
      </c>
      <c r="AZ67" s="131">
        <v>0</v>
      </c>
      <c r="BA67" s="421" t="str">
        <f t="shared" si="10"/>
        <v>S/D</v>
      </c>
      <c r="BB67" s="822"/>
      <c r="BC67" s="563"/>
      <c r="BD67" s="432">
        <f>COUNTIFS(Datos!$D:$D,C67,Datos!$AD:$AD,$BC$1)</f>
        <v>0</v>
      </c>
      <c r="BE67" s="131">
        <v>0</v>
      </c>
      <c r="BF67" s="421" t="str">
        <f t="shared" si="11"/>
        <v>S/D</v>
      </c>
      <c r="BG67" s="822"/>
      <c r="BH67" s="563"/>
      <c r="BI67" s="432">
        <f>COUNTIFS(Datos!$D:$D,$C67,Datos!$AD:$AD,BH$1)</f>
        <v>0</v>
      </c>
      <c r="BJ67" s="131">
        <v>0</v>
      </c>
      <c r="BK67" s="421" t="str">
        <f t="shared" si="12"/>
        <v>S/D</v>
      </c>
      <c r="BL67" s="822"/>
      <c r="BM67" s="563"/>
      <c r="BN67" s="432"/>
      <c r="BO67" s="131"/>
      <c r="BP67" s="421"/>
      <c r="BQ67" s="822"/>
      <c r="BR67" s="563"/>
      <c r="BS67" s="432"/>
      <c r="BT67" s="131"/>
      <c r="BU67" s="421"/>
      <c r="BV67" s="822"/>
      <c r="BW67" s="563"/>
      <c r="BX67" s="432"/>
      <c r="BY67" s="131"/>
      <c r="BZ67" s="421"/>
      <c r="CA67" s="822"/>
      <c r="CB67" s="563"/>
      <c r="CC67" s="432"/>
      <c r="CD67" s="131"/>
      <c r="CE67" s="421"/>
      <c r="CF67" s="822"/>
      <c r="CG67" s="563"/>
      <c r="CH67" s="432"/>
      <c r="CI67" s="131"/>
      <c r="CJ67" s="421"/>
      <c r="CK67" s="822"/>
      <c r="CL67" s="563"/>
      <c r="CM67" s="432"/>
      <c r="CN67" s="131"/>
      <c r="CO67" s="421"/>
      <c r="CP67" s="822"/>
      <c r="CQ67" s="563"/>
      <c r="CR67" s="432"/>
      <c r="CS67" s="131"/>
      <c r="CT67" s="421"/>
      <c r="CU67" s="822"/>
      <c r="CV67" s="563"/>
      <c r="CW67" s="432"/>
      <c r="CX67" s="131"/>
      <c r="CY67" s="421"/>
      <c r="CZ67" s="822"/>
      <c r="DA67" s="563"/>
      <c r="DB67" s="432"/>
      <c r="DC67" s="131"/>
      <c r="DD67" s="421"/>
      <c r="DE67" s="822"/>
      <c r="DF67" s="563"/>
      <c r="DG67" s="432"/>
      <c r="DH67" s="131"/>
      <c r="DI67" s="421"/>
      <c r="DJ67" s="822"/>
    </row>
    <row r="68" spans="1:114" s="99" customFormat="1" ht="15.75" customHeight="1" thickBot="1" x14ac:dyDescent="0.3">
      <c r="A68" s="830"/>
      <c r="B68" s="551" t="str">
        <f t="shared" ref="B68:B103" si="59">CONCATENATE("Sem",(WEEKNUM(C68)))</f>
        <v>Sem31</v>
      </c>
      <c r="C68" s="425">
        <v>43679</v>
      </c>
      <c r="D68" s="833"/>
      <c r="E68" s="555"/>
      <c r="F68" s="440">
        <f>COUNTIFS(Datos!$D:$D,C68,Datos!$AD:$AD,$E$1)</f>
        <v>1</v>
      </c>
      <c r="G68" s="441">
        <v>2</v>
      </c>
      <c r="H68" s="422">
        <f t="shared" si="58"/>
        <v>0.66666666666666663</v>
      </c>
      <c r="I68" s="823"/>
      <c r="J68" s="564"/>
      <c r="K68" s="440">
        <f>COUNTIFS(Datos!D:D,C68,Datos!AD:AD,$J$1)</f>
        <v>1</v>
      </c>
      <c r="L68" s="441">
        <v>2</v>
      </c>
      <c r="M68" s="422">
        <f t="shared" ref="M68:M88" si="60">IFERROR(L68/(L68+K68),"S/D")</f>
        <v>0.66666666666666663</v>
      </c>
      <c r="N68" s="823"/>
      <c r="O68" s="564"/>
      <c r="P68" s="440">
        <f>COUNTIFS(Datos!$D:$D,C68,Datos!$AD:$AD,$O$1)</f>
        <v>0</v>
      </c>
      <c r="Q68" s="441">
        <v>2</v>
      </c>
      <c r="R68" s="422">
        <f t="shared" ref="R68:R88" si="61">IFERROR(Q68/(Q68+P68),"S/D")</f>
        <v>1</v>
      </c>
      <c r="S68" s="823"/>
      <c r="T68" s="564"/>
      <c r="U68" s="440">
        <f>COUNTIFS(Datos!$D:$D,C68,Datos!$AD:$AD,$T$1)</f>
        <v>1</v>
      </c>
      <c r="V68" s="441">
        <v>1</v>
      </c>
      <c r="W68" s="422">
        <f t="shared" ref="W68:W88" si="62">IFERROR(V68/(V68+U68),"S/D")</f>
        <v>0.5</v>
      </c>
      <c r="X68" s="823"/>
      <c r="Y68" s="564"/>
      <c r="Z68" s="440">
        <f>COUNTIFS(Datos!$D:$D,C68,Datos!$AD:$AD,$Y$1)</f>
        <v>0</v>
      </c>
      <c r="AA68" s="441">
        <v>0</v>
      </c>
      <c r="AB68" s="422" t="str">
        <f t="shared" ref="AB68:AB88" si="63">IFERROR(AA68/(AA68+Z68),"S/D")</f>
        <v>S/D</v>
      </c>
      <c r="AC68" s="823"/>
      <c r="AD68" s="564"/>
      <c r="AE68" s="440">
        <f>COUNTIFS(Datos!$D:$D,C68,Datos!$AD:$AD,$AD$1)</f>
        <v>0</v>
      </c>
      <c r="AF68" s="441">
        <v>0</v>
      </c>
      <c r="AG68" s="422" t="str">
        <f t="shared" ref="AG68:AG88" si="64">IFERROR(AF68/(AF68+AE68),"S/D")</f>
        <v>S/D</v>
      </c>
      <c r="AH68" s="823"/>
      <c r="AI68" s="564"/>
      <c r="AJ68" s="440">
        <f>COUNTIFS(Datos!$D:$D,C68,Datos!$AD:$AD,$AI$1)</f>
        <v>0</v>
      </c>
      <c r="AK68" s="441">
        <v>0</v>
      </c>
      <c r="AL68" s="422" t="str">
        <f t="shared" ref="AL68:AL88" si="65">IFERROR(AK68/(AK68+AJ68),"S/D")</f>
        <v>S/D</v>
      </c>
      <c r="AM68" s="823"/>
      <c r="AN68" s="564"/>
      <c r="AO68" s="440">
        <f>COUNTIFS(Datos!$D:$D,C68,Datos!$AD:$AD,$AN$1)</f>
        <v>0</v>
      </c>
      <c r="AP68" s="441">
        <v>0</v>
      </c>
      <c r="AQ68" s="422" t="str">
        <f t="shared" ref="AQ68:AQ88" si="66">IFERROR(AP68/(AP68+AO68),"S/D")</f>
        <v>S/D</v>
      </c>
      <c r="AR68" s="823"/>
      <c r="AS68" s="564"/>
      <c r="AT68" s="440">
        <f>COUNTIFS(Datos!$D:$D,C68,Datos!$AD:$AD,$AS$1)</f>
        <v>0</v>
      </c>
      <c r="AU68" s="441">
        <v>0</v>
      </c>
      <c r="AV68" s="422" t="str">
        <f t="shared" ref="AV68:AV88" si="67">IFERROR(AU68/(AU68+AT68),"S/D")</f>
        <v>S/D</v>
      </c>
      <c r="AW68" s="823"/>
      <c r="AX68" s="564"/>
      <c r="AY68" s="440">
        <f>COUNTIFS(Datos!$D:$D,C68,Datos!$AD:$AD,$AX$1)</f>
        <v>0</v>
      </c>
      <c r="AZ68" s="441">
        <v>0</v>
      </c>
      <c r="BA68" s="422" t="str">
        <f t="shared" ref="BA68:BA88" si="68">IFERROR(AZ68/(AZ68+AY68),"S/D")</f>
        <v>S/D</v>
      </c>
      <c r="BB68" s="823"/>
      <c r="BC68" s="564"/>
      <c r="BD68" s="440">
        <f>COUNTIFS(Datos!$D:$D,C68,Datos!$AD:$AD,$BC$1)</f>
        <v>0</v>
      </c>
      <c r="BE68" s="441">
        <v>0</v>
      </c>
      <c r="BF68" s="422" t="str">
        <f t="shared" ref="BF68:BF88" si="69">IFERROR(BE68/(BE68+BD68),"S/D")</f>
        <v>S/D</v>
      </c>
      <c r="BG68" s="823"/>
      <c r="BH68" s="564"/>
      <c r="BI68" s="440">
        <f>COUNTIFS(Datos!$D:$D,$C68,Datos!$AD:$AD,BH$1)</f>
        <v>0</v>
      </c>
      <c r="BJ68" s="441">
        <v>0</v>
      </c>
      <c r="BK68" s="422" t="str">
        <f t="shared" ref="BK68:BK93" si="70">IFERROR(BJ68/(BJ68+BI68),"S/D")</f>
        <v>S/D</v>
      </c>
      <c r="BL68" s="823"/>
      <c r="BM68" s="564"/>
      <c r="BN68" s="440"/>
      <c r="BO68" s="441"/>
      <c r="BP68" s="422"/>
      <c r="BQ68" s="823"/>
      <c r="BR68" s="564"/>
      <c r="BS68" s="440"/>
      <c r="BT68" s="441"/>
      <c r="BU68" s="422"/>
      <c r="BV68" s="823"/>
      <c r="BW68" s="564"/>
      <c r="BX68" s="440"/>
      <c r="BY68" s="441"/>
      <c r="BZ68" s="422"/>
      <c r="CA68" s="823"/>
      <c r="CB68" s="564"/>
      <c r="CC68" s="440"/>
      <c r="CD68" s="441"/>
      <c r="CE68" s="422"/>
      <c r="CF68" s="823"/>
      <c r="CG68" s="564"/>
      <c r="CH68" s="440"/>
      <c r="CI68" s="441"/>
      <c r="CJ68" s="422"/>
      <c r="CK68" s="823"/>
      <c r="CL68" s="564"/>
      <c r="CM68" s="440"/>
      <c r="CN68" s="441"/>
      <c r="CO68" s="422"/>
      <c r="CP68" s="823"/>
      <c r="CQ68" s="564"/>
      <c r="CR68" s="440"/>
      <c r="CS68" s="441"/>
      <c r="CT68" s="422"/>
      <c r="CU68" s="823"/>
      <c r="CV68" s="564"/>
      <c r="CW68" s="440"/>
      <c r="CX68" s="441"/>
      <c r="CY68" s="422"/>
      <c r="CZ68" s="823"/>
      <c r="DA68" s="564"/>
      <c r="DB68" s="440"/>
      <c r="DC68" s="441"/>
      <c r="DD68" s="422"/>
      <c r="DE68" s="823"/>
      <c r="DF68" s="564"/>
      <c r="DG68" s="440"/>
      <c r="DH68" s="441"/>
      <c r="DI68" s="422"/>
      <c r="DJ68" s="823"/>
    </row>
    <row r="69" spans="1:114" ht="15.75" customHeight="1" x14ac:dyDescent="0.25">
      <c r="A69" s="828" t="s">
        <v>1002</v>
      </c>
      <c r="B69" s="550" t="str">
        <f t="shared" si="59"/>
        <v>Sem32</v>
      </c>
      <c r="C69" s="423">
        <v>43682</v>
      </c>
      <c r="D69" s="831">
        <v>0.92</v>
      </c>
      <c r="E69" s="556"/>
      <c r="F69" s="436">
        <f>COUNTIFS(Datos!$D:$D,C69,Datos!$AD:$AD,$E$1)</f>
        <v>1</v>
      </c>
      <c r="G69" s="437">
        <v>2</v>
      </c>
      <c r="H69" s="420">
        <f t="shared" si="58"/>
        <v>0.66666666666666663</v>
      </c>
      <c r="I69" s="821">
        <f>IFERROR(SUM(G69:G73)/SUM(F69:G73),"S/D")</f>
        <v>0.86363636363636365</v>
      </c>
      <c r="J69" s="565"/>
      <c r="K69" s="436">
        <f>COUNTIFS(Datos!D:D,C69,Datos!AD:AD,$J$1)</f>
        <v>0</v>
      </c>
      <c r="L69" s="437">
        <v>3</v>
      </c>
      <c r="M69" s="420">
        <f t="shared" si="60"/>
        <v>1</v>
      </c>
      <c r="N69" s="821">
        <f t="shared" ref="N69:N84" si="71">IFERROR(SUM(L69:L73)/SUM(K69:L73),"S/D")</f>
        <v>0.875</v>
      </c>
      <c r="O69" s="565"/>
      <c r="P69" s="436">
        <f>COUNTIFS(Datos!$D:$D,C69,Datos!$AD:$AD,$O$1)</f>
        <v>0</v>
      </c>
      <c r="Q69" s="437">
        <v>0</v>
      </c>
      <c r="R69" s="420" t="str">
        <f t="shared" si="61"/>
        <v>S/D</v>
      </c>
      <c r="S69" s="821">
        <f t="shared" ref="S69" si="72">IFERROR(SUM(Q69:Q73)/SUM(P69:Q73),"S/D")</f>
        <v>1</v>
      </c>
      <c r="T69" s="565"/>
      <c r="U69" s="436">
        <f>COUNTIFS(Datos!$D:$D,C69,Datos!$AD:$AD,$T$1)</f>
        <v>1</v>
      </c>
      <c r="V69" s="437">
        <v>2</v>
      </c>
      <c r="W69" s="420">
        <f t="shared" si="62"/>
        <v>0.66666666666666663</v>
      </c>
      <c r="X69" s="821">
        <f t="shared" ref="X69" si="73">IFERROR(SUM(V69:V73)/SUM(U69:V73),"S/D")</f>
        <v>0.75</v>
      </c>
      <c r="Y69" s="565"/>
      <c r="Z69" s="436">
        <f>COUNTIFS(Datos!$D:$D,C69,Datos!$AD:$AD,$Y$1)</f>
        <v>0</v>
      </c>
      <c r="AA69" s="437">
        <v>0</v>
      </c>
      <c r="AB69" s="420" t="str">
        <f t="shared" si="63"/>
        <v>S/D</v>
      </c>
      <c r="AC69" s="821">
        <f t="shared" ref="AC69" si="74">IFERROR(SUM(AA69:AA73)/SUM(Z69:AA73),"S/D")</f>
        <v>1</v>
      </c>
      <c r="AD69" s="565"/>
      <c r="AE69" s="436">
        <f>COUNTIFS(Datos!$D:$D,C69,Datos!$AD:$AD,$AD$1)</f>
        <v>0</v>
      </c>
      <c r="AF69" s="437">
        <v>0</v>
      </c>
      <c r="AG69" s="420" t="str">
        <f t="shared" si="64"/>
        <v>S/D</v>
      </c>
      <c r="AH69" s="821">
        <f t="shared" ref="AH69" si="75">IFERROR(SUM(AF69:AF73)/SUM(AE69:AF73),"S/D")</f>
        <v>1</v>
      </c>
      <c r="AI69" s="565"/>
      <c r="AJ69" s="436">
        <f>COUNTIFS(Datos!$D:$D,C69,Datos!$AD:$AD,$AI$1)</f>
        <v>0</v>
      </c>
      <c r="AK69" s="437">
        <v>0</v>
      </c>
      <c r="AL69" s="420" t="str">
        <f t="shared" si="65"/>
        <v>S/D</v>
      </c>
      <c r="AM69" s="821">
        <f t="shared" ref="AM69" si="76">IFERROR(SUM(AK69:AK73)/SUM(AJ69:AK73),"S/D")</f>
        <v>1</v>
      </c>
      <c r="AN69" s="565"/>
      <c r="AO69" s="436">
        <f>COUNTIFS(Datos!$D:$D,C69,Datos!$AD:$AD,$AN$1)</f>
        <v>0</v>
      </c>
      <c r="AP69" s="437">
        <v>0</v>
      </c>
      <c r="AQ69" s="420" t="str">
        <f t="shared" si="66"/>
        <v>S/D</v>
      </c>
      <c r="AR69" s="821"/>
      <c r="AS69" s="565"/>
      <c r="AT69" s="436">
        <f>COUNTIFS(Datos!$D:$D,C69,Datos!$AD:$AD,$AS$1)</f>
        <v>0</v>
      </c>
      <c r="AU69" s="437">
        <v>0</v>
      </c>
      <c r="AV69" s="420" t="str">
        <f t="shared" si="67"/>
        <v>S/D</v>
      </c>
      <c r="AW69" s="821"/>
      <c r="AX69" s="565"/>
      <c r="AY69" s="436">
        <f>COUNTIFS(Datos!$D:$D,C69,Datos!$AD:$AD,$AX$1)</f>
        <v>0</v>
      </c>
      <c r="AZ69" s="437">
        <v>0</v>
      </c>
      <c r="BA69" s="420" t="str">
        <f t="shared" si="68"/>
        <v>S/D</v>
      </c>
      <c r="BB69" s="821"/>
      <c r="BC69" s="565"/>
      <c r="BD69" s="436">
        <f>COUNTIFS(Datos!$D:$D,C69,Datos!$AD:$AD,$BC$1)</f>
        <v>0</v>
      </c>
      <c r="BE69" s="437">
        <v>0</v>
      </c>
      <c r="BF69" s="420" t="str">
        <f t="shared" si="69"/>
        <v>S/D</v>
      </c>
      <c r="BG69" s="821" t="str">
        <f t="shared" ref="BG69" si="77">IFERROR(SUM(BE69:BE73)/SUM(BD69:BE73),"S/D")</f>
        <v>S/D</v>
      </c>
      <c r="BH69" s="565"/>
      <c r="BI69" s="436">
        <f>COUNTIFS(Datos!$D:$D,$C69,Datos!$AD:$AD,BH$1)</f>
        <v>0</v>
      </c>
      <c r="BJ69" s="437">
        <v>0</v>
      </c>
      <c r="BK69" s="420" t="str">
        <f t="shared" si="70"/>
        <v>S/D</v>
      </c>
      <c r="BL69" s="821" t="str">
        <f t="shared" ref="BL69" si="78">IFERROR(SUM(BJ69:BJ73)/SUM(BI69:BJ73),"S/D")</f>
        <v>S/D</v>
      </c>
      <c r="BM69" s="565"/>
      <c r="BN69" s="436"/>
      <c r="BO69" s="437"/>
      <c r="BP69" s="420"/>
      <c r="BQ69" s="821"/>
      <c r="BR69" s="565"/>
      <c r="BS69" s="436"/>
      <c r="BT69" s="437"/>
      <c r="BU69" s="420"/>
      <c r="BV69" s="821"/>
      <c r="BW69" s="565"/>
      <c r="BX69" s="436"/>
      <c r="BY69" s="437"/>
      <c r="BZ69" s="420"/>
      <c r="CA69" s="821"/>
      <c r="CB69" s="565"/>
      <c r="CC69" s="436"/>
      <c r="CD69" s="437"/>
      <c r="CE69" s="420"/>
      <c r="CF69" s="821"/>
      <c r="CG69" s="565"/>
      <c r="CH69" s="436"/>
      <c r="CI69" s="437"/>
      <c r="CJ69" s="420"/>
      <c r="CK69" s="821"/>
      <c r="CL69" s="565"/>
      <c r="CM69" s="436"/>
      <c r="CN69" s="437"/>
      <c r="CO69" s="420"/>
      <c r="CP69" s="821"/>
      <c r="CQ69" s="565"/>
      <c r="CR69" s="436"/>
      <c r="CS69" s="437"/>
      <c r="CT69" s="420"/>
      <c r="CU69" s="821"/>
      <c r="CV69" s="565"/>
      <c r="CW69" s="436"/>
      <c r="CX69" s="437"/>
      <c r="CY69" s="420"/>
      <c r="CZ69" s="821"/>
      <c r="DA69" s="565"/>
      <c r="DB69" s="436"/>
      <c r="DC69" s="437"/>
      <c r="DD69" s="420"/>
      <c r="DE69" s="821"/>
      <c r="DF69" s="565"/>
      <c r="DG69" s="436"/>
      <c r="DH69" s="437"/>
      <c r="DI69" s="420"/>
      <c r="DJ69" s="821"/>
    </row>
    <row r="70" spans="1:114" ht="15.75" customHeight="1" x14ac:dyDescent="0.25">
      <c r="A70" s="829"/>
      <c r="B70" s="550" t="str">
        <f t="shared" si="59"/>
        <v>Sem32</v>
      </c>
      <c r="C70" s="423">
        <v>43683</v>
      </c>
      <c r="D70" s="832"/>
      <c r="E70" s="554"/>
      <c r="F70" s="432">
        <f>COUNTIFS(Datos!$D:$D,C70,Datos!$AD:$AD,$E$1)</f>
        <v>0</v>
      </c>
      <c r="G70" s="131">
        <v>4</v>
      </c>
      <c r="H70" s="421">
        <f t="shared" si="58"/>
        <v>1</v>
      </c>
      <c r="I70" s="822"/>
      <c r="J70" s="563"/>
      <c r="K70" s="432">
        <f>COUNTIFS(Datos!D:D,C70,Datos!AD:AD,$J$1)</f>
        <v>1</v>
      </c>
      <c r="L70" s="131">
        <v>3</v>
      </c>
      <c r="M70" s="421">
        <f t="shared" si="60"/>
        <v>0.75</v>
      </c>
      <c r="N70" s="822"/>
      <c r="O70" s="563"/>
      <c r="P70" s="432">
        <f>COUNTIFS(Datos!$D:$D,C70,Datos!$AD:$AD,$O$1)</f>
        <v>0</v>
      </c>
      <c r="Q70" s="131">
        <v>1</v>
      </c>
      <c r="R70" s="421">
        <f t="shared" si="61"/>
        <v>1</v>
      </c>
      <c r="S70" s="822"/>
      <c r="T70" s="563"/>
      <c r="U70" s="432">
        <f>COUNTIFS(Datos!$D:$D,C70,Datos!$AD:$AD,$T$1)</f>
        <v>0</v>
      </c>
      <c r="V70" s="131">
        <v>0</v>
      </c>
      <c r="W70" s="421" t="str">
        <f t="shared" si="62"/>
        <v>S/D</v>
      </c>
      <c r="X70" s="822"/>
      <c r="Y70" s="563"/>
      <c r="Z70" s="432">
        <f>COUNTIFS(Datos!$D:$D,C70,Datos!$AD:$AD,$Y$1)</f>
        <v>0</v>
      </c>
      <c r="AA70" s="131">
        <v>0</v>
      </c>
      <c r="AB70" s="421" t="str">
        <f t="shared" si="63"/>
        <v>S/D</v>
      </c>
      <c r="AC70" s="822"/>
      <c r="AD70" s="563"/>
      <c r="AE70" s="432">
        <f>COUNTIFS(Datos!$D:$D,C70,Datos!$AD:$AD,$AD$1)</f>
        <v>0</v>
      </c>
      <c r="AF70" s="131">
        <v>1</v>
      </c>
      <c r="AG70" s="421">
        <f t="shared" si="64"/>
        <v>1</v>
      </c>
      <c r="AH70" s="822"/>
      <c r="AI70" s="563"/>
      <c r="AJ70" s="432">
        <f>COUNTIFS(Datos!$D:$D,C70,Datos!$AD:$AD,$AI$1)</f>
        <v>0</v>
      </c>
      <c r="AK70" s="131">
        <v>2</v>
      </c>
      <c r="AL70" s="421">
        <f t="shared" si="65"/>
        <v>1</v>
      </c>
      <c r="AM70" s="822"/>
      <c r="AN70" s="563"/>
      <c r="AO70" s="432">
        <f>COUNTIFS(Datos!$D:$D,C70,Datos!$AD:$AD,$AN$1)</f>
        <v>0</v>
      </c>
      <c r="AP70" s="131">
        <v>0</v>
      </c>
      <c r="AQ70" s="421" t="str">
        <f t="shared" si="66"/>
        <v>S/D</v>
      </c>
      <c r="AR70" s="822"/>
      <c r="AS70" s="563"/>
      <c r="AT70" s="432">
        <f>COUNTIFS(Datos!$D:$D,C70,Datos!$AD:$AD,$AS$1)</f>
        <v>0</v>
      </c>
      <c r="AU70" s="131">
        <v>0</v>
      </c>
      <c r="AV70" s="421" t="str">
        <f t="shared" si="67"/>
        <v>S/D</v>
      </c>
      <c r="AW70" s="822"/>
      <c r="AX70" s="563"/>
      <c r="AY70" s="432">
        <f>COUNTIFS(Datos!$D:$D,C70,Datos!$AD:$AD,$AX$1)</f>
        <v>0</v>
      </c>
      <c r="AZ70" s="131">
        <v>0</v>
      </c>
      <c r="BA70" s="421" t="str">
        <f t="shared" si="68"/>
        <v>S/D</v>
      </c>
      <c r="BB70" s="822"/>
      <c r="BC70" s="563"/>
      <c r="BD70" s="432">
        <f>COUNTIFS(Datos!$D:$D,C70,Datos!$AD:$AD,$BC$1)</f>
        <v>0</v>
      </c>
      <c r="BE70" s="131">
        <v>0</v>
      </c>
      <c r="BF70" s="421" t="str">
        <f t="shared" si="69"/>
        <v>S/D</v>
      </c>
      <c r="BG70" s="822"/>
      <c r="BH70" s="563"/>
      <c r="BI70" s="432">
        <f>COUNTIFS(Datos!$D:$D,$C70,Datos!$AD:$AD,BH$1)</f>
        <v>0</v>
      </c>
      <c r="BJ70" s="131">
        <v>0</v>
      </c>
      <c r="BK70" s="421" t="str">
        <f t="shared" si="70"/>
        <v>S/D</v>
      </c>
      <c r="BL70" s="822"/>
      <c r="BM70" s="563"/>
      <c r="BN70" s="432"/>
      <c r="BO70" s="131"/>
      <c r="BP70" s="421"/>
      <c r="BQ70" s="822"/>
      <c r="BR70" s="563"/>
      <c r="BS70" s="432"/>
      <c r="BT70" s="131"/>
      <c r="BU70" s="421"/>
      <c r="BV70" s="822"/>
      <c r="BW70" s="563"/>
      <c r="BX70" s="432"/>
      <c r="BY70" s="131"/>
      <c r="BZ70" s="421"/>
      <c r="CA70" s="822"/>
      <c r="CB70" s="563"/>
      <c r="CC70" s="432"/>
      <c r="CD70" s="131"/>
      <c r="CE70" s="421"/>
      <c r="CF70" s="822"/>
      <c r="CG70" s="563"/>
      <c r="CH70" s="432"/>
      <c r="CI70" s="131"/>
      <c r="CJ70" s="421"/>
      <c r="CK70" s="822"/>
      <c r="CL70" s="563"/>
      <c r="CM70" s="432"/>
      <c r="CN70" s="131"/>
      <c r="CO70" s="421"/>
      <c r="CP70" s="822"/>
      <c r="CQ70" s="563"/>
      <c r="CR70" s="432"/>
      <c r="CS70" s="131"/>
      <c r="CT70" s="421"/>
      <c r="CU70" s="822"/>
      <c r="CV70" s="563"/>
      <c r="CW70" s="432"/>
      <c r="CX70" s="131"/>
      <c r="CY70" s="421"/>
      <c r="CZ70" s="822"/>
      <c r="DA70" s="563"/>
      <c r="DB70" s="432"/>
      <c r="DC70" s="131"/>
      <c r="DD70" s="421"/>
      <c r="DE70" s="822"/>
      <c r="DF70" s="563"/>
      <c r="DG70" s="432"/>
      <c r="DH70" s="131"/>
      <c r="DI70" s="421"/>
      <c r="DJ70" s="822"/>
    </row>
    <row r="71" spans="1:114" ht="15.75" customHeight="1" x14ac:dyDescent="0.25">
      <c r="A71" s="829"/>
      <c r="B71" s="550" t="str">
        <f t="shared" si="59"/>
        <v>Sem32</v>
      </c>
      <c r="C71" s="423">
        <v>43684</v>
      </c>
      <c r="D71" s="832"/>
      <c r="E71" s="554"/>
      <c r="F71" s="432">
        <f>COUNTIFS(Datos!$D:$D,C71,Datos!$AD:$AD,$E$1)</f>
        <v>1</v>
      </c>
      <c r="G71" s="131">
        <v>9</v>
      </c>
      <c r="H71" s="421">
        <f t="shared" si="58"/>
        <v>0.9</v>
      </c>
      <c r="I71" s="822"/>
      <c r="J71" s="563"/>
      <c r="K71" s="432">
        <f>COUNTIFS(Datos!D:D,C71,Datos!AD:AD,$J$1)</f>
        <v>1</v>
      </c>
      <c r="L71" s="131">
        <v>5</v>
      </c>
      <c r="M71" s="421">
        <f t="shared" si="60"/>
        <v>0.83333333333333337</v>
      </c>
      <c r="N71" s="822"/>
      <c r="O71" s="563"/>
      <c r="P71" s="432">
        <f>COUNTIFS(Datos!$D:$D,C71,Datos!$AD:$AD,$O$1)</f>
        <v>0</v>
      </c>
      <c r="Q71" s="131">
        <v>1</v>
      </c>
      <c r="R71" s="421">
        <f t="shared" si="61"/>
        <v>1</v>
      </c>
      <c r="S71" s="822"/>
      <c r="T71" s="563"/>
      <c r="U71" s="432">
        <f>COUNTIFS(Datos!$D:$D,C71,Datos!$AD:$AD,$T$1)</f>
        <v>0</v>
      </c>
      <c r="V71" s="131">
        <v>1</v>
      </c>
      <c r="W71" s="421">
        <f t="shared" si="62"/>
        <v>1</v>
      </c>
      <c r="X71" s="822"/>
      <c r="Y71" s="563"/>
      <c r="Z71" s="432">
        <f>COUNTIFS(Datos!$D:$D,C71,Datos!$AD:$AD,$Y$1)</f>
        <v>0</v>
      </c>
      <c r="AA71" s="131">
        <v>0</v>
      </c>
      <c r="AB71" s="421" t="str">
        <f t="shared" si="63"/>
        <v>S/D</v>
      </c>
      <c r="AC71" s="822"/>
      <c r="AD71" s="563"/>
      <c r="AE71" s="432">
        <f>COUNTIFS(Datos!$D:$D,C71,Datos!$AD:$AD,$AD$1)</f>
        <v>0</v>
      </c>
      <c r="AF71" s="131">
        <v>2</v>
      </c>
      <c r="AG71" s="421">
        <f t="shared" si="64"/>
        <v>1</v>
      </c>
      <c r="AH71" s="822"/>
      <c r="AI71" s="563"/>
      <c r="AJ71" s="432">
        <f>COUNTIFS(Datos!$D:$D,C71,Datos!$AD:$AD,$AI$1)</f>
        <v>0</v>
      </c>
      <c r="AK71" s="131">
        <v>0</v>
      </c>
      <c r="AL71" s="421" t="str">
        <f t="shared" si="65"/>
        <v>S/D</v>
      </c>
      <c r="AM71" s="822"/>
      <c r="AN71" s="563"/>
      <c r="AO71" s="432">
        <f>COUNTIFS(Datos!$D:$D,C71,Datos!$AD:$AD,$AN$1)</f>
        <v>0</v>
      </c>
      <c r="AP71" s="131">
        <v>0</v>
      </c>
      <c r="AQ71" s="421" t="str">
        <f t="shared" si="66"/>
        <v>S/D</v>
      </c>
      <c r="AR71" s="822"/>
      <c r="AS71" s="563"/>
      <c r="AT71" s="432">
        <f>COUNTIFS(Datos!$D:$D,C71,Datos!$AD:$AD,$AS$1)</f>
        <v>0</v>
      </c>
      <c r="AU71" s="131">
        <v>0</v>
      </c>
      <c r="AV71" s="421" t="str">
        <f t="shared" si="67"/>
        <v>S/D</v>
      </c>
      <c r="AW71" s="822"/>
      <c r="AX71" s="563"/>
      <c r="AY71" s="432">
        <f>COUNTIFS(Datos!$D:$D,C71,Datos!$AD:$AD,$AX$1)</f>
        <v>0</v>
      </c>
      <c r="AZ71" s="131">
        <v>0</v>
      </c>
      <c r="BA71" s="421" t="str">
        <f t="shared" si="68"/>
        <v>S/D</v>
      </c>
      <c r="BB71" s="822"/>
      <c r="BC71" s="563"/>
      <c r="BD71" s="432">
        <f>COUNTIFS(Datos!$D:$D,C71,Datos!$AD:$AD,$BC$1)</f>
        <v>0</v>
      </c>
      <c r="BE71" s="131">
        <v>0</v>
      </c>
      <c r="BF71" s="421" t="str">
        <f t="shared" si="69"/>
        <v>S/D</v>
      </c>
      <c r="BG71" s="822"/>
      <c r="BH71" s="563"/>
      <c r="BI71" s="432">
        <f>COUNTIFS(Datos!$D:$D,$C71,Datos!$AD:$AD,BH$1)</f>
        <v>0</v>
      </c>
      <c r="BJ71" s="131">
        <v>0</v>
      </c>
      <c r="BK71" s="421" t="str">
        <f t="shared" si="70"/>
        <v>S/D</v>
      </c>
      <c r="BL71" s="822"/>
      <c r="BM71" s="563"/>
      <c r="BN71" s="432"/>
      <c r="BO71" s="131"/>
      <c r="BP71" s="421"/>
      <c r="BQ71" s="822"/>
      <c r="BR71" s="563"/>
      <c r="BS71" s="432"/>
      <c r="BT71" s="131"/>
      <c r="BU71" s="421"/>
      <c r="BV71" s="822"/>
      <c r="BW71" s="563"/>
      <c r="BX71" s="432"/>
      <c r="BY71" s="131"/>
      <c r="BZ71" s="421"/>
      <c r="CA71" s="822"/>
      <c r="CB71" s="563"/>
      <c r="CC71" s="432"/>
      <c r="CD71" s="131"/>
      <c r="CE71" s="421"/>
      <c r="CF71" s="822"/>
      <c r="CG71" s="563"/>
      <c r="CH71" s="432"/>
      <c r="CI71" s="131"/>
      <c r="CJ71" s="421"/>
      <c r="CK71" s="822"/>
      <c r="CL71" s="563"/>
      <c r="CM71" s="432"/>
      <c r="CN71" s="131"/>
      <c r="CO71" s="421"/>
      <c r="CP71" s="822"/>
      <c r="CQ71" s="563"/>
      <c r="CR71" s="432"/>
      <c r="CS71" s="131"/>
      <c r="CT71" s="421"/>
      <c r="CU71" s="822"/>
      <c r="CV71" s="563"/>
      <c r="CW71" s="432"/>
      <c r="CX71" s="131"/>
      <c r="CY71" s="421"/>
      <c r="CZ71" s="822"/>
      <c r="DA71" s="563"/>
      <c r="DB71" s="432"/>
      <c r="DC71" s="131"/>
      <c r="DD71" s="421"/>
      <c r="DE71" s="822"/>
      <c r="DF71" s="563"/>
      <c r="DG71" s="432"/>
      <c r="DH71" s="131"/>
      <c r="DI71" s="421"/>
      <c r="DJ71" s="822"/>
    </row>
    <row r="72" spans="1:114" ht="15.75" customHeight="1" x14ac:dyDescent="0.25">
      <c r="A72" s="829"/>
      <c r="B72" s="550" t="str">
        <f t="shared" si="59"/>
        <v>Sem32</v>
      </c>
      <c r="C72" s="423">
        <v>43685</v>
      </c>
      <c r="D72" s="832"/>
      <c r="E72" s="554"/>
      <c r="F72" s="432">
        <f>COUNTIFS(Datos!$D:$D,C72,Datos!$AD:$AD,$E$1)</f>
        <v>0</v>
      </c>
      <c r="G72" s="131">
        <v>0</v>
      </c>
      <c r="H72" s="421" t="str">
        <f t="shared" si="58"/>
        <v>S/D</v>
      </c>
      <c r="I72" s="822"/>
      <c r="J72" s="563"/>
      <c r="K72" s="432">
        <f>COUNTIFS(Datos!D:D,C72,Datos!AD:AD,$J$1)</f>
        <v>0</v>
      </c>
      <c r="L72" s="131">
        <v>2</v>
      </c>
      <c r="M72" s="421">
        <f t="shared" si="60"/>
        <v>1</v>
      </c>
      <c r="N72" s="822"/>
      <c r="O72" s="563"/>
      <c r="P72" s="432">
        <f>COUNTIFS(Datos!$D:$D,C72,Datos!$AD:$AD,$O$1)</f>
        <v>0</v>
      </c>
      <c r="Q72" s="131">
        <v>0</v>
      </c>
      <c r="R72" s="421" t="str">
        <f t="shared" si="61"/>
        <v>S/D</v>
      </c>
      <c r="S72" s="822"/>
      <c r="T72" s="563"/>
      <c r="U72" s="432">
        <f>COUNTIFS(Datos!$D:$D,C72,Datos!$AD:$AD,$T$1)</f>
        <v>1</v>
      </c>
      <c r="V72" s="131">
        <v>2</v>
      </c>
      <c r="W72" s="421">
        <f t="shared" si="62"/>
        <v>0.66666666666666663</v>
      </c>
      <c r="X72" s="822"/>
      <c r="Y72" s="563"/>
      <c r="Z72" s="432">
        <f>COUNTIFS(Datos!$D:$D,C72,Datos!$AD:$AD,$Y$1)</f>
        <v>0</v>
      </c>
      <c r="AA72" s="131">
        <v>0</v>
      </c>
      <c r="AB72" s="421" t="str">
        <f t="shared" si="63"/>
        <v>S/D</v>
      </c>
      <c r="AC72" s="822"/>
      <c r="AD72" s="563"/>
      <c r="AE72" s="432">
        <f>COUNTIFS(Datos!$D:$D,C72,Datos!$AD:$AD,$AD$1)</f>
        <v>0</v>
      </c>
      <c r="AF72" s="131">
        <v>1</v>
      </c>
      <c r="AG72" s="421">
        <f t="shared" si="64"/>
        <v>1</v>
      </c>
      <c r="AH72" s="822"/>
      <c r="AI72" s="563"/>
      <c r="AJ72" s="432">
        <f>COUNTIFS(Datos!$D:$D,C72,Datos!$AD:$AD,$AI$1)</f>
        <v>0</v>
      </c>
      <c r="AK72" s="131">
        <v>0</v>
      </c>
      <c r="AL72" s="421" t="str">
        <f t="shared" si="65"/>
        <v>S/D</v>
      </c>
      <c r="AM72" s="822"/>
      <c r="AN72" s="563"/>
      <c r="AO72" s="432">
        <f>COUNTIFS(Datos!$D:$D,C72,Datos!$AD:$AD,$AN$1)</f>
        <v>0</v>
      </c>
      <c r="AP72" s="131">
        <v>0</v>
      </c>
      <c r="AQ72" s="421" t="str">
        <f t="shared" si="66"/>
        <v>S/D</v>
      </c>
      <c r="AR72" s="822"/>
      <c r="AS72" s="563"/>
      <c r="AT72" s="432">
        <f>COUNTIFS(Datos!$D:$D,C72,Datos!$AD:$AD,$AS$1)</f>
        <v>0</v>
      </c>
      <c r="AU72" s="131">
        <v>0</v>
      </c>
      <c r="AV72" s="421" t="str">
        <f t="shared" si="67"/>
        <v>S/D</v>
      </c>
      <c r="AW72" s="822"/>
      <c r="AX72" s="563"/>
      <c r="AY72" s="432">
        <f>COUNTIFS(Datos!$D:$D,C72,Datos!$AD:$AD,$AX$1)</f>
        <v>0</v>
      </c>
      <c r="AZ72" s="131">
        <v>0</v>
      </c>
      <c r="BA72" s="421" t="str">
        <f t="shared" si="68"/>
        <v>S/D</v>
      </c>
      <c r="BB72" s="822"/>
      <c r="BC72" s="563"/>
      <c r="BD72" s="432">
        <f>COUNTIFS(Datos!$D:$D,C72,Datos!$AD:$AD,$BC$1)</f>
        <v>0</v>
      </c>
      <c r="BE72" s="131">
        <v>0</v>
      </c>
      <c r="BF72" s="421" t="str">
        <f t="shared" si="69"/>
        <v>S/D</v>
      </c>
      <c r="BG72" s="822"/>
      <c r="BH72" s="563"/>
      <c r="BI72" s="432">
        <f>COUNTIFS(Datos!$D:$D,$C72,Datos!$AD:$AD,BH$1)</f>
        <v>0</v>
      </c>
      <c r="BJ72" s="131">
        <v>0</v>
      </c>
      <c r="BK72" s="421" t="str">
        <f t="shared" si="70"/>
        <v>S/D</v>
      </c>
      <c r="BL72" s="822"/>
      <c r="BM72" s="563"/>
      <c r="BN72" s="432"/>
      <c r="BO72" s="131"/>
      <c r="BP72" s="421"/>
      <c r="BQ72" s="822"/>
      <c r="BR72" s="563"/>
      <c r="BS72" s="432"/>
      <c r="BT72" s="131"/>
      <c r="BU72" s="421"/>
      <c r="BV72" s="822"/>
      <c r="BW72" s="563"/>
      <c r="BX72" s="432"/>
      <c r="BY72" s="131"/>
      <c r="BZ72" s="421"/>
      <c r="CA72" s="822"/>
      <c r="CB72" s="563"/>
      <c r="CC72" s="432"/>
      <c r="CD72" s="131"/>
      <c r="CE72" s="421"/>
      <c r="CF72" s="822"/>
      <c r="CG72" s="563"/>
      <c r="CH72" s="432"/>
      <c r="CI72" s="131"/>
      <c r="CJ72" s="421"/>
      <c r="CK72" s="822"/>
      <c r="CL72" s="563"/>
      <c r="CM72" s="432"/>
      <c r="CN72" s="131"/>
      <c r="CO72" s="421"/>
      <c r="CP72" s="822"/>
      <c r="CQ72" s="563"/>
      <c r="CR72" s="432"/>
      <c r="CS72" s="131"/>
      <c r="CT72" s="421"/>
      <c r="CU72" s="822"/>
      <c r="CV72" s="563"/>
      <c r="CW72" s="432"/>
      <c r="CX72" s="131"/>
      <c r="CY72" s="421"/>
      <c r="CZ72" s="822"/>
      <c r="DA72" s="563"/>
      <c r="DB72" s="432"/>
      <c r="DC72" s="131"/>
      <c r="DD72" s="421"/>
      <c r="DE72" s="822"/>
      <c r="DF72" s="563"/>
      <c r="DG72" s="432"/>
      <c r="DH72" s="131"/>
      <c r="DI72" s="421"/>
      <c r="DJ72" s="822"/>
    </row>
    <row r="73" spans="1:114" s="99" customFormat="1" ht="15.75" customHeight="1" thickBot="1" x14ac:dyDescent="0.3">
      <c r="A73" s="830"/>
      <c r="B73" s="551" t="str">
        <f t="shared" si="59"/>
        <v>Sem32</v>
      </c>
      <c r="C73" s="425">
        <v>43686</v>
      </c>
      <c r="D73" s="833"/>
      <c r="E73" s="555"/>
      <c r="F73" s="440">
        <f>COUNTIFS(Datos!$D:$D,C73,Datos!$AD:$AD,$E$1)</f>
        <v>1</v>
      </c>
      <c r="G73" s="441">
        <v>4</v>
      </c>
      <c r="H73" s="422">
        <f t="shared" si="58"/>
        <v>0.8</v>
      </c>
      <c r="I73" s="823"/>
      <c r="J73" s="564"/>
      <c r="K73" s="440">
        <f>COUNTIFS(Datos!D:D,C73,Datos!AD:AD,$J$1)</f>
        <v>0</v>
      </c>
      <c r="L73" s="441">
        <v>1</v>
      </c>
      <c r="M73" s="422">
        <f t="shared" si="60"/>
        <v>1</v>
      </c>
      <c r="N73" s="823"/>
      <c r="O73" s="564"/>
      <c r="P73" s="440">
        <f>COUNTIFS(Datos!$D:$D,C73,Datos!$AD:$AD,$O$1)</f>
        <v>0</v>
      </c>
      <c r="Q73" s="441">
        <v>0</v>
      </c>
      <c r="R73" s="422" t="str">
        <f t="shared" si="61"/>
        <v>S/D</v>
      </c>
      <c r="S73" s="823"/>
      <c r="T73" s="564"/>
      <c r="U73" s="440">
        <f>COUNTIFS(Datos!$D:$D,C73,Datos!$AD:$AD,$T$1)</f>
        <v>0</v>
      </c>
      <c r="V73" s="441">
        <v>1</v>
      </c>
      <c r="W73" s="422">
        <f t="shared" si="62"/>
        <v>1</v>
      </c>
      <c r="X73" s="823"/>
      <c r="Y73" s="564"/>
      <c r="Z73" s="440">
        <f>COUNTIFS(Datos!$D:$D,C73,Datos!$AD:$AD,$Y$1)</f>
        <v>0</v>
      </c>
      <c r="AA73" s="441">
        <v>1</v>
      </c>
      <c r="AB73" s="422">
        <f t="shared" si="63"/>
        <v>1</v>
      </c>
      <c r="AC73" s="823"/>
      <c r="AD73" s="564"/>
      <c r="AE73" s="440">
        <f>COUNTIFS(Datos!$D:$D,C73,Datos!$AD:$AD,$AD$1)</f>
        <v>0</v>
      </c>
      <c r="AF73" s="441">
        <v>1</v>
      </c>
      <c r="AG73" s="422">
        <f t="shared" si="64"/>
        <v>1</v>
      </c>
      <c r="AH73" s="823"/>
      <c r="AI73" s="564"/>
      <c r="AJ73" s="440">
        <f>COUNTIFS(Datos!$D:$D,C73,Datos!$AD:$AD,$AI$1)</f>
        <v>0</v>
      </c>
      <c r="AK73" s="441">
        <v>1</v>
      </c>
      <c r="AL73" s="422">
        <f t="shared" si="65"/>
        <v>1</v>
      </c>
      <c r="AM73" s="823"/>
      <c r="AN73" s="564"/>
      <c r="AO73" s="440">
        <f>COUNTIFS(Datos!$D:$D,C73,Datos!$AD:$AD,$AN$1)</f>
        <v>0</v>
      </c>
      <c r="AP73" s="441">
        <v>0</v>
      </c>
      <c r="AQ73" s="422" t="str">
        <f t="shared" si="66"/>
        <v>S/D</v>
      </c>
      <c r="AR73" s="823"/>
      <c r="AS73" s="564"/>
      <c r="AT73" s="440">
        <f>COUNTIFS(Datos!$D:$D,C73,Datos!$AD:$AD,$AS$1)</f>
        <v>0</v>
      </c>
      <c r="AU73" s="441">
        <v>0</v>
      </c>
      <c r="AV73" s="422" t="str">
        <f t="shared" si="67"/>
        <v>S/D</v>
      </c>
      <c r="AW73" s="823"/>
      <c r="AX73" s="564"/>
      <c r="AY73" s="440">
        <f>COUNTIFS(Datos!$D:$D,C73,Datos!$AD:$AD,$AX$1)</f>
        <v>0</v>
      </c>
      <c r="AZ73" s="441">
        <v>0</v>
      </c>
      <c r="BA73" s="422" t="str">
        <f t="shared" si="68"/>
        <v>S/D</v>
      </c>
      <c r="BB73" s="823"/>
      <c r="BC73" s="564"/>
      <c r="BD73" s="440">
        <f>COUNTIFS(Datos!$D:$D,C73,Datos!$AD:$AD,$BC$1)</f>
        <v>0</v>
      </c>
      <c r="BE73" s="441">
        <v>0</v>
      </c>
      <c r="BF73" s="422" t="str">
        <f t="shared" si="69"/>
        <v>S/D</v>
      </c>
      <c r="BG73" s="823"/>
      <c r="BH73" s="564"/>
      <c r="BI73" s="440">
        <f>COUNTIFS(Datos!$D:$D,$C73,Datos!$AD:$AD,BH$1)</f>
        <v>0</v>
      </c>
      <c r="BJ73" s="441">
        <v>0</v>
      </c>
      <c r="BK73" s="422" t="str">
        <f t="shared" si="70"/>
        <v>S/D</v>
      </c>
      <c r="BL73" s="823"/>
      <c r="BM73" s="564"/>
      <c r="BN73" s="440"/>
      <c r="BO73" s="441"/>
      <c r="BP73" s="422"/>
      <c r="BQ73" s="823"/>
      <c r="BR73" s="564"/>
      <c r="BS73" s="440"/>
      <c r="BT73" s="441"/>
      <c r="BU73" s="422"/>
      <c r="BV73" s="823"/>
      <c r="BW73" s="564"/>
      <c r="BX73" s="440"/>
      <c r="BY73" s="441"/>
      <c r="BZ73" s="422"/>
      <c r="CA73" s="823"/>
      <c r="CB73" s="564"/>
      <c r="CC73" s="440"/>
      <c r="CD73" s="441"/>
      <c r="CE73" s="422"/>
      <c r="CF73" s="823"/>
      <c r="CG73" s="564"/>
      <c r="CH73" s="440"/>
      <c r="CI73" s="441"/>
      <c r="CJ73" s="422"/>
      <c r="CK73" s="823"/>
      <c r="CL73" s="564"/>
      <c r="CM73" s="440"/>
      <c r="CN73" s="441"/>
      <c r="CO73" s="422"/>
      <c r="CP73" s="823"/>
      <c r="CQ73" s="564"/>
      <c r="CR73" s="440"/>
      <c r="CS73" s="441"/>
      <c r="CT73" s="422"/>
      <c r="CU73" s="823"/>
      <c r="CV73" s="564"/>
      <c r="CW73" s="440"/>
      <c r="CX73" s="441"/>
      <c r="CY73" s="422"/>
      <c r="CZ73" s="823"/>
      <c r="DA73" s="564"/>
      <c r="DB73" s="440"/>
      <c r="DC73" s="441"/>
      <c r="DD73" s="422"/>
      <c r="DE73" s="823"/>
      <c r="DF73" s="564"/>
      <c r="DG73" s="440"/>
      <c r="DH73" s="441"/>
      <c r="DI73" s="422"/>
      <c r="DJ73" s="823"/>
    </row>
    <row r="74" spans="1:114" ht="15.75" customHeight="1" x14ac:dyDescent="0.25">
      <c r="A74" s="828" t="s">
        <v>1004</v>
      </c>
      <c r="B74" s="550" t="str">
        <f t="shared" si="59"/>
        <v>Sem33</v>
      </c>
      <c r="C74" s="423">
        <v>43689</v>
      </c>
      <c r="D74" s="831">
        <v>0.92</v>
      </c>
      <c r="E74" s="556"/>
      <c r="F74" s="436">
        <f>COUNTIFS(Datos!$D:$D,C74,Datos!$AD:$AD,$E$1)</f>
        <v>0</v>
      </c>
      <c r="G74" s="437">
        <v>3</v>
      </c>
      <c r="H74" s="420">
        <f t="shared" si="58"/>
        <v>1</v>
      </c>
      <c r="I74" s="821">
        <f>IFERROR(SUM(G74:G78)/SUM(F74:G78),"S/D")</f>
        <v>0.83333333333333337</v>
      </c>
      <c r="J74" s="565"/>
      <c r="K74" s="436">
        <f>COUNTIFS(Datos!D:D,C74,Datos!AD:AD,$J$1)</f>
        <v>0</v>
      </c>
      <c r="L74" s="437">
        <v>4</v>
      </c>
      <c r="M74" s="420">
        <f t="shared" si="60"/>
        <v>1</v>
      </c>
      <c r="N74" s="821">
        <f t="shared" ref="N74" si="79">IFERROR(SUM(L74:L78)/SUM(K74:L78),"S/D")</f>
        <v>0.9375</v>
      </c>
      <c r="O74" s="565"/>
      <c r="P74" s="436">
        <f>COUNTIFS(Datos!$D:$D,C74,Datos!$AD:$AD,$O$1)</f>
        <v>0</v>
      </c>
      <c r="Q74" s="437">
        <v>0</v>
      </c>
      <c r="R74" s="420" t="str">
        <f t="shared" si="61"/>
        <v>S/D</v>
      </c>
      <c r="S74" s="821">
        <f t="shared" ref="S74" si="80">IFERROR(SUM(Q74:Q78)/SUM(P74:Q78),"S/D")</f>
        <v>1</v>
      </c>
      <c r="T74" s="565"/>
      <c r="U74" s="436">
        <f>COUNTIFS(Datos!$D:$D,C74,Datos!$AD:$AD,$T$1)</f>
        <v>1</v>
      </c>
      <c r="V74" s="437">
        <v>2</v>
      </c>
      <c r="W74" s="420">
        <f t="shared" si="62"/>
        <v>0.66666666666666663</v>
      </c>
      <c r="X74" s="821">
        <f t="shared" ref="X74" si="81">IFERROR(SUM(V74:V78)/SUM(U74:V78),"S/D")</f>
        <v>0.875</v>
      </c>
      <c r="Y74" s="565"/>
      <c r="Z74" s="436">
        <f>COUNTIFS(Datos!$D:$D,C74,Datos!$AD:$AD,$Y$1)</f>
        <v>0</v>
      </c>
      <c r="AA74" s="437">
        <v>4</v>
      </c>
      <c r="AB74" s="420">
        <f t="shared" si="63"/>
        <v>1</v>
      </c>
      <c r="AC74" s="821">
        <f t="shared" ref="AC74" si="82">IFERROR(SUM(AA74:AA78)/SUM(Z74:AA78),"S/D")</f>
        <v>1</v>
      </c>
      <c r="AD74" s="565"/>
      <c r="AE74" s="436">
        <f>COUNTIFS(Datos!$D:$D,C74,Datos!$AD:$AD,$AD$1)</f>
        <v>0</v>
      </c>
      <c r="AF74" s="437">
        <v>1</v>
      </c>
      <c r="AG74" s="420">
        <f t="shared" si="64"/>
        <v>1</v>
      </c>
      <c r="AH74" s="821">
        <f t="shared" ref="AH74" si="83">IFERROR(SUM(AF74:AF78)/SUM(AE74:AF78),"S/D")</f>
        <v>1</v>
      </c>
      <c r="AI74" s="565"/>
      <c r="AJ74" s="436">
        <f>COUNTIFS(Datos!$D:$D,C74,Datos!$AD:$AD,$AI$1)</f>
        <v>0</v>
      </c>
      <c r="AK74" s="437">
        <v>0</v>
      </c>
      <c r="AL74" s="420" t="str">
        <f t="shared" si="65"/>
        <v>S/D</v>
      </c>
      <c r="AM74" s="821">
        <f t="shared" ref="AM74" si="84">IFERROR(SUM(AK74:AK78)/SUM(AJ74:AK78),"S/D")</f>
        <v>1</v>
      </c>
      <c r="AN74" s="565"/>
      <c r="AO74" s="436">
        <f>COUNTIFS(Datos!$D:$D,C74,Datos!$AD:$AD,$AN$1)</f>
        <v>0</v>
      </c>
      <c r="AP74" s="437">
        <v>0</v>
      </c>
      <c r="AQ74" s="420" t="str">
        <f t="shared" si="66"/>
        <v>S/D</v>
      </c>
      <c r="AR74" s="821">
        <f t="shared" ref="AR74" si="85">IFERROR(SUM(AP74:AP78)/SUM(AO74:AP78),"S/D")</f>
        <v>0.6</v>
      </c>
      <c r="AS74" s="565"/>
      <c r="AT74" s="436">
        <f>COUNTIFS(Datos!$D:$D,C74,Datos!$AD:$AD,$AS$1)</f>
        <v>0</v>
      </c>
      <c r="AU74" s="437">
        <v>0</v>
      </c>
      <c r="AV74" s="420" t="str">
        <f t="shared" si="67"/>
        <v>S/D</v>
      </c>
      <c r="AW74" s="821"/>
      <c r="AX74" s="565"/>
      <c r="AY74" s="436">
        <f>COUNTIFS(Datos!$D:$D,C74,Datos!$AD:$AD,$AX$1)</f>
        <v>0</v>
      </c>
      <c r="AZ74" s="437">
        <v>0</v>
      </c>
      <c r="BA74" s="420" t="str">
        <f t="shared" si="68"/>
        <v>S/D</v>
      </c>
      <c r="BB74" s="821"/>
      <c r="BC74" s="565"/>
      <c r="BD74" s="436">
        <f>COUNTIFS(Datos!$D:$D,C74,Datos!$AD:$AD,$BC$1)</f>
        <v>0</v>
      </c>
      <c r="BE74" s="437">
        <v>0</v>
      </c>
      <c r="BF74" s="420" t="str">
        <f t="shared" si="69"/>
        <v>S/D</v>
      </c>
      <c r="BG74" s="821" t="str">
        <f t="shared" ref="BG74" si="86">IFERROR(SUM(BE74:BE78)/SUM(BD74:BE78),"S/D")</f>
        <v>S/D</v>
      </c>
      <c r="BH74" s="565"/>
      <c r="BI74" s="436">
        <f>COUNTIFS(Datos!$D:$D,$C74,Datos!$AD:$AD,BH$1)</f>
        <v>0</v>
      </c>
      <c r="BJ74" s="437">
        <v>0</v>
      </c>
      <c r="BK74" s="420" t="str">
        <f t="shared" si="70"/>
        <v>S/D</v>
      </c>
      <c r="BL74" s="821" t="str">
        <f t="shared" ref="BL74" si="87">IFERROR(SUM(BJ74:BJ78)/SUM(BI74:BJ78),"S/D")</f>
        <v>S/D</v>
      </c>
      <c r="BM74" s="565"/>
      <c r="BN74" s="436"/>
      <c r="BO74" s="437"/>
      <c r="BP74" s="420"/>
      <c r="BQ74" s="821"/>
      <c r="BR74" s="565"/>
      <c r="BS74" s="436"/>
      <c r="BT74" s="437"/>
      <c r="BU74" s="420"/>
      <c r="BV74" s="821"/>
      <c r="BW74" s="565"/>
      <c r="BX74" s="436"/>
      <c r="BY74" s="437"/>
      <c r="BZ74" s="420"/>
      <c r="CA74" s="821"/>
      <c r="CB74" s="565"/>
      <c r="CC74" s="436"/>
      <c r="CD74" s="437"/>
      <c r="CE74" s="420"/>
      <c r="CF74" s="821"/>
      <c r="CG74" s="565"/>
      <c r="CH74" s="436"/>
      <c r="CI74" s="437"/>
      <c r="CJ74" s="420"/>
      <c r="CK74" s="821"/>
      <c r="CL74" s="565"/>
      <c r="CM74" s="436"/>
      <c r="CN74" s="437"/>
      <c r="CO74" s="420"/>
      <c r="CP74" s="821"/>
      <c r="CQ74" s="565"/>
      <c r="CR74" s="436"/>
      <c r="CS74" s="437"/>
      <c r="CT74" s="420"/>
      <c r="CU74" s="821"/>
      <c r="CV74" s="565"/>
      <c r="CW74" s="436"/>
      <c r="CX74" s="437"/>
      <c r="CY74" s="420"/>
      <c r="CZ74" s="821"/>
      <c r="DA74" s="565"/>
      <c r="DB74" s="436"/>
      <c r="DC74" s="437"/>
      <c r="DD74" s="420"/>
      <c r="DE74" s="821"/>
      <c r="DF74" s="565"/>
      <c r="DG74" s="436"/>
      <c r="DH74" s="437"/>
      <c r="DI74" s="420"/>
      <c r="DJ74" s="821"/>
    </row>
    <row r="75" spans="1:114" ht="15.75" customHeight="1" x14ac:dyDescent="0.25">
      <c r="A75" s="829"/>
      <c r="B75" s="550" t="str">
        <f t="shared" si="59"/>
        <v>Sem33</v>
      </c>
      <c r="C75" s="423">
        <v>43690</v>
      </c>
      <c r="D75" s="832"/>
      <c r="E75" s="554"/>
      <c r="F75" s="432">
        <f>COUNTIFS(Datos!$D:$D,C75,Datos!$AD:$AD,$E$1)</f>
        <v>1</v>
      </c>
      <c r="G75" s="131">
        <v>5</v>
      </c>
      <c r="H75" s="421">
        <f t="shared" si="58"/>
        <v>0.83333333333333337</v>
      </c>
      <c r="I75" s="822"/>
      <c r="J75" s="563"/>
      <c r="K75" s="432">
        <f>COUNTIFS(Datos!D:D,C75,Datos!AD:AD,$J$1)</f>
        <v>0</v>
      </c>
      <c r="L75" s="131">
        <v>3</v>
      </c>
      <c r="M75" s="421">
        <f t="shared" si="60"/>
        <v>1</v>
      </c>
      <c r="N75" s="822"/>
      <c r="O75" s="563"/>
      <c r="P75" s="432">
        <f>COUNTIFS(Datos!$D:$D,C75,Datos!$AD:$AD,$O$1)</f>
        <v>0</v>
      </c>
      <c r="Q75" s="131">
        <v>3</v>
      </c>
      <c r="R75" s="421">
        <f t="shared" si="61"/>
        <v>1</v>
      </c>
      <c r="S75" s="822"/>
      <c r="T75" s="563"/>
      <c r="U75" s="432">
        <f>COUNTIFS(Datos!$D:$D,C75,Datos!$AD:$AD,$T$1)</f>
        <v>0</v>
      </c>
      <c r="V75" s="131">
        <v>0</v>
      </c>
      <c r="W75" s="421" t="str">
        <f t="shared" si="62"/>
        <v>S/D</v>
      </c>
      <c r="X75" s="822"/>
      <c r="Y75" s="563"/>
      <c r="Z75" s="432">
        <f>COUNTIFS(Datos!$D:$D,C75,Datos!$AD:$AD,$Y$1)</f>
        <v>0</v>
      </c>
      <c r="AA75" s="131">
        <v>0</v>
      </c>
      <c r="AB75" s="421" t="str">
        <f t="shared" si="63"/>
        <v>S/D</v>
      </c>
      <c r="AC75" s="822"/>
      <c r="AD75" s="563"/>
      <c r="AE75" s="432">
        <f>COUNTIFS(Datos!$D:$D,C75,Datos!$AD:$AD,$AD$1)</f>
        <v>0</v>
      </c>
      <c r="AF75" s="131">
        <v>1</v>
      </c>
      <c r="AG75" s="421">
        <f t="shared" si="64"/>
        <v>1</v>
      </c>
      <c r="AH75" s="822"/>
      <c r="AI75" s="563"/>
      <c r="AJ75" s="432">
        <f>COUNTIFS(Datos!$D:$D,C75,Datos!$AD:$AD,$AI$1)</f>
        <v>0</v>
      </c>
      <c r="AK75" s="131">
        <v>0</v>
      </c>
      <c r="AL75" s="421" t="str">
        <f t="shared" si="65"/>
        <v>S/D</v>
      </c>
      <c r="AM75" s="822"/>
      <c r="AN75" s="563"/>
      <c r="AO75" s="432">
        <f>COUNTIFS(Datos!$D:$D,C75,Datos!$AD:$AD,$AN$1)</f>
        <v>2</v>
      </c>
      <c r="AP75" s="131">
        <v>3</v>
      </c>
      <c r="AQ75" s="421">
        <f t="shared" si="66"/>
        <v>0.6</v>
      </c>
      <c r="AR75" s="822"/>
      <c r="AS75" s="563"/>
      <c r="AT75" s="432">
        <f>COUNTIFS(Datos!$D:$D,C75,Datos!$AD:$AD,$AS$1)</f>
        <v>0</v>
      </c>
      <c r="AU75" s="131">
        <v>0</v>
      </c>
      <c r="AV75" s="421" t="str">
        <f t="shared" si="67"/>
        <v>S/D</v>
      </c>
      <c r="AW75" s="822"/>
      <c r="AX75" s="563"/>
      <c r="AY75" s="432">
        <f>COUNTIFS(Datos!$D:$D,C75,Datos!$AD:$AD,$AX$1)</f>
        <v>0</v>
      </c>
      <c r="AZ75" s="131">
        <v>0</v>
      </c>
      <c r="BA75" s="421" t="str">
        <f t="shared" si="68"/>
        <v>S/D</v>
      </c>
      <c r="BB75" s="822"/>
      <c r="BC75" s="563"/>
      <c r="BD75" s="432">
        <f>COUNTIFS(Datos!$D:$D,C75,Datos!$AD:$AD,$BC$1)</f>
        <v>0</v>
      </c>
      <c r="BE75" s="131">
        <v>0</v>
      </c>
      <c r="BF75" s="421" t="str">
        <f t="shared" si="69"/>
        <v>S/D</v>
      </c>
      <c r="BG75" s="822"/>
      <c r="BH75" s="563"/>
      <c r="BI75" s="432">
        <f>COUNTIFS(Datos!$D:$D,$C75,Datos!$AD:$AD,BH$1)</f>
        <v>0</v>
      </c>
      <c r="BJ75" s="131">
        <v>0</v>
      </c>
      <c r="BK75" s="421" t="str">
        <f t="shared" si="70"/>
        <v>S/D</v>
      </c>
      <c r="BL75" s="822"/>
      <c r="BM75" s="563"/>
      <c r="BN75" s="432"/>
      <c r="BO75" s="131"/>
      <c r="BP75" s="421"/>
      <c r="BQ75" s="822"/>
      <c r="BR75" s="563"/>
      <c r="BS75" s="432"/>
      <c r="BT75" s="131"/>
      <c r="BU75" s="421"/>
      <c r="BV75" s="822"/>
      <c r="BW75" s="563"/>
      <c r="BX75" s="432"/>
      <c r="BY75" s="131"/>
      <c r="BZ75" s="421"/>
      <c r="CA75" s="822"/>
      <c r="CB75" s="563"/>
      <c r="CC75" s="432"/>
      <c r="CD75" s="131"/>
      <c r="CE75" s="421"/>
      <c r="CF75" s="822"/>
      <c r="CG75" s="563"/>
      <c r="CH75" s="432"/>
      <c r="CI75" s="131"/>
      <c r="CJ75" s="421"/>
      <c r="CK75" s="822"/>
      <c r="CL75" s="563"/>
      <c r="CM75" s="432"/>
      <c r="CN75" s="131"/>
      <c r="CO75" s="421"/>
      <c r="CP75" s="822"/>
      <c r="CQ75" s="563"/>
      <c r="CR75" s="432"/>
      <c r="CS75" s="131"/>
      <c r="CT75" s="421"/>
      <c r="CU75" s="822"/>
      <c r="CV75" s="563"/>
      <c r="CW75" s="432"/>
      <c r="CX75" s="131"/>
      <c r="CY75" s="421"/>
      <c r="CZ75" s="822"/>
      <c r="DA75" s="563"/>
      <c r="DB75" s="432"/>
      <c r="DC75" s="131"/>
      <c r="DD75" s="421"/>
      <c r="DE75" s="822"/>
      <c r="DF75" s="563"/>
      <c r="DG75" s="432"/>
      <c r="DH75" s="131"/>
      <c r="DI75" s="421"/>
      <c r="DJ75" s="822"/>
    </row>
    <row r="76" spans="1:114" ht="15.75" customHeight="1" x14ac:dyDescent="0.25">
      <c r="A76" s="829"/>
      <c r="B76" s="550" t="str">
        <f t="shared" si="59"/>
        <v>Sem33</v>
      </c>
      <c r="C76" s="423">
        <v>43691</v>
      </c>
      <c r="D76" s="832"/>
      <c r="E76" s="554"/>
      <c r="F76" s="432">
        <f>COUNTIFS(Datos!$D:$D,C76,Datos!$AD:$AD,$E$1)</f>
        <v>2</v>
      </c>
      <c r="G76" s="131">
        <v>2</v>
      </c>
      <c r="H76" s="421">
        <f t="shared" si="58"/>
        <v>0.5</v>
      </c>
      <c r="I76" s="822"/>
      <c r="J76" s="563"/>
      <c r="K76" s="432">
        <f>COUNTIFS(Datos!D:D,C76,Datos!AD:AD,$J$1)</f>
        <v>0</v>
      </c>
      <c r="L76" s="131">
        <v>2</v>
      </c>
      <c r="M76" s="421">
        <f t="shared" si="60"/>
        <v>1</v>
      </c>
      <c r="N76" s="822"/>
      <c r="O76" s="563"/>
      <c r="P76" s="432">
        <f>COUNTIFS(Datos!$D:$D,C76,Datos!$AD:$AD,$O$1)</f>
        <v>0</v>
      </c>
      <c r="Q76" s="131">
        <v>1</v>
      </c>
      <c r="R76" s="421">
        <f t="shared" si="61"/>
        <v>1</v>
      </c>
      <c r="S76" s="822"/>
      <c r="T76" s="563"/>
      <c r="U76" s="432">
        <f>COUNTIFS(Datos!$D:$D,C76,Datos!$AD:$AD,$T$1)</f>
        <v>0</v>
      </c>
      <c r="V76" s="131">
        <v>1</v>
      </c>
      <c r="W76" s="421">
        <f t="shared" si="62"/>
        <v>1</v>
      </c>
      <c r="X76" s="822"/>
      <c r="Y76" s="563"/>
      <c r="Z76" s="432">
        <f>COUNTIFS(Datos!$D:$D,C76,Datos!$AD:$AD,$Y$1)</f>
        <v>0</v>
      </c>
      <c r="AA76" s="131">
        <v>0</v>
      </c>
      <c r="AB76" s="421" t="str">
        <f t="shared" si="63"/>
        <v>S/D</v>
      </c>
      <c r="AC76" s="822"/>
      <c r="AD76" s="563"/>
      <c r="AE76" s="432">
        <f>COUNTIFS(Datos!$D:$D,C76,Datos!$AD:$AD,$AD$1)</f>
        <v>0</v>
      </c>
      <c r="AF76" s="131">
        <v>0</v>
      </c>
      <c r="AG76" s="421" t="str">
        <f t="shared" si="64"/>
        <v>S/D</v>
      </c>
      <c r="AH76" s="822"/>
      <c r="AI76" s="563"/>
      <c r="AJ76" s="432">
        <f>COUNTIFS(Datos!$D:$D,C76,Datos!$AD:$AD,$AI$1)</f>
        <v>0</v>
      </c>
      <c r="AK76" s="131">
        <v>0</v>
      </c>
      <c r="AL76" s="421" t="str">
        <f t="shared" si="65"/>
        <v>S/D</v>
      </c>
      <c r="AM76" s="822"/>
      <c r="AN76" s="563"/>
      <c r="AO76" s="432">
        <f>COUNTIFS(Datos!$D:$D,C76,Datos!$AD:$AD,$AN$1)</f>
        <v>0</v>
      </c>
      <c r="AP76" s="131">
        <v>0</v>
      </c>
      <c r="AQ76" s="421" t="str">
        <f t="shared" si="66"/>
        <v>S/D</v>
      </c>
      <c r="AR76" s="822"/>
      <c r="AS76" s="563"/>
      <c r="AT76" s="432">
        <f>COUNTIFS(Datos!$D:$D,C76,Datos!$AD:$AD,$AS$1)</f>
        <v>0</v>
      </c>
      <c r="AU76" s="131">
        <v>0</v>
      </c>
      <c r="AV76" s="421" t="str">
        <f t="shared" si="67"/>
        <v>S/D</v>
      </c>
      <c r="AW76" s="822"/>
      <c r="AX76" s="563"/>
      <c r="AY76" s="432">
        <f>COUNTIFS(Datos!$D:$D,C76,Datos!$AD:$AD,$AX$1)</f>
        <v>0</v>
      </c>
      <c r="AZ76" s="131">
        <v>0</v>
      </c>
      <c r="BA76" s="421" t="str">
        <f t="shared" si="68"/>
        <v>S/D</v>
      </c>
      <c r="BB76" s="822"/>
      <c r="BC76" s="563"/>
      <c r="BD76" s="432">
        <f>COUNTIFS(Datos!$D:$D,C76,Datos!$AD:$AD,$BC$1)</f>
        <v>0</v>
      </c>
      <c r="BE76" s="131">
        <v>0</v>
      </c>
      <c r="BF76" s="421" t="str">
        <f t="shared" si="69"/>
        <v>S/D</v>
      </c>
      <c r="BG76" s="822"/>
      <c r="BH76" s="563"/>
      <c r="BI76" s="432">
        <f>COUNTIFS(Datos!$D:$D,$C76,Datos!$AD:$AD,BH$1)</f>
        <v>0</v>
      </c>
      <c r="BJ76" s="131">
        <v>0</v>
      </c>
      <c r="BK76" s="421" t="str">
        <f t="shared" si="70"/>
        <v>S/D</v>
      </c>
      <c r="BL76" s="822"/>
      <c r="BM76" s="563"/>
      <c r="BN76" s="432"/>
      <c r="BO76" s="131"/>
      <c r="BP76" s="421"/>
      <c r="BQ76" s="822"/>
      <c r="BR76" s="563"/>
      <c r="BS76" s="432"/>
      <c r="BT76" s="131"/>
      <c r="BU76" s="421"/>
      <c r="BV76" s="822"/>
      <c r="BW76" s="563"/>
      <c r="BX76" s="432"/>
      <c r="BY76" s="131"/>
      <c r="BZ76" s="421"/>
      <c r="CA76" s="822"/>
      <c r="CB76" s="563"/>
      <c r="CC76" s="432"/>
      <c r="CD76" s="131"/>
      <c r="CE76" s="421"/>
      <c r="CF76" s="822"/>
      <c r="CG76" s="563"/>
      <c r="CH76" s="432"/>
      <c r="CI76" s="131"/>
      <c r="CJ76" s="421"/>
      <c r="CK76" s="822"/>
      <c r="CL76" s="563"/>
      <c r="CM76" s="432"/>
      <c r="CN76" s="131"/>
      <c r="CO76" s="421"/>
      <c r="CP76" s="822"/>
      <c r="CQ76" s="563"/>
      <c r="CR76" s="432"/>
      <c r="CS76" s="131"/>
      <c r="CT76" s="421"/>
      <c r="CU76" s="822"/>
      <c r="CV76" s="563"/>
      <c r="CW76" s="432"/>
      <c r="CX76" s="131"/>
      <c r="CY76" s="421"/>
      <c r="CZ76" s="822"/>
      <c r="DA76" s="563"/>
      <c r="DB76" s="432"/>
      <c r="DC76" s="131"/>
      <c r="DD76" s="421"/>
      <c r="DE76" s="822"/>
      <c r="DF76" s="563"/>
      <c r="DG76" s="432"/>
      <c r="DH76" s="131"/>
      <c r="DI76" s="421"/>
      <c r="DJ76" s="822"/>
    </row>
    <row r="77" spans="1:114" ht="15.75" customHeight="1" x14ac:dyDescent="0.25">
      <c r="A77" s="829"/>
      <c r="B77" s="550" t="str">
        <f t="shared" si="59"/>
        <v>Sem33</v>
      </c>
      <c r="C77" s="423">
        <v>43692</v>
      </c>
      <c r="D77" s="832"/>
      <c r="E77" s="554"/>
      <c r="F77" s="432">
        <f>COUNTIFS(Datos!$D:$D,C77,Datos!$AD:$AD,$E$1)</f>
        <v>0</v>
      </c>
      <c r="G77" s="131">
        <v>4</v>
      </c>
      <c r="H77" s="421">
        <f t="shared" si="58"/>
        <v>1</v>
      </c>
      <c r="I77" s="822"/>
      <c r="J77" s="563"/>
      <c r="K77" s="432">
        <f>COUNTIFS(Datos!D:D,C77,Datos!AD:AD,$J$1)</f>
        <v>0</v>
      </c>
      <c r="L77" s="131">
        <v>3</v>
      </c>
      <c r="M77" s="421">
        <f t="shared" si="60"/>
        <v>1</v>
      </c>
      <c r="N77" s="822"/>
      <c r="O77" s="563"/>
      <c r="P77" s="432">
        <f>COUNTIFS(Datos!$D:$D,C77,Datos!$AD:$AD,$O$1)</f>
        <v>0</v>
      </c>
      <c r="Q77" s="131">
        <v>1</v>
      </c>
      <c r="R77" s="421">
        <f t="shared" si="61"/>
        <v>1</v>
      </c>
      <c r="S77" s="822"/>
      <c r="T77" s="563"/>
      <c r="U77" s="432">
        <f>COUNTIFS(Datos!$D:$D,C77,Datos!$AD:$AD,$T$1)</f>
        <v>0</v>
      </c>
      <c r="V77" s="131">
        <v>2</v>
      </c>
      <c r="W77" s="421">
        <f t="shared" si="62"/>
        <v>1</v>
      </c>
      <c r="X77" s="822"/>
      <c r="Y77" s="563"/>
      <c r="Z77" s="432">
        <f>COUNTIFS(Datos!$D:$D,C77,Datos!$AD:$AD,$Y$1)</f>
        <v>0</v>
      </c>
      <c r="AA77" s="131">
        <v>0</v>
      </c>
      <c r="AB77" s="421" t="str">
        <f t="shared" si="63"/>
        <v>S/D</v>
      </c>
      <c r="AC77" s="822"/>
      <c r="AD77" s="563"/>
      <c r="AE77" s="432">
        <f>COUNTIFS(Datos!$D:$D,C77,Datos!$AD:$AD,$AD$1)</f>
        <v>0</v>
      </c>
      <c r="AF77" s="131">
        <v>0</v>
      </c>
      <c r="AG77" s="421" t="str">
        <f t="shared" si="64"/>
        <v>S/D</v>
      </c>
      <c r="AH77" s="822"/>
      <c r="AI77" s="563"/>
      <c r="AJ77" s="432">
        <f>COUNTIFS(Datos!$D:$D,C77,Datos!$AD:$AD,$AI$1)</f>
        <v>0</v>
      </c>
      <c r="AK77" s="131">
        <v>2</v>
      </c>
      <c r="AL77" s="421">
        <f t="shared" si="65"/>
        <v>1</v>
      </c>
      <c r="AM77" s="822"/>
      <c r="AN77" s="563"/>
      <c r="AO77" s="432">
        <f>COUNTIFS(Datos!$D:$D,C77,Datos!$AD:$AD,$AN$1)</f>
        <v>0</v>
      </c>
      <c r="AP77" s="131">
        <v>0</v>
      </c>
      <c r="AQ77" s="421" t="str">
        <f t="shared" si="66"/>
        <v>S/D</v>
      </c>
      <c r="AR77" s="822"/>
      <c r="AS77" s="563"/>
      <c r="AT77" s="432">
        <f>COUNTIFS(Datos!$D:$D,C77,Datos!$AD:$AD,$AS$1)</f>
        <v>0</v>
      </c>
      <c r="AU77" s="131">
        <v>0</v>
      </c>
      <c r="AV77" s="421" t="str">
        <f t="shared" si="67"/>
        <v>S/D</v>
      </c>
      <c r="AW77" s="822"/>
      <c r="AX77" s="563"/>
      <c r="AY77" s="432">
        <f>COUNTIFS(Datos!$D:$D,C77,Datos!$AD:$AD,$AX$1)</f>
        <v>0</v>
      </c>
      <c r="AZ77" s="131">
        <v>0</v>
      </c>
      <c r="BA77" s="421" t="str">
        <f t="shared" si="68"/>
        <v>S/D</v>
      </c>
      <c r="BB77" s="822"/>
      <c r="BC77" s="563"/>
      <c r="BD77" s="432">
        <f>COUNTIFS(Datos!$D:$D,C77,Datos!$AD:$AD,$BC$1)</f>
        <v>0</v>
      </c>
      <c r="BE77" s="131">
        <v>0</v>
      </c>
      <c r="BF77" s="421" t="str">
        <f t="shared" si="69"/>
        <v>S/D</v>
      </c>
      <c r="BG77" s="822"/>
      <c r="BH77" s="563"/>
      <c r="BI77" s="432">
        <f>COUNTIFS(Datos!$D:$D,$C77,Datos!$AD:$AD,BH$1)</f>
        <v>0</v>
      </c>
      <c r="BJ77" s="131">
        <v>0</v>
      </c>
      <c r="BK77" s="421" t="str">
        <f t="shared" si="70"/>
        <v>S/D</v>
      </c>
      <c r="BL77" s="822"/>
      <c r="BM77" s="563"/>
      <c r="BN77" s="432"/>
      <c r="BO77" s="131"/>
      <c r="BP77" s="421"/>
      <c r="BQ77" s="822"/>
      <c r="BR77" s="563"/>
      <c r="BS77" s="432"/>
      <c r="BT77" s="131"/>
      <c r="BU77" s="421"/>
      <c r="BV77" s="822"/>
      <c r="BW77" s="563"/>
      <c r="BX77" s="432"/>
      <c r="BY77" s="131"/>
      <c r="BZ77" s="421"/>
      <c r="CA77" s="822"/>
      <c r="CB77" s="563"/>
      <c r="CC77" s="432"/>
      <c r="CD77" s="131"/>
      <c r="CE77" s="421"/>
      <c r="CF77" s="822"/>
      <c r="CG77" s="563"/>
      <c r="CH77" s="432"/>
      <c r="CI77" s="131"/>
      <c r="CJ77" s="421"/>
      <c r="CK77" s="822"/>
      <c r="CL77" s="563"/>
      <c r="CM77" s="432"/>
      <c r="CN77" s="131"/>
      <c r="CO77" s="421"/>
      <c r="CP77" s="822"/>
      <c r="CQ77" s="563"/>
      <c r="CR77" s="432"/>
      <c r="CS77" s="131"/>
      <c r="CT77" s="421"/>
      <c r="CU77" s="822"/>
      <c r="CV77" s="563"/>
      <c r="CW77" s="432"/>
      <c r="CX77" s="131"/>
      <c r="CY77" s="421"/>
      <c r="CZ77" s="822"/>
      <c r="DA77" s="563"/>
      <c r="DB77" s="432"/>
      <c r="DC77" s="131"/>
      <c r="DD77" s="421"/>
      <c r="DE77" s="822"/>
      <c r="DF77" s="563"/>
      <c r="DG77" s="432"/>
      <c r="DH77" s="131"/>
      <c r="DI77" s="421"/>
      <c r="DJ77" s="822"/>
    </row>
    <row r="78" spans="1:114" s="99" customFormat="1" ht="15.75" customHeight="1" thickBot="1" x14ac:dyDescent="0.3">
      <c r="A78" s="830"/>
      <c r="B78" s="551" t="str">
        <f t="shared" si="59"/>
        <v>Sem33</v>
      </c>
      <c r="C78" s="425">
        <v>43693</v>
      </c>
      <c r="D78" s="833"/>
      <c r="E78" s="555"/>
      <c r="F78" s="440">
        <f>COUNTIFS(Datos!$D:$D,C78,Datos!$AD:$AD,$E$1)</f>
        <v>0</v>
      </c>
      <c r="G78" s="441">
        <v>1</v>
      </c>
      <c r="H78" s="422">
        <f t="shared" si="58"/>
        <v>1</v>
      </c>
      <c r="I78" s="823"/>
      <c r="J78" s="564"/>
      <c r="K78" s="440">
        <f>COUNTIFS(Datos!D:D,C78,Datos!AD:AD,$J$1)</f>
        <v>1</v>
      </c>
      <c r="L78" s="441">
        <v>3</v>
      </c>
      <c r="M78" s="422">
        <f t="shared" si="60"/>
        <v>0.75</v>
      </c>
      <c r="N78" s="823"/>
      <c r="O78" s="564"/>
      <c r="P78" s="440">
        <f>COUNTIFS(Datos!$D:$D,C78,Datos!$AD:$AD,$O$1)</f>
        <v>0</v>
      </c>
      <c r="Q78" s="441">
        <v>2</v>
      </c>
      <c r="R78" s="422">
        <f t="shared" si="61"/>
        <v>1</v>
      </c>
      <c r="S78" s="823"/>
      <c r="T78" s="564"/>
      <c r="U78" s="440">
        <f>COUNTIFS(Datos!$D:$D,C78,Datos!$AD:$AD,$T$1)</f>
        <v>0</v>
      </c>
      <c r="V78" s="441">
        <v>2</v>
      </c>
      <c r="W78" s="422">
        <f t="shared" si="62"/>
        <v>1</v>
      </c>
      <c r="X78" s="823"/>
      <c r="Y78" s="564"/>
      <c r="Z78" s="440">
        <f>COUNTIFS(Datos!$D:$D,C78,Datos!$AD:$AD,$Y$1)</f>
        <v>0</v>
      </c>
      <c r="AA78" s="441">
        <v>2</v>
      </c>
      <c r="AB78" s="422">
        <f t="shared" si="63"/>
        <v>1</v>
      </c>
      <c r="AC78" s="823"/>
      <c r="AD78" s="564"/>
      <c r="AE78" s="440">
        <f>COUNTIFS(Datos!$D:$D,C78,Datos!$AD:$AD,$AD$1)</f>
        <v>0</v>
      </c>
      <c r="AF78" s="441">
        <v>0</v>
      </c>
      <c r="AG78" s="422" t="str">
        <f t="shared" si="64"/>
        <v>S/D</v>
      </c>
      <c r="AH78" s="823"/>
      <c r="AI78" s="564"/>
      <c r="AJ78" s="440">
        <f>COUNTIFS(Datos!$D:$D,C78,Datos!$AD:$AD,$AI$1)</f>
        <v>0</v>
      </c>
      <c r="AK78" s="441">
        <v>0</v>
      </c>
      <c r="AL78" s="422" t="str">
        <f t="shared" si="65"/>
        <v>S/D</v>
      </c>
      <c r="AM78" s="823"/>
      <c r="AN78" s="564"/>
      <c r="AO78" s="440">
        <f>COUNTIFS(Datos!$D:$D,C78,Datos!$AD:$AD,$AN$1)</f>
        <v>0</v>
      </c>
      <c r="AP78" s="441">
        <v>0</v>
      </c>
      <c r="AQ78" s="422" t="str">
        <f t="shared" si="66"/>
        <v>S/D</v>
      </c>
      <c r="AR78" s="823"/>
      <c r="AS78" s="564"/>
      <c r="AT78" s="440">
        <f>COUNTIFS(Datos!$D:$D,C78,Datos!$AD:$AD,$AS$1)</f>
        <v>0</v>
      </c>
      <c r="AU78" s="441">
        <v>0</v>
      </c>
      <c r="AV78" s="422" t="str">
        <f t="shared" si="67"/>
        <v>S/D</v>
      </c>
      <c r="AW78" s="823"/>
      <c r="AX78" s="564"/>
      <c r="AY78" s="440">
        <f>COUNTIFS(Datos!$D:$D,C78,Datos!$AD:$AD,$AX$1)</f>
        <v>0</v>
      </c>
      <c r="AZ78" s="441">
        <v>0</v>
      </c>
      <c r="BA78" s="422" t="str">
        <f t="shared" si="68"/>
        <v>S/D</v>
      </c>
      <c r="BB78" s="823"/>
      <c r="BC78" s="564"/>
      <c r="BD78" s="440">
        <f>COUNTIFS(Datos!$D:$D,C78,Datos!$AD:$AD,$BC$1)</f>
        <v>0</v>
      </c>
      <c r="BE78" s="441">
        <v>0</v>
      </c>
      <c r="BF78" s="422" t="str">
        <f t="shared" si="69"/>
        <v>S/D</v>
      </c>
      <c r="BG78" s="823"/>
      <c r="BH78" s="564"/>
      <c r="BI78" s="440">
        <f>COUNTIFS(Datos!$D:$D,$C78,Datos!$AD:$AD,BH$1)</f>
        <v>0</v>
      </c>
      <c r="BJ78" s="441">
        <v>0</v>
      </c>
      <c r="BK78" s="422" t="str">
        <f t="shared" si="70"/>
        <v>S/D</v>
      </c>
      <c r="BL78" s="823"/>
      <c r="BM78" s="564"/>
      <c r="BN78" s="440"/>
      <c r="BO78" s="441"/>
      <c r="BP78" s="422"/>
      <c r="BQ78" s="823"/>
      <c r="BR78" s="564"/>
      <c r="BS78" s="440"/>
      <c r="BT78" s="441"/>
      <c r="BU78" s="422"/>
      <c r="BV78" s="823"/>
      <c r="BW78" s="564"/>
      <c r="BX78" s="440"/>
      <c r="BY78" s="441"/>
      <c r="BZ78" s="422"/>
      <c r="CA78" s="823"/>
      <c r="CB78" s="564"/>
      <c r="CC78" s="440"/>
      <c r="CD78" s="441"/>
      <c r="CE78" s="422"/>
      <c r="CF78" s="823"/>
      <c r="CG78" s="564"/>
      <c r="CH78" s="440"/>
      <c r="CI78" s="441"/>
      <c r="CJ78" s="422"/>
      <c r="CK78" s="823"/>
      <c r="CL78" s="564"/>
      <c r="CM78" s="440"/>
      <c r="CN78" s="441"/>
      <c r="CO78" s="422"/>
      <c r="CP78" s="823"/>
      <c r="CQ78" s="564"/>
      <c r="CR78" s="440"/>
      <c r="CS78" s="441"/>
      <c r="CT78" s="422"/>
      <c r="CU78" s="823"/>
      <c r="CV78" s="564"/>
      <c r="CW78" s="440"/>
      <c r="CX78" s="441"/>
      <c r="CY78" s="422"/>
      <c r="CZ78" s="823"/>
      <c r="DA78" s="564"/>
      <c r="DB78" s="440"/>
      <c r="DC78" s="441"/>
      <c r="DD78" s="422"/>
      <c r="DE78" s="823"/>
      <c r="DF78" s="564"/>
      <c r="DG78" s="440"/>
      <c r="DH78" s="441"/>
      <c r="DI78" s="422"/>
      <c r="DJ78" s="823"/>
    </row>
    <row r="79" spans="1:114" ht="15.75" customHeight="1" x14ac:dyDescent="0.25">
      <c r="A79" s="828" t="s">
        <v>1005</v>
      </c>
      <c r="B79" s="550" t="str">
        <f t="shared" si="59"/>
        <v>Sem34</v>
      </c>
      <c r="C79" s="423">
        <v>43696</v>
      </c>
      <c r="D79" s="831">
        <v>0.92</v>
      </c>
      <c r="E79" s="556"/>
      <c r="F79" s="436">
        <f>COUNTIFS(Datos!$D:$D,C79,Datos!$AD:$AD,$E$1)</f>
        <v>0</v>
      </c>
      <c r="G79" s="437">
        <v>0</v>
      </c>
      <c r="H79" s="420" t="str">
        <f t="shared" si="58"/>
        <v>S/D</v>
      </c>
      <c r="I79" s="821">
        <f>IFERROR(SUM(G79:G83)/SUM(F79:G83),"S/D")</f>
        <v>1</v>
      </c>
      <c r="J79" s="565"/>
      <c r="K79" s="436">
        <f>COUNTIFS(Datos!D:D,C79,Datos!AD:AD,$J$1)</f>
        <v>1</v>
      </c>
      <c r="L79" s="437">
        <v>3</v>
      </c>
      <c r="M79" s="420">
        <f t="shared" si="60"/>
        <v>0.75</v>
      </c>
      <c r="N79" s="821">
        <f t="shared" si="47"/>
        <v>0.83333333333333337</v>
      </c>
      <c r="O79" s="565"/>
      <c r="P79" s="436">
        <f>COUNTIFS(Datos!$D:$D,C79,Datos!$AD:$AD,$O$1)</f>
        <v>0</v>
      </c>
      <c r="Q79" s="437">
        <v>1</v>
      </c>
      <c r="R79" s="420">
        <f t="shared" si="61"/>
        <v>1</v>
      </c>
      <c r="S79" s="821">
        <f t="shared" ref="S79" si="88">IFERROR(SUM(Q79:Q83)/SUM(P79:Q83),"S/D")</f>
        <v>1</v>
      </c>
      <c r="T79" s="565"/>
      <c r="U79" s="436">
        <f>COUNTIFS(Datos!$D:$D,C79,Datos!$AD:$AD,$T$1)</f>
        <v>0</v>
      </c>
      <c r="V79" s="437">
        <v>1</v>
      </c>
      <c r="W79" s="420">
        <f t="shared" si="62"/>
        <v>1</v>
      </c>
      <c r="X79" s="821">
        <f t="shared" ref="X79" si="89">IFERROR(SUM(V79:V83)/SUM(U79:V83),"S/D")</f>
        <v>0.8</v>
      </c>
      <c r="Y79" s="565"/>
      <c r="Z79" s="436">
        <f>COUNTIFS(Datos!$D:$D,C79,Datos!$AD:$AD,$Y$1)</f>
        <v>0</v>
      </c>
      <c r="AA79" s="437">
        <v>0</v>
      </c>
      <c r="AB79" s="420" t="str">
        <f t="shared" si="63"/>
        <v>S/D</v>
      </c>
      <c r="AC79" s="821" t="str">
        <f t="shared" ref="AC79" si="90">IFERROR(SUM(AA79:AA83)/SUM(Z79:AA83),"S/D")</f>
        <v>S/D</v>
      </c>
      <c r="AD79" s="565"/>
      <c r="AE79" s="436">
        <f>COUNTIFS(Datos!$D:$D,C79,Datos!$AD:$AD,$AD$1)</f>
        <v>0</v>
      </c>
      <c r="AF79" s="437">
        <v>0</v>
      </c>
      <c r="AG79" s="420" t="str">
        <f t="shared" si="64"/>
        <v>S/D</v>
      </c>
      <c r="AH79" s="821">
        <f t="shared" ref="AH79" si="91">IFERROR(SUM(AF79:AF83)/SUM(AE79:AF83),"S/D")</f>
        <v>1</v>
      </c>
      <c r="AI79" s="565"/>
      <c r="AJ79" s="436">
        <f>COUNTIFS(Datos!$D:$D,C79,Datos!$AD:$AD,$AI$1)</f>
        <v>0</v>
      </c>
      <c r="AK79" s="437">
        <v>0</v>
      </c>
      <c r="AL79" s="420" t="str">
        <f t="shared" si="65"/>
        <v>S/D</v>
      </c>
      <c r="AM79" s="821">
        <f t="shared" ref="AM79" si="92">IFERROR(SUM(AK79:AK83)/SUM(AJ79:AK83),"S/D")</f>
        <v>1</v>
      </c>
      <c r="AN79" s="565"/>
      <c r="AO79" s="436">
        <f>COUNTIFS(Datos!$D:$D,C79,Datos!$AD:$AD,$AN$1)</f>
        <v>0</v>
      </c>
      <c r="AP79" s="437">
        <v>0</v>
      </c>
      <c r="AQ79" s="420" t="str">
        <f t="shared" si="66"/>
        <v>S/D</v>
      </c>
      <c r="AR79" s="821">
        <f t="shared" ref="AR79" si="93">IFERROR(SUM(AP79:AP83)/SUM(AO79:AP83),"S/D")</f>
        <v>0.66666666666666663</v>
      </c>
      <c r="AS79" s="565"/>
      <c r="AT79" s="436">
        <f>COUNTIFS(Datos!$D:$D,C79,Datos!$AD:$AD,$AS$1)</f>
        <v>1</v>
      </c>
      <c r="AU79" s="437">
        <v>2</v>
      </c>
      <c r="AV79" s="420">
        <f t="shared" si="67"/>
        <v>0.66666666666666663</v>
      </c>
      <c r="AW79" s="821">
        <f t="shared" ref="AW79" si="94">IFERROR(SUM(AU79:AU83)/SUM(AT79:AU83),"S/D")</f>
        <v>0.66666666666666663</v>
      </c>
      <c r="AX79" s="565"/>
      <c r="AY79" s="436">
        <f>COUNTIFS(Datos!$D:$D,C79,Datos!$AD:$AD,$AX$1)</f>
        <v>0</v>
      </c>
      <c r="AZ79" s="437">
        <v>0</v>
      </c>
      <c r="BA79" s="420" t="str">
        <f t="shared" si="68"/>
        <v>S/D</v>
      </c>
      <c r="BB79" s="821"/>
      <c r="BC79" s="565"/>
      <c r="BD79" s="436">
        <f>COUNTIFS(Datos!$D:$D,C79,Datos!$AD:$AD,$BC$1)</f>
        <v>0</v>
      </c>
      <c r="BE79" s="437">
        <v>0</v>
      </c>
      <c r="BF79" s="420" t="str">
        <f t="shared" si="69"/>
        <v>S/D</v>
      </c>
      <c r="BG79" s="821" t="str">
        <f t="shared" ref="BG79" si="95">IFERROR(SUM(BE79:BE83)/SUM(BD79:BE83),"S/D")</f>
        <v>S/D</v>
      </c>
      <c r="BH79" s="565"/>
      <c r="BI79" s="436">
        <f>COUNTIFS(Datos!$D:$D,$C79,Datos!$AD:$AD,BH$1)</f>
        <v>0</v>
      </c>
      <c r="BJ79" s="437">
        <v>0</v>
      </c>
      <c r="BK79" s="420" t="str">
        <f t="shared" si="70"/>
        <v>S/D</v>
      </c>
      <c r="BL79" s="821" t="str">
        <f t="shared" ref="BL79" si="96">IFERROR(SUM(BJ79:BJ83)/SUM(BI79:BJ83),"S/D")</f>
        <v>S/D</v>
      </c>
      <c r="BM79" s="565"/>
      <c r="BN79" s="436"/>
      <c r="BO79" s="437"/>
      <c r="BP79" s="420"/>
      <c r="BQ79" s="821"/>
      <c r="BR79" s="565"/>
      <c r="BS79" s="436"/>
      <c r="BT79" s="437"/>
      <c r="BU79" s="420"/>
      <c r="BV79" s="821"/>
      <c r="BW79" s="565"/>
      <c r="BX79" s="436"/>
      <c r="BY79" s="437"/>
      <c r="BZ79" s="420"/>
      <c r="CA79" s="821"/>
      <c r="CB79" s="565"/>
      <c r="CC79" s="436"/>
      <c r="CD79" s="437"/>
      <c r="CE79" s="420"/>
      <c r="CF79" s="821"/>
      <c r="CG79" s="565"/>
      <c r="CH79" s="436"/>
      <c r="CI79" s="437"/>
      <c r="CJ79" s="420"/>
      <c r="CK79" s="821"/>
      <c r="CL79" s="565"/>
      <c r="CM79" s="436"/>
      <c r="CN79" s="437"/>
      <c r="CO79" s="420"/>
      <c r="CP79" s="821"/>
      <c r="CQ79" s="565"/>
      <c r="CR79" s="436"/>
      <c r="CS79" s="437"/>
      <c r="CT79" s="420"/>
      <c r="CU79" s="821"/>
      <c r="CV79" s="565"/>
      <c r="CW79" s="436"/>
      <c r="CX79" s="437"/>
      <c r="CY79" s="420"/>
      <c r="CZ79" s="821"/>
      <c r="DA79" s="565"/>
      <c r="DB79" s="436"/>
      <c r="DC79" s="437"/>
      <c r="DD79" s="420"/>
      <c r="DE79" s="821"/>
      <c r="DF79" s="565"/>
      <c r="DG79" s="436"/>
      <c r="DH79" s="437"/>
      <c r="DI79" s="420"/>
      <c r="DJ79" s="821"/>
    </row>
    <row r="80" spans="1:114" ht="15.75" customHeight="1" x14ac:dyDescent="0.25">
      <c r="A80" s="829"/>
      <c r="B80" s="550" t="str">
        <f t="shared" si="59"/>
        <v>Sem34</v>
      </c>
      <c r="C80" s="423">
        <v>43697</v>
      </c>
      <c r="D80" s="832"/>
      <c r="E80" s="554"/>
      <c r="F80" s="432">
        <f>COUNTIFS(Datos!$D:$D,C80,Datos!$AD:$AD,$E$1)</f>
        <v>0</v>
      </c>
      <c r="G80" s="131">
        <v>0</v>
      </c>
      <c r="H80" s="421" t="str">
        <f t="shared" si="58"/>
        <v>S/D</v>
      </c>
      <c r="I80" s="822"/>
      <c r="J80" s="563"/>
      <c r="K80" s="432">
        <f>COUNTIFS(Datos!D:D,C80,Datos!AD:AD,$J$1)</f>
        <v>0</v>
      </c>
      <c r="L80" s="131">
        <v>3</v>
      </c>
      <c r="M80" s="421">
        <f t="shared" si="60"/>
        <v>1</v>
      </c>
      <c r="N80" s="822"/>
      <c r="O80" s="563"/>
      <c r="P80" s="432">
        <f>COUNTIFS(Datos!$D:$D,C80,Datos!$AD:$AD,$O$1)</f>
        <v>0</v>
      </c>
      <c r="Q80" s="131">
        <v>0</v>
      </c>
      <c r="R80" s="421" t="str">
        <f t="shared" si="61"/>
        <v>S/D</v>
      </c>
      <c r="S80" s="822"/>
      <c r="T80" s="563"/>
      <c r="U80" s="432">
        <f>COUNTIFS(Datos!$D:$D,C80,Datos!$AD:$AD,$T$1)</f>
        <v>1</v>
      </c>
      <c r="V80" s="131">
        <v>2</v>
      </c>
      <c r="W80" s="421">
        <f t="shared" si="62"/>
        <v>0.66666666666666663</v>
      </c>
      <c r="X80" s="822"/>
      <c r="Y80" s="563"/>
      <c r="Z80" s="432">
        <f>COUNTIFS(Datos!$D:$D,C80,Datos!$AD:$AD,$Y$1)</f>
        <v>0</v>
      </c>
      <c r="AA80" s="131">
        <v>0</v>
      </c>
      <c r="AB80" s="421" t="str">
        <f t="shared" si="63"/>
        <v>S/D</v>
      </c>
      <c r="AC80" s="822"/>
      <c r="AD80" s="563"/>
      <c r="AE80" s="432">
        <f>COUNTIFS(Datos!$D:$D,C80,Datos!$AD:$AD,$AD$1)</f>
        <v>0</v>
      </c>
      <c r="AF80" s="131">
        <v>1</v>
      </c>
      <c r="AG80" s="421">
        <f t="shared" si="64"/>
        <v>1</v>
      </c>
      <c r="AH80" s="822"/>
      <c r="AI80" s="563"/>
      <c r="AJ80" s="432">
        <f>COUNTIFS(Datos!$D:$D,C80,Datos!$AD:$AD,$AI$1)</f>
        <v>0</v>
      </c>
      <c r="AK80" s="131">
        <v>0</v>
      </c>
      <c r="AL80" s="421" t="str">
        <f t="shared" si="65"/>
        <v>S/D</v>
      </c>
      <c r="AM80" s="822"/>
      <c r="AN80" s="563"/>
      <c r="AO80" s="432">
        <f>COUNTIFS(Datos!$D:$D,C80,Datos!$AD:$AD,$AN$1)</f>
        <v>0</v>
      </c>
      <c r="AP80" s="131">
        <v>0</v>
      </c>
      <c r="AQ80" s="421" t="str">
        <f t="shared" si="66"/>
        <v>S/D</v>
      </c>
      <c r="AR80" s="822"/>
      <c r="AS80" s="563"/>
      <c r="AT80" s="432">
        <f>COUNTIFS(Datos!$D:$D,C80,Datos!$AD:$AD,$AS$1)</f>
        <v>0</v>
      </c>
      <c r="AU80" s="131">
        <v>0</v>
      </c>
      <c r="AV80" s="421" t="str">
        <f t="shared" si="67"/>
        <v>S/D</v>
      </c>
      <c r="AW80" s="822"/>
      <c r="AX80" s="563"/>
      <c r="AY80" s="432">
        <f>COUNTIFS(Datos!$D:$D,C80,Datos!$AD:$AD,$AX$1)</f>
        <v>0</v>
      </c>
      <c r="AZ80" s="131">
        <v>0</v>
      </c>
      <c r="BA80" s="421" t="str">
        <f t="shared" si="68"/>
        <v>S/D</v>
      </c>
      <c r="BB80" s="822"/>
      <c r="BC80" s="563"/>
      <c r="BD80" s="432">
        <f>COUNTIFS(Datos!$D:$D,C80,Datos!$AD:$AD,$BC$1)</f>
        <v>0</v>
      </c>
      <c r="BE80" s="131">
        <v>0</v>
      </c>
      <c r="BF80" s="421" t="str">
        <f t="shared" si="69"/>
        <v>S/D</v>
      </c>
      <c r="BG80" s="822"/>
      <c r="BH80" s="563"/>
      <c r="BI80" s="432">
        <f>COUNTIFS(Datos!$D:$D,$C80,Datos!$AD:$AD,BH$1)</f>
        <v>0</v>
      </c>
      <c r="BJ80" s="131">
        <v>0</v>
      </c>
      <c r="BK80" s="421" t="str">
        <f t="shared" si="70"/>
        <v>S/D</v>
      </c>
      <c r="BL80" s="822"/>
      <c r="BM80" s="563"/>
      <c r="BN80" s="432"/>
      <c r="BO80" s="131"/>
      <c r="BP80" s="421"/>
      <c r="BQ80" s="822"/>
      <c r="BR80" s="563"/>
      <c r="BS80" s="432"/>
      <c r="BT80" s="131"/>
      <c r="BU80" s="421"/>
      <c r="BV80" s="822"/>
      <c r="BW80" s="563"/>
      <c r="BX80" s="432"/>
      <c r="BY80" s="131"/>
      <c r="BZ80" s="421"/>
      <c r="CA80" s="822"/>
      <c r="CB80" s="563"/>
      <c r="CC80" s="432"/>
      <c r="CD80" s="131"/>
      <c r="CE80" s="421"/>
      <c r="CF80" s="822"/>
      <c r="CG80" s="563"/>
      <c r="CH80" s="432"/>
      <c r="CI80" s="131"/>
      <c r="CJ80" s="421"/>
      <c r="CK80" s="822"/>
      <c r="CL80" s="563"/>
      <c r="CM80" s="432"/>
      <c r="CN80" s="131"/>
      <c r="CO80" s="421"/>
      <c r="CP80" s="822"/>
      <c r="CQ80" s="563"/>
      <c r="CR80" s="432"/>
      <c r="CS80" s="131"/>
      <c r="CT80" s="421"/>
      <c r="CU80" s="822"/>
      <c r="CV80" s="563"/>
      <c r="CW80" s="432"/>
      <c r="CX80" s="131"/>
      <c r="CY80" s="421"/>
      <c r="CZ80" s="822"/>
      <c r="DA80" s="563"/>
      <c r="DB80" s="432"/>
      <c r="DC80" s="131"/>
      <c r="DD80" s="421"/>
      <c r="DE80" s="822"/>
      <c r="DF80" s="563"/>
      <c r="DG80" s="432"/>
      <c r="DH80" s="131"/>
      <c r="DI80" s="421"/>
      <c r="DJ80" s="822"/>
    </row>
    <row r="81" spans="1:114" ht="15.75" customHeight="1" x14ac:dyDescent="0.25">
      <c r="A81" s="829"/>
      <c r="B81" s="550" t="str">
        <f t="shared" si="59"/>
        <v>Sem34</v>
      </c>
      <c r="C81" s="423">
        <v>43698</v>
      </c>
      <c r="D81" s="832"/>
      <c r="E81" s="554"/>
      <c r="F81" s="432">
        <f>COUNTIFS(Datos!$D:$D,C81,Datos!$AD:$AD,$E$1)</f>
        <v>0</v>
      </c>
      <c r="G81" s="131">
        <v>1</v>
      </c>
      <c r="H81" s="421">
        <f t="shared" si="58"/>
        <v>1</v>
      </c>
      <c r="I81" s="822"/>
      <c r="J81" s="563"/>
      <c r="K81" s="432">
        <f>COUNTIFS(Datos!D:D,C81,Datos!AD:AD,$J$1)</f>
        <v>1</v>
      </c>
      <c r="L81" s="131">
        <v>5</v>
      </c>
      <c r="M81" s="421">
        <f t="shared" si="60"/>
        <v>0.83333333333333337</v>
      </c>
      <c r="N81" s="822"/>
      <c r="O81" s="563"/>
      <c r="P81" s="432">
        <f>COUNTIFS(Datos!$D:$D,C81,Datos!$AD:$AD,$O$1)</f>
        <v>0</v>
      </c>
      <c r="Q81" s="131">
        <v>0</v>
      </c>
      <c r="R81" s="421" t="str">
        <f t="shared" si="61"/>
        <v>S/D</v>
      </c>
      <c r="S81" s="822"/>
      <c r="T81" s="563"/>
      <c r="U81" s="432">
        <f>COUNTIFS(Datos!$D:$D,C81,Datos!$AD:$AD,$T$1)</f>
        <v>0</v>
      </c>
      <c r="V81" s="131">
        <v>0</v>
      </c>
      <c r="W81" s="421" t="str">
        <f t="shared" si="62"/>
        <v>S/D</v>
      </c>
      <c r="X81" s="822"/>
      <c r="Y81" s="563"/>
      <c r="Z81" s="432">
        <f>COUNTIFS(Datos!$D:$D,C81,Datos!$AD:$AD,$Y$1)</f>
        <v>0</v>
      </c>
      <c r="AA81" s="131">
        <v>0</v>
      </c>
      <c r="AB81" s="421" t="str">
        <f t="shared" si="63"/>
        <v>S/D</v>
      </c>
      <c r="AC81" s="822"/>
      <c r="AD81" s="563"/>
      <c r="AE81" s="432">
        <f>COUNTIFS(Datos!$D:$D,C81,Datos!$AD:$AD,$AD$1)</f>
        <v>0</v>
      </c>
      <c r="AF81" s="131">
        <v>0</v>
      </c>
      <c r="AG81" s="421" t="str">
        <f t="shared" si="64"/>
        <v>S/D</v>
      </c>
      <c r="AH81" s="822"/>
      <c r="AI81" s="563"/>
      <c r="AJ81" s="432">
        <f>COUNTIFS(Datos!$D:$D,C81,Datos!$AD:$AD,$AI$1)</f>
        <v>0</v>
      </c>
      <c r="AK81" s="131">
        <v>2</v>
      </c>
      <c r="AL81" s="421">
        <f t="shared" si="65"/>
        <v>1</v>
      </c>
      <c r="AM81" s="822"/>
      <c r="AN81" s="563"/>
      <c r="AO81" s="432">
        <f>COUNTIFS(Datos!$D:$D,C81,Datos!$AD:$AD,$AN$1)</f>
        <v>1</v>
      </c>
      <c r="AP81" s="131">
        <v>2</v>
      </c>
      <c r="AQ81" s="421">
        <f t="shared" si="66"/>
        <v>0.66666666666666663</v>
      </c>
      <c r="AR81" s="822"/>
      <c r="AS81" s="563"/>
      <c r="AT81" s="432">
        <f>COUNTIFS(Datos!$D:$D,C81,Datos!$AD:$AD,$AS$1)</f>
        <v>0</v>
      </c>
      <c r="AU81" s="131">
        <v>0</v>
      </c>
      <c r="AV81" s="421" t="str">
        <f t="shared" si="67"/>
        <v>S/D</v>
      </c>
      <c r="AW81" s="822"/>
      <c r="AX81" s="563"/>
      <c r="AY81" s="432">
        <f>COUNTIFS(Datos!$D:$D,C81,Datos!$AD:$AD,$AX$1)</f>
        <v>0</v>
      </c>
      <c r="AZ81" s="131">
        <v>0</v>
      </c>
      <c r="BA81" s="421" t="str">
        <f t="shared" si="68"/>
        <v>S/D</v>
      </c>
      <c r="BB81" s="822"/>
      <c r="BC81" s="563"/>
      <c r="BD81" s="432">
        <f>COUNTIFS(Datos!$D:$D,C81,Datos!$AD:$AD,$BC$1)</f>
        <v>0</v>
      </c>
      <c r="BE81" s="131">
        <v>0</v>
      </c>
      <c r="BF81" s="421" t="str">
        <f t="shared" si="69"/>
        <v>S/D</v>
      </c>
      <c r="BG81" s="822"/>
      <c r="BH81" s="563"/>
      <c r="BI81" s="432">
        <f>COUNTIFS(Datos!$D:$D,$C81,Datos!$AD:$AD,BH$1)</f>
        <v>0</v>
      </c>
      <c r="BJ81" s="131">
        <v>0</v>
      </c>
      <c r="BK81" s="421" t="str">
        <f t="shared" si="70"/>
        <v>S/D</v>
      </c>
      <c r="BL81" s="822"/>
      <c r="BM81" s="563"/>
      <c r="BN81" s="432"/>
      <c r="BO81" s="131"/>
      <c r="BP81" s="421"/>
      <c r="BQ81" s="822"/>
      <c r="BR81" s="563"/>
      <c r="BS81" s="432"/>
      <c r="BT81" s="131"/>
      <c r="BU81" s="421"/>
      <c r="BV81" s="822"/>
      <c r="BW81" s="563"/>
      <c r="BX81" s="432"/>
      <c r="BY81" s="131"/>
      <c r="BZ81" s="421"/>
      <c r="CA81" s="822"/>
      <c r="CB81" s="563"/>
      <c r="CC81" s="432"/>
      <c r="CD81" s="131"/>
      <c r="CE81" s="421"/>
      <c r="CF81" s="822"/>
      <c r="CG81" s="563"/>
      <c r="CH81" s="432"/>
      <c r="CI81" s="131"/>
      <c r="CJ81" s="421"/>
      <c r="CK81" s="822"/>
      <c r="CL81" s="563"/>
      <c r="CM81" s="432"/>
      <c r="CN81" s="131"/>
      <c r="CO81" s="421"/>
      <c r="CP81" s="822"/>
      <c r="CQ81" s="563"/>
      <c r="CR81" s="432"/>
      <c r="CS81" s="131"/>
      <c r="CT81" s="421"/>
      <c r="CU81" s="822"/>
      <c r="CV81" s="563"/>
      <c r="CW81" s="432"/>
      <c r="CX81" s="131"/>
      <c r="CY81" s="421"/>
      <c r="CZ81" s="822"/>
      <c r="DA81" s="563"/>
      <c r="DB81" s="432"/>
      <c r="DC81" s="131"/>
      <c r="DD81" s="421"/>
      <c r="DE81" s="822"/>
      <c r="DF81" s="563"/>
      <c r="DG81" s="432"/>
      <c r="DH81" s="131"/>
      <c r="DI81" s="421"/>
      <c r="DJ81" s="822"/>
    </row>
    <row r="82" spans="1:114" ht="15.75" customHeight="1" x14ac:dyDescent="0.25">
      <c r="A82" s="829"/>
      <c r="B82" s="550" t="str">
        <f t="shared" si="59"/>
        <v>Sem34</v>
      </c>
      <c r="C82" s="423">
        <v>43699</v>
      </c>
      <c r="D82" s="832"/>
      <c r="E82" s="554"/>
      <c r="F82" s="432">
        <f>COUNTIFS(Datos!$D:$D,C82,Datos!$AD:$AD,$E$1)</f>
        <v>0</v>
      </c>
      <c r="G82" s="131">
        <v>0</v>
      </c>
      <c r="H82" s="421" t="str">
        <f t="shared" si="58"/>
        <v>S/D</v>
      </c>
      <c r="I82" s="822"/>
      <c r="J82" s="563"/>
      <c r="K82" s="432">
        <f>COUNTIFS(Datos!D:D,C82,Datos!AD:AD,$J$1)</f>
        <v>1</v>
      </c>
      <c r="L82" s="131">
        <v>3</v>
      </c>
      <c r="M82" s="421">
        <f t="shared" si="60"/>
        <v>0.75</v>
      </c>
      <c r="N82" s="822"/>
      <c r="O82" s="563"/>
      <c r="P82" s="432">
        <f>COUNTIFS(Datos!$D:$D,C82,Datos!$AD:$AD,$O$1)</f>
        <v>0</v>
      </c>
      <c r="Q82" s="131">
        <v>0</v>
      </c>
      <c r="R82" s="421" t="str">
        <f t="shared" si="61"/>
        <v>S/D</v>
      </c>
      <c r="S82" s="822"/>
      <c r="T82" s="563"/>
      <c r="U82" s="432">
        <f>COUNTIFS(Datos!$D:$D,C82,Datos!$AD:$AD,$T$1)</f>
        <v>0</v>
      </c>
      <c r="V82" s="131">
        <v>1</v>
      </c>
      <c r="W82" s="421">
        <f t="shared" si="62"/>
        <v>1</v>
      </c>
      <c r="X82" s="822"/>
      <c r="Y82" s="563"/>
      <c r="Z82" s="432">
        <f>COUNTIFS(Datos!$D:$D,C82,Datos!$AD:$AD,$Y$1)</f>
        <v>0</v>
      </c>
      <c r="AA82" s="131">
        <v>0</v>
      </c>
      <c r="AB82" s="421" t="str">
        <f t="shared" si="63"/>
        <v>S/D</v>
      </c>
      <c r="AC82" s="822"/>
      <c r="AD82" s="563"/>
      <c r="AE82" s="432">
        <f>COUNTIFS(Datos!$D:$D,C82,Datos!$AD:$AD,$AD$1)</f>
        <v>0</v>
      </c>
      <c r="AF82" s="131">
        <v>0</v>
      </c>
      <c r="AG82" s="421" t="str">
        <f t="shared" si="64"/>
        <v>S/D</v>
      </c>
      <c r="AH82" s="822"/>
      <c r="AI82" s="563"/>
      <c r="AJ82" s="432">
        <f>COUNTIFS(Datos!$D:$D,C82,Datos!$AD:$AD,$AI$1)</f>
        <v>0</v>
      </c>
      <c r="AK82" s="131">
        <v>0</v>
      </c>
      <c r="AL82" s="421" t="str">
        <f t="shared" si="65"/>
        <v>S/D</v>
      </c>
      <c r="AM82" s="822"/>
      <c r="AN82" s="563"/>
      <c r="AO82" s="432">
        <f>COUNTIFS(Datos!$D:$D,C82,Datos!$AD:$AD,$AN$1)</f>
        <v>0</v>
      </c>
      <c r="AP82" s="131">
        <v>0</v>
      </c>
      <c r="AQ82" s="421" t="str">
        <f t="shared" si="66"/>
        <v>S/D</v>
      </c>
      <c r="AR82" s="822"/>
      <c r="AS82" s="563"/>
      <c r="AT82" s="432">
        <f>COUNTIFS(Datos!$D:$D,C82,Datos!$AD:$AD,$AS$1)</f>
        <v>1</v>
      </c>
      <c r="AU82" s="131">
        <v>1</v>
      </c>
      <c r="AV82" s="421">
        <f t="shared" si="67"/>
        <v>0.5</v>
      </c>
      <c r="AW82" s="822"/>
      <c r="AX82" s="563"/>
      <c r="AY82" s="432">
        <f>COUNTIFS(Datos!$D:$D,C82,Datos!$AD:$AD,$AX$1)</f>
        <v>0</v>
      </c>
      <c r="AZ82" s="131">
        <v>0</v>
      </c>
      <c r="BA82" s="421" t="str">
        <f t="shared" si="68"/>
        <v>S/D</v>
      </c>
      <c r="BB82" s="822"/>
      <c r="BC82" s="563"/>
      <c r="BD82" s="432">
        <f>COUNTIFS(Datos!$D:$D,C82,Datos!$AD:$AD,$BC$1)</f>
        <v>0</v>
      </c>
      <c r="BE82" s="131">
        <v>0</v>
      </c>
      <c r="BF82" s="421" t="str">
        <f t="shared" si="69"/>
        <v>S/D</v>
      </c>
      <c r="BG82" s="822"/>
      <c r="BH82" s="563"/>
      <c r="BI82" s="432">
        <f>COUNTIFS(Datos!$D:$D,$C82,Datos!$AD:$AD,BH$1)</f>
        <v>0</v>
      </c>
      <c r="BJ82" s="131">
        <v>0</v>
      </c>
      <c r="BK82" s="421" t="str">
        <f t="shared" si="70"/>
        <v>S/D</v>
      </c>
      <c r="BL82" s="822"/>
      <c r="BM82" s="563"/>
      <c r="BN82" s="432"/>
      <c r="BO82" s="131"/>
      <c r="BP82" s="421"/>
      <c r="BQ82" s="822"/>
      <c r="BR82" s="563"/>
      <c r="BS82" s="432"/>
      <c r="BT82" s="131"/>
      <c r="BU82" s="421"/>
      <c r="BV82" s="822"/>
      <c r="BW82" s="563"/>
      <c r="BX82" s="432"/>
      <c r="BY82" s="131"/>
      <c r="BZ82" s="421"/>
      <c r="CA82" s="822"/>
      <c r="CB82" s="563"/>
      <c r="CC82" s="432"/>
      <c r="CD82" s="131"/>
      <c r="CE82" s="421"/>
      <c r="CF82" s="822"/>
      <c r="CG82" s="563"/>
      <c r="CH82" s="432"/>
      <c r="CI82" s="131"/>
      <c r="CJ82" s="421"/>
      <c r="CK82" s="822"/>
      <c r="CL82" s="563"/>
      <c r="CM82" s="432"/>
      <c r="CN82" s="131"/>
      <c r="CO82" s="421"/>
      <c r="CP82" s="822"/>
      <c r="CQ82" s="563"/>
      <c r="CR82" s="432"/>
      <c r="CS82" s="131"/>
      <c r="CT82" s="421"/>
      <c r="CU82" s="822"/>
      <c r="CV82" s="563"/>
      <c r="CW82" s="432"/>
      <c r="CX82" s="131"/>
      <c r="CY82" s="421"/>
      <c r="CZ82" s="822"/>
      <c r="DA82" s="563"/>
      <c r="DB82" s="432"/>
      <c r="DC82" s="131"/>
      <c r="DD82" s="421"/>
      <c r="DE82" s="822"/>
      <c r="DF82" s="563"/>
      <c r="DG82" s="432"/>
      <c r="DH82" s="131"/>
      <c r="DI82" s="421"/>
      <c r="DJ82" s="822"/>
    </row>
    <row r="83" spans="1:114" s="99" customFormat="1" ht="15.75" customHeight="1" thickBot="1" x14ac:dyDescent="0.3">
      <c r="A83" s="830"/>
      <c r="B83" s="551" t="str">
        <f t="shared" si="59"/>
        <v>Sem34</v>
      </c>
      <c r="C83" s="425">
        <v>43700</v>
      </c>
      <c r="D83" s="833"/>
      <c r="E83" s="555"/>
      <c r="F83" s="440">
        <f>COUNTIFS(Datos!$D:$D,C83,Datos!$AD:$AD,$E$1)</f>
        <v>0</v>
      </c>
      <c r="G83" s="441">
        <v>0</v>
      </c>
      <c r="H83" s="422" t="str">
        <f t="shared" si="58"/>
        <v>S/D</v>
      </c>
      <c r="I83" s="823"/>
      <c r="J83" s="564"/>
      <c r="K83" s="440">
        <f>COUNTIFS(Datos!D:D,C83,Datos!AD:AD,$J$1)</f>
        <v>1</v>
      </c>
      <c r="L83" s="441">
        <v>6</v>
      </c>
      <c r="M83" s="422">
        <f t="shared" si="60"/>
        <v>0.8571428571428571</v>
      </c>
      <c r="N83" s="823"/>
      <c r="O83" s="564"/>
      <c r="P83" s="440">
        <f>COUNTIFS(Datos!$D:$D,C83,Datos!$AD:$AD,$O$1)</f>
        <v>0</v>
      </c>
      <c r="Q83" s="441">
        <v>2</v>
      </c>
      <c r="R83" s="422">
        <f t="shared" si="61"/>
        <v>1</v>
      </c>
      <c r="S83" s="823"/>
      <c r="T83" s="564"/>
      <c r="U83" s="440">
        <f>COUNTIFS(Datos!$D:$D,C83,Datos!$AD:$AD,$T$1)</f>
        <v>0</v>
      </c>
      <c r="V83" s="441">
        <v>0</v>
      </c>
      <c r="W83" s="422" t="str">
        <f t="shared" si="62"/>
        <v>S/D</v>
      </c>
      <c r="X83" s="823"/>
      <c r="Y83" s="564"/>
      <c r="Z83" s="440">
        <f>COUNTIFS(Datos!$D:$D,C83,Datos!$AD:$AD,$Y$1)</f>
        <v>0</v>
      </c>
      <c r="AA83" s="441">
        <v>0</v>
      </c>
      <c r="AB83" s="422" t="str">
        <f t="shared" si="63"/>
        <v>S/D</v>
      </c>
      <c r="AC83" s="823"/>
      <c r="AD83" s="564"/>
      <c r="AE83" s="440">
        <f>COUNTIFS(Datos!$D:$D,C83,Datos!$AD:$AD,$AD$1)</f>
        <v>0</v>
      </c>
      <c r="AF83" s="441">
        <v>0</v>
      </c>
      <c r="AG83" s="422" t="str">
        <f t="shared" si="64"/>
        <v>S/D</v>
      </c>
      <c r="AH83" s="823"/>
      <c r="AI83" s="564"/>
      <c r="AJ83" s="440">
        <f>COUNTIFS(Datos!$D:$D,C83,Datos!$AD:$AD,$AI$1)</f>
        <v>0</v>
      </c>
      <c r="AK83" s="441">
        <v>2</v>
      </c>
      <c r="AL83" s="422">
        <f t="shared" si="65"/>
        <v>1</v>
      </c>
      <c r="AM83" s="823"/>
      <c r="AN83" s="564"/>
      <c r="AO83" s="440">
        <f>COUNTIFS(Datos!$D:$D,C83,Datos!$AD:$AD,$AN$1)</f>
        <v>0</v>
      </c>
      <c r="AP83" s="441">
        <v>0</v>
      </c>
      <c r="AQ83" s="422" t="str">
        <f t="shared" si="66"/>
        <v>S/D</v>
      </c>
      <c r="AR83" s="823"/>
      <c r="AS83" s="564"/>
      <c r="AT83" s="440">
        <f>COUNTIFS(Datos!$D:$D,C83,Datos!$AD:$AD,$AS$1)</f>
        <v>1</v>
      </c>
      <c r="AU83" s="441">
        <v>3</v>
      </c>
      <c r="AV83" s="422">
        <f t="shared" si="67"/>
        <v>0.75</v>
      </c>
      <c r="AW83" s="823"/>
      <c r="AX83" s="564"/>
      <c r="AY83" s="440">
        <f>COUNTIFS(Datos!$D:$D,C83,Datos!$AD:$AD,$AX$1)</f>
        <v>0</v>
      </c>
      <c r="AZ83" s="441">
        <v>0</v>
      </c>
      <c r="BA83" s="422" t="str">
        <f t="shared" si="68"/>
        <v>S/D</v>
      </c>
      <c r="BB83" s="823"/>
      <c r="BC83" s="564"/>
      <c r="BD83" s="440">
        <f>COUNTIFS(Datos!$D:$D,C83,Datos!$AD:$AD,$BC$1)</f>
        <v>0</v>
      </c>
      <c r="BE83" s="441">
        <v>0</v>
      </c>
      <c r="BF83" s="422" t="str">
        <f t="shared" si="69"/>
        <v>S/D</v>
      </c>
      <c r="BG83" s="823"/>
      <c r="BH83" s="564"/>
      <c r="BI83" s="440">
        <f>COUNTIFS(Datos!$D:$D,$C83,Datos!$AD:$AD,BH$1)</f>
        <v>0</v>
      </c>
      <c r="BJ83" s="441">
        <v>0</v>
      </c>
      <c r="BK83" s="422" t="str">
        <f t="shared" si="70"/>
        <v>S/D</v>
      </c>
      <c r="BL83" s="823"/>
      <c r="BM83" s="564"/>
      <c r="BN83" s="440"/>
      <c r="BO83" s="441"/>
      <c r="BP83" s="422"/>
      <c r="BQ83" s="823"/>
      <c r="BR83" s="564"/>
      <c r="BS83" s="440"/>
      <c r="BT83" s="441"/>
      <c r="BU83" s="422"/>
      <c r="BV83" s="823"/>
      <c r="BW83" s="564"/>
      <c r="BX83" s="440"/>
      <c r="BY83" s="441"/>
      <c r="BZ83" s="422"/>
      <c r="CA83" s="823"/>
      <c r="CB83" s="564"/>
      <c r="CC83" s="440"/>
      <c r="CD83" s="441"/>
      <c r="CE83" s="422"/>
      <c r="CF83" s="823"/>
      <c r="CG83" s="564"/>
      <c r="CH83" s="440"/>
      <c r="CI83" s="441"/>
      <c r="CJ83" s="422"/>
      <c r="CK83" s="823"/>
      <c r="CL83" s="564"/>
      <c r="CM83" s="440"/>
      <c r="CN83" s="441"/>
      <c r="CO83" s="422"/>
      <c r="CP83" s="823"/>
      <c r="CQ83" s="564"/>
      <c r="CR83" s="440"/>
      <c r="CS83" s="441"/>
      <c r="CT83" s="422"/>
      <c r="CU83" s="823"/>
      <c r="CV83" s="564"/>
      <c r="CW83" s="440"/>
      <c r="CX83" s="441"/>
      <c r="CY83" s="422"/>
      <c r="CZ83" s="823"/>
      <c r="DA83" s="564"/>
      <c r="DB83" s="440"/>
      <c r="DC83" s="441"/>
      <c r="DD83" s="422"/>
      <c r="DE83" s="823"/>
      <c r="DF83" s="564"/>
      <c r="DG83" s="440"/>
      <c r="DH83" s="441"/>
      <c r="DI83" s="422"/>
      <c r="DJ83" s="823"/>
    </row>
    <row r="84" spans="1:114" ht="15.75" customHeight="1" x14ac:dyDescent="0.25">
      <c r="A84" s="828" t="s">
        <v>1006</v>
      </c>
      <c r="B84" s="550" t="str">
        <f t="shared" si="59"/>
        <v>Sem35</v>
      </c>
      <c r="C84" s="423">
        <v>43703</v>
      </c>
      <c r="D84" s="831">
        <v>0.92</v>
      </c>
      <c r="E84" s="556"/>
      <c r="F84" s="436">
        <f>COUNTIFS(Datos!$D:$D,C84,Datos!$AD:$AD,$E$1)</f>
        <v>0</v>
      </c>
      <c r="G84" s="437">
        <v>2</v>
      </c>
      <c r="H84" s="420">
        <f t="shared" si="58"/>
        <v>1</v>
      </c>
      <c r="I84" s="821">
        <f>IFERROR(SUM(G84:G88)/SUM(F84:G88),"S/D")</f>
        <v>1</v>
      </c>
      <c r="J84" s="565"/>
      <c r="K84" s="436">
        <f>COUNTIFS(Datos!D:D,C84,Datos!AD:AD,$J$1)</f>
        <v>0</v>
      </c>
      <c r="L84" s="437">
        <v>1</v>
      </c>
      <c r="M84" s="420">
        <f t="shared" si="60"/>
        <v>1</v>
      </c>
      <c r="N84" s="834">
        <f t="shared" si="71"/>
        <v>0.88888888888888884</v>
      </c>
      <c r="O84" s="565"/>
      <c r="P84" s="436">
        <f>COUNTIFS(Datos!$D:$D,C84,Datos!$AD:$AD,$O$1)</f>
        <v>0</v>
      </c>
      <c r="Q84" s="437">
        <v>1</v>
      </c>
      <c r="R84" s="420">
        <f t="shared" si="61"/>
        <v>1</v>
      </c>
      <c r="S84" s="821">
        <f t="shared" ref="S84" si="97">IFERROR(SUM(Q84:Q88)/SUM(P84:Q88),"S/D")</f>
        <v>1</v>
      </c>
      <c r="T84" s="565"/>
      <c r="U84" s="436">
        <f>COUNTIFS(Datos!$D:$D,C84,Datos!$AD:$AD,$T$1)</f>
        <v>0</v>
      </c>
      <c r="V84" s="437">
        <v>2</v>
      </c>
      <c r="W84" s="420">
        <f t="shared" si="62"/>
        <v>1</v>
      </c>
      <c r="X84" s="821">
        <f t="shared" ref="X84" si="98">IFERROR(SUM(V84:V88)/SUM(U84:V88),"S/D")</f>
        <v>1</v>
      </c>
      <c r="Y84" s="565"/>
      <c r="Z84" s="436">
        <f>COUNTIFS(Datos!$D:$D,C84,Datos!$AD:$AD,$Y$1)</f>
        <v>0</v>
      </c>
      <c r="AA84" s="437">
        <v>0</v>
      </c>
      <c r="AB84" s="420" t="str">
        <f t="shared" si="63"/>
        <v>S/D</v>
      </c>
      <c r="AC84" s="821">
        <f t="shared" ref="AC84" si="99">IFERROR(SUM(AA84:AA88)/SUM(Z84:AA88),"S/D")</f>
        <v>1</v>
      </c>
      <c r="AD84" s="565"/>
      <c r="AE84" s="436">
        <f>COUNTIFS(Datos!$D:$D,C84,Datos!$AD:$AD,$AD$1)</f>
        <v>0</v>
      </c>
      <c r="AF84" s="437">
        <v>0</v>
      </c>
      <c r="AG84" s="420" t="str">
        <f t="shared" si="64"/>
        <v>S/D</v>
      </c>
      <c r="AH84" s="821">
        <f t="shared" ref="AH84" si="100">IFERROR(SUM(AF84:AF88)/SUM(AE84:AF88),"S/D")</f>
        <v>1</v>
      </c>
      <c r="AI84" s="565"/>
      <c r="AJ84" s="436">
        <f>COUNTIFS(Datos!$D:$D,C84,Datos!$AD:$AD,$AI$1)</f>
        <v>0</v>
      </c>
      <c r="AK84" s="437">
        <v>0</v>
      </c>
      <c r="AL84" s="420" t="str">
        <f t="shared" si="65"/>
        <v>S/D</v>
      </c>
      <c r="AM84" s="821">
        <f t="shared" ref="AM84" si="101">IFERROR(SUM(AK84:AK88)/SUM(AJ84:AK88),"S/D")</f>
        <v>1</v>
      </c>
      <c r="AN84" s="565"/>
      <c r="AO84" s="436">
        <f>COUNTIFS(Datos!$D:$D,C84,Datos!$AD:$AD,$AN$1)</f>
        <v>0</v>
      </c>
      <c r="AP84" s="437">
        <v>0</v>
      </c>
      <c r="AQ84" s="420" t="str">
        <f t="shared" si="66"/>
        <v>S/D</v>
      </c>
      <c r="AR84" s="821">
        <f t="shared" ref="AR84" si="102">IFERROR(SUM(AP84:AP88)/SUM(AO84:AP88),"S/D")</f>
        <v>1</v>
      </c>
      <c r="AS84" s="565"/>
      <c r="AT84" s="436">
        <f>COUNTIFS(Datos!$D:$D,C84,Datos!$AD:$AD,$AS$1)</f>
        <v>0</v>
      </c>
      <c r="AU84" s="437">
        <v>2</v>
      </c>
      <c r="AV84" s="420">
        <f t="shared" si="67"/>
        <v>1</v>
      </c>
      <c r="AW84" s="821">
        <f t="shared" ref="AW84" si="103">IFERROR(SUM(AU84:AU88)/SUM(AT84:AU88),"S/D")</f>
        <v>1</v>
      </c>
      <c r="AX84" s="565"/>
      <c r="AY84" s="436">
        <f>COUNTIFS(Datos!$D:$D,C84,Datos!$AD:$AD,$AX$1)</f>
        <v>0</v>
      </c>
      <c r="AZ84" s="437">
        <v>1</v>
      </c>
      <c r="BA84" s="420">
        <f t="shared" si="68"/>
        <v>1</v>
      </c>
      <c r="BB84" s="821">
        <f t="shared" ref="BB84" si="104">IFERROR(SUM(AZ84:AZ88)/SUM(AY84:AZ88),"S/D")</f>
        <v>1</v>
      </c>
      <c r="BC84" s="565"/>
      <c r="BD84" s="436">
        <f>COUNTIFS(Datos!$D:$D,C84,Datos!$AD:$AD,$BC$1)</f>
        <v>0</v>
      </c>
      <c r="BE84" s="437">
        <v>1</v>
      </c>
      <c r="BF84" s="420">
        <f t="shared" si="69"/>
        <v>1</v>
      </c>
      <c r="BG84" s="821">
        <f t="shared" ref="BG84" si="105">IFERROR(SUM(BE84:BE88)/SUM(BD84:BE88),"S/D")</f>
        <v>1</v>
      </c>
      <c r="BH84" s="565"/>
      <c r="BI84" s="436">
        <f>COUNTIFS(Datos!$D:$D,$C84,Datos!$AD:$AD,BH$1)</f>
        <v>0</v>
      </c>
      <c r="BJ84" s="437">
        <v>0</v>
      </c>
      <c r="BK84" s="420" t="str">
        <f t="shared" si="70"/>
        <v>S/D</v>
      </c>
      <c r="BL84" s="821" t="str">
        <f t="shared" ref="BL84" si="106">IFERROR(SUM(BJ84:BJ88)/SUM(BI84:BJ88),"S/D")</f>
        <v>S/D</v>
      </c>
      <c r="BM84" s="565"/>
      <c r="BN84" s="436"/>
      <c r="BO84" s="437"/>
      <c r="BP84" s="420"/>
      <c r="BQ84" s="821"/>
      <c r="BR84" s="565"/>
      <c r="BS84" s="436"/>
      <c r="BT84" s="437"/>
      <c r="BU84" s="420"/>
      <c r="BV84" s="821"/>
      <c r="BW84" s="565"/>
      <c r="BX84" s="436"/>
      <c r="BY84" s="437"/>
      <c r="BZ84" s="420"/>
      <c r="CA84" s="821"/>
      <c r="CB84" s="565"/>
      <c r="CC84" s="436"/>
      <c r="CD84" s="437"/>
      <c r="CE84" s="420"/>
      <c r="CF84" s="821"/>
      <c r="CG84" s="565"/>
      <c r="CH84" s="436"/>
      <c r="CI84" s="437"/>
      <c r="CJ84" s="420"/>
      <c r="CK84" s="821"/>
      <c r="CL84" s="565"/>
      <c r="CM84" s="436"/>
      <c r="CN84" s="437"/>
      <c r="CO84" s="420"/>
      <c r="CP84" s="821"/>
      <c r="CQ84" s="565"/>
      <c r="CR84" s="436"/>
      <c r="CS84" s="437"/>
      <c r="CT84" s="420"/>
      <c r="CU84" s="821"/>
      <c r="CV84" s="565"/>
      <c r="CW84" s="436"/>
      <c r="CX84" s="437"/>
      <c r="CY84" s="420"/>
      <c r="CZ84" s="821"/>
      <c r="DA84" s="565"/>
      <c r="DB84" s="436"/>
      <c r="DC84" s="437"/>
      <c r="DD84" s="420"/>
      <c r="DE84" s="821"/>
      <c r="DF84" s="565"/>
      <c r="DG84" s="436"/>
      <c r="DH84" s="437"/>
      <c r="DI84" s="420"/>
      <c r="DJ84" s="821"/>
    </row>
    <row r="85" spans="1:114" ht="15.75" customHeight="1" x14ac:dyDescent="0.25">
      <c r="A85" s="829"/>
      <c r="B85" s="550" t="str">
        <f t="shared" si="59"/>
        <v>Sem35</v>
      </c>
      <c r="C85" s="423">
        <v>43704</v>
      </c>
      <c r="D85" s="832"/>
      <c r="E85" s="554"/>
      <c r="F85" s="432">
        <f>COUNTIFS(Datos!$D:$D,C85,Datos!$AD:$AD,$E$1)</f>
        <v>0</v>
      </c>
      <c r="G85" s="131">
        <v>0</v>
      </c>
      <c r="H85" s="421" t="str">
        <f t="shared" si="58"/>
        <v>S/D</v>
      </c>
      <c r="I85" s="822"/>
      <c r="J85" s="563"/>
      <c r="K85" s="432">
        <f>COUNTIFS(Datos!D:D,C85,Datos!AD:AD,$J$1)</f>
        <v>1</v>
      </c>
      <c r="L85" s="131">
        <v>1</v>
      </c>
      <c r="M85" s="421">
        <f t="shared" si="60"/>
        <v>0.5</v>
      </c>
      <c r="N85" s="835"/>
      <c r="O85" s="563"/>
      <c r="P85" s="432">
        <f>COUNTIFS(Datos!$D:$D,C85,Datos!$AD:$AD,$O$1)</f>
        <v>0</v>
      </c>
      <c r="Q85" s="131">
        <v>0</v>
      </c>
      <c r="R85" s="421" t="str">
        <f t="shared" si="61"/>
        <v>S/D</v>
      </c>
      <c r="S85" s="822"/>
      <c r="T85" s="563"/>
      <c r="U85" s="432">
        <f>COUNTIFS(Datos!$D:$D,C85,Datos!$AD:$AD,$T$1)</f>
        <v>0</v>
      </c>
      <c r="V85" s="131">
        <v>0</v>
      </c>
      <c r="W85" s="421" t="str">
        <f t="shared" si="62"/>
        <v>S/D</v>
      </c>
      <c r="X85" s="822"/>
      <c r="Y85" s="563"/>
      <c r="Z85" s="432">
        <f>COUNTIFS(Datos!$D:$D,C85,Datos!$AD:$AD,$Y$1)</f>
        <v>0</v>
      </c>
      <c r="AA85" s="131">
        <v>1</v>
      </c>
      <c r="AB85" s="421">
        <f t="shared" si="63"/>
        <v>1</v>
      </c>
      <c r="AC85" s="822"/>
      <c r="AD85" s="563"/>
      <c r="AE85" s="432">
        <f>COUNTIFS(Datos!$D:$D,C85,Datos!$AD:$AD,$AD$1)</f>
        <v>0</v>
      </c>
      <c r="AF85" s="131">
        <v>0</v>
      </c>
      <c r="AG85" s="421" t="str">
        <f t="shared" si="64"/>
        <v>S/D</v>
      </c>
      <c r="AH85" s="822"/>
      <c r="AI85" s="563"/>
      <c r="AJ85" s="432">
        <f>COUNTIFS(Datos!$D:$D,C85,Datos!$AD:$AD,$AI$1)</f>
        <v>0</v>
      </c>
      <c r="AK85" s="131">
        <v>1</v>
      </c>
      <c r="AL85" s="421">
        <f t="shared" si="65"/>
        <v>1</v>
      </c>
      <c r="AM85" s="822"/>
      <c r="AN85" s="563"/>
      <c r="AO85" s="432">
        <f>COUNTIFS(Datos!$D:$D,C85,Datos!$AD:$AD,$AN$1)</f>
        <v>0</v>
      </c>
      <c r="AP85" s="131">
        <v>0</v>
      </c>
      <c r="AQ85" s="421" t="str">
        <f t="shared" si="66"/>
        <v>S/D</v>
      </c>
      <c r="AR85" s="822"/>
      <c r="AS85" s="563"/>
      <c r="AT85" s="432">
        <f>COUNTIFS(Datos!$D:$D,C85,Datos!$AD:$AD,$AS$1)</f>
        <v>0</v>
      </c>
      <c r="AU85" s="131">
        <v>3</v>
      </c>
      <c r="AV85" s="421">
        <f t="shared" si="67"/>
        <v>1</v>
      </c>
      <c r="AW85" s="822"/>
      <c r="AX85" s="563"/>
      <c r="AY85" s="432">
        <f>COUNTIFS(Datos!$D:$D,C85,Datos!$AD:$AD,$AX$1)</f>
        <v>0</v>
      </c>
      <c r="AZ85" s="131">
        <v>0</v>
      </c>
      <c r="BA85" s="421" t="str">
        <f t="shared" si="68"/>
        <v>S/D</v>
      </c>
      <c r="BB85" s="822"/>
      <c r="BC85" s="563"/>
      <c r="BD85" s="432">
        <f>COUNTIFS(Datos!$D:$D,C85,Datos!$AD:$AD,$BC$1)</f>
        <v>0</v>
      </c>
      <c r="BE85" s="131">
        <v>0</v>
      </c>
      <c r="BF85" s="421" t="str">
        <f t="shared" si="69"/>
        <v>S/D</v>
      </c>
      <c r="BG85" s="822"/>
      <c r="BH85" s="563"/>
      <c r="BI85" s="432">
        <f>COUNTIFS(Datos!$D:$D,$C85,Datos!$AD:$AD,BH$1)</f>
        <v>0</v>
      </c>
      <c r="BJ85" s="131">
        <v>0</v>
      </c>
      <c r="BK85" s="421" t="str">
        <f t="shared" si="70"/>
        <v>S/D</v>
      </c>
      <c r="BL85" s="822"/>
      <c r="BM85" s="563"/>
      <c r="BN85" s="432"/>
      <c r="BO85" s="131"/>
      <c r="BP85" s="421"/>
      <c r="BQ85" s="822"/>
      <c r="BR85" s="563"/>
      <c r="BS85" s="432"/>
      <c r="BT85" s="131"/>
      <c r="BU85" s="421"/>
      <c r="BV85" s="822"/>
      <c r="BW85" s="563"/>
      <c r="BX85" s="432"/>
      <c r="BY85" s="131"/>
      <c r="BZ85" s="421"/>
      <c r="CA85" s="822"/>
      <c r="CB85" s="563"/>
      <c r="CC85" s="432"/>
      <c r="CD85" s="131"/>
      <c r="CE85" s="421"/>
      <c r="CF85" s="822"/>
      <c r="CG85" s="563"/>
      <c r="CH85" s="432"/>
      <c r="CI85" s="131"/>
      <c r="CJ85" s="421"/>
      <c r="CK85" s="822"/>
      <c r="CL85" s="563"/>
      <c r="CM85" s="432"/>
      <c r="CN85" s="131"/>
      <c r="CO85" s="421"/>
      <c r="CP85" s="822"/>
      <c r="CQ85" s="563"/>
      <c r="CR85" s="432"/>
      <c r="CS85" s="131"/>
      <c r="CT85" s="421"/>
      <c r="CU85" s="822"/>
      <c r="CV85" s="563"/>
      <c r="CW85" s="432"/>
      <c r="CX85" s="131"/>
      <c r="CY85" s="421"/>
      <c r="CZ85" s="822"/>
      <c r="DA85" s="563"/>
      <c r="DB85" s="432"/>
      <c r="DC85" s="131"/>
      <c r="DD85" s="421"/>
      <c r="DE85" s="822"/>
      <c r="DF85" s="563"/>
      <c r="DG85" s="432"/>
      <c r="DH85" s="131"/>
      <c r="DI85" s="421"/>
      <c r="DJ85" s="822"/>
    </row>
    <row r="86" spans="1:114" ht="15.75" customHeight="1" x14ac:dyDescent="0.25">
      <c r="A86" s="829"/>
      <c r="B86" s="550" t="str">
        <f t="shared" si="59"/>
        <v>Sem35</v>
      </c>
      <c r="C86" s="423">
        <v>43705</v>
      </c>
      <c r="D86" s="832"/>
      <c r="E86" s="554"/>
      <c r="F86" s="432">
        <f>COUNTIFS(Datos!$D:$D,C86,Datos!$AD:$AD,$E$1)</f>
        <v>0</v>
      </c>
      <c r="G86" s="131">
        <v>1</v>
      </c>
      <c r="H86" s="421">
        <f t="shared" si="58"/>
        <v>1</v>
      </c>
      <c r="I86" s="822"/>
      <c r="J86" s="563"/>
      <c r="K86" s="432">
        <f>COUNTIFS(Datos!D:D,C86,Datos!AD:AD,$J$1)</f>
        <v>0</v>
      </c>
      <c r="L86" s="131">
        <v>3</v>
      </c>
      <c r="M86" s="421">
        <f t="shared" si="60"/>
        <v>1</v>
      </c>
      <c r="N86" s="835"/>
      <c r="O86" s="563"/>
      <c r="P86" s="432">
        <f>COUNTIFS(Datos!$D:$D,C86,Datos!$AD:$AD,$O$1)</f>
        <v>0</v>
      </c>
      <c r="Q86" s="131">
        <v>1</v>
      </c>
      <c r="R86" s="421">
        <f t="shared" si="61"/>
        <v>1</v>
      </c>
      <c r="S86" s="822"/>
      <c r="T86" s="563"/>
      <c r="U86" s="432">
        <f>COUNTIFS(Datos!$D:$D,C86,Datos!$AD:$AD,$T$1)</f>
        <v>0</v>
      </c>
      <c r="V86" s="131">
        <v>2</v>
      </c>
      <c r="W86" s="421">
        <f t="shared" si="62"/>
        <v>1</v>
      </c>
      <c r="X86" s="822"/>
      <c r="Y86" s="563"/>
      <c r="Z86" s="432">
        <f>COUNTIFS(Datos!$D:$D,C86,Datos!$AD:$AD,$Y$1)</f>
        <v>0</v>
      </c>
      <c r="AA86" s="131">
        <v>1</v>
      </c>
      <c r="AB86" s="421">
        <f t="shared" si="63"/>
        <v>1</v>
      </c>
      <c r="AC86" s="822"/>
      <c r="AD86" s="563"/>
      <c r="AE86" s="432">
        <f>COUNTIFS(Datos!$D:$D,C86,Datos!$AD:$AD,$AD$1)</f>
        <v>0</v>
      </c>
      <c r="AF86" s="131">
        <v>1</v>
      </c>
      <c r="AG86" s="421">
        <f t="shared" si="64"/>
        <v>1</v>
      </c>
      <c r="AH86" s="822"/>
      <c r="AI86" s="563"/>
      <c r="AJ86" s="432">
        <f>COUNTIFS(Datos!$D:$D,C86,Datos!$AD:$AD,$AI$1)</f>
        <v>0</v>
      </c>
      <c r="AK86" s="131">
        <v>1</v>
      </c>
      <c r="AL86" s="421">
        <f t="shared" si="65"/>
        <v>1</v>
      </c>
      <c r="AM86" s="822"/>
      <c r="AN86" s="563"/>
      <c r="AO86" s="432">
        <f>COUNTIFS(Datos!$D:$D,C86,Datos!$AD:$AD,$AN$1)</f>
        <v>0</v>
      </c>
      <c r="AP86" s="131">
        <v>0</v>
      </c>
      <c r="AQ86" s="421" t="str">
        <f t="shared" si="66"/>
        <v>S/D</v>
      </c>
      <c r="AR86" s="822"/>
      <c r="AS86" s="563"/>
      <c r="AT86" s="432">
        <f>COUNTIFS(Datos!$D:$D,C86,Datos!$AD:$AD,$AS$1)</f>
        <v>0</v>
      </c>
      <c r="AU86" s="131">
        <v>3</v>
      </c>
      <c r="AV86" s="421">
        <f t="shared" si="67"/>
        <v>1</v>
      </c>
      <c r="AW86" s="822"/>
      <c r="AX86" s="563"/>
      <c r="AY86" s="432">
        <f>COUNTIFS(Datos!$D:$D,C86,Datos!$AD:$AD,$AX$1)</f>
        <v>0</v>
      </c>
      <c r="AZ86" s="131">
        <v>0</v>
      </c>
      <c r="BA86" s="421" t="str">
        <f t="shared" si="68"/>
        <v>S/D</v>
      </c>
      <c r="BB86" s="822"/>
      <c r="BC86" s="563"/>
      <c r="BD86" s="432">
        <f>COUNTIFS(Datos!$D:$D,C86,Datos!$AD:$AD,$BC$1)</f>
        <v>0</v>
      </c>
      <c r="BE86" s="131">
        <v>0</v>
      </c>
      <c r="BF86" s="421" t="str">
        <f t="shared" si="69"/>
        <v>S/D</v>
      </c>
      <c r="BG86" s="822"/>
      <c r="BH86" s="563"/>
      <c r="BI86" s="432">
        <f>COUNTIFS(Datos!$D:$D,$C86,Datos!$AD:$AD,BH$1)</f>
        <v>0</v>
      </c>
      <c r="BJ86" s="131">
        <v>0</v>
      </c>
      <c r="BK86" s="421" t="str">
        <f t="shared" si="70"/>
        <v>S/D</v>
      </c>
      <c r="BL86" s="822"/>
      <c r="BM86" s="563"/>
      <c r="BN86" s="432"/>
      <c r="BO86" s="131"/>
      <c r="BP86" s="421"/>
      <c r="BQ86" s="822"/>
      <c r="BR86" s="563"/>
      <c r="BS86" s="432"/>
      <c r="BT86" s="131"/>
      <c r="BU86" s="421"/>
      <c r="BV86" s="822"/>
      <c r="BW86" s="563"/>
      <c r="BX86" s="432"/>
      <c r="BY86" s="131"/>
      <c r="BZ86" s="421"/>
      <c r="CA86" s="822"/>
      <c r="CB86" s="563"/>
      <c r="CC86" s="432"/>
      <c r="CD86" s="131"/>
      <c r="CE86" s="421"/>
      <c r="CF86" s="822"/>
      <c r="CG86" s="563"/>
      <c r="CH86" s="432"/>
      <c r="CI86" s="131"/>
      <c r="CJ86" s="421"/>
      <c r="CK86" s="822"/>
      <c r="CL86" s="563"/>
      <c r="CM86" s="432"/>
      <c r="CN86" s="131"/>
      <c r="CO86" s="421"/>
      <c r="CP86" s="822"/>
      <c r="CQ86" s="563"/>
      <c r="CR86" s="432"/>
      <c r="CS86" s="131"/>
      <c r="CT86" s="421"/>
      <c r="CU86" s="822"/>
      <c r="CV86" s="563"/>
      <c r="CW86" s="432"/>
      <c r="CX86" s="131"/>
      <c r="CY86" s="421"/>
      <c r="CZ86" s="822"/>
      <c r="DA86" s="563"/>
      <c r="DB86" s="432"/>
      <c r="DC86" s="131"/>
      <c r="DD86" s="421"/>
      <c r="DE86" s="822"/>
      <c r="DF86" s="563"/>
      <c r="DG86" s="432"/>
      <c r="DH86" s="131"/>
      <c r="DI86" s="421"/>
      <c r="DJ86" s="822"/>
    </row>
    <row r="87" spans="1:114" ht="15.75" customHeight="1" x14ac:dyDescent="0.25">
      <c r="A87" s="829"/>
      <c r="B87" s="550" t="str">
        <f t="shared" si="59"/>
        <v>Sem35</v>
      </c>
      <c r="C87" s="423">
        <v>43706</v>
      </c>
      <c r="D87" s="832"/>
      <c r="E87" s="554"/>
      <c r="F87" s="432">
        <f>COUNTIFS(Datos!$D:$D,C87,Datos!$AD:$AD,$E$1)</f>
        <v>0</v>
      </c>
      <c r="G87" s="131">
        <v>0</v>
      </c>
      <c r="H87" s="421" t="str">
        <f t="shared" si="58"/>
        <v>S/D</v>
      </c>
      <c r="I87" s="822"/>
      <c r="J87" s="563"/>
      <c r="K87" s="432">
        <f>COUNTIFS(Datos!D:D,C87,Datos!AD:AD,$J$1)</f>
        <v>0</v>
      </c>
      <c r="L87" s="131">
        <v>6</v>
      </c>
      <c r="M87" s="421">
        <f t="shared" si="60"/>
        <v>1</v>
      </c>
      <c r="N87" s="835"/>
      <c r="O87" s="563"/>
      <c r="P87" s="432">
        <f>COUNTIFS(Datos!$D:$D,C87,Datos!$AD:$AD,$O$1)</f>
        <v>0</v>
      </c>
      <c r="Q87" s="131">
        <v>1</v>
      </c>
      <c r="R87" s="421">
        <f t="shared" si="61"/>
        <v>1</v>
      </c>
      <c r="S87" s="822"/>
      <c r="T87" s="563"/>
      <c r="U87" s="432">
        <f>COUNTIFS(Datos!$D:$D,C87,Datos!$AD:$AD,$T$1)</f>
        <v>0</v>
      </c>
      <c r="V87" s="131">
        <v>0</v>
      </c>
      <c r="W87" s="421" t="str">
        <f t="shared" si="62"/>
        <v>S/D</v>
      </c>
      <c r="X87" s="822"/>
      <c r="Y87" s="563"/>
      <c r="Z87" s="432">
        <f>COUNTIFS(Datos!$D:$D,C87,Datos!$AD:$AD,$Y$1)</f>
        <v>0</v>
      </c>
      <c r="AA87" s="131">
        <v>2</v>
      </c>
      <c r="AB87" s="421">
        <f t="shared" si="63"/>
        <v>1</v>
      </c>
      <c r="AC87" s="822"/>
      <c r="AD87" s="563"/>
      <c r="AE87" s="432">
        <f>COUNTIFS(Datos!$D:$D,C87,Datos!$AD:$AD,$AD$1)</f>
        <v>0</v>
      </c>
      <c r="AF87" s="131">
        <v>0</v>
      </c>
      <c r="AG87" s="421" t="str">
        <f t="shared" si="64"/>
        <v>S/D</v>
      </c>
      <c r="AH87" s="822"/>
      <c r="AI87" s="563"/>
      <c r="AJ87" s="432">
        <f>COUNTIFS(Datos!$D:$D,C87,Datos!$AD:$AD,$AI$1)</f>
        <v>0</v>
      </c>
      <c r="AK87" s="131">
        <v>0</v>
      </c>
      <c r="AL87" s="421" t="str">
        <f t="shared" si="65"/>
        <v>S/D</v>
      </c>
      <c r="AM87" s="822"/>
      <c r="AN87" s="563"/>
      <c r="AO87" s="432">
        <f>COUNTIFS(Datos!$D:$D,C87,Datos!$AD:$AD,$AN$1)</f>
        <v>0</v>
      </c>
      <c r="AP87" s="131">
        <v>1</v>
      </c>
      <c r="AQ87" s="421">
        <f t="shared" si="66"/>
        <v>1</v>
      </c>
      <c r="AR87" s="822"/>
      <c r="AS87" s="563"/>
      <c r="AT87" s="432">
        <f>COUNTIFS(Datos!$D:$D,C87,Datos!$AD:$AD,$AS$1)</f>
        <v>0</v>
      </c>
      <c r="AU87" s="131">
        <v>2</v>
      </c>
      <c r="AV87" s="421">
        <f t="shared" si="67"/>
        <v>1</v>
      </c>
      <c r="AW87" s="822"/>
      <c r="AX87" s="563"/>
      <c r="AY87" s="432">
        <f>COUNTIFS(Datos!$D:$D,C87,Datos!$AD:$AD,$AX$1)</f>
        <v>0</v>
      </c>
      <c r="AZ87" s="131">
        <v>0</v>
      </c>
      <c r="BA87" s="421" t="str">
        <f t="shared" si="68"/>
        <v>S/D</v>
      </c>
      <c r="BB87" s="822"/>
      <c r="BC87" s="563"/>
      <c r="BD87" s="432">
        <f>COUNTIFS(Datos!$D:$D,C87,Datos!$AD:$AD,$BC$1)</f>
        <v>0</v>
      </c>
      <c r="BE87" s="131">
        <v>6</v>
      </c>
      <c r="BF87" s="421">
        <f t="shared" si="69"/>
        <v>1</v>
      </c>
      <c r="BG87" s="822"/>
      <c r="BH87" s="563"/>
      <c r="BI87" s="432">
        <f>COUNTIFS(Datos!$D:$D,$C87,Datos!$AD:$AD,BH$1)</f>
        <v>0</v>
      </c>
      <c r="BJ87" s="131">
        <v>0</v>
      </c>
      <c r="BK87" s="421" t="str">
        <f t="shared" si="70"/>
        <v>S/D</v>
      </c>
      <c r="BL87" s="822"/>
      <c r="BM87" s="563"/>
      <c r="BN87" s="432"/>
      <c r="BO87" s="131"/>
      <c r="BP87" s="421"/>
      <c r="BQ87" s="822"/>
      <c r="BR87" s="563"/>
      <c r="BS87" s="432"/>
      <c r="BT87" s="131"/>
      <c r="BU87" s="421"/>
      <c r="BV87" s="822"/>
      <c r="BW87" s="563"/>
      <c r="BX87" s="432"/>
      <c r="BY87" s="131"/>
      <c r="BZ87" s="421"/>
      <c r="CA87" s="822"/>
      <c r="CB87" s="563"/>
      <c r="CC87" s="432"/>
      <c r="CD87" s="131"/>
      <c r="CE87" s="421"/>
      <c r="CF87" s="822"/>
      <c r="CG87" s="563"/>
      <c r="CH87" s="432"/>
      <c r="CI87" s="131"/>
      <c r="CJ87" s="421"/>
      <c r="CK87" s="822"/>
      <c r="CL87" s="563"/>
      <c r="CM87" s="432"/>
      <c r="CN87" s="131"/>
      <c r="CO87" s="421"/>
      <c r="CP87" s="822"/>
      <c r="CQ87" s="563"/>
      <c r="CR87" s="432"/>
      <c r="CS87" s="131"/>
      <c r="CT87" s="421"/>
      <c r="CU87" s="822"/>
      <c r="CV87" s="563"/>
      <c r="CW87" s="432"/>
      <c r="CX87" s="131"/>
      <c r="CY87" s="421"/>
      <c r="CZ87" s="822"/>
      <c r="DA87" s="563"/>
      <c r="DB87" s="432"/>
      <c r="DC87" s="131"/>
      <c r="DD87" s="421"/>
      <c r="DE87" s="822"/>
      <c r="DF87" s="563"/>
      <c r="DG87" s="432"/>
      <c r="DH87" s="131"/>
      <c r="DI87" s="421"/>
      <c r="DJ87" s="822"/>
    </row>
    <row r="88" spans="1:114" s="99" customFormat="1" ht="15.75" customHeight="1" thickBot="1" x14ac:dyDescent="0.3">
      <c r="A88" s="830"/>
      <c r="B88" s="551" t="str">
        <f t="shared" si="59"/>
        <v>Sem35</v>
      </c>
      <c r="C88" s="425">
        <v>43707</v>
      </c>
      <c r="D88" s="833"/>
      <c r="E88" s="555"/>
      <c r="F88" s="440">
        <f>COUNTIFS(Datos!$D:$D,C88,Datos!$AD:$AD,$E$1)</f>
        <v>0</v>
      </c>
      <c r="G88" s="441"/>
      <c r="H88" s="422" t="str">
        <f t="shared" si="58"/>
        <v>S/D</v>
      </c>
      <c r="I88" s="823"/>
      <c r="J88" s="564"/>
      <c r="K88" s="440">
        <f>COUNTIFS(Datos!D:D,C88,Datos!AD:AD,$J$1)</f>
        <v>1</v>
      </c>
      <c r="L88" s="441">
        <v>5</v>
      </c>
      <c r="M88" s="422">
        <f t="shared" si="60"/>
        <v>0.83333333333333337</v>
      </c>
      <c r="N88" s="836"/>
      <c r="O88" s="564"/>
      <c r="P88" s="440">
        <f>COUNTIFS(Datos!$D:$D,C88,Datos!$AD:$AD,$O$1)</f>
        <v>0</v>
      </c>
      <c r="Q88" s="441">
        <v>1</v>
      </c>
      <c r="R88" s="422">
        <f t="shared" si="61"/>
        <v>1</v>
      </c>
      <c r="S88" s="823"/>
      <c r="T88" s="564"/>
      <c r="U88" s="440">
        <f>COUNTIFS(Datos!$D:$D,C88,Datos!$AD:$AD,$T$1)</f>
        <v>0</v>
      </c>
      <c r="V88" s="441">
        <v>0</v>
      </c>
      <c r="W88" s="422" t="str">
        <f t="shared" si="62"/>
        <v>S/D</v>
      </c>
      <c r="X88" s="823"/>
      <c r="Y88" s="564"/>
      <c r="Z88" s="440">
        <f>COUNTIFS(Datos!$D:$D,C88,Datos!$AD:$AD,$Y$1)</f>
        <v>0</v>
      </c>
      <c r="AA88" s="441">
        <v>1</v>
      </c>
      <c r="AB88" s="422">
        <f t="shared" si="63"/>
        <v>1</v>
      </c>
      <c r="AC88" s="823"/>
      <c r="AD88" s="564"/>
      <c r="AE88" s="440">
        <f>COUNTIFS(Datos!$D:$D,C88,Datos!$AD:$AD,$AD$1)</f>
        <v>0</v>
      </c>
      <c r="AF88" s="441">
        <v>0</v>
      </c>
      <c r="AG88" s="422" t="str">
        <f t="shared" si="64"/>
        <v>S/D</v>
      </c>
      <c r="AH88" s="823"/>
      <c r="AI88" s="564"/>
      <c r="AJ88" s="440">
        <f>COUNTIFS(Datos!$D:$D,C88,Datos!$AD:$AD,$AI$1)</f>
        <v>0</v>
      </c>
      <c r="AK88" s="441">
        <v>1</v>
      </c>
      <c r="AL88" s="422">
        <f t="shared" si="65"/>
        <v>1</v>
      </c>
      <c r="AM88" s="823"/>
      <c r="AN88" s="564"/>
      <c r="AO88" s="440">
        <f>COUNTIFS(Datos!$D:$D,C88,Datos!$AD:$AD,$AN$1)</f>
        <v>0</v>
      </c>
      <c r="AP88" s="441">
        <v>1</v>
      </c>
      <c r="AQ88" s="422">
        <f t="shared" si="66"/>
        <v>1</v>
      </c>
      <c r="AR88" s="823"/>
      <c r="AS88" s="564"/>
      <c r="AT88" s="440">
        <f>COUNTIFS(Datos!$D:$D,C88,Datos!$AD:$AD,$AS$1)</f>
        <v>0</v>
      </c>
      <c r="AU88" s="441">
        <v>0</v>
      </c>
      <c r="AV88" s="422" t="str">
        <f t="shared" si="67"/>
        <v>S/D</v>
      </c>
      <c r="AW88" s="823"/>
      <c r="AX88" s="564"/>
      <c r="AY88" s="440">
        <f>COUNTIFS(Datos!$D:$D,C88,Datos!$AD:$AD,$AX$1)</f>
        <v>0</v>
      </c>
      <c r="AZ88" s="441">
        <v>1</v>
      </c>
      <c r="BA88" s="422">
        <f t="shared" si="68"/>
        <v>1</v>
      </c>
      <c r="BB88" s="823"/>
      <c r="BC88" s="564"/>
      <c r="BD88" s="440">
        <f>COUNTIFS(Datos!$D:$D,C88,Datos!$AD:$AD,$BC$1)</f>
        <v>0</v>
      </c>
      <c r="BE88" s="441">
        <v>0</v>
      </c>
      <c r="BF88" s="422" t="str">
        <f t="shared" si="69"/>
        <v>S/D</v>
      </c>
      <c r="BG88" s="823"/>
      <c r="BH88" s="564"/>
      <c r="BI88" s="440">
        <f>COUNTIFS(Datos!$D:$D,$C88,Datos!$AD:$AD,BH$1)</f>
        <v>0</v>
      </c>
      <c r="BJ88" s="441">
        <v>0</v>
      </c>
      <c r="BK88" s="422" t="str">
        <f t="shared" si="70"/>
        <v>S/D</v>
      </c>
      <c r="BL88" s="823"/>
      <c r="BM88" s="564"/>
      <c r="BN88" s="440"/>
      <c r="BO88" s="441"/>
      <c r="BP88" s="422"/>
      <c r="BQ88" s="823"/>
      <c r="BR88" s="564"/>
      <c r="BS88" s="440"/>
      <c r="BT88" s="441"/>
      <c r="BU88" s="422"/>
      <c r="BV88" s="823"/>
      <c r="BW88" s="564"/>
      <c r="BX88" s="440"/>
      <c r="BY88" s="441"/>
      <c r="BZ88" s="422"/>
      <c r="CA88" s="823"/>
      <c r="CB88" s="564"/>
      <c r="CC88" s="440"/>
      <c r="CD88" s="441"/>
      <c r="CE88" s="422"/>
      <c r="CF88" s="823"/>
      <c r="CG88" s="564"/>
      <c r="CH88" s="440"/>
      <c r="CI88" s="441"/>
      <c r="CJ88" s="422"/>
      <c r="CK88" s="823"/>
      <c r="CL88" s="564"/>
      <c r="CM88" s="440"/>
      <c r="CN88" s="441"/>
      <c r="CO88" s="422"/>
      <c r="CP88" s="823"/>
      <c r="CQ88" s="564"/>
      <c r="CR88" s="440"/>
      <c r="CS88" s="441"/>
      <c r="CT88" s="422"/>
      <c r="CU88" s="823"/>
      <c r="CV88" s="564"/>
      <c r="CW88" s="440"/>
      <c r="CX88" s="441"/>
      <c r="CY88" s="422"/>
      <c r="CZ88" s="823"/>
      <c r="DA88" s="564"/>
      <c r="DB88" s="440"/>
      <c r="DC88" s="441"/>
      <c r="DD88" s="422"/>
      <c r="DE88" s="823"/>
      <c r="DF88" s="564"/>
      <c r="DG88" s="440"/>
      <c r="DH88" s="441"/>
      <c r="DI88" s="422"/>
      <c r="DJ88" s="823"/>
    </row>
    <row r="89" spans="1:114" s="474" customFormat="1" ht="15.75" customHeight="1" x14ac:dyDescent="0.25">
      <c r="A89" s="828" t="s">
        <v>1151</v>
      </c>
      <c r="B89" s="550" t="str">
        <f t="shared" si="59"/>
        <v>Sem36</v>
      </c>
      <c r="C89" s="423">
        <v>43710</v>
      </c>
      <c r="D89" s="831">
        <v>0.92</v>
      </c>
      <c r="E89" s="556"/>
      <c r="F89" s="436">
        <f>COUNTIFS(Datos!$D:$D,C89,Datos!$AD:$AD,$E$1)</f>
        <v>0</v>
      </c>
      <c r="G89" s="437">
        <v>0</v>
      </c>
      <c r="H89" s="420" t="str">
        <f t="shared" ref="H89:H93" si="107">IFERROR(G89/(G89+F89),"S/D")</f>
        <v>S/D</v>
      </c>
      <c r="I89" s="821">
        <f>IFERROR(SUM(G89:G93)/SUM(F89:G93),"S/D")</f>
        <v>0.6</v>
      </c>
      <c r="J89" s="565"/>
      <c r="K89" s="436">
        <f>COUNTIFS(Datos!D:D,C89,Datos!AD:AD,$J$1)</f>
        <v>0</v>
      </c>
      <c r="L89" s="437">
        <v>6</v>
      </c>
      <c r="M89" s="420">
        <f t="shared" ref="M89:M93" si="108">IFERROR(L89/(L89+K89),"S/D")</f>
        <v>1</v>
      </c>
      <c r="N89" s="834">
        <f>IFERROR(SUM(L89:L93)/SUM(K89:L93),"S/D")</f>
        <v>0.8666666666666667</v>
      </c>
      <c r="O89" s="565"/>
      <c r="P89" s="436">
        <f>COUNTIFS(Datos!$D:$D,C89,Datos!$AD:$AD,$O$1)</f>
        <v>0</v>
      </c>
      <c r="Q89" s="437">
        <v>0</v>
      </c>
      <c r="R89" s="420" t="str">
        <f t="shared" ref="R89:R93" si="109">IFERROR(Q89/(Q89+P89),"S/D")</f>
        <v>S/D</v>
      </c>
      <c r="S89" s="821">
        <f t="shared" ref="S89" si="110">IFERROR(SUM(Q89:Q93)/SUM(P89:Q93),"S/D")</f>
        <v>0.625</v>
      </c>
      <c r="T89" s="565"/>
      <c r="U89" s="436">
        <f>COUNTIFS(Datos!$D:$D,C89,Datos!$AD:$AD,$T$1)</f>
        <v>0</v>
      </c>
      <c r="V89" s="437">
        <v>0</v>
      </c>
      <c r="W89" s="420" t="str">
        <f t="shared" ref="W89:W93" si="111">IFERROR(V89/(V89+U89),"S/D")</f>
        <v>S/D</v>
      </c>
      <c r="X89" s="821">
        <f t="shared" ref="X89" si="112">IFERROR(SUM(V89:V93)/SUM(U89:V93),"S/D")</f>
        <v>1</v>
      </c>
      <c r="Y89" s="565"/>
      <c r="Z89" s="436">
        <f>COUNTIFS(Datos!$D:$D,C89,Datos!$AD:$AD,$Y$1)</f>
        <v>0</v>
      </c>
      <c r="AA89" s="437">
        <v>0</v>
      </c>
      <c r="AB89" s="420" t="str">
        <f t="shared" ref="AB89:AB93" si="113">IFERROR(AA89/(AA89+Z89),"S/D")</f>
        <v>S/D</v>
      </c>
      <c r="AC89" s="821">
        <f t="shared" ref="AC89" si="114">IFERROR(SUM(AA89:AA93)/SUM(Z89:AA93),"S/D")</f>
        <v>1</v>
      </c>
      <c r="AD89" s="565"/>
      <c r="AE89" s="436">
        <f>COUNTIFS(Datos!$D:$D,C89,Datos!$AD:$AD,$AD$1)</f>
        <v>0</v>
      </c>
      <c r="AF89" s="437">
        <v>0</v>
      </c>
      <c r="AG89" s="420" t="str">
        <f t="shared" ref="AG89:AG93" si="115">IFERROR(AF89/(AF89+AE89),"S/D")</f>
        <v>S/D</v>
      </c>
      <c r="AH89" s="821">
        <f t="shared" ref="AH89" si="116">IFERROR(SUM(AF89:AF93)/SUM(AE89:AF93),"S/D")</f>
        <v>1</v>
      </c>
      <c r="AI89" s="565"/>
      <c r="AJ89" s="436">
        <f>COUNTIFS(Datos!$D:$D,C89,Datos!$AD:$AD,$AI$1)</f>
        <v>0</v>
      </c>
      <c r="AK89" s="437">
        <v>0</v>
      </c>
      <c r="AL89" s="420" t="str">
        <f t="shared" ref="AL89:AL93" si="117">IFERROR(AK89/(AK89+AJ89),"S/D")</f>
        <v>S/D</v>
      </c>
      <c r="AM89" s="821" t="str">
        <f t="shared" ref="AM89" si="118">IFERROR(SUM(AK89:AK93)/SUM(AJ89:AK93),"S/D")</f>
        <v>S/D</v>
      </c>
      <c r="AN89" s="565"/>
      <c r="AO89" s="436">
        <f>COUNTIFS(Datos!$D:$D,C89,Datos!$AD:$AD,$AN$1)</f>
        <v>0</v>
      </c>
      <c r="AP89" s="437">
        <v>0</v>
      </c>
      <c r="AQ89" s="420" t="str">
        <f t="shared" ref="AQ89:AQ93" si="119">IFERROR(AP89/(AP89+AO89),"S/D")</f>
        <v>S/D</v>
      </c>
      <c r="AR89" s="821">
        <f t="shared" ref="AR89" si="120">IFERROR(SUM(AP89:AP93)/SUM(AO89:AP93),"S/D")</f>
        <v>0.83333333333333337</v>
      </c>
      <c r="AS89" s="565"/>
      <c r="AT89" s="436">
        <f>COUNTIFS(Datos!$D:$D,C89,Datos!$AD:$AD,$AS$1)</f>
        <v>0</v>
      </c>
      <c r="AU89" s="437">
        <v>5</v>
      </c>
      <c r="AV89" s="420">
        <f t="shared" ref="AV89:AV93" si="121">IFERROR(AU89/(AU89+AT89),"S/D")</f>
        <v>1</v>
      </c>
      <c r="AW89" s="821">
        <f t="shared" ref="AW89" si="122">IFERROR(SUM(AU89:AU93)/SUM(AT89:AU93),"S/D")</f>
        <v>0.83333333333333337</v>
      </c>
      <c r="AX89" s="565"/>
      <c r="AY89" s="436">
        <f>COUNTIFS(Datos!$D:$D,C89,Datos!$AD:$AD,$AX$1)</f>
        <v>0</v>
      </c>
      <c r="AZ89" s="437">
        <v>0</v>
      </c>
      <c r="BA89" s="420" t="str">
        <f t="shared" ref="BA89:BA93" si="123">IFERROR(AZ89/(AZ89+AY89),"S/D")</f>
        <v>S/D</v>
      </c>
      <c r="BB89" s="821">
        <f t="shared" ref="BB89" si="124">IFERROR(SUM(AZ89:AZ93)/SUM(AY89:AZ93),"S/D")</f>
        <v>0.5</v>
      </c>
      <c r="BC89" s="565"/>
      <c r="BD89" s="436">
        <f>COUNTIFS(Datos!$D:$D,C89,Datos!$AD:$AD,$BC$1)</f>
        <v>0</v>
      </c>
      <c r="BE89" s="437">
        <v>0</v>
      </c>
      <c r="BF89" s="420" t="str">
        <f t="shared" ref="BF89:BF93" si="125">IFERROR(BE89/(BE89+BD89),"S/D")</f>
        <v>S/D</v>
      </c>
      <c r="BG89" s="821">
        <f t="shared" ref="BG89" si="126">IFERROR(SUM(BE89:BE93)/SUM(BD89:BE93),"S/D")</f>
        <v>1</v>
      </c>
      <c r="BH89" s="565"/>
      <c r="BI89" s="436">
        <f>COUNTIFS(Datos!$D:$D,$C89,Datos!$AD:$AD,BH$1)</f>
        <v>0</v>
      </c>
      <c r="BJ89" s="437">
        <v>0</v>
      </c>
      <c r="BK89" s="420" t="str">
        <f t="shared" si="70"/>
        <v>S/D</v>
      </c>
      <c r="BL89" s="821">
        <f t="shared" ref="BL89" si="127">IFERROR(SUM(BJ89:BJ93)/SUM(BI89:BJ93),"S/D")</f>
        <v>1</v>
      </c>
      <c r="BM89" s="565"/>
      <c r="BN89" s="436"/>
      <c r="BO89" s="437"/>
      <c r="BP89" s="420"/>
      <c r="BQ89" s="821"/>
      <c r="BR89" s="565"/>
      <c r="BS89" s="436"/>
      <c r="BT89" s="437"/>
      <c r="BU89" s="420"/>
      <c r="BV89" s="821"/>
      <c r="BW89" s="565"/>
      <c r="BX89" s="436"/>
      <c r="BY89" s="437"/>
      <c r="BZ89" s="420"/>
      <c r="CA89" s="821"/>
      <c r="CB89" s="565"/>
      <c r="CC89" s="436"/>
      <c r="CD89" s="437"/>
      <c r="CE89" s="420"/>
      <c r="CF89" s="821"/>
      <c r="CG89" s="565"/>
      <c r="CH89" s="436"/>
      <c r="CI89" s="437"/>
      <c r="CJ89" s="420"/>
      <c r="CK89" s="821"/>
      <c r="CL89" s="565"/>
      <c r="CM89" s="436"/>
      <c r="CN89" s="437"/>
      <c r="CO89" s="420"/>
      <c r="CP89" s="821"/>
      <c r="CQ89" s="565"/>
      <c r="CR89" s="436"/>
      <c r="CS89" s="437"/>
      <c r="CT89" s="420"/>
      <c r="CU89" s="821"/>
      <c r="CV89" s="565"/>
      <c r="CW89" s="436"/>
      <c r="CX89" s="437"/>
      <c r="CY89" s="420"/>
      <c r="CZ89" s="821"/>
      <c r="DA89" s="565"/>
      <c r="DB89" s="436"/>
      <c r="DC89" s="437"/>
      <c r="DD89" s="420"/>
      <c r="DE89" s="821"/>
      <c r="DF89" s="565"/>
      <c r="DG89" s="436"/>
      <c r="DH89" s="437"/>
      <c r="DI89" s="420"/>
      <c r="DJ89" s="821"/>
    </row>
    <row r="90" spans="1:114" s="474" customFormat="1" ht="15.75" customHeight="1" x14ac:dyDescent="0.25">
      <c r="A90" s="829"/>
      <c r="B90" s="550" t="str">
        <f t="shared" si="59"/>
        <v>Sem36</v>
      </c>
      <c r="C90" s="423">
        <v>43711</v>
      </c>
      <c r="D90" s="832"/>
      <c r="E90" s="554"/>
      <c r="F90" s="432">
        <f>COUNTIFS(Datos!$D:$D,C90,Datos!$AD:$AD,$E$1)</f>
        <v>0</v>
      </c>
      <c r="G90" s="131">
        <v>0</v>
      </c>
      <c r="H90" s="421" t="str">
        <f t="shared" si="107"/>
        <v>S/D</v>
      </c>
      <c r="I90" s="822"/>
      <c r="J90" s="563"/>
      <c r="K90" s="432">
        <f>COUNTIFS(Datos!D:D,C90,Datos!AD:AD,$J$1)</f>
        <v>1</v>
      </c>
      <c r="L90" s="131">
        <v>4</v>
      </c>
      <c r="M90" s="421">
        <f t="shared" si="108"/>
        <v>0.8</v>
      </c>
      <c r="N90" s="835"/>
      <c r="O90" s="563"/>
      <c r="P90" s="432">
        <f>COUNTIFS(Datos!$D:$D,C90,Datos!$AD:$AD,$O$1)</f>
        <v>0</v>
      </c>
      <c r="Q90" s="131">
        <v>0</v>
      </c>
      <c r="R90" s="421" t="str">
        <f t="shared" si="109"/>
        <v>S/D</v>
      </c>
      <c r="S90" s="822"/>
      <c r="T90" s="563"/>
      <c r="U90" s="432">
        <f>COUNTIFS(Datos!$D:$D,C90,Datos!$AD:$AD,$T$1)</f>
        <v>0</v>
      </c>
      <c r="V90" s="131">
        <v>0</v>
      </c>
      <c r="W90" s="421" t="str">
        <f t="shared" si="111"/>
        <v>S/D</v>
      </c>
      <c r="X90" s="822"/>
      <c r="Y90" s="563"/>
      <c r="Z90" s="432">
        <f>COUNTIFS(Datos!$D:$D,C90,Datos!$AD:$AD,$Y$1)</f>
        <v>0</v>
      </c>
      <c r="AA90" s="131">
        <v>0</v>
      </c>
      <c r="AB90" s="421" t="str">
        <f t="shared" si="113"/>
        <v>S/D</v>
      </c>
      <c r="AC90" s="822"/>
      <c r="AD90" s="563"/>
      <c r="AE90" s="432">
        <f>COUNTIFS(Datos!$D:$D,C90,Datos!$AD:$AD,$AD$1)</f>
        <v>0</v>
      </c>
      <c r="AF90" s="131">
        <v>1</v>
      </c>
      <c r="AG90" s="421">
        <f t="shared" si="115"/>
        <v>1</v>
      </c>
      <c r="AH90" s="822"/>
      <c r="AI90" s="563"/>
      <c r="AJ90" s="432">
        <f>COUNTIFS(Datos!$D:$D,C90,Datos!$AD:$AD,$AI$1)</f>
        <v>0</v>
      </c>
      <c r="AK90" s="131">
        <v>0</v>
      </c>
      <c r="AL90" s="421" t="str">
        <f t="shared" si="117"/>
        <v>S/D</v>
      </c>
      <c r="AM90" s="822"/>
      <c r="AN90" s="563"/>
      <c r="AO90" s="432">
        <f>COUNTIFS(Datos!$D:$D,C90,Datos!$AD:$AD,$AN$1)</f>
        <v>0</v>
      </c>
      <c r="AP90" s="131">
        <v>3</v>
      </c>
      <c r="AQ90" s="421">
        <f t="shared" si="119"/>
        <v>1</v>
      </c>
      <c r="AR90" s="822"/>
      <c r="AS90" s="563"/>
      <c r="AT90" s="432">
        <f>COUNTIFS(Datos!$D:$D,C90,Datos!$AD:$AD,$AS$1)</f>
        <v>2</v>
      </c>
      <c r="AU90" s="131">
        <v>2</v>
      </c>
      <c r="AV90" s="421">
        <f t="shared" si="121"/>
        <v>0.5</v>
      </c>
      <c r="AW90" s="822"/>
      <c r="AX90" s="563"/>
      <c r="AY90" s="432">
        <f>COUNTIFS(Datos!$D:$D,C90,Datos!$AD:$AD,$AX$1)</f>
        <v>0</v>
      </c>
      <c r="AZ90" s="131">
        <v>0</v>
      </c>
      <c r="BA90" s="421" t="str">
        <f t="shared" si="123"/>
        <v>S/D</v>
      </c>
      <c r="BB90" s="822"/>
      <c r="BC90" s="563"/>
      <c r="BD90" s="432">
        <f>COUNTIFS(Datos!$D:$D,C90,Datos!$AD:$AD,$BC$1)</f>
        <v>0</v>
      </c>
      <c r="BE90" s="131">
        <v>0</v>
      </c>
      <c r="BF90" s="421" t="str">
        <f t="shared" si="125"/>
        <v>S/D</v>
      </c>
      <c r="BG90" s="822"/>
      <c r="BH90" s="563"/>
      <c r="BI90" s="432">
        <f>COUNTIFS(Datos!$D:$D,$C90,Datos!$AD:$AD,BH$1)</f>
        <v>0</v>
      </c>
      <c r="BJ90" s="131">
        <v>2</v>
      </c>
      <c r="BK90" s="421">
        <f t="shared" si="70"/>
        <v>1</v>
      </c>
      <c r="BL90" s="822"/>
      <c r="BM90" s="563"/>
      <c r="BN90" s="432"/>
      <c r="BO90" s="131"/>
      <c r="BP90" s="421"/>
      <c r="BQ90" s="822"/>
      <c r="BR90" s="563"/>
      <c r="BS90" s="432"/>
      <c r="BT90" s="131"/>
      <c r="BU90" s="421"/>
      <c r="BV90" s="822"/>
      <c r="BW90" s="563"/>
      <c r="BX90" s="432"/>
      <c r="BY90" s="131"/>
      <c r="BZ90" s="421"/>
      <c r="CA90" s="822"/>
      <c r="CB90" s="563"/>
      <c r="CC90" s="432"/>
      <c r="CD90" s="131"/>
      <c r="CE90" s="421"/>
      <c r="CF90" s="822"/>
      <c r="CG90" s="563"/>
      <c r="CH90" s="432"/>
      <c r="CI90" s="131"/>
      <c r="CJ90" s="421"/>
      <c r="CK90" s="822"/>
      <c r="CL90" s="563"/>
      <c r="CM90" s="432"/>
      <c r="CN90" s="131"/>
      <c r="CO90" s="421"/>
      <c r="CP90" s="822"/>
      <c r="CQ90" s="563"/>
      <c r="CR90" s="432"/>
      <c r="CS90" s="131"/>
      <c r="CT90" s="421"/>
      <c r="CU90" s="822"/>
      <c r="CV90" s="563"/>
      <c r="CW90" s="432"/>
      <c r="CX90" s="131"/>
      <c r="CY90" s="421"/>
      <c r="CZ90" s="822"/>
      <c r="DA90" s="563"/>
      <c r="DB90" s="432"/>
      <c r="DC90" s="131"/>
      <c r="DD90" s="421"/>
      <c r="DE90" s="822"/>
      <c r="DF90" s="563"/>
      <c r="DG90" s="432"/>
      <c r="DH90" s="131"/>
      <c r="DI90" s="421"/>
      <c r="DJ90" s="822"/>
    </row>
    <row r="91" spans="1:114" s="474" customFormat="1" ht="15.75" customHeight="1" x14ac:dyDescent="0.25">
      <c r="A91" s="829"/>
      <c r="B91" s="550" t="str">
        <f t="shared" si="59"/>
        <v>Sem36</v>
      </c>
      <c r="C91" s="423">
        <v>43712</v>
      </c>
      <c r="D91" s="832"/>
      <c r="E91" s="554"/>
      <c r="F91" s="432">
        <f>COUNTIFS(Datos!$D:$D,C91,Datos!$AD:$AD,$E$1)</f>
        <v>2</v>
      </c>
      <c r="G91" s="131">
        <v>1</v>
      </c>
      <c r="H91" s="421">
        <f t="shared" si="107"/>
        <v>0.33333333333333331</v>
      </c>
      <c r="I91" s="822"/>
      <c r="J91" s="563"/>
      <c r="K91" s="432">
        <f>COUNTIFS(Datos!D:D,C91,Datos!AD:AD,$J$1)</f>
        <v>1</v>
      </c>
      <c r="L91" s="131">
        <v>1</v>
      </c>
      <c r="M91" s="421">
        <f t="shared" si="108"/>
        <v>0.5</v>
      </c>
      <c r="N91" s="835"/>
      <c r="O91" s="563"/>
      <c r="P91" s="432">
        <f>COUNTIFS(Datos!$D:$D,C91,Datos!$AD:$AD,$O$1)</f>
        <v>3</v>
      </c>
      <c r="Q91" s="131">
        <v>2</v>
      </c>
      <c r="R91" s="421">
        <f t="shared" si="109"/>
        <v>0.4</v>
      </c>
      <c r="S91" s="822"/>
      <c r="T91" s="563"/>
      <c r="U91" s="432">
        <f>COUNTIFS(Datos!$D:$D,C91,Datos!$AD:$AD,$T$1)</f>
        <v>0</v>
      </c>
      <c r="V91" s="131">
        <v>0</v>
      </c>
      <c r="W91" s="421" t="str">
        <f t="shared" si="111"/>
        <v>S/D</v>
      </c>
      <c r="X91" s="822"/>
      <c r="Y91" s="563"/>
      <c r="Z91" s="432">
        <f>COUNTIFS(Datos!$D:$D,C91,Datos!$AD:$AD,$Y$1)</f>
        <v>0</v>
      </c>
      <c r="AA91" s="131">
        <v>0</v>
      </c>
      <c r="AB91" s="421" t="str">
        <f t="shared" si="113"/>
        <v>S/D</v>
      </c>
      <c r="AC91" s="822"/>
      <c r="AD91" s="563"/>
      <c r="AE91" s="432">
        <f>COUNTIFS(Datos!$D:$D,C91,Datos!$AD:$AD,$AD$1)</f>
        <v>0</v>
      </c>
      <c r="AF91" s="131">
        <v>1</v>
      </c>
      <c r="AG91" s="421">
        <f t="shared" si="115"/>
        <v>1</v>
      </c>
      <c r="AH91" s="822"/>
      <c r="AI91" s="563"/>
      <c r="AJ91" s="432">
        <f>COUNTIFS(Datos!$D:$D,C91,Datos!$AD:$AD,$AI$1)</f>
        <v>0</v>
      </c>
      <c r="AK91" s="131">
        <v>0</v>
      </c>
      <c r="AL91" s="421" t="str">
        <f t="shared" si="117"/>
        <v>S/D</v>
      </c>
      <c r="AM91" s="822"/>
      <c r="AN91" s="563"/>
      <c r="AO91" s="432">
        <f>COUNTIFS(Datos!$D:$D,C91,Datos!$AD:$AD,$AN$1)</f>
        <v>0</v>
      </c>
      <c r="AP91" s="131">
        <v>0</v>
      </c>
      <c r="AQ91" s="421" t="str">
        <f t="shared" si="119"/>
        <v>S/D</v>
      </c>
      <c r="AR91" s="822"/>
      <c r="AS91" s="563"/>
      <c r="AT91" s="432">
        <f>COUNTIFS(Datos!$D:$D,C91,Datos!$AD:$AD,$AS$1)</f>
        <v>0</v>
      </c>
      <c r="AU91" s="131">
        <v>0</v>
      </c>
      <c r="AV91" s="421" t="str">
        <f t="shared" si="121"/>
        <v>S/D</v>
      </c>
      <c r="AW91" s="822"/>
      <c r="AX91" s="563"/>
      <c r="AY91" s="432">
        <f>COUNTIFS(Datos!$D:$D,C91,Datos!$AD:$AD,$AX$1)</f>
        <v>0</v>
      </c>
      <c r="AZ91" s="131">
        <v>0</v>
      </c>
      <c r="BA91" s="421" t="str">
        <f t="shared" si="123"/>
        <v>S/D</v>
      </c>
      <c r="BB91" s="822"/>
      <c r="BC91" s="563"/>
      <c r="BD91" s="432">
        <f>COUNTIFS(Datos!$D:$D,C91,Datos!$AD:$AD,$BC$1)</f>
        <v>0</v>
      </c>
      <c r="BE91" s="131">
        <v>1</v>
      </c>
      <c r="BF91" s="421">
        <f t="shared" si="125"/>
        <v>1</v>
      </c>
      <c r="BG91" s="822"/>
      <c r="BH91" s="563"/>
      <c r="BI91" s="432">
        <f>COUNTIFS(Datos!$D:$D,$C91,Datos!$AD:$AD,BH$1)</f>
        <v>0</v>
      </c>
      <c r="BJ91" s="131">
        <v>0</v>
      </c>
      <c r="BK91" s="421" t="str">
        <f t="shared" si="70"/>
        <v>S/D</v>
      </c>
      <c r="BL91" s="822"/>
      <c r="BM91" s="563"/>
      <c r="BN91" s="432"/>
      <c r="BO91" s="131"/>
      <c r="BP91" s="421"/>
      <c r="BQ91" s="822"/>
      <c r="BR91" s="563"/>
      <c r="BS91" s="432"/>
      <c r="BT91" s="131"/>
      <c r="BU91" s="421"/>
      <c r="BV91" s="822"/>
      <c r="BW91" s="563"/>
      <c r="BX91" s="432"/>
      <c r="BY91" s="131"/>
      <c r="BZ91" s="421"/>
      <c r="CA91" s="822"/>
      <c r="CB91" s="563"/>
      <c r="CC91" s="432"/>
      <c r="CD91" s="131"/>
      <c r="CE91" s="421"/>
      <c r="CF91" s="822"/>
      <c r="CG91" s="563"/>
      <c r="CH91" s="432"/>
      <c r="CI91" s="131"/>
      <c r="CJ91" s="421"/>
      <c r="CK91" s="822"/>
      <c r="CL91" s="563"/>
      <c r="CM91" s="432"/>
      <c r="CN91" s="131"/>
      <c r="CO91" s="421"/>
      <c r="CP91" s="822"/>
      <c r="CQ91" s="563"/>
      <c r="CR91" s="432"/>
      <c r="CS91" s="131"/>
      <c r="CT91" s="421"/>
      <c r="CU91" s="822"/>
      <c r="CV91" s="563"/>
      <c r="CW91" s="432"/>
      <c r="CX91" s="131"/>
      <c r="CY91" s="421"/>
      <c r="CZ91" s="822"/>
      <c r="DA91" s="563"/>
      <c r="DB91" s="432"/>
      <c r="DC91" s="131"/>
      <c r="DD91" s="421"/>
      <c r="DE91" s="822"/>
      <c r="DF91" s="563"/>
      <c r="DG91" s="432"/>
      <c r="DH91" s="131"/>
      <c r="DI91" s="421"/>
      <c r="DJ91" s="822"/>
    </row>
    <row r="92" spans="1:114" s="474" customFormat="1" ht="15.75" customHeight="1" x14ac:dyDescent="0.25">
      <c r="A92" s="829"/>
      <c r="B92" s="550" t="str">
        <f t="shared" si="59"/>
        <v>Sem36</v>
      </c>
      <c r="C92" s="423">
        <v>43713</v>
      </c>
      <c r="D92" s="832"/>
      <c r="E92" s="554"/>
      <c r="F92" s="432">
        <f>COUNTIFS(Datos!$D:$D,C92,Datos!$AD:$AD,$E$1)</f>
        <v>0</v>
      </c>
      <c r="G92" s="131">
        <v>2</v>
      </c>
      <c r="H92" s="421">
        <f t="shared" si="107"/>
        <v>1</v>
      </c>
      <c r="I92" s="822"/>
      <c r="J92" s="563"/>
      <c r="K92" s="432">
        <f>COUNTIFS(Datos!D:D,C92,Datos!AD:AD,$J$1)</f>
        <v>0</v>
      </c>
      <c r="L92" s="131">
        <v>2</v>
      </c>
      <c r="M92" s="421">
        <f t="shared" si="108"/>
        <v>1</v>
      </c>
      <c r="N92" s="835"/>
      <c r="O92" s="563"/>
      <c r="P92" s="432">
        <f>COUNTIFS(Datos!$D:$D,C92,Datos!$AD:$AD,$O$1)</f>
        <v>0</v>
      </c>
      <c r="Q92" s="131">
        <v>2</v>
      </c>
      <c r="R92" s="421">
        <f t="shared" si="109"/>
        <v>1</v>
      </c>
      <c r="S92" s="822"/>
      <c r="T92" s="563"/>
      <c r="U92" s="432">
        <f>COUNTIFS(Datos!$D:$D,C92,Datos!$AD:$AD,$T$1)</f>
        <v>0</v>
      </c>
      <c r="V92" s="131">
        <v>1</v>
      </c>
      <c r="W92" s="421">
        <f t="shared" si="111"/>
        <v>1</v>
      </c>
      <c r="X92" s="822"/>
      <c r="Y92" s="563"/>
      <c r="Z92" s="432">
        <f>COUNTIFS(Datos!$D:$D,C92,Datos!$AD:$AD,$Y$1)</f>
        <v>0</v>
      </c>
      <c r="AA92" s="131">
        <v>3</v>
      </c>
      <c r="AB92" s="421">
        <f t="shared" si="113"/>
        <v>1</v>
      </c>
      <c r="AC92" s="822"/>
      <c r="AD92" s="563"/>
      <c r="AE92" s="432">
        <f>COUNTIFS(Datos!$D:$D,C92,Datos!$AD:$AD,$AD$1)</f>
        <v>0</v>
      </c>
      <c r="AF92" s="131">
        <v>0</v>
      </c>
      <c r="AG92" s="421" t="str">
        <f t="shared" si="115"/>
        <v>S/D</v>
      </c>
      <c r="AH92" s="822"/>
      <c r="AI92" s="563"/>
      <c r="AJ92" s="432">
        <f>COUNTIFS(Datos!$D:$D,C92,Datos!$AD:$AD,$AI$1)</f>
        <v>0</v>
      </c>
      <c r="AK92" s="131">
        <v>0</v>
      </c>
      <c r="AL92" s="421" t="str">
        <f t="shared" si="117"/>
        <v>S/D</v>
      </c>
      <c r="AM92" s="822"/>
      <c r="AN92" s="563"/>
      <c r="AO92" s="432">
        <f>COUNTIFS(Datos!$D:$D,C92,Datos!$AD:$AD,$AN$1)</f>
        <v>0</v>
      </c>
      <c r="AP92" s="131">
        <v>0</v>
      </c>
      <c r="AQ92" s="421" t="str">
        <f t="shared" si="119"/>
        <v>S/D</v>
      </c>
      <c r="AR92" s="822"/>
      <c r="AS92" s="563"/>
      <c r="AT92" s="432">
        <f>COUNTIFS(Datos!$D:$D,C92,Datos!$AD:$AD,$AS$1)</f>
        <v>0</v>
      </c>
      <c r="AU92" s="131">
        <v>2</v>
      </c>
      <c r="AV92" s="421">
        <f t="shared" si="121"/>
        <v>1</v>
      </c>
      <c r="AW92" s="822"/>
      <c r="AX92" s="563"/>
      <c r="AY92" s="432">
        <f>COUNTIFS(Datos!$D:$D,C92,Datos!$AD:$AD,$AX$1)</f>
        <v>0</v>
      </c>
      <c r="AZ92" s="131">
        <v>0</v>
      </c>
      <c r="BA92" s="421" t="str">
        <f t="shared" si="123"/>
        <v>S/D</v>
      </c>
      <c r="BB92" s="822"/>
      <c r="BC92" s="563"/>
      <c r="BD92" s="432">
        <f>COUNTIFS(Datos!$D:$D,C92,Datos!$AD:$AD,$BC$1)</f>
        <v>0</v>
      </c>
      <c r="BE92" s="131">
        <v>0</v>
      </c>
      <c r="BF92" s="421" t="str">
        <f t="shared" si="125"/>
        <v>S/D</v>
      </c>
      <c r="BG92" s="822"/>
      <c r="BH92" s="563"/>
      <c r="BI92" s="432">
        <f>COUNTIFS(Datos!$D:$D,$C92,Datos!$AD:$AD,BH$1)</f>
        <v>0</v>
      </c>
      <c r="BJ92" s="131">
        <v>4</v>
      </c>
      <c r="BK92" s="421">
        <f t="shared" si="70"/>
        <v>1</v>
      </c>
      <c r="BL92" s="822"/>
      <c r="BM92" s="563"/>
      <c r="BN92" s="432"/>
      <c r="BO92" s="131"/>
      <c r="BP92" s="421"/>
      <c r="BQ92" s="822"/>
      <c r="BR92" s="563"/>
      <c r="BS92" s="432"/>
      <c r="BT92" s="131"/>
      <c r="BU92" s="421"/>
      <c r="BV92" s="822"/>
      <c r="BW92" s="563"/>
      <c r="BX92" s="432"/>
      <c r="BY92" s="131"/>
      <c r="BZ92" s="421"/>
      <c r="CA92" s="822"/>
      <c r="CB92" s="563"/>
      <c r="CC92" s="432"/>
      <c r="CD92" s="131"/>
      <c r="CE92" s="421"/>
      <c r="CF92" s="822"/>
      <c r="CG92" s="563"/>
      <c r="CH92" s="432"/>
      <c r="CI92" s="131"/>
      <c r="CJ92" s="421"/>
      <c r="CK92" s="822"/>
      <c r="CL92" s="563"/>
      <c r="CM92" s="432"/>
      <c r="CN92" s="131"/>
      <c r="CO92" s="421"/>
      <c r="CP92" s="822"/>
      <c r="CQ92" s="563"/>
      <c r="CR92" s="432"/>
      <c r="CS92" s="131"/>
      <c r="CT92" s="421"/>
      <c r="CU92" s="822"/>
      <c r="CV92" s="563"/>
      <c r="CW92" s="432"/>
      <c r="CX92" s="131"/>
      <c r="CY92" s="421"/>
      <c r="CZ92" s="822"/>
      <c r="DA92" s="563"/>
      <c r="DB92" s="432"/>
      <c r="DC92" s="131"/>
      <c r="DD92" s="421"/>
      <c r="DE92" s="822"/>
      <c r="DF92" s="563"/>
      <c r="DG92" s="432"/>
      <c r="DH92" s="131"/>
      <c r="DI92" s="421"/>
      <c r="DJ92" s="822"/>
    </row>
    <row r="93" spans="1:114" s="99" customFormat="1" ht="15.75" customHeight="1" thickBot="1" x14ac:dyDescent="0.3">
      <c r="A93" s="830"/>
      <c r="B93" s="551" t="str">
        <f t="shared" si="59"/>
        <v>Sem36</v>
      </c>
      <c r="C93" s="425">
        <v>43714</v>
      </c>
      <c r="D93" s="833"/>
      <c r="E93" s="555"/>
      <c r="F93" s="440">
        <f>COUNTIFS(Datos!$D:$D,C93,Datos!$AD:$AD,$E$1)</f>
        <v>0</v>
      </c>
      <c r="G93" s="441">
        <v>0</v>
      </c>
      <c r="H93" s="422" t="str">
        <f t="shared" si="107"/>
        <v>S/D</v>
      </c>
      <c r="I93" s="823"/>
      <c r="J93" s="564"/>
      <c r="K93" s="440">
        <f>COUNTIFS(Datos!D:D,C93,Datos!AD:AD,$J$1)</f>
        <v>0</v>
      </c>
      <c r="L93" s="441">
        <v>0</v>
      </c>
      <c r="M93" s="422" t="str">
        <f t="shared" si="108"/>
        <v>S/D</v>
      </c>
      <c r="N93" s="836"/>
      <c r="O93" s="564"/>
      <c r="P93" s="440">
        <f>COUNTIFS(Datos!$D:$D,C93,Datos!$AD:$AD,$O$1)</f>
        <v>0</v>
      </c>
      <c r="Q93" s="441">
        <v>1</v>
      </c>
      <c r="R93" s="422">
        <f t="shared" si="109"/>
        <v>1</v>
      </c>
      <c r="S93" s="823"/>
      <c r="T93" s="564"/>
      <c r="U93" s="440">
        <f>COUNTIFS(Datos!$D:$D,C93,Datos!$AD:$AD,$T$1)</f>
        <v>0</v>
      </c>
      <c r="V93" s="441">
        <v>0</v>
      </c>
      <c r="W93" s="422" t="str">
        <f t="shared" si="111"/>
        <v>S/D</v>
      </c>
      <c r="X93" s="823"/>
      <c r="Y93" s="564"/>
      <c r="Z93" s="440">
        <f>COUNTIFS(Datos!$D:$D,C93,Datos!$AD:$AD,$Y$1)</f>
        <v>0</v>
      </c>
      <c r="AA93" s="441">
        <v>0</v>
      </c>
      <c r="AB93" s="422" t="str">
        <f t="shared" si="113"/>
        <v>S/D</v>
      </c>
      <c r="AC93" s="823"/>
      <c r="AD93" s="564"/>
      <c r="AE93" s="440">
        <f>COUNTIFS(Datos!$D:$D,C93,Datos!$AD:$AD,$AD$1)</f>
        <v>0</v>
      </c>
      <c r="AF93" s="441">
        <v>0</v>
      </c>
      <c r="AG93" s="422" t="str">
        <f t="shared" si="115"/>
        <v>S/D</v>
      </c>
      <c r="AH93" s="823"/>
      <c r="AI93" s="564"/>
      <c r="AJ93" s="440">
        <f>COUNTIFS(Datos!$D:$D,C93,Datos!$AD:$AD,$AI$1)</f>
        <v>0</v>
      </c>
      <c r="AK93" s="441">
        <v>0</v>
      </c>
      <c r="AL93" s="422" t="str">
        <f t="shared" si="117"/>
        <v>S/D</v>
      </c>
      <c r="AM93" s="823"/>
      <c r="AN93" s="564"/>
      <c r="AO93" s="440">
        <f>COUNTIFS(Datos!$D:$D,C93,Datos!$AD:$AD,$AN$1)</f>
        <v>1</v>
      </c>
      <c r="AP93" s="441">
        <v>2</v>
      </c>
      <c r="AQ93" s="422">
        <f t="shared" si="119"/>
        <v>0.66666666666666663</v>
      </c>
      <c r="AR93" s="823"/>
      <c r="AS93" s="564"/>
      <c r="AT93" s="440">
        <f>COUNTIFS(Datos!$D:$D,C93,Datos!$AD:$AD,$AS$1)</f>
        <v>0</v>
      </c>
      <c r="AU93" s="441">
        <v>1</v>
      </c>
      <c r="AV93" s="422">
        <f t="shared" si="121"/>
        <v>1</v>
      </c>
      <c r="AW93" s="823"/>
      <c r="AX93" s="564"/>
      <c r="AY93" s="440">
        <f>COUNTIFS(Datos!$D:$D,C93,Datos!$AD:$AD,$AX$1)</f>
        <v>1</v>
      </c>
      <c r="AZ93" s="441">
        <v>1</v>
      </c>
      <c r="BA93" s="422">
        <f t="shared" si="123"/>
        <v>0.5</v>
      </c>
      <c r="BB93" s="823"/>
      <c r="BC93" s="564"/>
      <c r="BD93" s="440">
        <f>COUNTIFS(Datos!$D:$D,C93,Datos!$AD:$AD,$BC$1)</f>
        <v>0</v>
      </c>
      <c r="BE93" s="441">
        <v>0</v>
      </c>
      <c r="BF93" s="422" t="str">
        <f t="shared" si="125"/>
        <v>S/D</v>
      </c>
      <c r="BG93" s="823"/>
      <c r="BH93" s="564"/>
      <c r="BI93" s="440">
        <f>COUNTIFS(Datos!$D:$D,$C93,Datos!$AD:$AD,BH$1)</f>
        <v>0</v>
      </c>
      <c r="BJ93" s="441">
        <v>0</v>
      </c>
      <c r="BK93" s="422" t="str">
        <f t="shared" si="70"/>
        <v>S/D</v>
      </c>
      <c r="BL93" s="823"/>
      <c r="BM93" s="564"/>
      <c r="BN93" s="440"/>
      <c r="BO93" s="441"/>
      <c r="BP93" s="422"/>
      <c r="BQ93" s="823"/>
      <c r="BR93" s="564"/>
      <c r="BS93" s="440"/>
      <c r="BT93" s="441"/>
      <c r="BU93" s="422"/>
      <c r="BV93" s="823"/>
      <c r="BW93" s="564"/>
      <c r="BX93" s="440"/>
      <c r="BY93" s="441"/>
      <c r="BZ93" s="422"/>
      <c r="CA93" s="823"/>
      <c r="CB93" s="564"/>
      <c r="CC93" s="440"/>
      <c r="CD93" s="441"/>
      <c r="CE93" s="422"/>
      <c r="CF93" s="823"/>
      <c r="CG93" s="564"/>
      <c r="CH93" s="440"/>
      <c r="CI93" s="441"/>
      <c r="CJ93" s="422"/>
      <c r="CK93" s="823"/>
      <c r="CL93" s="564"/>
      <c r="CM93" s="440"/>
      <c r="CN93" s="441"/>
      <c r="CO93" s="422"/>
      <c r="CP93" s="823"/>
      <c r="CQ93" s="564"/>
      <c r="CR93" s="440"/>
      <c r="CS93" s="441"/>
      <c r="CT93" s="422"/>
      <c r="CU93" s="823"/>
      <c r="CV93" s="564"/>
      <c r="CW93" s="440"/>
      <c r="CX93" s="441"/>
      <c r="CY93" s="422"/>
      <c r="CZ93" s="823"/>
      <c r="DA93" s="564"/>
      <c r="DB93" s="440"/>
      <c r="DC93" s="441"/>
      <c r="DD93" s="422"/>
      <c r="DE93" s="823"/>
      <c r="DF93" s="564"/>
      <c r="DG93" s="440"/>
      <c r="DH93" s="441"/>
      <c r="DI93" s="422"/>
      <c r="DJ93" s="823"/>
    </row>
    <row r="94" spans="1:114" s="547" customFormat="1" ht="15.75" customHeight="1" x14ac:dyDescent="0.25">
      <c r="A94" s="828" t="s">
        <v>1153</v>
      </c>
      <c r="B94" s="550" t="str">
        <f t="shared" si="59"/>
        <v>Sem37</v>
      </c>
      <c r="C94" s="423">
        <v>43717</v>
      </c>
      <c r="D94" s="831">
        <v>0.92</v>
      </c>
      <c r="E94" s="556"/>
      <c r="F94" s="436">
        <f>COUNTIFS(Datos!$D:$D,C94,Datos!$AD:$AD,$E$1)</f>
        <v>0</v>
      </c>
      <c r="G94" s="437"/>
      <c r="H94" s="420" t="str">
        <f t="shared" ref="H94:H98" si="128">IFERROR(G94/(G94+F94),"S/D")</f>
        <v>S/D</v>
      </c>
      <c r="I94" s="821">
        <f>IFERROR(SUM(G94:G98)/SUM(F94:G98),"S/D")</f>
        <v>1</v>
      </c>
      <c r="J94" s="565"/>
      <c r="K94" s="436">
        <f>COUNTIFS(Datos!D:D,C94,Datos!AD:AD,$J$1)</f>
        <v>0</v>
      </c>
      <c r="L94" s="437"/>
      <c r="M94" s="420" t="str">
        <f t="shared" ref="M94:M98" si="129">IFERROR(L94/(L94+K94),"S/D")</f>
        <v>S/D</v>
      </c>
      <c r="N94" s="834">
        <f>IFERROR(SUM(L94:L98)/SUM(K94:L98),"S/D")</f>
        <v>0.90909090909090906</v>
      </c>
      <c r="O94" s="565"/>
      <c r="P94" s="436">
        <f>COUNTIFS(Datos!$D:$D,C94,Datos!$AD:$AD,$O$1)</f>
        <v>0</v>
      </c>
      <c r="Q94" s="437"/>
      <c r="R94" s="420" t="str">
        <f t="shared" ref="R94:R98" si="130">IFERROR(Q94/(Q94+P94),"S/D")</f>
        <v>S/D</v>
      </c>
      <c r="S94" s="821">
        <f t="shared" ref="S94" si="131">IFERROR(SUM(Q94:Q98)/SUM(P94:Q98),"S/D")</f>
        <v>1</v>
      </c>
      <c r="T94" s="565"/>
      <c r="U94" s="436">
        <f>COUNTIFS(Datos!$D:$D,C94,Datos!$AD:$AD,$T$1)</f>
        <v>0</v>
      </c>
      <c r="V94" s="437"/>
      <c r="W94" s="420" t="str">
        <f t="shared" ref="W94:W98" si="132">IFERROR(V94/(V94+U94),"S/D")</f>
        <v>S/D</v>
      </c>
      <c r="X94" s="821">
        <f t="shared" ref="X94" si="133">IFERROR(SUM(V94:V98)/SUM(U94:V98),"S/D")</f>
        <v>1</v>
      </c>
      <c r="Y94" s="565"/>
      <c r="Z94" s="436">
        <f>COUNTIFS(Datos!$D:$D,C94,Datos!$AD:$AD,$Y$1)</f>
        <v>0</v>
      </c>
      <c r="AA94" s="437"/>
      <c r="AB94" s="420" t="str">
        <f t="shared" ref="AB94:AB98" si="134">IFERROR(AA94/(AA94+Z94),"S/D")</f>
        <v>S/D</v>
      </c>
      <c r="AC94" s="821">
        <f t="shared" ref="AC94" si="135">IFERROR(SUM(AA94:AA98)/SUM(Z94:AA98),"S/D")</f>
        <v>1</v>
      </c>
      <c r="AD94" s="565"/>
      <c r="AE94" s="436">
        <f>COUNTIFS(Datos!$D:$D,C94,Datos!$AD:$AD,$AD$1)</f>
        <v>0</v>
      </c>
      <c r="AF94" s="437"/>
      <c r="AG94" s="420" t="str">
        <f t="shared" ref="AG94:AG98" si="136">IFERROR(AF94/(AF94+AE94),"S/D")</f>
        <v>S/D</v>
      </c>
      <c r="AH94" s="821" t="str">
        <f t="shared" ref="AH94" si="137">IFERROR(SUM(AF94:AF98)/SUM(AE94:AF98),"S/D")</f>
        <v>S/D</v>
      </c>
      <c r="AI94" s="565"/>
      <c r="AJ94" s="436">
        <f>COUNTIFS(Datos!$D:$D,C94,Datos!$AD:$AD,$AI$1)</f>
        <v>0</v>
      </c>
      <c r="AK94" s="437"/>
      <c r="AL94" s="420" t="str">
        <f t="shared" ref="AL94:AL98" si="138">IFERROR(AK94/(AK94+AJ94),"S/D")</f>
        <v>S/D</v>
      </c>
      <c r="AM94" s="821" t="str">
        <f t="shared" ref="AM94" si="139">IFERROR(SUM(AK94:AK98)/SUM(AJ94:AK98),"S/D")</f>
        <v>S/D</v>
      </c>
      <c r="AN94" s="565"/>
      <c r="AO94" s="436">
        <f>COUNTIFS(Datos!$D:$D,C94,Datos!$AD:$AD,$AN$1)</f>
        <v>0</v>
      </c>
      <c r="AP94" s="437"/>
      <c r="AQ94" s="420" t="str">
        <f t="shared" ref="AQ94:AQ98" si="140">IFERROR(AP94/(AP94+AO94),"S/D")</f>
        <v>S/D</v>
      </c>
      <c r="AR94" s="821" t="str">
        <f t="shared" ref="AR94" si="141">IFERROR(SUM(AP94:AP98)/SUM(AO94:AP98),"S/D")</f>
        <v>S/D</v>
      </c>
      <c r="AS94" s="565"/>
      <c r="AT94" s="436">
        <f>COUNTIFS(Datos!$D:$D,C94,Datos!$AD:$AD,$AS$1)</f>
        <v>0</v>
      </c>
      <c r="AU94" s="437"/>
      <c r="AV94" s="420" t="str">
        <f t="shared" ref="AV94:AV98" si="142">IFERROR(AU94/(AU94+AT94),"S/D")</f>
        <v>S/D</v>
      </c>
      <c r="AW94" s="821">
        <f t="shared" ref="AW94" si="143">IFERROR(SUM(AU94:AU98)/SUM(AT94:AU98),"S/D")</f>
        <v>0.75</v>
      </c>
      <c r="AX94" s="565"/>
      <c r="AY94" s="436">
        <f>COUNTIFS(Datos!$D:$D,C94,Datos!$AD:$AD,$AX$1)</f>
        <v>0</v>
      </c>
      <c r="AZ94" s="437"/>
      <c r="BA94" s="420" t="str">
        <f t="shared" ref="BA94:BA98" si="144">IFERROR(AZ94/(AZ94+AY94),"S/D")</f>
        <v>S/D</v>
      </c>
      <c r="BB94" s="821" t="str">
        <f t="shared" ref="BB94" si="145">IFERROR(SUM(AZ94:AZ98)/SUM(AY94:AZ98),"S/D")</f>
        <v>S/D</v>
      </c>
      <c r="BC94" s="565"/>
      <c r="BD94" s="436">
        <f>COUNTIFS(Datos!$D:$D,C94,Datos!$AD:$AD,$BC$1)</f>
        <v>0</v>
      </c>
      <c r="BE94" s="437"/>
      <c r="BF94" s="420" t="str">
        <f t="shared" ref="BF94:BF98" si="146">IFERROR(BE94/(BE94+BD94),"S/D")</f>
        <v>S/D</v>
      </c>
      <c r="BG94" s="821" t="str">
        <f t="shared" ref="BG94" si="147">IFERROR(SUM(BE94:BE98)/SUM(BD94:BE98),"S/D")</f>
        <v>S/D</v>
      </c>
      <c r="BH94" s="565"/>
      <c r="BI94" s="436">
        <f>COUNTIFS(Datos!$D:$D,$C94,Datos!$AD:$AD,BH$1)</f>
        <v>0</v>
      </c>
      <c r="BJ94" s="437"/>
      <c r="BK94" s="420" t="str">
        <f t="shared" ref="BK94:BK98" si="148">IFERROR(BJ94/(BJ94+BI94),"S/D")</f>
        <v>S/D</v>
      </c>
      <c r="BL94" s="821" t="str">
        <f t="shared" ref="BL94" si="149">IFERROR(SUM(BJ94:BJ98)/SUM(BI94:BJ98),"S/D")</f>
        <v>S/D</v>
      </c>
      <c r="BM94" s="565"/>
      <c r="BN94" s="436"/>
      <c r="BO94" s="437"/>
      <c r="BP94" s="420"/>
      <c r="BQ94" s="821"/>
      <c r="BR94" s="565"/>
      <c r="BS94" s="436"/>
      <c r="BT94" s="437"/>
      <c r="BU94" s="420"/>
      <c r="BV94" s="821"/>
      <c r="BW94" s="565"/>
      <c r="BX94" s="436"/>
      <c r="BY94" s="437"/>
      <c r="BZ94" s="420"/>
      <c r="CA94" s="821"/>
      <c r="CB94" s="565"/>
      <c r="CC94" s="436"/>
      <c r="CD94" s="437"/>
      <c r="CE94" s="420"/>
      <c r="CF94" s="821"/>
      <c r="CG94" s="565"/>
      <c r="CH94" s="436"/>
      <c r="CI94" s="437"/>
      <c r="CJ94" s="420"/>
      <c r="CK94" s="821"/>
      <c r="CL94" s="565"/>
      <c r="CM94" s="436"/>
      <c r="CN94" s="437"/>
      <c r="CO94" s="420"/>
      <c r="CP94" s="821"/>
      <c r="CQ94" s="565"/>
      <c r="CR94" s="436"/>
      <c r="CS94" s="437"/>
      <c r="CT94" s="420"/>
      <c r="CU94" s="821"/>
      <c r="CV94" s="565"/>
      <c r="CW94" s="436"/>
      <c r="CX94" s="437"/>
      <c r="CY94" s="420"/>
      <c r="CZ94" s="821"/>
      <c r="DA94" s="565"/>
      <c r="DB94" s="436"/>
      <c r="DC94" s="437"/>
      <c r="DD94" s="420"/>
      <c r="DE94" s="821"/>
      <c r="DF94" s="565"/>
      <c r="DG94" s="436"/>
      <c r="DH94" s="437"/>
      <c r="DI94" s="420"/>
      <c r="DJ94" s="821"/>
    </row>
    <row r="95" spans="1:114" s="547" customFormat="1" ht="15.75" customHeight="1" x14ac:dyDescent="0.25">
      <c r="A95" s="829"/>
      <c r="B95" s="550" t="str">
        <f t="shared" si="59"/>
        <v>Sem37</v>
      </c>
      <c r="C95" s="423">
        <v>43718</v>
      </c>
      <c r="D95" s="832"/>
      <c r="E95" s="554"/>
      <c r="F95" s="432">
        <f>COUNTIFS(Datos!$D:$D,C95,Datos!$AD:$AD,$E$1)</f>
        <v>0</v>
      </c>
      <c r="G95" s="131"/>
      <c r="H95" s="421" t="str">
        <f t="shared" si="128"/>
        <v>S/D</v>
      </c>
      <c r="I95" s="822"/>
      <c r="J95" s="563"/>
      <c r="K95" s="432">
        <f>COUNTIFS(Datos!D:D,C95,Datos!AD:AD,$J$1)</f>
        <v>0</v>
      </c>
      <c r="L95" s="131"/>
      <c r="M95" s="421" t="str">
        <f t="shared" si="129"/>
        <v>S/D</v>
      </c>
      <c r="N95" s="835"/>
      <c r="O95" s="563"/>
      <c r="P95" s="432">
        <f>COUNTIFS(Datos!$D:$D,C95,Datos!$AD:$AD,$O$1)</f>
        <v>0</v>
      </c>
      <c r="Q95" s="131"/>
      <c r="R95" s="421" t="str">
        <f t="shared" si="130"/>
        <v>S/D</v>
      </c>
      <c r="S95" s="822"/>
      <c r="T95" s="563"/>
      <c r="U95" s="432">
        <f>COUNTIFS(Datos!$D:$D,C95,Datos!$AD:$AD,$T$1)</f>
        <v>0</v>
      </c>
      <c r="V95" s="131"/>
      <c r="W95" s="421" t="str">
        <f t="shared" si="132"/>
        <v>S/D</v>
      </c>
      <c r="X95" s="822"/>
      <c r="Y95" s="563"/>
      <c r="Z95" s="432">
        <f>COUNTIFS(Datos!$D:$D,C95,Datos!$AD:$AD,$Y$1)</f>
        <v>0</v>
      </c>
      <c r="AA95" s="131"/>
      <c r="AB95" s="421" t="str">
        <f t="shared" si="134"/>
        <v>S/D</v>
      </c>
      <c r="AC95" s="822"/>
      <c r="AD95" s="563"/>
      <c r="AE95" s="432">
        <f>COUNTIFS(Datos!$D:$D,C95,Datos!$AD:$AD,$AD$1)</f>
        <v>0</v>
      </c>
      <c r="AF95" s="131"/>
      <c r="AG95" s="421" t="str">
        <f t="shared" si="136"/>
        <v>S/D</v>
      </c>
      <c r="AH95" s="822"/>
      <c r="AI95" s="563"/>
      <c r="AJ95" s="432">
        <f>COUNTIFS(Datos!$D:$D,C95,Datos!$AD:$AD,$AI$1)</f>
        <v>0</v>
      </c>
      <c r="AK95" s="131"/>
      <c r="AL95" s="421" t="str">
        <f t="shared" si="138"/>
        <v>S/D</v>
      </c>
      <c r="AM95" s="822"/>
      <c r="AN95" s="563"/>
      <c r="AO95" s="432">
        <f>COUNTIFS(Datos!$D:$D,C95,Datos!$AD:$AD,$AN$1)</f>
        <v>0</v>
      </c>
      <c r="AP95" s="131"/>
      <c r="AQ95" s="421" t="str">
        <f t="shared" si="140"/>
        <v>S/D</v>
      </c>
      <c r="AR95" s="822"/>
      <c r="AS95" s="563"/>
      <c r="AT95" s="432">
        <f>COUNTIFS(Datos!$D:$D,C95,Datos!$AD:$AD,$AS$1)</f>
        <v>0</v>
      </c>
      <c r="AU95" s="131"/>
      <c r="AV95" s="421" t="str">
        <f t="shared" si="142"/>
        <v>S/D</v>
      </c>
      <c r="AW95" s="822"/>
      <c r="AX95" s="563"/>
      <c r="AY95" s="432">
        <f>COUNTIFS(Datos!$D:$D,C95,Datos!$AD:$AD,$AX$1)</f>
        <v>0</v>
      </c>
      <c r="AZ95" s="131"/>
      <c r="BA95" s="421" t="str">
        <f t="shared" si="144"/>
        <v>S/D</v>
      </c>
      <c r="BB95" s="822"/>
      <c r="BC95" s="563"/>
      <c r="BD95" s="432">
        <f>COUNTIFS(Datos!$D:$D,C95,Datos!$AD:$AD,$BC$1)</f>
        <v>0</v>
      </c>
      <c r="BE95" s="131"/>
      <c r="BF95" s="421" t="str">
        <f t="shared" si="146"/>
        <v>S/D</v>
      </c>
      <c r="BG95" s="822"/>
      <c r="BH95" s="563"/>
      <c r="BI95" s="432">
        <f>COUNTIFS(Datos!$D:$D,$C95,Datos!$AD:$AD,BH$1)</f>
        <v>0</v>
      </c>
      <c r="BJ95" s="131"/>
      <c r="BK95" s="421" t="str">
        <f t="shared" si="148"/>
        <v>S/D</v>
      </c>
      <c r="BL95" s="822"/>
      <c r="BM95" s="563"/>
      <c r="BN95" s="432"/>
      <c r="BO95" s="131"/>
      <c r="BP95" s="421"/>
      <c r="BQ95" s="822"/>
      <c r="BR95" s="563"/>
      <c r="BS95" s="432"/>
      <c r="BT95" s="131"/>
      <c r="BU95" s="421"/>
      <c r="BV95" s="822"/>
      <c r="BW95" s="563"/>
      <c r="BX95" s="432"/>
      <c r="BY95" s="131"/>
      <c r="BZ95" s="421"/>
      <c r="CA95" s="822"/>
      <c r="CB95" s="563"/>
      <c r="CC95" s="432"/>
      <c r="CD95" s="131"/>
      <c r="CE95" s="421"/>
      <c r="CF95" s="822"/>
      <c r="CG95" s="563"/>
      <c r="CH95" s="432"/>
      <c r="CI95" s="131"/>
      <c r="CJ95" s="421"/>
      <c r="CK95" s="822"/>
      <c r="CL95" s="563"/>
      <c r="CM95" s="432"/>
      <c r="CN95" s="131"/>
      <c r="CO95" s="421"/>
      <c r="CP95" s="822"/>
      <c r="CQ95" s="563"/>
      <c r="CR95" s="432"/>
      <c r="CS95" s="131"/>
      <c r="CT95" s="421"/>
      <c r="CU95" s="822"/>
      <c r="CV95" s="563"/>
      <c r="CW95" s="432"/>
      <c r="CX95" s="131"/>
      <c r="CY95" s="421"/>
      <c r="CZ95" s="822"/>
      <c r="DA95" s="563"/>
      <c r="DB95" s="432"/>
      <c r="DC95" s="131"/>
      <c r="DD95" s="421"/>
      <c r="DE95" s="822"/>
      <c r="DF95" s="563"/>
      <c r="DG95" s="432"/>
      <c r="DH95" s="131"/>
      <c r="DI95" s="421"/>
      <c r="DJ95" s="822"/>
    </row>
    <row r="96" spans="1:114" s="547" customFormat="1" ht="15.75" customHeight="1" x14ac:dyDescent="0.25">
      <c r="A96" s="829"/>
      <c r="B96" s="550" t="str">
        <f t="shared" si="59"/>
        <v>Sem37</v>
      </c>
      <c r="C96" s="423">
        <v>43719</v>
      </c>
      <c r="D96" s="832"/>
      <c r="E96" s="554"/>
      <c r="F96" s="432">
        <f>COUNTIFS(Datos!$D:$D,C96,Datos!$AD:$AD,$E$1)</f>
        <v>0</v>
      </c>
      <c r="G96" s="131"/>
      <c r="H96" s="421" t="str">
        <f t="shared" si="128"/>
        <v>S/D</v>
      </c>
      <c r="I96" s="822"/>
      <c r="J96" s="563"/>
      <c r="K96" s="432">
        <f>COUNTIFS(Datos!D:D,C96,Datos!AD:AD,$J$1)</f>
        <v>0</v>
      </c>
      <c r="L96" s="131"/>
      <c r="M96" s="421" t="str">
        <f t="shared" si="129"/>
        <v>S/D</v>
      </c>
      <c r="N96" s="835"/>
      <c r="O96" s="563"/>
      <c r="P96" s="432">
        <f>COUNTIFS(Datos!$D:$D,C96,Datos!$AD:$AD,$O$1)</f>
        <v>0</v>
      </c>
      <c r="Q96" s="131"/>
      <c r="R96" s="421" t="str">
        <f t="shared" si="130"/>
        <v>S/D</v>
      </c>
      <c r="S96" s="822"/>
      <c r="T96" s="563"/>
      <c r="U96" s="432">
        <f>COUNTIFS(Datos!$D:$D,C96,Datos!$AD:$AD,$T$1)</f>
        <v>0</v>
      </c>
      <c r="V96" s="131"/>
      <c r="W96" s="421" t="str">
        <f t="shared" si="132"/>
        <v>S/D</v>
      </c>
      <c r="X96" s="822"/>
      <c r="Y96" s="563"/>
      <c r="Z96" s="432">
        <f>COUNTIFS(Datos!$D:$D,C96,Datos!$AD:$AD,$Y$1)</f>
        <v>0</v>
      </c>
      <c r="AA96" s="131"/>
      <c r="AB96" s="421" t="str">
        <f t="shared" si="134"/>
        <v>S/D</v>
      </c>
      <c r="AC96" s="822"/>
      <c r="AD96" s="563"/>
      <c r="AE96" s="432">
        <f>COUNTIFS(Datos!$D:$D,C96,Datos!$AD:$AD,$AD$1)</f>
        <v>0</v>
      </c>
      <c r="AF96" s="131"/>
      <c r="AG96" s="421" t="str">
        <f t="shared" si="136"/>
        <v>S/D</v>
      </c>
      <c r="AH96" s="822"/>
      <c r="AI96" s="563"/>
      <c r="AJ96" s="432">
        <f>COUNTIFS(Datos!$D:$D,C96,Datos!$AD:$AD,$AI$1)</f>
        <v>0</v>
      </c>
      <c r="AK96" s="131"/>
      <c r="AL96" s="421" t="str">
        <f t="shared" si="138"/>
        <v>S/D</v>
      </c>
      <c r="AM96" s="822"/>
      <c r="AN96" s="563"/>
      <c r="AO96" s="432">
        <f>COUNTIFS(Datos!$D:$D,C96,Datos!$AD:$AD,$AN$1)</f>
        <v>0</v>
      </c>
      <c r="AP96" s="131"/>
      <c r="AQ96" s="421" t="str">
        <f t="shared" si="140"/>
        <v>S/D</v>
      </c>
      <c r="AR96" s="822"/>
      <c r="AS96" s="563"/>
      <c r="AT96" s="432">
        <f>COUNTIFS(Datos!$D:$D,C96,Datos!$AD:$AD,$AS$1)</f>
        <v>0</v>
      </c>
      <c r="AU96" s="131"/>
      <c r="AV96" s="421" t="str">
        <f t="shared" si="142"/>
        <v>S/D</v>
      </c>
      <c r="AW96" s="822"/>
      <c r="AX96" s="563"/>
      <c r="AY96" s="432">
        <f>COUNTIFS(Datos!$D:$D,C96,Datos!$AD:$AD,$AX$1)</f>
        <v>0</v>
      </c>
      <c r="AZ96" s="131"/>
      <c r="BA96" s="421" t="str">
        <f t="shared" si="144"/>
        <v>S/D</v>
      </c>
      <c r="BB96" s="822"/>
      <c r="BC96" s="563"/>
      <c r="BD96" s="432">
        <f>COUNTIFS(Datos!$D:$D,C96,Datos!$AD:$AD,$BC$1)</f>
        <v>0</v>
      </c>
      <c r="BE96" s="131"/>
      <c r="BF96" s="421" t="str">
        <f t="shared" si="146"/>
        <v>S/D</v>
      </c>
      <c r="BG96" s="822"/>
      <c r="BH96" s="563"/>
      <c r="BI96" s="432">
        <f>COUNTIFS(Datos!$D:$D,$C96,Datos!$AD:$AD,BH$1)</f>
        <v>0</v>
      </c>
      <c r="BJ96" s="131"/>
      <c r="BK96" s="421" t="str">
        <f t="shared" si="148"/>
        <v>S/D</v>
      </c>
      <c r="BL96" s="822"/>
      <c r="BM96" s="563"/>
      <c r="BN96" s="432"/>
      <c r="BO96" s="131"/>
      <c r="BP96" s="421"/>
      <c r="BQ96" s="822"/>
      <c r="BR96" s="563"/>
      <c r="BS96" s="432"/>
      <c r="BT96" s="131"/>
      <c r="BU96" s="421"/>
      <c r="BV96" s="822"/>
      <c r="BW96" s="563"/>
      <c r="BX96" s="432"/>
      <c r="BY96" s="131"/>
      <c r="BZ96" s="421"/>
      <c r="CA96" s="822"/>
      <c r="CB96" s="563"/>
      <c r="CC96" s="432"/>
      <c r="CD96" s="131"/>
      <c r="CE96" s="421"/>
      <c r="CF96" s="822"/>
      <c r="CG96" s="563"/>
      <c r="CH96" s="432"/>
      <c r="CI96" s="131"/>
      <c r="CJ96" s="421"/>
      <c r="CK96" s="822"/>
      <c r="CL96" s="563"/>
      <c r="CM96" s="432"/>
      <c r="CN96" s="131"/>
      <c r="CO96" s="421"/>
      <c r="CP96" s="822"/>
      <c r="CQ96" s="563"/>
      <c r="CR96" s="432"/>
      <c r="CS96" s="131"/>
      <c r="CT96" s="421"/>
      <c r="CU96" s="822"/>
      <c r="CV96" s="563"/>
      <c r="CW96" s="432"/>
      <c r="CX96" s="131"/>
      <c r="CY96" s="421"/>
      <c r="CZ96" s="822"/>
      <c r="DA96" s="563"/>
      <c r="DB96" s="432"/>
      <c r="DC96" s="131"/>
      <c r="DD96" s="421"/>
      <c r="DE96" s="822"/>
      <c r="DF96" s="563"/>
      <c r="DG96" s="432"/>
      <c r="DH96" s="131"/>
      <c r="DI96" s="421"/>
      <c r="DJ96" s="822"/>
    </row>
    <row r="97" spans="1:114" s="547" customFormat="1" ht="15.75" customHeight="1" x14ac:dyDescent="0.25">
      <c r="A97" s="829"/>
      <c r="B97" s="550" t="str">
        <f t="shared" si="59"/>
        <v>Sem37</v>
      </c>
      <c r="C97" s="423">
        <v>43720</v>
      </c>
      <c r="D97" s="832"/>
      <c r="E97" s="554"/>
      <c r="F97" s="432">
        <f>COUNTIFS(Datos!$D:$D,C97,Datos!$AD:$AD,$E$1)</f>
        <v>0</v>
      </c>
      <c r="G97" s="131">
        <v>0</v>
      </c>
      <c r="H97" s="421" t="str">
        <f t="shared" si="128"/>
        <v>S/D</v>
      </c>
      <c r="I97" s="822"/>
      <c r="J97" s="563"/>
      <c r="K97" s="432">
        <f>COUNTIFS(Datos!D:D,C97,Datos!AD:AD,$J$1)</f>
        <v>0</v>
      </c>
      <c r="L97" s="131">
        <v>8</v>
      </c>
      <c r="M97" s="421">
        <f t="shared" si="129"/>
        <v>1</v>
      </c>
      <c r="N97" s="835"/>
      <c r="O97" s="563"/>
      <c r="P97" s="432">
        <f>COUNTIFS(Datos!$D:$D,C97,Datos!$AD:$AD,$O$1)</f>
        <v>0</v>
      </c>
      <c r="Q97" s="131">
        <v>0</v>
      </c>
      <c r="R97" s="421" t="str">
        <f t="shared" si="130"/>
        <v>S/D</v>
      </c>
      <c r="S97" s="822"/>
      <c r="T97" s="563"/>
      <c r="U97" s="432">
        <f>COUNTIFS(Datos!$D:$D,C97,Datos!$AD:$AD,$T$1)</f>
        <v>0</v>
      </c>
      <c r="V97" s="131">
        <v>4</v>
      </c>
      <c r="W97" s="421">
        <f t="shared" si="132"/>
        <v>1</v>
      </c>
      <c r="X97" s="822"/>
      <c r="Y97" s="563"/>
      <c r="Z97" s="432">
        <f>COUNTIFS(Datos!$D:$D,C97,Datos!$AD:$AD,$Y$1)</f>
        <v>0</v>
      </c>
      <c r="AA97" s="131">
        <v>0</v>
      </c>
      <c r="AB97" s="421" t="str">
        <f t="shared" si="134"/>
        <v>S/D</v>
      </c>
      <c r="AC97" s="822"/>
      <c r="AD97" s="563"/>
      <c r="AE97" s="432">
        <f>COUNTIFS(Datos!$D:$D,C97,Datos!$AD:$AD,$AD$1)</f>
        <v>0</v>
      </c>
      <c r="AF97" s="131">
        <v>0</v>
      </c>
      <c r="AG97" s="421" t="str">
        <f t="shared" si="136"/>
        <v>S/D</v>
      </c>
      <c r="AH97" s="822"/>
      <c r="AI97" s="563"/>
      <c r="AJ97" s="432">
        <f>COUNTIFS(Datos!$D:$D,C97,Datos!$AD:$AD,$AI$1)</f>
        <v>0</v>
      </c>
      <c r="AK97" s="131">
        <v>0</v>
      </c>
      <c r="AL97" s="421" t="str">
        <f t="shared" si="138"/>
        <v>S/D</v>
      </c>
      <c r="AM97" s="822"/>
      <c r="AN97" s="563"/>
      <c r="AO97" s="432">
        <f>COUNTIFS(Datos!$D:$D,C97,Datos!$AD:$AD,$AN$1)</f>
        <v>0</v>
      </c>
      <c r="AP97" s="131">
        <v>0</v>
      </c>
      <c r="AQ97" s="421" t="str">
        <f t="shared" si="140"/>
        <v>S/D</v>
      </c>
      <c r="AR97" s="822"/>
      <c r="AS97" s="563"/>
      <c r="AT97" s="432">
        <f>COUNTIFS(Datos!$D:$D,C97,Datos!$AD:$AD,$AS$1)</f>
        <v>1</v>
      </c>
      <c r="AU97" s="131">
        <v>2</v>
      </c>
      <c r="AV97" s="421">
        <f t="shared" si="142"/>
        <v>0.66666666666666663</v>
      </c>
      <c r="AW97" s="822"/>
      <c r="AX97" s="563"/>
      <c r="AY97" s="432">
        <f>COUNTIFS(Datos!$D:$D,C97,Datos!$AD:$AD,$AX$1)</f>
        <v>0</v>
      </c>
      <c r="AZ97" s="131">
        <v>0</v>
      </c>
      <c r="BA97" s="421" t="str">
        <f t="shared" si="144"/>
        <v>S/D</v>
      </c>
      <c r="BB97" s="822"/>
      <c r="BC97" s="563"/>
      <c r="BD97" s="432">
        <f>COUNTIFS(Datos!$D:$D,C97,Datos!$AD:$AD,$BC$1)</f>
        <v>0</v>
      </c>
      <c r="BE97" s="131">
        <v>0</v>
      </c>
      <c r="BF97" s="421" t="str">
        <f t="shared" si="146"/>
        <v>S/D</v>
      </c>
      <c r="BG97" s="822"/>
      <c r="BH97" s="563"/>
      <c r="BI97" s="432">
        <f>COUNTIFS(Datos!$D:$D,$C97,Datos!$AD:$AD,BH$1)</f>
        <v>0</v>
      </c>
      <c r="BJ97" s="131">
        <v>0</v>
      </c>
      <c r="BK97" s="421" t="str">
        <f t="shared" si="148"/>
        <v>S/D</v>
      </c>
      <c r="BL97" s="822"/>
      <c r="BM97" s="563"/>
      <c r="BN97" s="432"/>
      <c r="BO97" s="131"/>
      <c r="BP97" s="421"/>
      <c r="BQ97" s="822"/>
      <c r="BR97" s="563"/>
      <c r="BS97" s="432"/>
      <c r="BT97" s="131"/>
      <c r="BU97" s="421"/>
      <c r="BV97" s="822"/>
      <c r="BW97" s="563"/>
      <c r="BX97" s="432"/>
      <c r="BY97" s="131"/>
      <c r="BZ97" s="421"/>
      <c r="CA97" s="822"/>
      <c r="CB97" s="563"/>
      <c r="CC97" s="432"/>
      <c r="CD97" s="131"/>
      <c r="CE97" s="421"/>
      <c r="CF97" s="822"/>
      <c r="CG97" s="563"/>
      <c r="CH97" s="432"/>
      <c r="CI97" s="131"/>
      <c r="CJ97" s="421"/>
      <c r="CK97" s="822"/>
      <c r="CL97" s="563"/>
      <c r="CM97" s="432"/>
      <c r="CN97" s="131"/>
      <c r="CO97" s="421"/>
      <c r="CP97" s="822"/>
      <c r="CQ97" s="563"/>
      <c r="CR97" s="432"/>
      <c r="CS97" s="131"/>
      <c r="CT97" s="421"/>
      <c r="CU97" s="822"/>
      <c r="CV97" s="563"/>
      <c r="CW97" s="432"/>
      <c r="CX97" s="131"/>
      <c r="CY97" s="421"/>
      <c r="CZ97" s="822"/>
      <c r="DA97" s="563"/>
      <c r="DB97" s="432"/>
      <c r="DC97" s="131"/>
      <c r="DD97" s="421"/>
      <c r="DE97" s="822"/>
      <c r="DF97" s="563"/>
      <c r="DG97" s="432"/>
      <c r="DH97" s="131"/>
      <c r="DI97" s="421"/>
      <c r="DJ97" s="822"/>
    </row>
    <row r="98" spans="1:114" s="99" customFormat="1" ht="15.75" customHeight="1" thickBot="1" x14ac:dyDescent="0.3">
      <c r="A98" s="830"/>
      <c r="B98" s="551" t="str">
        <f t="shared" si="59"/>
        <v>Sem37</v>
      </c>
      <c r="C98" s="425">
        <v>43721</v>
      </c>
      <c r="D98" s="833"/>
      <c r="E98" s="555"/>
      <c r="F98" s="440">
        <f>COUNTIFS(Datos!$D:$D,C98,Datos!$AD:$AD,$E$1)</f>
        <v>0</v>
      </c>
      <c r="G98" s="441">
        <v>1</v>
      </c>
      <c r="H98" s="422">
        <f t="shared" si="128"/>
        <v>1</v>
      </c>
      <c r="I98" s="823"/>
      <c r="J98" s="564"/>
      <c r="K98" s="440">
        <f>COUNTIFS(Datos!D:D,C98,Datos!AD:AD,$J$1)</f>
        <v>1</v>
      </c>
      <c r="L98" s="441">
        <v>2</v>
      </c>
      <c r="M98" s="422">
        <f t="shared" si="129"/>
        <v>0.66666666666666663</v>
      </c>
      <c r="N98" s="836"/>
      <c r="O98" s="564"/>
      <c r="P98" s="440">
        <f>COUNTIFS(Datos!$D:$D,C98,Datos!$AD:$AD,$O$1)</f>
        <v>0</v>
      </c>
      <c r="Q98" s="441">
        <v>1</v>
      </c>
      <c r="R98" s="422">
        <f t="shared" si="130"/>
        <v>1</v>
      </c>
      <c r="S98" s="823"/>
      <c r="T98" s="564"/>
      <c r="U98" s="440">
        <f>COUNTIFS(Datos!$D:$D,C98,Datos!$AD:$AD,$T$1)</f>
        <v>0</v>
      </c>
      <c r="V98" s="441">
        <v>0</v>
      </c>
      <c r="W98" s="422" t="str">
        <f t="shared" si="132"/>
        <v>S/D</v>
      </c>
      <c r="X98" s="823"/>
      <c r="Y98" s="564"/>
      <c r="Z98" s="440">
        <f>COUNTIFS(Datos!$D:$D,C98,Datos!$AD:$AD,$Y$1)</f>
        <v>0</v>
      </c>
      <c r="AA98" s="441">
        <v>1</v>
      </c>
      <c r="AB98" s="422">
        <f t="shared" si="134"/>
        <v>1</v>
      </c>
      <c r="AC98" s="823"/>
      <c r="AD98" s="564"/>
      <c r="AE98" s="440">
        <f>COUNTIFS(Datos!$D:$D,C98,Datos!$AD:$AD,$AD$1)</f>
        <v>0</v>
      </c>
      <c r="AF98" s="441">
        <v>0</v>
      </c>
      <c r="AG98" s="422" t="str">
        <f t="shared" si="136"/>
        <v>S/D</v>
      </c>
      <c r="AH98" s="823"/>
      <c r="AI98" s="564"/>
      <c r="AJ98" s="440">
        <f>COUNTIFS(Datos!$D:$D,C98,Datos!$AD:$AD,$AI$1)</f>
        <v>0</v>
      </c>
      <c r="AK98" s="441">
        <v>0</v>
      </c>
      <c r="AL98" s="422" t="str">
        <f t="shared" si="138"/>
        <v>S/D</v>
      </c>
      <c r="AM98" s="823"/>
      <c r="AN98" s="564"/>
      <c r="AO98" s="440">
        <f>COUNTIFS(Datos!$D:$D,C98,Datos!$AD:$AD,$AN$1)</f>
        <v>0</v>
      </c>
      <c r="AP98" s="441">
        <v>0</v>
      </c>
      <c r="AQ98" s="422" t="str">
        <f t="shared" si="140"/>
        <v>S/D</v>
      </c>
      <c r="AR98" s="823"/>
      <c r="AS98" s="564"/>
      <c r="AT98" s="440">
        <f>COUNTIFS(Datos!$D:$D,C98,Datos!$AD:$AD,$AS$1)</f>
        <v>0</v>
      </c>
      <c r="AU98" s="441">
        <v>1</v>
      </c>
      <c r="AV98" s="422">
        <f t="shared" si="142"/>
        <v>1</v>
      </c>
      <c r="AW98" s="823"/>
      <c r="AX98" s="564"/>
      <c r="AY98" s="440">
        <f>COUNTIFS(Datos!$D:$D,C98,Datos!$AD:$AD,$AX$1)</f>
        <v>0</v>
      </c>
      <c r="AZ98" s="441">
        <v>0</v>
      </c>
      <c r="BA98" s="422" t="str">
        <f t="shared" si="144"/>
        <v>S/D</v>
      </c>
      <c r="BB98" s="823"/>
      <c r="BC98" s="564"/>
      <c r="BD98" s="440">
        <f>COUNTIFS(Datos!$D:$D,C98,Datos!$AD:$AD,$BC$1)</f>
        <v>0</v>
      </c>
      <c r="BE98" s="441">
        <v>0</v>
      </c>
      <c r="BF98" s="422" t="str">
        <f t="shared" si="146"/>
        <v>S/D</v>
      </c>
      <c r="BG98" s="823"/>
      <c r="BH98" s="564"/>
      <c r="BI98" s="440">
        <f>COUNTIFS(Datos!$D:$D,$C98,Datos!$AD:$AD,BH$1)</f>
        <v>0</v>
      </c>
      <c r="BJ98" s="441">
        <v>0</v>
      </c>
      <c r="BK98" s="422" t="str">
        <f t="shared" si="148"/>
        <v>S/D</v>
      </c>
      <c r="BL98" s="823"/>
      <c r="BM98" s="564"/>
      <c r="BN98" s="440"/>
      <c r="BO98" s="441"/>
      <c r="BP98" s="422"/>
      <c r="BQ98" s="823"/>
      <c r="BR98" s="564"/>
      <c r="BS98" s="440"/>
      <c r="BT98" s="441"/>
      <c r="BU98" s="422"/>
      <c r="BV98" s="823"/>
      <c r="BW98" s="564"/>
      <c r="BX98" s="440"/>
      <c r="BY98" s="441"/>
      <c r="BZ98" s="422"/>
      <c r="CA98" s="823"/>
      <c r="CB98" s="564"/>
      <c r="CC98" s="440"/>
      <c r="CD98" s="441"/>
      <c r="CE98" s="422"/>
      <c r="CF98" s="823"/>
      <c r="CG98" s="564"/>
      <c r="CH98" s="440"/>
      <c r="CI98" s="441"/>
      <c r="CJ98" s="422"/>
      <c r="CK98" s="823"/>
      <c r="CL98" s="564"/>
      <c r="CM98" s="440"/>
      <c r="CN98" s="441"/>
      <c r="CO98" s="422"/>
      <c r="CP98" s="823"/>
      <c r="CQ98" s="564"/>
      <c r="CR98" s="440"/>
      <c r="CS98" s="441"/>
      <c r="CT98" s="422"/>
      <c r="CU98" s="823"/>
      <c r="CV98" s="564"/>
      <c r="CW98" s="440"/>
      <c r="CX98" s="441"/>
      <c r="CY98" s="422"/>
      <c r="CZ98" s="823"/>
      <c r="DA98" s="564"/>
      <c r="DB98" s="440"/>
      <c r="DC98" s="441"/>
      <c r="DD98" s="422"/>
      <c r="DE98" s="823"/>
      <c r="DF98" s="564"/>
      <c r="DG98" s="440"/>
      <c r="DH98" s="441"/>
      <c r="DI98" s="422"/>
      <c r="DJ98" s="823"/>
    </row>
    <row r="99" spans="1:114" s="547" customFormat="1" ht="15.75" customHeight="1" x14ac:dyDescent="0.25">
      <c r="A99" s="828" t="s">
        <v>1154</v>
      </c>
      <c r="B99" s="550" t="str">
        <f t="shared" si="59"/>
        <v>Sem38</v>
      </c>
      <c r="C99" s="423">
        <v>43724</v>
      </c>
      <c r="D99" s="831">
        <v>0.92</v>
      </c>
      <c r="E99" s="556">
        <v>1</v>
      </c>
      <c r="F99" s="436">
        <f>COUNTIFS(Datos!$D:$D,C99,Datos!$AD:$AD,$E$1)</f>
        <v>0</v>
      </c>
      <c r="G99" s="437">
        <v>1</v>
      </c>
      <c r="H99" s="420">
        <f t="shared" ref="H99:H103" si="150">IFERROR(G99/(G99+F99),"S/D")</f>
        <v>1</v>
      </c>
      <c r="I99" s="821">
        <f>IFERROR(SUM(G99:G103)/SUM(F99:G103),"S/D")</f>
        <v>1</v>
      </c>
      <c r="J99" s="565">
        <v>2</v>
      </c>
      <c r="K99" s="436">
        <f>COUNTIFS(Datos!D:D,C99,Datos!AD:AD,$J$1)</f>
        <v>0</v>
      </c>
      <c r="L99" s="437">
        <v>2</v>
      </c>
      <c r="M99" s="420">
        <f t="shared" ref="M99:M103" si="151">IFERROR(L99/(L99+K99),"S/D")</f>
        <v>1</v>
      </c>
      <c r="N99" s="834">
        <f>IFERROR(SUM(L99:L103)/SUM(K99:L103),"S/D")</f>
        <v>0.95652173913043481</v>
      </c>
      <c r="O99" s="565">
        <v>1</v>
      </c>
      <c r="P99" s="436">
        <f>COUNTIFS(Datos!$D:$D,C99,Datos!$AD:$AD,$O$1)</f>
        <v>0</v>
      </c>
      <c r="Q99" s="437">
        <v>1</v>
      </c>
      <c r="R99" s="420">
        <f t="shared" ref="R99:R103" si="152">IFERROR(Q99/(Q99+P99),"S/D")</f>
        <v>1</v>
      </c>
      <c r="S99" s="821">
        <f t="shared" ref="S99" si="153">IFERROR(SUM(Q99:Q103)/SUM(P99:Q103),"S/D")</f>
        <v>1</v>
      </c>
      <c r="T99" s="565">
        <v>1</v>
      </c>
      <c r="U99" s="436">
        <f>COUNTIFS(Datos!$D:$D,C99,Datos!$AD:$AD,$T$1)</f>
        <v>0</v>
      </c>
      <c r="V99" s="437">
        <v>1</v>
      </c>
      <c r="W99" s="420">
        <f t="shared" ref="W99:W103" si="154">IFERROR(V99/(V99+U99),"S/D")</f>
        <v>1</v>
      </c>
      <c r="X99" s="821">
        <f t="shared" ref="X99" si="155">IFERROR(SUM(V99:V103)/SUM(U99:V103),"S/D")</f>
        <v>0.83333333333333337</v>
      </c>
      <c r="Y99" s="565">
        <v>0</v>
      </c>
      <c r="Z99" s="436">
        <f>COUNTIFS(Datos!$D:$D,C99,Datos!$AD:$AD,$Y$1)</f>
        <v>0</v>
      </c>
      <c r="AA99" s="437">
        <v>0</v>
      </c>
      <c r="AB99" s="420" t="str">
        <f t="shared" ref="AB99:AB103" si="156">IFERROR(AA99/(AA99+Z99),"S/D")</f>
        <v>S/D</v>
      </c>
      <c r="AC99" s="821" t="str">
        <f t="shared" ref="AC99" si="157">IFERROR(SUM(AA99:AA103)/SUM(Z99:AA103),"S/D")</f>
        <v>S/D</v>
      </c>
      <c r="AD99" s="565">
        <v>1</v>
      </c>
      <c r="AE99" s="436">
        <f>COUNTIFS(Datos!$D:$D,C99,Datos!$AD:$AD,$AD$1)</f>
        <v>0</v>
      </c>
      <c r="AF99" s="437">
        <v>0</v>
      </c>
      <c r="AG99" s="420" t="str">
        <f t="shared" ref="AG99:AG103" si="158">IFERROR(AF99/(AF99+AE99),"S/D")</f>
        <v>S/D</v>
      </c>
      <c r="AH99" s="821">
        <f t="shared" ref="AH99" si="159">IFERROR(SUM(AF99:AF103)/SUM(AE99:AF103),"S/D")</f>
        <v>1</v>
      </c>
      <c r="AI99" s="565">
        <v>1</v>
      </c>
      <c r="AJ99" s="436">
        <f>COUNTIFS(Datos!$D:$D,C99,Datos!$AD:$AD,$AI$1)</f>
        <v>0</v>
      </c>
      <c r="AK99" s="437">
        <v>2</v>
      </c>
      <c r="AL99" s="420">
        <f t="shared" ref="AL99:AL103" si="160">IFERROR(AK99/(AK99+AJ99),"S/D")</f>
        <v>1</v>
      </c>
      <c r="AM99" s="821">
        <f t="shared" ref="AM99" si="161">IFERROR(SUM(AK99:AK103)/SUM(AJ99:AK103),"S/D")</f>
        <v>1</v>
      </c>
      <c r="AN99" s="565">
        <v>0</v>
      </c>
      <c r="AO99" s="436">
        <f>COUNTIFS(Datos!$D:$D,C99,Datos!$AD:$AD,$AN$1)</f>
        <v>0</v>
      </c>
      <c r="AP99" s="437">
        <v>0</v>
      </c>
      <c r="AQ99" s="420" t="str">
        <f t="shared" ref="AQ99:AQ103" si="162">IFERROR(AP99/(AP99+AO99),"S/D")</f>
        <v>S/D</v>
      </c>
      <c r="AR99" s="821" t="str">
        <f t="shared" ref="AR99" si="163">IFERROR(SUM(AP99:AP103)/SUM(AO99:AP103),"S/D")</f>
        <v>S/D</v>
      </c>
      <c r="AS99" s="565">
        <v>1</v>
      </c>
      <c r="AT99" s="436">
        <f>COUNTIFS(Datos!$D:$D,C99,Datos!$AD:$AD,$AS$1)</f>
        <v>0</v>
      </c>
      <c r="AU99" s="437">
        <v>0</v>
      </c>
      <c r="AV99" s="420" t="str">
        <f t="shared" ref="AV99:AV103" si="164">IFERROR(AU99/(AU99+AT99),"S/D")</f>
        <v>S/D</v>
      </c>
      <c r="AW99" s="821">
        <f t="shared" ref="AW99" si="165">IFERROR(SUM(AU99:AU103)/SUM(AT99:AU103),"S/D")</f>
        <v>0.76923076923076927</v>
      </c>
      <c r="AX99" s="565">
        <v>0</v>
      </c>
      <c r="AY99" s="436">
        <f>COUNTIFS(Datos!$D:$D,C99,Datos!$AD:$AD,$AX$1)</f>
        <v>0</v>
      </c>
      <c r="AZ99" s="437">
        <v>0</v>
      </c>
      <c r="BA99" s="420" t="str">
        <f t="shared" ref="BA99:BA103" si="166">IFERROR(AZ99/(AZ99+AY99),"S/D")</f>
        <v>S/D</v>
      </c>
      <c r="BB99" s="821" t="str">
        <f t="shared" ref="BB99" si="167">IFERROR(SUM(AZ99:AZ103)/SUM(AY99:AZ103),"S/D")</f>
        <v>S/D</v>
      </c>
      <c r="BC99" s="565">
        <v>0</v>
      </c>
      <c r="BD99" s="436">
        <f>COUNTIFS(Datos!$D:$D,C99,Datos!$AD:$AD,$BC$1)</f>
        <v>0</v>
      </c>
      <c r="BE99" s="437">
        <v>0</v>
      </c>
      <c r="BF99" s="420" t="str">
        <f t="shared" ref="BF99:BF103" si="168">IFERROR(BE99/(BE99+BD99),"S/D")</f>
        <v>S/D</v>
      </c>
      <c r="BG99" s="821" t="str">
        <f t="shared" ref="BG99" si="169">IFERROR(SUM(BE99:BE103)/SUM(BD99:BE103),"S/D")</f>
        <v>S/D</v>
      </c>
      <c r="BH99" s="565">
        <v>0</v>
      </c>
      <c r="BI99" s="436">
        <f>COUNTIFS(Datos!$D:$D,$C99,Datos!$AD:$AD,BH$1)</f>
        <v>0</v>
      </c>
      <c r="BJ99" s="437">
        <v>0</v>
      </c>
      <c r="BK99" s="420" t="str">
        <f t="shared" ref="BK99:BK103" si="170">IFERROR(BJ99/(BJ99+BI99),"S/D")</f>
        <v>S/D</v>
      </c>
      <c r="BL99" s="821" t="str">
        <f t="shared" ref="BL99" si="171">IFERROR(SUM(BJ99:BJ103)/SUM(BI99:BJ103),"S/D")</f>
        <v>S/D</v>
      </c>
      <c r="BM99" s="565"/>
      <c r="BN99" s="436"/>
      <c r="BO99" s="437"/>
      <c r="BP99" s="420"/>
      <c r="BQ99" s="821"/>
      <c r="BR99" s="565"/>
      <c r="BS99" s="436"/>
      <c r="BT99" s="437"/>
      <c r="BU99" s="420"/>
      <c r="BV99" s="821"/>
      <c r="BW99" s="565"/>
      <c r="BX99" s="436"/>
      <c r="BY99" s="437"/>
      <c r="BZ99" s="420"/>
      <c r="CA99" s="821"/>
      <c r="CB99" s="565"/>
      <c r="CC99" s="436"/>
      <c r="CD99" s="437"/>
      <c r="CE99" s="420"/>
      <c r="CF99" s="821"/>
      <c r="CG99" s="565"/>
      <c r="CH99" s="436"/>
      <c r="CI99" s="437"/>
      <c r="CJ99" s="420"/>
      <c r="CK99" s="821"/>
      <c r="CL99" s="565"/>
      <c r="CM99" s="436"/>
      <c r="CN99" s="437"/>
      <c r="CO99" s="420"/>
      <c r="CP99" s="821"/>
      <c r="CQ99" s="565"/>
      <c r="CR99" s="436"/>
      <c r="CS99" s="437"/>
      <c r="CT99" s="420"/>
      <c r="CU99" s="821"/>
      <c r="CV99" s="565"/>
      <c r="CW99" s="436"/>
      <c r="CX99" s="437"/>
      <c r="CY99" s="420"/>
      <c r="CZ99" s="821"/>
      <c r="DA99" s="565"/>
      <c r="DB99" s="436"/>
      <c r="DC99" s="437"/>
      <c r="DD99" s="420"/>
      <c r="DE99" s="821"/>
      <c r="DF99" s="565"/>
      <c r="DG99" s="436"/>
      <c r="DH99" s="437"/>
      <c r="DI99" s="420"/>
      <c r="DJ99" s="821"/>
    </row>
    <row r="100" spans="1:114" s="547" customFormat="1" ht="15.75" customHeight="1" x14ac:dyDescent="0.25">
      <c r="A100" s="829"/>
      <c r="B100" s="550" t="str">
        <f t="shared" si="59"/>
        <v>Sem38</v>
      </c>
      <c r="C100" s="423">
        <v>43725</v>
      </c>
      <c r="D100" s="832"/>
      <c r="E100" s="554">
        <v>0</v>
      </c>
      <c r="F100" s="432">
        <f>COUNTIFS(Datos!$D:$D,C100,Datos!$AD:$AD,$E$1)</f>
        <v>0</v>
      </c>
      <c r="G100" s="131">
        <v>0</v>
      </c>
      <c r="H100" s="421" t="str">
        <f t="shared" si="150"/>
        <v>S/D</v>
      </c>
      <c r="I100" s="822"/>
      <c r="J100" s="563">
        <v>2</v>
      </c>
      <c r="K100" s="432">
        <f>COUNTIFS(Datos!D:D,C100,Datos!AD:AD,$J$1)</f>
        <v>0</v>
      </c>
      <c r="L100" s="131">
        <v>3</v>
      </c>
      <c r="M100" s="421">
        <f t="shared" si="151"/>
        <v>1</v>
      </c>
      <c r="N100" s="835"/>
      <c r="O100" s="563">
        <v>1</v>
      </c>
      <c r="P100" s="432">
        <f>COUNTIFS(Datos!$D:$D,C100,Datos!$AD:$AD,$O$1)</f>
        <v>0</v>
      </c>
      <c r="Q100" s="131">
        <v>0</v>
      </c>
      <c r="R100" s="421" t="str">
        <f t="shared" si="152"/>
        <v>S/D</v>
      </c>
      <c r="S100" s="822"/>
      <c r="T100" s="563">
        <v>1</v>
      </c>
      <c r="U100" s="432">
        <f>COUNTIFS(Datos!$D:$D,C100,Datos!$AD:$AD,$T$1)</f>
        <v>0</v>
      </c>
      <c r="V100" s="131">
        <v>1</v>
      </c>
      <c r="W100" s="421">
        <f t="shared" si="154"/>
        <v>1</v>
      </c>
      <c r="X100" s="822"/>
      <c r="Y100" s="563">
        <v>0</v>
      </c>
      <c r="Z100" s="432">
        <f>COUNTIFS(Datos!$D:$D,C100,Datos!$AD:$AD,$Y$1)</f>
        <v>0</v>
      </c>
      <c r="AA100" s="131">
        <v>0</v>
      </c>
      <c r="AB100" s="421" t="str">
        <f t="shared" si="156"/>
        <v>S/D</v>
      </c>
      <c r="AC100" s="822"/>
      <c r="AD100" s="563">
        <v>1</v>
      </c>
      <c r="AE100" s="432">
        <f>COUNTIFS(Datos!$D:$D,C100,Datos!$AD:$AD,$AD$1)</f>
        <v>0</v>
      </c>
      <c r="AF100" s="131">
        <v>1</v>
      </c>
      <c r="AG100" s="421">
        <f t="shared" si="158"/>
        <v>1</v>
      </c>
      <c r="AH100" s="822"/>
      <c r="AI100" s="563">
        <v>1</v>
      </c>
      <c r="AJ100" s="432">
        <f>COUNTIFS(Datos!$D:$D,C100,Datos!$AD:$AD,$AI$1)</f>
        <v>0</v>
      </c>
      <c r="AK100" s="131">
        <v>0</v>
      </c>
      <c r="AL100" s="421" t="str">
        <f t="shared" si="160"/>
        <v>S/D</v>
      </c>
      <c r="AM100" s="822"/>
      <c r="AN100" s="563">
        <v>0</v>
      </c>
      <c r="AO100" s="432">
        <f>COUNTIFS(Datos!$D:$D,C100,Datos!$AD:$AD,$AN$1)</f>
        <v>0</v>
      </c>
      <c r="AP100" s="131">
        <v>0</v>
      </c>
      <c r="AQ100" s="421" t="str">
        <f t="shared" si="162"/>
        <v>S/D</v>
      </c>
      <c r="AR100" s="822"/>
      <c r="AS100" s="563">
        <v>2</v>
      </c>
      <c r="AT100" s="432">
        <f>COUNTIFS(Datos!$D:$D,C100,Datos!$AD:$AD,$AS$1)</f>
        <v>2</v>
      </c>
      <c r="AU100" s="131">
        <v>4</v>
      </c>
      <c r="AV100" s="421">
        <f t="shared" si="164"/>
        <v>0.66666666666666663</v>
      </c>
      <c r="AW100" s="822"/>
      <c r="AX100" s="563">
        <v>0</v>
      </c>
      <c r="AY100" s="432">
        <f>COUNTIFS(Datos!$D:$D,C100,Datos!$AD:$AD,$AX$1)</f>
        <v>0</v>
      </c>
      <c r="AZ100" s="131">
        <v>0</v>
      </c>
      <c r="BA100" s="421" t="str">
        <f t="shared" si="166"/>
        <v>S/D</v>
      </c>
      <c r="BB100" s="822"/>
      <c r="BC100" s="563">
        <v>0</v>
      </c>
      <c r="BD100" s="432">
        <f>COUNTIFS(Datos!$D:$D,C100,Datos!$AD:$AD,$BC$1)</f>
        <v>0</v>
      </c>
      <c r="BE100" s="131">
        <v>0</v>
      </c>
      <c r="BF100" s="421" t="str">
        <f t="shared" si="168"/>
        <v>S/D</v>
      </c>
      <c r="BG100" s="822"/>
      <c r="BH100" s="563">
        <v>0</v>
      </c>
      <c r="BI100" s="432">
        <f>COUNTIFS(Datos!$D:$D,$C100,Datos!$AD:$AD,BH$1)</f>
        <v>0</v>
      </c>
      <c r="BJ100" s="131">
        <v>0</v>
      </c>
      <c r="BK100" s="421" t="str">
        <f t="shared" si="170"/>
        <v>S/D</v>
      </c>
      <c r="BL100" s="822"/>
      <c r="BM100" s="563"/>
      <c r="BN100" s="432"/>
      <c r="BO100" s="131"/>
      <c r="BP100" s="421"/>
      <c r="BQ100" s="822"/>
      <c r="BR100" s="563"/>
      <c r="BS100" s="432"/>
      <c r="BT100" s="131"/>
      <c r="BU100" s="421"/>
      <c r="BV100" s="822"/>
      <c r="BW100" s="563"/>
      <c r="BX100" s="432"/>
      <c r="BY100" s="131"/>
      <c r="BZ100" s="421"/>
      <c r="CA100" s="822"/>
      <c r="CB100" s="563"/>
      <c r="CC100" s="432"/>
      <c r="CD100" s="131"/>
      <c r="CE100" s="421"/>
      <c r="CF100" s="822"/>
      <c r="CG100" s="563"/>
      <c r="CH100" s="432"/>
      <c r="CI100" s="131"/>
      <c r="CJ100" s="421"/>
      <c r="CK100" s="822"/>
      <c r="CL100" s="563"/>
      <c r="CM100" s="432"/>
      <c r="CN100" s="131"/>
      <c r="CO100" s="421"/>
      <c r="CP100" s="822"/>
      <c r="CQ100" s="563"/>
      <c r="CR100" s="432"/>
      <c r="CS100" s="131"/>
      <c r="CT100" s="421"/>
      <c r="CU100" s="822"/>
      <c r="CV100" s="563"/>
      <c r="CW100" s="432"/>
      <c r="CX100" s="131"/>
      <c r="CY100" s="421"/>
      <c r="CZ100" s="822"/>
      <c r="DA100" s="563"/>
      <c r="DB100" s="432"/>
      <c r="DC100" s="131"/>
      <c r="DD100" s="421"/>
      <c r="DE100" s="822"/>
      <c r="DF100" s="563"/>
      <c r="DG100" s="432"/>
      <c r="DH100" s="131"/>
      <c r="DI100" s="421"/>
      <c r="DJ100" s="822"/>
    </row>
    <row r="101" spans="1:114" s="547" customFormat="1" ht="15.75" customHeight="1" x14ac:dyDescent="0.25">
      <c r="A101" s="829"/>
      <c r="B101" s="550" t="str">
        <f t="shared" si="59"/>
        <v>Sem38</v>
      </c>
      <c r="C101" s="423">
        <v>43726</v>
      </c>
      <c r="D101" s="832"/>
      <c r="E101" s="554">
        <v>0</v>
      </c>
      <c r="F101" s="432">
        <f>COUNTIFS(Datos!$D:$D,C101,Datos!$AD:$AD,$E$1)</f>
        <v>0</v>
      </c>
      <c r="G101" s="131">
        <v>0</v>
      </c>
      <c r="H101" s="421" t="str">
        <f t="shared" si="150"/>
        <v>S/D</v>
      </c>
      <c r="I101" s="822"/>
      <c r="J101" s="563">
        <v>2</v>
      </c>
      <c r="K101" s="432">
        <f>COUNTIFS(Datos!D:D,C101,Datos!AD:AD,$J$1)</f>
        <v>0</v>
      </c>
      <c r="L101" s="131">
        <v>5</v>
      </c>
      <c r="M101" s="421">
        <f t="shared" si="151"/>
        <v>1</v>
      </c>
      <c r="N101" s="835"/>
      <c r="O101" s="563">
        <v>0</v>
      </c>
      <c r="P101" s="432">
        <f>COUNTIFS(Datos!$D:$D,C101,Datos!$AD:$AD,$O$1)</f>
        <v>0</v>
      </c>
      <c r="Q101" s="131">
        <v>0</v>
      </c>
      <c r="R101" s="421" t="str">
        <f t="shared" si="152"/>
        <v>S/D</v>
      </c>
      <c r="S101" s="822"/>
      <c r="T101" s="563">
        <v>2</v>
      </c>
      <c r="U101" s="432">
        <f>COUNTIFS(Datos!$D:$D,C101,Datos!$AD:$AD,$T$1)</f>
        <v>1</v>
      </c>
      <c r="V101" s="131">
        <v>1</v>
      </c>
      <c r="W101" s="421">
        <f t="shared" si="154"/>
        <v>0.5</v>
      </c>
      <c r="X101" s="822"/>
      <c r="Y101" s="563">
        <v>0</v>
      </c>
      <c r="Z101" s="432">
        <f>COUNTIFS(Datos!$D:$D,C101,Datos!$AD:$AD,$Y$1)</f>
        <v>0</v>
      </c>
      <c r="AA101" s="131">
        <v>0</v>
      </c>
      <c r="AB101" s="421" t="str">
        <f t="shared" si="156"/>
        <v>S/D</v>
      </c>
      <c r="AC101" s="822"/>
      <c r="AD101" s="563">
        <v>1</v>
      </c>
      <c r="AE101" s="432">
        <f>COUNTIFS(Datos!$D:$D,C101,Datos!$AD:$AD,$AD$1)</f>
        <v>0</v>
      </c>
      <c r="AF101" s="131">
        <v>0</v>
      </c>
      <c r="AG101" s="421" t="str">
        <f t="shared" si="158"/>
        <v>S/D</v>
      </c>
      <c r="AH101" s="822"/>
      <c r="AI101" s="563">
        <v>1</v>
      </c>
      <c r="AJ101" s="432">
        <f>COUNTIFS(Datos!$D:$D,C101,Datos!$AD:$AD,$AI$1)</f>
        <v>0</v>
      </c>
      <c r="AK101" s="131">
        <v>1</v>
      </c>
      <c r="AL101" s="421">
        <f t="shared" si="160"/>
        <v>1</v>
      </c>
      <c r="AM101" s="822"/>
      <c r="AN101" s="563">
        <v>0</v>
      </c>
      <c r="AO101" s="432">
        <f>COUNTIFS(Datos!$D:$D,C101,Datos!$AD:$AD,$AN$1)</f>
        <v>0</v>
      </c>
      <c r="AP101" s="131">
        <v>0</v>
      </c>
      <c r="AQ101" s="421" t="str">
        <f t="shared" si="162"/>
        <v>S/D</v>
      </c>
      <c r="AR101" s="822"/>
      <c r="AS101" s="563">
        <v>2</v>
      </c>
      <c r="AT101" s="432">
        <f>COUNTIFS(Datos!$D:$D,C101,Datos!$AD:$AD,$AS$1)</f>
        <v>0</v>
      </c>
      <c r="AU101" s="131">
        <v>1</v>
      </c>
      <c r="AV101" s="421">
        <f t="shared" si="164"/>
        <v>1</v>
      </c>
      <c r="AW101" s="822"/>
      <c r="AX101" s="563">
        <v>0</v>
      </c>
      <c r="AY101" s="432">
        <f>COUNTIFS(Datos!$D:$D,C101,Datos!$AD:$AD,$AX$1)</f>
        <v>0</v>
      </c>
      <c r="AZ101" s="131">
        <v>0</v>
      </c>
      <c r="BA101" s="421" t="str">
        <f t="shared" si="166"/>
        <v>S/D</v>
      </c>
      <c r="BB101" s="822"/>
      <c r="BC101" s="563">
        <v>0</v>
      </c>
      <c r="BD101" s="432">
        <f>COUNTIFS(Datos!$D:$D,C101,Datos!$AD:$AD,$BC$1)</f>
        <v>0</v>
      </c>
      <c r="BE101" s="131">
        <v>0</v>
      </c>
      <c r="BF101" s="421" t="str">
        <f t="shared" si="168"/>
        <v>S/D</v>
      </c>
      <c r="BG101" s="822"/>
      <c r="BH101" s="563">
        <v>0</v>
      </c>
      <c r="BI101" s="432">
        <f>COUNTIFS(Datos!$D:$D,$C101,Datos!$AD:$AD,BH$1)</f>
        <v>0</v>
      </c>
      <c r="BJ101" s="131">
        <v>0</v>
      </c>
      <c r="BK101" s="421" t="str">
        <f t="shared" si="170"/>
        <v>S/D</v>
      </c>
      <c r="BL101" s="822"/>
      <c r="BM101" s="563"/>
      <c r="BN101" s="432"/>
      <c r="BO101" s="131"/>
      <c r="BP101" s="421"/>
      <c r="BQ101" s="822"/>
      <c r="BR101" s="563"/>
      <c r="BS101" s="432"/>
      <c r="BT101" s="131"/>
      <c r="BU101" s="421"/>
      <c r="BV101" s="822"/>
      <c r="BW101" s="563"/>
      <c r="BX101" s="432"/>
      <c r="BY101" s="131"/>
      <c r="BZ101" s="421"/>
      <c r="CA101" s="822"/>
      <c r="CB101" s="563"/>
      <c r="CC101" s="432"/>
      <c r="CD101" s="131"/>
      <c r="CE101" s="421"/>
      <c r="CF101" s="822"/>
      <c r="CG101" s="563"/>
      <c r="CH101" s="432"/>
      <c r="CI101" s="131"/>
      <c r="CJ101" s="421"/>
      <c r="CK101" s="822"/>
      <c r="CL101" s="563"/>
      <c r="CM101" s="432"/>
      <c r="CN101" s="131"/>
      <c r="CO101" s="421"/>
      <c r="CP101" s="822"/>
      <c r="CQ101" s="563"/>
      <c r="CR101" s="432"/>
      <c r="CS101" s="131"/>
      <c r="CT101" s="421"/>
      <c r="CU101" s="822"/>
      <c r="CV101" s="563"/>
      <c r="CW101" s="432"/>
      <c r="CX101" s="131"/>
      <c r="CY101" s="421"/>
      <c r="CZ101" s="822"/>
      <c r="DA101" s="563"/>
      <c r="DB101" s="432"/>
      <c r="DC101" s="131"/>
      <c r="DD101" s="421"/>
      <c r="DE101" s="822"/>
      <c r="DF101" s="563"/>
      <c r="DG101" s="432"/>
      <c r="DH101" s="131"/>
      <c r="DI101" s="421"/>
      <c r="DJ101" s="822"/>
    </row>
    <row r="102" spans="1:114" s="547" customFormat="1" ht="15.75" customHeight="1" x14ac:dyDescent="0.25">
      <c r="A102" s="829"/>
      <c r="B102" s="550" t="str">
        <f t="shared" si="59"/>
        <v>Sem38</v>
      </c>
      <c r="C102" s="423">
        <v>43727</v>
      </c>
      <c r="D102" s="832"/>
      <c r="E102" s="554">
        <v>0</v>
      </c>
      <c r="F102" s="432">
        <f>COUNTIFS(Datos!$D:$D,C102,Datos!$AD:$AD,$E$1)</f>
        <v>0</v>
      </c>
      <c r="G102" s="131">
        <v>0</v>
      </c>
      <c r="H102" s="421" t="str">
        <f t="shared" si="150"/>
        <v>S/D</v>
      </c>
      <c r="I102" s="822"/>
      <c r="J102" s="563">
        <v>2</v>
      </c>
      <c r="K102" s="432">
        <f>COUNTIFS(Datos!D:D,C102,Datos!AD:AD,$J$1)</f>
        <v>1</v>
      </c>
      <c r="L102" s="131">
        <v>6</v>
      </c>
      <c r="M102" s="421">
        <f t="shared" si="151"/>
        <v>0.8571428571428571</v>
      </c>
      <c r="N102" s="835"/>
      <c r="O102" s="563">
        <v>1</v>
      </c>
      <c r="P102" s="432">
        <f>COUNTIFS(Datos!$D:$D,C102,Datos!$AD:$AD,$O$1)</f>
        <v>0</v>
      </c>
      <c r="Q102" s="131">
        <v>0</v>
      </c>
      <c r="R102" s="421" t="str">
        <f t="shared" si="152"/>
        <v>S/D</v>
      </c>
      <c r="S102" s="822"/>
      <c r="T102" s="563">
        <v>1</v>
      </c>
      <c r="U102" s="432">
        <f>COUNTIFS(Datos!$D:$D,C102,Datos!$AD:$AD,$T$1)</f>
        <v>0</v>
      </c>
      <c r="V102" s="131">
        <v>0</v>
      </c>
      <c r="W102" s="421" t="str">
        <f t="shared" si="154"/>
        <v>S/D</v>
      </c>
      <c r="X102" s="822"/>
      <c r="Y102" s="563">
        <v>0</v>
      </c>
      <c r="Z102" s="432">
        <f>COUNTIFS(Datos!$D:$D,C102,Datos!$AD:$AD,$Y$1)</f>
        <v>0</v>
      </c>
      <c r="AA102" s="131">
        <v>0</v>
      </c>
      <c r="AB102" s="421" t="str">
        <f t="shared" si="156"/>
        <v>S/D</v>
      </c>
      <c r="AC102" s="822"/>
      <c r="AD102" s="563">
        <v>1</v>
      </c>
      <c r="AE102" s="432">
        <f>COUNTIFS(Datos!$D:$D,C102,Datos!$AD:$AD,$AD$1)</f>
        <v>0</v>
      </c>
      <c r="AF102" s="131">
        <v>0</v>
      </c>
      <c r="AG102" s="421" t="str">
        <f t="shared" si="158"/>
        <v>S/D</v>
      </c>
      <c r="AH102" s="822"/>
      <c r="AI102" s="563">
        <v>1</v>
      </c>
      <c r="AJ102" s="432">
        <f>COUNTIFS(Datos!$D:$D,C102,Datos!$AD:$AD,$AI$1)</f>
        <v>0</v>
      </c>
      <c r="AK102" s="131">
        <v>1</v>
      </c>
      <c r="AL102" s="421">
        <f t="shared" si="160"/>
        <v>1</v>
      </c>
      <c r="AM102" s="822"/>
      <c r="AN102" s="563">
        <v>0</v>
      </c>
      <c r="AO102" s="432">
        <f>COUNTIFS(Datos!$D:$D,C102,Datos!$AD:$AD,$AN$1)</f>
        <v>0</v>
      </c>
      <c r="AP102" s="131">
        <v>0</v>
      </c>
      <c r="AQ102" s="421" t="str">
        <f t="shared" si="162"/>
        <v>S/D</v>
      </c>
      <c r="AR102" s="822"/>
      <c r="AS102" s="563">
        <v>2</v>
      </c>
      <c r="AT102" s="432">
        <f>COUNTIFS(Datos!$D:$D,C102,Datos!$AD:$AD,$AS$1)</f>
        <v>0</v>
      </c>
      <c r="AU102" s="131">
        <v>4</v>
      </c>
      <c r="AV102" s="421">
        <f t="shared" si="164"/>
        <v>1</v>
      </c>
      <c r="AW102" s="822"/>
      <c r="AX102" s="563">
        <v>0</v>
      </c>
      <c r="AY102" s="432">
        <f>COUNTIFS(Datos!$D:$D,C102,Datos!$AD:$AD,$AX$1)</f>
        <v>0</v>
      </c>
      <c r="AZ102" s="131">
        <v>0</v>
      </c>
      <c r="BA102" s="421" t="str">
        <f t="shared" si="166"/>
        <v>S/D</v>
      </c>
      <c r="BB102" s="822"/>
      <c r="BC102" s="563">
        <v>0</v>
      </c>
      <c r="BD102" s="432">
        <f>COUNTIFS(Datos!$D:$D,C102,Datos!$AD:$AD,$BC$1)</f>
        <v>0</v>
      </c>
      <c r="BE102" s="131">
        <v>0</v>
      </c>
      <c r="BF102" s="421" t="str">
        <f t="shared" si="168"/>
        <v>S/D</v>
      </c>
      <c r="BG102" s="822"/>
      <c r="BH102" s="563">
        <v>0</v>
      </c>
      <c r="BI102" s="432">
        <f>COUNTIFS(Datos!$D:$D,$C102,Datos!$AD:$AD,BH$1)</f>
        <v>0</v>
      </c>
      <c r="BJ102" s="131">
        <v>0</v>
      </c>
      <c r="BK102" s="421" t="str">
        <f t="shared" si="170"/>
        <v>S/D</v>
      </c>
      <c r="BL102" s="822"/>
      <c r="BM102" s="563"/>
      <c r="BN102" s="432"/>
      <c r="BO102" s="131"/>
      <c r="BP102" s="421"/>
      <c r="BQ102" s="822"/>
      <c r="BR102" s="563"/>
      <c r="BS102" s="432"/>
      <c r="BT102" s="131"/>
      <c r="BU102" s="421"/>
      <c r="BV102" s="822"/>
      <c r="BW102" s="563"/>
      <c r="BX102" s="432"/>
      <c r="BY102" s="131"/>
      <c r="BZ102" s="421"/>
      <c r="CA102" s="822"/>
      <c r="CB102" s="563"/>
      <c r="CC102" s="432"/>
      <c r="CD102" s="131"/>
      <c r="CE102" s="421"/>
      <c r="CF102" s="822"/>
      <c r="CG102" s="563"/>
      <c r="CH102" s="432"/>
      <c r="CI102" s="131"/>
      <c r="CJ102" s="421"/>
      <c r="CK102" s="822"/>
      <c r="CL102" s="563"/>
      <c r="CM102" s="432"/>
      <c r="CN102" s="131"/>
      <c r="CO102" s="421"/>
      <c r="CP102" s="822"/>
      <c r="CQ102" s="563"/>
      <c r="CR102" s="432"/>
      <c r="CS102" s="131"/>
      <c r="CT102" s="421"/>
      <c r="CU102" s="822"/>
      <c r="CV102" s="563"/>
      <c r="CW102" s="432"/>
      <c r="CX102" s="131"/>
      <c r="CY102" s="421"/>
      <c r="CZ102" s="822"/>
      <c r="DA102" s="563"/>
      <c r="DB102" s="432"/>
      <c r="DC102" s="131"/>
      <c r="DD102" s="421"/>
      <c r="DE102" s="822"/>
      <c r="DF102" s="563"/>
      <c r="DG102" s="432"/>
      <c r="DH102" s="131"/>
      <c r="DI102" s="421"/>
      <c r="DJ102" s="822"/>
    </row>
    <row r="103" spans="1:114" s="99" customFormat="1" ht="15.75" customHeight="1" thickBot="1" x14ac:dyDescent="0.3">
      <c r="A103" s="830"/>
      <c r="B103" s="551" t="str">
        <f t="shared" si="59"/>
        <v>Sem38</v>
      </c>
      <c r="C103" s="425">
        <v>43728</v>
      </c>
      <c r="D103" s="833"/>
      <c r="E103" s="555">
        <v>1</v>
      </c>
      <c r="F103" s="440">
        <f>COUNTIFS(Datos!$D:$D,C103,Datos!$AD:$AD,$E$1)</f>
        <v>0</v>
      </c>
      <c r="G103" s="441">
        <v>0</v>
      </c>
      <c r="H103" s="422" t="str">
        <f t="shared" si="150"/>
        <v>S/D</v>
      </c>
      <c r="I103" s="823"/>
      <c r="J103" s="564">
        <v>2</v>
      </c>
      <c r="K103" s="440">
        <f>COUNTIFS(Datos!D:D,C103,Datos!AD:AD,$J$1)</f>
        <v>0</v>
      </c>
      <c r="L103" s="441">
        <v>6</v>
      </c>
      <c r="M103" s="422">
        <f t="shared" si="151"/>
        <v>1</v>
      </c>
      <c r="N103" s="836"/>
      <c r="O103" s="564">
        <v>1</v>
      </c>
      <c r="P103" s="440">
        <f>COUNTIFS(Datos!$D:$D,C103,Datos!$AD:$AD,$O$1)</f>
        <v>0</v>
      </c>
      <c r="Q103" s="441">
        <v>0</v>
      </c>
      <c r="R103" s="422" t="str">
        <f t="shared" si="152"/>
        <v>S/D</v>
      </c>
      <c r="S103" s="823"/>
      <c r="T103" s="564">
        <v>1</v>
      </c>
      <c r="U103" s="440">
        <f>COUNTIFS(Datos!$D:$D,C103,Datos!$AD:$AD,$T$1)</f>
        <v>0</v>
      </c>
      <c r="V103" s="441">
        <v>2</v>
      </c>
      <c r="W103" s="422">
        <f t="shared" si="154"/>
        <v>1</v>
      </c>
      <c r="X103" s="823"/>
      <c r="Y103" s="564">
        <v>0</v>
      </c>
      <c r="Z103" s="440">
        <f>COUNTIFS(Datos!$D:$D,C103,Datos!$AD:$AD,$Y$1)</f>
        <v>0</v>
      </c>
      <c r="AA103" s="441">
        <v>0</v>
      </c>
      <c r="AB103" s="422" t="str">
        <f t="shared" si="156"/>
        <v>S/D</v>
      </c>
      <c r="AC103" s="823"/>
      <c r="AD103" s="564">
        <v>1</v>
      </c>
      <c r="AE103" s="440">
        <f>COUNTIFS(Datos!$D:$D,C103,Datos!$AD:$AD,$AD$1)</f>
        <v>0</v>
      </c>
      <c r="AF103" s="441">
        <v>1</v>
      </c>
      <c r="AG103" s="422">
        <f t="shared" si="158"/>
        <v>1</v>
      </c>
      <c r="AH103" s="823"/>
      <c r="AI103" s="564">
        <v>1</v>
      </c>
      <c r="AJ103" s="440">
        <f>COUNTIFS(Datos!$D:$D,C103,Datos!$AD:$AD,$AI$1)</f>
        <v>0</v>
      </c>
      <c r="AK103" s="441">
        <v>0</v>
      </c>
      <c r="AL103" s="422" t="str">
        <f t="shared" si="160"/>
        <v>S/D</v>
      </c>
      <c r="AM103" s="823"/>
      <c r="AN103" s="564">
        <v>0</v>
      </c>
      <c r="AO103" s="440">
        <f>COUNTIFS(Datos!$D:$D,C103,Datos!$AD:$AD,$AN$1)</f>
        <v>0</v>
      </c>
      <c r="AP103" s="441">
        <v>0</v>
      </c>
      <c r="AQ103" s="422" t="str">
        <f t="shared" si="162"/>
        <v>S/D</v>
      </c>
      <c r="AR103" s="823"/>
      <c r="AS103" s="564">
        <v>1</v>
      </c>
      <c r="AT103" s="440">
        <f>COUNTIFS(Datos!$D:$D,C103,Datos!$AD:$AD,$AS$1)</f>
        <v>1</v>
      </c>
      <c r="AU103" s="441">
        <v>1</v>
      </c>
      <c r="AV103" s="422">
        <f t="shared" si="164"/>
        <v>0.5</v>
      </c>
      <c r="AW103" s="823"/>
      <c r="AX103" s="564">
        <v>0</v>
      </c>
      <c r="AY103" s="440">
        <f>COUNTIFS(Datos!$D:$D,C103,Datos!$AD:$AD,$AX$1)</f>
        <v>0</v>
      </c>
      <c r="AZ103" s="441">
        <v>0</v>
      </c>
      <c r="BA103" s="422" t="str">
        <f t="shared" si="166"/>
        <v>S/D</v>
      </c>
      <c r="BB103" s="823"/>
      <c r="BC103" s="564">
        <v>0</v>
      </c>
      <c r="BD103" s="440">
        <f>COUNTIFS(Datos!$D:$D,C103,Datos!$AD:$AD,$BC$1)</f>
        <v>0</v>
      </c>
      <c r="BE103" s="441">
        <v>0</v>
      </c>
      <c r="BF103" s="422" t="str">
        <f t="shared" si="168"/>
        <v>S/D</v>
      </c>
      <c r="BG103" s="823"/>
      <c r="BH103" s="564">
        <v>0</v>
      </c>
      <c r="BI103" s="440">
        <f>COUNTIFS(Datos!$D:$D,$C103,Datos!$AD:$AD,BH$1)</f>
        <v>0</v>
      </c>
      <c r="BJ103" s="441">
        <v>0</v>
      </c>
      <c r="BK103" s="422" t="str">
        <f t="shared" si="170"/>
        <v>S/D</v>
      </c>
      <c r="BL103" s="823"/>
      <c r="BM103" s="564"/>
      <c r="BN103" s="440"/>
      <c r="BO103" s="441"/>
      <c r="BP103" s="422"/>
      <c r="BQ103" s="823"/>
      <c r="BR103" s="564"/>
      <c r="BS103" s="440"/>
      <c r="BT103" s="441"/>
      <c r="BU103" s="422"/>
      <c r="BV103" s="823"/>
      <c r="BW103" s="564"/>
      <c r="BX103" s="440"/>
      <c r="BY103" s="441"/>
      <c r="BZ103" s="422"/>
      <c r="CA103" s="823"/>
      <c r="CB103" s="564"/>
      <c r="CC103" s="440"/>
      <c r="CD103" s="441"/>
      <c r="CE103" s="422"/>
      <c r="CF103" s="823"/>
      <c r="CG103" s="564"/>
      <c r="CH103" s="440"/>
      <c r="CI103" s="441"/>
      <c r="CJ103" s="422"/>
      <c r="CK103" s="823"/>
      <c r="CL103" s="564"/>
      <c r="CM103" s="440"/>
      <c r="CN103" s="441"/>
      <c r="CO103" s="422"/>
      <c r="CP103" s="823"/>
      <c r="CQ103" s="564"/>
      <c r="CR103" s="440"/>
      <c r="CS103" s="441"/>
      <c r="CT103" s="422"/>
      <c r="CU103" s="823"/>
      <c r="CV103" s="564"/>
      <c r="CW103" s="440"/>
      <c r="CX103" s="441"/>
      <c r="CY103" s="422"/>
      <c r="CZ103" s="823"/>
      <c r="DA103" s="564"/>
      <c r="DB103" s="440"/>
      <c r="DC103" s="441"/>
      <c r="DD103" s="422"/>
      <c r="DE103" s="823"/>
      <c r="DF103" s="564"/>
      <c r="DG103" s="440"/>
      <c r="DH103" s="441"/>
      <c r="DI103" s="422"/>
      <c r="DJ103" s="823"/>
    </row>
    <row r="104" spans="1:114" s="583" customFormat="1" ht="15.75" customHeight="1" x14ac:dyDescent="0.25">
      <c r="A104" s="828" t="s">
        <v>1155</v>
      </c>
      <c r="B104" s="550" t="str">
        <f t="shared" ref="B104:B108" si="172">CONCATENATE("Sem",(WEEKNUM(C104)))</f>
        <v>Sem39</v>
      </c>
      <c r="C104" s="423">
        <v>43731</v>
      </c>
      <c r="D104" s="831">
        <v>0.92</v>
      </c>
      <c r="E104" s="556">
        <v>0</v>
      </c>
      <c r="F104" s="436">
        <f>COUNTIFS(Datos!$D:$D,C104,Datos!$AD:$AD,$E$1)</f>
        <v>0</v>
      </c>
      <c r="G104" s="437">
        <v>0</v>
      </c>
      <c r="H104" s="420" t="str">
        <f t="shared" ref="H104:H108" si="173">IFERROR(G104/(G104+F104),"S/D")</f>
        <v>S/D</v>
      </c>
      <c r="I104" s="821">
        <f>IFERROR(SUM(G104:G108)/SUM(F104:G108),"S/D")</f>
        <v>1</v>
      </c>
      <c r="J104" s="565">
        <v>2</v>
      </c>
      <c r="K104" s="436">
        <f>COUNTIFS(Datos!D:D,C104,Datos!AD:AD,$J$1)</f>
        <v>0</v>
      </c>
      <c r="L104" s="437">
        <v>3</v>
      </c>
      <c r="M104" s="420">
        <f t="shared" ref="M104:M108" si="174">IFERROR(L104/(L104+K104),"S/D")</f>
        <v>1</v>
      </c>
      <c r="N104" s="834">
        <f>IFERROR(SUM(L104:L108)/SUM(K104:L108),"S/D")</f>
        <v>0.94444444444444442</v>
      </c>
      <c r="O104" s="565">
        <v>1</v>
      </c>
      <c r="P104" s="436">
        <f>COUNTIFS(Datos!$D:$D,C104,Datos!$AD:$AD,$O$1)</f>
        <v>0</v>
      </c>
      <c r="Q104" s="437">
        <v>1</v>
      </c>
      <c r="R104" s="420">
        <f t="shared" ref="R104:R108" si="175">IFERROR(Q104/(Q104+P104),"S/D")</f>
        <v>1</v>
      </c>
      <c r="S104" s="821">
        <f t="shared" ref="S104" si="176">IFERROR(SUM(Q104:Q108)/SUM(P104:Q108),"S/D")</f>
        <v>0.83333333333333337</v>
      </c>
      <c r="T104" s="565">
        <v>0</v>
      </c>
      <c r="U104" s="436">
        <f>COUNTIFS(Datos!$D:$D,C104,Datos!$AD:$AD,$T$1)</f>
        <v>0</v>
      </c>
      <c r="V104" s="437">
        <v>0</v>
      </c>
      <c r="W104" s="420" t="str">
        <f t="shared" ref="W104:W108" si="177">IFERROR(V104/(V104+U104),"S/D")</f>
        <v>S/D</v>
      </c>
      <c r="X104" s="821">
        <f t="shared" ref="X104" si="178">IFERROR(SUM(V104:V108)/SUM(U104:V108),"S/D")</f>
        <v>1</v>
      </c>
      <c r="Y104" s="565">
        <v>1</v>
      </c>
      <c r="Z104" s="436">
        <f>COUNTIFS(Datos!$D:$D,C104,Datos!$AD:$AD,$Y$1)</f>
        <v>0</v>
      </c>
      <c r="AA104" s="437">
        <v>0</v>
      </c>
      <c r="AB104" s="420" t="str">
        <f t="shared" ref="AB104:AB108" si="179">IFERROR(AA104/(AA104+Z104),"S/D")</f>
        <v>S/D</v>
      </c>
      <c r="AC104" s="821">
        <f t="shared" ref="AC104" si="180">IFERROR(SUM(AA104:AA108)/SUM(Z104:AA108),"S/D")</f>
        <v>1</v>
      </c>
      <c r="AD104" s="565">
        <v>1</v>
      </c>
      <c r="AE104" s="436">
        <f>COUNTIFS(Datos!$D:$D,C104,Datos!$AD:$AD,$AD$1)</f>
        <v>0</v>
      </c>
      <c r="AF104" s="437">
        <v>0</v>
      </c>
      <c r="AG104" s="420" t="str">
        <f t="shared" ref="AG104:AG108" si="181">IFERROR(AF104/(AF104+AE104),"S/D")</f>
        <v>S/D</v>
      </c>
      <c r="AH104" s="821">
        <f t="shared" ref="AH104" si="182">IFERROR(SUM(AF104:AF108)/SUM(AE104:AF108),"S/D")</f>
        <v>1</v>
      </c>
      <c r="AI104" s="565">
        <v>0</v>
      </c>
      <c r="AJ104" s="436">
        <f>COUNTIFS(Datos!$D:$D,C104,Datos!$AD:$AD,$AI$1)</f>
        <v>0</v>
      </c>
      <c r="AK104" s="437">
        <v>0</v>
      </c>
      <c r="AL104" s="420" t="str">
        <f t="shared" ref="AL104:AL108" si="183">IFERROR(AK104/(AK104+AJ104),"S/D")</f>
        <v>S/D</v>
      </c>
      <c r="AM104" s="821">
        <f t="shared" ref="AM104" si="184">IFERROR(SUM(AK104:AK108)/SUM(AJ104:AK108),"S/D")</f>
        <v>1</v>
      </c>
      <c r="AN104" s="565">
        <v>0</v>
      </c>
      <c r="AO104" s="436">
        <f>COUNTIFS(Datos!$D:$D,C104,Datos!$AD:$AD,$AN$1)</f>
        <v>0</v>
      </c>
      <c r="AP104" s="437">
        <v>0</v>
      </c>
      <c r="AQ104" s="420" t="str">
        <f t="shared" ref="AQ104:AQ108" si="185">IFERROR(AP104/(AP104+AO104),"S/D")</f>
        <v>S/D</v>
      </c>
      <c r="AR104" s="821" t="str">
        <f t="shared" ref="AR104" si="186">IFERROR(SUM(AP104:AP108)/SUM(AO104:AP108),"S/D")</f>
        <v>S/D</v>
      </c>
      <c r="AS104" s="565">
        <v>2</v>
      </c>
      <c r="AT104" s="436">
        <f>COUNTIFS(Datos!$D:$D,C104,Datos!$AD:$AD,$AS$1)</f>
        <v>1</v>
      </c>
      <c r="AU104" s="437">
        <v>2</v>
      </c>
      <c r="AV104" s="420">
        <f t="shared" ref="AV104:AV108" si="187">IFERROR(AU104/(AU104+AT104),"S/D")</f>
        <v>0.66666666666666663</v>
      </c>
      <c r="AW104" s="821">
        <f t="shared" ref="AW104" si="188">IFERROR(SUM(AU104:AU108)/SUM(AT104:AU108),"S/D")</f>
        <v>0.76923076923076927</v>
      </c>
      <c r="AX104" s="565">
        <v>1</v>
      </c>
      <c r="AY104" s="436">
        <f>COUNTIFS(Datos!$D:$D,C104,Datos!$AD:$AD,$AX$1)</f>
        <v>0</v>
      </c>
      <c r="AZ104" s="437">
        <v>1</v>
      </c>
      <c r="BA104" s="420">
        <f t="shared" ref="BA104:BA108" si="189">IFERROR(AZ104/(AZ104+AY104),"S/D")</f>
        <v>1</v>
      </c>
      <c r="BB104" s="821">
        <f t="shared" ref="BB104" si="190">IFERROR(SUM(AZ104:AZ108)/SUM(AY104:AZ108),"S/D")</f>
        <v>1</v>
      </c>
      <c r="BC104" s="565">
        <v>0</v>
      </c>
      <c r="BD104" s="436">
        <f>COUNTIFS(Datos!$D:$D,C104,Datos!$AD:$AD,$BC$1)</f>
        <v>0</v>
      </c>
      <c r="BE104" s="437">
        <v>0</v>
      </c>
      <c r="BF104" s="420" t="str">
        <f t="shared" ref="BF104:BF108" si="191">IFERROR(BE104/(BE104+BD104),"S/D")</f>
        <v>S/D</v>
      </c>
      <c r="BG104" s="821">
        <f t="shared" ref="BG104" si="192">IFERROR(SUM(BE104:BE108)/SUM(BD104:BE108),"S/D")</f>
        <v>0.6</v>
      </c>
      <c r="BH104" s="565">
        <v>0</v>
      </c>
      <c r="BI104" s="436">
        <f>COUNTIFS(Datos!$D:$D,$C104,Datos!$AD:$AD,BH$1)</f>
        <v>0</v>
      </c>
      <c r="BJ104" s="437">
        <v>0</v>
      </c>
      <c r="BK104" s="420" t="str">
        <f t="shared" ref="BK104:BK108" si="193">IFERROR(BJ104/(BJ104+BI104),"S/D")</f>
        <v>S/D</v>
      </c>
      <c r="BL104" s="821" t="str">
        <f t="shared" ref="BL104" si="194">IFERROR(SUM(BJ104:BJ108)/SUM(BI104:BJ108),"S/D")</f>
        <v>S/D</v>
      </c>
      <c r="BM104" s="565"/>
      <c r="BN104" s="436"/>
      <c r="BO104" s="437"/>
      <c r="BP104" s="420"/>
      <c r="BQ104" s="821"/>
      <c r="BR104" s="565"/>
      <c r="BS104" s="436"/>
      <c r="BT104" s="437"/>
      <c r="BU104" s="420"/>
      <c r="BV104" s="821"/>
      <c r="BW104" s="565"/>
      <c r="BX104" s="436"/>
      <c r="BY104" s="437"/>
      <c r="BZ104" s="420"/>
      <c r="CA104" s="821"/>
      <c r="CB104" s="565"/>
      <c r="CC104" s="436"/>
      <c r="CD104" s="437"/>
      <c r="CE104" s="420"/>
      <c r="CF104" s="821"/>
      <c r="CG104" s="565"/>
      <c r="CH104" s="436"/>
      <c r="CI104" s="437"/>
      <c r="CJ104" s="420"/>
      <c r="CK104" s="821"/>
      <c r="CL104" s="565"/>
      <c r="CM104" s="436"/>
      <c r="CN104" s="437"/>
      <c r="CO104" s="420"/>
      <c r="CP104" s="821"/>
      <c r="CQ104" s="565"/>
      <c r="CR104" s="436"/>
      <c r="CS104" s="437"/>
      <c r="CT104" s="420"/>
      <c r="CU104" s="821"/>
      <c r="CV104" s="565"/>
      <c r="CW104" s="436"/>
      <c r="CX104" s="437"/>
      <c r="CY104" s="420"/>
      <c r="CZ104" s="821"/>
      <c r="DA104" s="565"/>
      <c r="DB104" s="436"/>
      <c r="DC104" s="437"/>
      <c r="DD104" s="420"/>
      <c r="DE104" s="821"/>
      <c r="DF104" s="565"/>
      <c r="DG104" s="436"/>
      <c r="DH104" s="437"/>
      <c r="DI104" s="420"/>
      <c r="DJ104" s="821"/>
    </row>
    <row r="105" spans="1:114" s="583" customFormat="1" ht="15.75" customHeight="1" x14ac:dyDescent="0.25">
      <c r="A105" s="829"/>
      <c r="B105" s="550" t="str">
        <f t="shared" si="172"/>
        <v>Sem39</v>
      </c>
      <c r="C105" s="423">
        <v>43732</v>
      </c>
      <c r="D105" s="832"/>
      <c r="E105" s="554">
        <v>1</v>
      </c>
      <c r="F105" s="432">
        <f>COUNTIFS(Datos!$D:$D,C105,Datos!$AD:$AD,$E$1)</f>
        <v>0</v>
      </c>
      <c r="G105" s="131">
        <v>1</v>
      </c>
      <c r="H105" s="421">
        <f t="shared" si="173"/>
        <v>1</v>
      </c>
      <c r="I105" s="822"/>
      <c r="J105" s="563">
        <v>2</v>
      </c>
      <c r="K105" s="432">
        <f>COUNTIFS(Datos!D:D,C105,Datos!AD:AD,$J$1)</f>
        <v>1</v>
      </c>
      <c r="L105" s="131">
        <v>8</v>
      </c>
      <c r="M105" s="421">
        <f t="shared" si="174"/>
        <v>0.88888888888888884</v>
      </c>
      <c r="N105" s="835"/>
      <c r="O105" s="563">
        <v>0</v>
      </c>
      <c r="P105" s="432">
        <f>COUNTIFS(Datos!$D:$D,C105,Datos!$AD:$AD,$O$1)</f>
        <v>0</v>
      </c>
      <c r="Q105" s="131">
        <v>0</v>
      </c>
      <c r="R105" s="421" t="str">
        <f t="shared" si="175"/>
        <v>S/D</v>
      </c>
      <c r="S105" s="822"/>
      <c r="T105" s="563">
        <v>2</v>
      </c>
      <c r="U105" s="432">
        <f>COUNTIFS(Datos!$D:$D,C105,Datos!$AD:$AD,$T$1)</f>
        <v>0</v>
      </c>
      <c r="V105" s="131">
        <v>3</v>
      </c>
      <c r="W105" s="421">
        <f t="shared" si="177"/>
        <v>1</v>
      </c>
      <c r="X105" s="822"/>
      <c r="Y105" s="563">
        <v>0</v>
      </c>
      <c r="Z105" s="432">
        <f>COUNTIFS(Datos!$D:$D,C105,Datos!$AD:$AD,$Y$1)</f>
        <v>0</v>
      </c>
      <c r="AA105" s="131">
        <v>0</v>
      </c>
      <c r="AB105" s="421" t="str">
        <f t="shared" si="179"/>
        <v>S/D</v>
      </c>
      <c r="AC105" s="822"/>
      <c r="AD105" s="563">
        <v>0</v>
      </c>
      <c r="AE105" s="432">
        <f>COUNTIFS(Datos!$D:$D,C105,Datos!$AD:$AD,$AD$1)</f>
        <v>0</v>
      </c>
      <c r="AF105" s="131">
        <v>0</v>
      </c>
      <c r="AG105" s="421" t="str">
        <f t="shared" si="181"/>
        <v>S/D</v>
      </c>
      <c r="AH105" s="822"/>
      <c r="AI105" s="563">
        <v>2</v>
      </c>
      <c r="AJ105" s="432">
        <f>COUNTIFS(Datos!$D:$D,C105,Datos!$AD:$AD,$AI$1)</f>
        <v>0</v>
      </c>
      <c r="AK105" s="131">
        <v>1</v>
      </c>
      <c r="AL105" s="421">
        <f t="shared" si="183"/>
        <v>1</v>
      </c>
      <c r="AM105" s="822"/>
      <c r="AN105" s="563">
        <v>0</v>
      </c>
      <c r="AO105" s="432">
        <f>COUNTIFS(Datos!$D:$D,C105,Datos!$AD:$AD,$AN$1)</f>
        <v>0</v>
      </c>
      <c r="AP105" s="131">
        <v>0</v>
      </c>
      <c r="AQ105" s="421" t="str">
        <f t="shared" si="185"/>
        <v>S/D</v>
      </c>
      <c r="AR105" s="822"/>
      <c r="AS105" s="563">
        <v>1</v>
      </c>
      <c r="AT105" s="432">
        <f>COUNTIFS(Datos!$D:$D,C105,Datos!$AD:$AD,$AS$1)</f>
        <v>1</v>
      </c>
      <c r="AU105" s="131">
        <v>1</v>
      </c>
      <c r="AV105" s="421">
        <f t="shared" si="187"/>
        <v>0.5</v>
      </c>
      <c r="AW105" s="822"/>
      <c r="AX105" s="563">
        <v>0</v>
      </c>
      <c r="AY105" s="432">
        <f>COUNTIFS(Datos!$D:$D,C105,Datos!$AD:$AD,$AX$1)</f>
        <v>0</v>
      </c>
      <c r="AZ105" s="131">
        <v>0</v>
      </c>
      <c r="BA105" s="421" t="str">
        <f t="shared" si="189"/>
        <v>S/D</v>
      </c>
      <c r="BB105" s="822"/>
      <c r="BC105" s="563">
        <v>0</v>
      </c>
      <c r="BD105" s="432">
        <f>COUNTIFS(Datos!$D:$D,C105,Datos!$AD:$AD,$BC$1)</f>
        <v>0</v>
      </c>
      <c r="BE105" s="131">
        <v>0</v>
      </c>
      <c r="BF105" s="421" t="str">
        <f t="shared" si="191"/>
        <v>S/D</v>
      </c>
      <c r="BG105" s="822"/>
      <c r="BH105" s="563">
        <v>0</v>
      </c>
      <c r="BI105" s="432">
        <f>COUNTIFS(Datos!$D:$D,$C105,Datos!$AD:$AD,BH$1)</f>
        <v>0</v>
      </c>
      <c r="BJ105" s="131">
        <v>0</v>
      </c>
      <c r="BK105" s="421" t="str">
        <f t="shared" si="193"/>
        <v>S/D</v>
      </c>
      <c r="BL105" s="822"/>
      <c r="BM105" s="563"/>
      <c r="BN105" s="432"/>
      <c r="BO105" s="131"/>
      <c r="BP105" s="421"/>
      <c r="BQ105" s="822"/>
      <c r="BR105" s="563"/>
      <c r="BS105" s="432"/>
      <c r="BT105" s="131"/>
      <c r="BU105" s="421"/>
      <c r="BV105" s="822"/>
      <c r="BW105" s="563"/>
      <c r="BX105" s="432"/>
      <c r="BY105" s="131"/>
      <c r="BZ105" s="421"/>
      <c r="CA105" s="822"/>
      <c r="CB105" s="563"/>
      <c r="CC105" s="432"/>
      <c r="CD105" s="131"/>
      <c r="CE105" s="421"/>
      <c r="CF105" s="822"/>
      <c r="CG105" s="563"/>
      <c r="CH105" s="432"/>
      <c r="CI105" s="131"/>
      <c r="CJ105" s="421"/>
      <c r="CK105" s="822"/>
      <c r="CL105" s="563"/>
      <c r="CM105" s="432"/>
      <c r="CN105" s="131"/>
      <c r="CO105" s="421"/>
      <c r="CP105" s="822"/>
      <c r="CQ105" s="563"/>
      <c r="CR105" s="432"/>
      <c r="CS105" s="131"/>
      <c r="CT105" s="421"/>
      <c r="CU105" s="822"/>
      <c r="CV105" s="563"/>
      <c r="CW105" s="432"/>
      <c r="CX105" s="131"/>
      <c r="CY105" s="421"/>
      <c r="CZ105" s="822"/>
      <c r="DA105" s="563"/>
      <c r="DB105" s="432"/>
      <c r="DC105" s="131"/>
      <c r="DD105" s="421"/>
      <c r="DE105" s="822"/>
      <c r="DF105" s="563"/>
      <c r="DG105" s="432"/>
      <c r="DH105" s="131"/>
      <c r="DI105" s="421"/>
      <c r="DJ105" s="822"/>
    </row>
    <row r="106" spans="1:114" s="583" customFormat="1" ht="15.75" customHeight="1" x14ac:dyDescent="0.25">
      <c r="A106" s="829"/>
      <c r="B106" s="550" t="str">
        <f t="shared" si="172"/>
        <v>Sem39</v>
      </c>
      <c r="C106" s="423">
        <v>43733</v>
      </c>
      <c r="D106" s="832"/>
      <c r="E106" s="554">
        <v>0</v>
      </c>
      <c r="F106" s="432">
        <f>COUNTIFS(Datos!$D:$D,C106,Datos!$AD:$AD,$E$1)</f>
        <v>0</v>
      </c>
      <c r="G106" s="131">
        <v>0</v>
      </c>
      <c r="H106" s="421" t="str">
        <f t="shared" si="173"/>
        <v>S/D</v>
      </c>
      <c r="I106" s="822"/>
      <c r="J106" s="563">
        <v>2</v>
      </c>
      <c r="K106" s="432">
        <f>COUNTIFS(Datos!D:D,C106,Datos!AD:AD,$J$1)</f>
        <v>0</v>
      </c>
      <c r="L106" s="131">
        <v>3</v>
      </c>
      <c r="M106" s="421">
        <f t="shared" si="174"/>
        <v>1</v>
      </c>
      <c r="N106" s="835"/>
      <c r="O106" s="563">
        <v>2</v>
      </c>
      <c r="P106" s="432">
        <f>COUNTIFS(Datos!$D:$D,C106,Datos!$AD:$AD,$O$1)</f>
        <v>1</v>
      </c>
      <c r="Q106" s="131">
        <v>2</v>
      </c>
      <c r="R106" s="421">
        <f t="shared" si="175"/>
        <v>0.66666666666666663</v>
      </c>
      <c r="S106" s="822"/>
      <c r="T106" s="563">
        <v>0</v>
      </c>
      <c r="U106" s="432">
        <f>COUNTIFS(Datos!$D:$D,C106,Datos!$AD:$AD,$T$1)</f>
        <v>0</v>
      </c>
      <c r="V106" s="131">
        <v>0</v>
      </c>
      <c r="W106" s="421" t="str">
        <f t="shared" si="177"/>
        <v>S/D</v>
      </c>
      <c r="X106" s="822"/>
      <c r="Y106" s="563">
        <v>0</v>
      </c>
      <c r="Z106" s="432">
        <f>COUNTIFS(Datos!$D:$D,C106,Datos!$AD:$AD,$Y$1)</f>
        <v>0</v>
      </c>
      <c r="AA106" s="131">
        <v>0</v>
      </c>
      <c r="AB106" s="421" t="str">
        <f t="shared" si="179"/>
        <v>S/D</v>
      </c>
      <c r="AC106" s="822"/>
      <c r="AD106" s="563">
        <v>1</v>
      </c>
      <c r="AE106" s="432">
        <f>COUNTIFS(Datos!$D:$D,C106,Datos!$AD:$AD,$AD$1)</f>
        <v>0</v>
      </c>
      <c r="AF106" s="131">
        <v>0</v>
      </c>
      <c r="AG106" s="421" t="str">
        <f t="shared" si="181"/>
        <v>S/D</v>
      </c>
      <c r="AH106" s="822"/>
      <c r="AI106" s="563">
        <v>1</v>
      </c>
      <c r="AJ106" s="432">
        <f>COUNTIFS(Datos!$D:$D,C106,Datos!$AD:$AD,$AI$1)</f>
        <v>0</v>
      </c>
      <c r="AK106" s="131">
        <v>1</v>
      </c>
      <c r="AL106" s="421">
        <f t="shared" si="183"/>
        <v>1</v>
      </c>
      <c r="AM106" s="822"/>
      <c r="AN106" s="563">
        <v>0</v>
      </c>
      <c r="AO106" s="432">
        <f>COUNTIFS(Datos!$D:$D,C106,Datos!$AD:$AD,$AN$1)</f>
        <v>0</v>
      </c>
      <c r="AP106" s="131">
        <v>0</v>
      </c>
      <c r="AQ106" s="421" t="str">
        <f t="shared" si="185"/>
        <v>S/D</v>
      </c>
      <c r="AR106" s="822"/>
      <c r="AS106" s="563">
        <v>2</v>
      </c>
      <c r="AT106" s="432">
        <f>COUNTIFS(Datos!$D:$D,C106,Datos!$AD:$AD,$AS$1)</f>
        <v>1</v>
      </c>
      <c r="AU106" s="131">
        <v>5</v>
      </c>
      <c r="AV106" s="421">
        <f t="shared" si="187"/>
        <v>0.83333333333333337</v>
      </c>
      <c r="AW106" s="822"/>
      <c r="AX106" s="563">
        <v>0</v>
      </c>
      <c r="AY106" s="432">
        <f>COUNTIFS(Datos!$D:$D,C106,Datos!$AD:$AD,$AX$1)</f>
        <v>0</v>
      </c>
      <c r="AZ106" s="131">
        <v>0</v>
      </c>
      <c r="BA106" s="421" t="str">
        <f t="shared" si="189"/>
        <v>S/D</v>
      </c>
      <c r="BB106" s="822"/>
      <c r="BC106" s="563">
        <v>0</v>
      </c>
      <c r="BD106" s="432">
        <f>COUNTIFS(Datos!$D:$D,C106,Datos!$AD:$AD,$BC$1)</f>
        <v>0</v>
      </c>
      <c r="BE106" s="131">
        <v>0</v>
      </c>
      <c r="BF106" s="421" t="str">
        <f t="shared" si="191"/>
        <v>S/D</v>
      </c>
      <c r="BG106" s="822"/>
      <c r="BH106" s="563">
        <v>0</v>
      </c>
      <c r="BI106" s="432">
        <f>COUNTIFS(Datos!$D:$D,$C106,Datos!$AD:$AD,BH$1)</f>
        <v>0</v>
      </c>
      <c r="BJ106" s="131">
        <v>0</v>
      </c>
      <c r="BK106" s="421" t="str">
        <f t="shared" si="193"/>
        <v>S/D</v>
      </c>
      <c r="BL106" s="822"/>
      <c r="BM106" s="563"/>
      <c r="BN106" s="432"/>
      <c r="BO106" s="131"/>
      <c r="BP106" s="421"/>
      <c r="BQ106" s="822"/>
      <c r="BR106" s="563"/>
      <c r="BS106" s="432"/>
      <c r="BT106" s="131"/>
      <c r="BU106" s="421"/>
      <c r="BV106" s="822"/>
      <c r="BW106" s="563"/>
      <c r="BX106" s="432"/>
      <c r="BY106" s="131"/>
      <c r="BZ106" s="421"/>
      <c r="CA106" s="822"/>
      <c r="CB106" s="563"/>
      <c r="CC106" s="432"/>
      <c r="CD106" s="131"/>
      <c r="CE106" s="421"/>
      <c r="CF106" s="822"/>
      <c r="CG106" s="563"/>
      <c r="CH106" s="432"/>
      <c r="CI106" s="131"/>
      <c r="CJ106" s="421"/>
      <c r="CK106" s="822"/>
      <c r="CL106" s="563"/>
      <c r="CM106" s="432"/>
      <c r="CN106" s="131"/>
      <c r="CO106" s="421"/>
      <c r="CP106" s="822"/>
      <c r="CQ106" s="563"/>
      <c r="CR106" s="432"/>
      <c r="CS106" s="131"/>
      <c r="CT106" s="421"/>
      <c r="CU106" s="822"/>
      <c r="CV106" s="563"/>
      <c r="CW106" s="432"/>
      <c r="CX106" s="131"/>
      <c r="CY106" s="421"/>
      <c r="CZ106" s="822"/>
      <c r="DA106" s="563"/>
      <c r="DB106" s="432"/>
      <c r="DC106" s="131"/>
      <c r="DD106" s="421"/>
      <c r="DE106" s="822"/>
      <c r="DF106" s="563"/>
      <c r="DG106" s="432"/>
      <c r="DH106" s="131"/>
      <c r="DI106" s="421"/>
      <c r="DJ106" s="822"/>
    </row>
    <row r="107" spans="1:114" s="583" customFormat="1" ht="15.75" customHeight="1" x14ac:dyDescent="0.25">
      <c r="A107" s="829"/>
      <c r="B107" s="550" t="str">
        <f t="shared" si="172"/>
        <v>Sem39</v>
      </c>
      <c r="C107" s="423">
        <v>43734</v>
      </c>
      <c r="D107" s="832"/>
      <c r="E107" s="554">
        <v>1</v>
      </c>
      <c r="F107" s="432">
        <f>COUNTIFS(Datos!$D:$D,C107,Datos!$AD:$AD,$E$1)</f>
        <v>0</v>
      </c>
      <c r="G107" s="131">
        <v>1</v>
      </c>
      <c r="H107" s="421">
        <f t="shared" si="173"/>
        <v>1</v>
      </c>
      <c r="I107" s="822"/>
      <c r="J107" s="563">
        <v>2</v>
      </c>
      <c r="K107" s="432">
        <f>COUNTIFS(Datos!D:D,C107,Datos!AD:AD,$J$1)</f>
        <v>0</v>
      </c>
      <c r="L107" s="131">
        <v>3</v>
      </c>
      <c r="M107" s="421">
        <f t="shared" si="174"/>
        <v>1</v>
      </c>
      <c r="N107" s="835"/>
      <c r="O107" s="563">
        <v>0</v>
      </c>
      <c r="P107" s="432">
        <f>COUNTIFS(Datos!$D:$D,C107,Datos!$AD:$AD,$O$1)</f>
        <v>0</v>
      </c>
      <c r="Q107" s="131">
        <v>0</v>
      </c>
      <c r="R107" s="421" t="str">
        <f t="shared" si="175"/>
        <v>S/D</v>
      </c>
      <c r="S107" s="822"/>
      <c r="T107" s="563">
        <v>2</v>
      </c>
      <c r="U107" s="432">
        <f>COUNTIFS(Datos!$D:$D,C107,Datos!$AD:$AD,$T$1)</f>
        <v>0</v>
      </c>
      <c r="V107" s="131">
        <v>2</v>
      </c>
      <c r="W107" s="421">
        <f t="shared" si="177"/>
        <v>1</v>
      </c>
      <c r="X107" s="822"/>
      <c r="Y107" s="563">
        <v>2</v>
      </c>
      <c r="Z107" s="432">
        <f>COUNTIFS(Datos!$D:$D,C107,Datos!$AD:$AD,$Y$1)</f>
        <v>0</v>
      </c>
      <c r="AA107" s="131">
        <v>3</v>
      </c>
      <c r="AB107" s="421">
        <f t="shared" si="179"/>
        <v>1</v>
      </c>
      <c r="AC107" s="822"/>
      <c r="AD107" s="563">
        <v>0</v>
      </c>
      <c r="AE107" s="432">
        <f>COUNTIFS(Datos!$D:$D,C107,Datos!$AD:$AD,$AD$1)</f>
        <v>0</v>
      </c>
      <c r="AF107" s="131">
        <v>0</v>
      </c>
      <c r="AG107" s="421" t="str">
        <f t="shared" si="181"/>
        <v>S/D</v>
      </c>
      <c r="AH107" s="822"/>
      <c r="AI107" s="563">
        <v>0</v>
      </c>
      <c r="AJ107" s="432">
        <f>COUNTIFS(Datos!$D:$D,C107,Datos!$AD:$AD,$AI$1)</f>
        <v>0</v>
      </c>
      <c r="AK107" s="131">
        <v>0</v>
      </c>
      <c r="AL107" s="421" t="str">
        <f t="shared" si="183"/>
        <v>S/D</v>
      </c>
      <c r="AM107" s="822"/>
      <c r="AN107" s="563">
        <v>0</v>
      </c>
      <c r="AO107" s="432">
        <f>COUNTIFS(Datos!$D:$D,C107,Datos!$AD:$AD,$AN$1)</f>
        <v>0</v>
      </c>
      <c r="AP107" s="131">
        <v>0</v>
      </c>
      <c r="AQ107" s="421" t="str">
        <f t="shared" si="185"/>
        <v>S/D</v>
      </c>
      <c r="AR107" s="822"/>
      <c r="AS107" s="563">
        <v>1</v>
      </c>
      <c r="AT107" s="432">
        <f>COUNTIFS(Datos!$D:$D,C107,Datos!$AD:$AD,$AS$1)</f>
        <v>0</v>
      </c>
      <c r="AU107" s="131">
        <v>2</v>
      </c>
      <c r="AV107" s="421">
        <f t="shared" si="187"/>
        <v>1</v>
      </c>
      <c r="AW107" s="822"/>
      <c r="AX107" s="563">
        <v>0</v>
      </c>
      <c r="AY107" s="432">
        <f>COUNTIFS(Datos!$D:$D,C107,Datos!$AD:$AD,$AX$1)</f>
        <v>0</v>
      </c>
      <c r="AZ107" s="131">
        <v>0</v>
      </c>
      <c r="BA107" s="421" t="str">
        <f t="shared" si="189"/>
        <v>S/D</v>
      </c>
      <c r="BB107" s="822"/>
      <c r="BC107" s="563">
        <v>0</v>
      </c>
      <c r="BD107" s="432">
        <f>COUNTIFS(Datos!$D:$D,C107,Datos!$AD:$AD,$BC$1)</f>
        <v>0</v>
      </c>
      <c r="BE107" s="131">
        <v>0</v>
      </c>
      <c r="BF107" s="421" t="str">
        <f t="shared" si="191"/>
        <v>S/D</v>
      </c>
      <c r="BG107" s="822"/>
      <c r="BH107" s="563">
        <v>0</v>
      </c>
      <c r="BI107" s="432">
        <f>COUNTIFS(Datos!$D:$D,$C107,Datos!$AD:$AD,BH$1)</f>
        <v>0</v>
      </c>
      <c r="BJ107" s="131">
        <v>0</v>
      </c>
      <c r="BK107" s="421" t="str">
        <f t="shared" si="193"/>
        <v>S/D</v>
      </c>
      <c r="BL107" s="822"/>
      <c r="BM107" s="563"/>
      <c r="BN107" s="432"/>
      <c r="BO107" s="131"/>
      <c r="BP107" s="421"/>
      <c r="BQ107" s="822"/>
      <c r="BR107" s="563"/>
      <c r="BS107" s="432"/>
      <c r="BT107" s="131"/>
      <c r="BU107" s="421"/>
      <c r="BV107" s="822"/>
      <c r="BW107" s="563"/>
      <c r="BX107" s="432"/>
      <c r="BY107" s="131"/>
      <c r="BZ107" s="421"/>
      <c r="CA107" s="822"/>
      <c r="CB107" s="563"/>
      <c r="CC107" s="432"/>
      <c r="CD107" s="131"/>
      <c r="CE107" s="421"/>
      <c r="CF107" s="822"/>
      <c r="CG107" s="563"/>
      <c r="CH107" s="432"/>
      <c r="CI107" s="131"/>
      <c r="CJ107" s="421"/>
      <c r="CK107" s="822"/>
      <c r="CL107" s="563"/>
      <c r="CM107" s="432"/>
      <c r="CN107" s="131"/>
      <c r="CO107" s="421"/>
      <c r="CP107" s="822"/>
      <c r="CQ107" s="563"/>
      <c r="CR107" s="432"/>
      <c r="CS107" s="131"/>
      <c r="CT107" s="421"/>
      <c r="CU107" s="822"/>
      <c r="CV107" s="563"/>
      <c r="CW107" s="432"/>
      <c r="CX107" s="131"/>
      <c r="CY107" s="421"/>
      <c r="CZ107" s="822"/>
      <c r="DA107" s="563"/>
      <c r="DB107" s="432"/>
      <c r="DC107" s="131"/>
      <c r="DD107" s="421"/>
      <c r="DE107" s="822"/>
      <c r="DF107" s="563"/>
      <c r="DG107" s="432"/>
      <c r="DH107" s="131"/>
      <c r="DI107" s="421"/>
      <c r="DJ107" s="822"/>
    </row>
    <row r="108" spans="1:114" s="99" customFormat="1" ht="15.75" customHeight="1" thickBot="1" x14ac:dyDescent="0.3">
      <c r="A108" s="830"/>
      <c r="B108" s="551" t="str">
        <f t="shared" si="172"/>
        <v>Sem39</v>
      </c>
      <c r="C108" s="425">
        <v>43735</v>
      </c>
      <c r="D108" s="833"/>
      <c r="E108" s="555">
        <v>2</v>
      </c>
      <c r="F108" s="440">
        <f>COUNTIFS(Datos!$D:$D,C108,Datos!$AD:$AD,$E$1)</f>
        <v>0</v>
      </c>
      <c r="G108" s="441">
        <v>1</v>
      </c>
      <c r="H108" s="422">
        <f t="shared" si="173"/>
        <v>1</v>
      </c>
      <c r="I108" s="823"/>
      <c r="J108" s="564">
        <v>0</v>
      </c>
      <c r="K108" s="440">
        <f>COUNTIFS(Datos!D:D,C108,Datos!AD:AD,$J$1)</f>
        <v>0</v>
      </c>
      <c r="L108" s="441">
        <v>0</v>
      </c>
      <c r="M108" s="422" t="str">
        <f t="shared" si="174"/>
        <v>S/D</v>
      </c>
      <c r="N108" s="836"/>
      <c r="O108" s="564">
        <v>2</v>
      </c>
      <c r="P108" s="440">
        <f>COUNTIFS(Datos!$D:$D,C108,Datos!$AD:$AD,$O$1)</f>
        <v>0</v>
      </c>
      <c r="Q108" s="441">
        <v>2</v>
      </c>
      <c r="R108" s="422">
        <f t="shared" si="175"/>
        <v>1</v>
      </c>
      <c r="S108" s="823"/>
      <c r="T108" s="564">
        <v>0</v>
      </c>
      <c r="U108" s="440">
        <f>COUNTIFS(Datos!$D:$D,C108,Datos!$AD:$AD,$T$1)</f>
        <v>0</v>
      </c>
      <c r="V108" s="441">
        <v>0</v>
      </c>
      <c r="W108" s="422" t="str">
        <f t="shared" si="177"/>
        <v>S/D</v>
      </c>
      <c r="X108" s="823"/>
      <c r="Y108" s="564">
        <v>0</v>
      </c>
      <c r="Z108" s="440">
        <f>COUNTIFS(Datos!$D:$D,C108,Datos!$AD:$AD,$Y$1)</f>
        <v>0</v>
      </c>
      <c r="AA108" s="441">
        <v>0</v>
      </c>
      <c r="AB108" s="422" t="str">
        <f t="shared" si="179"/>
        <v>S/D</v>
      </c>
      <c r="AC108" s="823"/>
      <c r="AD108" s="564">
        <v>1</v>
      </c>
      <c r="AE108" s="440">
        <f>COUNTIFS(Datos!$D:$D,C108,Datos!$AD:$AD,$AD$1)</f>
        <v>0</v>
      </c>
      <c r="AF108" s="441">
        <v>2</v>
      </c>
      <c r="AG108" s="422">
        <f t="shared" si="181"/>
        <v>1</v>
      </c>
      <c r="AH108" s="823"/>
      <c r="AI108" s="564">
        <v>1</v>
      </c>
      <c r="AJ108" s="440">
        <f>COUNTIFS(Datos!$D:$D,C108,Datos!$AD:$AD,$AI$1)</f>
        <v>0</v>
      </c>
      <c r="AK108" s="441">
        <v>0</v>
      </c>
      <c r="AL108" s="422" t="str">
        <f t="shared" si="183"/>
        <v>S/D</v>
      </c>
      <c r="AM108" s="823"/>
      <c r="AN108" s="564">
        <v>0</v>
      </c>
      <c r="AO108" s="440">
        <f>COUNTIFS(Datos!$D:$D,C108,Datos!$AD:$AD,$AN$1)</f>
        <v>0</v>
      </c>
      <c r="AP108" s="441">
        <v>0</v>
      </c>
      <c r="AQ108" s="422" t="str">
        <f t="shared" si="185"/>
        <v>S/D</v>
      </c>
      <c r="AR108" s="823"/>
      <c r="AS108" s="564">
        <v>0</v>
      </c>
      <c r="AT108" s="440">
        <f>COUNTIFS(Datos!$D:$D,C108,Datos!$AD:$AD,$AS$1)</f>
        <v>0</v>
      </c>
      <c r="AU108" s="441">
        <v>0</v>
      </c>
      <c r="AV108" s="422" t="str">
        <f t="shared" si="187"/>
        <v>S/D</v>
      </c>
      <c r="AW108" s="823"/>
      <c r="AX108" s="564">
        <v>0</v>
      </c>
      <c r="AY108" s="440">
        <f>COUNTIFS(Datos!$D:$D,C108,Datos!$AD:$AD,$AX$1)</f>
        <v>0</v>
      </c>
      <c r="AZ108" s="441">
        <v>0</v>
      </c>
      <c r="BA108" s="422" t="str">
        <f t="shared" si="189"/>
        <v>S/D</v>
      </c>
      <c r="BB108" s="823"/>
      <c r="BC108" s="564">
        <v>2</v>
      </c>
      <c r="BD108" s="440">
        <f>COUNTIFS(Datos!$D:$D,C108,Datos!$AD:$AD,$BC$1)</f>
        <v>2</v>
      </c>
      <c r="BE108" s="441">
        <v>3</v>
      </c>
      <c r="BF108" s="422">
        <f t="shared" si="191"/>
        <v>0.6</v>
      </c>
      <c r="BG108" s="823"/>
      <c r="BH108" s="564">
        <v>0</v>
      </c>
      <c r="BI108" s="440">
        <f>COUNTIFS(Datos!$D:$D,$C108,Datos!$AD:$AD,BH$1)</f>
        <v>0</v>
      </c>
      <c r="BJ108" s="441">
        <v>0</v>
      </c>
      <c r="BK108" s="422" t="str">
        <f t="shared" si="193"/>
        <v>S/D</v>
      </c>
      <c r="BL108" s="823"/>
      <c r="BM108" s="564"/>
      <c r="BN108" s="440"/>
      <c r="BO108" s="441"/>
      <c r="BP108" s="422"/>
      <c r="BQ108" s="823"/>
      <c r="BR108" s="564"/>
      <c r="BS108" s="440"/>
      <c r="BT108" s="441"/>
      <c r="BU108" s="422"/>
      <c r="BV108" s="823"/>
      <c r="BW108" s="564"/>
      <c r="BX108" s="440"/>
      <c r="BY108" s="441"/>
      <c r="BZ108" s="422"/>
      <c r="CA108" s="823"/>
      <c r="CB108" s="564"/>
      <c r="CC108" s="440"/>
      <c r="CD108" s="441"/>
      <c r="CE108" s="422"/>
      <c r="CF108" s="823"/>
      <c r="CG108" s="564"/>
      <c r="CH108" s="440"/>
      <c r="CI108" s="441"/>
      <c r="CJ108" s="422"/>
      <c r="CK108" s="823"/>
      <c r="CL108" s="564"/>
      <c r="CM108" s="440"/>
      <c r="CN108" s="441"/>
      <c r="CO108" s="422"/>
      <c r="CP108" s="823"/>
      <c r="CQ108" s="564"/>
      <c r="CR108" s="440"/>
      <c r="CS108" s="441"/>
      <c r="CT108" s="422"/>
      <c r="CU108" s="823"/>
      <c r="CV108" s="564"/>
      <c r="CW108" s="440"/>
      <c r="CX108" s="441"/>
      <c r="CY108" s="422"/>
      <c r="CZ108" s="823"/>
      <c r="DA108" s="564"/>
      <c r="DB108" s="440"/>
      <c r="DC108" s="441"/>
      <c r="DD108" s="422"/>
      <c r="DE108" s="823"/>
      <c r="DF108" s="564"/>
      <c r="DG108" s="440"/>
      <c r="DH108" s="441"/>
      <c r="DI108" s="422"/>
      <c r="DJ108" s="823"/>
    </row>
    <row r="109" spans="1:114" s="593" customFormat="1" ht="15.75" customHeight="1" x14ac:dyDescent="0.25">
      <c r="A109" s="828" t="s">
        <v>520</v>
      </c>
      <c r="B109" s="550" t="str">
        <f t="shared" ref="B109:B113" si="195">CONCATENATE("Sem",(WEEKNUM(C109)))</f>
        <v>Sem40</v>
      </c>
      <c r="C109" s="423">
        <v>43738</v>
      </c>
      <c r="D109" s="831">
        <v>0.92</v>
      </c>
      <c r="E109" s="556">
        <v>1</v>
      </c>
      <c r="F109" s="436">
        <f>COUNTIFS(Datos!$D:$D,C109,Datos!$AD:$AD,$E$1)</f>
        <v>0</v>
      </c>
      <c r="G109" s="437">
        <v>2</v>
      </c>
      <c r="H109" s="420">
        <f t="shared" ref="H109:H113" si="196">IFERROR(G109/(G109+F109),"S/D")</f>
        <v>1</v>
      </c>
      <c r="I109" s="821">
        <f>IFERROR(SUM(G109:G113)/SUM(F109:G113),"S/D")</f>
        <v>1</v>
      </c>
      <c r="J109" s="565">
        <v>2</v>
      </c>
      <c r="K109" s="436">
        <f>COUNTIFS(Datos!D:D,C109,Datos!AD:AD,$J$1)</f>
        <v>0</v>
      </c>
      <c r="L109" s="437">
        <v>3</v>
      </c>
      <c r="M109" s="420">
        <f t="shared" ref="M109:M113" si="197">IFERROR(L109/(L109+K109),"S/D")</f>
        <v>1</v>
      </c>
      <c r="N109" s="834">
        <f>IFERROR(SUM(L109:L113)/SUM(K109:L113),"S/D")</f>
        <v>1</v>
      </c>
      <c r="O109" s="565">
        <v>1</v>
      </c>
      <c r="P109" s="436">
        <f>COUNTIFS(Datos!$D:$D,C109,Datos!$AD:$AD,$O$1)</f>
        <v>0</v>
      </c>
      <c r="Q109" s="437">
        <v>1</v>
      </c>
      <c r="R109" s="420">
        <f t="shared" ref="R109:R113" si="198">IFERROR(Q109/(Q109+P109),"S/D")</f>
        <v>1</v>
      </c>
      <c r="S109" s="821">
        <f t="shared" ref="S109" si="199">IFERROR(SUM(Q109:Q113)/SUM(P109:Q113),"S/D")</f>
        <v>1</v>
      </c>
      <c r="T109" s="565">
        <v>1</v>
      </c>
      <c r="U109" s="436">
        <f>COUNTIFS(Datos!$D:$D,C109,Datos!$AD:$AD,$T$1)</f>
        <v>1</v>
      </c>
      <c r="V109" s="437">
        <v>1</v>
      </c>
      <c r="W109" s="420">
        <f t="shared" ref="W109:W113" si="200">IFERROR(V109/(V109+U109),"S/D")</f>
        <v>0.5</v>
      </c>
      <c r="X109" s="821">
        <f t="shared" ref="X109" si="201">IFERROR(SUM(V109:V113)/SUM(U109:V113),"S/D")</f>
        <v>0.75</v>
      </c>
      <c r="Y109" s="565">
        <v>1</v>
      </c>
      <c r="Z109" s="436">
        <f>COUNTIFS(Datos!$D:$D,C109,Datos!$AD:$AD,$Y$1)</f>
        <v>0</v>
      </c>
      <c r="AA109" s="437">
        <v>1</v>
      </c>
      <c r="AB109" s="420">
        <f t="shared" ref="AB109:AB113" si="202">IFERROR(AA109/(AA109+Z109),"S/D")</f>
        <v>1</v>
      </c>
      <c r="AC109" s="821">
        <f t="shared" ref="AC109" si="203">IFERROR(SUM(AA109:AA113)/SUM(Z109:AA113),"S/D")</f>
        <v>1</v>
      </c>
      <c r="AD109" s="565">
        <v>1</v>
      </c>
      <c r="AE109" s="436">
        <f>COUNTIFS(Datos!$D:$D,C109,Datos!$AD:$AD,$AD$1)</f>
        <v>0</v>
      </c>
      <c r="AF109" s="437">
        <v>1</v>
      </c>
      <c r="AG109" s="420">
        <f t="shared" ref="AG109:AG113" si="204">IFERROR(AF109/(AF109+AE109),"S/D")</f>
        <v>1</v>
      </c>
      <c r="AH109" s="821">
        <f t="shared" ref="AH109" si="205">IFERROR(SUM(AF109:AF113)/SUM(AE109:AF113),"S/D")</f>
        <v>1</v>
      </c>
      <c r="AI109" s="565">
        <v>0</v>
      </c>
      <c r="AJ109" s="436">
        <f>COUNTIFS(Datos!$D:$D,C109,Datos!$AD:$AD,$AI$1)</f>
        <v>0</v>
      </c>
      <c r="AK109" s="437">
        <v>0</v>
      </c>
      <c r="AL109" s="420" t="str">
        <f t="shared" ref="AL109:AL113" si="206">IFERROR(AK109/(AK109+AJ109),"S/D")</f>
        <v>S/D</v>
      </c>
      <c r="AM109" s="821">
        <f t="shared" ref="AM109" si="207">IFERROR(SUM(AK109:AK113)/SUM(AJ109:AK113),"S/D")</f>
        <v>1</v>
      </c>
      <c r="AN109" s="565">
        <v>0</v>
      </c>
      <c r="AO109" s="436">
        <f>COUNTIFS(Datos!$D:$D,C109,Datos!$AD:$AD,$AN$1)</f>
        <v>0</v>
      </c>
      <c r="AP109" s="437">
        <v>0</v>
      </c>
      <c r="AQ109" s="420" t="str">
        <f t="shared" ref="AQ109:AQ113" si="208">IFERROR(AP109/(AP109+AO109),"S/D")</f>
        <v>S/D</v>
      </c>
      <c r="AR109" s="821" t="str">
        <f t="shared" ref="AR109" si="209">IFERROR(SUM(AP109:AP113)/SUM(AO109:AP113),"S/D")</f>
        <v>S/D</v>
      </c>
      <c r="AS109" s="565">
        <v>1</v>
      </c>
      <c r="AT109" s="436">
        <f>COUNTIFS(Datos!$D:$D,C109,Datos!$AD:$AD,$AS$1)</f>
        <v>0</v>
      </c>
      <c r="AU109" s="437">
        <v>2</v>
      </c>
      <c r="AV109" s="420">
        <f t="shared" ref="AV109:AV113" si="210">IFERROR(AU109/(AU109+AT109),"S/D")</f>
        <v>1</v>
      </c>
      <c r="AW109" s="821">
        <f t="shared" ref="AW109" si="211">IFERROR(SUM(AU109:AU113)/SUM(AT109:AU113),"S/D")</f>
        <v>0.875</v>
      </c>
      <c r="AX109" s="565">
        <v>0</v>
      </c>
      <c r="AY109" s="436">
        <f>COUNTIFS(Datos!$D:$D,C109,Datos!$AD:$AD,$AX$1)</f>
        <v>0</v>
      </c>
      <c r="AZ109" s="437">
        <v>0</v>
      </c>
      <c r="BA109" s="420" t="str">
        <f t="shared" ref="BA109:BA113" si="212">IFERROR(AZ109/(AZ109+AY109),"S/D")</f>
        <v>S/D</v>
      </c>
      <c r="BB109" s="821">
        <f t="shared" ref="BB109" si="213">IFERROR(SUM(AZ109:AZ113)/SUM(AY109:AZ113),"S/D")</f>
        <v>1</v>
      </c>
      <c r="BC109" s="565">
        <v>0</v>
      </c>
      <c r="BD109" s="436">
        <f>COUNTIFS(Datos!$D:$D,C109,Datos!$AD:$AD,$BC$1)</f>
        <v>0</v>
      </c>
      <c r="BE109" s="437">
        <v>0</v>
      </c>
      <c r="BF109" s="420" t="str">
        <f t="shared" ref="BF109:BF113" si="214">IFERROR(BE109/(BE109+BD109),"S/D")</f>
        <v>S/D</v>
      </c>
      <c r="BG109" s="821">
        <f t="shared" ref="BG109" si="215">IFERROR(SUM(BE109:BE113)/SUM(BD109:BE113),"S/D")</f>
        <v>0</v>
      </c>
      <c r="BH109" s="565">
        <v>0</v>
      </c>
      <c r="BI109" s="436">
        <f>COUNTIFS(Datos!$D:$D,$C109,Datos!$AD:$AD,BH$1)</f>
        <v>0</v>
      </c>
      <c r="BJ109" s="437">
        <v>0</v>
      </c>
      <c r="BK109" s="420" t="str">
        <f t="shared" ref="BK109:BK113" si="216">IFERROR(BJ109/(BJ109+BI109),"S/D")</f>
        <v>S/D</v>
      </c>
      <c r="BL109" s="821">
        <f t="shared" ref="BL109" si="217">IFERROR(SUM(BJ109:BJ113)/SUM(BI109:BJ113),"S/D")</f>
        <v>1</v>
      </c>
      <c r="BM109" s="565"/>
      <c r="BN109" s="436"/>
      <c r="BO109" s="437"/>
      <c r="BP109" s="420"/>
      <c r="BQ109" s="821"/>
      <c r="BR109" s="565"/>
      <c r="BS109" s="436"/>
      <c r="BT109" s="437"/>
      <c r="BU109" s="420"/>
      <c r="BV109" s="821"/>
      <c r="BW109" s="565"/>
      <c r="BX109" s="436"/>
      <c r="BY109" s="437"/>
      <c r="BZ109" s="420"/>
      <c r="CA109" s="821"/>
      <c r="CB109" s="565"/>
      <c r="CC109" s="436"/>
      <c r="CD109" s="437"/>
      <c r="CE109" s="420"/>
      <c r="CF109" s="821"/>
      <c r="CG109" s="565"/>
      <c r="CH109" s="436"/>
      <c r="CI109" s="437"/>
      <c r="CJ109" s="420"/>
      <c r="CK109" s="821"/>
      <c r="CL109" s="565"/>
      <c r="CM109" s="436"/>
      <c r="CN109" s="437"/>
      <c r="CO109" s="420"/>
      <c r="CP109" s="821"/>
      <c r="CQ109" s="565"/>
      <c r="CR109" s="436"/>
      <c r="CS109" s="437"/>
      <c r="CT109" s="420"/>
      <c r="CU109" s="821"/>
      <c r="CV109" s="565"/>
      <c r="CW109" s="436"/>
      <c r="CX109" s="437"/>
      <c r="CY109" s="420"/>
      <c r="CZ109" s="821"/>
      <c r="DA109" s="565"/>
      <c r="DB109" s="436"/>
      <c r="DC109" s="437"/>
      <c r="DD109" s="420"/>
      <c r="DE109" s="821"/>
      <c r="DF109" s="565"/>
      <c r="DG109" s="436"/>
      <c r="DH109" s="437"/>
      <c r="DI109" s="420"/>
      <c r="DJ109" s="821"/>
    </row>
    <row r="110" spans="1:114" s="593" customFormat="1" ht="15.75" customHeight="1" x14ac:dyDescent="0.25">
      <c r="A110" s="829"/>
      <c r="B110" s="550" t="str">
        <f t="shared" si="195"/>
        <v>Sem40</v>
      </c>
      <c r="C110" s="423">
        <v>43739</v>
      </c>
      <c r="D110" s="832"/>
      <c r="E110" s="554">
        <v>0</v>
      </c>
      <c r="F110" s="432">
        <f>COUNTIFS(Datos!$D:$D,C110,Datos!$AD:$AD,$E$1)</f>
        <v>0</v>
      </c>
      <c r="G110" s="131">
        <v>0</v>
      </c>
      <c r="H110" s="421" t="str">
        <f t="shared" si="196"/>
        <v>S/D</v>
      </c>
      <c r="I110" s="822"/>
      <c r="J110" s="563">
        <v>2</v>
      </c>
      <c r="K110" s="432">
        <f>COUNTIFS(Datos!D:D,C110,Datos!AD:AD,$J$1)</f>
        <v>0</v>
      </c>
      <c r="L110" s="131">
        <v>4</v>
      </c>
      <c r="M110" s="421">
        <f t="shared" si="197"/>
        <v>1</v>
      </c>
      <c r="N110" s="835"/>
      <c r="O110" s="563">
        <v>1</v>
      </c>
      <c r="P110" s="432">
        <f>COUNTIFS(Datos!$D:$D,C110,Datos!$AD:$AD,$O$1)</f>
        <v>0</v>
      </c>
      <c r="Q110" s="131">
        <v>0</v>
      </c>
      <c r="R110" s="421" t="str">
        <f t="shared" si="198"/>
        <v>S/D</v>
      </c>
      <c r="S110" s="822"/>
      <c r="T110" s="563">
        <v>0</v>
      </c>
      <c r="U110" s="432">
        <f>COUNTIFS(Datos!$D:$D,C110,Datos!$AD:$AD,$T$1)</f>
        <v>0</v>
      </c>
      <c r="V110" s="131">
        <v>0</v>
      </c>
      <c r="W110" s="421" t="str">
        <f t="shared" si="200"/>
        <v>S/D</v>
      </c>
      <c r="X110" s="822"/>
      <c r="Y110" s="563">
        <v>0</v>
      </c>
      <c r="Z110" s="432">
        <f>COUNTIFS(Datos!$D:$D,C110,Datos!$AD:$AD,$Y$1)</f>
        <v>0</v>
      </c>
      <c r="AA110" s="131">
        <v>0</v>
      </c>
      <c r="AB110" s="421" t="str">
        <f t="shared" si="202"/>
        <v>S/D</v>
      </c>
      <c r="AC110" s="822"/>
      <c r="AD110" s="563">
        <v>2</v>
      </c>
      <c r="AE110" s="432">
        <f>COUNTIFS(Datos!$D:$D,C110,Datos!$AD:$AD,$AD$1)</f>
        <v>0</v>
      </c>
      <c r="AF110" s="131">
        <v>2</v>
      </c>
      <c r="AG110" s="421">
        <f t="shared" si="204"/>
        <v>1</v>
      </c>
      <c r="AH110" s="822"/>
      <c r="AI110" s="563">
        <v>0</v>
      </c>
      <c r="AJ110" s="432">
        <f>COUNTIFS(Datos!$D:$D,C110,Datos!$AD:$AD,$AI$1)</f>
        <v>0</v>
      </c>
      <c r="AK110" s="131">
        <v>0</v>
      </c>
      <c r="AL110" s="421" t="str">
        <f t="shared" si="206"/>
        <v>S/D</v>
      </c>
      <c r="AM110" s="822"/>
      <c r="AN110" s="563">
        <v>0</v>
      </c>
      <c r="AO110" s="432">
        <f>COUNTIFS(Datos!$D:$D,C110,Datos!$AD:$AD,$AN$1)</f>
        <v>0</v>
      </c>
      <c r="AP110" s="131">
        <v>0</v>
      </c>
      <c r="AQ110" s="421" t="str">
        <f t="shared" si="208"/>
        <v>S/D</v>
      </c>
      <c r="AR110" s="822"/>
      <c r="AS110" s="563">
        <v>2</v>
      </c>
      <c r="AT110" s="432">
        <f>COUNTIFS(Datos!$D:$D,C110,Datos!$AD:$AD,$AS$1)</f>
        <v>0</v>
      </c>
      <c r="AU110" s="131">
        <v>2</v>
      </c>
      <c r="AV110" s="421">
        <f t="shared" si="210"/>
        <v>1</v>
      </c>
      <c r="AW110" s="822"/>
      <c r="AX110" s="563">
        <v>1</v>
      </c>
      <c r="AY110" s="432">
        <f>COUNTIFS(Datos!$D:$D,C110,Datos!$AD:$AD,$AX$1)</f>
        <v>0</v>
      </c>
      <c r="AZ110" s="131">
        <v>2</v>
      </c>
      <c r="BA110" s="421">
        <f t="shared" si="212"/>
        <v>1</v>
      </c>
      <c r="BB110" s="822"/>
      <c r="BC110" s="563">
        <v>0</v>
      </c>
      <c r="BD110" s="432">
        <f>COUNTIFS(Datos!$D:$D,C110,Datos!$AD:$AD,$BC$1)</f>
        <v>0</v>
      </c>
      <c r="BE110" s="131">
        <v>0</v>
      </c>
      <c r="BF110" s="421" t="str">
        <f t="shared" si="214"/>
        <v>S/D</v>
      </c>
      <c r="BG110" s="822"/>
      <c r="BH110" s="563">
        <v>0</v>
      </c>
      <c r="BI110" s="432">
        <f>COUNTIFS(Datos!$D:$D,$C110,Datos!$AD:$AD,BH$1)</f>
        <v>0</v>
      </c>
      <c r="BJ110" s="131">
        <v>0</v>
      </c>
      <c r="BK110" s="421" t="str">
        <f t="shared" si="216"/>
        <v>S/D</v>
      </c>
      <c r="BL110" s="822"/>
      <c r="BM110" s="563"/>
      <c r="BN110" s="432"/>
      <c r="BO110" s="131"/>
      <c r="BP110" s="421"/>
      <c r="BQ110" s="822"/>
      <c r="BR110" s="563"/>
      <c r="BS110" s="432"/>
      <c r="BT110" s="131"/>
      <c r="BU110" s="421"/>
      <c r="BV110" s="822"/>
      <c r="BW110" s="563"/>
      <c r="BX110" s="432"/>
      <c r="BY110" s="131"/>
      <c r="BZ110" s="421"/>
      <c r="CA110" s="822"/>
      <c r="CB110" s="563"/>
      <c r="CC110" s="432"/>
      <c r="CD110" s="131"/>
      <c r="CE110" s="421"/>
      <c r="CF110" s="822"/>
      <c r="CG110" s="563"/>
      <c r="CH110" s="432"/>
      <c r="CI110" s="131"/>
      <c r="CJ110" s="421"/>
      <c r="CK110" s="822"/>
      <c r="CL110" s="563"/>
      <c r="CM110" s="432"/>
      <c r="CN110" s="131"/>
      <c r="CO110" s="421"/>
      <c r="CP110" s="822"/>
      <c r="CQ110" s="563"/>
      <c r="CR110" s="432"/>
      <c r="CS110" s="131"/>
      <c r="CT110" s="421"/>
      <c r="CU110" s="822"/>
      <c r="CV110" s="563"/>
      <c r="CW110" s="432"/>
      <c r="CX110" s="131"/>
      <c r="CY110" s="421"/>
      <c r="CZ110" s="822"/>
      <c r="DA110" s="563"/>
      <c r="DB110" s="432"/>
      <c r="DC110" s="131"/>
      <c r="DD110" s="421"/>
      <c r="DE110" s="822"/>
      <c r="DF110" s="563"/>
      <c r="DG110" s="432"/>
      <c r="DH110" s="131"/>
      <c r="DI110" s="421"/>
      <c r="DJ110" s="822"/>
    </row>
    <row r="111" spans="1:114" s="593" customFormat="1" ht="15.75" customHeight="1" x14ac:dyDescent="0.25">
      <c r="A111" s="829"/>
      <c r="B111" s="550" t="str">
        <f t="shared" si="195"/>
        <v>Sem40</v>
      </c>
      <c r="C111" s="423">
        <v>43740</v>
      </c>
      <c r="D111" s="832"/>
      <c r="E111" s="554">
        <v>1</v>
      </c>
      <c r="F111" s="432">
        <f>COUNTIFS(Datos!$D:$D,C111,Datos!$AD:$AD,$E$1)</f>
        <v>0</v>
      </c>
      <c r="G111" s="131">
        <v>1</v>
      </c>
      <c r="H111" s="421">
        <f t="shared" si="196"/>
        <v>1</v>
      </c>
      <c r="I111" s="822"/>
      <c r="J111" s="563">
        <v>1</v>
      </c>
      <c r="K111" s="432">
        <f>COUNTIFS(Datos!D:D,C111,Datos!AD:AD,$J$1)</f>
        <v>0</v>
      </c>
      <c r="L111" s="131">
        <v>3</v>
      </c>
      <c r="M111" s="421">
        <f t="shared" si="197"/>
        <v>1</v>
      </c>
      <c r="N111" s="835"/>
      <c r="O111" s="563">
        <v>1</v>
      </c>
      <c r="P111" s="432">
        <f>COUNTIFS(Datos!$D:$D,C111,Datos!$AD:$AD,$O$1)</f>
        <v>0</v>
      </c>
      <c r="Q111" s="131">
        <v>1</v>
      </c>
      <c r="R111" s="421">
        <f t="shared" si="198"/>
        <v>1</v>
      </c>
      <c r="S111" s="822"/>
      <c r="T111" s="563">
        <v>1</v>
      </c>
      <c r="U111" s="432">
        <f>COUNTIFS(Datos!$D:$D,C111,Datos!$AD:$AD,$T$1)</f>
        <v>0</v>
      </c>
      <c r="V111" s="131">
        <v>0</v>
      </c>
      <c r="W111" s="421" t="str">
        <f t="shared" si="200"/>
        <v>S/D</v>
      </c>
      <c r="X111" s="822"/>
      <c r="Y111" s="563">
        <v>0</v>
      </c>
      <c r="Z111" s="432">
        <f>COUNTIFS(Datos!$D:$D,C111,Datos!$AD:$AD,$Y$1)</f>
        <v>0</v>
      </c>
      <c r="AA111" s="131">
        <v>0</v>
      </c>
      <c r="AB111" s="421" t="str">
        <f t="shared" si="202"/>
        <v>S/D</v>
      </c>
      <c r="AC111" s="822"/>
      <c r="AD111" s="563">
        <v>1</v>
      </c>
      <c r="AE111" s="432">
        <f>COUNTIFS(Datos!$D:$D,C111,Datos!$AD:$AD,$AD$1)</f>
        <v>0</v>
      </c>
      <c r="AF111" s="131">
        <v>0</v>
      </c>
      <c r="AG111" s="421" t="str">
        <f t="shared" si="204"/>
        <v>S/D</v>
      </c>
      <c r="AH111" s="822"/>
      <c r="AI111" s="563">
        <v>1</v>
      </c>
      <c r="AJ111" s="432">
        <f>COUNTIFS(Datos!$D:$D,C111,Datos!$AD:$AD,$AI$1)</f>
        <v>0</v>
      </c>
      <c r="AK111" s="131">
        <v>1</v>
      </c>
      <c r="AL111" s="421">
        <f t="shared" si="206"/>
        <v>1</v>
      </c>
      <c r="AM111" s="822"/>
      <c r="AN111" s="563">
        <v>0</v>
      </c>
      <c r="AO111" s="432">
        <f>COUNTIFS(Datos!$D:$D,C111,Datos!$AD:$AD,$AN$1)</f>
        <v>0</v>
      </c>
      <c r="AP111" s="131">
        <v>0</v>
      </c>
      <c r="AQ111" s="421" t="str">
        <f t="shared" si="208"/>
        <v>S/D</v>
      </c>
      <c r="AR111" s="822"/>
      <c r="AS111" s="563">
        <v>1</v>
      </c>
      <c r="AT111" s="432">
        <f>COUNTIFS(Datos!$D:$D,C111,Datos!$AD:$AD,$AS$1)</f>
        <v>1</v>
      </c>
      <c r="AU111" s="131">
        <v>3</v>
      </c>
      <c r="AV111" s="421">
        <f t="shared" si="210"/>
        <v>0.75</v>
      </c>
      <c r="AW111" s="822"/>
      <c r="AX111" s="563">
        <v>0</v>
      </c>
      <c r="AY111" s="432">
        <f>COUNTIFS(Datos!$D:$D,C111,Datos!$AD:$AD,$AX$1)</f>
        <v>0</v>
      </c>
      <c r="AZ111" s="131">
        <v>0</v>
      </c>
      <c r="BA111" s="421" t="str">
        <f t="shared" si="212"/>
        <v>S/D</v>
      </c>
      <c r="BB111" s="822"/>
      <c r="BC111" s="563">
        <v>1</v>
      </c>
      <c r="BD111" s="432">
        <f>COUNTIFS(Datos!$D:$D,C111,Datos!$AD:$AD,$BC$1)</f>
        <v>2</v>
      </c>
      <c r="BE111" s="131">
        <v>0</v>
      </c>
      <c r="BF111" s="421">
        <f t="shared" si="214"/>
        <v>0</v>
      </c>
      <c r="BG111" s="822"/>
      <c r="BH111" s="563">
        <v>0</v>
      </c>
      <c r="BI111" s="432">
        <f>COUNTIFS(Datos!$D:$D,$C111,Datos!$AD:$AD,BH$1)</f>
        <v>0</v>
      </c>
      <c r="BJ111" s="131">
        <v>0</v>
      </c>
      <c r="BK111" s="421" t="str">
        <f t="shared" si="216"/>
        <v>S/D</v>
      </c>
      <c r="BL111" s="822"/>
      <c r="BM111" s="563"/>
      <c r="BN111" s="432"/>
      <c r="BO111" s="131"/>
      <c r="BP111" s="421"/>
      <c r="BQ111" s="822"/>
      <c r="BR111" s="563"/>
      <c r="BS111" s="432"/>
      <c r="BT111" s="131"/>
      <c r="BU111" s="421"/>
      <c r="BV111" s="822"/>
      <c r="BW111" s="563"/>
      <c r="BX111" s="432"/>
      <c r="BY111" s="131"/>
      <c r="BZ111" s="421"/>
      <c r="CA111" s="822"/>
      <c r="CB111" s="563"/>
      <c r="CC111" s="432"/>
      <c r="CD111" s="131"/>
      <c r="CE111" s="421"/>
      <c r="CF111" s="822"/>
      <c r="CG111" s="563"/>
      <c r="CH111" s="432"/>
      <c r="CI111" s="131"/>
      <c r="CJ111" s="421"/>
      <c r="CK111" s="822"/>
      <c r="CL111" s="563"/>
      <c r="CM111" s="432"/>
      <c r="CN111" s="131"/>
      <c r="CO111" s="421"/>
      <c r="CP111" s="822"/>
      <c r="CQ111" s="563"/>
      <c r="CR111" s="432"/>
      <c r="CS111" s="131"/>
      <c r="CT111" s="421"/>
      <c r="CU111" s="822"/>
      <c r="CV111" s="563"/>
      <c r="CW111" s="432"/>
      <c r="CX111" s="131"/>
      <c r="CY111" s="421"/>
      <c r="CZ111" s="822"/>
      <c r="DA111" s="563"/>
      <c r="DB111" s="432"/>
      <c r="DC111" s="131"/>
      <c r="DD111" s="421"/>
      <c r="DE111" s="822"/>
      <c r="DF111" s="563"/>
      <c r="DG111" s="432"/>
      <c r="DH111" s="131"/>
      <c r="DI111" s="421"/>
      <c r="DJ111" s="822"/>
    </row>
    <row r="112" spans="1:114" s="593" customFormat="1" ht="15.75" customHeight="1" x14ac:dyDescent="0.25">
      <c r="A112" s="829"/>
      <c r="B112" s="550" t="str">
        <f t="shared" si="195"/>
        <v>Sem40</v>
      </c>
      <c r="C112" s="423">
        <v>43741</v>
      </c>
      <c r="D112" s="832"/>
      <c r="E112" s="554">
        <v>1</v>
      </c>
      <c r="F112" s="432">
        <f>COUNTIFS(Datos!$D:$D,C112,Datos!$AD:$AD,$E$1)</f>
        <v>0</v>
      </c>
      <c r="G112" s="131">
        <v>1</v>
      </c>
      <c r="H112" s="421">
        <f t="shared" si="196"/>
        <v>1</v>
      </c>
      <c r="I112" s="822"/>
      <c r="J112" s="563">
        <v>2</v>
      </c>
      <c r="K112" s="432">
        <f>COUNTIFS(Datos!D:D,C112,Datos!AD:AD,$J$1)</f>
        <v>0</v>
      </c>
      <c r="L112" s="131">
        <v>1</v>
      </c>
      <c r="M112" s="421">
        <f t="shared" si="197"/>
        <v>1</v>
      </c>
      <c r="N112" s="835"/>
      <c r="O112" s="563">
        <v>1</v>
      </c>
      <c r="P112" s="432">
        <f>COUNTIFS(Datos!$D:$D,C112,Datos!$AD:$AD,$O$1)</f>
        <v>0</v>
      </c>
      <c r="Q112" s="131">
        <v>1</v>
      </c>
      <c r="R112" s="421">
        <f t="shared" si="198"/>
        <v>1</v>
      </c>
      <c r="S112" s="822"/>
      <c r="T112" s="563">
        <v>1</v>
      </c>
      <c r="U112" s="432">
        <f>COUNTIFS(Datos!$D:$D,C112,Datos!$AD:$AD,$T$1)</f>
        <v>0</v>
      </c>
      <c r="V112" s="131">
        <v>2</v>
      </c>
      <c r="W112" s="421">
        <f t="shared" si="200"/>
        <v>1</v>
      </c>
      <c r="X112" s="822"/>
      <c r="Y112" s="563">
        <v>1</v>
      </c>
      <c r="Z112" s="432">
        <f>COUNTIFS(Datos!$D:$D,C112,Datos!$AD:$AD,$Y$1)</f>
        <v>0</v>
      </c>
      <c r="AA112" s="131">
        <v>1</v>
      </c>
      <c r="AB112" s="421">
        <f t="shared" si="202"/>
        <v>1</v>
      </c>
      <c r="AC112" s="822"/>
      <c r="AD112" s="563">
        <v>1</v>
      </c>
      <c r="AE112" s="432">
        <f>COUNTIFS(Datos!$D:$D,C112,Datos!$AD:$AD,$AD$1)</f>
        <v>0</v>
      </c>
      <c r="AF112" s="131">
        <v>2</v>
      </c>
      <c r="AG112" s="421">
        <f t="shared" si="204"/>
        <v>1</v>
      </c>
      <c r="AH112" s="822"/>
      <c r="AI112" s="563">
        <v>0</v>
      </c>
      <c r="AJ112" s="432">
        <f>COUNTIFS(Datos!$D:$D,C112,Datos!$AD:$AD,$AI$1)</f>
        <v>0</v>
      </c>
      <c r="AK112" s="131">
        <v>0</v>
      </c>
      <c r="AL112" s="421" t="str">
        <f t="shared" si="206"/>
        <v>S/D</v>
      </c>
      <c r="AM112" s="822"/>
      <c r="AN112" s="563">
        <v>0</v>
      </c>
      <c r="AO112" s="432">
        <f>COUNTIFS(Datos!$D:$D,C112,Datos!$AD:$AD,$AN$1)</f>
        <v>0</v>
      </c>
      <c r="AP112" s="131">
        <v>0</v>
      </c>
      <c r="AQ112" s="421" t="str">
        <f t="shared" si="208"/>
        <v>S/D</v>
      </c>
      <c r="AR112" s="822"/>
      <c r="AS112" s="563">
        <v>1</v>
      </c>
      <c r="AT112" s="432">
        <f>COUNTIFS(Datos!$D:$D,C112,Datos!$AD:$AD,$AS$1)</f>
        <v>0</v>
      </c>
      <c r="AU112" s="131">
        <v>0</v>
      </c>
      <c r="AV112" s="421" t="str">
        <f t="shared" si="210"/>
        <v>S/D</v>
      </c>
      <c r="AW112" s="822"/>
      <c r="AX112" s="563">
        <v>0</v>
      </c>
      <c r="AY112" s="432">
        <f>COUNTIFS(Datos!$D:$D,C112,Datos!$AD:$AD,$AX$1)</f>
        <v>0</v>
      </c>
      <c r="AZ112" s="131">
        <v>0</v>
      </c>
      <c r="BA112" s="421" t="str">
        <f t="shared" si="212"/>
        <v>S/D</v>
      </c>
      <c r="BB112" s="822"/>
      <c r="BC112" s="563">
        <v>0</v>
      </c>
      <c r="BD112" s="432">
        <f>COUNTIFS(Datos!$D:$D,C112,Datos!$AD:$AD,$BC$1)</f>
        <v>0</v>
      </c>
      <c r="BE112" s="131">
        <v>0</v>
      </c>
      <c r="BF112" s="421" t="str">
        <f t="shared" si="214"/>
        <v>S/D</v>
      </c>
      <c r="BG112" s="822"/>
      <c r="BH112" s="563">
        <v>0</v>
      </c>
      <c r="BI112" s="432">
        <f>COUNTIFS(Datos!$D:$D,$C112,Datos!$AD:$AD,BH$1)</f>
        <v>0</v>
      </c>
      <c r="BJ112" s="131">
        <v>0</v>
      </c>
      <c r="BK112" s="421" t="str">
        <f t="shared" si="216"/>
        <v>S/D</v>
      </c>
      <c r="BL112" s="822"/>
      <c r="BM112" s="563"/>
      <c r="BN112" s="432"/>
      <c r="BO112" s="131"/>
      <c r="BP112" s="421"/>
      <c r="BQ112" s="822"/>
      <c r="BR112" s="563"/>
      <c r="BS112" s="432"/>
      <c r="BT112" s="131"/>
      <c r="BU112" s="421"/>
      <c r="BV112" s="822"/>
      <c r="BW112" s="563"/>
      <c r="BX112" s="432"/>
      <c r="BY112" s="131"/>
      <c r="BZ112" s="421"/>
      <c r="CA112" s="822"/>
      <c r="CB112" s="563"/>
      <c r="CC112" s="432"/>
      <c r="CD112" s="131"/>
      <c r="CE112" s="421"/>
      <c r="CF112" s="822"/>
      <c r="CG112" s="563"/>
      <c r="CH112" s="432"/>
      <c r="CI112" s="131"/>
      <c r="CJ112" s="421"/>
      <c r="CK112" s="822"/>
      <c r="CL112" s="563"/>
      <c r="CM112" s="432"/>
      <c r="CN112" s="131"/>
      <c r="CO112" s="421"/>
      <c r="CP112" s="822"/>
      <c r="CQ112" s="563"/>
      <c r="CR112" s="432"/>
      <c r="CS112" s="131"/>
      <c r="CT112" s="421"/>
      <c r="CU112" s="822"/>
      <c r="CV112" s="563"/>
      <c r="CW112" s="432"/>
      <c r="CX112" s="131"/>
      <c r="CY112" s="421"/>
      <c r="CZ112" s="822"/>
      <c r="DA112" s="563"/>
      <c r="DB112" s="432"/>
      <c r="DC112" s="131"/>
      <c r="DD112" s="421"/>
      <c r="DE112" s="822"/>
      <c r="DF112" s="563"/>
      <c r="DG112" s="432"/>
      <c r="DH112" s="131"/>
      <c r="DI112" s="421"/>
      <c r="DJ112" s="822"/>
    </row>
    <row r="113" spans="1:114" s="99" customFormat="1" ht="15.75" customHeight="1" thickBot="1" x14ac:dyDescent="0.3">
      <c r="A113" s="830"/>
      <c r="B113" s="551" t="str">
        <f t="shared" si="195"/>
        <v>Sem40</v>
      </c>
      <c r="C113" s="425">
        <v>43742</v>
      </c>
      <c r="D113" s="833"/>
      <c r="E113" s="555">
        <v>1</v>
      </c>
      <c r="F113" s="440">
        <f>COUNTIFS(Datos!$D:$D,C113,Datos!$AD:$AD,$E$1)</f>
        <v>0</v>
      </c>
      <c r="G113" s="441">
        <v>1</v>
      </c>
      <c r="H113" s="422">
        <f t="shared" si="196"/>
        <v>1</v>
      </c>
      <c r="I113" s="823"/>
      <c r="J113" s="564">
        <v>1</v>
      </c>
      <c r="K113" s="440">
        <f>COUNTIFS(Datos!D:D,C113,Datos!AD:AD,$J$1)</f>
        <v>0</v>
      </c>
      <c r="L113" s="441">
        <v>3</v>
      </c>
      <c r="M113" s="422">
        <f t="shared" si="197"/>
        <v>1</v>
      </c>
      <c r="N113" s="836"/>
      <c r="O113" s="564">
        <v>0</v>
      </c>
      <c r="P113" s="440">
        <f>COUNTIFS(Datos!$D:$D,C113,Datos!$AD:$AD,$O$1)</f>
        <v>0</v>
      </c>
      <c r="Q113" s="441">
        <v>0</v>
      </c>
      <c r="R113" s="422" t="str">
        <f t="shared" si="198"/>
        <v>S/D</v>
      </c>
      <c r="S113" s="823"/>
      <c r="T113" s="564">
        <v>2</v>
      </c>
      <c r="U113" s="440">
        <f>COUNTIFS(Datos!$D:$D,C113,Datos!$AD:$AD,$T$1)</f>
        <v>1</v>
      </c>
      <c r="V113" s="441">
        <v>3</v>
      </c>
      <c r="W113" s="422">
        <f t="shared" si="200"/>
        <v>0.75</v>
      </c>
      <c r="X113" s="823"/>
      <c r="Y113" s="564">
        <v>1</v>
      </c>
      <c r="Z113" s="440">
        <f>COUNTIFS(Datos!$D:$D,C113,Datos!$AD:$AD,$Y$1)</f>
        <v>0</v>
      </c>
      <c r="AA113" s="441">
        <v>0</v>
      </c>
      <c r="AB113" s="422" t="str">
        <f t="shared" si="202"/>
        <v>S/D</v>
      </c>
      <c r="AC113" s="823"/>
      <c r="AD113" s="564">
        <v>0</v>
      </c>
      <c r="AE113" s="440">
        <f>COUNTIFS(Datos!$D:$D,C113,Datos!$AD:$AD,$AD$1)</f>
        <v>0</v>
      </c>
      <c r="AF113" s="441">
        <v>0</v>
      </c>
      <c r="AG113" s="422" t="str">
        <f t="shared" si="204"/>
        <v>S/D</v>
      </c>
      <c r="AH113" s="823"/>
      <c r="AI113" s="564">
        <v>1</v>
      </c>
      <c r="AJ113" s="440">
        <f>COUNTIFS(Datos!$D:$D,C113,Datos!$AD:$AD,$AI$1)</f>
        <v>0</v>
      </c>
      <c r="AK113" s="441">
        <v>2</v>
      </c>
      <c r="AL113" s="422">
        <f t="shared" si="206"/>
        <v>1</v>
      </c>
      <c r="AM113" s="823"/>
      <c r="AN113" s="564">
        <v>0</v>
      </c>
      <c r="AO113" s="440">
        <f>COUNTIFS(Datos!$D:$D,C113,Datos!$AD:$AD,$AN$1)</f>
        <v>0</v>
      </c>
      <c r="AP113" s="441">
        <v>0</v>
      </c>
      <c r="AQ113" s="422" t="str">
        <f t="shared" si="208"/>
        <v>S/D</v>
      </c>
      <c r="AR113" s="823"/>
      <c r="AS113" s="564">
        <v>1</v>
      </c>
      <c r="AT113" s="440">
        <f>COUNTIFS(Datos!$D:$D,C113,Datos!$AD:$AD,$AS$1)</f>
        <v>0</v>
      </c>
      <c r="AU113" s="441">
        <v>0</v>
      </c>
      <c r="AV113" s="422" t="str">
        <f t="shared" si="210"/>
        <v>S/D</v>
      </c>
      <c r="AW113" s="823"/>
      <c r="AX113" s="564">
        <v>0</v>
      </c>
      <c r="AY113" s="440">
        <f>COUNTIFS(Datos!$D:$D,C113,Datos!$AD:$AD,$AX$1)</f>
        <v>0</v>
      </c>
      <c r="AZ113" s="441">
        <v>0</v>
      </c>
      <c r="BA113" s="422" t="str">
        <f t="shared" si="212"/>
        <v>S/D</v>
      </c>
      <c r="BB113" s="823"/>
      <c r="BC113" s="564">
        <v>0</v>
      </c>
      <c r="BD113" s="440">
        <f>COUNTIFS(Datos!$D:$D,C113,Datos!$AD:$AD,$BC$1)</f>
        <v>0</v>
      </c>
      <c r="BE113" s="441">
        <v>0</v>
      </c>
      <c r="BF113" s="422" t="str">
        <f t="shared" si="214"/>
        <v>S/D</v>
      </c>
      <c r="BG113" s="823"/>
      <c r="BH113" s="564">
        <v>1</v>
      </c>
      <c r="BI113" s="440">
        <f>COUNTIFS(Datos!$D:$D,$C113,Datos!$AD:$AD,BH$1)</f>
        <v>0</v>
      </c>
      <c r="BJ113" s="441">
        <v>4</v>
      </c>
      <c r="BK113" s="422">
        <f t="shared" si="216"/>
        <v>1</v>
      </c>
      <c r="BL113" s="823"/>
      <c r="BM113" s="564"/>
      <c r="BN113" s="440"/>
      <c r="BO113" s="441"/>
      <c r="BP113" s="422"/>
      <c r="BQ113" s="823"/>
      <c r="BR113" s="564"/>
      <c r="BS113" s="440"/>
      <c r="BT113" s="441"/>
      <c r="BU113" s="422"/>
      <c r="BV113" s="823"/>
      <c r="BW113" s="564"/>
      <c r="BX113" s="440"/>
      <c r="BY113" s="441"/>
      <c r="BZ113" s="422"/>
      <c r="CA113" s="823"/>
      <c r="CB113" s="564"/>
      <c r="CC113" s="440"/>
      <c r="CD113" s="441"/>
      <c r="CE113" s="422"/>
      <c r="CF113" s="823"/>
      <c r="CG113" s="564"/>
      <c r="CH113" s="440"/>
      <c r="CI113" s="441"/>
      <c r="CJ113" s="422"/>
      <c r="CK113" s="823"/>
      <c r="CL113" s="564"/>
      <c r="CM113" s="440"/>
      <c r="CN113" s="441"/>
      <c r="CO113" s="422"/>
      <c r="CP113" s="823"/>
      <c r="CQ113" s="564"/>
      <c r="CR113" s="440"/>
      <c r="CS113" s="441"/>
      <c r="CT113" s="422"/>
      <c r="CU113" s="823"/>
      <c r="CV113" s="564"/>
      <c r="CW113" s="440"/>
      <c r="CX113" s="441"/>
      <c r="CY113" s="422"/>
      <c r="CZ113" s="823"/>
      <c r="DA113" s="564"/>
      <c r="DB113" s="440"/>
      <c r="DC113" s="441"/>
      <c r="DD113" s="422"/>
      <c r="DE113" s="823"/>
      <c r="DF113" s="564"/>
      <c r="DG113" s="440"/>
      <c r="DH113" s="441"/>
      <c r="DI113" s="422"/>
      <c r="DJ113" s="823"/>
    </row>
    <row r="114" spans="1:114" s="596" customFormat="1" ht="15.75" customHeight="1" x14ac:dyDescent="0.25">
      <c r="A114" s="828" t="s">
        <v>1320</v>
      </c>
      <c r="B114" s="550" t="str">
        <f t="shared" ref="B114:B118" si="218">CONCATENATE("Sem",(WEEKNUM(C114)))</f>
        <v>Sem41</v>
      </c>
      <c r="C114" s="423">
        <v>43745</v>
      </c>
      <c r="D114" s="831">
        <v>0.92</v>
      </c>
      <c r="E114" s="556">
        <v>2</v>
      </c>
      <c r="F114" s="436">
        <f>COUNTIFS(Datos!$D:$D,C114,Datos!$AD:$AD,$E$1)</f>
        <v>0</v>
      </c>
      <c r="G114" s="437">
        <v>3</v>
      </c>
      <c r="H114" s="420">
        <f t="shared" ref="H114:H118" si="219">IFERROR(G114/(G114+F114),"S/D")</f>
        <v>1</v>
      </c>
      <c r="I114" s="821">
        <f>IFERROR(SUM(G114:G118)/SUM(F114:G118),"S/D")</f>
        <v>0.83333333333333337</v>
      </c>
      <c r="J114" s="565">
        <v>1</v>
      </c>
      <c r="K114" s="436">
        <f>COUNTIFS(Datos!D:D,C114,Datos!AD:AD,$J$1)</f>
        <v>0</v>
      </c>
      <c r="L114" s="437">
        <v>2</v>
      </c>
      <c r="M114" s="420">
        <f t="shared" ref="M114:M118" si="220">IFERROR(L114/(L114+K114),"S/D")</f>
        <v>1</v>
      </c>
      <c r="N114" s="834">
        <f>IFERROR(SUM(L114:L118)/SUM(K114:L118),"S/D")</f>
        <v>0.6875</v>
      </c>
      <c r="O114" s="565">
        <v>1</v>
      </c>
      <c r="P114" s="436">
        <f>COUNTIFS(Datos!$D:$D,C114,Datos!$AD:$AD,$O$1)</f>
        <v>0</v>
      </c>
      <c r="Q114" s="437">
        <v>1</v>
      </c>
      <c r="R114" s="420">
        <f t="shared" ref="R114:R118" si="221">IFERROR(Q114/(Q114+P114),"S/D")</f>
        <v>1</v>
      </c>
      <c r="S114" s="821">
        <f t="shared" ref="S114" si="222">IFERROR(SUM(Q114:Q118)/SUM(P114:Q118),"S/D")</f>
        <v>1</v>
      </c>
      <c r="T114" s="565">
        <v>1</v>
      </c>
      <c r="U114" s="436">
        <f>COUNTIFS(Datos!$D:$D,C114,Datos!$AD:$AD,$T$1)</f>
        <v>0</v>
      </c>
      <c r="V114" s="437">
        <v>1</v>
      </c>
      <c r="W114" s="420">
        <f t="shared" ref="W114:W118" si="223">IFERROR(V114/(V114+U114),"S/D")</f>
        <v>1</v>
      </c>
      <c r="X114" s="821">
        <f t="shared" ref="X114" si="224">IFERROR(SUM(V114:V118)/SUM(U114:V118),"S/D")</f>
        <v>1</v>
      </c>
      <c r="Y114" s="565">
        <v>1</v>
      </c>
      <c r="Z114" s="436">
        <f>COUNTIFS(Datos!$D:$D,C114,Datos!$AD:$AD,$Y$1)</f>
        <v>0</v>
      </c>
      <c r="AA114" s="437">
        <v>0</v>
      </c>
      <c r="AB114" s="420" t="str">
        <f t="shared" ref="AB114:AB118" si="225">IFERROR(AA114/(AA114+Z114),"S/D")</f>
        <v>S/D</v>
      </c>
      <c r="AC114" s="821">
        <f t="shared" ref="AC114" si="226">IFERROR(SUM(AA114:AA118)/SUM(Z114:AA118),"S/D")</f>
        <v>1</v>
      </c>
      <c r="AD114" s="565">
        <v>1</v>
      </c>
      <c r="AE114" s="436">
        <f>COUNTIFS(Datos!$D:$D,C114,Datos!$AD:$AD,$AD$1)</f>
        <v>0</v>
      </c>
      <c r="AF114" s="437">
        <v>0</v>
      </c>
      <c r="AG114" s="420" t="str">
        <f t="shared" ref="AG114:AG118" si="227">IFERROR(AF114/(AF114+AE114),"S/D")</f>
        <v>S/D</v>
      </c>
      <c r="AH114" s="821">
        <f t="shared" ref="AH114" si="228">IFERROR(SUM(AF114:AF118)/SUM(AE114:AF118),"S/D")</f>
        <v>1</v>
      </c>
      <c r="AI114" s="565">
        <v>0</v>
      </c>
      <c r="AJ114" s="436">
        <f>COUNTIFS(Datos!$D:$D,C114,Datos!$AD:$AD,$AI$1)</f>
        <v>0</v>
      </c>
      <c r="AK114" s="437">
        <v>0</v>
      </c>
      <c r="AL114" s="420" t="str">
        <f t="shared" ref="AL114:AL118" si="229">IFERROR(AK114/(AK114+AJ114),"S/D")</f>
        <v>S/D</v>
      </c>
      <c r="AM114" s="821">
        <f t="shared" ref="AM114" si="230">IFERROR(SUM(AK114:AK118)/SUM(AJ114:AK118),"S/D")</f>
        <v>1</v>
      </c>
      <c r="AN114" s="565">
        <v>0</v>
      </c>
      <c r="AO114" s="436">
        <f>COUNTIFS(Datos!$D:$D,C114,Datos!$AD:$AD,$AN$1)</f>
        <v>0</v>
      </c>
      <c r="AP114" s="437">
        <v>0</v>
      </c>
      <c r="AQ114" s="420" t="str">
        <f t="shared" ref="AQ114:AQ118" si="231">IFERROR(AP114/(AP114+AO114),"S/D")</f>
        <v>S/D</v>
      </c>
      <c r="AR114" s="821">
        <f t="shared" ref="AR114" si="232">IFERROR(SUM(AP114:AP118)/SUM(AO114:AP118),"S/D")</f>
        <v>1</v>
      </c>
      <c r="AS114" s="565">
        <v>0</v>
      </c>
      <c r="AT114" s="436">
        <f>COUNTIFS(Datos!$D:$D,C114,Datos!$AD:$AD,$AS$1)</f>
        <v>0</v>
      </c>
      <c r="AU114" s="437">
        <v>0</v>
      </c>
      <c r="AV114" s="420" t="str">
        <f t="shared" ref="AV114:AV118" si="233">IFERROR(AU114/(AU114+AT114),"S/D")</f>
        <v>S/D</v>
      </c>
      <c r="AW114" s="821">
        <f t="shared" ref="AW114" si="234">IFERROR(SUM(AU114:AU118)/SUM(AT114:AU118),"S/D")</f>
        <v>0.625</v>
      </c>
      <c r="AX114" s="565">
        <v>0</v>
      </c>
      <c r="AY114" s="436">
        <f>COUNTIFS(Datos!$D:$D,C114,Datos!$AD:$AD,$AX$1)</f>
        <v>0</v>
      </c>
      <c r="AZ114" s="437">
        <v>0</v>
      </c>
      <c r="BA114" s="420" t="str">
        <f t="shared" ref="BA114:BA118" si="235">IFERROR(AZ114/(AZ114+AY114),"S/D")</f>
        <v>S/D</v>
      </c>
      <c r="BB114" s="821" t="str">
        <f t="shared" ref="BB114" si="236">IFERROR(SUM(AZ114:AZ118)/SUM(AY114:AZ118),"S/D")</f>
        <v>S/D</v>
      </c>
      <c r="BC114" s="565">
        <v>1</v>
      </c>
      <c r="BD114" s="436">
        <f>COUNTIFS(Datos!$D:$D,C114,Datos!$AD:$AD,$BC$1)</f>
        <v>1</v>
      </c>
      <c r="BE114" s="437">
        <v>4</v>
      </c>
      <c r="BF114" s="420">
        <f t="shared" ref="BF114:BF118" si="237">IFERROR(BE114/(BE114+BD114),"S/D")</f>
        <v>0.8</v>
      </c>
      <c r="BG114" s="821">
        <f t="shared" ref="BG114" si="238">IFERROR(SUM(BE114:BE118)/SUM(BD114:BE118),"S/D")</f>
        <v>0.875</v>
      </c>
      <c r="BH114" s="565">
        <v>0</v>
      </c>
      <c r="BI114" s="436">
        <f>COUNTIFS(Datos!$D:$D,$C114,Datos!$AD:$AD,BH$1)</f>
        <v>0</v>
      </c>
      <c r="BJ114" s="437">
        <v>0</v>
      </c>
      <c r="BK114" s="420" t="str">
        <f t="shared" ref="BK114:BK118" si="239">IFERROR(BJ114/(BJ114+BI114),"S/D")</f>
        <v>S/D</v>
      </c>
      <c r="BL114" s="821" t="str">
        <f t="shared" ref="BL114" si="240">IFERROR(SUM(BJ114:BJ118)/SUM(BI114:BJ118),"S/D")</f>
        <v>S/D</v>
      </c>
      <c r="BM114" s="565"/>
      <c r="BN114" s="436"/>
      <c r="BO114" s="437"/>
      <c r="BP114" s="420"/>
      <c r="BQ114" s="821"/>
      <c r="BR114" s="565"/>
      <c r="BS114" s="436"/>
      <c r="BT114" s="437"/>
      <c r="BU114" s="420"/>
      <c r="BV114" s="821"/>
      <c r="BW114" s="565"/>
      <c r="BX114" s="436"/>
      <c r="BY114" s="437"/>
      <c r="BZ114" s="420"/>
      <c r="CA114" s="821"/>
      <c r="CB114" s="565"/>
      <c r="CC114" s="436"/>
      <c r="CD114" s="437"/>
      <c r="CE114" s="420"/>
      <c r="CF114" s="821"/>
      <c r="CG114" s="565"/>
      <c r="CH114" s="436"/>
      <c r="CI114" s="437"/>
      <c r="CJ114" s="420"/>
      <c r="CK114" s="821"/>
      <c r="CL114" s="565"/>
      <c r="CM114" s="436"/>
      <c r="CN114" s="437"/>
      <c r="CO114" s="420"/>
      <c r="CP114" s="821"/>
      <c r="CQ114" s="565"/>
      <c r="CR114" s="436"/>
      <c r="CS114" s="437"/>
      <c r="CT114" s="420"/>
      <c r="CU114" s="821"/>
      <c r="CV114" s="565"/>
      <c r="CW114" s="436"/>
      <c r="CX114" s="437"/>
      <c r="CY114" s="420"/>
      <c r="CZ114" s="821"/>
      <c r="DA114" s="565"/>
      <c r="DB114" s="436"/>
      <c r="DC114" s="437"/>
      <c r="DD114" s="420"/>
      <c r="DE114" s="821"/>
      <c r="DF114" s="565"/>
      <c r="DG114" s="436"/>
      <c r="DH114" s="437"/>
      <c r="DI114" s="420"/>
      <c r="DJ114" s="821"/>
    </row>
    <row r="115" spans="1:114" s="596" customFormat="1" ht="15.75" customHeight="1" x14ac:dyDescent="0.25">
      <c r="A115" s="829"/>
      <c r="B115" s="550" t="str">
        <f t="shared" si="218"/>
        <v>Sem41</v>
      </c>
      <c r="C115" s="423">
        <v>43746</v>
      </c>
      <c r="D115" s="832"/>
      <c r="E115" s="554">
        <v>1</v>
      </c>
      <c r="F115" s="432">
        <f>COUNTIFS(Datos!$D:$D,C115,Datos!$AD:$AD,$E$1)</f>
        <v>1</v>
      </c>
      <c r="G115" s="131">
        <v>2</v>
      </c>
      <c r="H115" s="421">
        <f t="shared" si="219"/>
        <v>0.66666666666666663</v>
      </c>
      <c r="I115" s="822"/>
      <c r="J115" s="563">
        <v>1</v>
      </c>
      <c r="K115" s="432">
        <f>COUNTIFS(Datos!D:D,C115,Datos!AD:AD,$J$1)</f>
        <v>0</v>
      </c>
      <c r="L115" s="131">
        <v>2</v>
      </c>
      <c r="M115" s="421">
        <f t="shared" si="220"/>
        <v>1</v>
      </c>
      <c r="N115" s="835"/>
      <c r="O115" s="563">
        <v>0</v>
      </c>
      <c r="P115" s="432">
        <f>COUNTIFS(Datos!$D:$D,C115,Datos!$AD:$AD,$O$1)</f>
        <v>0</v>
      </c>
      <c r="Q115" s="131">
        <v>0</v>
      </c>
      <c r="R115" s="421" t="str">
        <f t="shared" si="221"/>
        <v>S/D</v>
      </c>
      <c r="S115" s="822"/>
      <c r="T115" s="563">
        <v>1</v>
      </c>
      <c r="U115" s="432">
        <f>COUNTIFS(Datos!$D:$D,C115,Datos!$AD:$AD,$T$1)</f>
        <v>0</v>
      </c>
      <c r="V115" s="131">
        <v>1</v>
      </c>
      <c r="W115" s="421">
        <f t="shared" si="223"/>
        <v>1</v>
      </c>
      <c r="X115" s="822"/>
      <c r="Y115" s="563">
        <v>0</v>
      </c>
      <c r="Z115" s="432">
        <f>COUNTIFS(Datos!$D:$D,C115,Datos!$AD:$AD,$Y$1)</f>
        <v>0</v>
      </c>
      <c r="AA115" s="131">
        <v>0</v>
      </c>
      <c r="AB115" s="421" t="str">
        <f t="shared" si="225"/>
        <v>S/D</v>
      </c>
      <c r="AC115" s="822"/>
      <c r="AD115" s="563">
        <v>2</v>
      </c>
      <c r="AE115" s="432">
        <f>COUNTIFS(Datos!$D:$D,C115,Datos!$AD:$AD,$AD$1)</f>
        <v>0</v>
      </c>
      <c r="AF115" s="131">
        <v>1</v>
      </c>
      <c r="AG115" s="421">
        <f t="shared" si="227"/>
        <v>1</v>
      </c>
      <c r="AH115" s="822"/>
      <c r="AI115" s="563">
        <v>0</v>
      </c>
      <c r="AJ115" s="432">
        <f>COUNTIFS(Datos!$D:$D,C115,Datos!$AD:$AD,$AI$1)</f>
        <v>0</v>
      </c>
      <c r="AK115" s="131">
        <v>0</v>
      </c>
      <c r="AL115" s="421" t="str">
        <f t="shared" si="229"/>
        <v>S/D</v>
      </c>
      <c r="AM115" s="822"/>
      <c r="AN115" s="563">
        <v>1</v>
      </c>
      <c r="AO115" s="432">
        <f>COUNTIFS(Datos!$D:$D,C115,Datos!$AD:$AD,$AN$1)</f>
        <v>0</v>
      </c>
      <c r="AP115" s="131">
        <v>2</v>
      </c>
      <c r="AQ115" s="421">
        <f t="shared" si="231"/>
        <v>1</v>
      </c>
      <c r="AR115" s="822"/>
      <c r="AS115" s="563">
        <v>1</v>
      </c>
      <c r="AT115" s="432">
        <f>COUNTIFS(Datos!$D:$D,C115,Datos!$AD:$AD,$AS$1)</f>
        <v>0</v>
      </c>
      <c r="AU115" s="131">
        <v>2</v>
      </c>
      <c r="AV115" s="421">
        <f t="shared" si="233"/>
        <v>1</v>
      </c>
      <c r="AW115" s="822"/>
      <c r="AX115" s="563">
        <v>0</v>
      </c>
      <c r="AY115" s="432">
        <f>COUNTIFS(Datos!$D:$D,C115,Datos!$AD:$AD,$AX$1)</f>
        <v>0</v>
      </c>
      <c r="AZ115" s="131">
        <v>0</v>
      </c>
      <c r="BA115" s="421" t="str">
        <f t="shared" si="235"/>
        <v>S/D</v>
      </c>
      <c r="BB115" s="822"/>
      <c r="BC115" s="563">
        <v>1</v>
      </c>
      <c r="BD115" s="432">
        <f>COUNTIFS(Datos!$D:$D,C115,Datos!$AD:$AD,$BC$1)</f>
        <v>0</v>
      </c>
      <c r="BE115" s="131">
        <v>3</v>
      </c>
      <c r="BF115" s="421">
        <f t="shared" si="237"/>
        <v>1</v>
      </c>
      <c r="BG115" s="822"/>
      <c r="BH115" s="563">
        <v>0</v>
      </c>
      <c r="BI115" s="432">
        <f>COUNTIFS(Datos!$D:$D,$C115,Datos!$AD:$AD,BH$1)</f>
        <v>0</v>
      </c>
      <c r="BJ115" s="131">
        <v>0</v>
      </c>
      <c r="BK115" s="421" t="str">
        <f t="shared" si="239"/>
        <v>S/D</v>
      </c>
      <c r="BL115" s="822"/>
      <c r="BM115" s="563"/>
      <c r="BN115" s="432"/>
      <c r="BO115" s="131"/>
      <c r="BP115" s="421"/>
      <c r="BQ115" s="822"/>
      <c r="BR115" s="563"/>
      <c r="BS115" s="432"/>
      <c r="BT115" s="131"/>
      <c r="BU115" s="421"/>
      <c r="BV115" s="822"/>
      <c r="BW115" s="563"/>
      <c r="BX115" s="432"/>
      <c r="BY115" s="131"/>
      <c r="BZ115" s="421"/>
      <c r="CA115" s="822"/>
      <c r="CB115" s="563"/>
      <c r="CC115" s="432"/>
      <c r="CD115" s="131"/>
      <c r="CE115" s="421"/>
      <c r="CF115" s="822"/>
      <c r="CG115" s="563"/>
      <c r="CH115" s="432"/>
      <c r="CI115" s="131"/>
      <c r="CJ115" s="421"/>
      <c r="CK115" s="822"/>
      <c r="CL115" s="563"/>
      <c r="CM115" s="432"/>
      <c r="CN115" s="131"/>
      <c r="CO115" s="421"/>
      <c r="CP115" s="822"/>
      <c r="CQ115" s="563"/>
      <c r="CR115" s="432"/>
      <c r="CS115" s="131"/>
      <c r="CT115" s="421"/>
      <c r="CU115" s="822"/>
      <c r="CV115" s="563"/>
      <c r="CW115" s="432"/>
      <c r="CX115" s="131"/>
      <c r="CY115" s="421"/>
      <c r="CZ115" s="822"/>
      <c r="DA115" s="563"/>
      <c r="DB115" s="432"/>
      <c r="DC115" s="131"/>
      <c r="DD115" s="421"/>
      <c r="DE115" s="822"/>
      <c r="DF115" s="563"/>
      <c r="DG115" s="432"/>
      <c r="DH115" s="131"/>
      <c r="DI115" s="421"/>
      <c r="DJ115" s="822"/>
    </row>
    <row r="116" spans="1:114" s="596" customFormat="1" ht="15.75" customHeight="1" x14ac:dyDescent="0.25">
      <c r="A116" s="829"/>
      <c r="B116" s="550" t="str">
        <f t="shared" si="218"/>
        <v>Sem41</v>
      </c>
      <c r="C116" s="423">
        <v>43747</v>
      </c>
      <c r="D116" s="832"/>
      <c r="E116" s="554">
        <v>0</v>
      </c>
      <c r="F116" s="432">
        <f>COUNTIFS(Datos!$D:$D,C116,Datos!$AD:$AD,$E$1)</f>
        <v>0</v>
      </c>
      <c r="G116" s="131">
        <v>0</v>
      </c>
      <c r="H116" s="421" t="str">
        <f t="shared" si="219"/>
        <v>S/D</v>
      </c>
      <c r="I116" s="822"/>
      <c r="J116" s="563">
        <v>2</v>
      </c>
      <c r="K116" s="432">
        <f>COUNTIFS(Datos!D:D,C116,Datos!AD:AD,$J$1)</f>
        <v>3</v>
      </c>
      <c r="L116" s="131">
        <v>2</v>
      </c>
      <c r="M116" s="421">
        <f t="shared" si="220"/>
        <v>0.4</v>
      </c>
      <c r="N116" s="835"/>
      <c r="O116" s="563">
        <v>2</v>
      </c>
      <c r="P116" s="432">
        <f>COUNTIFS(Datos!$D:$D,C116,Datos!$AD:$AD,$O$1)</f>
        <v>0</v>
      </c>
      <c r="Q116" s="131">
        <v>0</v>
      </c>
      <c r="R116" s="421" t="str">
        <f t="shared" si="221"/>
        <v>S/D</v>
      </c>
      <c r="S116" s="822"/>
      <c r="T116" s="563">
        <v>0</v>
      </c>
      <c r="U116" s="432">
        <f>COUNTIFS(Datos!$D:$D,C116,Datos!$AD:$AD,$T$1)</f>
        <v>0</v>
      </c>
      <c r="V116" s="131">
        <v>0</v>
      </c>
      <c r="W116" s="421" t="str">
        <f t="shared" si="223"/>
        <v>S/D</v>
      </c>
      <c r="X116" s="822"/>
      <c r="Y116" s="563">
        <v>1</v>
      </c>
      <c r="Z116" s="432">
        <f>COUNTIFS(Datos!$D:$D,C116,Datos!$AD:$AD,$Y$1)</f>
        <v>0</v>
      </c>
      <c r="AA116" s="131">
        <v>2</v>
      </c>
      <c r="AB116" s="421">
        <f t="shared" si="225"/>
        <v>1</v>
      </c>
      <c r="AC116" s="822"/>
      <c r="AD116" s="563">
        <v>0</v>
      </c>
      <c r="AE116" s="432">
        <f>COUNTIFS(Datos!$D:$D,C116,Datos!$AD:$AD,$AD$1)</f>
        <v>0</v>
      </c>
      <c r="AF116" s="131">
        <v>0</v>
      </c>
      <c r="AG116" s="421" t="str">
        <f t="shared" si="227"/>
        <v>S/D</v>
      </c>
      <c r="AH116" s="822"/>
      <c r="AI116" s="563">
        <v>0</v>
      </c>
      <c r="AJ116" s="432">
        <f>COUNTIFS(Datos!$D:$D,C116,Datos!$AD:$AD,$AI$1)</f>
        <v>0</v>
      </c>
      <c r="AK116" s="131">
        <v>0</v>
      </c>
      <c r="AL116" s="421" t="str">
        <f t="shared" si="229"/>
        <v>S/D</v>
      </c>
      <c r="AM116" s="822"/>
      <c r="AN116" s="563">
        <v>1</v>
      </c>
      <c r="AO116" s="432">
        <f>COUNTIFS(Datos!$D:$D,C116,Datos!$AD:$AD,$AN$1)</f>
        <v>0</v>
      </c>
      <c r="AP116" s="131">
        <v>0</v>
      </c>
      <c r="AQ116" s="421" t="str">
        <f t="shared" si="231"/>
        <v>S/D</v>
      </c>
      <c r="AR116" s="822"/>
      <c r="AS116" s="563">
        <v>2</v>
      </c>
      <c r="AT116" s="432">
        <f>COUNTIFS(Datos!$D:$D,C116,Datos!$AD:$AD,$AS$1)</f>
        <v>1</v>
      </c>
      <c r="AU116" s="131">
        <v>0</v>
      </c>
      <c r="AV116" s="421">
        <f t="shared" si="233"/>
        <v>0</v>
      </c>
      <c r="AW116" s="822"/>
      <c r="AX116" s="563">
        <v>0</v>
      </c>
      <c r="AY116" s="432">
        <f>COUNTIFS(Datos!$D:$D,C116,Datos!$AD:$AD,$AX$1)</f>
        <v>0</v>
      </c>
      <c r="AZ116" s="131">
        <v>0</v>
      </c>
      <c r="BA116" s="421" t="str">
        <f t="shared" si="235"/>
        <v>S/D</v>
      </c>
      <c r="BB116" s="822"/>
      <c r="BC116" s="563">
        <v>0</v>
      </c>
      <c r="BD116" s="432">
        <f>COUNTIFS(Datos!$D:$D,C116,Datos!$AD:$AD,$BC$1)</f>
        <v>0</v>
      </c>
      <c r="BE116" s="131">
        <v>0</v>
      </c>
      <c r="BF116" s="421" t="str">
        <f t="shared" si="237"/>
        <v>S/D</v>
      </c>
      <c r="BG116" s="822"/>
      <c r="BH116" s="563">
        <v>0</v>
      </c>
      <c r="BI116" s="432">
        <f>COUNTIFS(Datos!$D:$D,$C116,Datos!$AD:$AD,BH$1)</f>
        <v>0</v>
      </c>
      <c r="BJ116" s="131">
        <v>0</v>
      </c>
      <c r="BK116" s="421" t="str">
        <f t="shared" si="239"/>
        <v>S/D</v>
      </c>
      <c r="BL116" s="822"/>
      <c r="BM116" s="563"/>
      <c r="BN116" s="432"/>
      <c r="BO116" s="131"/>
      <c r="BP116" s="421"/>
      <c r="BQ116" s="822"/>
      <c r="BR116" s="563"/>
      <c r="BS116" s="432"/>
      <c r="BT116" s="131"/>
      <c r="BU116" s="421"/>
      <c r="BV116" s="822"/>
      <c r="BW116" s="563"/>
      <c r="BX116" s="432"/>
      <c r="BY116" s="131"/>
      <c r="BZ116" s="421"/>
      <c r="CA116" s="822"/>
      <c r="CB116" s="563"/>
      <c r="CC116" s="432"/>
      <c r="CD116" s="131"/>
      <c r="CE116" s="421"/>
      <c r="CF116" s="822"/>
      <c r="CG116" s="563"/>
      <c r="CH116" s="432"/>
      <c r="CI116" s="131"/>
      <c r="CJ116" s="421"/>
      <c r="CK116" s="822"/>
      <c r="CL116" s="563"/>
      <c r="CM116" s="432"/>
      <c r="CN116" s="131"/>
      <c r="CO116" s="421"/>
      <c r="CP116" s="822"/>
      <c r="CQ116" s="563"/>
      <c r="CR116" s="432"/>
      <c r="CS116" s="131"/>
      <c r="CT116" s="421"/>
      <c r="CU116" s="822"/>
      <c r="CV116" s="563"/>
      <c r="CW116" s="432"/>
      <c r="CX116" s="131"/>
      <c r="CY116" s="421"/>
      <c r="CZ116" s="822"/>
      <c r="DA116" s="563"/>
      <c r="DB116" s="432"/>
      <c r="DC116" s="131"/>
      <c r="DD116" s="421"/>
      <c r="DE116" s="822"/>
      <c r="DF116" s="563"/>
      <c r="DG116" s="432"/>
      <c r="DH116" s="131"/>
      <c r="DI116" s="421"/>
      <c r="DJ116" s="822"/>
    </row>
    <row r="117" spans="1:114" s="596" customFormat="1" ht="15.75" customHeight="1" x14ac:dyDescent="0.25">
      <c r="A117" s="829"/>
      <c r="B117" s="550" t="str">
        <f t="shared" si="218"/>
        <v>Sem41</v>
      </c>
      <c r="C117" s="423">
        <v>43748</v>
      </c>
      <c r="D117" s="832"/>
      <c r="E117" s="554">
        <v>0</v>
      </c>
      <c r="F117" s="432">
        <f>COUNTIFS(Datos!$D:$D,C117,Datos!$AD:$AD,$E$1)</f>
        <v>0</v>
      </c>
      <c r="G117" s="131">
        <v>0</v>
      </c>
      <c r="H117" s="421" t="str">
        <f t="shared" si="219"/>
        <v>S/D</v>
      </c>
      <c r="I117" s="822"/>
      <c r="J117" s="563">
        <v>2</v>
      </c>
      <c r="K117" s="432">
        <f>COUNTIFS(Datos!D:D,C117,Datos!AD:AD,$J$1)</f>
        <v>2</v>
      </c>
      <c r="L117" s="131">
        <v>4</v>
      </c>
      <c r="M117" s="421">
        <f t="shared" si="220"/>
        <v>0.66666666666666663</v>
      </c>
      <c r="N117" s="835"/>
      <c r="O117" s="563">
        <v>0</v>
      </c>
      <c r="P117" s="432">
        <f>COUNTIFS(Datos!$D:$D,C117,Datos!$AD:$AD,$O$1)</f>
        <v>0</v>
      </c>
      <c r="Q117" s="131">
        <v>0</v>
      </c>
      <c r="R117" s="421" t="str">
        <f t="shared" si="221"/>
        <v>S/D</v>
      </c>
      <c r="S117" s="822"/>
      <c r="T117" s="563">
        <v>2</v>
      </c>
      <c r="U117" s="432">
        <f>COUNTIFS(Datos!$D:$D,C117,Datos!$AD:$AD,$T$1)</f>
        <v>0</v>
      </c>
      <c r="V117" s="131">
        <v>2</v>
      </c>
      <c r="W117" s="421">
        <f t="shared" si="223"/>
        <v>1</v>
      </c>
      <c r="X117" s="822"/>
      <c r="Y117" s="563">
        <v>1</v>
      </c>
      <c r="Z117" s="432">
        <f>COUNTIFS(Datos!$D:$D,C117,Datos!$AD:$AD,$Y$1)</f>
        <v>0</v>
      </c>
      <c r="AA117" s="131">
        <v>1</v>
      </c>
      <c r="AB117" s="421">
        <f t="shared" si="225"/>
        <v>1</v>
      </c>
      <c r="AC117" s="822"/>
      <c r="AD117" s="563">
        <v>0</v>
      </c>
      <c r="AE117" s="432">
        <f>COUNTIFS(Datos!$D:$D,C117,Datos!$AD:$AD,$AD$1)</f>
        <v>0</v>
      </c>
      <c r="AF117" s="131">
        <v>0</v>
      </c>
      <c r="AG117" s="421" t="str">
        <f t="shared" si="227"/>
        <v>S/D</v>
      </c>
      <c r="AH117" s="822"/>
      <c r="AI117" s="563">
        <v>1</v>
      </c>
      <c r="AJ117" s="432">
        <f>COUNTIFS(Datos!$D:$D,C117,Datos!$AD:$AD,$AI$1)</f>
        <v>0</v>
      </c>
      <c r="AK117" s="131">
        <v>1</v>
      </c>
      <c r="AL117" s="421">
        <f t="shared" si="229"/>
        <v>1</v>
      </c>
      <c r="AM117" s="822"/>
      <c r="AN117" s="563">
        <v>0</v>
      </c>
      <c r="AO117" s="432">
        <f>COUNTIFS(Datos!$D:$D,C117,Datos!$AD:$AD,$AN$1)</f>
        <v>0</v>
      </c>
      <c r="AP117" s="131">
        <v>0</v>
      </c>
      <c r="AQ117" s="421" t="str">
        <f t="shared" si="231"/>
        <v>S/D</v>
      </c>
      <c r="AR117" s="822"/>
      <c r="AS117" s="563">
        <v>2</v>
      </c>
      <c r="AT117" s="432">
        <f>COUNTIFS(Datos!$D:$D,C117,Datos!$AD:$AD,$AS$1)</f>
        <v>0</v>
      </c>
      <c r="AU117" s="131">
        <v>2</v>
      </c>
      <c r="AV117" s="421">
        <f t="shared" si="233"/>
        <v>1</v>
      </c>
      <c r="AW117" s="822"/>
      <c r="AX117" s="563">
        <v>0</v>
      </c>
      <c r="AY117" s="432">
        <f>COUNTIFS(Datos!$D:$D,C117,Datos!$AD:$AD,$AX$1)</f>
        <v>0</v>
      </c>
      <c r="AZ117" s="131">
        <v>0</v>
      </c>
      <c r="BA117" s="421" t="str">
        <f t="shared" si="235"/>
        <v>S/D</v>
      </c>
      <c r="BB117" s="822"/>
      <c r="BC117" s="563">
        <v>0</v>
      </c>
      <c r="BD117" s="432">
        <f>COUNTIFS(Datos!$D:$D,C117,Datos!$AD:$AD,$BC$1)</f>
        <v>0</v>
      </c>
      <c r="BE117" s="131">
        <v>0</v>
      </c>
      <c r="BF117" s="421" t="str">
        <f t="shared" si="237"/>
        <v>S/D</v>
      </c>
      <c r="BG117" s="822"/>
      <c r="BH117" s="563">
        <v>0</v>
      </c>
      <c r="BI117" s="432">
        <f>COUNTIFS(Datos!$D:$D,$C117,Datos!$AD:$AD,BH$1)</f>
        <v>0</v>
      </c>
      <c r="BJ117" s="131">
        <v>0</v>
      </c>
      <c r="BK117" s="421" t="str">
        <f t="shared" si="239"/>
        <v>S/D</v>
      </c>
      <c r="BL117" s="822"/>
      <c r="BM117" s="563"/>
      <c r="BN117" s="432"/>
      <c r="BO117" s="131"/>
      <c r="BP117" s="421"/>
      <c r="BQ117" s="822"/>
      <c r="BR117" s="563"/>
      <c r="BS117" s="432"/>
      <c r="BT117" s="131"/>
      <c r="BU117" s="421"/>
      <c r="BV117" s="822"/>
      <c r="BW117" s="563"/>
      <c r="BX117" s="432"/>
      <c r="BY117" s="131"/>
      <c r="BZ117" s="421"/>
      <c r="CA117" s="822"/>
      <c r="CB117" s="563"/>
      <c r="CC117" s="432"/>
      <c r="CD117" s="131"/>
      <c r="CE117" s="421"/>
      <c r="CF117" s="822"/>
      <c r="CG117" s="563"/>
      <c r="CH117" s="432"/>
      <c r="CI117" s="131"/>
      <c r="CJ117" s="421"/>
      <c r="CK117" s="822"/>
      <c r="CL117" s="563"/>
      <c r="CM117" s="432"/>
      <c r="CN117" s="131"/>
      <c r="CO117" s="421"/>
      <c r="CP117" s="822"/>
      <c r="CQ117" s="563"/>
      <c r="CR117" s="432"/>
      <c r="CS117" s="131"/>
      <c r="CT117" s="421"/>
      <c r="CU117" s="822"/>
      <c r="CV117" s="563"/>
      <c r="CW117" s="432"/>
      <c r="CX117" s="131"/>
      <c r="CY117" s="421"/>
      <c r="CZ117" s="822"/>
      <c r="DA117" s="563"/>
      <c r="DB117" s="432"/>
      <c r="DC117" s="131"/>
      <c r="DD117" s="421"/>
      <c r="DE117" s="822"/>
      <c r="DF117" s="563"/>
      <c r="DG117" s="432"/>
      <c r="DH117" s="131"/>
      <c r="DI117" s="421"/>
      <c r="DJ117" s="822"/>
    </row>
    <row r="118" spans="1:114" s="99" customFormat="1" ht="15.75" customHeight="1" thickBot="1" x14ac:dyDescent="0.3">
      <c r="A118" s="830"/>
      <c r="B118" s="551" t="str">
        <f t="shared" si="218"/>
        <v>Sem41</v>
      </c>
      <c r="C118" s="425">
        <v>43749</v>
      </c>
      <c r="D118" s="833"/>
      <c r="E118" s="555">
        <v>0</v>
      </c>
      <c r="F118" s="440">
        <f>COUNTIFS(Datos!$D:$D,C118,Datos!$AD:$AD,$E$1)</f>
        <v>0</v>
      </c>
      <c r="G118" s="441">
        <v>0</v>
      </c>
      <c r="H118" s="422" t="str">
        <f t="shared" si="219"/>
        <v>S/D</v>
      </c>
      <c r="I118" s="823"/>
      <c r="J118" s="564">
        <v>1</v>
      </c>
      <c r="K118" s="440">
        <f>COUNTIFS(Datos!D:D,C118,Datos!AD:AD,$J$1)</f>
        <v>0</v>
      </c>
      <c r="L118" s="441">
        <v>1</v>
      </c>
      <c r="M118" s="422">
        <f t="shared" si="220"/>
        <v>1</v>
      </c>
      <c r="N118" s="836"/>
      <c r="O118" s="564">
        <v>1</v>
      </c>
      <c r="P118" s="440">
        <f>COUNTIFS(Datos!$D:$D,C118,Datos!$AD:$AD,$O$1)</f>
        <v>0</v>
      </c>
      <c r="Q118" s="441">
        <v>0</v>
      </c>
      <c r="R118" s="422" t="str">
        <f t="shared" si="221"/>
        <v>S/D</v>
      </c>
      <c r="S118" s="823"/>
      <c r="T118" s="564">
        <v>1</v>
      </c>
      <c r="U118" s="440">
        <f>COUNTIFS(Datos!$D:$D,C118,Datos!$AD:$AD,$T$1)</f>
        <v>0</v>
      </c>
      <c r="V118" s="441">
        <v>0</v>
      </c>
      <c r="W118" s="422" t="str">
        <f t="shared" si="223"/>
        <v>S/D</v>
      </c>
      <c r="X118" s="823"/>
      <c r="Y118" s="564">
        <v>0</v>
      </c>
      <c r="Z118" s="440">
        <f>COUNTIFS(Datos!$D:$D,C118,Datos!$AD:$AD,$Y$1)</f>
        <v>0</v>
      </c>
      <c r="AA118" s="441">
        <v>0</v>
      </c>
      <c r="AB118" s="422" t="str">
        <f t="shared" si="225"/>
        <v>S/D</v>
      </c>
      <c r="AC118" s="823"/>
      <c r="AD118" s="564">
        <v>2</v>
      </c>
      <c r="AE118" s="440">
        <f>COUNTIFS(Datos!$D:$D,C118,Datos!$AD:$AD,$AD$1)</f>
        <v>0</v>
      </c>
      <c r="AF118" s="441">
        <v>0</v>
      </c>
      <c r="AG118" s="422" t="str">
        <f t="shared" si="227"/>
        <v>S/D</v>
      </c>
      <c r="AH118" s="823"/>
      <c r="AI118" s="564">
        <v>0</v>
      </c>
      <c r="AJ118" s="440">
        <f>COUNTIFS(Datos!$D:$D,C118,Datos!$AD:$AD,$AI$1)</f>
        <v>0</v>
      </c>
      <c r="AK118" s="441">
        <v>0</v>
      </c>
      <c r="AL118" s="422" t="str">
        <f t="shared" si="229"/>
        <v>S/D</v>
      </c>
      <c r="AM118" s="823"/>
      <c r="AN118" s="564">
        <v>0</v>
      </c>
      <c r="AO118" s="440">
        <f>COUNTIFS(Datos!$D:$D,C118,Datos!$AD:$AD,$AN$1)</f>
        <v>0</v>
      </c>
      <c r="AP118" s="441">
        <v>0</v>
      </c>
      <c r="AQ118" s="422" t="str">
        <f t="shared" si="231"/>
        <v>S/D</v>
      </c>
      <c r="AR118" s="823"/>
      <c r="AS118" s="564">
        <v>2</v>
      </c>
      <c r="AT118" s="440">
        <f>COUNTIFS(Datos!$D:$D,C118,Datos!$AD:$AD,$AS$1)</f>
        <v>2</v>
      </c>
      <c r="AU118" s="441">
        <v>1</v>
      </c>
      <c r="AV118" s="422">
        <f t="shared" si="233"/>
        <v>0.33333333333333331</v>
      </c>
      <c r="AW118" s="823"/>
      <c r="AX118" s="564">
        <v>1</v>
      </c>
      <c r="AY118" s="440">
        <f>COUNTIFS(Datos!$D:$D,C118,Datos!$AD:$AD,$AX$1)</f>
        <v>0</v>
      </c>
      <c r="AZ118" s="441">
        <v>0</v>
      </c>
      <c r="BA118" s="422" t="str">
        <f t="shared" si="235"/>
        <v>S/D</v>
      </c>
      <c r="BB118" s="823"/>
      <c r="BC118" s="564">
        <v>0</v>
      </c>
      <c r="BD118" s="440">
        <f>COUNTIFS(Datos!$D:$D,C118,Datos!$AD:$AD,$BC$1)</f>
        <v>0</v>
      </c>
      <c r="BE118" s="441">
        <v>0</v>
      </c>
      <c r="BF118" s="422" t="str">
        <f t="shared" si="237"/>
        <v>S/D</v>
      </c>
      <c r="BG118" s="823"/>
      <c r="BH118" s="564">
        <v>0</v>
      </c>
      <c r="BI118" s="440">
        <f>COUNTIFS(Datos!$D:$D,$C118,Datos!$AD:$AD,BH$1)</f>
        <v>0</v>
      </c>
      <c r="BJ118" s="441">
        <v>0</v>
      </c>
      <c r="BK118" s="422" t="str">
        <f t="shared" si="239"/>
        <v>S/D</v>
      </c>
      <c r="BL118" s="823"/>
      <c r="BM118" s="564"/>
      <c r="BN118" s="440"/>
      <c r="BO118" s="441"/>
      <c r="BP118" s="422"/>
      <c r="BQ118" s="823"/>
      <c r="BR118" s="564"/>
      <c r="BS118" s="440"/>
      <c r="BT118" s="441"/>
      <c r="BU118" s="422"/>
      <c r="BV118" s="823"/>
      <c r="BW118" s="564"/>
      <c r="BX118" s="440"/>
      <c r="BY118" s="441"/>
      <c r="BZ118" s="422"/>
      <c r="CA118" s="823"/>
      <c r="CB118" s="564"/>
      <c r="CC118" s="440"/>
      <c r="CD118" s="441"/>
      <c r="CE118" s="422"/>
      <c r="CF118" s="823"/>
      <c r="CG118" s="564"/>
      <c r="CH118" s="440"/>
      <c r="CI118" s="441"/>
      <c r="CJ118" s="422"/>
      <c r="CK118" s="823"/>
      <c r="CL118" s="564"/>
      <c r="CM118" s="440"/>
      <c r="CN118" s="441"/>
      <c r="CO118" s="422"/>
      <c r="CP118" s="823"/>
      <c r="CQ118" s="564"/>
      <c r="CR118" s="440"/>
      <c r="CS118" s="441"/>
      <c r="CT118" s="422"/>
      <c r="CU118" s="823"/>
      <c r="CV118" s="564"/>
      <c r="CW118" s="440"/>
      <c r="CX118" s="441"/>
      <c r="CY118" s="422"/>
      <c r="CZ118" s="823"/>
      <c r="DA118" s="564"/>
      <c r="DB118" s="440"/>
      <c r="DC118" s="441"/>
      <c r="DD118" s="422"/>
      <c r="DE118" s="823"/>
      <c r="DF118" s="564"/>
      <c r="DG118" s="440"/>
      <c r="DH118" s="441"/>
      <c r="DI118" s="422"/>
      <c r="DJ118" s="823"/>
    </row>
    <row r="119" spans="1:114" s="642" customFormat="1" ht="15.75" customHeight="1" x14ac:dyDescent="0.25">
      <c r="A119" s="828" t="s">
        <v>1321</v>
      </c>
      <c r="B119" s="550" t="str">
        <f t="shared" ref="B119:B123" si="241">CONCATENATE("Sem",(WEEKNUM(C119)))</f>
        <v>Sem42</v>
      </c>
      <c r="C119" s="423">
        <v>43752</v>
      </c>
      <c r="D119" s="831">
        <v>0.92</v>
      </c>
      <c r="E119" s="556">
        <v>0</v>
      </c>
      <c r="F119" s="436">
        <f>COUNTIFS(Datos!$D:$D,C119,Datos!$AD:$AD,$E$1)</f>
        <v>0</v>
      </c>
      <c r="G119" s="437">
        <v>0</v>
      </c>
      <c r="H119" s="420" t="str">
        <f t="shared" ref="H119:H123" si="242">IFERROR(G119/(G119+F119),"S/D")</f>
        <v>S/D</v>
      </c>
      <c r="I119" s="821">
        <f>IFERROR(SUM(G119:G123)/SUM(F119:G123),"S/D")</f>
        <v>0.75</v>
      </c>
      <c r="J119" s="565">
        <v>2</v>
      </c>
      <c r="K119" s="436">
        <f>COUNTIFS(Datos!D:D,C119,Datos!AD:AD,$J$1)</f>
        <v>1</v>
      </c>
      <c r="L119" s="437">
        <v>5</v>
      </c>
      <c r="M119" s="420">
        <f t="shared" ref="M119:M123" si="243">IFERROR(L119/(L119+K119),"S/D")</f>
        <v>0.83333333333333337</v>
      </c>
      <c r="N119" s="834">
        <f>IFERROR(SUM(L119:L123)/SUM(K119:L123),"S/D")</f>
        <v>0.9</v>
      </c>
      <c r="O119" s="565">
        <v>0</v>
      </c>
      <c r="P119" s="436">
        <f>COUNTIFS(Datos!$D:$D,C119,Datos!$AD:$AD,$O$1)</f>
        <v>0</v>
      </c>
      <c r="Q119" s="437">
        <v>0</v>
      </c>
      <c r="R119" s="420" t="str">
        <f t="shared" ref="R119:R123" si="244">IFERROR(Q119/(Q119+P119),"S/D")</f>
        <v>S/D</v>
      </c>
      <c r="S119" s="821">
        <f t="shared" ref="S119" si="245">IFERROR(SUM(Q119:Q123)/SUM(P119:Q123),"S/D")</f>
        <v>1</v>
      </c>
      <c r="T119" s="565">
        <v>2</v>
      </c>
      <c r="U119" s="436">
        <f>COUNTIFS(Datos!$D:$D,C119,Datos!$AD:$AD,$T$1)</f>
        <v>0</v>
      </c>
      <c r="V119" s="437">
        <v>1</v>
      </c>
      <c r="W119" s="420">
        <f t="shared" ref="W119:W123" si="246">IFERROR(V119/(V119+U119),"S/D")</f>
        <v>1</v>
      </c>
      <c r="X119" s="821">
        <f t="shared" ref="X119" si="247">IFERROR(SUM(V119:V123)/SUM(U119:V123),"S/D")</f>
        <v>1</v>
      </c>
      <c r="Y119" s="565">
        <v>1</v>
      </c>
      <c r="Z119" s="436">
        <f>COUNTIFS(Datos!$D:$D,C119,Datos!$AD:$AD,$Y$1)</f>
        <v>0</v>
      </c>
      <c r="AA119" s="437">
        <v>0</v>
      </c>
      <c r="AB119" s="420" t="str">
        <f t="shared" ref="AB119:AB123" si="248">IFERROR(AA119/(AA119+Z119),"S/D")</f>
        <v>S/D</v>
      </c>
      <c r="AC119" s="821">
        <f t="shared" ref="AC119" si="249">IFERROR(SUM(AA119:AA123)/SUM(Z119:AA123),"S/D")</f>
        <v>1</v>
      </c>
      <c r="AD119" s="565">
        <v>1</v>
      </c>
      <c r="AE119" s="436">
        <f>COUNTIFS(Datos!$D:$D,C119,Datos!$AD:$AD,$AD$1)</f>
        <v>0</v>
      </c>
      <c r="AF119" s="437">
        <v>1</v>
      </c>
      <c r="AG119" s="420">
        <f t="shared" ref="AG119:AG123" si="250">IFERROR(AF119/(AF119+AE119),"S/D")</f>
        <v>1</v>
      </c>
      <c r="AH119" s="821">
        <f t="shared" ref="AH119" si="251">IFERROR(SUM(AF119:AF123)/SUM(AE119:AF123),"S/D")</f>
        <v>1</v>
      </c>
      <c r="AI119" s="565">
        <v>0</v>
      </c>
      <c r="AJ119" s="436">
        <f>COUNTIFS(Datos!$D:$D,C119,Datos!$AD:$AD,$AI$1)</f>
        <v>0</v>
      </c>
      <c r="AK119" s="437">
        <v>0</v>
      </c>
      <c r="AL119" s="420" t="str">
        <f t="shared" ref="AL119:AL123" si="252">IFERROR(AK119/(AK119+AJ119),"S/D")</f>
        <v>S/D</v>
      </c>
      <c r="AM119" s="821">
        <f t="shared" ref="AM119" si="253">IFERROR(SUM(AK119:AK123)/SUM(AJ119:AK123),"S/D")</f>
        <v>1</v>
      </c>
      <c r="AN119" s="565">
        <v>0</v>
      </c>
      <c r="AO119" s="436">
        <f>COUNTIFS(Datos!$D:$D,C119,Datos!$AD:$AD,$AN$1)</f>
        <v>0</v>
      </c>
      <c r="AP119" s="437">
        <v>0</v>
      </c>
      <c r="AQ119" s="420" t="str">
        <f t="shared" ref="AQ119:AQ123" si="254">IFERROR(AP119/(AP119+AO119),"S/D")</f>
        <v>S/D</v>
      </c>
      <c r="AR119" s="821">
        <f t="shared" ref="AR119" si="255">IFERROR(SUM(AP119:AP123)/SUM(AO119:AP123),"S/D")</f>
        <v>1</v>
      </c>
      <c r="AS119" s="565">
        <v>2</v>
      </c>
      <c r="AT119" s="436">
        <f>COUNTIFS(Datos!$D:$D,C119,Datos!$AD:$AD,$AS$1)</f>
        <v>1</v>
      </c>
      <c r="AU119" s="437">
        <v>1</v>
      </c>
      <c r="AV119" s="420">
        <f t="shared" ref="AV119:AV123" si="256">IFERROR(AU119/(AU119+AT119),"S/D")</f>
        <v>0.5</v>
      </c>
      <c r="AW119" s="821">
        <f t="shared" ref="AW119" si="257">IFERROR(SUM(AU119:AU123)/SUM(AT119:AU123),"S/D")</f>
        <v>0.8571428571428571</v>
      </c>
      <c r="AX119" s="565">
        <v>0</v>
      </c>
      <c r="AY119" s="436">
        <f>COUNTIFS(Datos!$D:$D,C119,Datos!$AD:$AD,$AX$1)</f>
        <v>0</v>
      </c>
      <c r="AZ119" s="437">
        <v>0</v>
      </c>
      <c r="BA119" s="420" t="str">
        <f t="shared" ref="BA119:BA123" si="258">IFERROR(AZ119/(AZ119+AY119),"S/D")</f>
        <v>S/D</v>
      </c>
      <c r="BB119" s="821" t="str">
        <f t="shared" ref="BB119" si="259">IFERROR(SUM(AZ119:AZ123)/SUM(AY119:AZ123),"S/D")</f>
        <v>S/D</v>
      </c>
      <c r="BC119" s="565">
        <v>0</v>
      </c>
      <c r="BD119" s="436">
        <f>COUNTIFS(Datos!$D:$D,C119,Datos!$AD:$AD,$BC$1)</f>
        <v>0</v>
      </c>
      <c r="BE119" s="437">
        <v>0</v>
      </c>
      <c r="BF119" s="420" t="str">
        <f t="shared" ref="BF119:BF123" si="260">IFERROR(BE119/(BE119+BD119),"S/D")</f>
        <v>S/D</v>
      </c>
      <c r="BG119" s="821">
        <f t="shared" ref="BG119" si="261">IFERROR(SUM(BE119:BE123)/SUM(BD119:BE123),"S/D")</f>
        <v>0.83333333333333337</v>
      </c>
      <c r="BH119" s="565">
        <v>0</v>
      </c>
      <c r="BI119" s="436">
        <f>COUNTIFS(Datos!$D:$D,$C119,Datos!$AD:$AD,BH$1)</f>
        <v>0</v>
      </c>
      <c r="BJ119" s="437">
        <v>0</v>
      </c>
      <c r="BK119" s="420" t="str">
        <f t="shared" ref="BK119:BK123" si="262">IFERROR(BJ119/(BJ119+BI119),"S/D")</f>
        <v>S/D</v>
      </c>
      <c r="BL119" s="821">
        <f t="shared" ref="BL119" si="263">IFERROR(SUM(BJ119:BJ123)/SUM(BI119:BJ123),"S/D")</f>
        <v>1</v>
      </c>
      <c r="BM119" s="565"/>
      <c r="BN119" s="436"/>
      <c r="BO119" s="437"/>
      <c r="BP119" s="420"/>
      <c r="BQ119" s="821"/>
      <c r="BR119" s="565"/>
      <c r="BS119" s="436"/>
      <c r="BT119" s="437"/>
      <c r="BU119" s="420"/>
      <c r="BV119" s="821"/>
      <c r="BW119" s="565"/>
      <c r="BX119" s="436"/>
      <c r="BY119" s="437"/>
      <c r="BZ119" s="420"/>
      <c r="CA119" s="821"/>
      <c r="CB119" s="565"/>
      <c r="CC119" s="436"/>
      <c r="CD119" s="437"/>
      <c r="CE119" s="420"/>
      <c r="CF119" s="821"/>
      <c r="CG119" s="565"/>
      <c r="CH119" s="436"/>
      <c r="CI119" s="437"/>
      <c r="CJ119" s="420"/>
      <c r="CK119" s="821"/>
      <c r="CL119" s="565"/>
      <c r="CM119" s="436"/>
      <c r="CN119" s="437"/>
      <c r="CO119" s="420"/>
      <c r="CP119" s="821"/>
      <c r="CQ119" s="565"/>
      <c r="CR119" s="436"/>
      <c r="CS119" s="437"/>
      <c r="CT119" s="420"/>
      <c r="CU119" s="821"/>
      <c r="CV119" s="565"/>
      <c r="CW119" s="436"/>
      <c r="CX119" s="437"/>
      <c r="CY119" s="420"/>
      <c r="CZ119" s="821"/>
      <c r="DA119" s="565"/>
      <c r="DB119" s="436"/>
      <c r="DC119" s="437"/>
      <c r="DD119" s="420"/>
      <c r="DE119" s="821"/>
      <c r="DF119" s="565"/>
      <c r="DG119" s="436"/>
      <c r="DH119" s="437"/>
      <c r="DI119" s="420"/>
      <c r="DJ119" s="821"/>
    </row>
    <row r="120" spans="1:114" s="642" customFormat="1" ht="15.75" customHeight="1" x14ac:dyDescent="0.25">
      <c r="A120" s="829"/>
      <c r="B120" s="550" t="str">
        <f t="shared" si="241"/>
        <v>Sem42</v>
      </c>
      <c r="C120" s="423">
        <v>43753</v>
      </c>
      <c r="D120" s="832"/>
      <c r="E120" s="554">
        <v>0</v>
      </c>
      <c r="F120" s="432">
        <f>COUNTIFS(Datos!$D:$D,C120,Datos!$AD:$AD,$E$1)</f>
        <v>0</v>
      </c>
      <c r="G120" s="131">
        <v>0</v>
      </c>
      <c r="H120" s="421" t="str">
        <f t="shared" si="242"/>
        <v>S/D</v>
      </c>
      <c r="I120" s="822"/>
      <c r="J120" s="563">
        <v>2</v>
      </c>
      <c r="K120" s="432">
        <f>COUNTIFS(Datos!D:D,C120,Datos!AD:AD,$J$1)</f>
        <v>0</v>
      </c>
      <c r="L120" s="131">
        <v>6</v>
      </c>
      <c r="M120" s="421">
        <f t="shared" si="243"/>
        <v>1</v>
      </c>
      <c r="N120" s="835"/>
      <c r="O120" s="563">
        <v>2</v>
      </c>
      <c r="P120" s="432">
        <f>COUNTIFS(Datos!$D:$D,C120,Datos!$AD:$AD,$O$1)</f>
        <v>0</v>
      </c>
      <c r="Q120" s="131">
        <v>4</v>
      </c>
      <c r="R120" s="421">
        <f t="shared" si="244"/>
        <v>1</v>
      </c>
      <c r="S120" s="822"/>
      <c r="T120" s="563">
        <v>0</v>
      </c>
      <c r="U120" s="432">
        <f>COUNTIFS(Datos!$D:$D,C120,Datos!$AD:$AD,$T$1)</f>
        <v>0</v>
      </c>
      <c r="V120" s="131">
        <v>0</v>
      </c>
      <c r="W120" s="421" t="str">
        <f t="shared" si="246"/>
        <v>S/D</v>
      </c>
      <c r="X120" s="822"/>
      <c r="Y120" s="563">
        <v>0</v>
      </c>
      <c r="Z120" s="432">
        <f>COUNTIFS(Datos!$D:$D,C120,Datos!$AD:$AD,$Y$1)</f>
        <v>0</v>
      </c>
      <c r="AA120" s="131">
        <v>0</v>
      </c>
      <c r="AB120" s="421" t="str">
        <f t="shared" si="248"/>
        <v>S/D</v>
      </c>
      <c r="AC120" s="822"/>
      <c r="AD120" s="563">
        <v>0</v>
      </c>
      <c r="AE120" s="432">
        <f>COUNTIFS(Datos!$D:$D,C120,Datos!$AD:$AD,$AD$1)</f>
        <v>0</v>
      </c>
      <c r="AF120" s="131">
        <v>0</v>
      </c>
      <c r="AG120" s="421" t="str">
        <f t="shared" si="250"/>
        <v>S/D</v>
      </c>
      <c r="AH120" s="822"/>
      <c r="AI120" s="563">
        <v>2</v>
      </c>
      <c r="AJ120" s="432">
        <f>COUNTIFS(Datos!$D:$D,C120,Datos!$AD:$AD,$AI$1)</f>
        <v>0</v>
      </c>
      <c r="AK120" s="131">
        <v>2</v>
      </c>
      <c r="AL120" s="421">
        <f t="shared" si="252"/>
        <v>1</v>
      </c>
      <c r="AM120" s="822"/>
      <c r="AN120" s="563">
        <v>0</v>
      </c>
      <c r="AO120" s="432">
        <f>COUNTIFS(Datos!$D:$D,C120,Datos!$AD:$AD,$AN$1)</f>
        <v>0</v>
      </c>
      <c r="AP120" s="131">
        <v>0</v>
      </c>
      <c r="AQ120" s="421" t="str">
        <f t="shared" si="254"/>
        <v>S/D</v>
      </c>
      <c r="AR120" s="822"/>
      <c r="AS120" s="563">
        <v>2</v>
      </c>
      <c r="AT120" s="432">
        <f>COUNTIFS(Datos!$D:$D,C120,Datos!$AD:$AD,$AS$1)</f>
        <v>0</v>
      </c>
      <c r="AU120" s="131">
        <v>0</v>
      </c>
      <c r="AV120" s="421" t="str">
        <f t="shared" si="256"/>
        <v>S/D</v>
      </c>
      <c r="AW120" s="822"/>
      <c r="AX120" s="563">
        <v>0</v>
      </c>
      <c r="AY120" s="432">
        <f>COUNTIFS(Datos!$D:$D,C120,Datos!$AD:$AD,$AX$1)</f>
        <v>0</v>
      </c>
      <c r="AZ120" s="131">
        <v>0</v>
      </c>
      <c r="BA120" s="421" t="str">
        <f t="shared" si="258"/>
        <v>S/D</v>
      </c>
      <c r="BB120" s="822"/>
      <c r="BC120" s="563">
        <v>0</v>
      </c>
      <c r="BD120" s="432">
        <f>COUNTIFS(Datos!$D:$D,C120,Datos!$AD:$AD,$BC$1)</f>
        <v>0</v>
      </c>
      <c r="BE120" s="131">
        <v>0</v>
      </c>
      <c r="BF120" s="421" t="str">
        <f t="shared" si="260"/>
        <v>S/D</v>
      </c>
      <c r="BG120" s="822"/>
      <c r="BH120" s="563">
        <v>0</v>
      </c>
      <c r="BI120" s="432">
        <f>COUNTIFS(Datos!$D:$D,$C120,Datos!$AD:$AD,BH$1)</f>
        <v>0</v>
      </c>
      <c r="BJ120" s="131">
        <v>0</v>
      </c>
      <c r="BK120" s="421" t="str">
        <f t="shared" si="262"/>
        <v>S/D</v>
      </c>
      <c r="BL120" s="822"/>
      <c r="BM120" s="563"/>
      <c r="BN120" s="432"/>
      <c r="BO120" s="131"/>
      <c r="BP120" s="421"/>
      <c r="BQ120" s="822"/>
      <c r="BR120" s="563"/>
      <c r="BS120" s="432"/>
      <c r="BT120" s="131"/>
      <c r="BU120" s="421"/>
      <c r="BV120" s="822"/>
      <c r="BW120" s="563"/>
      <c r="BX120" s="432"/>
      <c r="BY120" s="131"/>
      <c r="BZ120" s="421"/>
      <c r="CA120" s="822"/>
      <c r="CB120" s="563"/>
      <c r="CC120" s="432"/>
      <c r="CD120" s="131"/>
      <c r="CE120" s="421"/>
      <c r="CF120" s="822"/>
      <c r="CG120" s="563"/>
      <c r="CH120" s="432"/>
      <c r="CI120" s="131"/>
      <c r="CJ120" s="421"/>
      <c r="CK120" s="822"/>
      <c r="CL120" s="563"/>
      <c r="CM120" s="432"/>
      <c r="CN120" s="131"/>
      <c r="CO120" s="421"/>
      <c r="CP120" s="822"/>
      <c r="CQ120" s="563"/>
      <c r="CR120" s="432"/>
      <c r="CS120" s="131"/>
      <c r="CT120" s="421"/>
      <c r="CU120" s="822"/>
      <c r="CV120" s="563"/>
      <c r="CW120" s="432"/>
      <c r="CX120" s="131"/>
      <c r="CY120" s="421"/>
      <c r="CZ120" s="822"/>
      <c r="DA120" s="563"/>
      <c r="DB120" s="432"/>
      <c r="DC120" s="131"/>
      <c r="DD120" s="421"/>
      <c r="DE120" s="822"/>
      <c r="DF120" s="563"/>
      <c r="DG120" s="432"/>
      <c r="DH120" s="131"/>
      <c r="DI120" s="421"/>
      <c r="DJ120" s="822"/>
    </row>
    <row r="121" spans="1:114" s="642" customFormat="1" ht="15.75" customHeight="1" x14ac:dyDescent="0.25">
      <c r="A121" s="829"/>
      <c r="B121" s="550" t="str">
        <f t="shared" si="241"/>
        <v>Sem42</v>
      </c>
      <c r="C121" s="423">
        <v>43754</v>
      </c>
      <c r="D121" s="832"/>
      <c r="E121" s="554">
        <v>0</v>
      </c>
      <c r="F121" s="432">
        <f>COUNTIFS(Datos!$D:$D,C121,Datos!$AD:$AD,$E$1)</f>
        <v>0</v>
      </c>
      <c r="G121" s="131">
        <v>0</v>
      </c>
      <c r="H121" s="421" t="str">
        <f t="shared" si="242"/>
        <v>S/D</v>
      </c>
      <c r="I121" s="822"/>
      <c r="J121" s="563">
        <v>1</v>
      </c>
      <c r="K121" s="432">
        <f>COUNTIFS(Datos!D:D,C121,Datos!AD:AD,$J$1)</f>
        <v>0</v>
      </c>
      <c r="L121" s="131">
        <v>3</v>
      </c>
      <c r="M121" s="421">
        <f t="shared" si="243"/>
        <v>1</v>
      </c>
      <c r="N121" s="835"/>
      <c r="O121" s="563">
        <v>1</v>
      </c>
      <c r="P121" s="432">
        <f>COUNTIFS(Datos!$D:$D,C121,Datos!$AD:$AD,$O$1)</f>
        <v>0</v>
      </c>
      <c r="Q121" s="131">
        <v>1</v>
      </c>
      <c r="R121" s="421">
        <f t="shared" si="244"/>
        <v>1</v>
      </c>
      <c r="S121" s="822"/>
      <c r="T121" s="563">
        <v>0</v>
      </c>
      <c r="U121" s="432">
        <f>COUNTIFS(Datos!$D:$D,C121,Datos!$AD:$AD,$T$1)</f>
        <v>0</v>
      </c>
      <c r="V121" s="131">
        <v>0</v>
      </c>
      <c r="W121" s="421" t="str">
        <f t="shared" si="246"/>
        <v>S/D</v>
      </c>
      <c r="X121" s="822"/>
      <c r="Y121" s="563">
        <v>2</v>
      </c>
      <c r="Z121" s="432">
        <f>COUNTIFS(Datos!$D:$D,C121,Datos!$AD:$AD,$Y$1)</f>
        <v>0</v>
      </c>
      <c r="AA121" s="131">
        <v>2</v>
      </c>
      <c r="AB121" s="421">
        <f t="shared" si="248"/>
        <v>1</v>
      </c>
      <c r="AC121" s="822"/>
      <c r="AD121" s="563">
        <v>0</v>
      </c>
      <c r="AE121" s="432">
        <f>COUNTIFS(Datos!$D:$D,C121,Datos!$AD:$AD,$AD$1)</f>
        <v>0</v>
      </c>
      <c r="AF121" s="131">
        <v>0</v>
      </c>
      <c r="AG121" s="421" t="str">
        <f t="shared" si="250"/>
        <v>S/D</v>
      </c>
      <c r="AH121" s="822"/>
      <c r="AI121" s="563">
        <v>0</v>
      </c>
      <c r="AJ121" s="432">
        <f>COUNTIFS(Datos!$D:$D,C121,Datos!$AD:$AD,$AI$1)</f>
        <v>0</v>
      </c>
      <c r="AK121" s="131">
        <v>0</v>
      </c>
      <c r="AL121" s="421" t="str">
        <f t="shared" si="252"/>
        <v>S/D</v>
      </c>
      <c r="AM121" s="822"/>
      <c r="AN121" s="563">
        <v>2</v>
      </c>
      <c r="AO121" s="432">
        <f>COUNTIFS(Datos!$D:$D,C121,Datos!$AD:$AD,$AN$1)</f>
        <v>0</v>
      </c>
      <c r="AP121" s="131">
        <v>1</v>
      </c>
      <c r="AQ121" s="421">
        <f t="shared" si="254"/>
        <v>1</v>
      </c>
      <c r="AR121" s="822"/>
      <c r="AS121" s="563">
        <v>1</v>
      </c>
      <c r="AT121" s="432">
        <f>COUNTIFS(Datos!$D:$D,C121,Datos!$AD:$AD,$AS$1)</f>
        <v>0</v>
      </c>
      <c r="AU121" s="131">
        <v>2</v>
      </c>
      <c r="AV121" s="421">
        <f t="shared" si="256"/>
        <v>1</v>
      </c>
      <c r="AW121" s="822"/>
      <c r="AX121" s="563">
        <v>0</v>
      </c>
      <c r="AY121" s="432">
        <f>COUNTIFS(Datos!$D:$D,C121,Datos!$AD:$AD,$AX$1)</f>
        <v>0</v>
      </c>
      <c r="AZ121" s="131">
        <v>0</v>
      </c>
      <c r="BA121" s="421" t="str">
        <f t="shared" si="258"/>
        <v>S/D</v>
      </c>
      <c r="BB121" s="822"/>
      <c r="BC121" s="563">
        <v>0</v>
      </c>
      <c r="BD121" s="432">
        <f>COUNTIFS(Datos!$D:$D,C121,Datos!$AD:$AD,$BC$1)</f>
        <v>0</v>
      </c>
      <c r="BE121" s="131">
        <v>0</v>
      </c>
      <c r="BF121" s="421" t="str">
        <f t="shared" si="260"/>
        <v>S/D</v>
      </c>
      <c r="BG121" s="822"/>
      <c r="BH121" s="563">
        <v>1</v>
      </c>
      <c r="BI121" s="432">
        <f>COUNTIFS(Datos!$D:$D,$C121,Datos!$AD:$AD,BH$1)</f>
        <v>0</v>
      </c>
      <c r="BJ121" s="131">
        <v>3</v>
      </c>
      <c r="BK121" s="421">
        <f t="shared" si="262"/>
        <v>1</v>
      </c>
      <c r="BL121" s="822"/>
      <c r="BM121" s="563"/>
      <c r="BN121" s="432"/>
      <c r="BO121" s="131"/>
      <c r="BP121" s="421"/>
      <c r="BQ121" s="822"/>
      <c r="BR121" s="563"/>
      <c r="BS121" s="432"/>
      <c r="BT121" s="131"/>
      <c r="BU121" s="421"/>
      <c r="BV121" s="822"/>
      <c r="BW121" s="563"/>
      <c r="BX121" s="432"/>
      <c r="BY121" s="131"/>
      <c r="BZ121" s="421"/>
      <c r="CA121" s="822"/>
      <c r="CB121" s="563"/>
      <c r="CC121" s="432"/>
      <c r="CD121" s="131"/>
      <c r="CE121" s="421"/>
      <c r="CF121" s="822"/>
      <c r="CG121" s="563"/>
      <c r="CH121" s="432"/>
      <c r="CI121" s="131"/>
      <c r="CJ121" s="421"/>
      <c r="CK121" s="822"/>
      <c r="CL121" s="563"/>
      <c r="CM121" s="432"/>
      <c r="CN121" s="131"/>
      <c r="CO121" s="421"/>
      <c r="CP121" s="822"/>
      <c r="CQ121" s="563"/>
      <c r="CR121" s="432"/>
      <c r="CS121" s="131"/>
      <c r="CT121" s="421"/>
      <c r="CU121" s="822"/>
      <c r="CV121" s="563"/>
      <c r="CW121" s="432"/>
      <c r="CX121" s="131"/>
      <c r="CY121" s="421"/>
      <c r="CZ121" s="822"/>
      <c r="DA121" s="563"/>
      <c r="DB121" s="432"/>
      <c r="DC121" s="131"/>
      <c r="DD121" s="421"/>
      <c r="DE121" s="822"/>
      <c r="DF121" s="563"/>
      <c r="DG121" s="432"/>
      <c r="DH121" s="131"/>
      <c r="DI121" s="421"/>
      <c r="DJ121" s="822"/>
    </row>
    <row r="122" spans="1:114" s="642" customFormat="1" ht="15.75" customHeight="1" x14ac:dyDescent="0.25">
      <c r="A122" s="829"/>
      <c r="B122" s="550" t="str">
        <f t="shared" si="241"/>
        <v>Sem42</v>
      </c>
      <c r="C122" s="423">
        <v>43755</v>
      </c>
      <c r="D122" s="832"/>
      <c r="E122" s="554">
        <v>0</v>
      </c>
      <c r="F122" s="432">
        <f>COUNTIFS(Datos!$D:$D,C122,Datos!$AD:$AD,$E$1)</f>
        <v>0</v>
      </c>
      <c r="G122" s="131">
        <v>0</v>
      </c>
      <c r="H122" s="421" t="str">
        <f t="shared" si="242"/>
        <v>S/D</v>
      </c>
      <c r="I122" s="822"/>
      <c r="J122" s="563">
        <v>2</v>
      </c>
      <c r="K122" s="432">
        <f>COUNTIFS(Datos!D:D,C122,Datos!AD:AD,$J$1)</f>
        <v>1</v>
      </c>
      <c r="L122" s="131">
        <v>4</v>
      </c>
      <c r="M122" s="421">
        <f t="shared" si="243"/>
        <v>0.8</v>
      </c>
      <c r="N122" s="835"/>
      <c r="O122" s="563">
        <v>2</v>
      </c>
      <c r="P122" s="432">
        <f>COUNTIFS(Datos!$D:$D,C122,Datos!$AD:$AD,$O$1)</f>
        <v>0</v>
      </c>
      <c r="Q122" s="131">
        <v>2</v>
      </c>
      <c r="R122" s="421">
        <f t="shared" si="244"/>
        <v>1</v>
      </c>
      <c r="S122" s="822"/>
      <c r="T122" s="563">
        <v>0</v>
      </c>
      <c r="U122" s="432">
        <f>COUNTIFS(Datos!$D:$D,C122,Datos!$AD:$AD,$T$1)</f>
        <v>0</v>
      </c>
      <c r="V122" s="131">
        <v>0</v>
      </c>
      <c r="W122" s="421" t="str">
        <f t="shared" si="246"/>
        <v>S/D</v>
      </c>
      <c r="X122" s="822"/>
      <c r="Y122" s="563">
        <v>0</v>
      </c>
      <c r="Z122" s="432">
        <f>COUNTIFS(Datos!$D:$D,C122,Datos!$AD:$AD,$Y$1)</f>
        <v>0</v>
      </c>
      <c r="AA122" s="131">
        <v>0</v>
      </c>
      <c r="AB122" s="421" t="str">
        <f t="shared" si="248"/>
        <v>S/D</v>
      </c>
      <c r="AC122" s="822"/>
      <c r="AD122" s="563">
        <v>1</v>
      </c>
      <c r="AE122" s="432">
        <f>COUNTIFS(Datos!$D:$D,C122,Datos!$AD:$AD,$AD$1)</f>
        <v>0</v>
      </c>
      <c r="AF122" s="131">
        <v>0</v>
      </c>
      <c r="AG122" s="421" t="str">
        <f t="shared" si="250"/>
        <v>S/D</v>
      </c>
      <c r="AH122" s="822"/>
      <c r="AI122" s="563">
        <v>1</v>
      </c>
      <c r="AJ122" s="432">
        <f>COUNTIFS(Datos!$D:$D,C122,Datos!$AD:$AD,$AI$1)</f>
        <v>0</v>
      </c>
      <c r="AK122" s="131">
        <v>1</v>
      </c>
      <c r="AL122" s="421">
        <f t="shared" si="252"/>
        <v>1</v>
      </c>
      <c r="AM122" s="822"/>
      <c r="AN122" s="563">
        <v>0</v>
      </c>
      <c r="AO122" s="432">
        <f>COUNTIFS(Datos!$D:$D,C122,Datos!$AD:$AD,$AN$1)</f>
        <v>0</v>
      </c>
      <c r="AP122" s="131">
        <v>0</v>
      </c>
      <c r="AQ122" s="421" t="str">
        <f t="shared" si="254"/>
        <v>S/D</v>
      </c>
      <c r="AR122" s="822"/>
      <c r="AS122" s="563">
        <v>2</v>
      </c>
      <c r="AT122" s="432">
        <f>COUNTIFS(Datos!$D:$D,C122,Datos!$AD:$AD,$AS$1)</f>
        <v>0</v>
      </c>
      <c r="AU122" s="131">
        <v>3</v>
      </c>
      <c r="AV122" s="421">
        <f t="shared" si="256"/>
        <v>1</v>
      </c>
      <c r="AW122" s="822"/>
      <c r="AX122" s="563">
        <v>0</v>
      </c>
      <c r="AY122" s="432">
        <f>COUNTIFS(Datos!$D:$D,C122,Datos!$AD:$AD,$AX$1)</f>
        <v>0</v>
      </c>
      <c r="AZ122" s="131">
        <v>0</v>
      </c>
      <c r="BA122" s="421" t="str">
        <f t="shared" si="258"/>
        <v>S/D</v>
      </c>
      <c r="BB122" s="822"/>
      <c r="BC122" s="563">
        <v>0</v>
      </c>
      <c r="BD122" s="432">
        <f>COUNTIFS(Datos!$D:$D,C122,Datos!$AD:$AD,$BC$1)</f>
        <v>0</v>
      </c>
      <c r="BE122" s="131">
        <v>0</v>
      </c>
      <c r="BF122" s="421" t="str">
        <f t="shared" si="260"/>
        <v>S/D</v>
      </c>
      <c r="BG122" s="822"/>
      <c r="BH122" s="563">
        <v>0</v>
      </c>
      <c r="BI122" s="432">
        <f>COUNTIFS(Datos!$D:$D,$C122,Datos!$AD:$AD,BH$1)</f>
        <v>0</v>
      </c>
      <c r="BJ122" s="131">
        <v>0</v>
      </c>
      <c r="BK122" s="421" t="str">
        <f t="shared" si="262"/>
        <v>S/D</v>
      </c>
      <c r="BL122" s="822"/>
      <c r="BM122" s="563"/>
      <c r="BN122" s="432"/>
      <c r="BO122" s="131"/>
      <c r="BP122" s="421"/>
      <c r="BQ122" s="822"/>
      <c r="BR122" s="563"/>
      <c r="BS122" s="432"/>
      <c r="BT122" s="131"/>
      <c r="BU122" s="421"/>
      <c r="BV122" s="822"/>
      <c r="BW122" s="563"/>
      <c r="BX122" s="432"/>
      <c r="BY122" s="131"/>
      <c r="BZ122" s="421"/>
      <c r="CA122" s="822"/>
      <c r="CB122" s="563"/>
      <c r="CC122" s="432"/>
      <c r="CD122" s="131"/>
      <c r="CE122" s="421"/>
      <c r="CF122" s="822"/>
      <c r="CG122" s="563"/>
      <c r="CH122" s="432"/>
      <c r="CI122" s="131"/>
      <c r="CJ122" s="421"/>
      <c r="CK122" s="822"/>
      <c r="CL122" s="563"/>
      <c r="CM122" s="432"/>
      <c r="CN122" s="131"/>
      <c r="CO122" s="421"/>
      <c r="CP122" s="822"/>
      <c r="CQ122" s="563"/>
      <c r="CR122" s="432"/>
      <c r="CS122" s="131"/>
      <c r="CT122" s="421"/>
      <c r="CU122" s="822"/>
      <c r="CV122" s="563"/>
      <c r="CW122" s="432"/>
      <c r="CX122" s="131"/>
      <c r="CY122" s="421"/>
      <c r="CZ122" s="822"/>
      <c r="DA122" s="563"/>
      <c r="DB122" s="432"/>
      <c r="DC122" s="131"/>
      <c r="DD122" s="421"/>
      <c r="DE122" s="822"/>
      <c r="DF122" s="563"/>
      <c r="DG122" s="432"/>
      <c r="DH122" s="131"/>
      <c r="DI122" s="421"/>
      <c r="DJ122" s="822"/>
    </row>
    <row r="123" spans="1:114" s="99" customFormat="1" ht="15.75" customHeight="1" thickBot="1" x14ac:dyDescent="0.3">
      <c r="A123" s="830"/>
      <c r="B123" s="551" t="str">
        <f t="shared" si="241"/>
        <v>Sem42</v>
      </c>
      <c r="C123" s="425">
        <v>43756</v>
      </c>
      <c r="D123" s="833"/>
      <c r="E123" s="555">
        <v>2</v>
      </c>
      <c r="F123" s="440">
        <f>COUNTIFS(Datos!$D:$D,C123,Datos!$AD:$AD,$E$1)</f>
        <v>1</v>
      </c>
      <c r="G123" s="441">
        <v>3</v>
      </c>
      <c r="H123" s="422">
        <f t="shared" si="242"/>
        <v>0.75</v>
      </c>
      <c r="I123" s="823"/>
      <c r="J123" s="564">
        <v>0</v>
      </c>
      <c r="K123" s="440">
        <f>COUNTIFS(Datos!D:D,C123,Datos!AD:AD,$J$1)</f>
        <v>0</v>
      </c>
      <c r="L123" s="441">
        <v>0</v>
      </c>
      <c r="M123" s="422" t="str">
        <f t="shared" si="243"/>
        <v>S/D</v>
      </c>
      <c r="N123" s="836"/>
      <c r="O123" s="564">
        <v>0</v>
      </c>
      <c r="P123" s="440">
        <f>COUNTIFS(Datos!$D:$D,C123,Datos!$AD:$AD,$O$1)</f>
        <v>0</v>
      </c>
      <c r="Q123" s="441">
        <v>0</v>
      </c>
      <c r="R123" s="422" t="str">
        <f t="shared" si="244"/>
        <v>S/D</v>
      </c>
      <c r="S123" s="823"/>
      <c r="T123" s="564">
        <v>2</v>
      </c>
      <c r="U123" s="440">
        <f>COUNTIFS(Datos!$D:$D,C123,Datos!$AD:$AD,$T$1)</f>
        <v>0</v>
      </c>
      <c r="V123" s="441">
        <v>2</v>
      </c>
      <c r="W123" s="422">
        <f t="shared" si="246"/>
        <v>1</v>
      </c>
      <c r="X123" s="823"/>
      <c r="Y123" s="564">
        <v>1</v>
      </c>
      <c r="Z123" s="440">
        <f>COUNTIFS(Datos!$D:$D,C123,Datos!$AD:$AD,$Y$1)</f>
        <v>0</v>
      </c>
      <c r="AA123" s="441">
        <v>3</v>
      </c>
      <c r="AB123" s="422">
        <f t="shared" si="248"/>
        <v>1</v>
      </c>
      <c r="AC123" s="823"/>
      <c r="AD123" s="564">
        <v>1</v>
      </c>
      <c r="AE123" s="440">
        <f>COUNTIFS(Datos!$D:$D,C123,Datos!$AD:$AD,$AD$1)</f>
        <v>0</v>
      </c>
      <c r="AF123" s="441">
        <v>0</v>
      </c>
      <c r="AG123" s="422" t="str">
        <f t="shared" si="250"/>
        <v>S/D</v>
      </c>
      <c r="AH123" s="823"/>
      <c r="AI123" s="564">
        <v>0</v>
      </c>
      <c r="AJ123" s="440">
        <f>COUNTIFS(Datos!$D:$D,C123,Datos!$AD:$AD,$AI$1)</f>
        <v>0</v>
      </c>
      <c r="AK123" s="441">
        <v>0</v>
      </c>
      <c r="AL123" s="422" t="str">
        <f t="shared" si="252"/>
        <v>S/D</v>
      </c>
      <c r="AM123" s="823"/>
      <c r="AN123" s="564">
        <v>0</v>
      </c>
      <c r="AO123" s="440">
        <f>COUNTIFS(Datos!$D:$D,C123,Datos!$AD:$AD,$AN$1)</f>
        <v>0</v>
      </c>
      <c r="AP123" s="441">
        <v>0</v>
      </c>
      <c r="AQ123" s="422" t="str">
        <f t="shared" si="254"/>
        <v>S/D</v>
      </c>
      <c r="AR123" s="823"/>
      <c r="AS123" s="564">
        <v>0</v>
      </c>
      <c r="AT123" s="440">
        <f>COUNTIFS(Datos!$D:$D,C123,Datos!$AD:$AD,$AS$1)</f>
        <v>0</v>
      </c>
      <c r="AU123" s="441">
        <v>0</v>
      </c>
      <c r="AV123" s="422" t="str">
        <f t="shared" si="256"/>
        <v>S/D</v>
      </c>
      <c r="AW123" s="823"/>
      <c r="AX123" s="564">
        <v>0</v>
      </c>
      <c r="AY123" s="440">
        <f>COUNTIFS(Datos!$D:$D,C123,Datos!$AD:$AD,$AX$1)</f>
        <v>0</v>
      </c>
      <c r="AZ123" s="441">
        <v>0</v>
      </c>
      <c r="BA123" s="422" t="str">
        <f t="shared" si="258"/>
        <v>S/D</v>
      </c>
      <c r="BB123" s="823"/>
      <c r="BC123" s="564">
        <v>2</v>
      </c>
      <c r="BD123" s="440">
        <f>COUNTIFS(Datos!$D:$D,C123,Datos!$AD:$AD,$BC$1)</f>
        <v>1</v>
      </c>
      <c r="BE123" s="441">
        <v>5</v>
      </c>
      <c r="BF123" s="422">
        <f t="shared" si="260"/>
        <v>0.83333333333333337</v>
      </c>
      <c r="BG123" s="823"/>
      <c r="BH123" s="564">
        <v>0</v>
      </c>
      <c r="BI123" s="440">
        <f>COUNTIFS(Datos!$D:$D,$C123,Datos!$AD:$AD,BH$1)</f>
        <v>0</v>
      </c>
      <c r="BJ123" s="441">
        <v>0</v>
      </c>
      <c r="BK123" s="422" t="str">
        <f t="shared" si="262"/>
        <v>S/D</v>
      </c>
      <c r="BL123" s="823"/>
      <c r="BM123" s="564"/>
      <c r="BN123" s="440"/>
      <c r="BO123" s="441"/>
      <c r="BP123" s="422"/>
      <c r="BQ123" s="823"/>
      <c r="BR123" s="564"/>
      <c r="BS123" s="440"/>
      <c r="BT123" s="441"/>
      <c r="BU123" s="422"/>
      <c r="BV123" s="823"/>
      <c r="BW123" s="564"/>
      <c r="BX123" s="440"/>
      <c r="BY123" s="441"/>
      <c r="BZ123" s="422"/>
      <c r="CA123" s="823"/>
      <c r="CB123" s="564"/>
      <c r="CC123" s="440"/>
      <c r="CD123" s="441"/>
      <c r="CE123" s="422"/>
      <c r="CF123" s="823"/>
      <c r="CG123" s="564"/>
      <c r="CH123" s="440"/>
      <c r="CI123" s="441"/>
      <c r="CJ123" s="422"/>
      <c r="CK123" s="823"/>
      <c r="CL123" s="564"/>
      <c r="CM123" s="440"/>
      <c r="CN123" s="441"/>
      <c r="CO123" s="422"/>
      <c r="CP123" s="823"/>
      <c r="CQ123" s="564"/>
      <c r="CR123" s="440"/>
      <c r="CS123" s="441"/>
      <c r="CT123" s="422"/>
      <c r="CU123" s="823"/>
      <c r="CV123" s="564"/>
      <c r="CW123" s="440"/>
      <c r="CX123" s="441"/>
      <c r="CY123" s="422"/>
      <c r="CZ123" s="823"/>
      <c r="DA123" s="564"/>
      <c r="DB123" s="440"/>
      <c r="DC123" s="441"/>
      <c r="DD123" s="422"/>
      <c r="DE123" s="823"/>
      <c r="DF123" s="564"/>
      <c r="DG123" s="440"/>
      <c r="DH123" s="441"/>
      <c r="DI123" s="422"/>
      <c r="DJ123" s="823"/>
    </row>
    <row r="124" spans="1:114" s="646" customFormat="1" ht="15.75" customHeight="1" x14ac:dyDescent="0.25">
      <c r="A124" s="828" t="s">
        <v>1322</v>
      </c>
      <c r="B124" s="550" t="str">
        <f t="shared" ref="B124:B128" si="264">CONCATENATE("Sem",(WEEKNUM(C124)))</f>
        <v>Sem43</v>
      </c>
      <c r="C124" s="423">
        <v>43759</v>
      </c>
      <c r="D124" s="831">
        <v>0.92</v>
      </c>
      <c r="E124" s="556">
        <v>1</v>
      </c>
      <c r="F124" s="436">
        <f>COUNTIFS(Datos!$D:$D,C124,Datos!$AD:$AD,$E$1)</f>
        <v>0</v>
      </c>
      <c r="G124" s="437">
        <v>1</v>
      </c>
      <c r="H124" s="420">
        <f t="shared" ref="H124:H128" si="265">IFERROR(G124/(G124+F124),"S/D")</f>
        <v>1</v>
      </c>
      <c r="I124" s="821">
        <f>IFERROR(SUM(G124:G128)/SUM(F124:G128),"S/D")</f>
        <v>1</v>
      </c>
      <c r="J124" s="565">
        <v>1</v>
      </c>
      <c r="K124" s="436">
        <f>COUNTIFS(Datos!D:D,C124,Datos!AD:AD,$J$1)</f>
        <v>0</v>
      </c>
      <c r="L124" s="437">
        <v>2</v>
      </c>
      <c r="M124" s="420">
        <f t="shared" ref="M124:M128" si="266">IFERROR(L124/(L124+K124),"S/D")</f>
        <v>1</v>
      </c>
      <c r="N124" s="834">
        <f>IFERROR(SUM(L124:L128)/SUM(K124:L128),"S/D")</f>
        <v>1</v>
      </c>
      <c r="O124" s="565">
        <v>2</v>
      </c>
      <c r="P124" s="436">
        <f>COUNTIFS(Datos!$D:$D,C124,Datos!$AD:$AD,$O$1)</f>
        <v>0</v>
      </c>
      <c r="Q124" s="437">
        <v>2</v>
      </c>
      <c r="R124" s="420">
        <f t="shared" ref="R124:R128" si="267">IFERROR(Q124/(Q124+P124),"S/D")</f>
        <v>1</v>
      </c>
      <c r="S124" s="821">
        <f t="shared" ref="S124" si="268">IFERROR(SUM(Q124:Q128)/SUM(P124:Q128),"S/D")</f>
        <v>1</v>
      </c>
      <c r="T124" s="565">
        <v>0</v>
      </c>
      <c r="U124" s="436">
        <f>COUNTIFS(Datos!$D:$D,C124,Datos!$AD:$AD,$T$1)</f>
        <v>0</v>
      </c>
      <c r="V124" s="437">
        <v>0</v>
      </c>
      <c r="W124" s="420" t="str">
        <f t="shared" ref="W124:W128" si="269">IFERROR(V124/(V124+U124),"S/D")</f>
        <v>S/D</v>
      </c>
      <c r="X124" s="821">
        <f t="shared" ref="X124" si="270">IFERROR(SUM(V124:V128)/SUM(U124:V128),"S/D")</f>
        <v>1</v>
      </c>
      <c r="Y124" s="565">
        <v>0</v>
      </c>
      <c r="Z124" s="436">
        <f>COUNTIFS(Datos!$D:$D,C124,Datos!$AD:$AD,$Y$1)</f>
        <v>0</v>
      </c>
      <c r="AA124" s="437">
        <v>0</v>
      </c>
      <c r="AB124" s="420" t="str">
        <f t="shared" ref="AB124:AB128" si="271">IFERROR(AA124/(AA124+Z124),"S/D")</f>
        <v>S/D</v>
      </c>
      <c r="AC124" s="821" t="str">
        <f t="shared" ref="AC124" si="272">IFERROR(SUM(AA124:AA128)/SUM(Z124:AA128),"S/D")</f>
        <v>S/D</v>
      </c>
      <c r="AD124" s="565">
        <v>1</v>
      </c>
      <c r="AE124" s="436">
        <f>COUNTIFS(Datos!$D:$D,C124,Datos!$AD:$AD,$AD$1)</f>
        <v>0</v>
      </c>
      <c r="AF124" s="437">
        <v>0</v>
      </c>
      <c r="AG124" s="420" t="str">
        <f t="shared" ref="AG124:AG128" si="273">IFERROR(AF124/(AF124+AE124),"S/D")</f>
        <v>S/D</v>
      </c>
      <c r="AH124" s="821">
        <f t="shared" ref="AH124" si="274">IFERROR(SUM(AF124:AF128)/SUM(AE124:AF128),"S/D")</f>
        <v>0.75</v>
      </c>
      <c r="AI124" s="565">
        <v>0</v>
      </c>
      <c r="AJ124" s="436">
        <f>COUNTIFS(Datos!$D:$D,C124,Datos!$AD:$AD,$AI$1)</f>
        <v>0</v>
      </c>
      <c r="AK124" s="437">
        <v>0</v>
      </c>
      <c r="AL124" s="420" t="str">
        <f t="shared" ref="AL124:AL128" si="275">IFERROR(AK124/(AK124+AJ124),"S/D")</f>
        <v>S/D</v>
      </c>
      <c r="AM124" s="821">
        <f t="shared" ref="AM124" si="276">IFERROR(SUM(AK124:AK128)/SUM(AJ124:AK128),"S/D")</f>
        <v>1</v>
      </c>
      <c r="AN124" s="565">
        <v>0</v>
      </c>
      <c r="AO124" s="436">
        <f>COUNTIFS(Datos!$D:$D,C124,Datos!$AD:$AD,$AN$1)</f>
        <v>0</v>
      </c>
      <c r="AP124" s="437">
        <v>0</v>
      </c>
      <c r="AQ124" s="420" t="str">
        <f t="shared" ref="AQ124:AQ128" si="277">IFERROR(AP124/(AP124+AO124),"S/D")</f>
        <v>S/D</v>
      </c>
      <c r="AR124" s="821">
        <f t="shared" ref="AR124" si="278">IFERROR(SUM(AP124:AP128)/SUM(AO124:AP128),"S/D")</f>
        <v>1</v>
      </c>
      <c r="AS124" s="565">
        <v>1</v>
      </c>
      <c r="AT124" s="436">
        <f>COUNTIFS(Datos!$D:$D,C124,Datos!$AD:$AD,$AS$1)</f>
        <v>1</v>
      </c>
      <c r="AU124" s="437">
        <v>0</v>
      </c>
      <c r="AV124" s="420">
        <f t="shared" ref="AV124:AV128" si="279">IFERROR(AU124/(AU124+AT124),"S/D")</f>
        <v>0</v>
      </c>
      <c r="AW124" s="821">
        <f t="shared" ref="AW124" si="280">IFERROR(SUM(AU124:AU128)/SUM(AT124:AU128),"S/D")</f>
        <v>0.875</v>
      </c>
      <c r="AX124" s="565">
        <v>0</v>
      </c>
      <c r="AY124" s="436">
        <f>COUNTIFS(Datos!$D:$D,C124,Datos!$AD:$AD,$AX$1)</f>
        <v>0</v>
      </c>
      <c r="AZ124" s="437">
        <v>0</v>
      </c>
      <c r="BA124" s="420" t="str">
        <f t="shared" ref="BA124:BA128" si="281">IFERROR(AZ124/(AZ124+AY124),"S/D")</f>
        <v>S/D</v>
      </c>
      <c r="BB124" s="821">
        <f t="shared" ref="BB124" si="282">IFERROR(SUM(AZ124:AZ128)/SUM(AY124:AZ128),"S/D")</f>
        <v>0.83333333333333337</v>
      </c>
      <c r="BC124" s="565">
        <v>1</v>
      </c>
      <c r="BD124" s="436">
        <f>COUNTIFS(Datos!$D:$D,C124,Datos!$AD:$AD,$BC$1)</f>
        <v>0</v>
      </c>
      <c r="BE124" s="437">
        <v>2</v>
      </c>
      <c r="BF124" s="420">
        <f t="shared" ref="BF124:BF128" si="283">IFERROR(BE124/(BE124+BD124),"S/D")</f>
        <v>1</v>
      </c>
      <c r="BG124" s="821">
        <f t="shared" ref="BG124" si="284">IFERROR(SUM(BE124:BE128)/SUM(BD124:BE128),"S/D")</f>
        <v>1</v>
      </c>
      <c r="BH124" s="565">
        <v>0</v>
      </c>
      <c r="BI124" s="436">
        <f>COUNTIFS(Datos!$D:$D,$C124,Datos!$AD:$AD,BH$1)</f>
        <v>0</v>
      </c>
      <c r="BJ124" s="437">
        <v>0</v>
      </c>
      <c r="BK124" s="420" t="str">
        <f t="shared" ref="BK124:BK128" si="285">IFERROR(BJ124/(BJ124+BI124),"S/D")</f>
        <v>S/D</v>
      </c>
      <c r="BL124" s="821">
        <f t="shared" ref="BL124" si="286">IFERROR(SUM(BJ124:BJ128)/SUM(BI124:BJ128),"S/D")</f>
        <v>1</v>
      </c>
      <c r="BM124" s="565">
        <v>1</v>
      </c>
      <c r="BN124" s="436">
        <f>COUNTIFS(Datos!$D:$D,$C124,Datos!$AD:$AD,BM$1)</f>
        <v>0</v>
      </c>
      <c r="BO124" s="437">
        <v>0</v>
      </c>
      <c r="BP124" s="420" t="str">
        <f t="shared" ref="BP124:BP128" si="287">IFERROR(BO124/(BO124+BN124),"S/D")</f>
        <v>S/D</v>
      </c>
      <c r="BQ124" s="821">
        <f t="shared" ref="BQ124" si="288">IFERROR(SUM(BO124:BO128)/SUM(BN124:BO128),"S/D")</f>
        <v>1</v>
      </c>
      <c r="BR124" s="565">
        <v>1</v>
      </c>
      <c r="BS124" s="436">
        <f>COUNTIFS(Datos!$D:$D,$C124,Datos!$AG:$AG,BR$1)</f>
        <v>0</v>
      </c>
      <c r="BT124" s="437">
        <v>1</v>
      </c>
      <c r="BU124" s="420">
        <f t="shared" ref="BU124:BU128" si="289">IFERROR(BT124/(BT124+BS124),"S/D")</f>
        <v>1</v>
      </c>
      <c r="BV124" s="821">
        <f t="shared" ref="BV124" si="290">IFERROR(SUM(BT124:BT128)/SUM(BS124:BT128),"S/D")</f>
        <v>1</v>
      </c>
      <c r="BW124" s="565">
        <v>2</v>
      </c>
      <c r="BX124" s="436">
        <f>COUNTIFS(Datos!$D:$D,$C124,Datos!$AG:$AG,BW$1)</f>
        <v>0</v>
      </c>
      <c r="BY124" s="437">
        <v>1</v>
      </c>
      <c r="BZ124" s="420">
        <f t="shared" ref="BZ124:BZ128" si="291">IFERROR(BY124/(BY124+BX124),"S/D")</f>
        <v>1</v>
      </c>
      <c r="CA124" s="821">
        <f t="shared" ref="CA124" si="292">IFERROR(SUM(BY124:BY128)/SUM(BX124:BY128),"S/D")</f>
        <v>1</v>
      </c>
      <c r="CB124" s="565"/>
      <c r="CC124" s="436">
        <f>COUNTIFS(Datos!$D:$D,$C124,Datos!$AG:$AG,CB$1)</f>
        <v>0</v>
      </c>
      <c r="CD124" s="437"/>
      <c r="CE124" s="420" t="str">
        <f t="shared" ref="CE124:CE128" si="293">IFERROR(CD124/(CD124+CC124),"S/D")</f>
        <v>S/D</v>
      </c>
      <c r="CF124" s="821" t="str">
        <f t="shared" ref="CF124" si="294">IFERROR(SUM(CD124:CD128)/SUM(CC124:CD128),"S/D")</f>
        <v>S/D</v>
      </c>
      <c r="CG124" s="565">
        <v>1</v>
      </c>
      <c r="CH124" s="436">
        <f>COUNTIFS(Datos!$D:$D,$C124,Datos!$AG:$AG,CG$1)</f>
        <v>0</v>
      </c>
      <c r="CI124" s="437">
        <v>0</v>
      </c>
      <c r="CJ124" s="420" t="str">
        <f t="shared" ref="CJ124:CJ128" si="295">IFERROR(CI124/(CI124+CH124),"S/D")</f>
        <v>S/D</v>
      </c>
      <c r="CK124" s="821" t="str">
        <f t="shared" ref="CK124" si="296">IFERROR(SUM(CI124:CI128)/SUM(CH124:CI128),"S/D")</f>
        <v>S/D</v>
      </c>
      <c r="CL124" s="565">
        <v>2</v>
      </c>
      <c r="CM124" s="436">
        <f>COUNTIFS(Datos!$D:$D,$C124,Datos!$AG:$AG,CL$1)</f>
        <v>0</v>
      </c>
      <c r="CN124" s="437">
        <v>0</v>
      </c>
      <c r="CO124" s="420" t="str">
        <f t="shared" ref="CO124:CO128" si="297">IFERROR(CN124/(CN124+CM124),"S/D")</f>
        <v>S/D</v>
      </c>
      <c r="CP124" s="821" t="str">
        <f t="shared" ref="CP124" si="298">IFERROR(SUM(CN124:CN128)/SUM(CM124:CN128),"S/D")</f>
        <v>S/D</v>
      </c>
      <c r="CQ124" s="565">
        <v>1</v>
      </c>
      <c r="CR124" s="436">
        <f>COUNTIFS(Datos!$D:$D,$C124,Datos!$AG:$AG,CQ$1)</f>
        <v>0</v>
      </c>
      <c r="CS124" s="437">
        <v>1</v>
      </c>
      <c r="CT124" s="420">
        <f t="shared" ref="CT124:CT128" si="299">IFERROR(CS124/(CS124+CR124),"S/D")</f>
        <v>1</v>
      </c>
      <c r="CU124" s="821">
        <f t="shared" ref="CU124" si="300">IFERROR(SUM(CS124:CS128)/SUM(CR124:CS128),"S/D")</f>
        <v>1</v>
      </c>
      <c r="CV124" s="565">
        <v>0</v>
      </c>
      <c r="CW124" s="436">
        <f>COUNTIFS(Datos!$D:$D,$C124,Datos!$AG:$AG,CV$1)</f>
        <v>0</v>
      </c>
      <c r="CX124" s="437">
        <v>0</v>
      </c>
      <c r="CY124" s="420" t="str">
        <f t="shared" ref="CY124:CY128" si="301">IFERROR(CX124/(CX124+CW124),"S/D")</f>
        <v>S/D</v>
      </c>
      <c r="CZ124" s="821" t="str">
        <f t="shared" ref="CZ124" si="302">IFERROR(SUM(CX124:CX128)/SUM(CW124:CX128),"S/D")</f>
        <v>S/D</v>
      </c>
      <c r="DA124" s="565">
        <v>0</v>
      </c>
      <c r="DB124" s="436">
        <f>COUNTIFS(Datos!$D:$D,$C124,Datos!$AG:$AG,DA$1)</f>
        <v>0</v>
      </c>
      <c r="DC124" s="437">
        <v>0</v>
      </c>
      <c r="DD124" s="420" t="str">
        <f t="shared" ref="DD124:DD128" si="303">IFERROR(DC124/(DC124+DB124),"S/D")</f>
        <v>S/D</v>
      </c>
      <c r="DE124" s="821" t="str">
        <f t="shared" ref="DE124" si="304">IFERROR(SUM(DC124:DC128)/SUM(DB124:DC128),"S/D")</f>
        <v>S/D</v>
      </c>
      <c r="DF124" s="565">
        <v>1</v>
      </c>
      <c r="DG124" s="436">
        <f>COUNTIFS(Datos!$D:$D,$C124,Datos!$AG:$AG,DF$1)</f>
        <v>0</v>
      </c>
      <c r="DH124" s="437">
        <v>1</v>
      </c>
      <c r="DI124" s="420">
        <f t="shared" ref="DI124:DI128" si="305">IFERROR(DH124/(DH124+DG124),"S/D")</f>
        <v>1</v>
      </c>
      <c r="DJ124" s="821">
        <f t="shared" ref="DJ124" si="306">IFERROR(SUM(DH124:DH128)/SUM(DG124:DH128),"S/D")</f>
        <v>1</v>
      </c>
    </row>
    <row r="125" spans="1:114" s="646" customFormat="1" ht="15.75" customHeight="1" x14ac:dyDescent="0.25">
      <c r="A125" s="829"/>
      <c r="B125" s="550" t="str">
        <f t="shared" si="264"/>
        <v>Sem43</v>
      </c>
      <c r="C125" s="423">
        <v>43760</v>
      </c>
      <c r="D125" s="832"/>
      <c r="E125" s="554">
        <v>1</v>
      </c>
      <c r="F125" s="432">
        <f>COUNTIFS(Datos!$D:$D,C125,Datos!$AD:$AD,$E$1)</f>
        <v>0</v>
      </c>
      <c r="G125" s="131">
        <v>1</v>
      </c>
      <c r="H125" s="421">
        <f t="shared" si="265"/>
        <v>1</v>
      </c>
      <c r="I125" s="822"/>
      <c r="J125" s="563">
        <v>2</v>
      </c>
      <c r="K125" s="432">
        <f>COUNTIFS(Datos!D:D,C125,Datos!AD:AD,$J$1)</f>
        <v>0</v>
      </c>
      <c r="L125" s="131">
        <v>1</v>
      </c>
      <c r="M125" s="421">
        <f t="shared" si="266"/>
        <v>1</v>
      </c>
      <c r="N125" s="835"/>
      <c r="O125" s="563">
        <v>1</v>
      </c>
      <c r="P125" s="432">
        <f>COUNTIFS(Datos!$D:$D,C125,Datos!$AD:$AD,$O$1)</f>
        <v>0</v>
      </c>
      <c r="Q125" s="131">
        <v>1</v>
      </c>
      <c r="R125" s="421">
        <f t="shared" si="267"/>
        <v>1</v>
      </c>
      <c r="S125" s="822"/>
      <c r="T125" s="563">
        <v>1</v>
      </c>
      <c r="U125" s="432">
        <f>COUNTIFS(Datos!$D:$D,C125,Datos!$AD:$AD,$T$1)</f>
        <v>0</v>
      </c>
      <c r="V125" s="131">
        <v>1</v>
      </c>
      <c r="W125" s="421">
        <f t="shared" si="269"/>
        <v>1</v>
      </c>
      <c r="X125" s="822"/>
      <c r="Y125" s="563">
        <v>1</v>
      </c>
      <c r="Z125" s="432">
        <f>COUNTIFS(Datos!$D:$D,C125,Datos!$AD:$AD,$Y$1)</f>
        <v>0</v>
      </c>
      <c r="AA125" s="131">
        <v>0</v>
      </c>
      <c r="AB125" s="421" t="str">
        <f t="shared" si="271"/>
        <v>S/D</v>
      </c>
      <c r="AC125" s="822"/>
      <c r="AD125" s="563">
        <v>1</v>
      </c>
      <c r="AE125" s="432">
        <f>COUNTIFS(Datos!$D:$D,C125,Datos!$AD:$AD,$AD$1)</f>
        <v>1</v>
      </c>
      <c r="AF125" s="131">
        <v>3</v>
      </c>
      <c r="AG125" s="421">
        <f t="shared" si="273"/>
        <v>0.75</v>
      </c>
      <c r="AH125" s="822"/>
      <c r="AI125" s="563">
        <v>0</v>
      </c>
      <c r="AJ125" s="432">
        <f>COUNTIFS(Datos!$D:$D,C125,Datos!$AD:$AD,$AI$1)</f>
        <v>0</v>
      </c>
      <c r="AK125" s="131">
        <v>0</v>
      </c>
      <c r="AL125" s="421" t="str">
        <f t="shared" si="275"/>
        <v>S/D</v>
      </c>
      <c r="AM125" s="822"/>
      <c r="AN125" s="563">
        <v>0</v>
      </c>
      <c r="AO125" s="432">
        <f>COUNTIFS(Datos!$D:$D,C125,Datos!$AD:$AD,$AN$1)</f>
        <v>0</v>
      </c>
      <c r="AP125" s="131">
        <v>0</v>
      </c>
      <c r="AQ125" s="421" t="str">
        <f t="shared" si="277"/>
        <v>S/D</v>
      </c>
      <c r="AR125" s="822"/>
      <c r="AS125" s="563">
        <v>1</v>
      </c>
      <c r="AT125" s="432">
        <f>COUNTIFS(Datos!$D:$D,C125,Datos!$AD:$AD,$AS$1)</f>
        <v>0</v>
      </c>
      <c r="AU125" s="131">
        <v>1</v>
      </c>
      <c r="AV125" s="421">
        <f t="shared" si="279"/>
        <v>1</v>
      </c>
      <c r="AW125" s="822"/>
      <c r="AX125" s="563">
        <v>0</v>
      </c>
      <c r="AY125" s="432">
        <f>COUNTIFS(Datos!$D:$D,C125,Datos!$AD:$AD,$AX$1)</f>
        <v>0</v>
      </c>
      <c r="AZ125" s="131">
        <v>0</v>
      </c>
      <c r="BA125" s="421" t="str">
        <f t="shared" si="281"/>
        <v>S/D</v>
      </c>
      <c r="BB125" s="822"/>
      <c r="BC125" s="563">
        <v>0</v>
      </c>
      <c r="BD125" s="432">
        <f>COUNTIFS(Datos!$D:$D,C125,Datos!$AD:$AD,$BC$1)</f>
        <v>0</v>
      </c>
      <c r="BE125" s="131">
        <v>0</v>
      </c>
      <c r="BF125" s="421" t="str">
        <f t="shared" si="283"/>
        <v>S/D</v>
      </c>
      <c r="BG125" s="822"/>
      <c r="BH125" s="563">
        <v>0</v>
      </c>
      <c r="BI125" s="432">
        <f>COUNTIFS(Datos!$D:$D,$C125,Datos!$AD:$AD,BH$1)</f>
        <v>0</v>
      </c>
      <c r="BJ125" s="131">
        <v>0</v>
      </c>
      <c r="BK125" s="421" t="str">
        <f t="shared" si="285"/>
        <v>S/D</v>
      </c>
      <c r="BL125" s="822"/>
      <c r="BM125" s="563">
        <v>0</v>
      </c>
      <c r="BN125" s="432">
        <f>COUNTIFS(Datos!$D:$D,$C125,Datos!$AD:$AD,BM$1)</f>
        <v>0</v>
      </c>
      <c r="BO125" s="131">
        <v>0</v>
      </c>
      <c r="BP125" s="421" t="str">
        <f t="shared" si="287"/>
        <v>S/D</v>
      </c>
      <c r="BQ125" s="822"/>
      <c r="BR125" s="563"/>
      <c r="BS125" s="432">
        <f>COUNTIFS(Datos!$D:$D,$C125,Datos!$AG:$AG,BR$1)</f>
        <v>0</v>
      </c>
      <c r="BT125" s="131"/>
      <c r="BU125" s="421" t="str">
        <f t="shared" si="289"/>
        <v>S/D</v>
      </c>
      <c r="BV125" s="822"/>
      <c r="BW125" s="563"/>
      <c r="BX125" s="432">
        <f>COUNTIFS(Datos!$D:$D,$C125,Datos!$AG:$AG,BW$1)</f>
        <v>0</v>
      </c>
      <c r="BY125" s="131"/>
      <c r="BZ125" s="421" t="str">
        <f t="shared" si="291"/>
        <v>S/D</v>
      </c>
      <c r="CA125" s="822"/>
      <c r="CB125" s="563"/>
      <c r="CC125" s="432">
        <f>COUNTIFS(Datos!$D:$D,$C125,Datos!$AG:$AG,CB$1)</f>
        <v>0</v>
      </c>
      <c r="CD125" s="131"/>
      <c r="CE125" s="421" t="str">
        <f t="shared" si="293"/>
        <v>S/D</v>
      </c>
      <c r="CF125" s="822"/>
      <c r="CG125" s="563"/>
      <c r="CH125" s="432">
        <f>COUNTIFS(Datos!$D:$D,$C125,Datos!$AG:$AG,CG$1)</f>
        <v>0</v>
      </c>
      <c r="CI125" s="131"/>
      <c r="CJ125" s="421" t="str">
        <f t="shared" si="295"/>
        <v>S/D</v>
      </c>
      <c r="CK125" s="822"/>
      <c r="CL125" s="563"/>
      <c r="CM125" s="432">
        <f>COUNTIFS(Datos!$D:$D,$C125,Datos!$AG:$AG,CL$1)</f>
        <v>0</v>
      </c>
      <c r="CN125" s="131"/>
      <c r="CO125" s="421" t="str">
        <f t="shared" si="297"/>
        <v>S/D</v>
      </c>
      <c r="CP125" s="822"/>
      <c r="CQ125" s="563"/>
      <c r="CR125" s="432">
        <f>COUNTIFS(Datos!$D:$D,$C125,Datos!$AG:$AG,CQ$1)</f>
        <v>0</v>
      </c>
      <c r="CS125" s="131"/>
      <c r="CT125" s="421" t="str">
        <f t="shared" si="299"/>
        <v>S/D</v>
      </c>
      <c r="CU125" s="822"/>
      <c r="CV125" s="563"/>
      <c r="CW125" s="432">
        <f>COUNTIFS(Datos!$D:$D,$C125,Datos!$AG:$AG,CV$1)</f>
        <v>0</v>
      </c>
      <c r="CX125" s="131"/>
      <c r="CY125" s="421" t="str">
        <f t="shared" si="301"/>
        <v>S/D</v>
      </c>
      <c r="CZ125" s="822"/>
      <c r="DA125" s="563"/>
      <c r="DB125" s="432">
        <f>COUNTIFS(Datos!$D:$D,$C125,Datos!$AG:$AG,DA$1)</f>
        <v>0</v>
      </c>
      <c r="DC125" s="131"/>
      <c r="DD125" s="421" t="str">
        <f t="shared" si="303"/>
        <v>S/D</v>
      </c>
      <c r="DE125" s="822"/>
      <c r="DF125" s="563"/>
      <c r="DG125" s="432">
        <f>COUNTIFS(Datos!$D:$D,$C125,Datos!$AG:$AG,DF$1)</f>
        <v>0</v>
      </c>
      <c r="DH125" s="131"/>
      <c r="DI125" s="421" t="str">
        <f t="shared" si="305"/>
        <v>S/D</v>
      </c>
      <c r="DJ125" s="822"/>
    </row>
    <row r="126" spans="1:114" s="646" customFormat="1" ht="15.75" customHeight="1" x14ac:dyDescent="0.25">
      <c r="A126" s="829"/>
      <c r="B126" s="550" t="str">
        <f t="shared" si="264"/>
        <v>Sem43</v>
      </c>
      <c r="C126" s="423">
        <v>43761</v>
      </c>
      <c r="D126" s="832"/>
      <c r="E126" s="554">
        <v>0</v>
      </c>
      <c r="F126" s="432">
        <f>COUNTIFS(Datos!$D:$D,C126,Datos!$AD:$AD,$E$1)</f>
        <v>0</v>
      </c>
      <c r="G126" s="131">
        <v>0</v>
      </c>
      <c r="H126" s="421" t="str">
        <f t="shared" si="265"/>
        <v>S/D</v>
      </c>
      <c r="I126" s="822"/>
      <c r="J126" s="563">
        <v>1</v>
      </c>
      <c r="K126" s="432">
        <f>COUNTIFS(Datos!D:D,C126,Datos!AD:AD,$J$1)</f>
        <v>0</v>
      </c>
      <c r="L126" s="131">
        <v>4</v>
      </c>
      <c r="M126" s="421">
        <f t="shared" si="266"/>
        <v>1</v>
      </c>
      <c r="N126" s="835"/>
      <c r="O126" s="563">
        <v>1</v>
      </c>
      <c r="P126" s="432">
        <f>COUNTIFS(Datos!$D:$D,C126,Datos!$AD:$AD,$O$1)</f>
        <v>0</v>
      </c>
      <c r="Q126" s="131">
        <v>1</v>
      </c>
      <c r="R126" s="421">
        <f t="shared" si="267"/>
        <v>1</v>
      </c>
      <c r="S126" s="822"/>
      <c r="T126" s="563">
        <v>0</v>
      </c>
      <c r="U126" s="432">
        <f>COUNTIFS(Datos!$D:$D,C126,Datos!$AD:$AD,$T$1)</f>
        <v>0</v>
      </c>
      <c r="V126" s="131">
        <v>0</v>
      </c>
      <c r="W126" s="421" t="str">
        <f t="shared" si="269"/>
        <v>S/D</v>
      </c>
      <c r="X126" s="822"/>
      <c r="Y126" s="563">
        <v>0</v>
      </c>
      <c r="Z126" s="432">
        <f>COUNTIFS(Datos!$D:$D,C126,Datos!$AD:$AD,$Y$1)</f>
        <v>0</v>
      </c>
      <c r="AA126" s="131">
        <v>0</v>
      </c>
      <c r="AB126" s="421" t="str">
        <f t="shared" si="271"/>
        <v>S/D</v>
      </c>
      <c r="AC126" s="822"/>
      <c r="AD126" s="563">
        <v>0</v>
      </c>
      <c r="AE126" s="432">
        <f>COUNTIFS(Datos!$D:$D,C126,Datos!$AD:$AD,$AD$1)</f>
        <v>0</v>
      </c>
      <c r="AF126" s="131">
        <v>0</v>
      </c>
      <c r="AG126" s="421" t="str">
        <f t="shared" si="273"/>
        <v>S/D</v>
      </c>
      <c r="AH126" s="822"/>
      <c r="AI126" s="563">
        <v>1</v>
      </c>
      <c r="AJ126" s="432">
        <f>COUNTIFS(Datos!$D:$D,C126,Datos!$AD:$AD,$AI$1)</f>
        <v>0</v>
      </c>
      <c r="AK126" s="131">
        <v>1</v>
      </c>
      <c r="AL126" s="421">
        <f t="shared" si="275"/>
        <v>1</v>
      </c>
      <c r="AM126" s="822"/>
      <c r="AN126" s="563">
        <v>0</v>
      </c>
      <c r="AO126" s="432">
        <f>COUNTIFS(Datos!$D:$D,C126,Datos!$AD:$AD,$AN$1)</f>
        <v>0</v>
      </c>
      <c r="AP126" s="131">
        <v>0</v>
      </c>
      <c r="AQ126" s="421" t="str">
        <f t="shared" si="277"/>
        <v>S/D</v>
      </c>
      <c r="AR126" s="822"/>
      <c r="AS126" s="563">
        <v>2</v>
      </c>
      <c r="AT126" s="432">
        <f>COUNTIFS(Datos!$D:$D,C126,Datos!$AD:$AD,$AS$1)</f>
        <v>0</v>
      </c>
      <c r="AU126" s="131">
        <v>3</v>
      </c>
      <c r="AV126" s="421">
        <f t="shared" si="279"/>
        <v>1</v>
      </c>
      <c r="AW126" s="822"/>
      <c r="AX126" s="563">
        <v>2</v>
      </c>
      <c r="AY126" s="432">
        <f>COUNTIFS(Datos!$D:$D,C126,Datos!$AD:$AD,$AX$1)</f>
        <v>1</v>
      </c>
      <c r="AZ126" s="131">
        <v>5</v>
      </c>
      <c r="BA126" s="421">
        <f t="shared" si="281"/>
        <v>0.83333333333333337</v>
      </c>
      <c r="BB126" s="822"/>
      <c r="BC126" s="563">
        <v>0</v>
      </c>
      <c r="BD126" s="432">
        <f>COUNTIFS(Datos!$D:$D,C126,Datos!$AD:$AD,$BC$1)</f>
        <v>0</v>
      </c>
      <c r="BE126" s="131">
        <v>0</v>
      </c>
      <c r="BF126" s="421" t="str">
        <f t="shared" si="283"/>
        <v>S/D</v>
      </c>
      <c r="BG126" s="822"/>
      <c r="BH126" s="563">
        <v>0</v>
      </c>
      <c r="BI126" s="432">
        <f>COUNTIFS(Datos!$D:$D,$C126,Datos!$AD:$AD,BH$1)</f>
        <v>0</v>
      </c>
      <c r="BJ126" s="131">
        <v>0</v>
      </c>
      <c r="BK126" s="421" t="str">
        <f t="shared" si="285"/>
        <v>S/D</v>
      </c>
      <c r="BL126" s="822"/>
      <c r="BM126" s="563">
        <v>1</v>
      </c>
      <c r="BN126" s="432">
        <f>COUNTIFS(Datos!$D:$D,$C126,Datos!$AD:$AD,BM$1)</f>
        <v>0</v>
      </c>
      <c r="BO126" s="131">
        <v>0</v>
      </c>
      <c r="BP126" s="421" t="str">
        <f t="shared" si="287"/>
        <v>S/D</v>
      </c>
      <c r="BQ126" s="822"/>
      <c r="BR126" s="563"/>
      <c r="BS126" s="432">
        <f>COUNTIFS(Datos!$D:$D,$C126,Datos!$AG:$AG,BR$1)</f>
        <v>0</v>
      </c>
      <c r="BT126" s="131"/>
      <c r="BU126" s="421" t="str">
        <f t="shared" si="289"/>
        <v>S/D</v>
      </c>
      <c r="BV126" s="822"/>
      <c r="BW126" s="563"/>
      <c r="BX126" s="432">
        <f>COUNTIFS(Datos!$D:$D,$C126,Datos!$AG:$AG,BW$1)</f>
        <v>0</v>
      </c>
      <c r="BY126" s="131"/>
      <c r="BZ126" s="421" t="str">
        <f t="shared" si="291"/>
        <v>S/D</v>
      </c>
      <c r="CA126" s="822"/>
      <c r="CB126" s="563"/>
      <c r="CC126" s="432">
        <f>COUNTIFS(Datos!$D:$D,$C126,Datos!$AG:$AG,CB$1)</f>
        <v>0</v>
      </c>
      <c r="CD126" s="131"/>
      <c r="CE126" s="421" t="str">
        <f t="shared" si="293"/>
        <v>S/D</v>
      </c>
      <c r="CF126" s="822"/>
      <c r="CG126" s="563"/>
      <c r="CH126" s="432">
        <f>COUNTIFS(Datos!$D:$D,$C126,Datos!$AG:$AG,CG$1)</f>
        <v>0</v>
      </c>
      <c r="CI126" s="131"/>
      <c r="CJ126" s="421" t="str">
        <f t="shared" si="295"/>
        <v>S/D</v>
      </c>
      <c r="CK126" s="822"/>
      <c r="CL126" s="563"/>
      <c r="CM126" s="432">
        <f>COUNTIFS(Datos!$D:$D,$C126,Datos!$AG:$AG,CL$1)</f>
        <v>0</v>
      </c>
      <c r="CN126" s="131"/>
      <c r="CO126" s="421" t="str">
        <f t="shared" si="297"/>
        <v>S/D</v>
      </c>
      <c r="CP126" s="822"/>
      <c r="CQ126" s="563"/>
      <c r="CR126" s="432">
        <f>COUNTIFS(Datos!$D:$D,$C126,Datos!$AG:$AG,CQ$1)</f>
        <v>0</v>
      </c>
      <c r="CS126" s="131"/>
      <c r="CT126" s="421" t="str">
        <f t="shared" si="299"/>
        <v>S/D</v>
      </c>
      <c r="CU126" s="822"/>
      <c r="CV126" s="563"/>
      <c r="CW126" s="432">
        <f>COUNTIFS(Datos!$D:$D,$C126,Datos!$AG:$AG,CV$1)</f>
        <v>0</v>
      </c>
      <c r="CX126" s="131"/>
      <c r="CY126" s="421" t="str">
        <f t="shared" si="301"/>
        <v>S/D</v>
      </c>
      <c r="CZ126" s="822"/>
      <c r="DA126" s="563"/>
      <c r="DB126" s="432">
        <f>COUNTIFS(Datos!$D:$D,$C126,Datos!$AG:$AG,DA$1)</f>
        <v>0</v>
      </c>
      <c r="DC126" s="131"/>
      <c r="DD126" s="421" t="str">
        <f t="shared" si="303"/>
        <v>S/D</v>
      </c>
      <c r="DE126" s="822"/>
      <c r="DF126" s="563"/>
      <c r="DG126" s="432">
        <f>COUNTIFS(Datos!$D:$D,$C126,Datos!$AG:$AG,DF$1)</f>
        <v>0</v>
      </c>
      <c r="DH126" s="131"/>
      <c r="DI126" s="421" t="str">
        <f t="shared" si="305"/>
        <v>S/D</v>
      </c>
      <c r="DJ126" s="822"/>
    </row>
    <row r="127" spans="1:114" s="646" customFormat="1" ht="15.75" customHeight="1" x14ac:dyDescent="0.25">
      <c r="A127" s="829"/>
      <c r="B127" s="550" t="str">
        <f t="shared" si="264"/>
        <v>Sem43</v>
      </c>
      <c r="C127" s="423">
        <v>43762</v>
      </c>
      <c r="D127" s="832"/>
      <c r="E127" s="554">
        <v>0</v>
      </c>
      <c r="F127" s="432">
        <f>COUNTIFS(Datos!$D:$D,C127,Datos!$AD:$AD,$E$1)</f>
        <v>0</v>
      </c>
      <c r="G127" s="131">
        <v>0</v>
      </c>
      <c r="H127" s="421" t="str">
        <f t="shared" si="265"/>
        <v>S/D</v>
      </c>
      <c r="I127" s="822"/>
      <c r="J127" s="563">
        <v>1</v>
      </c>
      <c r="K127" s="432">
        <f>COUNTIFS(Datos!D:D,C127,Datos!AD:AD,$J$1)</f>
        <v>0</v>
      </c>
      <c r="L127" s="131">
        <v>3</v>
      </c>
      <c r="M127" s="421">
        <f t="shared" si="266"/>
        <v>1</v>
      </c>
      <c r="N127" s="835"/>
      <c r="O127" s="563">
        <v>1</v>
      </c>
      <c r="P127" s="432">
        <f>COUNTIFS(Datos!$D:$D,C127,Datos!$AD:$AD,$O$1)</f>
        <v>0</v>
      </c>
      <c r="Q127" s="131">
        <v>3</v>
      </c>
      <c r="R127" s="421">
        <f t="shared" si="267"/>
        <v>1</v>
      </c>
      <c r="S127" s="822"/>
      <c r="T127" s="563">
        <v>1</v>
      </c>
      <c r="U127" s="432">
        <f>COUNTIFS(Datos!$D:$D,C127,Datos!$AD:$AD,$T$1)</f>
        <v>0</v>
      </c>
      <c r="V127" s="131">
        <v>1</v>
      </c>
      <c r="W127" s="421">
        <f t="shared" si="269"/>
        <v>1</v>
      </c>
      <c r="X127" s="822"/>
      <c r="Y127" s="563">
        <v>0</v>
      </c>
      <c r="Z127" s="432">
        <f>COUNTIFS(Datos!$D:$D,C127,Datos!$AD:$AD,$Y$1)</f>
        <v>0</v>
      </c>
      <c r="AA127" s="131">
        <v>0</v>
      </c>
      <c r="AB127" s="421" t="str">
        <f t="shared" si="271"/>
        <v>S/D</v>
      </c>
      <c r="AC127" s="822"/>
      <c r="AD127" s="563">
        <v>0</v>
      </c>
      <c r="AE127" s="432">
        <f>COUNTIFS(Datos!$D:$D,C127,Datos!$AD:$AD,$AD$1)</f>
        <v>0</v>
      </c>
      <c r="AF127" s="131">
        <v>0</v>
      </c>
      <c r="AG127" s="421" t="str">
        <f t="shared" si="273"/>
        <v>S/D</v>
      </c>
      <c r="AH127" s="822"/>
      <c r="AI127" s="563">
        <v>1</v>
      </c>
      <c r="AJ127" s="432">
        <f>COUNTIFS(Datos!$D:$D,C127,Datos!$AD:$AD,$AI$1)</f>
        <v>0</v>
      </c>
      <c r="AK127" s="131">
        <v>1</v>
      </c>
      <c r="AL127" s="421">
        <f t="shared" si="275"/>
        <v>1</v>
      </c>
      <c r="AM127" s="822"/>
      <c r="AN127" s="563">
        <v>1</v>
      </c>
      <c r="AO127" s="432">
        <f>COUNTIFS(Datos!$D:$D,C127,Datos!$AD:$AD,$AN$1)</f>
        <v>0</v>
      </c>
      <c r="AP127" s="131">
        <v>5</v>
      </c>
      <c r="AQ127" s="421">
        <f t="shared" si="277"/>
        <v>1</v>
      </c>
      <c r="AR127" s="822"/>
      <c r="AS127" s="563">
        <v>1</v>
      </c>
      <c r="AT127" s="432">
        <f>COUNTIFS(Datos!$D:$D,C127,Datos!$AD:$AD,$AS$1)</f>
        <v>0</v>
      </c>
      <c r="AU127" s="131">
        <v>1</v>
      </c>
      <c r="AV127" s="421">
        <f t="shared" si="279"/>
        <v>1</v>
      </c>
      <c r="AW127" s="822"/>
      <c r="AX127" s="563">
        <v>0</v>
      </c>
      <c r="AY127" s="432">
        <f>COUNTIFS(Datos!$D:$D,C127,Datos!$AD:$AD,$AX$1)</f>
        <v>0</v>
      </c>
      <c r="AZ127" s="131">
        <v>0</v>
      </c>
      <c r="BA127" s="421" t="str">
        <f t="shared" si="281"/>
        <v>S/D</v>
      </c>
      <c r="BB127" s="822"/>
      <c r="BC127" s="563">
        <v>0</v>
      </c>
      <c r="BD127" s="432">
        <f>COUNTIFS(Datos!$D:$D,C127,Datos!$AD:$AD,$BC$1)</f>
        <v>0</v>
      </c>
      <c r="BE127" s="131">
        <v>0</v>
      </c>
      <c r="BF127" s="421" t="str">
        <f t="shared" si="283"/>
        <v>S/D</v>
      </c>
      <c r="BG127" s="822"/>
      <c r="BH127" s="563">
        <v>1</v>
      </c>
      <c r="BI127" s="432">
        <f>COUNTIFS(Datos!$D:$D,$C127,Datos!$AD:$AD,BH$1)</f>
        <v>0</v>
      </c>
      <c r="BJ127" s="131">
        <v>5</v>
      </c>
      <c r="BK127" s="421">
        <f t="shared" si="285"/>
        <v>1</v>
      </c>
      <c r="BL127" s="822"/>
      <c r="BM127" s="563">
        <v>1</v>
      </c>
      <c r="BN127" s="432">
        <f>COUNTIFS(Datos!$D:$D,$C127,Datos!$AD:$AD,BM$1)</f>
        <v>0</v>
      </c>
      <c r="BO127" s="131">
        <v>1</v>
      </c>
      <c r="BP127" s="421">
        <f t="shared" si="287"/>
        <v>1</v>
      </c>
      <c r="BQ127" s="822"/>
      <c r="BR127" s="563"/>
      <c r="BS127" s="432">
        <f>COUNTIFS(Datos!$D:$D,$C127,Datos!$AG:$AG,BR$1)</f>
        <v>0</v>
      </c>
      <c r="BT127" s="131"/>
      <c r="BU127" s="421" t="str">
        <f t="shared" si="289"/>
        <v>S/D</v>
      </c>
      <c r="BV127" s="822"/>
      <c r="BW127" s="563"/>
      <c r="BX127" s="432">
        <f>COUNTIFS(Datos!$D:$D,$C127,Datos!$AG:$AG,BW$1)</f>
        <v>0</v>
      </c>
      <c r="BY127" s="131"/>
      <c r="BZ127" s="421" t="str">
        <f t="shared" si="291"/>
        <v>S/D</v>
      </c>
      <c r="CA127" s="822"/>
      <c r="CB127" s="563"/>
      <c r="CC127" s="432">
        <f>COUNTIFS(Datos!$D:$D,$C127,Datos!$AG:$AG,CB$1)</f>
        <v>0</v>
      </c>
      <c r="CD127" s="131"/>
      <c r="CE127" s="421" t="str">
        <f t="shared" si="293"/>
        <v>S/D</v>
      </c>
      <c r="CF127" s="822"/>
      <c r="CG127" s="563"/>
      <c r="CH127" s="432">
        <f>COUNTIFS(Datos!$D:$D,$C127,Datos!$AG:$AG,CG$1)</f>
        <v>0</v>
      </c>
      <c r="CI127" s="131"/>
      <c r="CJ127" s="421" t="str">
        <f t="shared" si="295"/>
        <v>S/D</v>
      </c>
      <c r="CK127" s="822"/>
      <c r="CL127" s="563"/>
      <c r="CM127" s="432">
        <f>COUNTIFS(Datos!$D:$D,$C127,Datos!$AG:$AG,CL$1)</f>
        <v>0</v>
      </c>
      <c r="CN127" s="131"/>
      <c r="CO127" s="421" t="str">
        <f t="shared" si="297"/>
        <v>S/D</v>
      </c>
      <c r="CP127" s="822"/>
      <c r="CQ127" s="563"/>
      <c r="CR127" s="432">
        <f>COUNTIFS(Datos!$D:$D,$C127,Datos!$AG:$AG,CQ$1)</f>
        <v>0</v>
      </c>
      <c r="CS127" s="131"/>
      <c r="CT127" s="421" t="str">
        <f t="shared" si="299"/>
        <v>S/D</v>
      </c>
      <c r="CU127" s="822"/>
      <c r="CV127" s="563"/>
      <c r="CW127" s="432">
        <f>COUNTIFS(Datos!$D:$D,$C127,Datos!$AG:$AG,CV$1)</f>
        <v>0</v>
      </c>
      <c r="CX127" s="131"/>
      <c r="CY127" s="421" t="str">
        <f t="shared" si="301"/>
        <v>S/D</v>
      </c>
      <c r="CZ127" s="822"/>
      <c r="DA127" s="563"/>
      <c r="DB127" s="432">
        <f>COUNTIFS(Datos!$D:$D,$C127,Datos!$AG:$AG,DA$1)</f>
        <v>0</v>
      </c>
      <c r="DC127" s="131"/>
      <c r="DD127" s="421" t="str">
        <f t="shared" si="303"/>
        <v>S/D</v>
      </c>
      <c r="DE127" s="822"/>
      <c r="DF127" s="563"/>
      <c r="DG127" s="432">
        <f>COUNTIFS(Datos!$D:$D,$C127,Datos!$AG:$AG,DF$1)</f>
        <v>0</v>
      </c>
      <c r="DH127" s="131"/>
      <c r="DI127" s="421" t="str">
        <f t="shared" si="305"/>
        <v>S/D</v>
      </c>
      <c r="DJ127" s="822"/>
    </row>
    <row r="128" spans="1:114" s="99" customFormat="1" ht="15.75" customHeight="1" thickBot="1" x14ac:dyDescent="0.3">
      <c r="A128" s="830"/>
      <c r="B128" s="551" t="str">
        <f t="shared" si="264"/>
        <v>Sem43</v>
      </c>
      <c r="C128" s="425">
        <v>43763</v>
      </c>
      <c r="D128" s="833"/>
      <c r="E128" s="555">
        <v>1</v>
      </c>
      <c r="F128" s="440">
        <f>COUNTIFS(Datos!$D:$D,C128,Datos!$AD:$AD,$E$1)</f>
        <v>0</v>
      </c>
      <c r="G128" s="441">
        <v>0</v>
      </c>
      <c r="H128" s="422" t="str">
        <f t="shared" si="265"/>
        <v>S/D</v>
      </c>
      <c r="I128" s="823"/>
      <c r="J128" s="564">
        <v>1</v>
      </c>
      <c r="K128" s="440">
        <f>COUNTIFS(Datos!D:D,C128,Datos!AD:AD,$J$1)</f>
        <v>0</v>
      </c>
      <c r="L128" s="441">
        <v>6</v>
      </c>
      <c r="M128" s="422">
        <f t="shared" si="266"/>
        <v>1</v>
      </c>
      <c r="N128" s="836"/>
      <c r="O128" s="564">
        <v>1</v>
      </c>
      <c r="P128" s="440">
        <f>COUNTIFS(Datos!$D:$D,C128,Datos!$AD:$AD,$O$1)</f>
        <v>0</v>
      </c>
      <c r="Q128" s="441">
        <v>2</v>
      </c>
      <c r="R128" s="422">
        <f t="shared" si="267"/>
        <v>1</v>
      </c>
      <c r="S128" s="823"/>
      <c r="T128" s="564">
        <v>1</v>
      </c>
      <c r="U128" s="440">
        <f>COUNTIFS(Datos!$D:$D,C128,Datos!$AD:$AD,$T$1)</f>
        <v>0</v>
      </c>
      <c r="V128" s="441">
        <v>0</v>
      </c>
      <c r="W128" s="422" t="str">
        <f t="shared" si="269"/>
        <v>S/D</v>
      </c>
      <c r="X128" s="823"/>
      <c r="Y128" s="564">
        <v>0</v>
      </c>
      <c r="Z128" s="440">
        <f>COUNTIFS(Datos!$D:$D,C128,Datos!$AD:$AD,$Y$1)</f>
        <v>0</v>
      </c>
      <c r="AA128" s="441">
        <v>0</v>
      </c>
      <c r="AB128" s="422" t="str">
        <f t="shared" si="271"/>
        <v>S/D</v>
      </c>
      <c r="AC128" s="823"/>
      <c r="AD128" s="564">
        <v>0</v>
      </c>
      <c r="AE128" s="440">
        <f>COUNTIFS(Datos!$D:$D,C128,Datos!$AD:$AD,$AD$1)</f>
        <v>0</v>
      </c>
      <c r="AF128" s="441">
        <v>0</v>
      </c>
      <c r="AG128" s="422" t="str">
        <f t="shared" si="273"/>
        <v>S/D</v>
      </c>
      <c r="AH128" s="823"/>
      <c r="AI128" s="564">
        <v>2</v>
      </c>
      <c r="AJ128" s="440">
        <f>COUNTIFS(Datos!$D:$D,C128,Datos!$AD:$AD,$AI$1)</f>
        <v>0</v>
      </c>
      <c r="AK128" s="441">
        <v>1</v>
      </c>
      <c r="AL128" s="422">
        <f t="shared" si="275"/>
        <v>1</v>
      </c>
      <c r="AM128" s="823"/>
      <c r="AN128" s="564">
        <v>0</v>
      </c>
      <c r="AO128" s="440">
        <f>COUNTIFS(Datos!$D:$D,C128,Datos!$AD:$AD,$AN$1)</f>
        <v>0</v>
      </c>
      <c r="AP128" s="441">
        <v>0</v>
      </c>
      <c r="AQ128" s="422" t="str">
        <f t="shared" si="277"/>
        <v>S/D</v>
      </c>
      <c r="AR128" s="823"/>
      <c r="AS128" s="564">
        <v>1</v>
      </c>
      <c r="AT128" s="440">
        <f>COUNTIFS(Datos!$D:$D,C128,Datos!$AD:$AD,$AS$1)</f>
        <v>0</v>
      </c>
      <c r="AU128" s="441">
        <v>2</v>
      </c>
      <c r="AV128" s="422">
        <f t="shared" si="279"/>
        <v>1</v>
      </c>
      <c r="AW128" s="823"/>
      <c r="AX128" s="564">
        <v>0</v>
      </c>
      <c r="AY128" s="440">
        <f>COUNTIFS(Datos!$D:$D,C128,Datos!$AD:$AD,$AX$1)</f>
        <v>0</v>
      </c>
      <c r="AZ128" s="441">
        <v>0</v>
      </c>
      <c r="BA128" s="422" t="str">
        <f t="shared" si="281"/>
        <v>S/D</v>
      </c>
      <c r="BB128" s="823"/>
      <c r="BC128" s="564">
        <v>1</v>
      </c>
      <c r="BD128" s="440">
        <f>COUNTIFS(Datos!$D:$D,C128,Datos!$AD:$AD,$BC$1)</f>
        <v>0</v>
      </c>
      <c r="BE128" s="441">
        <v>6</v>
      </c>
      <c r="BF128" s="422">
        <f t="shared" si="283"/>
        <v>1</v>
      </c>
      <c r="BG128" s="823"/>
      <c r="BH128" s="564"/>
      <c r="BI128" s="440">
        <f>COUNTIFS(Datos!$D:$D,$C128,Datos!$AD:$AD,BH$1)</f>
        <v>0</v>
      </c>
      <c r="BJ128" s="441"/>
      <c r="BK128" s="422" t="str">
        <f t="shared" si="285"/>
        <v>S/D</v>
      </c>
      <c r="BL128" s="823"/>
      <c r="BM128" s="564">
        <v>0</v>
      </c>
      <c r="BN128" s="440">
        <f>COUNTIFS(Datos!$D:$D,$C128,Datos!$AD:$AD,BM$1)</f>
        <v>0</v>
      </c>
      <c r="BO128" s="441">
        <v>0</v>
      </c>
      <c r="BP128" s="422" t="str">
        <f t="shared" si="287"/>
        <v>S/D</v>
      </c>
      <c r="BQ128" s="823"/>
      <c r="BR128" s="564"/>
      <c r="BS128" s="440">
        <f>COUNTIFS(Datos!$D:$D,$C128,Datos!$AG:$AG,BR$1)</f>
        <v>0</v>
      </c>
      <c r="BT128" s="441"/>
      <c r="BU128" s="422" t="str">
        <f t="shared" si="289"/>
        <v>S/D</v>
      </c>
      <c r="BV128" s="823"/>
      <c r="BW128" s="564"/>
      <c r="BX128" s="440">
        <f>COUNTIFS(Datos!$D:$D,$C128,Datos!$AG:$AG,BW$1)</f>
        <v>0</v>
      </c>
      <c r="BY128" s="441"/>
      <c r="BZ128" s="422" t="str">
        <f t="shared" si="291"/>
        <v>S/D</v>
      </c>
      <c r="CA128" s="823"/>
      <c r="CB128" s="564"/>
      <c r="CC128" s="440">
        <f>COUNTIFS(Datos!$D:$D,$C128,Datos!$AG:$AG,CB$1)</f>
        <v>0</v>
      </c>
      <c r="CD128" s="441"/>
      <c r="CE128" s="422" t="str">
        <f t="shared" si="293"/>
        <v>S/D</v>
      </c>
      <c r="CF128" s="823"/>
      <c r="CG128" s="564"/>
      <c r="CH128" s="440">
        <f>COUNTIFS(Datos!$D:$D,$C128,Datos!$AG:$AG,CG$1)</f>
        <v>0</v>
      </c>
      <c r="CI128" s="441"/>
      <c r="CJ128" s="422" t="str">
        <f t="shared" si="295"/>
        <v>S/D</v>
      </c>
      <c r="CK128" s="823"/>
      <c r="CL128" s="564"/>
      <c r="CM128" s="440">
        <f>COUNTIFS(Datos!$D:$D,$C128,Datos!$AG:$AG,CL$1)</f>
        <v>0</v>
      </c>
      <c r="CN128" s="441"/>
      <c r="CO128" s="422" t="str">
        <f t="shared" si="297"/>
        <v>S/D</v>
      </c>
      <c r="CP128" s="823"/>
      <c r="CQ128" s="564"/>
      <c r="CR128" s="440">
        <f>COUNTIFS(Datos!$D:$D,$C128,Datos!$AG:$AG,CQ$1)</f>
        <v>0</v>
      </c>
      <c r="CS128" s="441"/>
      <c r="CT128" s="422" t="str">
        <f t="shared" si="299"/>
        <v>S/D</v>
      </c>
      <c r="CU128" s="823"/>
      <c r="CV128" s="564"/>
      <c r="CW128" s="440">
        <f>COUNTIFS(Datos!$D:$D,$C128,Datos!$AG:$AG,CV$1)</f>
        <v>0</v>
      </c>
      <c r="CX128" s="441"/>
      <c r="CY128" s="422" t="str">
        <f t="shared" si="301"/>
        <v>S/D</v>
      </c>
      <c r="CZ128" s="823"/>
      <c r="DA128" s="564"/>
      <c r="DB128" s="440">
        <f>COUNTIFS(Datos!$D:$D,$C128,Datos!$AG:$AG,DA$1)</f>
        <v>0</v>
      </c>
      <c r="DC128" s="441"/>
      <c r="DD128" s="422" t="str">
        <f t="shared" si="303"/>
        <v>S/D</v>
      </c>
      <c r="DE128" s="823"/>
      <c r="DF128" s="564"/>
      <c r="DG128" s="440">
        <f>COUNTIFS(Datos!$D:$D,$C128,Datos!$AG:$AG,DF$1)</f>
        <v>0</v>
      </c>
      <c r="DH128" s="441"/>
      <c r="DI128" s="422" t="str">
        <f t="shared" si="305"/>
        <v>S/D</v>
      </c>
      <c r="DJ128" s="823"/>
    </row>
    <row r="129" spans="1:114" s="656" customFormat="1" ht="15.75" customHeight="1" x14ac:dyDescent="0.25">
      <c r="A129" s="828" t="s">
        <v>1386</v>
      </c>
      <c r="B129" s="550" t="str">
        <f t="shared" ref="B129:B133" si="307">CONCATENATE("Sem",(WEEKNUM(C129)))</f>
        <v>Sem44</v>
      </c>
      <c r="C129" s="423">
        <v>43766</v>
      </c>
      <c r="D129" s="831">
        <v>0.92</v>
      </c>
      <c r="E129" s="556">
        <v>1</v>
      </c>
      <c r="F129" s="436">
        <f>COUNTIFS(Datos!$D:$D,C129,Datos!$AD:$AD,$E$1)</f>
        <v>0</v>
      </c>
      <c r="G129" s="437">
        <v>1</v>
      </c>
      <c r="H129" s="420">
        <f t="shared" ref="H129:H133" si="308">IFERROR(G129/(G129+F129),"S/D")</f>
        <v>1</v>
      </c>
      <c r="I129" s="821">
        <f>IFERROR(SUM(G129:G133)/SUM(F129:G133),"S/D")</f>
        <v>1</v>
      </c>
      <c r="J129" s="565">
        <v>1</v>
      </c>
      <c r="K129" s="436">
        <f>COUNTIFS(Datos!D:D,C129,Datos!AD:AD,$J$1)</f>
        <v>0</v>
      </c>
      <c r="L129" s="437">
        <v>1</v>
      </c>
      <c r="M129" s="420">
        <f t="shared" ref="M129:M133" si="309">IFERROR(L129/(L129+K129),"S/D")</f>
        <v>1</v>
      </c>
      <c r="N129" s="834">
        <f>IFERROR(SUM(L129:L133)/SUM(K129:L133),"S/D")</f>
        <v>0.91666666666666663</v>
      </c>
      <c r="O129" s="565">
        <v>1</v>
      </c>
      <c r="P129" s="436">
        <f>COUNTIFS(Datos!$D:$D,C129,Datos!$AD:$AD,$O$1)</f>
        <v>0</v>
      </c>
      <c r="Q129" s="437">
        <v>1</v>
      </c>
      <c r="R129" s="420">
        <f t="shared" ref="R129:R133" si="310">IFERROR(Q129/(Q129+P129),"S/D")</f>
        <v>1</v>
      </c>
      <c r="S129" s="821">
        <f t="shared" ref="S129" si="311">IFERROR(SUM(Q129:Q133)/SUM(P129:Q133),"S/D")</f>
        <v>0.66666666666666663</v>
      </c>
      <c r="T129" s="565">
        <v>1</v>
      </c>
      <c r="U129" s="436">
        <f>COUNTIFS(Datos!$D:$D,C129,Datos!$AD:$AD,$T$1)</f>
        <v>0</v>
      </c>
      <c r="V129" s="437">
        <v>0</v>
      </c>
      <c r="W129" s="420" t="str">
        <f t="shared" ref="W129:W133" si="312">IFERROR(V129/(V129+U129),"S/D")</f>
        <v>S/D</v>
      </c>
      <c r="X129" s="821">
        <f t="shared" ref="X129" si="313">IFERROR(SUM(V129:V133)/SUM(U129:V133),"S/D")</f>
        <v>1</v>
      </c>
      <c r="Y129" s="565">
        <v>0</v>
      </c>
      <c r="Z129" s="436">
        <f>COUNTIFS(Datos!$D:$D,C129,Datos!$AD:$AD,$Y$1)</f>
        <v>0</v>
      </c>
      <c r="AA129" s="437">
        <v>0</v>
      </c>
      <c r="AB129" s="420" t="str">
        <f t="shared" ref="AB129:AB133" si="314">IFERROR(AA129/(AA129+Z129),"S/D")</f>
        <v>S/D</v>
      </c>
      <c r="AC129" s="821" t="str">
        <f t="shared" ref="AC129" si="315">IFERROR(SUM(AA129:AA133)/SUM(Z129:AA133),"S/D")</f>
        <v>S/D</v>
      </c>
      <c r="AD129" s="565">
        <v>0</v>
      </c>
      <c r="AE129" s="436">
        <f>COUNTIFS(Datos!$D:$D,C129,Datos!$AD:$AD,$AD$1)</f>
        <v>0</v>
      </c>
      <c r="AF129" s="437">
        <v>0</v>
      </c>
      <c r="AG129" s="420" t="str">
        <f t="shared" ref="AG129:AG133" si="316">IFERROR(AF129/(AF129+AE129),"S/D")</f>
        <v>S/D</v>
      </c>
      <c r="AH129" s="821">
        <f t="shared" ref="AH129" si="317">IFERROR(SUM(AF129:AF133)/SUM(AE129:AF133),"S/D")</f>
        <v>1</v>
      </c>
      <c r="AI129" s="565">
        <v>0</v>
      </c>
      <c r="AJ129" s="436">
        <f>COUNTIFS(Datos!$D:$D,C129,Datos!$AD:$AD,$AI$1)</f>
        <v>0</v>
      </c>
      <c r="AK129" s="437">
        <v>0</v>
      </c>
      <c r="AL129" s="420" t="str">
        <f t="shared" ref="AL129:AL133" si="318">IFERROR(AK129/(AK129+AJ129),"S/D")</f>
        <v>S/D</v>
      </c>
      <c r="AM129" s="821">
        <f t="shared" ref="AM129" si="319">IFERROR(SUM(AK129:AK133)/SUM(AJ129:AK133),"S/D")</f>
        <v>1</v>
      </c>
      <c r="AN129" s="565">
        <v>0</v>
      </c>
      <c r="AO129" s="436">
        <f>COUNTIFS(Datos!$D:$D,C129,Datos!$AD:$AD,$AN$1)</f>
        <v>0</v>
      </c>
      <c r="AP129" s="437">
        <v>0</v>
      </c>
      <c r="AQ129" s="420" t="str">
        <f t="shared" ref="AQ129:AQ133" si="320">IFERROR(AP129/(AP129+AO129),"S/D")</f>
        <v>S/D</v>
      </c>
      <c r="AR129" s="821">
        <f t="shared" ref="AR129" si="321">IFERROR(SUM(AP129:AP133)/SUM(AO129:AP133),"S/D")</f>
        <v>1</v>
      </c>
      <c r="AS129" s="565">
        <v>1</v>
      </c>
      <c r="AT129" s="436">
        <f>COUNTIFS(Datos!$D:$D,C129,Datos!$AD:$AD,$AS$1)</f>
        <v>0</v>
      </c>
      <c r="AU129" s="437">
        <v>1</v>
      </c>
      <c r="AV129" s="420">
        <f t="shared" ref="AV129:AV133" si="322">IFERROR(AU129/(AU129+AT129),"S/D")</f>
        <v>1</v>
      </c>
      <c r="AW129" s="821">
        <f t="shared" ref="AW129" si="323">IFERROR(SUM(AU129:AU133)/SUM(AT129:AU133),"S/D")</f>
        <v>0.88888888888888884</v>
      </c>
      <c r="AX129" s="565">
        <v>0</v>
      </c>
      <c r="AY129" s="436">
        <f>COUNTIFS(Datos!$D:$D,C129,Datos!$AD:$AD,$AX$1)</f>
        <v>0</v>
      </c>
      <c r="AZ129" s="437">
        <v>0</v>
      </c>
      <c r="BA129" s="420" t="str">
        <f t="shared" ref="BA129:BA133" si="324">IFERROR(AZ129/(AZ129+AY129),"S/D")</f>
        <v>S/D</v>
      </c>
      <c r="BB129" s="821" t="str">
        <f t="shared" ref="BB129" si="325">IFERROR(SUM(AZ129:AZ133)/SUM(AY129:AZ133),"S/D")</f>
        <v>S/D</v>
      </c>
      <c r="BC129" s="565">
        <v>1</v>
      </c>
      <c r="BD129" s="436">
        <f>COUNTIFS(Datos!$D:$D,C129,Datos!$AD:$AD,$BC$1)</f>
        <v>0</v>
      </c>
      <c r="BE129" s="437">
        <v>3</v>
      </c>
      <c r="BF129" s="420">
        <f t="shared" ref="BF129:BF133" si="326">IFERROR(BE129/(BE129+BD129),"S/D")</f>
        <v>1</v>
      </c>
      <c r="BG129" s="821">
        <f t="shared" ref="BG129" si="327">IFERROR(SUM(BE129:BE133)/SUM(BD129:BE133),"S/D")</f>
        <v>1</v>
      </c>
      <c r="BH129" s="565">
        <v>0</v>
      </c>
      <c r="BI129" s="436">
        <f>COUNTIFS(Datos!$D:$D,$C129,Datos!$AD:$AD,BH$1)</f>
        <v>0</v>
      </c>
      <c r="BJ129" s="437">
        <v>0</v>
      </c>
      <c r="BK129" s="420" t="str">
        <f t="shared" ref="BK129:BK133" si="328">IFERROR(BJ129/(BJ129+BI129),"S/D")</f>
        <v>S/D</v>
      </c>
      <c r="BL129" s="821" t="str">
        <f t="shared" ref="BL129" si="329">IFERROR(SUM(BJ129:BJ133)/SUM(BI129:BJ133),"S/D")</f>
        <v>S/D</v>
      </c>
      <c r="BM129" s="565">
        <v>2</v>
      </c>
      <c r="BN129" s="436">
        <f>COUNTIFS(Datos!$D:$D,$C129,Datos!$AD:$AD,BM$1)</f>
        <v>0</v>
      </c>
      <c r="BO129" s="437">
        <v>0</v>
      </c>
      <c r="BP129" s="420" t="str">
        <f t="shared" ref="BP129:BP133" si="330">IFERROR(BO129/(BO129+BN129),"S/D")</f>
        <v>S/D</v>
      </c>
      <c r="BQ129" s="821">
        <f t="shared" ref="BQ129" si="331">IFERROR(SUM(BO129:BO133)/SUM(BN129:BO133),"S/D")</f>
        <v>1</v>
      </c>
      <c r="BR129" s="565"/>
      <c r="BS129" s="436">
        <f>COUNTIFS(Datos!$D:$D,$C129,Datos!$AG:$AG,BR$1)</f>
        <v>0</v>
      </c>
      <c r="BT129" s="437"/>
      <c r="BU129" s="420" t="str">
        <f t="shared" ref="BU129:BU133" si="332">IFERROR(BT129/(BT129+BS129),"S/D")</f>
        <v>S/D</v>
      </c>
      <c r="BV129" s="821" t="str">
        <f t="shared" ref="BV129" si="333">IFERROR(SUM(BT129:BT133)/SUM(BS129:BT133),"S/D")</f>
        <v>S/D</v>
      </c>
      <c r="BW129" s="565"/>
      <c r="BX129" s="436">
        <f>COUNTIFS(Datos!$D:$D,$C129,Datos!$AG:$AG,BW$1)</f>
        <v>0</v>
      </c>
      <c r="BY129" s="437"/>
      <c r="BZ129" s="420" t="str">
        <f t="shared" ref="BZ129:BZ133" si="334">IFERROR(BY129/(BY129+BX129),"S/D")</f>
        <v>S/D</v>
      </c>
      <c r="CA129" s="821" t="str">
        <f t="shared" ref="CA129" si="335">IFERROR(SUM(BY129:BY133)/SUM(BX129:BY133),"S/D")</f>
        <v>S/D</v>
      </c>
      <c r="CB129" s="565"/>
      <c r="CC129" s="436">
        <f>COUNTIFS(Datos!$D:$D,$C129,Datos!$AG:$AG,CB$1)</f>
        <v>0</v>
      </c>
      <c r="CD129" s="437"/>
      <c r="CE129" s="420" t="str">
        <f t="shared" ref="CE129:CE133" si="336">IFERROR(CD129/(CD129+CC129),"S/D")</f>
        <v>S/D</v>
      </c>
      <c r="CF129" s="821" t="str">
        <f t="shared" ref="CF129" si="337">IFERROR(SUM(CD129:CD133)/SUM(CC129:CD133),"S/D")</f>
        <v>S/D</v>
      </c>
      <c r="CG129" s="565"/>
      <c r="CH129" s="436">
        <f>COUNTIFS(Datos!$D:$D,$C129,Datos!$AG:$AG,CG$1)</f>
        <v>0</v>
      </c>
      <c r="CI129" s="437"/>
      <c r="CJ129" s="420" t="str">
        <f t="shared" ref="CJ129:CJ133" si="338">IFERROR(CI129/(CI129+CH129),"S/D")</f>
        <v>S/D</v>
      </c>
      <c r="CK129" s="821" t="str">
        <f t="shared" ref="CK129" si="339">IFERROR(SUM(CI129:CI133)/SUM(CH129:CI133),"S/D")</f>
        <v>S/D</v>
      </c>
      <c r="CL129" s="565"/>
      <c r="CM129" s="436">
        <f>COUNTIFS(Datos!$D:$D,$C129,Datos!$AG:$AG,CL$1)</f>
        <v>0</v>
      </c>
      <c r="CN129" s="437"/>
      <c r="CO129" s="420" t="str">
        <f t="shared" ref="CO129:CO133" si="340">IFERROR(CN129/(CN129+CM129),"S/D")</f>
        <v>S/D</v>
      </c>
      <c r="CP129" s="821" t="str">
        <f t="shared" ref="CP129" si="341">IFERROR(SUM(CN129:CN133)/SUM(CM129:CN133),"S/D")</f>
        <v>S/D</v>
      </c>
      <c r="CQ129" s="565"/>
      <c r="CR129" s="436">
        <f>COUNTIFS(Datos!$D:$D,$C129,Datos!$AG:$AG,CQ$1)</f>
        <v>0</v>
      </c>
      <c r="CS129" s="437"/>
      <c r="CT129" s="420" t="str">
        <f t="shared" ref="CT129:CT133" si="342">IFERROR(CS129/(CS129+CR129),"S/D")</f>
        <v>S/D</v>
      </c>
      <c r="CU129" s="821" t="str">
        <f t="shared" ref="CU129" si="343">IFERROR(SUM(CS129:CS133)/SUM(CR129:CS133),"S/D")</f>
        <v>S/D</v>
      </c>
      <c r="CV129" s="565"/>
      <c r="CW129" s="436">
        <f>COUNTIFS(Datos!$D:$D,$C129,Datos!$AG:$AG,CV$1)</f>
        <v>0</v>
      </c>
      <c r="CX129" s="437"/>
      <c r="CY129" s="420" t="str">
        <f t="shared" ref="CY129:CY133" si="344">IFERROR(CX129/(CX129+CW129),"S/D")</f>
        <v>S/D</v>
      </c>
      <c r="CZ129" s="821" t="str">
        <f t="shared" ref="CZ129" si="345">IFERROR(SUM(CX129:CX133)/SUM(CW129:CX133),"S/D")</f>
        <v>S/D</v>
      </c>
      <c r="DA129" s="565"/>
      <c r="DB129" s="436">
        <f>COUNTIFS(Datos!$D:$D,$C129,Datos!$AG:$AG,DA$1)</f>
        <v>0</v>
      </c>
      <c r="DC129" s="437"/>
      <c r="DD129" s="420" t="str">
        <f t="shared" ref="DD129:DD133" si="346">IFERROR(DC129/(DC129+DB129),"S/D")</f>
        <v>S/D</v>
      </c>
      <c r="DE129" s="821" t="str">
        <f t="shared" ref="DE129" si="347">IFERROR(SUM(DC129:DC133)/SUM(DB129:DC133),"S/D")</f>
        <v>S/D</v>
      </c>
      <c r="DF129" s="565"/>
      <c r="DG129" s="436">
        <f>COUNTIFS(Datos!$D:$D,$C129,Datos!$AG:$AG,DF$1)</f>
        <v>0</v>
      </c>
      <c r="DH129" s="437"/>
      <c r="DI129" s="420" t="str">
        <f t="shared" ref="DI129:DI133" si="348">IFERROR(DH129/(DH129+DG129),"S/D")</f>
        <v>S/D</v>
      </c>
      <c r="DJ129" s="821" t="str">
        <f t="shared" ref="DJ129" si="349">IFERROR(SUM(DH129:DH133)/SUM(DG129:DH133),"S/D")</f>
        <v>S/D</v>
      </c>
    </row>
    <row r="130" spans="1:114" s="656" customFormat="1" ht="15.75" customHeight="1" x14ac:dyDescent="0.25">
      <c r="A130" s="829"/>
      <c r="B130" s="550" t="str">
        <f t="shared" si="307"/>
        <v>Sem44</v>
      </c>
      <c r="C130" s="423">
        <v>43767</v>
      </c>
      <c r="D130" s="832"/>
      <c r="E130" s="554">
        <v>0</v>
      </c>
      <c r="F130" s="432">
        <f>COUNTIFS(Datos!$D:$D,C130,Datos!$AD:$AD,$E$1)</f>
        <v>0</v>
      </c>
      <c r="G130" s="131">
        <v>0</v>
      </c>
      <c r="H130" s="421" t="str">
        <f t="shared" si="308"/>
        <v>S/D</v>
      </c>
      <c r="I130" s="822"/>
      <c r="J130" s="563">
        <v>2</v>
      </c>
      <c r="K130" s="432">
        <f>COUNTIFS(Datos!D:D,C130,Datos!AD:AD,$J$1)</f>
        <v>0</v>
      </c>
      <c r="L130" s="131">
        <v>5</v>
      </c>
      <c r="M130" s="421">
        <f t="shared" si="309"/>
        <v>1</v>
      </c>
      <c r="N130" s="835"/>
      <c r="O130" s="563">
        <v>1</v>
      </c>
      <c r="P130" s="432">
        <f>COUNTIFS(Datos!$D:$D,C130,Datos!$AD:$AD,$O$1)</f>
        <v>0</v>
      </c>
      <c r="Q130" s="131">
        <v>0</v>
      </c>
      <c r="R130" s="421" t="str">
        <f t="shared" si="310"/>
        <v>S/D</v>
      </c>
      <c r="S130" s="822"/>
      <c r="T130" s="563">
        <v>1</v>
      </c>
      <c r="U130" s="432">
        <f>COUNTIFS(Datos!$D:$D,C130,Datos!$AD:$AD,$T$1)</f>
        <v>0</v>
      </c>
      <c r="V130" s="131">
        <v>0</v>
      </c>
      <c r="W130" s="421" t="str">
        <f t="shared" si="312"/>
        <v>S/D</v>
      </c>
      <c r="X130" s="822"/>
      <c r="Y130" s="563">
        <v>0</v>
      </c>
      <c r="Z130" s="432">
        <f>COUNTIFS(Datos!$D:$D,C130,Datos!$AD:$AD,$Y$1)</f>
        <v>0</v>
      </c>
      <c r="AA130" s="131">
        <v>0</v>
      </c>
      <c r="AB130" s="421" t="str">
        <f t="shared" si="314"/>
        <v>S/D</v>
      </c>
      <c r="AC130" s="822"/>
      <c r="AD130" s="563">
        <v>1</v>
      </c>
      <c r="AE130" s="432">
        <f>COUNTIFS(Datos!$D:$D,C130,Datos!$AD:$AD,$AD$1)</f>
        <v>0</v>
      </c>
      <c r="AF130" s="131">
        <v>0</v>
      </c>
      <c r="AG130" s="421" t="str">
        <f t="shared" si="316"/>
        <v>S/D</v>
      </c>
      <c r="AH130" s="822"/>
      <c r="AI130" s="563">
        <v>0</v>
      </c>
      <c r="AJ130" s="432">
        <f>COUNTIFS(Datos!$D:$D,C130,Datos!$AD:$AD,$AI$1)</f>
        <v>0</v>
      </c>
      <c r="AK130" s="131">
        <v>0</v>
      </c>
      <c r="AL130" s="421" t="str">
        <f t="shared" si="318"/>
        <v>S/D</v>
      </c>
      <c r="AM130" s="822"/>
      <c r="AN130" s="563">
        <v>0</v>
      </c>
      <c r="AO130" s="432">
        <f>COUNTIFS(Datos!$D:$D,C130,Datos!$AD:$AD,$AN$1)</f>
        <v>0</v>
      </c>
      <c r="AP130" s="131">
        <v>0</v>
      </c>
      <c r="AQ130" s="421" t="str">
        <f t="shared" si="320"/>
        <v>S/D</v>
      </c>
      <c r="AR130" s="822"/>
      <c r="AS130" s="563">
        <v>2</v>
      </c>
      <c r="AT130" s="432">
        <f>COUNTIFS(Datos!$D:$D,C130,Datos!$AD:$AD,$AS$1)</f>
        <v>0</v>
      </c>
      <c r="AU130" s="131">
        <v>1</v>
      </c>
      <c r="AV130" s="421">
        <f t="shared" si="322"/>
        <v>1</v>
      </c>
      <c r="AW130" s="822"/>
      <c r="AX130" s="563">
        <v>0</v>
      </c>
      <c r="AY130" s="432">
        <f>COUNTIFS(Datos!$D:$D,C130,Datos!$AD:$AD,$AX$1)</f>
        <v>0</v>
      </c>
      <c r="AZ130" s="131">
        <v>0</v>
      </c>
      <c r="BA130" s="421" t="str">
        <f t="shared" si="324"/>
        <v>S/D</v>
      </c>
      <c r="BB130" s="822"/>
      <c r="BC130" s="563">
        <v>0</v>
      </c>
      <c r="BD130" s="432">
        <f>COUNTIFS(Datos!$D:$D,C130,Datos!$AD:$AD,$BC$1)</f>
        <v>0</v>
      </c>
      <c r="BE130" s="131">
        <v>0</v>
      </c>
      <c r="BF130" s="421" t="str">
        <f t="shared" si="326"/>
        <v>S/D</v>
      </c>
      <c r="BG130" s="822"/>
      <c r="BH130" s="563">
        <v>0</v>
      </c>
      <c r="BI130" s="432">
        <f>COUNTIFS(Datos!$D:$D,$C130,Datos!$AD:$AD,BH$1)</f>
        <v>0</v>
      </c>
      <c r="BJ130" s="131">
        <v>0</v>
      </c>
      <c r="BK130" s="421" t="str">
        <f t="shared" si="328"/>
        <v>S/D</v>
      </c>
      <c r="BL130" s="822"/>
      <c r="BM130" s="563">
        <v>1</v>
      </c>
      <c r="BN130" s="432">
        <f>COUNTIFS(Datos!$D:$D,$C130,Datos!$AD:$AD,BM$1)</f>
        <v>0</v>
      </c>
      <c r="BO130" s="131">
        <v>1</v>
      </c>
      <c r="BP130" s="421">
        <f t="shared" si="330"/>
        <v>1</v>
      </c>
      <c r="BQ130" s="822"/>
      <c r="BR130" s="563"/>
      <c r="BS130" s="432">
        <f>COUNTIFS(Datos!$D:$D,$C130,Datos!$AG:$AG,BR$1)</f>
        <v>0</v>
      </c>
      <c r="BT130" s="131"/>
      <c r="BU130" s="421" t="str">
        <f t="shared" si="332"/>
        <v>S/D</v>
      </c>
      <c r="BV130" s="822"/>
      <c r="BW130" s="563"/>
      <c r="BX130" s="432">
        <f>COUNTIFS(Datos!$D:$D,$C130,Datos!$AG:$AG,BW$1)</f>
        <v>0</v>
      </c>
      <c r="BY130" s="131"/>
      <c r="BZ130" s="421" t="str">
        <f t="shared" si="334"/>
        <v>S/D</v>
      </c>
      <c r="CA130" s="822"/>
      <c r="CB130" s="563"/>
      <c r="CC130" s="432">
        <f>COUNTIFS(Datos!$D:$D,$C130,Datos!$AG:$AG,CB$1)</f>
        <v>0</v>
      </c>
      <c r="CD130" s="131"/>
      <c r="CE130" s="421" t="str">
        <f t="shared" si="336"/>
        <v>S/D</v>
      </c>
      <c r="CF130" s="822"/>
      <c r="CG130" s="563"/>
      <c r="CH130" s="432">
        <f>COUNTIFS(Datos!$D:$D,$C130,Datos!$AG:$AG,CG$1)</f>
        <v>0</v>
      </c>
      <c r="CI130" s="131"/>
      <c r="CJ130" s="421" t="str">
        <f t="shared" si="338"/>
        <v>S/D</v>
      </c>
      <c r="CK130" s="822"/>
      <c r="CL130" s="563"/>
      <c r="CM130" s="432">
        <f>COUNTIFS(Datos!$D:$D,$C130,Datos!$AG:$AG,CL$1)</f>
        <v>0</v>
      </c>
      <c r="CN130" s="131"/>
      <c r="CO130" s="421" t="str">
        <f t="shared" si="340"/>
        <v>S/D</v>
      </c>
      <c r="CP130" s="822"/>
      <c r="CQ130" s="563"/>
      <c r="CR130" s="432">
        <f>COUNTIFS(Datos!$D:$D,$C130,Datos!$AG:$AG,CQ$1)</f>
        <v>0</v>
      </c>
      <c r="CS130" s="131"/>
      <c r="CT130" s="421" t="str">
        <f t="shared" si="342"/>
        <v>S/D</v>
      </c>
      <c r="CU130" s="822"/>
      <c r="CV130" s="563"/>
      <c r="CW130" s="432">
        <f>COUNTIFS(Datos!$D:$D,$C130,Datos!$AG:$AG,CV$1)</f>
        <v>0</v>
      </c>
      <c r="CX130" s="131"/>
      <c r="CY130" s="421" t="str">
        <f t="shared" si="344"/>
        <v>S/D</v>
      </c>
      <c r="CZ130" s="822"/>
      <c r="DA130" s="563"/>
      <c r="DB130" s="432">
        <f>COUNTIFS(Datos!$D:$D,$C130,Datos!$AG:$AG,DA$1)</f>
        <v>0</v>
      </c>
      <c r="DC130" s="131"/>
      <c r="DD130" s="421" t="str">
        <f t="shared" si="346"/>
        <v>S/D</v>
      </c>
      <c r="DE130" s="822"/>
      <c r="DF130" s="563"/>
      <c r="DG130" s="432">
        <f>COUNTIFS(Datos!$D:$D,$C130,Datos!$AG:$AG,DF$1)</f>
        <v>0</v>
      </c>
      <c r="DH130" s="131"/>
      <c r="DI130" s="421" t="str">
        <f t="shared" si="348"/>
        <v>S/D</v>
      </c>
      <c r="DJ130" s="822"/>
    </row>
    <row r="131" spans="1:114" s="656" customFormat="1" ht="15.75" customHeight="1" x14ac:dyDescent="0.25">
      <c r="A131" s="829"/>
      <c r="B131" s="550" t="str">
        <f t="shared" si="307"/>
        <v>Sem44</v>
      </c>
      <c r="C131" s="423">
        <v>43768</v>
      </c>
      <c r="D131" s="832"/>
      <c r="E131" s="554">
        <v>0</v>
      </c>
      <c r="F131" s="432">
        <f>COUNTIFS(Datos!$D:$D,C131,Datos!$AD:$AD,$E$1)</f>
        <v>0</v>
      </c>
      <c r="G131" s="131">
        <v>0</v>
      </c>
      <c r="H131" s="421" t="str">
        <f t="shared" si="308"/>
        <v>S/D</v>
      </c>
      <c r="I131" s="822"/>
      <c r="J131" s="563">
        <v>2</v>
      </c>
      <c r="K131" s="432">
        <f>COUNTIFS(Datos!D:D,C131,Datos!AD:AD,$J$1)</f>
        <v>0</v>
      </c>
      <c r="L131" s="131">
        <v>6</v>
      </c>
      <c r="M131" s="421">
        <f t="shared" si="309"/>
        <v>1</v>
      </c>
      <c r="N131" s="835"/>
      <c r="O131" s="563">
        <v>0</v>
      </c>
      <c r="P131" s="432">
        <f>COUNTIFS(Datos!$D:$D,C131,Datos!$AD:$AD,$O$1)</f>
        <v>0</v>
      </c>
      <c r="Q131" s="131">
        <v>0</v>
      </c>
      <c r="R131" s="421" t="str">
        <f t="shared" si="310"/>
        <v>S/D</v>
      </c>
      <c r="S131" s="822"/>
      <c r="T131" s="563">
        <v>1</v>
      </c>
      <c r="U131" s="432">
        <f>COUNTIFS(Datos!$D:$D,C131,Datos!$AD:$AD,$T$1)</f>
        <v>0</v>
      </c>
      <c r="V131" s="131">
        <v>0</v>
      </c>
      <c r="W131" s="421" t="str">
        <f t="shared" si="312"/>
        <v>S/D</v>
      </c>
      <c r="X131" s="822"/>
      <c r="Y131" s="563">
        <v>0</v>
      </c>
      <c r="Z131" s="432">
        <f>COUNTIFS(Datos!$D:$D,C131,Datos!$AD:$AD,$Y$1)</f>
        <v>0</v>
      </c>
      <c r="AA131" s="131">
        <v>0</v>
      </c>
      <c r="AB131" s="421" t="str">
        <f t="shared" si="314"/>
        <v>S/D</v>
      </c>
      <c r="AC131" s="822"/>
      <c r="AD131" s="563">
        <v>1</v>
      </c>
      <c r="AE131" s="432">
        <f>COUNTIFS(Datos!$D:$D,C131,Datos!$AD:$AD,$AD$1)</f>
        <v>0</v>
      </c>
      <c r="AF131" s="131">
        <v>1</v>
      </c>
      <c r="AG131" s="421">
        <f t="shared" si="316"/>
        <v>1</v>
      </c>
      <c r="AH131" s="822"/>
      <c r="AI131" s="563">
        <v>1</v>
      </c>
      <c r="AJ131" s="432">
        <f>COUNTIFS(Datos!$D:$D,C131,Datos!$AD:$AD,$AI$1)</f>
        <v>0</v>
      </c>
      <c r="AK131" s="131">
        <v>3</v>
      </c>
      <c r="AL131" s="421">
        <f t="shared" si="318"/>
        <v>1</v>
      </c>
      <c r="AM131" s="822"/>
      <c r="AN131" s="563">
        <v>1</v>
      </c>
      <c r="AO131" s="432">
        <f>COUNTIFS(Datos!$D:$D,C131,Datos!$AD:$AD,$AN$1)</f>
        <v>0</v>
      </c>
      <c r="AP131" s="131">
        <v>1</v>
      </c>
      <c r="AQ131" s="421">
        <f t="shared" si="320"/>
        <v>1</v>
      </c>
      <c r="AR131" s="822"/>
      <c r="AS131" s="563">
        <v>2</v>
      </c>
      <c r="AT131" s="432">
        <f>COUNTIFS(Datos!$D:$D,C131,Datos!$AD:$AD,$AS$1)</f>
        <v>1</v>
      </c>
      <c r="AU131" s="131">
        <v>3</v>
      </c>
      <c r="AV131" s="421">
        <f t="shared" si="322"/>
        <v>0.75</v>
      </c>
      <c r="AW131" s="822"/>
      <c r="AX131" s="563">
        <v>0</v>
      </c>
      <c r="AY131" s="432">
        <f>COUNTIFS(Datos!$D:$D,C131,Datos!$AD:$AD,$AX$1)</f>
        <v>0</v>
      </c>
      <c r="AZ131" s="131">
        <v>0</v>
      </c>
      <c r="BA131" s="421" t="str">
        <f t="shared" si="324"/>
        <v>S/D</v>
      </c>
      <c r="BB131" s="822"/>
      <c r="BC131" s="563">
        <v>0</v>
      </c>
      <c r="BD131" s="432">
        <f>COUNTIFS(Datos!$D:$D,C131,Datos!$AD:$AD,$BC$1)</f>
        <v>0</v>
      </c>
      <c r="BE131" s="131">
        <v>0</v>
      </c>
      <c r="BF131" s="421" t="str">
        <f t="shared" si="326"/>
        <v>S/D</v>
      </c>
      <c r="BG131" s="822"/>
      <c r="BH131" s="563">
        <v>0</v>
      </c>
      <c r="BI131" s="432">
        <f>COUNTIFS(Datos!$D:$D,$C131,Datos!$AD:$AD,BH$1)</f>
        <v>0</v>
      </c>
      <c r="BJ131" s="131">
        <v>0</v>
      </c>
      <c r="BK131" s="421" t="str">
        <f t="shared" si="328"/>
        <v>S/D</v>
      </c>
      <c r="BL131" s="822"/>
      <c r="BM131" s="563">
        <v>0</v>
      </c>
      <c r="BN131" s="432">
        <f>COUNTIFS(Datos!$D:$D,$C131,Datos!$AD:$AD,BM$1)</f>
        <v>0</v>
      </c>
      <c r="BO131" s="131">
        <v>0</v>
      </c>
      <c r="BP131" s="421" t="str">
        <f t="shared" si="330"/>
        <v>S/D</v>
      </c>
      <c r="BQ131" s="822"/>
      <c r="BR131" s="563"/>
      <c r="BS131" s="432">
        <f>COUNTIFS(Datos!$D:$D,$C131,Datos!$AG:$AG,BR$1)</f>
        <v>0</v>
      </c>
      <c r="BT131" s="131"/>
      <c r="BU131" s="421" t="str">
        <f t="shared" si="332"/>
        <v>S/D</v>
      </c>
      <c r="BV131" s="822"/>
      <c r="BW131" s="563"/>
      <c r="BX131" s="432">
        <f>COUNTIFS(Datos!$D:$D,$C131,Datos!$AG:$AG,BW$1)</f>
        <v>0</v>
      </c>
      <c r="BY131" s="131"/>
      <c r="BZ131" s="421" t="str">
        <f t="shared" si="334"/>
        <v>S/D</v>
      </c>
      <c r="CA131" s="822"/>
      <c r="CB131" s="563"/>
      <c r="CC131" s="432">
        <f>COUNTIFS(Datos!$D:$D,$C131,Datos!$AG:$AG,CB$1)</f>
        <v>0</v>
      </c>
      <c r="CD131" s="131"/>
      <c r="CE131" s="421" t="str">
        <f t="shared" si="336"/>
        <v>S/D</v>
      </c>
      <c r="CF131" s="822"/>
      <c r="CG131" s="563"/>
      <c r="CH131" s="432">
        <f>COUNTIFS(Datos!$D:$D,$C131,Datos!$AG:$AG,CG$1)</f>
        <v>0</v>
      </c>
      <c r="CI131" s="131"/>
      <c r="CJ131" s="421" t="str">
        <f t="shared" si="338"/>
        <v>S/D</v>
      </c>
      <c r="CK131" s="822"/>
      <c r="CL131" s="563"/>
      <c r="CM131" s="432">
        <f>COUNTIFS(Datos!$D:$D,$C131,Datos!$AG:$AG,CL$1)</f>
        <v>0</v>
      </c>
      <c r="CN131" s="131"/>
      <c r="CO131" s="421" t="str">
        <f t="shared" si="340"/>
        <v>S/D</v>
      </c>
      <c r="CP131" s="822"/>
      <c r="CQ131" s="563"/>
      <c r="CR131" s="432">
        <f>COUNTIFS(Datos!$D:$D,$C131,Datos!$AG:$AG,CQ$1)</f>
        <v>0</v>
      </c>
      <c r="CS131" s="131"/>
      <c r="CT131" s="421" t="str">
        <f t="shared" si="342"/>
        <v>S/D</v>
      </c>
      <c r="CU131" s="822"/>
      <c r="CV131" s="563"/>
      <c r="CW131" s="432">
        <f>COUNTIFS(Datos!$D:$D,$C131,Datos!$AG:$AG,CV$1)</f>
        <v>0</v>
      </c>
      <c r="CX131" s="131"/>
      <c r="CY131" s="421" t="str">
        <f t="shared" si="344"/>
        <v>S/D</v>
      </c>
      <c r="CZ131" s="822"/>
      <c r="DA131" s="563"/>
      <c r="DB131" s="432">
        <f>COUNTIFS(Datos!$D:$D,$C131,Datos!$AG:$AG,DA$1)</f>
        <v>0</v>
      </c>
      <c r="DC131" s="131"/>
      <c r="DD131" s="421" t="str">
        <f t="shared" si="346"/>
        <v>S/D</v>
      </c>
      <c r="DE131" s="822"/>
      <c r="DF131" s="563"/>
      <c r="DG131" s="432">
        <f>COUNTIFS(Datos!$D:$D,$C131,Datos!$AG:$AG,DF$1)</f>
        <v>0</v>
      </c>
      <c r="DH131" s="131"/>
      <c r="DI131" s="421" t="str">
        <f t="shared" si="348"/>
        <v>S/D</v>
      </c>
      <c r="DJ131" s="822"/>
    </row>
    <row r="132" spans="1:114" s="656" customFormat="1" ht="15.75" customHeight="1" x14ac:dyDescent="0.25">
      <c r="A132" s="829"/>
      <c r="B132" s="550" t="str">
        <f t="shared" si="307"/>
        <v>Sem44</v>
      </c>
      <c r="C132" s="423">
        <v>43769</v>
      </c>
      <c r="D132" s="832"/>
      <c r="E132" s="554">
        <v>0</v>
      </c>
      <c r="F132" s="432">
        <f>COUNTIFS(Datos!$D:$D,C132,Datos!$AD:$AD,$E$1)</f>
        <v>0</v>
      </c>
      <c r="G132" s="131">
        <v>0</v>
      </c>
      <c r="H132" s="421" t="str">
        <f t="shared" si="308"/>
        <v>S/D</v>
      </c>
      <c r="I132" s="822"/>
      <c r="J132" s="563">
        <v>2</v>
      </c>
      <c r="K132" s="432">
        <f>COUNTIFS(Datos!D:D,C132,Datos!AD:AD,$J$1)</f>
        <v>1</v>
      </c>
      <c r="L132" s="131">
        <v>8</v>
      </c>
      <c r="M132" s="421">
        <f t="shared" si="309"/>
        <v>0.88888888888888884</v>
      </c>
      <c r="N132" s="835"/>
      <c r="O132" s="563">
        <v>2</v>
      </c>
      <c r="P132" s="432">
        <f>COUNTIFS(Datos!$D:$D,C132,Datos!$AD:$AD,$O$1)</f>
        <v>1</v>
      </c>
      <c r="Q132" s="131">
        <v>1</v>
      </c>
      <c r="R132" s="421">
        <f t="shared" si="310"/>
        <v>0.5</v>
      </c>
      <c r="S132" s="822"/>
      <c r="T132" s="563">
        <v>0</v>
      </c>
      <c r="U132" s="432">
        <f>COUNTIFS(Datos!$D:$D,C132,Datos!$AD:$AD,$T$1)</f>
        <v>0</v>
      </c>
      <c r="V132" s="131">
        <v>0</v>
      </c>
      <c r="W132" s="421" t="str">
        <f t="shared" si="312"/>
        <v>S/D</v>
      </c>
      <c r="X132" s="822"/>
      <c r="Y132" s="563">
        <v>0</v>
      </c>
      <c r="Z132" s="432">
        <f>COUNTIFS(Datos!$D:$D,C132,Datos!$AD:$AD,$Y$1)</f>
        <v>0</v>
      </c>
      <c r="AA132" s="131">
        <v>0</v>
      </c>
      <c r="AB132" s="421" t="str">
        <f t="shared" si="314"/>
        <v>S/D</v>
      </c>
      <c r="AC132" s="822"/>
      <c r="AD132" s="563">
        <v>0</v>
      </c>
      <c r="AE132" s="432">
        <f>COUNTIFS(Datos!$D:$D,C132,Datos!$AD:$AD,$AD$1)</f>
        <v>0</v>
      </c>
      <c r="AF132" s="131">
        <v>0</v>
      </c>
      <c r="AG132" s="421" t="str">
        <f t="shared" si="316"/>
        <v>S/D</v>
      </c>
      <c r="AH132" s="822"/>
      <c r="AI132" s="563">
        <v>0</v>
      </c>
      <c r="AJ132" s="432">
        <f>COUNTIFS(Datos!$D:$D,C132,Datos!$AD:$AD,$AI$1)</f>
        <v>0</v>
      </c>
      <c r="AK132" s="131">
        <v>0</v>
      </c>
      <c r="AL132" s="421" t="str">
        <f t="shared" si="318"/>
        <v>S/D</v>
      </c>
      <c r="AM132" s="822"/>
      <c r="AN132" s="563">
        <v>0</v>
      </c>
      <c r="AO132" s="432">
        <f>COUNTIFS(Datos!$D:$D,C132,Datos!$AD:$AD,$AN$1)</f>
        <v>0</v>
      </c>
      <c r="AP132" s="131">
        <v>0</v>
      </c>
      <c r="AQ132" s="421" t="str">
        <f t="shared" si="320"/>
        <v>S/D</v>
      </c>
      <c r="AR132" s="822"/>
      <c r="AS132" s="563">
        <v>2</v>
      </c>
      <c r="AT132" s="432">
        <f>COUNTIFS(Datos!$D:$D,C132,Datos!$AD:$AD,$AS$1)</f>
        <v>0</v>
      </c>
      <c r="AU132" s="131">
        <v>1</v>
      </c>
      <c r="AV132" s="421">
        <f t="shared" si="322"/>
        <v>1</v>
      </c>
      <c r="AW132" s="822"/>
      <c r="AX132" s="563">
        <v>0</v>
      </c>
      <c r="AY132" s="432">
        <f>COUNTIFS(Datos!$D:$D,C132,Datos!$AD:$AD,$AX$1)</f>
        <v>0</v>
      </c>
      <c r="AZ132" s="131">
        <v>0</v>
      </c>
      <c r="BA132" s="421" t="str">
        <f t="shared" si="324"/>
        <v>S/D</v>
      </c>
      <c r="BB132" s="822"/>
      <c r="BC132" s="563">
        <v>0</v>
      </c>
      <c r="BD132" s="432">
        <f>COUNTIFS(Datos!$D:$D,C132,Datos!$AD:$AD,$BC$1)</f>
        <v>0</v>
      </c>
      <c r="BE132" s="131">
        <v>0</v>
      </c>
      <c r="BF132" s="421" t="str">
        <f t="shared" si="326"/>
        <v>S/D</v>
      </c>
      <c r="BG132" s="822"/>
      <c r="BH132" s="563">
        <v>0</v>
      </c>
      <c r="BI132" s="432">
        <f>COUNTIFS(Datos!$D:$D,$C132,Datos!$AD:$AD,BH$1)</f>
        <v>0</v>
      </c>
      <c r="BJ132" s="131">
        <v>0</v>
      </c>
      <c r="BK132" s="421" t="str">
        <f t="shared" si="328"/>
        <v>S/D</v>
      </c>
      <c r="BL132" s="822"/>
      <c r="BM132" s="563">
        <v>2</v>
      </c>
      <c r="BN132" s="432">
        <f>COUNTIFS(Datos!$D:$D,$C132,Datos!$AD:$AD,BM$1)</f>
        <v>0</v>
      </c>
      <c r="BO132" s="131">
        <v>0</v>
      </c>
      <c r="BP132" s="421" t="str">
        <f t="shared" si="330"/>
        <v>S/D</v>
      </c>
      <c r="BQ132" s="822"/>
      <c r="BR132" s="563"/>
      <c r="BS132" s="432">
        <f>COUNTIFS(Datos!$D:$D,$C132,Datos!$AG:$AG,BR$1)</f>
        <v>0</v>
      </c>
      <c r="BT132" s="131"/>
      <c r="BU132" s="421" t="str">
        <f t="shared" si="332"/>
        <v>S/D</v>
      </c>
      <c r="BV132" s="822"/>
      <c r="BW132" s="563"/>
      <c r="BX132" s="432">
        <f>COUNTIFS(Datos!$D:$D,$C132,Datos!$AG:$AG,BW$1)</f>
        <v>0</v>
      </c>
      <c r="BY132" s="131"/>
      <c r="BZ132" s="421" t="str">
        <f t="shared" si="334"/>
        <v>S/D</v>
      </c>
      <c r="CA132" s="822"/>
      <c r="CB132" s="563"/>
      <c r="CC132" s="432">
        <f>COUNTIFS(Datos!$D:$D,$C132,Datos!$AG:$AG,CB$1)</f>
        <v>0</v>
      </c>
      <c r="CD132" s="131"/>
      <c r="CE132" s="421" t="str">
        <f t="shared" si="336"/>
        <v>S/D</v>
      </c>
      <c r="CF132" s="822"/>
      <c r="CG132" s="563"/>
      <c r="CH132" s="432">
        <f>COUNTIFS(Datos!$D:$D,$C132,Datos!$AG:$AG,CG$1)</f>
        <v>0</v>
      </c>
      <c r="CI132" s="131"/>
      <c r="CJ132" s="421" t="str">
        <f t="shared" si="338"/>
        <v>S/D</v>
      </c>
      <c r="CK132" s="822"/>
      <c r="CL132" s="563"/>
      <c r="CM132" s="432">
        <f>COUNTIFS(Datos!$D:$D,$C132,Datos!$AG:$AG,CL$1)</f>
        <v>0</v>
      </c>
      <c r="CN132" s="131"/>
      <c r="CO132" s="421" t="str">
        <f t="shared" si="340"/>
        <v>S/D</v>
      </c>
      <c r="CP132" s="822"/>
      <c r="CQ132" s="563"/>
      <c r="CR132" s="432">
        <f>COUNTIFS(Datos!$D:$D,$C132,Datos!$AG:$AG,CQ$1)</f>
        <v>0</v>
      </c>
      <c r="CS132" s="131"/>
      <c r="CT132" s="421" t="str">
        <f t="shared" si="342"/>
        <v>S/D</v>
      </c>
      <c r="CU132" s="822"/>
      <c r="CV132" s="563"/>
      <c r="CW132" s="432">
        <f>COUNTIFS(Datos!$D:$D,$C132,Datos!$AG:$AG,CV$1)</f>
        <v>0</v>
      </c>
      <c r="CX132" s="131"/>
      <c r="CY132" s="421" t="str">
        <f t="shared" si="344"/>
        <v>S/D</v>
      </c>
      <c r="CZ132" s="822"/>
      <c r="DA132" s="563"/>
      <c r="DB132" s="432">
        <f>COUNTIFS(Datos!$D:$D,$C132,Datos!$AG:$AG,DA$1)</f>
        <v>0</v>
      </c>
      <c r="DC132" s="131"/>
      <c r="DD132" s="421" t="str">
        <f t="shared" si="346"/>
        <v>S/D</v>
      </c>
      <c r="DE132" s="822"/>
      <c r="DF132" s="563"/>
      <c r="DG132" s="432">
        <f>COUNTIFS(Datos!$D:$D,$C132,Datos!$AG:$AG,DF$1)</f>
        <v>0</v>
      </c>
      <c r="DH132" s="131"/>
      <c r="DI132" s="421" t="str">
        <f t="shared" si="348"/>
        <v>S/D</v>
      </c>
      <c r="DJ132" s="822"/>
    </row>
    <row r="133" spans="1:114" s="99" customFormat="1" ht="15.75" customHeight="1" thickBot="1" x14ac:dyDescent="0.3">
      <c r="A133" s="830"/>
      <c r="B133" s="551" t="str">
        <f t="shared" si="307"/>
        <v>Sem44</v>
      </c>
      <c r="C133" s="425">
        <v>43770</v>
      </c>
      <c r="D133" s="833"/>
      <c r="E133" s="555">
        <v>1</v>
      </c>
      <c r="F133" s="440">
        <f>COUNTIFS(Datos!$D:$D,C133,Datos!$AD:$AD,$E$1)</f>
        <v>0</v>
      </c>
      <c r="G133" s="441">
        <v>1</v>
      </c>
      <c r="H133" s="422">
        <f t="shared" si="308"/>
        <v>1</v>
      </c>
      <c r="I133" s="823"/>
      <c r="J133" s="564">
        <v>1</v>
      </c>
      <c r="K133" s="440">
        <f>COUNTIFS(Datos!D:D,C133,Datos!AD:AD,$J$1)</f>
        <v>1</v>
      </c>
      <c r="L133" s="441">
        <v>2</v>
      </c>
      <c r="M133" s="422">
        <f t="shared" si="309"/>
        <v>0.66666666666666663</v>
      </c>
      <c r="N133" s="836"/>
      <c r="O133" s="564">
        <v>0</v>
      </c>
      <c r="P133" s="440">
        <f>COUNTIFS(Datos!$D:$D,C133,Datos!$AD:$AD,$O$1)</f>
        <v>0</v>
      </c>
      <c r="Q133" s="441">
        <v>0</v>
      </c>
      <c r="R133" s="422" t="str">
        <f t="shared" si="310"/>
        <v>S/D</v>
      </c>
      <c r="S133" s="823"/>
      <c r="T133" s="564">
        <v>2</v>
      </c>
      <c r="U133" s="440">
        <f>COUNTIFS(Datos!$D:$D,C133,Datos!$AD:$AD,$T$1)</f>
        <v>0</v>
      </c>
      <c r="V133" s="441">
        <v>1</v>
      </c>
      <c r="W133" s="422">
        <f t="shared" si="312"/>
        <v>1</v>
      </c>
      <c r="X133" s="823"/>
      <c r="Y133" s="564">
        <v>0</v>
      </c>
      <c r="Z133" s="440">
        <f>COUNTIFS(Datos!$D:$D,C133,Datos!$AD:$AD,$Y$1)</f>
        <v>0</v>
      </c>
      <c r="AA133" s="441">
        <v>0</v>
      </c>
      <c r="AB133" s="422" t="str">
        <f t="shared" si="314"/>
        <v>S/D</v>
      </c>
      <c r="AC133" s="823"/>
      <c r="AD133" s="564">
        <v>1</v>
      </c>
      <c r="AE133" s="440">
        <f>COUNTIFS(Datos!$D:$D,C133,Datos!$AD:$AD,$AD$1)</f>
        <v>0</v>
      </c>
      <c r="AF133" s="441">
        <v>1</v>
      </c>
      <c r="AG133" s="422">
        <f t="shared" si="316"/>
        <v>1</v>
      </c>
      <c r="AH133" s="823"/>
      <c r="AI133" s="564">
        <v>1</v>
      </c>
      <c r="AJ133" s="440">
        <f>COUNTIFS(Datos!$D:$D,C133,Datos!$AD:$AD,$AI$1)</f>
        <v>0</v>
      </c>
      <c r="AK133" s="441">
        <v>1</v>
      </c>
      <c r="AL133" s="422">
        <f t="shared" si="318"/>
        <v>1</v>
      </c>
      <c r="AM133" s="823"/>
      <c r="AN133" s="564">
        <v>0</v>
      </c>
      <c r="AO133" s="440">
        <f>COUNTIFS(Datos!$D:$D,C133,Datos!$AD:$AD,$AN$1)</f>
        <v>0</v>
      </c>
      <c r="AP133" s="441">
        <v>0</v>
      </c>
      <c r="AQ133" s="422" t="str">
        <f t="shared" si="320"/>
        <v>S/D</v>
      </c>
      <c r="AR133" s="823"/>
      <c r="AS133" s="564">
        <v>1</v>
      </c>
      <c r="AT133" s="440">
        <f>COUNTIFS(Datos!$D:$D,C133,Datos!$AD:$AD,$AS$1)</f>
        <v>0</v>
      </c>
      <c r="AU133" s="441">
        <v>2</v>
      </c>
      <c r="AV133" s="422">
        <f t="shared" si="322"/>
        <v>1</v>
      </c>
      <c r="AW133" s="823"/>
      <c r="AX133" s="564">
        <v>0</v>
      </c>
      <c r="AY133" s="440">
        <f>COUNTIFS(Datos!$D:$D,C133,Datos!$AD:$AD,$AX$1)</f>
        <v>0</v>
      </c>
      <c r="AZ133" s="441">
        <v>0</v>
      </c>
      <c r="BA133" s="422" t="str">
        <f t="shared" si="324"/>
        <v>S/D</v>
      </c>
      <c r="BB133" s="823"/>
      <c r="BC133" s="564">
        <v>1</v>
      </c>
      <c r="BD133" s="440">
        <f>COUNTIFS(Datos!$D:$D,C133,Datos!$AD:$AD,$BC$1)</f>
        <v>0</v>
      </c>
      <c r="BE133" s="441">
        <v>3</v>
      </c>
      <c r="BF133" s="422">
        <f t="shared" si="326"/>
        <v>1</v>
      </c>
      <c r="BG133" s="823"/>
      <c r="BH133" s="564">
        <v>0</v>
      </c>
      <c r="BI133" s="440">
        <f>COUNTIFS(Datos!$D:$D,$C133,Datos!$AD:$AD,BH$1)</f>
        <v>0</v>
      </c>
      <c r="BJ133" s="441">
        <v>0</v>
      </c>
      <c r="BK133" s="422" t="str">
        <f t="shared" si="328"/>
        <v>S/D</v>
      </c>
      <c r="BL133" s="823"/>
      <c r="BM133" s="564">
        <v>0</v>
      </c>
      <c r="BN133" s="440">
        <f>COUNTIFS(Datos!$D:$D,$C133,Datos!$AD:$AD,BM$1)</f>
        <v>0</v>
      </c>
      <c r="BO133" s="441">
        <v>0</v>
      </c>
      <c r="BP133" s="422" t="str">
        <f t="shared" si="330"/>
        <v>S/D</v>
      </c>
      <c r="BQ133" s="823"/>
      <c r="BR133" s="564"/>
      <c r="BS133" s="440">
        <f>COUNTIFS(Datos!$D:$D,$C133,Datos!$AG:$AG,BR$1)</f>
        <v>0</v>
      </c>
      <c r="BT133" s="441"/>
      <c r="BU133" s="422" t="str">
        <f t="shared" si="332"/>
        <v>S/D</v>
      </c>
      <c r="BV133" s="823"/>
      <c r="BW133" s="564"/>
      <c r="BX133" s="440">
        <f>COUNTIFS(Datos!$D:$D,$C133,Datos!$AG:$AG,BW$1)</f>
        <v>0</v>
      </c>
      <c r="BY133" s="441"/>
      <c r="BZ133" s="422" t="str">
        <f t="shared" si="334"/>
        <v>S/D</v>
      </c>
      <c r="CA133" s="823"/>
      <c r="CB133" s="564"/>
      <c r="CC133" s="440">
        <f>COUNTIFS(Datos!$D:$D,$C133,Datos!$AG:$AG,CB$1)</f>
        <v>0</v>
      </c>
      <c r="CD133" s="441"/>
      <c r="CE133" s="422" t="str">
        <f t="shared" si="336"/>
        <v>S/D</v>
      </c>
      <c r="CF133" s="823"/>
      <c r="CG133" s="564"/>
      <c r="CH133" s="440">
        <f>COUNTIFS(Datos!$D:$D,$C133,Datos!$AG:$AG,CG$1)</f>
        <v>0</v>
      </c>
      <c r="CI133" s="441"/>
      <c r="CJ133" s="422" t="str">
        <f t="shared" si="338"/>
        <v>S/D</v>
      </c>
      <c r="CK133" s="823"/>
      <c r="CL133" s="564"/>
      <c r="CM133" s="440">
        <f>COUNTIFS(Datos!$D:$D,$C133,Datos!$AG:$AG,CL$1)</f>
        <v>0</v>
      </c>
      <c r="CN133" s="441"/>
      <c r="CO133" s="422" t="str">
        <f t="shared" si="340"/>
        <v>S/D</v>
      </c>
      <c r="CP133" s="823"/>
      <c r="CQ133" s="564"/>
      <c r="CR133" s="440">
        <f>COUNTIFS(Datos!$D:$D,$C133,Datos!$AG:$AG,CQ$1)</f>
        <v>0</v>
      </c>
      <c r="CS133" s="441"/>
      <c r="CT133" s="422" t="str">
        <f t="shared" si="342"/>
        <v>S/D</v>
      </c>
      <c r="CU133" s="823"/>
      <c r="CV133" s="564"/>
      <c r="CW133" s="440">
        <f>COUNTIFS(Datos!$D:$D,$C133,Datos!$AG:$AG,CV$1)</f>
        <v>0</v>
      </c>
      <c r="CX133" s="441"/>
      <c r="CY133" s="422" t="str">
        <f t="shared" si="344"/>
        <v>S/D</v>
      </c>
      <c r="CZ133" s="823"/>
      <c r="DA133" s="564"/>
      <c r="DB133" s="440">
        <f>COUNTIFS(Datos!$D:$D,$C133,Datos!$AG:$AG,DA$1)</f>
        <v>0</v>
      </c>
      <c r="DC133" s="441"/>
      <c r="DD133" s="422" t="str">
        <f t="shared" si="346"/>
        <v>S/D</v>
      </c>
      <c r="DE133" s="823"/>
      <c r="DF133" s="564"/>
      <c r="DG133" s="440">
        <f>COUNTIFS(Datos!$D:$D,$C133,Datos!$AG:$AG,DF$1)</f>
        <v>0</v>
      </c>
      <c r="DH133" s="441"/>
      <c r="DI133" s="422" t="str">
        <f t="shared" si="348"/>
        <v>S/D</v>
      </c>
      <c r="DJ133" s="823"/>
    </row>
    <row r="134" spans="1:114" s="659" customFormat="1" ht="15.75" customHeight="1" x14ac:dyDescent="0.25">
      <c r="A134" s="828" t="s">
        <v>523</v>
      </c>
      <c r="B134" s="550" t="str">
        <f t="shared" ref="B134:B138" si="350">CONCATENATE("Sem",(WEEKNUM(C134)))</f>
        <v>Sem45</v>
      </c>
      <c r="C134" s="423">
        <v>43773</v>
      </c>
      <c r="D134" s="831">
        <v>0.92</v>
      </c>
      <c r="E134" s="556">
        <v>1</v>
      </c>
      <c r="F134" s="436">
        <f>COUNTIFS(Datos!$D:$D,C134,Datos!$AD:$AD,$E$1)</f>
        <v>0</v>
      </c>
      <c r="G134" s="437">
        <v>1</v>
      </c>
      <c r="H134" s="420">
        <f t="shared" ref="H134:H138" si="351">IFERROR(G134/(G134+F134),"S/D")</f>
        <v>1</v>
      </c>
      <c r="I134" s="821">
        <f>IFERROR(SUM(G134:G138)/SUM(F134:G138),"S/D")</f>
        <v>1</v>
      </c>
      <c r="J134" s="565">
        <v>1</v>
      </c>
      <c r="K134" s="436">
        <f>COUNTIFS(Datos!D:D,C134,Datos!AD:AD,$J$1)</f>
        <v>1</v>
      </c>
      <c r="L134" s="437">
        <v>2</v>
      </c>
      <c r="M134" s="420">
        <f t="shared" ref="M134:M138" si="352">IFERROR(L134/(L134+K134),"S/D")</f>
        <v>0.66666666666666663</v>
      </c>
      <c r="N134" s="834">
        <f>IFERROR(SUM(L134:L138)/SUM(K134:L138),"S/D")</f>
        <v>0.66666666666666663</v>
      </c>
      <c r="O134" s="565">
        <v>1</v>
      </c>
      <c r="P134" s="436">
        <f>COUNTIFS(Datos!$D:$D,C134,Datos!$AD:$AD,$O$1)</f>
        <v>0</v>
      </c>
      <c r="Q134" s="437">
        <v>1</v>
      </c>
      <c r="R134" s="420">
        <f t="shared" ref="R134:R138" si="353">IFERROR(Q134/(Q134+P134),"S/D")</f>
        <v>1</v>
      </c>
      <c r="S134" s="821">
        <f t="shared" ref="S134" si="354">IFERROR(SUM(Q134:Q138)/SUM(P134:Q138),"S/D")</f>
        <v>1</v>
      </c>
      <c r="T134" s="565">
        <v>1</v>
      </c>
      <c r="U134" s="436">
        <f>COUNTIFS(Datos!$D:$D,C134,Datos!$AD:$AD,$T$1)</f>
        <v>0</v>
      </c>
      <c r="V134" s="437">
        <v>0</v>
      </c>
      <c r="W134" s="420" t="str">
        <f t="shared" ref="W134:W138" si="355">IFERROR(V134/(V134+U134),"S/D")</f>
        <v>S/D</v>
      </c>
      <c r="X134" s="821">
        <f t="shared" ref="X134" si="356">IFERROR(SUM(V134:V138)/SUM(U134:V138),"S/D")</f>
        <v>0.66666666666666663</v>
      </c>
      <c r="Y134" s="565">
        <v>0</v>
      </c>
      <c r="Z134" s="436">
        <f>COUNTIFS(Datos!$D:$D,C134,Datos!$AD:$AD,$Y$1)</f>
        <v>0</v>
      </c>
      <c r="AA134" s="437">
        <v>0</v>
      </c>
      <c r="AB134" s="420" t="str">
        <f t="shared" ref="AB134:AB138" si="357">IFERROR(AA134/(AA134+Z134),"S/D")</f>
        <v>S/D</v>
      </c>
      <c r="AC134" s="821" t="str">
        <f t="shared" ref="AC134" si="358">IFERROR(SUM(AA134:AA138)/SUM(Z134:AA138),"S/D")</f>
        <v>S/D</v>
      </c>
      <c r="AD134" s="565">
        <v>0</v>
      </c>
      <c r="AE134" s="436">
        <f>COUNTIFS(Datos!$D:$D,C134,Datos!$AD:$AD,$AD$1)</f>
        <v>0</v>
      </c>
      <c r="AF134" s="437">
        <v>0</v>
      </c>
      <c r="AG134" s="420" t="str">
        <f t="shared" ref="AG134:AG138" si="359">IFERROR(AF134/(AF134+AE134),"S/D")</f>
        <v>S/D</v>
      </c>
      <c r="AH134" s="821">
        <f t="shared" ref="AH134" si="360">IFERROR(SUM(AF134:AF138)/SUM(AE134:AF138),"S/D")</f>
        <v>1</v>
      </c>
      <c r="AI134" s="565">
        <v>1</v>
      </c>
      <c r="AJ134" s="436">
        <f>COUNTIFS(Datos!$D:$D,C134,Datos!$AD:$AD,$AI$1)</f>
        <v>0</v>
      </c>
      <c r="AK134" s="437">
        <v>0</v>
      </c>
      <c r="AL134" s="420" t="str">
        <f t="shared" ref="AL134:AL138" si="361">IFERROR(AK134/(AK134+AJ134),"S/D")</f>
        <v>S/D</v>
      </c>
      <c r="AM134" s="821" t="str">
        <f t="shared" ref="AM134" si="362">IFERROR(SUM(AK134:AK138)/SUM(AJ134:AK138),"S/D")</f>
        <v>S/D</v>
      </c>
      <c r="AN134" s="565">
        <v>0</v>
      </c>
      <c r="AO134" s="436">
        <f>COUNTIFS(Datos!$D:$D,C134,Datos!$AD:$AD,$AN$1)</f>
        <v>0</v>
      </c>
      <c r="AP134" s="437">
        <v>0</v>
      </c>
      <c r="AQ134" s="420" t="str">
        <f t="shared" ref="AQ134:AQ138" si="363">IFERROR(AP134/(AP134+AO134),"S/D")</f>
        <v>S/D</v>
      </c>
      <c r="AR134" s="821">
        <f t="shared" ref="AR134" si="364">IFERROR(SUM(AP134:AP138)/SUM(AO134:AP138),"S/D")</f>
        <v>1</v>
      </c>
      <c r="AS134" s="565">
        <v>1</v>
      </c>
      <c r="AT134" s="436">
        <f>COUNTIFS(Datos!$D:$D,C134,Datos!$AD:$AD,$AS$1)</f>
        <v>0</v>
      </c>
      <c r="AU134" s="437">
        <v>1</v>
      </c>
      <c r="AV134" s="420">
        <f t="shared" ref="AV134:AV138" si="365">IFERROR(AU134/(AU134+AT134),"S/D")</f>
        <v>1</v>
      </c>
      <c r="AW134" s="821">
        <f t="shared" ref="AW134" si="366">IFERROR(SUM(AU134:AU138)/SUM(AT134:AU138),"S/D")</f>
        <v>0.66666666666666663</v>
      </c>
      <c r="AX134" s="565">
        <v>0</v>
      </c>
      <c r="AY134" s="436">
        <f>COUNTIFS(Datos!$D:$D,C134,Datos!$AD:$AD,$AX$1)</f>
        <v>0</v>
      </c>
      <c r="AZ134" s="437">
        <v>0</v>
      </c>
      <c r="BA134" s="420" t="str">
        <f t="shared" ref="BA134:BA138" si="367">IFERROR(AZ134/(AZ134+AY134),"S/D")</f>
        <v>S/D</v>
      </c>
      <c r="BB134" s="821">
        <f t="shared" ref="BB134" si="368">IFERROR(SUM(AZ134:AZ138)/SUM(AY134:AZ138),"S/D")</f>
        <v>1</v>
      </c>
      <c r="BC134" s="565">
        <v>1</v>
      </c>
      <c r="BD134" s="436">
        <f>COUNTIFS(Datos!$D:$D,C134,Datos!$AD:$AD,$BC$1)</f>
        <v>0</v>
      </c>
      <c r="BE134" s="437">
        <v>1</v>
      </c>
      <c r="BF134" s="420">
        <f t="shared" ref="BF134:BF138" si="369">IFERROR(BE134/(BE134+BD134),"S/D")</f>
        <v>1</v>
      </c>
      <c r="BG134" s="821">
        <f t="shared" ref="BG134" si="370">IFERROR(SUM(BE134:BE138)/SUM(BD134:BE138),"S/D")</f>
        <v>1</v>
      </c>
      <c r="BH134" s="565">
        <v>0</v>
      </c>
      <c r="BI134" s="436">
        <f>COUNTIFS(Datos!$D:$D,$C134,Datos!$AD:$AD,BH$1)</f>
        <v>0</v>
      </c>
      <c r="BJ134" s="437">
        <v>0</v>
      </c>
      <c r="BK134" s="420" t="str">
        <f t="shared" ref="BK134:BK138" si="371">IFERROR(BJ134/(BJ134+BI134),"S/D")</f>
        <v>S/D</v>
      </c>
      <c r="BL134" s="821" t="str">
        <f t="shared" ref="BL134" si="372">IFERROR(SUM(BJ134:BJ138)/SUM(BI134:BJ138),"S/D")</f>
        <v>S/D</v>
      </c>
      <c r="BM134" s="565">
        <v>1</v>
      </c>
      <c r="BN134" s="436">
        <f>COUNTIFS(Datos!$D:$D,$C134,Datos!$AD:$AD,BM$1)</f>
        <v>0</v>
      </c>
      <c r="BO134" s="437">
        <v>1</v>
      </c>
      <c r="BP134" s="420">
        <f t="shared" ref="BP134:BP138" si="373">IFERROR(BO134/(BO134+BN134),"S/D")</f>
        <v>1</v>
      </c>
      <c r="BQ134" s="821">
        <f t="shared" ref="BQ134" si="374">IFERROR(SUM(BO134:BO138)/SUM(BN134:BO138),"S/D")</f>
        <v>1</v>
      </c>
      <c r="BR134" s="565"/>
      <c r="BS134" s="436">
        <f>COUNTIFS(Datos!$D:$D,$C134,Datos!$AG:$AG,BR$1)</f>
        <v>0</v>
      </c>
      <c r="BT134" s="437"/>
      <c r="BU134" s="420" t="str">
        <f t="shared" ref="BU134:BU138" si="375">IFERROR(BT134/(BT134+BS134),"S/D")</f>
        <v>S/D</v>
      </c>
      <c r="BV134" s="821" t="str">
        <f t="shared" ref="BV134" si="376">IFERROR(SUM(BT134:BT138)/SUM(BS134:BT138),"S/D")</f>
        <v>S/D</v>
      </c>
      <c r="BW134" s="565"/>
      <c r="BX134" s="436">
        <f>COUNTIFS(Datos!$D:$D,$C134,Datos!$AG:$AG,BW$1)</f>
        <v>0</v>
      </c>
      <c r="BY134" s="437"/>
      <c r="BZ134" s="420" t="str">
        <f t="shared" ref="BZ134:BZ138" si="377">IFERROR(BY134/(BY134+BX134),"S/D")</f>
        <v>S/D</v>
      </c>
      <c r="CA134" s="821" t="str">
        <f t="shared" ref="CA134" si="378">IFERROR(SUM(BY134:BY138)/SUM(BX134:BY138),"S/D")</f>
        <v>S/D</v>
      </c>
      <c r="CB134" s="565"/>
      <c r="CC134" s="436">
        <f>COUNTIFS(Datos!$D:$D,$C134,Datos!$AG:$AG,CB$1)</f>
        <v>0</v>
      </c>
      <c r="CD134" s="437"/>
      <c r="CE134" s="420" t="str">
        <f t="shared" ref="CE134:CE138" si="379">IFERROR(CD134/(CD134+CC134),"S/D")</f>
        <v>S/D</v>
      </c>
      <c r="CF134" s="821" t="str">
        <f t="shared" ref="CF134" si="380">IFERROR(SUM(CD134:CD138)/SUM(CC134:CD138),"S/D")</f>
        <v>S/D</v>
      </c>
      <c r="CG134" s="565"/>
      <c r="CH134" s="436">
        <f>COUNTIFS(Datos!$D:$D,$C134,Datos!$AG:$AG,CG$1)</f>
        <v>0</v>
      </c>
      <c r="CI134" s="437"/>
      <c r="CJ134" s="420" t="str">
        <f t="shared" ref="CJ134:CJ138" si="381">IFERROR(CI134/(CI134+CH134),"S/D")</f>
        <v>S/D</v>
      </c>
      <c r="CK134" s="821" t="str">
        <f t="shared" ref="CK134" si="382">IFERROR(SUM(CI134:CI138)/SUM(CH134:CI138),"S/D")</f>
        <v>S/D</v>
      </c>
      <c r="CL134" s="565"/>
      <c r="CM134" s="436">
        <f>COUNTIFS(Datos!$D:$D,$C134,Datos!$AG:$AG,CL$1)</f>
        <v>0</v>
      </c>
      <c r="CN134" s="437"/>
      <c r="CO134" s="420" t="str">
        <f t="shared" ref="CO134:CO138" si="383">IFERROR(CN134/(CN134+CM134),"S/D")</f>
        <v>S/D</v>
      </c>
      <c r="CP134" s="821" t="str">
        <f t="shared" ref="CP134" si="384">IFERROR(SUM(CN134:CN138)/SUM(CM134:CN138),"S/D")</f>
        <v>S/D</v>
      </c>
      <c r="CQ134" s="565"/>
      <c r="CR134" s="436">
        <f>COUNTIFS(Datos!$D:$D,$C134,Datos!$AG:$AG,CQ$1)</f>
        <v>0</v>
      </c>
      <c r="CS134" s="437"/>
      <c r="CT134" s="420" t="str">
        <f t="shared" ref="CT134:CT138" si="385">IFERROR(CS134/(CS134+CR134),"S/D")</f>
        <v>S/D</v>
      </c>
      <c r="CU134" s="821" t="str">
        <f t="shared" ref="CU134" si="386">IFERROR(SUM(CS134:CS138)/SUM(CR134:CS138),"S/D")</f>
        <v>S/D</v>
      </c>
      <c r="CV134" s="565"/>
      <c r="CW134" s="436">
        <f>COUNTIFS(Datos!$D:$D,$C134,Datos!$AG:$AG,CV$1)</f>
        <v>0</v>
      </c>
      <c r="CX134" s="437"/>
      <c r="CY134" s="420" t="str">
        <f t="shared" ref="CY134:CY138" si="387">IFERROR(CX134/(CX134+CW134),"S/D")</f>
        <v>S/D</v>
      </c>
      <c r="CZ134" s="821" t="str">
        <f t="shared" ref="CZ134" si="388">IFERROR(SUM(CX134:CX138)/SUM(CW134:CX138),"S/D")</f>
        <v>S/D</v>
      </c>
      <c r="DA134" s="565"/>
      <c r="DB134" s="436">
        <f>COUNTIFS(Datos!$D:$D,$C134,Datos!$AG:$AG,DA$1)</f>
        <v>0</v>
      </c>
      <c r="DC134" s="437"/>
      <c r="DD134" s="420" t="str">
        <f t="shared" ref="DD134:DD138" si="389">IFERROR(DC134/(DC134+DB134),"S/D")</f>
        <v>S/D</v>
      </c>
      <c r="DE134" s="821" t="str">
        <f t="shared" ref="DE134" si="390">IFERROR(SUM(DC134:DC138)/SUM(DB134:DC138),"S/D")</f>
        <v>S/D</v>
      </c>
      <c r="DF134" s="565"/>
      <c r="DG134" s="436">
        <f>COUNTIFS(Datos!$D:$D,$C134,Datos!$AG:$AG,DF$1)</f>
        <v>0</v>
      </c>
      <c r="DH134" s="437"/>
      <c r="DI134" s="420" t="str">
        <f t="shared" ref="DI134:DI138" si="391">IFERROR(DH134/(DH134+DG134),"S/D")</f>
        <v>S/D</v>
      </c>
      <c r="DJ134" s="821" t="str">
        <f t="shared" ref="DJ134" si="392">IFERROR(SUM(DH134:DH138)/SUM(DG134:DH138),"S/D")</f>
        <v>S/D</v>
      </c>
    </row>
    <row r="135" spans="1:114" s="659" customFormat="1" ht="15.75" customHeight="1" x14ac:dyDescent="0.25">
      <c r="A135" s="829"/>
      <c r="B135" s="550" t="str">
        <f t="shared" si="350"/>
        <v>Sem45</v>
      </c>
      <c r="C135" s="423">
        <v>43774</v>
      </c>
      <c r="D135" s="832"/>
      <c r="E135" s="554">
        <v>0</v>
      </c>
      <c r="F135" s="432">
        <f>COUNTIFS(Datos!$D:$D,C135,Datos!$AD:$AD,$E$1)</f>
        <v>0</v>
      </c>
      <c r="G135" s="131">
        <v>0</v>
      </c>
      <c r="H135" s="421" t="str">
        <f t="shared" si="351"/>
        <v>S/D</v>
      </c>
      <c r="I135" s="822"/>
      <c r="J135" s="563">
        <v>2</v>
      </c>
      <c r="K135" s="432">
        <f>COUNTIFS(Datos!D:D,C135,Datos!AD:AD,$J$1)</f>
        <v>2</v>
      </c>
      <c r="L135" s="131">
        <v>2</v>
      </c>
      <c r="M135" s="421">
        <f t="shared" si="352"/>
        <v>0.5</v>
      </c>
      <c r="N135" s="835"/>
      <c r="O135" s="563">
        <v>0</v>
      </c>
      <c r="P135" s="432">
        <f>COUNTIFS(Datos!$D:$D,C135,Datos!$AD:$AD,$O$1)</f>
        <v>0</v>
      </c>
      <c r="Q135" s="131">
        <v>0</v>
      </c>
      <c r="R135" s="421" t="str">
        <f t="shared" si="353"/>
        <v>S/D</v>
      </c>
      <c r="S135" s="822"/>
      <c r="T135" s="563">
        <v>2</v>
      </c>
      <c r="U135" s="432">
        <f>COUNTIFS(Datos!$D:$D,C135,Datos!$AD:$AD,$T$1)</f>
        <v>1</v>
      </c>
      <c r="V135" s="131">
        <v>1</v>
      </c>
      <c r="W135" s="421">
        <f t="shared" si="355"/>
        <v>0.5</v>
      </c>
      <c r="X135" s="822"/>
      <c r="Y135" s="563">
        <v>0</v>
      </c>
      <c r="Z135" s="432">
        <f>COUNTIFS(Datos!$D:$D,C135,Datos!$AD:$AD,$Y$1)</f>
        <v>0</v>
      </c>
      <c r="AA135" s="131">
        <v>0</v>
      </c>
      <c r="AB135" s="421" t="str">
        <f t="shared" si="357"/>
        <v>S/D</v>
      </c>
      <c r="AC135" s="822"/>
      <c r="AD135" s="563">
        <v>1</v>
      </c>
      <c r="AE135" s="432">
        <f>COUNTIFS(Datos!$D:$D,C135,Datos!$AD:$AD,$AD$1)</f>
        <v>0</v>
      </c>
      <c r="AF135" s="131">
        <v>2</v>
      </c>
      <c r="AG135" s="421">
        <f t="shared" si="359"/>
        <v>1</v>
      </c>
      <c r="AH135" s="822"/>
      <c r="AI135" s="563">
        <v>1</v>
      </c>
      <c r="AJ135" s="432">
        <f>COUNTIFS(Datos!$D:$D,C135,Datos!$AD:$AD,$AI$1)</f>
        <v>0</v>
      </c>
      <c r="AK135" s="131">
        <v>0</v>
      </c>
      <c r="AL135" s="421" t="str">
        <f t="shared" si="361"/>
        <v>S/D</v>
      </c>
      <c r="AM135" s="822"/>
      <c r="AN135" s="563">
        <v>0</v>
      </c>
      <c r="AO135" s="432">
        <f>COUNTIFS(Datos!$D:$D,C135,Datos!$AD:$AD,$AN$1)</f>
        <v>0</v>
      </c>
      <c r="AP135" s="131">
        <v>0</v>
      </c>
      <c r="AQ135" s="421" t="str">
        <f t="shared" si="363"/>
        <v>S/D</v>
      </c>
      <c r="AR135" s="822"/>
      <c r="AS135" s="563">
        <v>2</v>
      </c>
      <c r="AT135" s="432">
        <f>COUNTIFS(Datos!$D:$D,C135,Datos!$AD:$AD,$AS$1)</f>
        <v>1</v>
      </c>
      <c r="AU135" s="131">
        <v>0</v>
      </c>
      <c r="AV135" s="421">
        <f t="shared" si="365"/>
        <v>0</v>
      </c>
      <c r="AW135" s="822"/>
      <c r="AX135" s="563">
        <v>0</v>
      </c>
      <c r="AY135" s="432">
        <f>COUNTIFS(Datos!$D:$D,C135,Datos!$AD:$AD,$AX$1)</f>
        <v>0</v>
      </c>
      <c r="AZ135" s="131">
        <v>0</v>
      </c>
      <c r="BA135" s="421" t="str">
        <f t="shared" si="367"/>
        <v>S/D</v>
      </c>
      <c r="BB135" s="822"/>
      <c r="BC135" s="563">
        <v>0</v>
      </c>
      <c r="BD135" s="432">
        <f>COUNTIFS(Datos!$D:$D,C135,Datos!$AD:$AD,$BC$1)</f>
        <v>0</v>
      </c>
      <c r="BE135" s="131">
        <v>0</v>
      </c>
      <c r="BF135" s="421" t="str">
        <f t="shared" si="369"/>
        <v>S/D</v>
      </c>
      <c r="BG135" s="822"/>
      <c r="BH135" s="563">
        <v>0</v>
      </c>
      <c r="BI135" s="432">
        <f>COUNTIFS(Datos!$D:$D,$C135,Datos!$AD:$AD,BH$1)</f>
        <v>0</v>
      </c>
      <c r="BJ135" s="131">
        <v>0</v>
      </c>
      <c r="BK135" s="421" t="str">
        <f t="shared" si="371"/>
        <v>S/D</v>
      </c>
      <c r="BL135" s="822"/>
      <c r="BM135" s="563">
        <v>0</v>
      </c>
      <c r="BN135" s="432">
        <f>COUNTIFS(Datos!$D:$D,$C135,Datos!$AD:$AD,BM$1)</f>
        <v>0</v>
      </c>
      <c r="BO135" s="131">
        <v>0</v>
      </c>
      <c r="BP135" s="421" t="str">
        <f t="shared" si="373"/>
        <v>S/D</v>
      </c>
      <c r="BQ135" s="822"/>
      <c r="BR135" s="563"/>
      <c r="BS135" s="432">
        <f>COUNTIFS(Datos!$D:$D,$C135,Datos!$AG:$AG,BR$1)</f>
        <v>0</v>
      </c>
      <c r="BT135" s="131"/>
      <c r="BU135" s="421" t="str">
        <f t="shared" si="375"/>
        <v>S/D</v>
      </c>
      <c r="BV135" s="822"/>
      <c r="BW135" s="563"/>
      <c r="BX135" s="432">
        <f>COUNTIFS(Datos!$D:$D,$C135,Datos!$AG:$AG,BW$1)</f>
        <v>0</v>
      </c>
      <c r="BY135" s="131"/>
      <c r="BZ135" s="421" t="str">
        <f t="shared" si="377"/>
        <v>S/D</v>
      </c>
      <c r="CA135" s="822"/>
      <c r="CB135" s="563"/>
      <c r="CC135" s="432">
        <f>COUNTIFS(Datos!$D:$D,$C135,Datos!$AG:$AG,CB$1)</f>
        <v>0</v>
      </c>
      <c r="CD135" s="131"/>
      <c r="CE135" s="421" t="str">
        <f t="shared" si="379"/>
        <v>S/D</v>
      </c>
      <c r="CF135" s="822"/>
      <c r="CG135" s="563"/>
      <c r="CH135" s="432">
        <f>COUNTIFS(Datos!$D:$D,$C135,Datos!$AG:$AG,CG$1)</f>
        <v>0</v>
      </c>
      <c r="CI135" s="131"/>
      <c r="CJ135" s="421" t="str">
        <f t="shared" si="381"/>
        <v>S/D</v>
      </c>
      <c r="CK135" s="822"/>
      <c r="CL135" s="563"/>
      <c r="CM135" s="432">
        <f>COUNTIFS(Datos!$D:$D,$C135,Datos!$AG:$AG,CL$1)</f>
        <v>0</v>
      </c>
      <c r="CN135" s="131"/>
      <c r="CO135" s="421" t="str">
        <f t="shared" si="383"/>
        <v>S/D</v>
      </c>
      <c r="CP135" s="822"/>
      <c r="CQ135" s="563"/>
      <c r="CR135" s="432">
        <f>COUNTIFS(Datos!$D:$D,$C135,Datos!$AG:$AG,CQ$1)</f>
        <v>0</v>
      </c>
      <c r="CS135" s="131"/>
      <c r="CT135" s="421" t="str">
        <f t="shared" si="385"/>
        <v>S/D</v>
      </c>
      <c r="CU135" s="822"/>
      <c r="CV135" s="563"/>
      <c r="CW135" s="432">
        <f>COUNTIFS(Datos!$D:$D,$C135,Datos!$AG:$AG,CV$1)</f>
        <v>0</v>
      </c>
      <c r="CX135" s="131"/>
      <c r="CY135" s="421" t="str">
        <f t="shared" si="387"/>
        <v>S/D</v>
      </c>
      <c r="CZ135" s="822"/>
      <c r="DA135" s="563"/>
      <c r="DB135" s="432">
        <f>COUNTIFS(Datos!$D:$D,$C135,Datos!$AG:$AG,DA$1)</f>
        <v>0</v>
      </c>
      <c r="DC135" s="131"/>
      <c r="DD135" s="421" t="str">
        <f t="shared" si="389"/>
        <v>S/D</v>
      </c>
      <c r="DE135" s="822"/>
      <c r="DF135" s="563"/>
      <c r="DG135" s="432">
        <f>COUNTIFS(Datos!$D:$D,$C135,Datos!$AG:$AG,DF$1)</f>
        <v>0</v>
      </c>
      <c r="DH135" s="131"/>
      <c r="DI135" s="421" t="str">
        <f t="shared" si="391"/>
        <v>S/D</v>
      </c>
      <c r="DJ135" s="822"/>
    </row>
    <row r="136" spans="1:114" s="659" customFormat="1" ht="15.75" customHeight="1" x14ac:dyDescent="0.25">
      <c r="A136" s="829"/>
      <c r="B136" s="550" t="str">
        <f t="shared" si="350"/>
        <v>Sem45</v>
      </c>
      <c r="C136" s="423">
        <v>43775</v>
      </c>
      <c r="D136" s="832"/>
      <c r="E136" s="554">
        <v>0</v>
      </c>
      <c r="F136" s="432">
        <f>COUNTIFS(Datos!$D:$D,C136,Datos!$AD:$AD,$E$1)</f>
        <v>0</v>
      </c>
      <c r="G136" s="131">
        <v>0</v>
      </c>
      <c r="H136" s="421" t="str">
        <f t="shared" si="351"/>
        <v>S/D</v>
      </c>
      <c r="I136" s="822"/>
      <c r="J136" s="563">
        <v>1</v>
      </c>
      <c r="K136" s="432">
        <f>COUNTIFS(Datos!D:D,C136,Datos!AD:AD,$J$1)</f>
        <v>0</v>
      </c>
      <c r="L136" s="131">
        <v>2</v>
      </c>
      <c r="M136" s="421">
        <f t="shared" si="352"/>
        <v>1</v>
      </c>
      <c r="N136" s="835"/>
      <c r="O136" s="563">
        <v>1</v>
      </c>
      <c r="P136" s="432">
        <f>COUNTIFS(Datos!$D:$D,C136,Datos!$AD:$AD,$O$1)</f>
        <v>0</v>
      </c>
      <c r="Q136" s="131">
        <v>4</v>
      </c>
      <c r="R136" s="421">
        <f t="shared" si="353"/>
        <v>1</v>
      </c>
      <c r="S136" s="822"/>
      <c r="T136" s="563">
        <v>1</v>
      </c>
      <c r="U136" s="432">
        <f>COUNTIFS(Datos!$D:$D,C136,Datos!$AD:$AD,$T$1)</f>
        <v>0</v>
      </c>
      <c r="V136" s="131">
        <v>1</v>
      </c>
      <c r="W136" s="421">
        <f t="shared" si="355"/>
        <v>1</v>
      </c>
      <c r="X136" s="822"/>
      <c r="Y136" s="563">
        <v>0</v>
      </c>
      <c r="Z136" s="432">
        <f>COUNTIFS(Datos!$D:$D,C136,Datos!$AD:$AD,$Y$1)</f>
        <v>0</v>
      </c>
      <c r="AA136" s="131">
        <v>0</v>
      </c>
      <c r="AB136" s="421" t="str">
        <f t="shared" si="357"/>
        <v>S/D</v>
      </c>
      <c r="AC136" s="822"/>
      <c r="AD136" s="563">
        <v>1</v>
      </c>
      <c r="AE136" s="432">
        <f>COUNTIFS(Datos!$D:$D,C136,Datos!$AD:$AD,$AD$1)</f>
        <v>0</v>
      </c>
      <c r="AF136" s="131">
        <v>1</v>
      </c>
      <c r="AG136" s="421">
        <f t="shared" si="359"/>
        <v>1</v>
      </c>
      <c r="AH136" s="822"/>
      <c r="AI136" s="563">
        <v>0</v>
      </c>
      <c r="AJ136" s="432">
        <f>COUNTIFS(Datos!$D:$D,C136,Datos!$AD:$AD,$AI$1)</f>
        <v>0</v>
      </c>
      <c r="AK136" s="131">
        <v>0</v>
      </c>
      <c r="AL136" s="421" t="str">
        <f t="shared" si="361"/>
        <v>S/D</v>
      </c>
      <c r="AM136" s="822"/>
      <c r="AN136" s="563">
        <v>1</v>
      </c>
      <c r="AO136" s="432">
        <f>COUNTIFS(Datos!$D:$D,C136,Datos!$AD:$AD,$AN$1)</f>
        <v>0</v>
      </c>
      <c r="AP136" s="131">
        <v>2</v>
      </c>
      <c r="AQ136" s="421">
        <f t="shared" si="363"/>
        <v>1</v>
      </c>
      <c r="AR136" s="822"/>
      <c r="AS136" s="563">
        <v>1</v>
      </c>
      <c r="AT136" s="432">
        <f>COUNTIFS(Datos!$D:$D,C136,Datos!$AD:$AD,$AS$1)</f>
        <v>0</v>
      </c>
      <c r="AU136" s="131">
        <v>1</v>
      </c>
      <c r="AV136" s="421">
        <f t="shared" si="365"/>
        <v>1</v>
      </c>
      <c r="AW136" s="822"/>
      <c r="AX136" s="563">
        <v>1</v>
      </c>
      <c r="AY136" s="432">
        <f>COUNTIFS(Datos!$D:$D,C136,Datos!$AD:$AD,$AX$1)</f>
        <v>0</v>
      </c>
      <c r="AZ136" s="131">
        <v>2</v>
      </c>
      <c r="BA136" s="421">
        <f t="shared" si="367"/>
        <v>1</v>
      </c>
      <c r="BB136" s="822"/>
      <c r="BC136" s="563">
        <v>0</v>
      </c>
      <c r="BD136" s="432">
        <f>COUNTIFS(Datos!$D:$D,C136,Datos!$AD:$AD,$BC$1)</f>
        <v>0</v>
      </c>
      <c r="BE136" s="131">
        <v>0</v>
      </c>
      <c r="BF136" s="421" t="str">
        <f t="shared" si="369"/>
        <v>S/D</v>
      </c>
      <c r="BG136" s="822"/>
      <c r="BH136" s="563">
        <v>0</v>
      </c>
      <c r="BI136" s="432">
        <f>COUNTIFS(Datos!$D:$D,$C136,Datos!$AD:$AD,BH$1)</f>
        <v>0</v>
      </c>
      <c r="BJ136" s="131">
        <v>0</v>
      </c>
      <c r="BK136" s="421" t="str">
        <f t="shared" si="371"/>
        <v>S/D</v>
      </c>
      <c r="BL136" s="822"/>
      <c r="BM136" s="563">
        <v>1</v>
      </c>
      <c r="BN136" s="432">
        <f>COUNTIFS(Datos!$D:$D,$C136,Datos!$AD:$AD,BM$1)</f>
        <v>0</v>
      </c>
      <c r="BO136" s="131">
        <v>1</v>
      </c>
      <c r="BP136" s="421">
        <f t="shared" si="373"/>
        <v>1</v>
      </c>
      <c r="BQ136" s="822"/>
      <c r="BR136" s="563"/>
      <c r="BS136" s="432">
        <f>COUNTIFS(Datos!$D:$D,$C136,Datos!$AG:$AG,BR$1)</f>
        <v>0</v>
      </c>
      <c r="BT136" s="131"/>
      <c r="BU136" s="421" t="str">
        <f t="shared" si="375"/>
        <v>S/D</v>
      </c>
      <c r="BV136" s="822"/>
      <c r="BW136" s="563"/>
      <c r="BX136" s="432">
        <f>COUNTIFS(Datos!$D:$D,$C136,Datos!$AG:$AG,BW$1)</f>
        <v>0</v>
      </c>
      <c r="BY136" s="131"/>
      <c r="BZ136" s="421" t="str">
        <f t="shared" si="377"/>
        <v>S/D</v>
      </c>
      <c r="CA136" s="822"/>
      <c r="CB136" s="563"/>
      <c r="CC136" s="432">
        <f>COUNTIFS(Datos!$D:$D,$C136,Datos!$AG:$AG,CB$1)</f>
        <v>0</v>
      </c>
      <c r="CD136" s="131"/>
      <c r="CE136" s="421" t="str">
        <f t="shared" si="379"/>
        <v>S/D</v>
      </c>
      <c r="CF136" s="822"/>
      <c r="CG136" s="563"/>
      <c r="CH136" s="432">
        <f>COUNTIFS(Datos!$D:$D,$C136,Datos!$AG:$AG,CG$1)</f>
        <v>0</v>
      </c>
      <c r="CI136" s="131"/>
      <c r="CJ136" s="421" t="str">
        <f t="shared" si="381"/>
        <v>S/D</v>
      </c>
      <c r="CK136" s="822"/>
      <c r="CL136" s="563"/>
      <c r="CM136" s="432">
        <f>COUNTIFS(Datos!$D:$D,$C136,Datos!$AG:$AG,CL$1)</f>
        <v>0</v>
      </c>
      <c r="CN136" s="131"/>
      <c r="CO136" s="421" t="str">
        <f t="shared" si="383"/>
        <v>S/D</v>
      </c>
      <c r="CP136" s="822"/>
      <c r="CQ136" s="563"/>
      <c r="CR136" s="432">
        <f>COUNTIFS(Datos!$D:$D,$C136,Datos!$AG:$AG,CQ$1)</f>
        <v>0</v>
      </c>
      <c r="CS136" s="131"/>
      <c r="CT136" s="421" t="str">
        <f t="shared" si="385"/>
        <v>S/D</v>
      </c>
      <c r="CU136" s="822"/>
      <c r="CV136" s="563"/>
      <c r="CW136" s="432">
        <f>COUNTIFS(Datos!$D:$D,$C136,Datos!$AG:$AG,CV$1)</f>
        <v>0</v>
      </c>
      <c r="CX136" s="131"/>
      <c r="CY136" s="421" t="str">
        <f t="shared" si="387"/>
        <v>S/D</v>
      </c>
      <c r="CZ136" s="822"/>
      <c r="DA136" s="563"/>
      <c r="DB136" s="432">
        <f>COUNTIFS(Datos!$D:$D,$C136,Datos!$AG:$AG,DA$1)</f>
        <v>0</v>
      </c>
      <c r="DC136" s="131"/>
      <c r="DD136" s="421" t="str">
        <f t="shared" si="389"/>
        <v>S/D</v>
      </c>
      <c r="DE136" s="822"/>
      <c r="DF136" s="563"/>
      <c r="DG136" s="432">
        <f>COUNTIFS(Datos!$D:$D,$C136,Datos!$AG:$AG,DF$1)</f>
        <v>0</v>
      </c>
      <c r="DH136" s="131"/>
      <c r="DI136" s="421" t="str">
        <f t="shared" si="391"/>
        <v>S/D</v>
      </c>
      <c r="DJ136" s="822"/>
    </row>
    <row r="137" spans="1:114" s="659" customFormat="1" ht="15.75" customHeight="1" x14ac:dyDescent="0.25">
      <c r="A137" s="829"/>
      <c r="B137" s="550" t="str">
        <f t="shared" si="350"/>
        <v>Sem45</v>
      </c>
      <c r="C137" s="423">
        <v>43776</v>
      </c>
      <c r="D137" s="832"/>
      <c r="E137" s="554"/>
      <c r="F137" s="432">
        <f>COUNTIFS(Datos!$D:$D,C137,Datos!$AD:$AD,$E$1)</f>
        <v>0</v>
      </c>
      <c r="G137" s="131"/>
      <c r="H137" s="421" t="str">
        <f t="shared" si="351"/>
        <v>S/D</v>
      </c>
      <c r="I137" s="822"/>
      <c r="J137" s="563"/>
      <c r="K137" s="432">
        <f>COUNTIFS(Datos!D:D,C137,Datos!AD:AD,$J$1)</f>
        <v>0</v>
      </c>
      <c r="L137" s="131"/>
      <c r="M137" s="421" t="str">
        <f t="shared" si="352"/>
        <v>S/D</v>
      </c>
      <c r="N137" s="835"/>
      <c r="O137" s="563"/>
      <c r="P137" s="432">
        <f>COUNTIFS(Datos!$D:$D,C137,Datos!$AD:$AD,$O$1)</f>
        <v>0</v>
      </c>
      <c r="Q137" s="131"/>
      <c r="R137" s="421" t="str">
        <f t="shared" si="353"/>
        <v>S/D</v>
      </c>
      <c r="S137" s="822"/>
      <c r="T137" s="563"/>
      <c r="U137" s="432">
        <f>COUNTIFS(Datos!$D:$D,C137,Datos!$AD:$AD,$T$1)</f>
        <v>0</v>
      </c>
      <c r="V137" s="131"/>
      <c r="W137" s="421" t="str">
        <f t="shared" si="355"/>
        <v>S/D</v>
      </c>
      <c r="X137" s="822"/>
      <c r="Y137" s="563"/>
      <c r="Z137" s="432">
        <f>COUNTIFS(Datos!$D:$D,C137,Datos!$AD:$AD,$Y$1)</f>
        <v>0</v>
      </c>
      <c r="AA137" s="131"/>
      <c r="AB137" s="421" t="str">
        <f t="shared" si="357"/>
        <v>S/D</v>
      </c>
      <c r="AC137" s="822"/>
      <c r="AD137" s="563"/>
      <c r="AE137" s="432">
        <f>COUNTIFS(Datos!$D:$D,C137,Datos!$AD:$AD,$AD$1)</f>
        <v>0</v>
      </c>
      <c r="AF137" s="131"/>
      <c r="AG137" s="421" t="str">
        <f t="shared" si="359"/>
        <v>S/D</v>
      </c>
      <c r="AH137" s="822"/>
      <c r="AI137" s="563"/>
      <c r="AJ137" s="432">
        <f>COUNTIFS(Datos!$D:$D,C137,Datos!$AD:$AD,$AI$1)</f>
        <v>0</v>
      </c>
      <c r="AK137" s="131"/>
      <c r="AL137" s="421" t="str">
        <f t="shared" si="361"/>
        <v>S/D</v>
      </c>
      <c r="AM137" s="822"/>
      <c r="AN137" s="563"/>
      <c r="AO137" s="432">
        <f>COUNTIFS(Datos!$D:$D,C137,Datos!$AD:$AD,$AN$1)</f>
        <v>0</v>
      </c>
      <c r="AP137" s="131"/>
      <c r="AQ137" s="421" t="str">
        <f t="shared" si="363"/>
        <v>S/D</v>
      </c>
      <c r="AR137" s="822"/>
      <c r="AS137" s="563"/>
      <c r="AT137" s="432">
        <f>COUNTIFS(Datos!$D:$D,C137,Datos!$AD:$AD,$AS$1)</f>
        <v>0</v>
      </c>
      <c r="AU137" s="131"/>
      <c r="AV137" s="421" t="str">
        <f t="shared" si="365"/>
        <v>S/D</v>
      </c>
      <c r="AW137" s="822"/>
      <c r="AX137" s="563"/>
      <c r="AY137" s="432">
        <f>COUNTIFS(Datos!$D:$D,C137,Datos!$AD:$AD,$AX$1)</f>
        <v>0</v>
      </c>
      <c r="AZ137" s="131"/>
      <c r="BA137" s="421" t="str">
        <f t="shared" si="367"/>
        <v>S/D</v>
      </c>
      <c r="BB137" s="822"/>
      <c r="BC137" s="563"/>
      <c r="BD137" s="432">
        <f>COUNTIFS(Datos!$D:$D,C137,Datos!$AD:$AD,$BC$1)</f>
        <v>0</v>
      </c>
      <c r="BE137" s="131"/>
      <c r="BF137" s="421" t="str">
        <f t="shared" si="369"/>
        <v>S/D</v>
      </c>
      <c r="BG137" s="822"/>
      <c r="BH137" s="563"/>
      <c r="BI137" s="432">
        <f>COUNTIFS(Datos!$D:$D,$C137,Datos!$AD:$AD,BH$1)</f>
        <v>0</v>
      </c>
      <c r="BJ137" s="131"/>
      <c r="BK137" s="421" t="str">
        <f t="shared" si="371"/>
        <v>S/D</v>
      </c>
      <c r="BL137" s="822"/>
      <c r="BM137" s="563"/>
      <c r="BN137" s="432">
        <f>COUNTIFS(Datos!$D:$D,$C137,Datos!$AD:$AD,BM$1)</f>
        <v>0</v>
      </c>
      <c r="BO137" s="131"/>
      <c r="BP137" s="421" t="str">
        <f t="shared" si="373"/>
        <v>S/D</v>
      </c>
      <c r="BQ137" s="822"/>
      <c r="BR137" s="563"/>
      <c r="BS137" s="432">
        <f>COUNTIFS(Datos!$D:$D,$C137,Datos!$AG:$AG,BR$1)</f>
        <v>0</v>
      </c>
      <c r="BT137" s="131"/>
      <c r="BU137" s="421" t="str">
        <f t="shared" si="375"/>
        <v>S/D</v>
      </c>
      <c r="BV137" s="822"/>
      <c r="BW137" s="563"/>
      <c r="BX137" s="432">
        <f>COUNTIFS(Datos!$D:$D,$C137,Datos!$AG:$AG,BW$1)</f>
        <v>0</v>
      </c>
      <c r="BY137" s="131"/>
      <c r="BZ137" s="421" t="str">
        <f t="shared" si="377"/>
        <v>S/D</v>
      </c>
      <c r="CA137" s="822"/>
      <c r="CB137" s="563"/>
      <c r="CC137" s="432">
        <f>COUNTIFS(Datos!$D:$D,$C137,Datos!$AG:$AG,CB$1)</f>
        <v>0</v>
      </c>
      <c r="CD137" s="131"/>
      <c r="CE137" s="421" t="str">
        <f t="shared" si="379"/>
        <v>S/D</v>
      </c>
      <c r="CF137" s="822"/>
      <c r="CG137" s="563"/>
      <c r="CH137" s="432">
        <f>COUNTIFS(Datos!$D:$D,$C137,Datos!$AG:$AG,CG$1)</f>
        <v>0</v>
      </c>
      <c r="CI137" s="131"/>
      <c r="CJ137" s="421" t="str">
        <f t="shared" si="381"/>
        <v>S/D</v>
      </c>
      <c r="CK137" s="822"/>
      <c r="CL137" s="563"/>
      <c r="CM137" s="432">
        <f>COUNTIFS(Datos!$D:$D,$C137,Datos!$AG:$AG,CL$1)</f>
        <v>0</v>
      </c>
      <c r="CN137" s="131"/>
      <c r="CO137" s="421" t="str">
        <f t="shared" si="383"/>
        <v>S/D</v>
      </c>
      <c r="CP137" s="822"/>
      <c r="CQ137" s="563"/>
      <c r="CR137" s="432">
        <f>COUNTIFS(Datos!$D:$D,$C137,Datos!$AG:$AG,CQ$1)</f>
        <v>0</v>
      </c>
      <c r="CS137" s="131"/>
      <c r="CT137" s="421" t="str">
        <f t="shared" si="385"/>
        <v>S/D</v>
      </c>
      <c r="CU137" s="822"/>
      <c r="CV137" s="563"/>
      <c r="CW137" s="432">
        <f>COUNTIFS(Datos!$D:$D,$C137,Datos!$AG:$AG,CV$1)</f>
        <v>0</v>
      </c>
      <c r="CX137" s="131"/>
      <c r="CY137" s="421" t="str">
        <f t="shared" si="387"/>
        <v>S/D</v>
      </c>
      <c r="CZ137" s="822"/>
      <c r="DA137" s="563"/>
      <c r="DB137" s="432">
        <f>COUNTIFS(Datos!$D:$D,$C137,Datos!$AG:$AG,DA$1)</f>
        <v>0</v>
      </c>
      <c r="DC137" s="131"/>
      <c r="DD137" s="421" t="str">
        <f t="shared" si="389"/>
        <v>S/D</v>
      </c>
      <c r="DE137" s="822"/>
      <c r="DF137" s="563"/>
      <c r="DG137" s="432">
        <f>COUNTIFS(Datos!$D:$D,$C137,Datos!$AG:$AG,DF$1)</f>
        <v>0</v>
      </c>
      <c r="DH137" s="131"/>
      <c r="DI137" s="421" t="str">
        <f t="shared" si="391"/>
        <v>S/D</v>
      </c>
      <c r="DJ137" s="822"/>
    </row>
    <row r="138" spans="1:114" s="99" customFormat="1" ht="15.75" customHeight="1" thickBot="1" x14ac:dyDescent="0.3">
      <c r="A138" s="830"/>
      <c r="B138" s="551" t="str">
        <f t="shared" si="350"/>
        <v>Sem45</v>
      </c>
      <c r="C138" s="425">
        <v>43777</v>
      </c>
      <c r="D138" s="833"/>
      <c r="E138" s="555"/>
      <c r="F138" s="440">
        <f>COUNTIFS(Datos!$D:$D,C138,Datos!$AD:$AD,$E$1)</f>
        <v>0</v>
      </c>
      <c r="G138" s="441"/>
      <c r="H138" s="422" t="str">
        <f t="shared" si="351"/>
        <v>S/D</v>
      </c>
      <c r="I138" s="823"/>
      <c r="J138" s="564"/>
      <c r="K138" s="440">
        <f>COUNTIFS(Datos!D:D,C138,Datos!AD:AD,$J$1)</f>
        <v>0</v>
      </c>
      <c r="L138" s="441"/>
      <c r="M138" s="422" t="str">
        <f t="shared" si="352"/>
        <v>S/D</v>
      </c>
      <c r="N138" s="836"/>
      <c r="O138" s="564"/>
      <c r="P138" s="440">
        <f>COUNTIFS(Datos!$D:$D,C138,Datos!$AD:$AD,$O$1)</f>
        <v>0</v>
      </c>
      <c r="Q138" s="441"/>
      <c r="R138" s="422" t="str">
        <f t="shared" si="353"/>
        <v>S/D</v>
      </c>
      <c r="S138" s="823"/>
      <c r="T138" s="564"/>
      <c r="U138" s="440">
        <f>COUNTIFS(Datos!$D:$D,C138,Datos!$AD:$AD,$T$1)</f>
        <v>0</v>
      </c>
      <c r="V138" s="441"/>
      <c r="W138" s="422" t="str">
        <f t="shared" si="355"/>
        <v>S/D</v>
      </c>
      <c r="X138" s="823"/>
      <c r="Y138" s="564"/>
      <c r="Z138" s="440">
        <f>COUNTIFS(Datos!$D:$D,C138,Datos!$AD:$AD,$Y$1)</f>
        <v>0</v>
      </c>
      <c r="AA138" s="441"/>
      <c r="AB138" s="422" t="str">
        <f t="shared" si="357"/>
        <v>S/D</v>
      </c>
      <c r="AC138" s="823"/>
      <c r="AD138" s="564"/>
      <c r="AE138" s="440">
        <f>COUNTIFS(Datos!$D:$D,C138,Datos!$AD:$AD,$AD$1)</f>
        <v>0</v>
      </c>
      <c r="AF138" s="441"/>
      <c r="AG138" s="422" t="str">
        <f t="shared" si="359"/>
        <v>S/D</v>
      </c>
      <c r="AH138" s="823"/>
      <c r="AI138" s="564"/>
      <c r="AJ138" s="440">
        <f>COUNTIFS(Datos!$D:$D,C138,Datos!$AD:$AD,$AI$1)</f>
        <v>0</v>
      </c>
      <c r="AK138" s="441"/>
      <c r="AL138" s="422" t="str">
        <f t="shared" si="361"/>
        <v>S/D</v>
      </c>
      <c r="AM138" s="823"/>
      <c r="AN138" s="564"/>
      <c r="AO138" s="440">
        <f>COUNTIFS(Datos!$D:$D,C138,Datos!$AD:$AD,$AN$1)</f>
        <v>0</v>
      </c>
      <c r="AP138" s="441"/>
      <c r="AQ138" s="422" t="str">
        <f t="shared" si="363"/>
        <v>S/D</v>
      </c>
      <c r="AR138" s="823"/>
      <c r="AS138" s="564"/>
      <c r="AT138" s="440">
        <f>COUNTIFS(Datos!$D:$D,C138,Datos!$AD:$AD,$AS$1)</f>
        <v>0</v>
      </c>
      <c r="AU138" s="441"/>
      <c r="AV138" s="422" t="str">
        <f t="shared" si="365"/>
        <v>S/D</v>
      </c>
      <c r="AW138" s="823"/>
      <c r="AX138" s="564"/>
      <c r="AY138" s="440">
        <f>COUNTIFS(Datos!$D:$D,C138,Datos!$AD:$AD,$AX$1)</f>
        <v>0</v>
      </c>
      <c r="AZ138" s="441"/>
      <c r="BA138" s="422" t="str">
        <f t="shared" si="367"/>
        <v>S/D</v>
      </c>
      <c r="BB138" s="823"/>
      <c r="BC138" s="564"/>
      <c r="BD138" s="440">
        <f>COUNTIFS(Datos!$D:$D,C138,Datos!$AD:$AD,$BC$1)</f>
        <v>0</v>
      </c>
      <c r="BE138" s="441"/>
      <c r="BF138" s="422" t="str">
        <f t="shared" si="369"/>
        <v>S/D</v>
      </c>
      <c r="BG138" s="823"/>
      <c r="BH138" s="564"/>
      <c r="BI138" s="440">
        <f>COUNTIFS(Datos!$D:$D,$C138,Datos!$AD:$AD,BH$1)</f>
        <v>0</v>
      </c>
      <c r="BJ138" s="441"/>
      <c r="BK138" s="422" t="str">
        <f t="shared" si="371"/>
        <v>S/D</v>
      </c>
      <c r="BL138" s="823"/>
      <c r="BM138" s="564"/>
      <c r="BN138" s="440">
        <f>COUNTIFS(Datos!$D:$D,$C138,Datos!$AD:$AD,BM$1)</f>
        <v>0</v>
      </c>
      <c r="BO138" s="441"/>
      <c r="BP138" s="422" t="str">
        <f t="shared" si="373"/>
        <v>S/D</v>
      </c>
      <c r="BQ138" s="823"/>
      <c r="BR138" s="564"/>
      <c r="BS138" s="440">
        <f>COUNTIFS(Datos!$D:$D,$C138,Datos!$AG:$AG,BR$1)</f>
        <v>0</v>
      </c>
      <c r="BT138" s="441"/>
      <c r="BU138" s="422" t="str">
        <f t="shared" si="375"/>
        <v>S/D</v>
      </c>
      <c r="BV138" s="823"/>
      <c r="BW138" s="564"/>
      <c r="BX138" s="440">
        <f>COUNTIFS(Datos!$D:$D,$C138,Datos!$AG:$AG,BW$1)</f>
        <v>0</v>
      </c>
      <c r="BY138" s="441"/>
      <c r="BZ138" s="422" t="str">
        <f t="shared" si="377"/>
        <v>S/D</v>
      </c>
      <c r="CA138" s="823"/>
      <c r="CB138" s="564"/>
      <c r="CC138" s="440">
        <f>COUNTIFS(Datos!$D:$D,$C138,Datos!$AG:$AG,CB$1)</f>
        <v>0</v>
      </c>
      <c r="CD138" s="441"/>
      <c r="CE138" s="422" t="str">
        <f t="shared" si="379"/>
        <v>S/D</v>
      </c>
      <c r="CF138" s="823"/>
      <c r="CG138" s="564"/>
      <c r="CH138" s="440">
        <f>COUNTIFS(Datos!$D:$D,$C138,Datos!$AG:$AG,CG$1)</f>
        <v>0</v>
      </c>
      <c r="CI138" s="441"/>
      <c r="CJ138" s="422" t="str">
        <f t="shared" si="381"/>
        <v>S/D</v>
      </c>
      <c r="CK138" s="823"/>
      <c r="CL138" s="564"/>
      <c r="CM138" s="440">
        <f>COUNTIFS(Datos!$D:$D,$C138,Datos!$AG:$AG,CL$1)</f>
        <v>0</v>
      </c>
      <c r="CN138" s="441"/>
      <c r="CO138" s="422" t="str">
        <f t="shared" si="383"/>
        <v>S/D</v>
      </c>
      <c r="CP138" s="823"/>
      <c r="CQ138" s="564"/>
      <c r="CR138" s="440">
        <f>COUNTIFS(Datos!$D:$D,$C138,Datos!$AG:$AG,CQ$1)</f>
        <v>0</v>
      </c>
      <c r="CS138" s="441"/>
      <c r="CT138" s="422" t="str">
        <f t="shared" si="385"/>
        <v>S/D</v>
      </c>
      <c r="CU138" s="823"/>
      <c r="CV138" s="564"/>
      <c r="CW138" s="440">
        <f>COUNTIFS(Datos!$D:$D,$C138,Datos!$AG:$AG,CV$1)</f>
        <v>0</v>
      </c>
      <c r="CX138" s="441"/>
      <c r="CY138" s="422" t="str">
        <f t="shared" si="387"/>
        <v>S/D</v>
      </c>
      <c r="CZ138" s="823"/>
      <c r="DA138" s="564"/>
      <c r="DB138" s="440">
        <f>COUNTIFS(Datos!$D:$D,$C138,Datos!$AG:$AG,DA$1)</f>
        <v>0</v>
      </c>
      <c r="DC138" s="441"/>
      <c r="DD138" s="422" t="str">
        <f t="shared" si="389"/>
        <v>S/D</v>
      </c>
      <c r="DE138" s="823"/>
      <c r="DF138" s="564"/>
      <c r="DG138" s="440">
        <f>COUNTIFS(Datos!$D:$D,$C138,Datos!$AG:$AG,DF$1)</f>
        <v>0</v>
      </c>
      <c r="DH138" s="441"/>
      <c r="DI138" s="422" t="str">
        <f t="shared" si="391"/>
        <v>S/D</v>
      </c>
      <c r="DJ138" s="823"/>
    </row>
    <row r="139" spans="1:114" s="659" customFormat="1" ht="15.75" customHeight="1" x14ac:dyDescent="0.25">
      <c r="A139" s="828" t="s">
        <v>1478</v>
      </c>
      <c r="B139" s="550" t="str">
        <f t="shared" ref="B139:B173" si="393">CONCATENATE("Sem",(WEEKNUM(C139)))</f>
        <v>Sem46</v>
      </c>
      <c r="C139" s="423">
        <v>43780</v>
      </c>
      <c r="D139" s="831">
        <v>0.92</v>
      </c>
      <c r="E139" s="556"/>
      <c r="F139" s="436">
        <f>COUNTIFS(Datos!$D:$D,C139,Datos!$AD:$AD,$E$1)</f>
        <v>0</v>
      </c>
      <c r="G139" s="437"/>
      <c r="H139" s="420" t="str">
        <f t="shared" ref="H139:H173" si="394">IFERROR(G139/(G139+F139),"S/D")</f>
        <v>S/D</v>
      </c>
      <c r="I139" s="821">
        <f>IFERROR(SUM(G139:G143)/SUM(F139:G143),"S/D")</f>
        <v>1</v>
      </c>
      <c r="J139" s="565"/>
      <c r="K139" s="436">
        <f>COUNTIFS(Datos!D:D,C139,Datos!AD:AD,$J$1)</f>
        <v>0</v>
      </c>
      <c r="L139" s="437"/>
      <c r="M139" s="420" t="str">
        <f t="shared" ref="M139:M173" si="395">IFERROR(L139/(L139+K139),"S/D")</f>
        <v>S/D</v>
      </c>
      <c r="N139" s="834" t="str">
        <f>IFERROR(SUM(L139:L143)/SUM(K139:L143),"S/D")</f>
        <v>S/D</v>
      </c>
      <c r="O139" s="565"/>
      <c r="P139" s="436">
        <f>COUNTIFS(Datos!$D:$D,C139,Datos!$AD:$AD,$O$1)</f>
        <v>0</v>
      </c>
      <c r="Q139" s="437"/>
      <c r="R139" s="420" t="str">
        <f t="shared" ref="R139:R173" si="396">IFERROR(Q139/(Q139+P139),"S/D")</f>
        <v>S/D</v>
      </c>
      <c r="S139" s="821">
        <f t="shared" ref="S139" si="397">IFERROR(SUM(Q139:Q143)/SUM(P139:Q143),"S/D")</f>
        <v>1</v>
      </c>
      <c r="T139" s="565"/>
      <c r="U139" s="436">
        <f>COUNTIFS(Datos!$D:$D,C139,Datos!$AD:$AD,$T$1)</f>
        <v>0</v>
      </c>
      <c r="V139" s="437"/>
      <c r="W139" s="420" t="str">
        <f t="shared" ref="W139:W173" si="398">IFERROR(V139/(V139+U139),"S/D")</f>
        <v>S/D</v>
      </c>
      <c r="X139" s="821">
        <f t="shared" ref="X139" si="399">IFERROR(SUM(V139:V143)/SUM(U139:V143),"S/D")</f>
        <v>1</v>
      </c>
      <c r="Y139" s="565"/>
      <c r="Z139" s="436">
        <f>COUNTIFS(Datos!$D:$D,C139,Datos!$AD:$AD,$Y$1)</f>
        <v>0</v>
      </c>
      <c r="AA139" s="437"/>
      <c r="AB139" s="420" t="str">
        <f t="shared" ref="AB139:AB173" si="400">IFERROR(AA139/(AA139+Z139),"S/D")</f>
        <v>S/D</v>
      </c>
      <c r="AC139" s="821" t="str">
        <f t="shared" ref="AC139" si="401">IFERROR(SUM(AA139:AA143)/SUM(Z139:AA143),"S/D")</f>
        <v>S/D</v>
      </c>
      <c r="AD139" s="565"/>
      <c r="AE139" s="436">
        <f>COUNTIFS(Datos!$D:$D,C139,Datos!$AD:$AD,$AD$1)</f>
        <v>0</v>
      </c>
      <c r="AF139" s="437"/>
      <c r="AG139" s="420" t="str">
        <f t="shared" ref="AG139:AG173" si="402">IFERROR(AF139/(AF139+AE139),"S/D")</f>
        <v>S/D</v>
      </c>
      <c r="AH139" s="821">
        <f t="shared" ref="AH139" si="403">IFERROR(SUM(AF139:AF143)/SUM(AE139:AF143),"S/D")</f>
        <v>1</v>
      </c>
      <c r="AI139" s="565"/>
      <c r="AJ139" s="436">
        <f>COUNTIFS(Datos!$D:$D,C139,Datos!$AD:$AD,$AI$1)</f>
        <v>0</v>
      </c>
      <c r="AK139" s="437"/>
      <c r="AL139" s="420" t="str">
        <f t="shared" ref="AL139:AL173" si="404">IFERROR(AK139/(AK139+AJ139),"S/D")</f>
        <v>S/D</v>
      </c>
      <c r="AM139" s="821">
        <f t="shared" ref="AM139" si="405">IFERROR(SUM(AK139:AK143)/SUM(AJ139:AK143),"S/D")</f>
        <v>1</v>
      </c>
      <c r="AN139" s="565"/>
      <c r="AO139" s="436">
        <f>COUNTIFS(Datos!$D:$D,C139,Datos!$AD:$AD,$AN$1)</f>
        <v>0</v>
      </c>
      <c r="AP139" s="437"/>
      <c r="AQ139" s="420" t="str">
        <f t="shared" ref="AQ139:AQ173" si="406">IFERROR(AP139/(AP139+AO139),"S/D")</f>
        <v>S/D</v>
      </c>
      <c r="AR139" s="821" t="str">
        <f t="shared" ref="AR139" si="407">IFERROR(SUM(AP139:AP143)/SUM(AO139:AP143),"S/D")</f>
        <v>S/D</v>
      </c>
      <c r="AS139" s="565"/>
      <c r="AT139" s="436">
        <f>COUNTIFS(Datos!$D:$D,C139,Datos!$AD:$AD,$AS$1)</f>
        <v>0</v>
      </c>
      <c r="AU139" s="437"/>
      <c r="AV139" s="420" t="str">
        <f t="shared" ref="AV139:AV173" si="408">IFERROR(AU139/(AU139+AT139),"S/D")</f>
        <v>S/D</v>
      </c>
      <c r="AW139" s="821" t="str">
        <f t="shared" ref="AW139" si="409">IFERROR(SUM(AU139:AU143)/SUM(AT139:AU143),"S/D")</f>
        <v>S/D</v>
      </c>
      <c r="AX139" s="565"/>
      <c r="AY139" s="436">
        <f>COUNTIFS(Datos!$D:$D,C139,Datos!$AD:$AD,$AX$1)</f>
        <v>0</v>
      </c>
      <c r="AZ139" s="437"/>
      <c r="BA139" s="420" t="str">
        <f t="shared" ref="BA139:BA173" si="410">IFERROR(AZ139/(AZ139+AY139),"S/D")</f>
        <v>S/D</v>
      </c>
      <c r="BB139" s="821">
        <f t="shared" ref="BB139" si="411">IFERROR(SUM(AZ139:AZ143)/SUM(AY139:AZ143),"S/D")</f>
        <v>0.75</v>
      </c>
      <c r="BC139" s="565"/>
      <c r="BD139" s="436">
        <f>COUNTIFS(Datos!$D:$D,C139,Datos!$AD:$AD,$BC$1)</f>
        <v>0</v>
      </c>
      <c r="BE139" s="437"/>
      <c r="BF139" s="420" t="str">
        <f t="shared" ref="BF139:BF173" si="412">IFERROR(BE139/(BE139+BD139),"S/D")</f>
        <v>S/D</v>
      </c>
      <c r="BG139" s="821">
        <f t="shared" ref="BG139" si="413">IFERROR(SUM(BE139:BE143)/SUM(BD139:BE143),"S/D")</f>
        <v>0.88888888888888884</v>
      </c>
      <c r="BH139" s="565"/>
      <c r="BI139" s="436">
        <f>COUNTIFS(Datos!$D:$D,$C139,Datos!$AD:$AD,BH$1)</f>
        <v>0</v>
      </c>
      <c r="BJ139" s="437"/>
      <c r="BK139" s="420" t="str">
        <f t="shared" ref="BK139:BK173" si="414">IFERROR(BJ139/(BJ139+BI139),"S/D")</f>
        <v>S/D</v>
      </c>
      <c r="BL139" s="821" t="str">
        <f t="shared" ref="BL139" si="415">IFERROR(SUM(BJ139:BJ143)/SUM(BI139:BJ143),"S/D")</f>
        <v>S/D</v>
      </c>
      <c r="BM139" s="565"/>
      <c r="BN139" s="436">
        <f>COUNTIFS(Datos!$D:$D,$C139,Datos!$AD:$AD,BM$1)</f>
        <v>0</v>
      </c>
      <c r="BO139" s="437"/>
      <c r="BP139" s="420" t="str">
        <f t="shared" ref="BP139:BP173" si="416">IFERROR(BO139/(BO139+BN139),"S/D")</f>
        <v>S/D</v>
      </c>
      <c r="BQ139" s="821">
        <f t="shared" ref="BQ139" si="417">IFERROR(SUM(BO139:BO143)/SUM(BN139:BO143),"S/D")</f>
        <v>1</v>
      </c>
      <c r="BR139" s="565"/>
      <c r="BS139" s="436">
        <f>COUNTIFS(Datos!$D:$D,$C139,Datos!$AG:$AG,BR$1)</f>
        <v>0</v>
      </c>
      <c r="BT139" s="437"/>
      <c r="BU139" s="420" t="str">
        <f t="shared" ref="BU139:BU173" si="418">IFERROR(BT139/(BT139+BS139),"S/D")</f>
        <v>S/D</v>
      </c>
      <c r="BV139" s="821" t="str">
        <f t="shared" ref="BV139" si="419">IFERROR(SUM(BT139:BT143)/SUM(BS139:BT143),"S/D")</f>
        <v>S/D</v>
      </c>
      <c r="BW139" s="565"/>
      <c r="BX139" s="436">
        <f>COUNTIFS(Datos!$D:$D,$C139,Datos!$AG:$AG,BW$1)</f>
        <v>0</v>
      </c>
      <c r="BY139" s="437"/>
      <c r="BZ139" s="420" t="str">
        <f t="shared" ref="BZ139:BZ173" si="420">IFERROR(BY139/(BY139+BX139),"S/D")</f>
        <v>S/D</v>
      </c>
      <c r="CA139" s="821">
        <f t="shared" ref="CA139" si="421">IFERROR(SUM(BY139:BY143)/SUM(BX139:BY143),"S/D")</f>
        <v>1</v>
      </c>
      <c r="CB139" s="565"/>
      <c r="CC139" s="436">
        <f>COUNTIFS(Datos!$D:$D,$C139,Datos!$AG:$AG,CB$1)</f>
        <v>0</v>
      </c>
      <c r="CD139" s="437"/>
      <c r="CE139" s="420" t="str">
        <f t="shared" ref="CE139:CE173" si="422">IFERROR(CD139/(CD139+CC139),"S/D")</f>
        <v>S/D</v>
      </c>
      <c r="CF139" s="821" t="str">
        <f t="shared" ref="CF139" si="423">IFERROR(SUM(CD139:CD143)/SUM(CC139:CD143),"S/D")</f>
        <v>S/D</v>
      </c>
      <c r="CG139" s="565"/>
      <c r="CH139" s="436">
        <f>COUNTIFS(Datos!$D:$D,$C139,Datos!$AG:$AG,CG$1)</f>
        <v>0</v>
      </c>
      <c r="CI139" s="437"/>
      <c r="CJ139" s="420" t="str">
        <f t="shared" ref="CJ139:CJ173" si="424">IFERROR(CI139/(CI139+CH139),"S/D")</f>
        <v>S/D</v>
      </c>
      <c r="CK139" s="821" t="str">
        <f t="shared" ref="CK139" si="425">IFERROR(SUM(CI139:CI143)/SUM(CH139:CI143),"S/D")</f>
        <v>S/D</v>
      </c>
      <c r="CL139" s="565"/>
      <c r="CM139" s="436">
        <f>COUNTIFS(Datos!$D:$D,$C139,Datos!$AG:$AG,CL$1)</f>
        <v>0</v>
      </c>
      <c r="CN139" s="437"/>
      <c r="CO139" s="420" t="str">
        <f t="shared" ref="CO139:CO173" si="426">IFERROR(CN139/(CN139+CM139),"S/D")</f>
        <v>S/D</v>
      </c>
      <c r="CP139" s="821" t="str">
        <f t="shared" ref="CP139" si="427">IFERROR(SUM(CN139:CN143)/SUM(CM139:CN143),"S/D")</f>
        <v>S/D</v>
      </c>
      <c r="CQ139" s="565"/>
      <c r="CR139" s="436">
        <f>COUNTIFS(Datos!$D:$D,$C139,Datos!$AG:$AG,CQ$1)</f>
        <v>0</v>
      </c>
      <c r="CS139" s="437"/>
      <c r="CT139" s="420" t="str">
        <f t="shared" ref="CT139:CT173" si="428">IFERROR(CS139/(CS139+CR139),"S/D")</f>
        <v>S/D</v>
      </c>
      <c r="CU139" s="821" t="str">
        <f t="shared" ref="CU139" si="429">IFERROR(SUM(CS139:CS143)/SUM(CR139:CS143),"S/D")</f>
        <v>S/D</v>
      </c>
      <c r="CV139" s="565"/>
      <c r="CW139" s="436">
        <f>COUNTIFS(Datos!$D:$D,$C139,Datos!$AG:$AG,CV$1)</f>
        <v>0</v>
      </c>
      <c r="CX139" s="437"/>
      <c r="CY139" s="420" t="str">
        <f t="shared" ref="CY139:CY173" si="430">IFERROR(CX139/(CX139+CW139),"S/D")</f>
        <v>S/D</v>
      </c>
      <c r="CZ139" s="821" t="str">
        <f t="shared" ref="CZ139" si="431">IFERROR(SUM(CX139:CX143)/SUM(CW139:CX143),"S/D")</f>
        <v>S/D</v>
      </c>
      <c r="DA139" s="565"/>
      <c r="DB139" s="436">
        <f>COUNTIFS(Datos!$D:$D,$C139,Datos!$AG:$AG,DA$1)</f>
        <v>0</v>
      </c>
      <c r="DC139" s="437"/>
      <c r="DD139" s="420" t="str">
        <f t="shared" ref="DD139:DD173" si="432">IFERROR(DC139/(DC139+DB139),"S/D")</f>
        <v>S/D</v>
      </c>
      <c r="DE139" s="821" t="str">
        <f t="shared" ref="DE139" si="433">IFERROR(SUM(DC139:DC143)/SUM(DB139:DC143),"S/D")</f>
        <v>S/D</v>
      </c>
      <c r="DF139" s="565"/>
      <c r="DG139" s="436">
        <f>COUNTIFS(Datos!$D:$D,$C139,Datos!$AG:$AG,DF$1)</f>
        <v>0</v>
      </c>
      <c r="DH139" s="437"/>
      <c r="DI139" s="420" t="str">
        <f t="shared" ref="DI139:DI173" si="434">IFERROR(DH139/(DH139+DG139),"S/D")</f>
        <v>S/D</v>
      </c>
      <c r="DJ139" s="821" t="str">
        <f t="shared" ref="DJ139" si="435">IFERROR(SUM(DH139:DH143)/SUM(DG139:DH143),"S/D")</f>
        <v>S/D</v>
      </c>
    </row>
    <row r="140" spans="1:114" s="659" customFormat="1" ht="15.75" customHeight="1" x14ac:dyDescent="0.25">
      <c r="A140" s="829"/>
      <c r="B140" s="550" t="str">
        <f t="shared" si="393"/>
        <v>Sem46</v>
      </c>
      <c r="C140" s="423">
        <v>43781</v>
      </c>
      <c r="D140" s="832"/>
      <c r="E140" s="554"/>
      <c r="F140" s="432">
        <f>COUNTIFS(Datos!$D:$D,C140,Datos!$AD:$AD,$E$1)</f>
        <v>0</v>
      </c>
      <c r="G140" s="131"/>
      <c r="H140" s="421" t="str">
        <f t="shared" si="394"/>
        <v>S/D</v>
      </c>
      <c r="I140" s="822"/>
      <c r="J140" s="563"/>
      <c r="K140" s="432">
        <f>COUNTIFS(Datos!D:D,C140,Datos!AD:AD,$J$1)</f>
        <v>0</v>
      </c>
      <c r="L140" s="131"/>
      <c r="M140" s="421" t="str">
        <f t="shared" si="395"/>
        <v>S/D</v>
      </c>
      <c r="N140" s="835"/>
      <c r="O140" s="563"/>
      <c r="P140" s="432">
        <f>COUNTIFS(Datos!$D:$D,C140,Datos!$AD:$AD,$O$1)</f>
        <v>0</v>
      </c>
      <c r="Q140" s="131"/>
      <c r="R140" s="421" t="str">
        <f t="shared" si="396"/>
        <v>S/D</v>
      </c>
      <c r="S140" s="822"/>
      <c r="T140" s="563"/>
      <c r="U140" s="432">
        <f>COUNTIFS(Datos!$D:$D,C140,Datos!$AD:$AD,$T$1)</f>
        <v>0</v>
      </c>
      <c r="V140" s="131"/>
      <c r="W140" s="421" t="str">
        <f t="shared" si="398"/>
        <v>S/D</v>
      </c>
      <c r="X140" s="822"/>
      <c r="Y140" s="563"/>
      <c r="Z140" s="432">
        <f>COUNTIFS(Datos!$D:$D,C140,Datos!$AD:$AD,$Y$1)</f>
        <v>0</v>
      </c>
      <c r="AA140" s="131"/>
      <c r="AB140" s="421" t="str">
        <f t="shared" si="400"/>
        <v>S/D</v>
      </c>
      <c r="AC140" s="822"/>
      <c r="AD140" s="563"/>
      <c r="AE140" s="432">
        <f>COUNTIFS(Datos!$D:$D,C140,Datos!$AD:$AD,$AD$1)</f>
        <v>0</v>
      </c>
      <c r="AF140" s="131"/>
      <c r="AG140" s="421" t="str">
        <f t="shared" si="402"/>
        <v>S/D</v>
      </c>
      <c r="AH140" s="822"/>
      <c r="AI140" s="563"/>
      <c r="AJ140" s="432">
        <f>COUNTIFS(Datos!$D:$D,C140,Datos!$AD:$AD,$AI$1)</f>
        <v>0</v>
      </c>
      <c r="AK140" s="131"/>
      <c r="AL140" s="421" t="str">
        <f t="shared" si="404"/>
        <v>S/D</v>
      </c>
      <c r="AM140" s="822"/>
      <c r="AN140" s="563"/>
      <c r="AO140" s="432">
        <f>COUNTIFS(Datos!$D:$D,C140,Datos!$AD:$AD,$AN$1)</f>
        <v>0</v>
      </c>
      <c r="AP140" s="131"/>
      <c r="AQ140" s="421" t="str">
        <f t="shared" si="406"/>
        <v>S/D</v>
      </c>
      <c r="AR140" s="822"/>
      <c r="AS140" s="563"/>
      <c r="AT140" s="432">
        <f>COUNTIFS(Datos!$D:$D,C140,Datos!$AD:$AD,$AS$1)</f>
        <v>0</v>
      </c>
      <c r="AU140" s="131"/>
      <c r="AV140" s="421" t="str">
        <f t="shared" si="408"/>
        <v>S/D</v>
      </c>
      <c r="AW140" s="822"/>
      <c r="AX140" s="563"/>
      <c r="AY140" s="432">
        <f>COUNTIFS(Datos!$D:$D,C140,Datos!$AD:$AD,$AX$1)</f>
        <v>0</v>
      </c>
      <c r="AZ140" s="131"/>
      <c r="BA140" s="421" t="str">
        <f t="shared" si="410"/>
        <v>S/D</v>
      </c>
      <c r="BB140" s="822"/>
      <c r="BC140" s="563"/>
      <c r="BD140" s="432">
        <f>COUNTIFS(Datos!$D:$D,C140,Datos!$AD:$AD,$BC$1)</f>
        <v>0</v>
      </c>
      <c r="BE140" s="131"/>
      <c r="BF140" s="421" t="str">
        <f t="shared" si="412"/>
        <v>S/D</v>
      </c>
      <c r="BG140" s="822"/>
      <c r="BH140" s="563"/>
      <c r="BI140" s="432">
        <f>COUNTIFS(Datos!$D:$D,$C140,Datos!$AD:$AD,BH$1)</f>
        <v>0</v>
      </c>
      <c r="BJ140" s="131"/>
      <c r="BK140" s="421" t="str">
        <f t="shared" si="414"/>
        <v>S/D</v>
      </c>
      <c r="BL140" s="822"/>
      <c r="BM140" s="563"/>
      <c r="BN140" s="432">
        <f>COUNTIFS(Datos!$D:$D,$C140,Datos!$AD:$AD,BM$1)</f>
        <v>0</v>
      </c>
      <c r="BO140" s="131"/>
      <c r="BP140" s="421" t="str">
        <f t="shared" si="416"/>
        <v>S/D</v>
      </c>
      <c r="BQ140" s="822"/>
      <c r="BR140" s="563"/>
      <c r="BS140" s="432">
        <f>COUNTIFS(Datos!$D:$D,$C140,Datos!$AG:$AG,BR$1)</f>
        <v>0</v>
      </c>
      <c r="BT140" s="131"/>
      <c r="BU140" s="421" t="str">
        <f t="shared" si="418"/>
        <v>S/D</v>
      </c>
      <c r="BV140" s="822"/>
      <c r="BW140" s="563"/>
      <c r="BX140" s="432">
        <f>COUNTIFS(Datos!$D:$D,$C140,Datos!$AG:$AG,BW$1)</f>
        <v>0</v>
      </c>
      <c r="BY140" s="131"/>
      <c r="BZ140" s="421" t="str">
        <f t="shared" si="420"/>
        <v>S/D</v>
      </c>
      <c r="CA140" s="822"/>
      <c r="CB140" s="563"/>
      <c r="CC140" s="432">
        <f>COUNTIFS(Datos!$D:$D,$C140,Datos!$AG:$AG,CB$1)</f>
        <v>0</v>
      </c>
      <c r="CD140" s="131"/>
      <c r="CE140" s="421" t="str">
        <f t="shared" si="422"/>
        <v>S/D</v>
      </c>
      <c r="CF140" s="822"/>
      <c r="CG140" s="563"/>
      <c r="CH140" s="432">
        <f>COUNTIFS(Datos!$D:$D,$C140,Datos!$AG:$AG,CG$1)</f>
        <v>0</v>
      </c>
      <c r="CI140" s="131"/>
      <c r="CJ140" s="421" t="str">
        <f t="shared" si="424"/>
        <v>S/D</v>
      </c>
      <c r="CK140" s="822"/>
      <c r="CL140" s="563"/>
      <c r="CM140" s="432">
        <f>COUNTIFS(Datos!$D:$D,$C140,Datos!$AG:$AG,CL$1)</f>
        <v>0</v>
      </c>
      <c r="CN140" s="131"/>
      <c r="CO140" s="421" t="str">
        <f t="shared" si="426"/>
        <v>S/D</v>
      </c>
      <c r="CP140" s="822"/>
      <c r="CQ140" s="563"/>
      <c r="CR140" s="432">
        <f>COUNTIFS(Datos!$D:$D,$C140,Datos!$AG:$AG,CQ$1)</f>
        <v>0</v>
      </c>
      <c r="CS140" s="131"/>
      <c r="CT140" s="421" t="str">
        <f t="shared" si="428"/>
        <v>S/D</v>
      </c>
      <c r="CU140" s="822"/>
      <c r="CV140" s="563"/>
      <c r="CW140" s="432">
        <f>COUNTIFS(Datos!$D:$D,$C140,Datos!$AG:$AG,CV$1)</f>
        <v>0</v>
      </c>
      <c r="CX140" s="131"/>
      <c r="CY140" s="421" t="str">
        <f t="shared" si="430"/>
        <v>S/D</v>
      </c>
      <c r="CZ140" s="822"/>
      <c r="DA140" s="563"/>
      <c r="DB140" s="432">
        <f>COUNTIFS(Datos!$D:$D,$C140,Datos!$AG:$AG,DA$1)</f>
        <v>0</v>
      </c>
      <c r="DC140" s="131"/>
      <c r="DD140" s="421" t="str">
        <f t="shared" si="432"/>
        <v>S/D</v>
      </c>
      <c r="DE140" s="822"/>
      <c r="DF140" s="563"/>
      <c r="DG140" s="432">
        <f>COUNTIFS(Datos!$D:$D,$C140,Datos!$AG:$AG,DF$1)</f>
        <v>0</v>
      </c>
      <c r="DH140" s="131"/>
      <c r="DI140" s="421" t="str">
        <f t="shared" si="434"/>
        <v>S/D</v>
      </c>
      <c r="DJ140" s="822"/>
    </row>
    <row r="141" spans="1:114" s="659" customFormat="1" ht="15.75" customHeight="1" x14ac:dyDescent="0.25">
      <c r="A141" s="829"/>
      <c r="B141" s="550" t="str">
        <f t="shared" si="393"/>
        <v>Sem46</v>
      </c>
      <c r="C141" s="423">
        <v>43782</v>
      </c>
      <c r="D141" s="832"/>
      <c r="E141" s="554"/>
      <c r="F141" s="432">
        <f>COUNTIFS(Datos!$D:$D,C141,Datos!$AD:$AD,$E$1)</f>
        <v>0</v>
      </c>
      <c r="G141" s="131"/>
      <c r="H141" s="421" t="str">
        <f t="shared" si="394"/>
        <v>S/D</v>
      </c>
      <c r="I141" s="822"/>
      <c r="J141" s="563"/>
      <c r="K141" s="432">
        <f>COUNTIFS(Datos!D:D,C141,Datos!AD:AD,$J$1)</f>
        <v>0</v>
      </c>
      <c r="L141" s="131"/>
      <c r="M141" s="421" t="str">
        <f t="shared" si="395"/>
        <v>S/D</v>
      </c>
      <c r="N141" s="835"/>
      <c r="O141" s="563"/>
      <c r="P141" s="432">
        <f>COUNTIFS(Datos!$D:$D,C141,Datos!$AD:$AD,$O$1)</f>
        <v>0</v>
      </c>
      <c r="Q141" s="131"/>
      <c r="R141" s="421" t="str">
        <f t="shared" si="396"/>
        <v>S/D</v>
      </c>
      <c r="S141" s="822"/>
      <c r="T141" s="563"/>
      <c r="U141" s="432">
        <f>COUNTIFS(Datos!$D:$D,C141,Datos!$AD:$AD,$T$1)</f>
        <v>0</v>
      </c>
      <c r="V141" s="131"/>
      <c r="W141" s="421" t="str">
        <f t="shared" si="398"/>
        <v>S/D</v>
      </c>
      <c r="X141" s="822"/>
      <c r="Y141" s="563"/>
      <c r="Z141" s="432">
        <f>COUNTIFS(Datos!$D:$D,C141,Datos!$AD:$AD,$Y$1)</f>
        <v>0</v>
      </c>
      <c r="AA141" s="131"/>
      <c r="AB141" s="421" t="str">
        <f t="shared" si="400"/>
        <v>S/D</v>
      </c>
      <c r="AC141" s="822"/>
      <c r="AD141" s="563"/>
      <c r="AE141" s="432">
        <f>COUNTIFS(Datos!$D:$D,C141,Datos!$AD:$AD,$AD$1)</f>
        <v>0</v>
      </c>
      <c r="AF141" s="131"/>
      <c r="AG141" s="421" t="str">
        <f t="shared" si="402"/>
        <v>S/D</v>
      </c>
      <c r="AH141" s="822"/>
      <c r="AI141" s="563"/>
      <c r="AJ141" s="432">
        <f>COUNTIFS(Datos!$D:$D,C141,Datos!$AD:$AD,$AI$1)</f>
        <v>0</v>
      </c>
      <c r="AK141" s="131"/>
      <c r="AL141" s="421" t="str">
        <f t="shared" si="404"/>
        <v>S/D</v>
      </c>
      <c r="AM141" s="822"/>
      <c r="AN141" s="563"/>
      <c r="AO141" s="432">
        <f>COUNTIFS(Datos!$D:$D,C141,Datos!$AD:$AD,$AN$1)</f>
        <v>0</v>
      </c>
      <c r="AP141" s="131"/>
      <c r="AQ141" s="421" t="str">
        <f t="shared" si="406"/>
        <v>S/D</v>
      </c>
      <c r="AR141" s="822"/>
      <c r="AS141" s="563"/>
      <c r="AT141" s="432">
        <f>COUNTIFS(Datos!$D:$D,C141,Datos!$AD:$AD,$AS$1)</f>
        <v>0</v>
      </c>
      <c r="AU141" s="131"/>
      <c r="AV141" s="421" t="str">
        <f t="shared" si="408"/>
        <v>S/D</v>
      </c>
      <c r="AW141" s="822"/>
      <c r="AX141" s="563"/>
      <c r="AY141" s="432">
        <f>COUNTIFS(Datos!$D:$D,C141,Datos!$AD:$AD,$AX$1)</f>
        <v>0</v>
      </c>
      <c r="AZ141" s="131"/>
      <c r="BA141" s="421" t="str">
        <f t="shared" si="410"/>
        <v>S/D</v>
      </c>
      <c r="BB141" s="822"/>
      <c r="BC141" s="563"/>
      <c r="BD141" s="432">
        <f>COUNTIFS(Datos!$D:$D,C141,Datos!$AD:$AD,$BC$1)</f>
        <v>0</v>
      </c>
      <c r="BE141" s="131"/>
      <c r="BF141" s="421" t="str">
        <f t="shared" si="412"/>
        <v>S/D</v>
      </c>
      <c r="BG141" s="822"/>
      <c r="BH141" s="563"/>
      <c r="BI141" s="432">
        <f>COUNTIFS(Datos!$D:$D,$C141,Datos!$AD:$AD,BH$1)</f>
        <v>0</v>
      </c>
      <c r="BJ141" s="131"/>
      <c r="BK141" s="421" t="str">
        <f t="shared" si="414"/>
        <v>S/D</v>
      </c>
      <c r="BL141" s="822"/>
      <c r="BM141" s="563"/>
      <c r="BN141" s="432">
        <f>COUNTIFS(Datos!$D:$D,$C141,Datos!$AD:$AD,BM$1)</f>
        <v>0</v>
      </c>
      <c r="BO141" s="131"/>
      <c r="BP141" s="421" t="str">
        <f t="shared" si="416"/>
        <v>S/D</v>
      </c>
      <c r="BQ141" s="822"/>
      <c r="BR141" s="563"/>
      <c r="BS141" s="432">
        <f>COUNTIFS(Datos!$D:$D,$C141,Datos!$AG:$AG,BR$1)</f>
        <v>0</v>
      </c>
      <c r="BT141" s="131"/>
      <c r="BU141" s="421" t="str">
        <f t="shared" si="418"/>
        <v>S/D</v>
      </c>
      <c r="BV141" s="822"/>
      <c r="BW141" s="563"/>
      <c r="BX141" s="432">
        <f>COUNTIFS(Datos!$D:$D,$C141,Datos!$AG:$AG,BW$1)</f>
        <v>0</v>
      </c>
      <c r="BY141" s="131"/>
      <c r="BZ141" s="421" t="str">
        <f t="shared" si="420"/>
        <v>S/D</v>
      </c>
      <c r="CA141" s="822"/>
      <c r="CB141" s="563"/>
      <c r="CC141" s="432">
        <f>COUNTIFS(Datos!$D:$D,$C141,Datos!$AG:$AG,CB$1)</f>
        <v>0</v>
      </c>
      <c r="CD141" s="131"/>
      <c r="CE141" s="421" t="str">
        <f t="shared" si="422"/>
        <v>S/D</v>
      </c>
      <c r="CF141" s="822"/>
      <c r="CG141" s="563"/>
      <c r="CH141" s="432">
        <f>COUNTIFS(Datos!$D:$D,$C141,Datos!$AG:$AG,CG$1)</f>
        <v>0</v>
      </c>
      <c r="CI141" s="131"/>
      <c r="CJ141" s="421" t="str">
        <f t="shared" si="424"/>
        <v>S/D</v>
      </c>
      <c r="CK141" s="822"/>
      <c r="CL141" s="563"/>
      <c r="CM141" s="432">
        <f>COUNTIFS(Datos!$D:$D,$C141,Datos!$AG:$AG,CL$1)</f>
        <v>0</v>
      </c>
      <c r="CN141" s="131"/>
      <c r="CO141" s="421" t="str">
        <f t="shared" si="426"/>
        <v>S/D</v>
      </c>
      <c r="CP141" s="822"/>
      <c r="CQ141" s="563"/>
      <c r="CR141" s="432">
        <f>COUNTIFS(Datos!$D:$D,$C141,Datos!$AG:$AG,CQ$1)</f>
        <v>0</v>
      </c>
      <c r="CS141" s="131"/>
      <c r="CT141" s="421" t="str">
        <f t="shared" si="428"/>
        <v>S/D</v>
      </c>
      <c r="CU141" s="822"/>
      <c r="CV141" s="563"/>
      <c r="CW141" s="432">
        <f>COUNTIFS(Datos!$D:$D,$C141,Datos!$AG:$AG,CV$1)</f>
        <v>0</v>
      </c>
      <c r="CX141" s="131"/>
      <c r="CY141" s="421" t="str">
        <f t="shared" si="430"/>
        <v>S/D</v>
      </c>
      <c r="CZ141" s="822"/>
      <c r="DA141" s="563"/>
      <c r="DB141" s="432">
        <f>COUNTIFS(Datos!$D:$D,$C141,Datos!$AG:$AG,DA$1)</f>
        <v>0</v>
      </c>
      <c r="DC141" s="131"/>
      <c r="DD141" s="421" t="str">
        <f t="shared" si="432"/>
        <v>S/D</v>
      </c>
      <c r="DE141" s="822"/>
      <c r="DF141" s="563"/>
      <c r="DG141" s="432">
        <f>COUNTIFS(Datos!$D:$D,$C141,Datos!$AG:$AG,DF$1)</f>
        <v>0</v>
      </c>
      <c r="DH141" s="131"/>
      <c r="DI141" s="421" t="str">
        <f t="shared" si="434"/>
        <v>S/D</v>
      </c>
      <c r="DJ141" s="822"/>
    </row>
    <row r="142" spans="1:114" s="659" customFormat="1" ht="15.75" customHeight="1" x14ac:dyDescent="0.25">
      <c r="A142" s="829"/>
      <c r="B142" s="550" t="str">
        <f t="shared" si="393"/>
        <v>Sem46</v>
      </c>
      <c r="C142" s="423">
        <v>43783</v>
      </c>
      <c r="D142" s="832"/>
      <c r="E142" s="554">
        <v>2</v>
      </c>
      <c r="F142" s="432">
        <f>COUNTIFS(Datos!$D:$D,C142,Datos!$AD:$AD,$E$1)</f>
        <v>0</v>
      </c>
      <c r="G142" s="131">
        <v>3</v>
      </c>
      <c r="H142" s="421">
        <f t="shared" si="394"/>
        <v>1</v>
      </c>
      <c r="I142" s="822"/>
      <c r="J142" s="563">
        <v>0</v>
      </c>
      <c r="K142" s="432">
        <f>COUNTIFS(Datos!D:D,C142,Datos!AD:AD,$J$1)</f>
        <v>0</v>
      </c>
      <c r="L142" s="131">
        <v>0</v>
      </c>
      <c r="M142" s="421" t="str">
        <f t="shared" si="395"/>
        <v>S/D</v>
      </c>
      <c r="N142" s="835"/>
      <c r="O142" s="563">
        <v>2</v>
      </c>
      <c r="P142" s="432">
        <f>COUNTIFS(Datos!$D:$D,C142,Datos!$AD:$AD,$O$1)</f>
        <v>0</v>
      </c>
      <c r="Q142" s="131">
        <v>3</v>
      </c>
      <c r="R142" s="421">
        <f t="shared" si="396"/>
        <v>1</v>
      </c>
      <c r="S142" s="822"/>
      <c r="T142" s="563">
        <v>0</v>
      </c>
      <c r="U142" s="432">
        <f>COUNTIFS(Datos!$D:$D,C142,Datos!$AD:$AD,$T$1)</f>
        <v>0</v>
      </c>
      <c r="V142" s="131">
        <v>0</v>
      </c>
      <c r="W142" s="421" t="str">
        <f t="shared" si="398"/>
        <v>S/D</v>
      </c>
      <c r="X142" s="822"/>
      <c r="Y142" s="563">
        <v>0</v>
      </c>
      <c r="Z142" s="432">
        <f>COUNTIFS(Datos!$D:$D,C142,Datos!$AD:$AD,$Y$1)</f>
        <v>0</v>
      </c>
      <c r="AA142" s="131">
        <v>0</v>
      </c>
      <c r="AB142" s="421" t="str">
        <f t="shared" si="400"/>
        <v>S/D</v>
      </c>
      <c r="AC142" s="822"/>
      <c r="AD142" s="563">
        <v>1</v>
      </c>
      <c r="AE142" s="432">
        <f>COUNTIFS(Datos!$D:$D,C142,Datos!$AD:$AD,$AD$1)</f>
        <v>0</v>
      </c>
      <c r="AF142" s="131">
        <v>0</v>
      </c>
      <c r="AG142" s="421" t="str">
        <f t="shared" si="402"/>
        <v>S/D</v>
      </c>
      <c r="AH142" s="822"/>
      <c r="AI142" s="563">
        <v>1</v>
      </c>
      <c r="AJ142" s="432">
        <f>COUNTIFS(Datos!$D:$D,C142,Datos!$AD:$AD,$AI$1)</f>
        <v>0</v>
      </c>
      <c r="AK142" s="131">
        <v>1</v>
      </c>
      <c r="AL142" s="421">
        <f t="shared" si="404"/>
        <v>1</v>
      </c>
      <c r="AM142" s="822"/>
      <c r="AN142" s="563">
        <v>0</v>
      </c>
      <c r="AO142" s="432">
        <f>COUNTIFS(Datos!$D:$D,C142,Datos!$AD:$AD,$AN$1)</f>
        <v>0</v>
      </c>
      <c r="AP142" s="131">
        <v>0</v>
      </c>
      <c r="AQ142" s="421" t="str">
        <f t="shared" si="406"/>
        <v>S/D</v>
      </c>
      <c r="AR142" s="822"/>
      <c r="AS142" s="563">
        <v>0</v>
      </c>
      <c r="AT142" s="432">
        <f>COUNTIFS(Datos!$D:$D,C142,Datos!$AD:$AD,$AS$1)</f>
        <v>0</v>
      </c>
      <c r="AU142" s="131">
        <v>0</v>
      </c>
      <c r="AV142" s="421" t="str">
        <f t="shared" si="408"/>
        <v>S/D</v>
      </c>
      <c r="AW142" s="822"/>
      <c r="AX142" s="563">
        <v>2</v>
      </c>
      <c r="AY142" s="432">
        <f>COUNTIFS(Datos!$D:$D,C142,Datos!$AD:$AD,$AX$1)</f>
        <v>1</v>
      </c>
      <c r="AZ142" s="131">
        <v>3</v>
      </c>
      <c r="BA142" s="421">
        <f t="shared" si="410"/>
        <v>0.75</v>
      </c>
      <c r="BB142" s="822"/>
      <c r="BC142" s="563">
        <v>0</v>
      </c>
      <c r="BD142" s="432">
        <f>COUNTIFS(Datos!$D:$D,C142,Datos!$AD:$AD,$BC$1)</f>
        <v>0</v>
      </c>
      <c r="BE142" s="131">
        <v>0</v>
      </c>
      <c r="BF142" s="421" t="str">
        <f t="shared" si="412"/>
        <v>S/D</v>
      </c>
      <c r="BG142" s="822"/>
      <c r="BH142" s="563">
        <v>0</v>
      </c>
      <c r="BI142" s="432">
        <f>COUNTIFS(Datos!$D:$D,$C142,Datos!$AD:$AD,BH$1)</f>
        <v>0</v>
      </c>
      <c r="BJ142" s="131">
        <v>0</v>
      </c>
      <c r="BK142" s="421" t="str">
        <f t="shared" si="414"/>
        <v>S/D</v>
      </c>
      <c r="BL142" s="822"/>
      <c r="BM142" s="563">
        <v>0</v>
      </c>
      <c r="BN142" s="432">
        <f>COUNTIFS(Datos!$D:$D,$C142,Datos!$AD:$AD,BM$1)</f>
        <v>0</v>
      </c>
      <c r="BO142" s="131">
        <v>0</v>
      </c>
      <c r="BP142" s="421" t="str">
        <f t="shared" si="416"/>
        <v>S/D</v>
      </c>
      <c r="BQ142" s="822"/>
      <c r="BR142" s="563">
        <v>2</v>
      </c>
      <c r="BS142" s="432">
        <f>COUNTIFS(Datos!$D:$D,$C142,Datos!$AG:$AG,BR$1)</f>
        <v>0</v>
      </c>
      <c r="BT142" s="131">
        <v>0</v>
      </c>
      <c r="BU142" s="421" t="str">
        <f t="shared" si="418"/>
        <v>S/D</v>
      </c>
      <c r="BV142" s="822"/>
      <c r="BW142" s="563">
        <v>2</v>
      </c>
      <c r="BX142" s="432">
        <f>COUNTIFS(Datos!$D:$D,$C142,Datos!$AG:$AG,BW$1)</f>
        <v>0</v>
      </c>
      <c r="BY142" s="131">
        <v>2</v>
      </c>
      <c r="BZ142" s="421">
        <f t="shared" si="420"/>
        <v>1</v>
      </c>
      <c r="CA142" s="822"/>
      <c r="CB142" s="563">
        <v>0</v>
      </c>
      <c r="CC142" s="432">
        <f>COUNTIFS(Datos!$D:$D,$C142,Datos!$AG:$AG,CB$1)</f>
        <v>0</v>
      </c>
      <c r="CD142" s="131">
        <v>0</v>
      </c>
      <c r="CE142" s="421" t="str">
        <f t="shared" si="422"/>
        <v>S/D</v>
      </c>
      <c r="CF142" s="822"/>
      <c r="CG142" s="563">
        <v>0</v>
      </c>
      <c r="CH142" s="432">
        <f>COUNTIFS(Datos!$D:$D,$C142,Datos!$AG:$AG,CG$1)</f>
        <v>0</v>
      </c>
      <c r="CI142" s="131">
        <v>0</v>
      </c>
      <c r="CJ142" s="421" t="str">
        <f t="shared" si="424"/>
        <v>S/D</v>
      </c>
      <c r="CK142" s="822"/>
      <c r="CL142" s="563">
        <v>2</v>
      </c>
      <c r="CM142" s="432">
        <f>COUNTIFS(Datos!$D:$D,$C142,Datos!$AG:$AG,CL$1)</f>
        <v>0</v>
      </c>
      <c r="CN142" s="131">
        <v>0</v>
      </c>
      <c r="CO142" s="421" t="str">
        <f t="shared" si="426"/>
        <v>S/D</v>
      </c>
      <c r="CP142" s="822"/>
      <c r="CQ142" s="563">
        <v>2</v>
      </c>
      <c r="CR142" s="432">
        <f>COUNTIFS(Datos!$D:$D,$C142,Datos!$AG:$AG,CQ$1)</f>
        <v>0</v>
      </c>
      <c r="CS142" s="131">
        <v>0</v>
      </c>
      <c r="CT142" s="421" t="str">
        <f t="shared" si="428"/>
        <v>S/D</v>
      </c>
      <c r="CU142" s="822"/>
      <c r="CV142" s="563">
        <v>0</v>
      </c>
      <c r="CW142" s="432">
        <f>COUNTIFS(Datos!$D:$D,$C142,Datos!$AG:$AG,CV$1)</f>
        <v>0</v>
      </c>
      <c r="CX142" s="131">
        <v>0</v>
      </c>
      <c r="CY142" s="421" t="str">
        <f t="shared" si="430"/>
        <v>S/D</v>
      </c>
      <c r="CZ142" s="822"/>
      <c r="DA142" s="563">
        <v>0</v>
      </c>
      <c r="DB142" s="432">
        <f>COUNTIFS(Datos!$D:$D,$C142,Datos!$AG:$AG,DA$1)</f>
        <v>0</v>
      </c>
      <c r="DC142" s="131">
        <v>0</v>
      </c>
      <c r="DD142" s="421" t="str">
        <f t="shared" si="432"/>
        <v>S/D</v>
      </c>
      <c r="DE142" s="822"/>
      <c r="DF142" s="563">
        <v>0</v>
      </c>
      <c r="DG142" s="432">
        <f>COUNTIFS(Datos!$D:$D,$C142,Datos!$AG:$AG,DF$1)</f>
        <v>0</v>
      </c>
      <c r="DH142" s="131">
        <v>0</v>
      </c>
      <c r="DI142" s="421" t="str">
        <f t="shared" si="434"/>
        <v>S/D</v>
      </c>
      <c r="DJ142" s="822"/>
    </row>
    <row r="143" spans="1:114" s="99" customFormat="1" ht="15.75" customHeight="1" thickBot="1" x14ac:dyDescent="0.3">
      <c r="A143" s="830"/>
      <c r="B143" s="551" t="str">
        <f t="shared" si="393"/>
        <v>Sem46</v>
      </c>
      <c r="C143" s="425">
        <v>43784</v>
      </c>
      <c r="D143" s="833"/>
      <c r="E143" s="555">
        <v>2</v>
      </c>
      <c r="F143" s="440">
        <f>COUNTIFS(Datos!$D:$D,C143,Datos!$AD:$AD,$E$1)</f>
        <v>0</v>
      </c>
      <c r="G143" s="441">
        <v>3</v>
      </c>
      <c r="H143" s="422">
        <f t="shared" si="394"/>
        <v>1</v>
      </c>
      <c r="I143" s="823"/>
      <c r="J143" s="564">
        <v>0</v>
      </c>
      <c r="K143" s="440">
        <f>COUNTIFS(Datos!D:D,C143,Datos!AD:AD,$J$1)</f>
        <v>0</v>
      </c>
      <c r="L143" s="441">
        <v>0</v>
      </c>
      <c r="M143" s="422" t="str">
        <f t="shared" si="395"/>
        <v>S/D</v>
      </c>
      <c r="N143" s="836"/>
      <c r="O143" s="564">
        <v>0</v>
      </c>
      <c r="P143" s="440">
        <f>COUNTIFS(Datos!$D:$D,C143,Datos!$AD:$AD,$O$1)</f>
        <v>0</v>
      </c>
      <c r="Q143" s="441">
        <v>0</v>
      </c>
      <c r="R143" s="422" t="str">
        <f t="shared" si="396"/>
        <v>S/D</v>
      </c>
      <c r="S143" s="823"/>
      <c r="T143" s="564">
        <v>2</v>
      </c>
      <c r="U143" s="440">
        <f>COUNTIFS(Datos!$D:$D,C143,Datos!$AD:$AD,$T$1)</f>
        <v>0</v>
      </c>
      <c r="V143" s="441">
        <v>1</v>
      </c>
      <c r="W143" s="422">
        <f t="shared" si="398"/>
        <v>1</v>
      </c>
      <c r="X143" s="823"/>
      <c r="Y143" s="564">
        <v>0</v>
      </c>
      <c r="Z143" s="440">
        <f>COUNTIFS(Datos!$D:$D,C143,Datos!$AD:$AD,$Y$1)</f>
        <v>0</v>
      </c>
      <c r="AA143" s="441">
        <v>0</v>
      </c>
      <c r="AB143" s="422" t="str">
        <f t="shared" si="400"/>
        <v>S/D</v>
      </c>
      <c r="AC143" s="823"/>
      <c r="AD143" s="564">
        <v>1</v>
      </c>
      <c r="AE143" s="440">
        <f>COUNTIFS(Datos!$D:$D,C143,Datos!$AD:$AD,$AD$1)</f>
        <v>0</v>
      </c>
      <c r="AF143" s="441">
        <v>1</v>
      </c>
      <c r="AG143" s="422">
        <f t="shared" si="402"/>
        <v>1</v>
      </c>
      <c r="AH143" s="823"/>
      <c r="AI143" s="564">
        <v>0</v>
      </c>
      <c r="AJ143" s="440">
        <f>COUNTIFS(Datos!$D:$D,C143,Datos!$AD:$AD,$AI$1)</f>
        <v>0</v>
      </c>
      <c r="AK143" s="441">
        <v>0</v>
      </c>
      <c r="AL143" s="422" t="str">
        <f t="shared" si="404"/>
        <v>S/D</v>
      </c>
      <c r="AM143" s="823"/>
      <c r="AN143" s="564">
        <v>0</v>
      </c>
      <c r="AO143" s="440">
        <f>COUNTIFS(Datos!$D:$D,C143,Datos!$AD:$AD,$AN$1)</f>
        <v>0</v>
      </c>
      <c r="AP143" s="441">
        <v>0</v>
      </c>
      <c r="AQ143" s="422" t="str">
        <f t="shared" si="406"/>
        <v>S/D</v>
      </c>
      <c r="AR143" s="823"/>
      <c r="AS143" s="564">
        <v>0</v>
      </c>
      <c r="AT143" s="440">
        <f>COUNTIFS(Datos!$D:$D,C143,Datos!$AD:$AD,$AS$1)</f>
        <v>0</v>
      </c>
      <c r="AU143" s="441">
        <v>0</v>
      </c>
      <c r="AV143" s="422" t="str">
        <f t="shared" si="408"/>
        <v>S/D</v>
      </c>
      <c r="AW143" s="823"/>
      <c r="AX143" s="564">
        <v>0</v>
      </c>
      <c r="AY143" s="440">
        <f>COUNTIFS(Datos!$D:$D,C143,Datos!$AD:$AD,$AX$1)</f>
        <v>0</v>
      </c>
      <c r="AZ143" s="441">
        <v>0</v>
      </c>
      <c r="BA143" s="422" t="str">
        <f t="shared" si="410"/>
        <v>S/D</v>
      </c>
      <c r="BB143" s="823"/>
      <c r="BC143" s="564">
        <v>2</v>
      </c>
      <c r="BD143" s="440">
        <f>COUNTIFS(Datos!$D:$D,C143,Datos!$AD:$AD,$BC$1)</f>
        <v>1</v>
      </c>
      <c r="BE143" s="441">
        <v>8</v>
      </c>
      <c r="BF143" s="422">
        <f t="shared" si="412"/>
        <v>0.88888888888888884</v>
      </c>
      <c r="BG143" s="823"/>
      <c r="BH143" s="564">
        <v>0</v>
      </c>
      <c r="BI143" s="440">
        <f>COUNTIFS(Datos!$D:$D,$C143,Datos!$AD:$AD,BH$1)</f>
        <v>0</v>
      </c>
      <c r="BJ143" s="441">
        <v>0</v>
      </c>
      <c r="BK143" s="422" t="str">
        <f t="shared" si="414"/>
        <v>S/D</v>
      </c>
      <c r="BL143" s="823"/>
      <c r="BM143" s="564">
        <v>1</v>
      </c>
      <c r="BN143" s="440">
        <f>COUNTIFS(Datos!$D:$D,$C143,Datos!$AD:$AD,BM$1)</f>
        <v>0</v>
      </c>
      <c r="BO143" s="441">
        <v>2</v>
      </c>
      <c r="BP143" s="422">
        <f t="shared" si="416"/>
        <v>1</v>
      </c>
      <c r="BQ143" s="823"/>
      <c r="BR143" s="564"/>
      <c r="BS143" s="440">
        <f>COUNTIFS(Datos!$D:$D,$C143,Datos!$AG:$AG,BR$1)</f>
        <v>0</v>
      </c>
      <c r="BT143" s="441"/>
      <c r="BU143" s="422" t="str">
        <f t="shared" si="418"/>
        <v>S/D</v>
      </c>
      <c r="BV143" s="823"/>
      <c r="BW143" s="564"/>
      <c r="BX143" s="440">
        <f>COUNTIFS(Datos!$D:$D,$C143,Datos!$AG:$AG,BW$1)</f>
        <v>0</v>
      </c>
      <c r="BY143" s="441"/>
      <c r="BZ143" s="422" t="str">
        <f t="shared" si="420"/>
        <v>S/D</v>
      </c>
      <c r="CA143" s="823"/>
      <c r="CB143" s="564"/>
      <c r="CC143" s="440">
        <f>COUNTIFS(Datos!$D:$D,$C143,Datos!$AG:$AG,CB$1)</f>
        <v>0</v>
      </c>
      <c r="CD143" s="441"/>
      <c r="CE143" s="422" t="str">
        <f t="shared" si="422"/>
        <v>S/D</v>
      </c>
      <c r="CF143" s="823"/>
      <c r="CG143" s="564"/>
      <c r="CH143" s="440">
        <f>COUNTIFS(Datos!$D:$D,$C143,Datos!$AG:$AG,CG$1)</f>
        <v>0</v>
      </c>
      <c r="CI143" s="441"/>
      <c r="CJ143" s="422" t="str">
        <f t="shared" si="424"/>
        <v>S/D</v>
      </c>
      <c r="CK143" s="823"/>
      <c r="CL143" s="564"/>
      <c r="CM143" s="440">
        <f>COUNTIFS(Datos!$D:$D,$C143,Datos!$AG:$AG,CL$1)</f>
        <v>0</v>
      </c>
      <c r="CN143" s="441"/>
      <c r="CO143" s="422" t="str">
        <f t="shared" si="426"/>
        <v>S/D</v>
      </c>
      <c r="CP143" s="823"/>
      <c r="CQ143" s="564"/>
      <c r="CR143" s="440">
        <f>COUNTIFS(Datos!$D:$D,$C143,Datos!$AG:$AG,CQ$1)</f>
        <v>0</v>
      </c>
      <c r="CS143" s="441"/>
      <c r="CT143" s="422" t="str">
        <f t="shared" si="428"/>
        <v>S/D</v>
      </c>
      <c r="CU143" s="823"/>
      <c r="CV143" s="564"/>
      <c r="CW143" s="440">
        <f>COUNTIFS(Datos!$D:$D,$C143,Datos!$AG:$AG,CV$1)</f>
        <v>0</v>
      </c>
      <c r="CX143" s="441"/>
      <c r="CY143" s="422" t="str">
        <f t="shared" si="430"/>
        <v>S/D</v>
      </c>
      <c r="CZ143" s="823"/>
      <c r="DA143" s="564"/>
      <c r="DB143" s="440">
        <f>COUNTIFS(Datos!$D:$D,$C143,Datos!$AG:$AG,DA$1)</f>
        <v>0</v>
      </c>
      <c r="DC143" s="441"/>
      <c r="DD143" s="422" t="str">
        <f t="shared" si="432"/>
        <v>S/D</v>
      </c>
      <c r="DE143" s="823"/>
      <c r="DF143" s="564"/>
      <c r="DG143" s="440">
        <f>COUNTIFS(Datos!$D:$D,$C143,Datos!$AG:$AG,DF$1)</f>
        <v>0</v>
      </c>
      <c r="DH143" s="441"/>
      <c r="DI143" s="422" t="str">
        <f t="shared" si="434"/>
        <v>S/D</v>
      </c>
      <c r="DJ143" s="823"/>
    </row>
    <row r="144" spans="1:114" s="659" customFormat="1" ht="15.75" customHeight="1" x14ac:dyDescent="0.25">
      <c r="A144" s="828" t="s">
        <v>533</v>
      </c>
      <c r="B144" s="550" t="str">
        <f t="shared" si="393"/>
        <v>Sem47</v>
      </c>
      <c r="C144" s="423">
        <v>43787</v>
      </c>
      <c r="D144" s="831">
        <v>0.92</v>
      </c>
      <c r="E144" s="556"/>
      <c r="F144" s="436"/>
      <c r="G144" s="437"/>
      <c r="H144" s="420" t="str">
        <f t="shared" si="394"/>
        <v>S/D</v>
      </c>
      <c r="I144" s="821">
        <f>IFERROR(SUM(G144:G148)/SUM(F144:G148),"S/D")</f>
        <v>1</v>
      </c>
      <c r="J144" s="565"/>
      <c r="K144" s="436"/>
      <c r="L144" s="437"/>
      <c r="M144" s="420" t="str">
        <f t="shared" si="395"/>
        <v>S/D</v>
      </c>
      <c r="N144" s="834">
        <f>IFERROR(SUM(L144:L148)/SUM(K144:L148),"S/D")</f>
        <v>0.66666666666666663</v>
      </c>
      <c r="O144" s="565"/>
      <c r="P144" s="436"/>
      <c r="Q144" s="437"/>
      <c r="R144" s="420" t="str">
        <f t="shared" si="396"/>
        <v>S/D</v>
      </c>
      <c r="S144" s="821">
        <f t="shared" ref="S144" si="436">IFERROR(SUM(Q144:Q148)/SUM(P144:Q148),"S/D")</f>
        <v>1</v>
      </c>
      <c r="T144" s="565"/>
      <c r="U144" s="436"/>
      <c r="V144" s="437"/>
      <c r="W144" s="420" t="str">
        <f t="shared" si="398"/>
        <v>S/D</v>
      </c>
      <c r="X144" s="821">
        <f t="shared" ref="X144" si="437">IFERROR(SUM(V144:V148)/SUM(U144:V148),"S/D")</f>
        <v>1</v>
      </c>
      <c r="Y144" s="565"/>
      <c r="Z144" s="436"/>
      <c r="AA144" s="437"/>
      <c r="AB144" s="420" t="str">
        <f t="shared" si="400"/>
        <v>S/D</v>
      </c>
      <c r="AC144" s="821">
        <f t="shared" ref="AC144" si="438">IFERROR(SUM(AA144:AA148)/SUM(Z144:AA148),"S/D")</f>
        <v>1</v>
      </c>
      <c r="AD144" s="565"/>
      <c r="AE144" s="436"/>
      <c r="AF144" s="437"/>
      <c r="AG144" s="420" t="str">
        <f t="shared" si="402"/>
        <v>S/D</v>
      </c>
      <c r="AH144" s="821">
        <f t="shared" ref="AH144" si="439">IFERROR(SUM(AF144:AF148)/SUM(AE144:AF148),"S/D")</f>
        <v>1</v>
      </c>
      <c r="AI144" s="565"/>
      <c r="AJ144" s="436"/>
      <c r="AK144" s="437"/>
      <c r="AL144" s="420" t="str">
        <f t="shared" si="404"/>
        <v>S/D</v>
      </c>
      <c r="AM144" s="821">
        <f t="shared" ref="AM144" si="440">IFERROR(SUM(AK144:AK148)/SUM(AJ144:AK148),"S/D")</f>
        <v>0</v>
      </c>
      <c r="AN144" s="565"/>
      <c r="AO144" s="436"/>
      <c r="AP144" s="437"/>
      <c r="AQ144" s="420" t="str">
        <f t="shared" si="406"/>
        <v>S/D</v>
      </c>
      <c r="AR144" s="821" t="str">
        <f t="shared" ref="AR144" si="441">IFERROR(SUM(AP144:AP148)/SUM(AO144:AP148),"S/D")</f>
        <v>S/D</v>
      </c>
      <c r="AS144" s="565"/>
      <c r="AT144" s="436"/>
      <c r="AU144" s="437"/>
      <c r="AV144" s="420" t="str">
        <f t="shared" si="408"/>
        <v>S/D</v>
      </c>
      <c r="AW144" s="821">
        <f t="shared" ref="AW144" si="442">IFERROR(SUM(AU144:AU148)/SUM(AT144:AU148),"S/D")</f>
        <v>0.75</v>
      </c>
      <c r="AX144" s="565"/>
      <c r="AY144" s="436"/>
      <c r="AZ144" s="437"/>
      <c r="BA144" s="420" t="str">
        <f t="shared" si="410"/>
        <v>S/D</v>
      </c>
      <c r="BB144" s="821">
        <f t="shared" ref="BB144" si="443">IFERROR(SUM(AZ144:AZ148)/SUM(AY144:AZ148),"S/D")</f>
        <v>0.66666666666666663</v>
      </c>
      <c r="BC144" s="565"/>
      <c r="BD144" s="436"/>
      <c r="BE144" s="437"/>
      <c r="BF144" s="420" t="str">
        <f t="shared" si="412"/>
        <v>S/D</v>
      </c>
      <c r="BG144" s="821">
        <f t="shared" ref="BG144" si="444">IFERROR(SUM(BE144:BE148)/SUM(BD144:BE148),"S/D")</f>
        <v>1</v>
      </c>
      <c r="BH144" s="565"/>
      <c r="BI144" s="436"/>
      <c r="BJ144" s="437"/>
      <c r="BK144" s="420" t="str">
        <f t="shared" si="414"/>
        <v>S/D</v>
      </c>
      <c r="BL144" s="821" t="str">
        <f t="shared" ref="BL144" si="445">IFERROR(SUM(BJ144:BJ148)/SUM(BI144:BJ148),"S/D")</f>
        <v>S/D</v>
      </c>
      <c r="BM144" s="565"/>
      <c r="BN144" s="436"/>
      <c r="BO144" s="437"/>
      <c r="BP144" s="420" t="str">
        <f t="shared" si="416"/>
        <v>S/D</v>
      </c>
      <c r="BQ144" s="821">
        <f t="shared" ref="BQ144" si="446">IFERROR(SUM(BO144:BO148)/SUM(BN144:BO148),"S/D")</f>
        <v>1</v>
      </c>
      <c r="BR144" s="565"/>
      <c r="BS144" s="436"/>
      <c r="BT144" s="437"/>
      <c r="BU144" s="420" t="str">
        <f t="shared" si="418"/>
        <v>S/D</v>
      </c>
      <c r="BV144" s="821" t="str">
        <f t="shared" ref="BV144" si="447">IFERROR(SUM(BT144:BT148)/SUM(BS144:BT148),"S/D")</f>
        <v>S/D</v>
      </c>
      <c r="BW144" s="565"/>
      <c r="BX144" s="436"/>
      <c r="BY144" s="437"/>
      <c r="BZ144" s="420" t="str">
        <f t="shared" si="420"/>
        <v>S/D</v>
      </c>
      <c r="CA144" s="821" t="str">
        <f t="shared" ref="CA144" si="448">IFERROR(SUM(BY144:BY148)/SUM(BX144:BY148),"S/D")</f>
        <v>S/D</v>
      </c>
      <c r="CB144" s="565"/>
      <c r="CC144" s="436"/>
      <c r="CD144" s="437"/>
      <c r="CE144" s="420" t="str">
        <f t="shared" si="422"/>
        <v>S/D</v>
      </c>
      <c r="CF144" s="821" t="str">
        <f t="shared" ref="CF144" si="449">IFERROR(SUM(CD144:CD148)/SUM(CC144:CD148),"S/D")</f>
        <v>S/D</v>
      </c>
      <c r="CG144" s="565"/>
      <c r="CH144" s="436"/>
      <c r="CI144" s="437"/>
      <c r="CJ144" s="420" t="str">
        <f t="shared" si="424"/>
        <v>S/D</v>
      </c>
      <c r="CK144" s="821" t="str">
        <f t="shared" ref="CK144" si="450">IFERROR(SUM(CI144:CI148)/SUM(CH144:CI148),"S/D")</f>
        <v>S/D</v>
      </c>
      <c r="CL144" s="565"/>
      <c r="CM144" s="436"/>
      <c r="CN144" s="437"/>
      <c r="CO144" s="420" t="str">
        <f t="shared" si="426"/>
        <v>S/D</v>
      </c>
      <c r="CP144" s="821" t="str">
        <f t="shared" ref="CP144" si="451">IFERROR(SUM(CN144:CN148)/SUM(CM144:CN148),"S/D")</f>
        <v>S/D</v>
      </c>
      <c r="CQ144" s="565"/>
      <c r="CR144" s="436"/>
      <c r="CS144" s="437"/>
      <c r="CT144" s="420" t="str">
        <f t="shared" si="428"/>
        <v>S/D</v>
      </c>
      <c r="CU144" s="821" t="str">
        <f t="shared" ref="CU144" si="452">IFERROR(SUM(CS144:CS148)/SUM(CR144:CS148),"S/D")</f>
        <v>S/D</v>
      </c>
      <c r="CV144" s="565"/>
      <c r="CW144" s="436"/>
      <c r="CX144" s="437"/>
      <c r="CY144" s="420" t="str">
        <f t="shared" si="430"/>
        <v>S/D</v>
      </c>
      <c r="CZ144" s="821" t="str">
        <f t="shared" ref="CZ144" si="453">IFERROR(SUM(CX144:CX148)/SUM(CW144:CX148),"S/D")</f>
        <v>S/D</v>
      </c>
      <c r="DA144" s="565"/>
      <c r="DB144" s="436"/>
      <c r="DC144" s="437"/>
      <c r="DD144" s="420" t="str">
        <f t="shared" si="432"/>
        <v>S/D</v>
      </c>
      <c r="DE144" s="821" t="str">
        <f t="shared" ref="DE144" si="454">IFERROR(SUM(DC144:DC148)/SUM(DB144:DC148),"S/D")</f>
        <v>S/D</v>
      </c>
      <c r="DF144" s="565"/>
      <c r="DG144" s="436"/>
      <c r="DH144" s="437"/>
      <c r="DI144" s="420" t="str">
        <f t="shared" si="434"/>
        <v>S/D</v>
      </c>
      <c r="DJ144" s="821" t="str">
        <f t="shared" ref="DJ144" si="455">IFERROR(SUM(DH144:DH148)/SUM(DG144:DH148),"S/D")</f>
        <v>S/D</v>
      </c>
    </row>
    <row r="145" spans="1:114" s="659" customFormat="1" ht="15.75" customHeight="1" x14ac:dyDescent="0.25">
      <c r="A145" s="829"/>
      <c r="B145" s="550" t="str">
        <f t="shared" si="393"/>
        <v>Sem47</v>
      </c>
      <c r="C145" s="423">
        <v>43788</v>
      </c>
      <c r="D145" s="832"/>
      <c r="E145" s="554">
        <v>1</v>
      </c>
      <c r="F145" s="432">
        <f>COUNTIFS(Datos!$D:$D,C145,Datos!$AD:$AD,$E$1)</f>
        <v>0</v>
      </c>
      <c r="G145" s="131">
        <v>1</v>
      </c>
      <c r="H145" s="421">
        <f t="shared" si="394"/>
        <v>1</v>
      </c>
      <c r="I145" s="822"/>
      <c r="J145" s="563">
        <v>0</v>
      </c>
      <c r="K145" s="432">
        <f>COUNTIFS(Datos!D:D,C145,Datos!AD:AD,$J$1)</f>
        <v>0</v>
      </c>
      <c r="L145" s="131">
        <v>0</v>
      </c>
      <c r="M145" s="421" t="str">
        <f t="shared" si="395"/>
        <v>S/D</v>
      </c>
      <c r="N145" s="835"/>
      <c r="O145" s="563">
        <v>0</v>
      </c>
      <c r="P145" s="432">
        <f>COUNTIFS(Datos!$D:$D,C145,Datos!$AD:$AD,$O$1)</f>
        <v>0</v>
      </c>
      <c r="Q145" s="131">
        <v>0</v>
      </c>
      <c r="R145" s="421" t="str">
        <f t="shared" si="396"/>
        <v>S/D</v>
      </c>
      <c r="S145" s="822"/>
      <c r="T145" s="563">
        <v>2</v>
      </c>
      <c r="U145" s="432">
        <f>COUNTIFS(Datos!$D:$D,C145,Datos!$AD:$AD,$T$1)</f>
        <v>0</v>
      </c>
      <c r="V145" s="131">
        <v>1</v>
      </c>
      <c r="W145" s="421">
        <f t="shared" si="398"/>
        <v>1</v>
      </c>
      <c r="X145" s="822"/>
      <c r="Y145" s="563">
        <v>0</v>
      </c>
      <c r="Z145" s="432">
        <f>COUNTIFS(Datos!$D:$D,C145,Datos!$AD:$AD,$Y$1)</f>
        <v>0</v>
      </c>
      <c r="AA145" s="131">
        <v>0</v>
      </c>
      <c r="AB145" s="421" t="str">
        <f t="shared" si="400"/>
        <v>S/D</v>
      </c>
      <c r="AC145" s="822"/>
      <c r="AD145" s="563">
        <v>1</v>
      </c>
      <c r="AE145" s="432">
        <f>COUNTIFS(Datos!$D:$D,C145,Datos!$AD:$AD,$AD$1)</f>
        <v>0</v>
      </c>
      <c r="AF145" s="131">
        <v>0</v>
      </c>
      <c r="AG145" s="421" t="str">
        <f t="shared" si="402"/>
        <v>S/D</v>
      </c>
      <c r="AH145" s="822"/>
      <c r="AI145" s="563">
        <v>1</v>
      </c>
      <c r="AJ145" s="432">
        <f>COUNTIFS(Datos!$D:$D,C145,Datos!$AD:$AD,$AI$1)</f>
        <v>0</v>
      </c>
      <c r="AK145" s="131">
        <v>0</v>
      </c>
      <c r="AL145" s="421" t="str">
        <f t="shared" si="404"/>
        <v>S/D</v>
      </c>
      <c r="AM145" s="822"/>
      <c r="AN145" s="563">
        <v>0</v>
      </c>
      <c r="AO145" s="432">
        <f>COUNTIFS(Datos!$D:$D,C145,Datos!$AD:$AD,$AN$1)</f>
        <v>0</v>
      </c>
      <c r="AP145" s="131">
        <v>0</v>
      </c>
      <c r="AQ145" s="421" t="str">
        <f t="shared" si="406"/>
        <v>S/D</v>
      </c>
      <c r="AR145" s="822"/>
      <c r="AS145" s="563">
        <v>1</v>
      </c>
      <c r="AT145" s="432">
        <f>COUNTIFS(Datos!$D:$D,C145,Datos!$AD:$AD,$AS$1)</f>
        <v>0</v>
      </c>
      <c r="AU145" s="131">
        <v>0</v>
      </c>
      <c r="AV145" s="421" t="str">
        <f t="shared" si="408"/>
        <v>S/D</v>
      </c>
      <c r="AW145" s="822"/>
      <c r="AX145" s="563">
        <v>1</v>
      </c>
      <c r="AY145" s="432">
        <f>COUNTIFS(Datos!$D:$D,C145,Datos!$AD:$AD,$AX$1)</f>
        <v>0</v>
      </c>
      <c r="AZ145" s="131">
        <v>1</v>
      </c>
      <c r="BA145" s="421">
        <f t="shared" si="410"/>
        <v>1</v>
      </c>
      <c r="BB145" s="822"/>
      <c r="BC145" s="563">
        <v>0</v>
      </c>
      <c r="BD145" s="432">
        <f>COUNTIFS(Datos!$D:$D,C145,Datos!$AD:$AD,$BC$1)</f>
        <v>0</v>
      </c>
      <c r="BE145" s="131">
        <v>0</v>
      </c>
      <c r="BF145" s="421" t="str">
        <f t="shared" si="412"/>
        <v>S/D</v>
      </c>
      <c r="BG145" s="822"/>
      <c r="BH145" s="563">
        <v>1</v>
      </c>
      <c r="BI145" s="432">
        <f>COUNTIFS(Datos!$D:$D,$C145,Datos!$AD:$AD,BH$1)</f>
        <v>0</v>
      </c>
      <c r="BJ145" s="131">
        <v>0</v>
      </c>
      <c r="BK145" s="421" t="str">
        <f t="shared" si="414"/>
        <v>S/D</v>
      </c>
      <c r="BL145" s="822"/>
      <c r="BM145" s="563">
        <v>0</v>
      </c>
      <c r="BN145" s="432">
        <f>COUNTIFS(Datos!$D:$D,$C145,Datos!$AD:$AD,BM$1)</f>
        <v>0</v>
      </c>
      <c r="BO145" s="131">
        <v>0</v>
      </c>
      <c r="BP145" s="421" t="str">
        <f t="shared" si="416"/>
        <v>S/D</v>
      </c>
      <c r="BQ145" s="822"/>
      <c r="BR145" s="563"/>
      <c r="BS145" s="432">
        <f>COUNTIFS(Datos!$D:$D,$C145,Datos!$AG:$AG,BR$1)</f>
        <v>0</v>
      </c>
      <c r="BT145" s="131"/>
      <c r="BU145" s="421" t="str">
        <f t="shared" si="418"/>
        <v>S/D</v>
      </c>
      <c r="BV145" s="822"/>
      <c r="BW145" s="563"/>
      <c r="BX145" s="432">
        <f>COUNTIFS(Datos!$D:$D,$C145,Datos!$AG:$AG,BW$1)</f>
        <v>0</v>
      </c>
      <c r="BY145" s="131"/>
      <c r="BZ145" s="421" t="str">
        <f t="shared" si="420"/>
        <v>S/D</v>
      </c>
      <c r="CA145" s="822"/>
      <c r="CB145" s="563"/>
      <c r="CC145" s="432">
        <f>COUNTIFS(Datos!$D:$D,$C145,Datos!$AG:$AG,CB$1)</f>
        <v>0</v>
      </c>
      <c r="CD145" s="131"/>
      <c r="CE145" s="421" t="str">
        <f t="shared" si="422"/>
        <v>S/D</v>
      </c>
      <c r="CF145" s="822"/>
      <c r="CG145" s="563"/>
      <c r="CH145" s="432">
        <f>COUNTIFS(Datos!$D:$D,$C145,Datos!$AG:$AG,CG$1)</f>
        <v>0</v>
      </c>
      <c r="CI145" s="131"/>
      <c r="CJ145" s="421" t="str">
        <f t="shared" si="424"/>
        <v>S/D</v>
      </c>
      <c r="CK145" s="822"/>
      <c r="CL145" s="563"/>
      <c r="CM145" s="432">
        <f>COUNTIFS(Datos!$D:$D,$C145,Datos!$AG:$AG,CL$1)</f>
        <v>0</v>
      </c>
      <c r="CN145" s="131"/>
      <c r="CO145" s="421" t="str">
        <f t="shared" si="426"/>
        <v>S/D</v>
      </c>
      <c r="CP145" s="822"/>
      <c r="CQ145" s="563"/>
      <c r="CR145" s="432">
        <f>COUNTIFS(Datos!$D:$D,$C145,Datos!$AG:$AG,CQ$1)</f>
        <v>0</v>
      </c>
      <c r="CS145" s="131"/>
      <c r="CT145" s="421" t="str">
        <f t="shared" si="428"/>
        <v>S/D</v>
      </c>
      <c r="CU145" s="822"/>
      <c r="CV145" s="563"/>
      <c r="CW145" s="432">
        <f>COUNTIFS(Datos!$D:$D,$C145,Datos!$AG:$AG,CV$1)</f>
        <v>0</v>
      </c>
      <c r="CX145" s="131"/>
      <c r="CY145" s="421" t="str">
        <f t="shared" si="430"/>
        <v>S/D</v>
      </c>
      <c r="CZ145" s="822"/>
      <c r="DA145" s="563"/>
      <c r="DB145" s="432">
        <f>COUNTIFS(Datos!$D:$D,$C145,Datos!$AG:$AG,DA$1)</f>
        <v>0</v>
      </c>
      <c r="DC145" s="131"/>
      <c r="DD145" s="421" t="str">
        <f t="shared" si="432"/>
        <v>S/D</v>
      </c>
      <c r="DE145" s="822"/>
      <c r="DF145" s="563"/>
      <c r="DG145" s="432">
        <f>COUNTIFS(Datos!$D:$D,$C145,Datos!$AG:$AG,DF$1)</f>
        <v>0</v>
      </c>
      <c r="DH145" s="131"/>
      <c r="DI145" s="421" t="str">
        <f t="shared" si="434"/>
        <v>S/D</v>
      </c>
      <c r="DJ145" s="822"/>
    </row>
    <row r="146" spans="1:114" s="659" customFormat="1" ht="15.75" customHeight="1" x14ac:dyDescent="0.25">
      <c r="A146" s="829"/>
      <c r="B146" s="550" t="str">
        <f t="shared" si="393"/>
        <v>Sem47</v>
      </c>
      <c r="C146" s="423">
        <v>43789</v>
      </c>
      <c r="D146" s="832"/>
      <c r="E146" s="554">
        <v>1</v>
      </c>
      <c r="F146" s="432">
        <f>COUNTIFS(Datos!$D:$D,C146,Datos!$AD:$AD,$E$1)</f>
        <v>0</v>
      </c>
      <c r="G146" s="131">
        <v>1</v>
      </c>
      <c r="H146" s="421">
        <f t="shared" si="394"/>
        <v>1</v>
      </c>
      <c r="I146" s="822"/>
      <c r="J146" s="563">
        <v>0</v>
      </c>
      <c r="K146" s="432">
        <f>COUNTIFS(Datos!D:D,C146,Datos!AD:AD,$J$1)</f>
        <v>0</v>
      </c>
      <c r="L146" s="131">
        <v>0</v>
      </c>
      <c r="M146" s="421" t="str">
        <f t="shared" si="395"/>
        <v>S/D</v>
      </c>
      <c r="N146" s="835"/>
      <c r="O146" s="563">
        <v>0</v>
      </c>
      <c r="P146" s="432">
        <f>COUNTIFS(Datos!$D:$D,C146,Datos!$AD:$AD,$O$1)</f>
        <v>0</v>
      </c>
      <c r="Q146" s="131">
        <v>0</v>
      </c>
      <c r="R146" s="421" t="str">
        <f t="shared" si="396"/>
        <v>S/D</v>
      </c>
      <c r="S146" s="822"/>
      <c r="T146" s="563">
        <v>2</v>
      </c>
      <c r="U146" s="432">
        <f>COUNTIFS(Datos!$D:$D,C146,Datos!$AD:$AD,$T$1)</f>
        <v>0</v>
      </c>
      <c r="V146" s="131">
        <v>0</v>
      </c>
      <c r="W146" s="421" t="str">
        <f t="shared" si="398"/>
        <v>S/D</v>
      </c>
      <c r="X146" s="822"/>
      <c r="Y146" s="563">
        <v>0</v>
      </c>
      <c r="Z146" s="432">
        <f>COUNTIFS(Datos!$D:$D,C146,Datos!$AD:$AD,$Y$1)</f>
        <v>0</v>
      </c>
      <c r="AA146" s="131">
        <v>0</v>
      </c>
      <c r="AB146" s="421" t="str">
        <f t="shared" si="400"/>
        <v>S/D</v>
      </c>
      <c r="AC146" s="822"/>
      <c r="AD146" s="563">
        <v>1</v>
      </c>
      <c r="AE146" s="432">
        <f>COUNTIFS(Datos!$D:$D,C146,Datos!$AD:$AD,$AD$1)</f>
        <v>0</v>
      </c>
      <c r="AF146" s="131">
        <v>0</v>
      </c>
      <c r="AG146" s="421" t="str">
        <f t="shared" si="402"/>
        <v>S/D</v>
      </c>
      <c r="AH146" s="822"/>
      <c r="AI146" s="563">
        <v>1</v>
      </c>
      <c r="AJ146" s="432">
        <f>COUNTIFS(Datos!$D:$D,C146,Datos!$AD:$AD,$AI$1)</f>
        <v>1</v>
      </c>
      <c r="AK146" s="131">
        <v>0</v>
      </c>
      <c r="AL146" s="421">
        <f t="shared" si="404"/>
        <v>0</v>
      </c>
      <c r="AM146" s="822"/>
      <c r="AN146" s="563">
        <v>0</v>
      </c>
      <c r="AO146" s="432">
        <f>COUNTIFS(Datos!$D:$D,C146,Datos!$AD:$AD,$AN$1)</f>
        <v>0</v>
      </c>
      <c r="AP146" s="131">
        <v>0</v>
      </c>
      <c r="AQ146" s="421" t="str">
        <f t="shared" si="406"/>
        <v>S/D</v>
      </c>
      <c r="AR146" s="822"/>
      <c r="AS146" s="563">
        <v>1</v>
      </c>
      <c r="AT146" s="432">
        <f>COUNTIFS(Datos!$D:$D,C146,Datos!$AD:$AD,$AS$1)</f>
        <v>1</v>
      </c>
      <c r="AU146" s="131">
        <v>0</v>
      </c>
      <c r="AV146" s="421">
        <f t="shared" si="408"/>
        <v>0</v>
      </c>
      <c r="AW146" s="822"/>
      <c r="AX146" s="563">
        <v>1</v>
      </c>
      <c r="AY146" s="432">
        <f>COUNTIFS(Datos!$D:$D,C146,Datos!$AD:$AD,$AX$1)</f>
        <v>1</v>
      </c>
      <c r="AZ146" s="131">
        <v>1</v>
      </c>
      <c r="BA146" s="421">
        <f t="shared" si="410"/>
        <v>0.5</v>
      </c>
      <c r="BB146" s="822"/>
      <c r="BC146" s="563">
        <v>0</v>
      </c>
      <c r="BD146" s="432">
        <f>COUNTIFS(Datos!$D:$D,C146,Datos!$AD:$AD,$BC$1)</f>
        <v>0</v>
      </c>
      <c r="BE146" s="131">
        <v>0</v>
      </c>
      <c r="BF146" s="421" t="str">
        <f t="shared" si="412"/>
        <v>S/D</v>
      </c>
      <c r="BG146" s="822"/>
      <c r="BH146" s="563">
        <v>1</v>
      </c>
      <c r="BI146" s="432">
        <f>COUNTIFS(Datos!$D:$D,$C146,Datos!$AD:$AD,BH$1)</f>
        <v>0</v>
      </c>
      <c r="BJ146" s="131">
        <v>0</v>
      </c>
      <c r="BK146" s="421" t="str">
        <f t="shared" si="414"/>
        <v>S/D</v>
      </c>
      <c r="BL146" s="822"/>
      <c r="BM146" s="563">
        <v>0</v>
      </c>
      <c r="BN146" s="432">
        <f>COUNTIFS(Datos!$D:$D,$C146,Datos!$AD:$AD,BM$1)</f>
        <v>0</v>
      </c>
      <c r="BO146" s="131">
        <v>0</v>
      </c>
      <c r="BP146" s="421" t="str">
        <f t="shared" si="416"/>
        <v>S/D</v>
      </c>
      <c r="BQ146" s="822"/>
      <c r="BR146" s="563"/>
      <c r="BS146" s="432">
        <f>COUNTIFS(Datos!$D:$D,$C146,Datos!$AG:$AG,BR$1)</f>
        <v>0</v>
      </c>
      <c r="BT146" s="131"/>
      <c r="BU146" s="421" t="str">
        <f t="shared" si="418"/>
        <v>S/D</v>
      </c>
      <c r="BV146" s="822"/>
      <c r="BW146" s="563"/>
      <c r="BX146" s="432">
        <f>COUNTIFS(Datos!$D:$D,$C146,Datos!$AG:$AG,BW$1)</f>
        <v>0</v>
      </c>
      <c r="BY146" s="131"/>
      <c r="BZ146" s="421" t="str">
        <f t="shared" si="420"/>
        <v>S/D</v>
      </c>
      <c r="CA146" s="822"/>
      <c r="CB146" s="563"/>
      <c r="CC146" s="432">
        <f>COUNTIFS(Datos!$D:$D,$C146,Datos!$AG:$AG,CB$1)</f>
        <v>0</v>
      </c>
      <c r="CD146" s="131"/>
      <c r="CE146" s="421" t="str">
        <f t="shared" si="422"/>
        <v>S/D</v>
      </c>
      <c r="CF146" s="822"/>
      <c r="CG146" s="563"/>
      <c r="CH146" s="432">
        <f>COUNTIFS(Datos!$D:$D,$C146,Datos!$AG:$AG,CG$1)</f>
        <v>0</v>
      </c>
      <c r="CI146" s="131"/>
      <c r="CJ146" s="421" t="str">
        <f t="shared" si="424"/>
        <v>S/D</v>
      </c>
      <c r="CK146" s="822"/>
      <c r="CL146" s="563"/>
      <c r="CM146" s="432">
        <f>COUNTIFS(Datos!$D:$D,$C146,Datos!$AG:$AG,CL$1)</f>
        <v>0</v>
      </c>
      <c r="CN146" s="131"/>
      <c r="CO146" s="421" t="str">
        <f t="shared" si="426"/>
        <v>S/D</v>
      </c>
      <c r="CP146" s="822"/>
      <c r="CQ146" s="563"/>
      <c r="CR146" s="432">
        <f>COUNTIFS(Datos!$D:$D,$C146,Datos!$AG:$AG,CQ$1)</f>
        <v>0</v>
      </c>
      <c r="CS146" s="131"/>
      <c r="CT146" s="421" t="str">
        <f t="shared" si="428"/>
        <v>S/D</v>
      </c>
      <c r="CU146" s="822"/>
      <c r="CV146" s="563"/>
      <c r="CW146" s="432">
        <f>COUNTIFS(Datos!$D:$D,$C146,Datos!$AG:$AG,CV$1)</f>
        <v>0</v>
      </c>
      <c r="CX146" s="131"/>
      <c r="CY146" s="421" t="str">
        <f t="shared" si="430"/>
        <v>S/D</v>
      </c>
      <c r="CZ146" s="822"/>
      <c r="DA146" s="563"/>
      <c r="DB146" s="432">
        <f>COUNTIFS(Datos!$D:$D,$C146,Datos!$AG:$AG,DA$1)</f>
        <v>0</v>
      </c>
      <c r="DC146" s="131"/>
      <c r="DD146" s="421" t="str">
        <f t="shared" si="432"/>
        <v>S/D</v>
      </c>
      <c r="DE146" s="822"/>
      <c r="DF146" s="563"/>
      <c r="DG146" s="432">
        <f>COUNTIFS(Datos!$D:$D,$C146,Datos!$AG:$AG,DF$1)</f>
        <v>0</v>
      </c>
      <c r="DH146" s="131"/>
      <c r="DI146" s="421" t="str">
        <f t="shared" si="434"/>
        <v>S/D</v>
      </c>
      <c r="DJ146" s="822"/>
    </row>
    <row r="147" spans="1:114" s="659" customFormat="1" ht="15.75" customHeight="1" x14ac:dyDescent="0.25">
      <c r="A147" s="829"/>
      <c r="B147" s="550" t="str">
        <f t="shared" si="393"/>
        <v>Sem47</v>
      </c>
      <c r="C147" s="423">
        <v>43790</v>
      </c>
      <c r="D147" s="832"/>
      <c r="E147" s="554">
        <v>0</v>
      </c>
      <c r="F147" s="432">
        <f>COUNTIFS(Datos!$D:$D,C147,Datos!$AD:$AD,$E$1)</f>
        <v>0</v>
      </c>
      <c r="G147" s="131">
        <v>0</v>
      </c>
      <c r="H147" s="421" t="str">
        <f t="shared" si="394"/>
        <v>S/D</v>
      </c>
      <c r="I147" s="822"/>
      <c r="J147" s="563">
        <v>2</v>
      </c>
      <c r="K147" s="432">
        <f>COUNTIFS(Datos!D:D,C147,Datos!AD:AD,$J$1)</f>
        <v>2</v>
      </c>
      <c r="L147" s="131">
        <v>4</v>
      </c>
      <c r="M147" s="421">
        <f t="shared" si="395"/>
        <v>0.66666666666666663</v>
      </c>
      <c r="N147" s="835"/>
      <c r="O147" s="563">
        <v>1</v>
      </c>
      <c r="P147" s="432">
        <f>COUNTIFS(Datos!$D:$D,C147,Datos!$AD:$AD,$O$1)</f>
        <v>0</v>
      </c>
      <c r="Q147" s="131">
        <v>1</v>
      </c>
      <c r="R147" s="421">
        <f t="shared" si="396"/>
        <v>1</v>
      </c>
      <c r="S147" s="822"/>
      <c r="T147" s="563">
        <v>1</v>
      </c>
      <c r="U147" s="432">
        <f>COUNTIFS(Datos!$D:$D,C147,Datos!$AD:$AD,$T$1)</f>
        <v>0</v>
      </c>
      <c r="V147" s="131">
        <v>0</v>
      </c>
      <c r="W147" s="421" t="str">
        <f t="shared" si="398"/>
        <v>S/D</v>
      </c>
      <c r="X147" s="822"/>
      <c r="Y147" s="563">
        <v>1</v>
      </c>
      <c r="Z147" s="432">
        <f>COUNTIFS(Datos!$D:$D,C147,Datos!$AD:$AD,$Y$1)</f>
        <v>0</v>
      </c>
      <c r="AA147" s="131">
        <v>1</v>
      </c>
      <c r="AB147" s="421">
        <f t="shared" si="400"/>
        <v>1</v>
      </c>
      <c r="AC147" s="822"/>
      <c r="AD147" s="563">
        <v>0</v>
      </c>
      <c r="AE147" s="432">
        <f>COUNTIFS(Datos!$D:$D,C147,Datos!$AD:$AD,$AD$1)</f>
        <v>0</v>
      </c>
      <c r="AF147" s="131">
        <v>0</v>
      </c>
      <c r="AG147" s="421" t="str">
        <f t="shared" si="402"/>
        <v>S/D</v>
      </c>
      <c r="AH147" s="822"/>
      <c r="AI147" s="563">
        <v>0</v>
      </c>
      <c r="AJ147" s="432">
        <f>COUNTIFS(Datos!$D:$D,C147,Datos!$AD:$AD,$AI$1)</f>
        <v>0</v>
      </c>
      <c r="AK147" s="131">
        <v>0</v>
      </c>
      <c r="AL147" s="421" t="str">
        <f t="shared" si="404"/>
        <v>S/D</v>
      </c>
      <c r="AM147" s="822"/>
      <c r="AN147" s="563">
        <v>0</v>
      </c>
      <c r="AO147" s="432">
        <f>COUNTIFS(Datos!$D:$D,C147,Datos!$AD:$AD,$AN$1)</f>
        <v>0</v>
      </c>
      <c r="AP147" s="131">
        <v>0</v>
      </c>
      <c r="AQ147" s="421" t="str">
        <f t="shared" si="406"/>
        <v>S/D</v>
      </c>
      <c r="AR147" s="822"/>
      <c r="AS147" s="563">
        <v>2</v>
      </c>
      <c r="AT147" s="432">
        <f>COUNTIFS(Datos!$D:$D,C147,Datos!$AD:$AD,$AS$1)</f>
        <v>0</v>
      </c>
      <c r="AU147" s="131">
        <v>2</v>
      </c>
      <c r="AV147" s="421">
        <f t="shared" si="408"/>
        <v>1</v>
      </c>
      <c r="AW147" s="822"/>
      <c r="AX147" s="563">
        <v>0</v>
      </c>
      <c r="AY147" s="432">
        <f>COUNTIFS(Datos!$D:$D,C147,Datos!$AD:$AD,$AX$1)</f>
        <v>0</v>
      </c>
      <c r="AZ147" s="131">
        <v>0</v>
      </c>
      <c r="BA147" s="421" t="str">
        <f t="shared" si="410"/>
        <v>S/D</v>
      </c>
      <c r="BB147" s="822"/>
      <c r="BC147" s="563">
        <v>0</v>
      </c>
      <c r="BD147" s="432">
        <f>COUNTIFS(Datos!$D:$D,C147,Datos!$AD:$AD,$BC$1)</f>
        <v>0</v>
      </c>
      <c r="BE147" s="131">
        <v>0</v>
      </c>
      <c r="BF147" s="421" t="str">
        <f t="shared" si="412"/>
        <v>S/D</v>
      </c>
      <c r="BG147" s="822"/>
      <c r="BH147" s="563">
        <v>0</v>
      </c>
      <c r="BI147" s="432">
        <f>COUNTIFS(Datos!$D:$D,$C147,Datos!$AD:$AD,BH$1)</f>
        <v>0</v>
      </c>
      <c r="BJ147" s="131">
        <v>0</v>
      </c>
      <c r="BK147" s="421" t="str">
        <f t="shared" si="414"/>
        <v>S/D</v>
      </c>
      <c r="BL147" s="822"/>
      <c r="BM147" s="563">
        <v>1</v>
      </c>
      <c r="BN147" s="432">
        <f>COUNTIFS(Datos!$D:$D,$C147,Datos!$AD:$AD,BM$1)</f>
        <v>0</v>
      </c>
      <c r="BO147" s="131">
        <v>1</v>
      </c>
      <c r="BP147" s="421">
        <f t="shared" si="416"/>
        <v>1</v>
      </c>
      <c r="BQ147" s="822"/>
      <c r="BR147" s="563"/>
      <c r="BS147" s="432">
        <f>COUNTIFS(Datos!$D:$D,$C147,Datos!$AG:$AG,BR$1)</f>
        <v>0</v>
      </c>
      <c r="BT147" s="131"/>
      <c r="BU147" s="421" t="str">
        <f t="shared" si="418"/>
        <v>S/D</v>
      </c>
      <c r="BV147" s="822"/>
      <c r="BW147" s="563"/>
      <c r="BX147" s="432">
        <f>COUNTIFS(Datos!$D:$D,$C147,Datos!$AG:$AG,BW$1)</f>
        <v>0</v>
      </c>
      <c r="BY147" s="131"/>
      <c r="BZ147" s="421" t="str">
        <f t="shared" si="420"/>
        <v>S/D</v>
      </c>
      <c r="CA147" s="822"/>
      <c r="CB147" s="563"/>
      <c r="CC147" s="432">
        <f>COUNTIFS(Datos!$D:$D,$C147,Datos!$AG:$AG,CB$1)</f>
        <v>0</v>
      </c>
      <c r="CD147" s="131"/>
      <c r="CE147" s="421" t="str">
        <f t="shared" si="422"/>
        <v>S/D</v>
      </c>
      <c r="CF147" s="822"/>
      <c r="CG147" s="563"/>
      <c r="CH147" s="432">
        <f>COUNTIFS(Datos!$D:$D,$C147,Datos!$AG:$AG,CG$1)</f>
        <v>0</v>
      </c>
      <c r="CI147" s="131"/>
      <c r="CJ147" s="421" t="str">
        <f t="shared" si="424"/>
        <v>S/D</v>
      </c>
      <c r="CK147" s="822"/>
      <c r="CL147" s="563"/>
      <c r="CM147" s="432">
        <f>COUNTIFS(Datos!$D:$D,$C147,Datos!$AG:$AG,CL$1)</f>
        <v>0</v>
      </c>
      <c r="CN147" s="131"/>
      <c r="CO147" s="421" t="str">
        <f t="shared" si="426"/>
        <v>S/D</v>
      </c>
      <c r="CP147" s="822"/>
      <c r="CQ147" s="563"/>
      <c r="CR147" s="432">
        <f>COUNTIFS(Datos!$D:$D,$C147,Datos!$AG:$AG,CQ$1)</f>
        <v>0</v>
      </c>
      <c r="CS147" s="131"/>
      <c r="CT147" s="421" t="str">
        <f t="shared" si="428"/>
        <v>S/D</v>
      </c>
      <c r="CU147" s="822"/>
      <c r="CV147" s="563"/>
      <c r="CW147" s="432">
        <f>COUNTIFS(Datos!$D:$D,$C147,Datos!$AG:$AG,CV$1)</f>
        <v>0</v>
      </c>
      <c r="CX147" s="131"/>
      <c r="CY147" s="421" t="str">
        <f t="shared" si="430"/>
        <v>S/D</v>
      </c>
      <c r="CZ147" s="822"/>
      <c r="DA147" s="563"/>
      <c r="DB147" s="432">
        <f>COUNTIFS(Datos!$D:$D,$C147,Datos!$AG:$AG,DA$1)</f>
        <v>0</v>
      </c>
      <c r="DC147" s="131"/>
      <c r="DD147" s="421" t="str">
        <f t="shared" si="432"/>
        <v>S/D</v>
      </c>
      <c r="DE147" s="822"/>
      <c r="DF147" s="563"/>
      <c r="DG147" s="432">
        <f>COUNTIFS(Datos!$D:$D,$C147,Datos!$AG:$AG,DF$1)</f>
        <v>0</v>
      </c>
      <c r="DH147" s="131"/>
      <c r="DI147" s="421" t="str">
        <f t="shared" si="434"/>
        <v>S/D</v>
      </c>
      <c r="DJ147" s="822"/>
    </row>
    <row r="148" spans="1:114" s="99" customFormat="1" ht="15.75" customHeight="1" thickBot="1" x14ac:dyDescent="0.3">
      <c r="A148" s="830"/>
      <c r="B148" s="551" t="str">
        <f t="shared" si="393"/>
        <v>Sem47</v>
      </c>
      <c r="C148" s="425">
        <v>43791</v>
      </c>
      <c r="D148" s="833"/>
      <c r="E148" s="555">
        <v>1</v>
      </c>
      <c r="F148" s="440">
        <f>COUNTIFS(Datos!$D:$D,C148,Datos!$AD:$AD,$E$1)</f>
        <v>0</v>
      </c>
      <c r="G148" s="441">
        <v>0</v>
      </c>
      <c r="H148" s="422" t="str">
        <f t="shared" si="394"/>
        <v>S/D</v>
      </c>
      <c r="I148" s="823"/>
      <c r="J148" s="564">
        <v>1</v>
      </c>
      <c r="K148" s="440">
        <f>COUNTIFS(Datos!D:D,C148,Datos!AD:AD,$J$1)</f>
        <v>0</v>
      </c>
      <c r="L148" s="441">
        <v>0</v>
      </c>
      <c r="M148" s="422" t="str">
        <f t="shared" si="395"/>
        <v>S/D</v>
      </c>
      <c r="N148" s="836"/>
      <c r="O148" s="564">
        <v>0</v>
      </c>
      <c r="P148" s="440">
        <f>COUNTIFS(Datos!$D:$D,C148,Datos!$AD:$AD,$O$1)</f>
        <v>0</v>
      </c>
      <c r="Q148" s="441">
        <v>0</v>
      </c>
      <c r="R148" s="422" t="str">
        <f t="shared" si="396"/>
        <v>S/D</v>
      </c>
      <c r="S148" s="823"/>
      <c r="T148" s="564">
        <v>2</v>
      </c>
      <c r="U148" s="440">
        <f>COUNTIFS(Datos!$D:$D,C148,Datos!$AD:$AD,$T$1)</f>
        <v>0</v>
      </c>
      <c r="V148" s="441">
        <v>0</v>
      </c>
      <c r="W148" s="422" t="str">
        <f t="shared" si="398"/>
        <v>S/D</v>
      </c>
      <c r="X148" s="823"/>
      <c r="Y148" s="564">
        <v>0</v>
      </c>
      <c r="Z148" s="440">
        <f>COUNTIFS(Datos!$D:$D,C148,Datos!$AD:$AD,$Y$1)</f>
        <v>0</v>
      </c>
      <c r="AA148" s="441">
        <v>0</v>
      </c>
      <c r="AB148" s="422" t="str">
        <f t="shared" si="400"/>
        <v>S/D</v>
      </c>
      <c r="AC148" s="823"/>
      <c r="AD148" s="564">
        <v>1</v>
      </c>
      <c r="AE148" s="440">
        <f>COUNTIFS(Datos!$D:$D,C148,Datos!$AD:$AD,$AD$1)</f>
        <v>0</v>
      </c>
      <c r="AF148" s="441">
        <v>2</v>
      </c>
      <c r="AG148" s="422">
        <f t="shared" si="402"/>
        <v>1</v>
      </c>
      <c r="AH148" s="823"/>
      <c r="AI148" s="564">
        <v>0</v>
      </c>
      <c r="AJ148" s="440">
        <f>COUNTIFS(Datos!$D:$D,C148,Datos!$AD:$AD,$AI$1)</f>
        <v>0</v>
      </c>
      <c r="AK148" s="441">
        <v>0</v>
      </c>
      <c r="AL148" s="422" t="str">
        <f t="shared" si="404"/>
        <v>S/D</v>
      </c>
      <c r="AM148" s="823"/>
      <c r="AN148" s="564">
        <v>0</v>
      </c>
      <c r="AO148" s="440">
        <f>COUNTIFS(Datos!$D:$D,C148,Datos!$AD:$AD,$AN$1)</f>
        <v>0</v>
      </c>
      <c r="AP148" s="441">
        <v>0</v>
      </c>
      <c r="AQ148" s="422" t="str">
        <f t="shared" si="406"/>
        <v>S/D</v>
      </c>
      <c r="AR148" s="823"/>
      <c r="AS148" s="564">
        <v>1</v>
      </c>
      <c r="AT148" s="440">
        <f>COUNTIFS(Datos!$D:$D,C148,Datos!$AD:$AD,$AS$1)</f>
        <v>0</v>
      </c>
      <c r="AU148" s="441">
        <v>1</v>
      </c>
      <c r="AV148" s="422">
        <f t="shared" si="408"/>
        <v>1</v>
      </c>
      <c r="AW148" s="823"/>
      <c r="AX148" s="564">
        <v>0</v>
      </c>
      <c r="AY148" s="440">
        <f>COUNTIFS(Datos!$D:$D,C148,Datos!$AD:$AD,$AX$1)</f>
        <v>0</v>
      </c>
      <c r="AZ148" s="441">
        <v>0</v>
      </c>
      <c r="BA148" s="422" t="str">
        <f t="shared" si="410"/>
        <v>S/D</v>
      </c>
      <c r="BB148" s="823"/>
      <c r="BC148" s="564">
        <v>1</v>
      </c>
      <c r="BD148" s="440">
        <f>COUNTIFS(Datos!$D:$D,C148,Datos!$AD:$AD,$BC$1)</f>
        <v>0</v>
      </c>
      <c r="BE148" s="441">
        <v>2</v>
      </c>
      <c r="BF148" s="422">
        <f t="shared" si="412"/>
        <v>1</v>
      </c>
      <c r="BG148" s="823"/>
      <c r="BH148" s="564">
        <v>0</v>
      </c>
      <c r="BI148" s="440">
        <f>COUNTIFS(Datos!$D:$D,$C148,Datos!$AD:$AD,BH$1)</f>
        <v>0</v>
      </c>
      <c r="BJ148" s="441">
        <v>0</v>
      </c>
      <c r="BK148" s="422" t="str">
        <f t="shared" si="414"/>
        <v>S/D</v>
      </c>
      <c r="BL148" s="823"/>
      <c r="BM148" s="564">
        <v>1</v>
      </c>
      <c r="BN148" s="440">
        <f>COUNTIFS(Datos!$D:$D,$C148,Datos!$AD:$AD,BM$1)</f>
        <v>0</v>
      </c>
      <c r="BO148" s="441">
        <v>0</v>
      </c>
      <c r="BP148" s="422" t="str">
        <f t="shared" si="416"/>
        <v>S/D</v>
      </c>
      <c r="BQ148" s="823"/>
      <c r="BR148" s="564"/>
      <c r="BS148" s="440">
        <f>COUNTIFS(Datos!$D:$D,$C148,Datos!$AG:$AG,BR$1)</f>
        <v>0</v>
      </c>
      <c r="BT148" s="441"/>
      <c r="BU148" s="422" t="str">
        <f t="shared" si="418"/>
        <v>S/D</v>
      </c>
      <c r="BV148" s="823"/>
      <c r="BW148" s="564"/>
      <c r="BX148" s="440">
        <f>COUNTIFS(Datos!$D:$D,$C148,Datos!$AG:$AG,BW$1)</f>
        <v>0</v>
      </c>
      <c r="BY148" s="441"/>
      <c r="BZ148" s="422" t="str">
        <f t="shared" si="420"/>
        <v>S/D</v>
      </c>
      <c r="CA148" s="823"/>
      <c r="CB148" s="564"/>
      <c r="CC148" s="440">
        <f>COUNTIFS(Datos!$D:$D,$C148,Datos!$AG:$AG,CB$1)</f>
        <v>0</v>
      </c>
      <c r="CD148" s="441"/>
      <c r="CE148" s="422" t="str">
        <f t="shared" si="422"/>
        <v>S/D</v>
      </c>
      <c r="CF148" s="823"/>
      <c r="CG148" s="564"/>
      <c r="CH148" s="440">
        <f>COUNTIFS(Datos!$D:$D,$C148,Datos!$AG:$AG,CG$1)</f>
        <v>0</v>
      </c>
      <c r="CI148" s="441"/>
      <c r="CJ148" s="422" t="str">
        <f t="shared" si="424"/>
        <v>S/D</v>
      </c>
      <c r="CK148" s="823"/>
      <c r="CL148" s="564"/>
      <c r="CM148" s="440">
        <f>COUNTIFS(Datos!$D:$D,$C148,Datos!$AG:$AG,CL$1)</f>
        <v>0</v>
      </c>
      <c r="CN148" s="441"/>
      <c r="CO148" s="422" t="str">
        <f t="shared" si="426"/>
        <v>S/D</v>
      </c>
      <c r="CP148" s="823"/>
      <c r="CQ148" s="564"/>
      <c r="CR148" s="440">
        <f>COUNTIFS(Datos!$D:$D,$C148,Datos!$AG:$AG,CQ$1)</f>
        <v>0</v>
      </c>
      <c r="CS148" s="441"/>
      <c r="CT148" s="422" t="str">
        <f t="shared" si="428"/>
        <v>S/D</v>
      </c>
      <c r="CU148" s="823"/>
      <c r="CV148" s="564"/>
      <c r="CW148" s="440">
        <f>COUNTIFS(Datos!$D:$D,$C148,Datos!$AG:$AG,CV$1)</f>
        <v>0</v>
      </c>
      <c r="CX148" s="441"/>
      <c r="CY148" s="422" t="str">
        <f t="shared" si="430"/>
        <v>S/D</v>
      </c>
      <c r="CZ148" s="823"/>
      <c r="DA148" s="564"/>
      <c r="DB148" s="440">
        <f>COUNTIFS(Datos!$D:$D,$C148,Datos!$AG:$AG,DA$1)</f>
        <v>0</v>
      </c>
      <c r="DC148" s="441"/>
      <c r="DD148" s="422" t="str">
        <f t="shared" si="432"/>
        <v>S/D</v>
      </c>
      <c r="DE148" s="823"/>
      <c r="DF148" s="564"/>
      <c r="DG148" s="440">
        <f>COUNTIFS(Datos!$D:$D,$C148,Datos!$AG:$AG,DF$1)</f>
        <v>0</v>
      </c>
      <c r="DH148" s="441"/>
      <c r="DI148" s="422" t="str">
        <f t="shared" si="434"/>
        <v>S/D</v>
      </c>
      <c r="DJ148" s="823"/>
    </row>
    <row r="149" spans="1:114" s="659" customFormat="1" ht="15.75" customHeight="1" x14ac:dyDescent="0.25">
      <c r="A149" s="828" t="s">
        <v>1479</v>
      </c>
      <c r="B149" s="550" t="str">
        <f t="shared" si="393"/>
        <v>Sem48</v>
      </c>
      <c r="C149" s="423">
        <v>43794</v>
      </c>
      <c r="D149" s="831">
        <v>0.92</v>
      </c>
      <c r="E149" s="556">
        <v>0</v>
      </c>
      <c r="F149" s="436">
        <f>COUNTIFS(Datos!$D:$D,C149,Datos!$AD:$AD,$E$1)</f>
        <v>0</v>
      </c>
      <c r="G149" s="437">
        <v>0</v>
      </c>
      <c r="H149" s="420" t="str">
        <f t="shared" si="394"/>
        <v>S/D</v>
      </c>
      <c r="I149" s="821" t="str">
        <f>IFERROR(SUM(G149:G153)/SUM(F149:G153),"S/D")</f>
        <v>S/D</v>
      </c>
      <c r="J149" s="565">
        <v>1</v>
      </c>
      <c r="K149" s="436">
        <f>COUNTIFS(Datos!D:D,C149,Datos!AD:AD,$J$1)</f>
        <v>0</v>
      </c>
      <c r="L149" s="437">
        <v>3</v>
      </c>
      <c r="M149" s="420">
        <f t="shared" si="395"/>
        <v>1</v>
      </c>
      <c r="N149" s="834">
        <f>IFERROR(SUM(L149:L153)/SUM(K149:L153),"S/D")</f>
        <v>1</v>
      </c>
      <c r="O149" s="565">
        <v>2</v>
      </c>
      <c r="P149" s="436">
        <f>COUNTIFS(Datos!$D:$D,C149,Datos!$AD:$AD,$O$1)</f>
        <v>0</v>
      </c>
      <c r="Q149" s="437">
        <v>1</v>
      </c>
      <c r="R149" s="420">
        <f t="shared" si="396"/>
        <v>1</v>
      </c>
      <c r="S149" s="821">
        <f t="shared" ref="S149" si="456">IFERROR(SUM(Q149:Q153)/SUM(P149:Q153),"S/D")</f>
        <v>1</v>
      </c>
      <c r="T149" s="565">
        <v>1</v>
      </c>
      <c r="U149" s="436">
        <f>COUNTIFS(Datos!$D:$D,C149,Datos!$AD:$AD,$T$1)</f>
        <v>0</v>
      </c>
      <c r="V149" s="437">
        <v>1</v>
      </c>
      <c r="W149" s="420">
        <f t="shared" si="398"/>
        <v>1</v>
      </c>
      <c r="X149" s="821">
        <f t="shared" ref="X149" si="457">IFERROR(SUM(V149:V153)/SUM(U149:V153),"S/D")</f>
        <v>1</v>
      </c>
      <c r="Y149" s="565">
        <v>0</v>
      </c>
      <c r="Z149" s="436">
        <f>COUNTIFS(Datos!$D:$D,C149,Datos!$AD:$AD,$Y$1)</f>
        <v>0</v>
      </c>
      <c r="AA149" s="437">
        <v>0</v>
      </c>
      <c r="AB149" s="420" t="str">
        <f t="shared" si="400"/>
        <v>S/D</v>
      </c>
      <c r="AC149" s="821">
        <f t="shared" ref="AC149" si="458">IFERROR(SUM(AA149:AA153)/SUM(Z149:AA153),"S/D")</f>
        <v>1</v>
      </c>
      <c r="AD149" s="565">
        <v>0</v>
      </c>
      <c r="AE149" s="436">
        <f>COUNTIFS(Datos!$D:$D,C149,Datos!$AD:$AD,$AD$1)</f>
        <v>0</v>
      </c>
      <c r="AF149" s="437">
        <v>0</v>
      </c>
      <c r="AG149" s="420" t="str">
        <f t="shared" si="402"/>
        <v>S/D</v>
      </c>
      <c r="AH149" s="821">
        <f t="shared" ref="AH149" si="459">IFERROR(SUM(AF149:AF153)/SUM(AE149:AF153),"S/D")</f>
        <v>1</v>
      </c>
      <c r="AI149" s="565">
        <v>0</v>
      </c>
      <c r="AJ149" s="436">
        <f>COUNTIFS(Datos!$D:$D,C149,Datos!$AD:$AD,$AI$1)</f>
        <v>0</v>
      </c>
      <c r="AK149" s="437">
        <v>0</v>
      </c>
      <c r="AL149" s="420" t="str">
        <f t="shared" si="404"/>
        <v>S/D</v>
      </c>
      <c r="AM149" s="821" t="str">
        <f t="shared" ref="AM149" si="460">IFERROR(SUM(AK149:AK153)/SUM(AJ149:AK153),"S/D")</f>
        <v>S/D</v>
      </c>
      <c r="AN149" s="565">
        <v>1</v>
      </c>
      <c r="AO149" s="436">
        <f>COUNTIFS(Datos!$D:$D,C149,Datos!$AD:$AD,$AN$1)</f>
        <v>0</v>
      </c>
      <c r="AP149" s="437">
        <v>0</v>
      </c>
      <c r="AQ149" s="420" t="str">
        <f t="shared" si="406"/>
        <v>S/D</v>
      </c>
      <c r="AR149" s="821">
        <f t="shared" ref="AR149" si="461">IFERROR(SUM(AP149:AP153)/SUM(AO149:AP153),"S/D")</f>
        <v>1</v>
      </c>
      <c r="AS149" s="565">
        <v>2</v>
      </c>
      <c r="AT149" s="436">
        <f>COUNTIFS(Datos!$D:$D,C149,Datos!$AD:$AD,$AS$1)</f>
        <v>0</v>
      </c>
      <c r="AU149" s="437">
        <v>1</v>
      </c>
      <c r="AV149" s="420">
        <f t="shared" si="408"/>
        <v>1</v>
      </c>
      <c r="AW149" s="821">
        <f t="shared" ref="AW149" si="462">IFERROR(SUM(AU149:AU153)/SUM(AT149:AU153),"S/D")</f>
        <v>1</v>
      </c>
      <c r="AX149" s="565">
        <v>0</v>
      </c>
      <c r="AY149" s="436">
        <f>COUNTIFS(Datos!$D:$D,C149,Datos!$AD:$AD,$AX$1)</f>
        <v>0</v>
      </c>
      <c r="AZ149" s="437">
        <v>0</v>
      </c>
      <c r="BA149" s="420" t="str">
        <f t="shared" si="410"/>
        <v>S/D</v>
      </c>
      <c r="BB149" s="821">
        <f t="shared" ref="BB149" si="463">IFERROR(SUM(AZ149:AZ153)/SUM(AY149:AZ153),"S/D")</f>
        <v>1</v>
      </c>
      <c r="BC149" s="565">
        <v>0</v>
      </c>
      <c r="BD149" s="436">
        <f>COUNTIFS(Datos!$D:$D,C149,Datos!$AD:$AD,$BC$1)</f>
        <v>0</v>
      </c>
      <c r="BE149" s="437">
        <v>0</v>
      </c>
      <c r="BF149" s="420" t="str">
        <f t="shared" si="412"/>
        <v>S/D</v>
      </c>
      <c r="BG149" s="821">
        <f t="shared" ref="BG149" si="464">IFERROR(SUM(BE149:BE153)/SUM(BD149:BE153),"S/D")</f>
        <v>1</v>
      </c>
      <c r="BH149" s="565">
        <v>0</v>
      </c>
      <c r="BI149" s="436">
        <f>COUNTIFS(Datos!$D:$D,$C149,Datos!$AD:$AD,BH$1)</f>
        <v>0</v>
      </c>
      <c r="BJ149" s="437">
        <v>0</v>
      </c>
      <c r="BK149" s="420" t="str">
        <f t="shared" si="414"/>
        <v>S/D</v>
      </c>
      <c r="BL149" s="821">
        <f t="shared" ref="BL149" si="465">IFERROR(SUM(BJ149:BJ153)/SUM(BI149:BJ153),"S/D")</f>
        <v>1</v>
      </c>
      <c r="BM149" s="565">
        <v>1</v>
      </c>
      <c r="BN149" s="436">
        <f>COUNTIFS(Datos!$D:$D,$C149,Datos!$AD:$AD,BM$1)</f>
        <v>0</v>
      </c>
      <c r="BO149" s="437">
        <v>0</v>
      </c>
      <c r="BP149" s="420" t="str">
        <f t="shared" si="416"/>
        <v>S/D</v>
      </c>
      <c r="BQ149" s="821">
        <f t="shared" ref="BQ149" si="466">IFERROR(SUM(BO149:BO153)/SUM(BN149:BO153),"S/D")</f>
        <v>1</v>
      </c>
      <c r="BR149" s="565"/>
      <c r="BS149" s="436">
        <f>COUNTIFS(Datos!$D:$D,$C149,Datos!$AG:$AG,BR$1)</f>
        <v>0</v>
      </c>
      <c r="BT149" s="437"/>
      <c r="BU149" s="420" t="str">
        <f t="shared" si="418"/>
        <v>S/D</v>
      </c>
      <c r="BV149" s="821" t="str">
        <f t="shared" ref="BV149" si="467">IFERROR(SUM(BT149:BT153)/SUM(BS149:BT153),"S/D")</f>
        <v>S/D</v>
      </c>
      <c r="BW149" s="565"/>
      <c r="BX149" s="436">
        <f>COUNTIFS(Datos!$D:$D,$C149,Datos!$AG:$AG,BW$1)</f>
        <v>0</v>
      </c>
      <c r="BY149" s="437"/>
      <c r="BZ149" s="420" t="str">
        <f t="shared" si="420"/>
        <v>S/D</v>
      </c>
      <c r="CA149" s="821" t="str">
        <f t="shared" ref="CA149" si="468">IFERROR(SUM(BY149:BY153)/SUM(BX149:BY153),"S/D")</f>
        <v>S/D</v>
      </c>
      <c r="CB149" s="565"/>
      <c r="CC149" s="436">
        <f>COUNTIFS(Datos!$D:$D,$C149,Datos!$AG:$AG,CB$1)</f>
        <v>0</v>
      </c>
      <c r="CD149" s="437"/>
      <c r="CE149" s="420" t="str">
        <f t="shared" si="422"/>
        <v>S/D</v>
      </c>
      <c r="CF149" s="821" t="str">
        <f t="shared" ref="CF149" si="469">IFERROR(SUM(CD149:CD153)/SUM(CC149:CD153),"S/D")</f>
        <v>S/D</v>
      </c>
      <c r="CG149" s="565"/>
      <c r="CH149" s="436">
        <f>COUNTIFS(Datos!$D:$D,$C149,Datos!$AG:$AG,CG$1)</f>
        <v>0</v>
      </c>
      <c r="CI149" s="437"/>
      <c r="CJ149" s="420" t="str">
        <f t="shared" si="424"/>
        <v>S/D</v>
      </c>
      <c r="CK149" s="821" t="str">
        <f t="shared" ref="CK149" si="470">IFERROR(SUM(CI149:CI153)/SUM(CH149:CI153),"S/D")</f>
        <v>S/D</v>
      </c>
      <c r="CL149" s="565"/>
      <c r="CM149" s="436">
        <f>COUNTIFS(Datos!$D:$D,$C149,Datos!$AG:$AG,CL$1)</f>
        <v>0</v>
      </c>
      <c r="CN149" s="437"/>
      <c r="CO149" s="420" t="str">
        <f t="shared" si="426"/>
        <v>S/D</v>
      </c>
      <c r="CP149" s="821" t="str">
        <f t="shared" ref="CP149" si="471">IFERROR(SUM(CN149:CN153)/SUM(CM149:CN153),"S/D")</f>
        <v>S/D</v>
      </c>
      <c r="CQ149" s="565"/>
      <c r="CR149" s="436">
        <f>COUNTIFS(Datos!$D:$D,$C149,Datos!$AG:$AG,CQ$1)</f>
        <v>0</v>
      </c>
      <c r="CS149" s="437"/>
      <c r="CT149" s="420" t="str">
        <f t="shared" si="428"/>
        <v>S/D</v>
      </c>
      <c r="CU149" s="821" t="str">
        <f t="shared" ref="CU149" si="472">IFERROR(SUM(CS149:CS153)/SUM(CR149:CS153),"S/D")</f>
        <v>S/D</v>
      </c>
      <c r="CV149" s="565"/>
      <c r="CW149" s="436">
        <f>COUNTIFS(Datos!$D:$D,$C149,Datos!$AG:$AG,CV$1)</f>
        <v>0</v>
      </c>
      <c r="CX149" s="437"/>
      <c r="CY149" s="420" t="str">
        <f t="shared" si="430"/>
        <v>S/D</v>
      </c>
      <c r="CZ149" s="821" t="str">
        <f t="shared" ref="CZ149" si="473">IFERROR(SUM(CX149:CX153)/SUM(CW149:CX153),"S/D")</f>
        <v>S/D</v>
      </c>
      <c r="DA149" s="565"/>
      <c r="DB149" s="436">
        <f>COUNTIFS(Datos!$D:$D,$C149,Datos!$AG:$AG,DA$1)</f>
        <v>0</v>
      </c>
      <c r="DC149" s="437"/>
      <c r="DD149" s="420" t="str">
        <f t="shared" si="432"/>
        <v>S/D</v>
      </c>
      <c r="DE149" s="821" t="str">
        <f t="shared" ref="DE149" si="474">IFERROR(SUM(DC149:DC153)/SUM(DB149:DC153),"S/D")</f>
        <v>S/D</v>
      </c>
      <c r="DF149" s="565"/>
      <c r="DG149" s="436">
        <f>COUNTIFS(Datos!$D:$D,$C149,Datos!$AG:$AG,DF$1)</f>
        <v>0</v>
      </c>
      <c r="DH149" s="437"/>
      <c r="DI149" s="420" t="str">
        <f t="shared" si="434"/>
        <v>S/D</v>
      </c>
      <c r="DJ149" s="821" t="str">
        <f t="shared" ref="DJ149" si="475">IFERROR(SUM(DH149:DH153)/SUM(DG149:DH153),"S/D")</f>
        <v>S/D</v>
      </c>
    </row>
    <row r="150" spans="1:114" s="659" customFormat="1" ht="15.75" customHeight="1" x14ac:dyDescent="0.25">
      <c r="A150" s="829"/>
      <c r="B150" s="550" t="str">
        <f t="shared" si="393"/>
        <v>Sem48</v>
      </c>
      <c r="C150" s="423">
        <v>43795</v>
      </c>
      <c r="D150" s="832"/>
      <c r="E150" s="554">
        <v>0</v>
      </c>
      <c r="F150" s="432">
        <f>COUNTIFS(Datos!$D:$D,C150,Datos!$AD:$AD,$E$1)</f>
        <v>0</v>
      </c>
      <c r="G150" s="131">
        <v>0</v>
      </c>
      <c r="H150" s="421" t="str">
        <f t="shared" si="394"/>
        <v>S/D</v>
      </c>
      <c r="I150" s="822"/>
      <c r="J150" s="563">
        <v>2</v>
      </c>
      <c r="K150" s="432">
        <f>COUNTIFS(Datos!D:D,C150,Datos!AD:AD,$J$1)</f>
        <v>0</v>
      </c>
      <c r="L150" s="131">
        <v>6</v>
      </c>
      <c r="M150" s="421">
        <f t="shared" si="395"/>
        <v>1</v>
      </c>
      <c r="N150" s="835"/>
      <c r="O150" s="563">
        <v>0</v>
      </c>
      <c r="P150" s="432">
        <f>COUNTIFS(Datos!$D:$D,C150,Datos!$AD:$AD,$O$1)</f>
        <v>0</v>
      </c>
      <c r="Q150" s="131">
        <v>0</v>
      </c>
      <c r="R150" s="421" t="str">
        <f t="shared" si="396"/>
        <v>S/D</v>
      </c>
      <c r="S150" s="822"/>
      <c r="T150" s="563">
        <v>2</v>
      </c>
      <c r="U150" s="432">
        <f>COUNTIFS(Datos!$D:$D,C150,Datos!$AD:$AD,$T$1)</f>
        <v>0</v>
      </c>
      <c r="V150" s="131">
        <v>3</v>
      </c>
      <c r="W150" s="421">
        <f t="shared" si="398"/>
        <v>1</v>
      </c>
      <c r="X150" s="822"/>
      <c r="Y150" s="563">
        <v>1</v>
      </c>
      <c r="Z150" s="432">
        <f>COUNTIFS(Datos!$D:$D,C150,Datos!$AD:$AD,$Y$1)</f>
        <v>0</v>
      </c>
      <c r="AA150" s="131">
        <v>2</v>
      </c>
      <c r="AB150" s="421">
        <f t="shared" si="400"/>
        <v>1</v>
      </c>
      <c r="AC150" s="822"/>
      <c r="AD150" s="563">
        <v>1</v>
      </c>
      <c r="AE150" s="432">
        <f>COUNTIFS(Datos!$D:$D,C150,Datos!$AD:$AD,$AD$1)</f>
        <v>0</v>
      </c>
      <c r="AF150" s="131">
        <v>0</v>
      </c>
      <c r="AG150" s="421" t="str">
        <f t="shared" si="402"/>
        <v>S/D</v>
      </c>
      <c r="AH150" s="822"/>
      <c r="AI150" s="563">
        <v>0</v>
      </c>
      <c r="AJ150" s="432">
        <f>COUNTIFS(Datos!$D:$D,C150,Datos!$AD:$AD,$AI$1)</f>
        <v>0</v>
      </c>
      <c r="AK150" s="131">
        <v>0</v>
      </c>
      <c r="AL150" s="421" t="str">
        <f t="shared" si="404"/>
        <v>S/D</v>
      </c>
      <c r="AM150" s="822"/>
      <c r="AN150" s="563">
        <v>0</v>
      </c>
      <c r="AO150" s="432">
        <f>COUNTIFS(Datos!$D:$D,C150,Datos!$AD:$AD,$AN$1)</f>
        <v>0</v>
      </c>
      <c r="AP150" s="131">
        <v>0</v>
      </c>
      <c r="AQ150" s="421" t="str">
        <f t="shared" si="406"/>
        <v>S/D</v>
      </c>
      <c r="AR150" s="822"/>
      <c r="AS150" s="563">
        <v>2</v>
      </c>
      <c r="AT150" s="432">
        <f>COUNTIFS(Datos!$D:$D,C150,Datos!$AD:$AD,$AS$1)</f>
        <v>0</v>
      </c>
      <c r="AU150" s="131">
        <v>6</v>
      </c>
      <c r="AV150" s="421">
        <f t="shared" si="408"/>
        <v>1</v>
      </c>
      <c r="AW150" s="822"/>
      <c r="AX150" s="563">
        <v>0</v>
      </c>
      <c r="AY150" s="432">
        <f>COUNTIFS(Datos!$D:$D,C150,Datos!$AD:$AD,$AX$1)</f>
        <v>0</v>
      </c>
      <c r="AZ150" s="131">
        <v>0</v>
      </c>
      <c r="BA150" s="421" t="str">
        <f t="shared" si="410"/>
        <v>S/D</v>
      </c>
      <c r="BB150" s="822"/>
      <c r="BC150" s="563">
        <v>0</v>
      </c>
      <c r="BD150" s="432">
        <f>COUNTIFS(Datos!$D:$D,C150,Datos!$AD:$AD,$BC$1)</f>
        <v>0</v>
      </c>
      <c r="BE150" s="131">
        <v>0</v>
      </c>
      <c r="BF150" s="421" t="str">
        <f t="shared" si="412"/>
        <v>S/D</v>
      </c>
      <c r="BG150" s="822"/>
      <c r="BH150" s="563">
        <v>0</v>
      </c>
      <c r="BI150" s="432">
        <f>COUNTIFS(Datos!$D:$D,$C150,Datos!$AD:$AD,BH$1)</f>
        <v>0</v>
      </c>
      <c r="BJ150" s="131">
        <v>0</v>
      </c>
      <c r="BK150" s="421" t="str">
        <f t="shared" si="414"/>
        <v>S/D</v>
      </c>
      <c r="BL150" s="822"/>
      <c r="BM150" s="563">
        <v>0</v>
      </c>
      <c r="BN150" s="432">
        <f>COUNTIFS(Datos!$D:$D,$C150,Datos!$AD:$AD,BM$1)</f>
        <v>0</v>
      </c>
      <c r="BO150" s="131">
        <v>0</v>
      </c>
      <c r="BP150" s="421" t="str">
        <f t="shared" si="416"/>
        <v>S/D</v>
      </c>
      <c r="BQ150" s="822"/>
      <c r="BR150" s="563"/>
      <c r="BS150" s="432">
        <f>COUNTIFS(Datos!$D:$D,$C150,Datos!$AG:$AG,BR$1)</f>
        <v>0</v>
      </c>
      <c r="BT150" s="131"/>
      <c r="BU150" s="421" t="str">
        <f t="shared" si="418"/>
        <v>S/D</v>
      </c>
      <c r="BV150" s="822"/>
      <c r="BW150" s="563"/>
      <c r="BX150" s="432">
        <f>COUNTIFS(Datos!$D:$D,$C150,Datos!$AG:$AG,BW$1)</f>
        <v>0</v>
      </c>
      <c r="BY150" s="131"/>
      <c r="BZ150" s="421" t="str">
        <f t="shared" si="420"/>
        <v>S/D</v>
      </c>
      <c r="CA150" s="822"/>
      <c r="CB150" s="563"/>
      <c r="CC150" s="432">
        <f>COUNTIFS(Datos!$D:$D,$C150,Datos!$AG:$AG,CB$1)</f>
        <v>0</v>
      </c>
      <c r="CD150" s="131"/>
      <c r="CE150" s="421" t="str">
        <f t="shared" si="422"/>
        <v>S/D</v>
      </c>
      <c r="CF150" s="822"/>
      <c r="CG150" s="563"/>
      <c r="CH150" s="432">
        <f>COUNTIFS(Datos!$D:$D,$C150,Datos!$AG:$AG,CG$1)</f>
        <v>0</v>
      </c>
      <c r="CI150" s="131"/>
      <c r="CJ150" s="421" t="str">
        <f t="shared" si="424"/>
        <v>S/D</v>
      </c>
      <c r="CK150" s="822"/>
      <c r="CL150" s="563"/>
      <c r="CM150" s="432">
        <f>COUNTIFS(Datos!$D:$D,$C150,Datos!$AG:$AG,CL$1)</f>
        <v>0</v>
      </c>
      <c r="CN150" s="131"/>
      <c r="CO150" s="421" t="str">
        <f t="shared" si="426"/>
        <v>S/D</v>
      </c>
      <c r="CP150" s="822"/>
      <c r="CQ150" s="563"/>
      <c r="CR150" s="432">
        <f>COUNTIFS(Datos!$D:$D,$C150,Datos!$AG:$AG,CQ$1)</f>
        <v>0</v>
      </c>
      <c r="CS150" s="131"/>
      <c r="CT150" s="421" t="str">
        <f t="shared" si="428"/>
        <v>S/D</v>
      </c>
      <c r="CU150" s="822"/>
      <c r="CV150" s="563"/>
      <c r="CW150" s="432">
        <f>COUNTIFS(Datos!$D:$D,$C150,Datos!$AG:$AG,CV$1)</f>
        <v>0</v>
      </c>
      <c r="CX150" s="131"/>
      <c r="CY150" s="421" t="str">
        <f t="shared" si="430"/>
        <v>S/D</v>
      </c>
      <c r="CZ150" s="822"/>
      <c r="DA150" s="563"/>
      <c r="DB150" s="432">
        <f>COUNTIFS(Datos!$D:$D,$C150,Datos!$AG:$AG,DA$1)</f>
        <v>0</v>
      </c>
      <c r="DC150" s="131"/>
      <c r="DD150" s="421" t="str">
        <f t="shared" si="432"/>
        <v>S/D</v>
      </c>
      <c r="DE150" s="822"/>
      <c r="DF150" s="563"/>
      <c r="DG150" s="432">
        <f>COUNTIFS(Datos!$D:$D,$C150,Datos!$AG:$AG,DF$1)</f>
        <v>0</v>
      </c>
      <c r="DH150" s="131"/>
      <c r="DI150" s="421" t="str">
        <f t="shared" si="434"/>
        <v>S/D</v>
      </c>
      <c r="DJ150" s="822"/>
    </row>
    <row r="151" spans="1:114" s="659" customFormat="1" ht="15.75" customHeight="1" x14ac:dyDescent="0.25">
      <c r="A151" s="829"/>
      <c r="B151" s="550" t="str">
        <f t="shared" si="393"/>
        <v>Sem48</v>
      </c>
      <c r="C151" s="423">
        <v>43796</v>
      </c>
      <c r="D151" s="832"/>
      <c r="E151" s="554">
        <v>0</v>
      </c>
      <c r="F151" s="432">
        <f>COUNTIFS(Datos!$D:$D,C151,Datos!$AD:$AD,$E$1)</f>
        <v>0</v>
      </c>
      <c r="G151" s="131">
        <v>0</v>
      </c>
      <c r="H151" s="421" t="str">
        <f t="shared" si="394"/>
        <v>S/D</v>
      </c>
      <c r="I151" s="822"/>
      <c r="J151" s="563">
        <v>1</v>
      </c>
      <c r="K151" s="432">
        <f>COUNTIFS(Datos!D:D,C151,Datos!AD:AD,$J$1)</f>
        <v>0</v>
      </c>
      <c r="L151" s="131">
        <v>3</v>
      </c>
      <c r="M151" s="421">
        <f t="shared" si="395"/>
        <v>1</v>
      </c>
      <c r="N151" s="835"/>
      <c r="O151" s="563">
        <v>1</v>
      </c>
      <c r="P151" s="432">
        <f>COUNTIFS(Datos!$D:$D,C151,Datos!$AD:$AD,$O$1)</f>
        <v>0</v>
      </c>
      <c r="Q151" s="131">
        <v>0</v>
      </c>
      <c r="R151" s="421" t="str">
        <f t="shared" si="396"/>
        <v>S/D</v>
      </c>
      <c r="S151" s="822"/>
      <c r="T151" s="563">
        <v>1</v>
      </c>
      <c r="U151" s="432">
        <f>COUNTIFS(Datos!$D:$D,C151,Datos!$AD:$AD,$T$1)</f>
        <v>0</v>
      </c>
      <c r="V151" s="131">
        <v>0</v>
      </c>
      <c r="W151" s="421" t="str">
        <f t="shared" si="398"/>
        <v>S/D</v>
      </c>
      <c r="X151" s="822"/>
      <c r="Y151" s="563">
        <v>1</v>
      </c>
      <c r="Z151" s="432">
        <f>COUNTIFS(Datos!$D:$D,C151,Datos!$AD:$AD,$Y$1)</f>
        <v>0</v>
      </c>
      <c r="AA151" s="131">
        <v>0</v>
      </c>
      <c r="AB151" s="421" t="str">
        <f t="shared" si="400"/>
        <v>S/D</v>
      </c>
      <c r="AC151" s="822"/>
      <c r="AD151" s="563">
        <v>0</v>
      </c>
      <c r="AE151" s="432">
        <f>COUNTIFS(Datos!$D:$D,C151,Datos!$AD:$AD,$AD$1)</f>
        <v>0</v>
      </c>
      <c r="AF151" s="131">
        <v>0</v>
      </c>
      <c r="AG151" s="421" t="str">
        <f t="shared" si="402"/>
        <v>S/D</v>
      </c>
      <c r="AH151" s="822"/>
      <c r="AI151" s="563">
        <v>0</v>
      </c>
      <c r="AJ151" s="432">
        <f>COUNTIFS(Datos!$D:$D,C151,Datos!$AD:$AD,$AI$1)</f>
        <v>0</v>
      </c>
      <c r="AK151" s="131">
        <v>0</v>
      </c>
      <c r="AL151" s="421" t="str">
        <f t="shared" si="404"/>
        <v>S/D</v>
      </c>
      <c r="AM151" s="822"/>
      <c r="AN151" s="563">
        <v>1</v>
      </c>
      <c r="AO151" s="432">
        <f>COUNTIFS(Datos!$D:$D,C151,Datos!$AD:$AD,$AN$1)</f>
        <v>0</v>
      </c>
      <c r="AP151" s="131">
        <v>1</v>
      </c>
      <c r="AQ151" s="421">
        <f t="shared" si="406"/>
        <v>1</v>
      </c>
      <c r="AR151" s="822"/>
      <c r="AS151" s="563">
        <v>1</v>
      </c>
      <c r="AT151" s="432">
        <f>COUNTIFS(Datos!$D:$D,C151,Datos!$AD:$AD,$AS$1)</f>
        <v>0</v>
      </c>
      <c r="AU151" s="131">
        <v>1</v>
      </c>
      <c r="AV151" s="421">
        <f t="shared" si="408"/>
        <v>1</v>
      </c>
      <c r="AW151" s="822"/>
      <c r="AX151" s="563">
        <v>0</v>
      </c>
      <c r="AY151" s="432">
        <f>COUNTIFS(Datos!$D:$D,C151,Datos!$AD:$AD,$AX$1)</f>
        <v>0</v>
      </c>
      <c r="AZ151" s="131">
        <v>0</v>
      </c>
      <c r="BA151" s="421" t="str">
        <f t="shared" si="410"/>
        <v>S/D</v>
      </c>
      <c r="BB151" s="822"/>
      <c r="BC151" s="563">
        <v>1</v>
      </c>
      <c r="BD151" s="432">
        <f>COUNTIFS(Datos!$D:$D,C151,Datos!$AD:$AD,$BC$1)</f>
        <v>0</v>
      </c>
      <c r="BE151" s="131">
        <v>1</v>
      </c>
      <c r="BF151" s="421">
        <f t="shared" si="412"/>
        <v>1</v>
      </c>
      <c r="BG151" s="822"/>
      <c r="BH151" s="563">
        <v>0</v>
      </c>
      <c r="BI151" s="432">
        <f>COUNTIFS(Datos!$D:$D,$C151,Datos!$AD:$AD,BH$1)</f>
        <v>0</v>
      </c>
      <c r="BJ151" s="131">
        <v>0</v>
      </c>
      <c r="BK151" s="421" t="str">
        <f t="shared" si="414"/>
        <v>S/D</v>
      </c>
      <c r="BL151" s="822"/>
      <c r="BM151" s="563">
        <v>1</v>
      </c>
      <c r="BN151" s="432">
        <f>COUNTIFS(Datos!$D:$D,$C151,Datos!$AD:$AD,BM$1)</f>
        <v>0</v>
      </c>
      <c r="BO151" s="131">
        <v>1</v>
      </c>
      <c r="BP151" s="421">
        <f t="shared" si="416"/>
        <v>1</v>
      </c>
      <c r="BQ151" s="822"/>
      <c r="BR151" s="563"/>
      <c r="BS151" s="432">
        <f>COUNTIFS(Datos!$D:$D,$C151,Datos!$AG:$AG,BR$1)</f>
        <v>0</v>
      </c>
      <c r="BT151" s="131"/>
      <c r="BU151" s="421" t="str">
        <f t="shared" si="418"/>
        <v>S/D</v>
      </c>
      <c r="BV151" s="822"/>
      <c r="BW151" s="563"/>
      <c r="BX151" s="432">
        <f>COUNTIFS(Datos!$D:$D,$C151,Datos!$AG:$AG,BW$1)</f>
        <v>0</v>
      </c>
      <c r="BY151" s="131"/>
      <c r="BZ151" s="421" t="str">
        <f t="shared" si="420"/>
        <v>S/D</v>
      </c>
      <c r="CA151" s="822"/>
      <c r="CB151" s="563"/>
      <c r="CC151" s="432">
        <f>COUNTIFS(Datos!$D:$D,$C151,Datos!$AG:$AG,CB$1)</f>
        <v>0</v>
      </c>
      <c r="CD151" s="131"/>
      <c r="CE151" s="421" t="str">
        <f t="shared" si="422"/>
        <v>S/D</v>
      </c>
      <c r="CF151" s="822"/>
      <c r="CG151" s="563"/>
      <c r="CH151" s="432">
        <f>COUNTIFS(Datos!$D:$D,$C151,Datos!$AG:$AG,CG$1)</f>
        <v>0</v>
      </c>
      <c r="CI151" s="131"/>
      <c r="CJ151" s="421" t="str">
        <f t="shared" si="424"/>
        <v>S/D</v>
      </c>
      <c r="CK151" s="822"/>
      <c r="CL151" s="563"/>
      <c r="CM151" s="432">
        <f>COUNTIFS(Datos!$D:$D,$C151,Datos!$AG:$AG,CL$1)</f>
        <v>0</v>
      </c>
      <c r="CN151" s="131"/>
      <c r="CO151" s="421" t="str">
        <f t="shared" si="426"/>
        <v>S/D</v>
      </c>
      <c r="CP151" s="822"/>
      <c r="CQ151" s="563"/>
      <c r="CR151" s="432">
        <f>COUNTIFS(Datos!$D:$D,$C151,Datos!$AG:$AG,CQ$1)</f>
        <v>0</v>
      </c>
      <c r="CS151" s="131"/>
      <c r="CT151" s="421" t="str">
        <f t="shared" si="428"/>
        <v>S/D</v>
      </c>
      <c r="CU151" s="822"/>
      <c r="CV151" s="563"/>
      <c r="CW151" s="432">
        <f>COUNTIFS(Datos!$D:$D,$C151,Datos!$AG:$AG,CV$1)</f>
        <v>0</v>
      </c>
      <c r="CX151" s="131"/>
      <c r="CY151" s="421" t="str">
        <f t="shared" si="430"/>
        <v>S/D</v>
      </c>
      <c r="CZ151" s="822"/>
      <c r="DA151" s="563"/>
      <c r="DB151" s="432">
        <f>COUNTIFS(Datos!$D:$D,$C151,Datos!$AG:$AG,DA$1)</f>
        <v>0</v>
      </c>
      <c r="DC151" s="131"/>
      <c r="DD151" s="421" t="str">
        <f t="shared" si="432"/>
        <v>S/D</v>
      </c>
      <c r="DE151" s="822"/>
      <c r="DF151" s="563"/>
      <c r="DG151" s="432">
        <f>COUNTIFS(Datos!$D:$D,$C151,Datos!$AG:$AG,DF$1)</f>
        <v>0</v>
      </c>
      <c r="DH151" s="131"/>
      <c r="DI151" s="421" t="str">
        <f t="shared" si="434"/>
        <v>S/D</v>
      </c>
      <c r="DJ151" s="822"/>
    </row>
    <row r="152" spans="1:114" s="659" customFormat="1" ht="15.75" customHeight="1" x14ac:dyDescent="0.25">
      <c r="A152" s="829"/>
      <c r="B152" s="550" t="str">
        <f t="shared" si="393"/>
        <v>Sem48</v>
      </c>
      <c r="C152" s="423">
        <v>43797</v>
      </c>
      <c r="D152" s="832"/>
      <c r="E152" s="554">
        <v>0</v>
      </c>
      <c r="F152" s="432">
        <f>COUNTIFS(Datos!$D:$D,C152,Datos!$AD:$AD,$E$1)</f>
        <v>0</v>
      </c>
      <c r="G152" s="131">
        <v>0</v>
      </c>
      <c r="H152" s="421" t="str">
        <f t="shared" si="394"/>
        <v>S/D</v>
      </c>
      <c r="I152" s="822"/>
      <c r="J152" s="563">
        <v>0</v>
      </c>
      <c r="K152" s="432">
        <f>COUNTIFS(Datos!D:D,C152,Datos!AD:AD,$J$1)</f>
        <v>0</v>
      </c>
      <c r="L152" s="131">
        <v>0</v>
      </c>
      <c r="M152" s="421" t="str">
        <f t="shared" si="395"/>
        <v>S/D</v>
      </c>
      <c r="N152" s="835"/>
      <c r="O152" s="563">
        <v>2</v>
      </c>
      <c r="P152" s="432">
        <f>COUNTIFS(Datos!$D:$D,C152,Datos!$AD:$AD,$O$1)</f>
        <v>0</v>
      </c>
      <c r="Q152" s="131">
        <v>5</v>
      </c>
      <c r="R152" s="421">
        <f t="shared" si="396"/>
        <v>1</v>
      </c>
      <c r="S152" s="822"/>
      <c r="T152" s="563">
        <v>1</v>
      </c>
      <c r="U152" s="432">
        <f>COUNTIFS(Datos!$D:$D,C152,Datos!$AD:$AD,$T$1)</f>
        <v>0</v>
      </c>
      <c r="V152" s="131">
        <v>0</v>
      </c>
      <c r="W152" s="421" t="str">
        <f t="shared" si="398"/>
        <v>S/D</v>
      </c>
      <c r="X152" s="822"/>
      <c r="Y152" s="563">
        <v>0</v>
      </c>
      <c r="Z152" s="432">
        <f>COUNTIFS(Datos!$D:$D,C152,Datos!$AD:$AD,$Y$1)</f>
        <v>0</v>
      </c>
      <c r="AA152" s="131">
        <v>0</v>
      </c>
      <c r="AB152" s="421" t="str">
        <f t="shared" si="400"/>
        <v>S/D</v>
      </c>
      <c r="AC152" s="822"/>
      <c r="AD152" s="563">
        <v>1</v>
      </c>
      <c r="AE152" s="432">
        <f>COUNTIFS(Datos!$D:$D,C152,Datos!$AD:$AD,$AD$1)</f>
        <v>0</v>
      </c>
      <c r="AF152" s="131">
        <v>0</v>
      </c>
      <c r="AG152" s="421" t="str">
        <f t="shared" si="402"/>
        <v>S/D</v>
      </c>
      <c r="AH152" s="822"/>
      <c r="AI152" s="563">
        <v>1</v>
      </c>
      <c r="AJ152" s="432">
        <f>COUNTIFS(Datos!$D:$D,C152,Datos!$AD:$AD,$AI$1)</f>
        <v>0</v>
      </c>
      <c r="AK152" s="131">
        <v>0</v>
      </c>
      <c r="AL152" s="421" t="str">
        <f t="shared" si="404"/>
        <v>S/D</v>
      </c>
      <c r="AM152" s="822"/>
      <c r="AN152" s="563">
        <v>2</v>
      </c>
      <c r="AO152" s="432">
        <f>COUNTIFS(Datos!$D:$D,C152,Datos!$AD:$AD,$AN$1)</f>
        <v>0</v>
      </c>
      <c r="AP152" s="131">
        <v>1</v>
      </c>
      <c r="AQ152" s="421">
        <f t="shared" si="406"/>
        <v>1</v>
      </c>
      <c r="AR152" s="822"/>
      <c r="AS152" s="563">
        <v>0</v>
      </c>
      <c r="AT152" s="432">
        <f>COUNTIFS(Datos!$D:$D,C152,Datos!$AD:$AD,$AS$1)</f>
        <v>0</v>
      </c>
      <c r="AU152" s="131">
        <v>0</v>
      </c>
      <c r="AV152" s="421" t="str">
        <f t="shared" si="408"/>
        <v>S/D</v>
      </c>
      <c r="AW152" s="822"/>
      <c r="AX152" s="563">
        <v>0</v>
      </c>
      <c r="AY152" s="432">
        <f>COUNTIFS(Datos!$D:$D,C152,Datos!$AD:$AD,$AX$1)</f>
        <v>0</v>
      </c>
      <c r="AZ152" s="131">
        <v>0</v>
      </c>
      <c r="BA152" s="421" t="str">
        <f t="shared" si="410"/>
        <v>S/D</v>
      </c>
      <c r="BB152" s="822"/>
      <c r="BC152" s="563">
        <v>0</v>
      </c>
      <c r="BD152" s="432">
        <f>COUNTIFS(Datos!$D:$D,C152,Datos!$AD:$AD,$BC$1)</f>
        <v>0</v>
      </c>
      <c r="BE152" s="131">
        <v>0</v>
      </c>
      <c r="BF152" s="421" t="str">
        <f t="shared" si="412"/>
        <v>S/D</v>
      </c>
      <c r="BG152" s="822"/>
      <c r="BH152" s="563">
        <v>1</v>
      </c>
      <c r="BI152" s="432">
        <f>COUNTIFS(Datos!$D:$D,$C152,Datos!$AD:$AD,BH$1)</f>
        <v>0</v>
      </c>
      <c r="BJ152" s="131">
        <v>3</v>
      </c>
      <c r="BK152" s="421">
        <f t="shared" si="414"/>
        <v>1</v>
      </c>
      <c r="BL152" s="822"/>
      <c r="BM152" s="563">
        <v>0</v>
      </c>
      <c r="BN152" s="432">
        <f>COUNTIFS(Datos!$D:$D,$C152,Datos!$AD:$AD,BM$1)</f>
        <v>0</v>
      </c>
      <c r="BO152" s="131">
        <v>0</v>
      </c>
      <c r="BP152" s="421" t="str">
        <f t="shared" si="416"/>
        <v>S/D</v>
      </c>
      <c r="BQ152" s="822"/>
      <c r="BR152" s="563"/>
      <c r="BS152" s="432">
        <f>COUNTIFS(Datos!$D:$D,$C152,Datos!$AG:$AG,BR$1)</f>
        <v>0</v>
      </c>
      <c r="BT152" s="131"/>
      <c r="BU152" s="421" t="str">
        <f t="shared" si="418"/>
        <v>S/D</v>
      </c>
      <c r="BV152" s="822"/>
      <c r="BW152" s="563"/>
      <c r="BX152" s="432">
        <f>COUNTIFS(Datos!$D:$D,$C152,Datos!$AG:$AG,BW$1)</f>
        <v>0</v>
      </c>
      <c r="BY152" s="131"/>
      <c r="BZ152" s="421" t="str">
        <f t="shared" si="420"/>
        <v>S/D</v>
      </c>
      <c r="CA152" s="822"/>
      <c r="CB152" s="563"/>
      <c r="CC152" s="432">
        <f>COUNTIFS(Datos!$D:$D,$C152,Datos!$AG:$AG,CB$1)</f>
        <v>0</v>
      </c>
      <c r="CD152" s="131"/>
      <c r="CE152" s="421" t="str">
        <f t="shared" si="422"/>
        <v>S/D</v>
      </c>
      <c r="CF152" s="822"/>
      <c r="CG152" s="563"/>
      <c r="CH152" s="432">
        <f>COUNTIFS(Datos!$D:$D,$C152,Datos!$AG:$AG,CG$1)</f>
        <v>0</v>
      </c>
      <c r="CI152" s="131"/>
      <c r="CJ152" s="421" t="str">
        <f t="shared" si="424"/>
        <v>S/D</v>
      </c>
      <c r="CK152" s="822"/>
      <c r="CL152" s="563"/>
      <c r="CM152" s="432">
        <f>COUNTIFS(Datos!$D:$D,$C152,Datos!$AG:$AG,CL$1)</f>
        <v>0</v>
      </c>
      <c r="CN152" s="131"/>
      <c r="CO152" s="421" t="str">
        <f t="shared" si="426"/>
        <v>S/D</v>
      </c>
      <c r="CP152" s="822"/>
      <c r="CQ152" s="563"/>
      <c r="CR152" s="432">
        <f>COUNTIFS(Datos!$D:$D,$C152,Datos!$AG:$AG,CQ$1)</f>
        <v>0</v>
      </c>
      <c r="CS152" s="131"/>
      <c r="CT152" s="421" t="str">
        <f t="shared" si="428"/>
        <v>S/D</v>
      </c>
      <c r="CU152" s="822"/>
      <c r="CV152" s="563"/>
      <c r="CW152" s="432">
        <f>COUNTIFS(Datos!$D:$D,$C152,Datos!$AG:$AG,CV$1)</f>
        <v>0</v>
      </c>
      <c r="CX152" s="131"/>
      <c r="CY152" s="421" t="str">
        <f t="shared" si="430"/>
        <v>S/D</v>
      </c>
      <c r="CZ152" s="822"/>
      <c r="DA152" s="563"/>
      <c r="DB152" s="432">
        <f>COUNTIFS(Datos!$D:$D,$C152,Datos!$AG:$AG,DA$1)</f>
        <v>0</v>
      </c>
      <c r="DC152" s="131"/>
      <c r="DD152" s="421" t="str">
        <f t="shared" si="432"/>
        <v>S/D</v>
      </c>
      <c r="DE152" s="822"/>
      <c r="DF152" s="563"/>
      <c r="DG152" s="432">
        <f>COUNTIFS(Datos!$D:$D,$C152,Datos!$AG:$AG,DF$1)</f>
        <v>0</v>
      </c>
      <c r="DH152" s="131"/>
      <c r="DI152" s="421" t="str">
        <f t="shared" si="434"/>
        <v>S/D</v>
      </c>
      <c r="DJ152" s="822"/>
    </row>
    <row r="153" spans="1:114" s="99" customFormat="1" ht="15.75" customHeight="1" thickBot="1" x14ac:dyDescent="0.3">
      <c r="A153" s="830"/>
      <c r="B153" s="551" t="str">
        <f t="shared" si="393"/>
        <v>Sem48</v>
      </c>
      <c r="C153" s="425">
        <v>43798</v>
      </c>
      <c r="D153" s="833"/>
      <c r="E153" s="555">
        <v>0</v>
      </c>
      <c r="F153" s="440">
        <f>COUNTIFS(Datos!$D:$D,C153,Datos!$AD:$AD,$E$1)</f>
        <v>0</v>
      </c>
      <c r="G153" s="441">
        <v>0</v>
      </c>
      <c r="H153" s="422" t="str">
        <f t="shared" si="394"/>
        <v>S/D</v>
      </c>
      <c r="I153" s="823"/>
      <c r="J153" s="564">
        <v>1</v>
      </c>
      <c r="K153" s="440">
        <f>COUNTIFS(Datos!D:D,C153,Datos!AD:AD,$J$1)</f>
        <v>0</v>
      </c>
      <c r="L153" s="441">
        <v>3</v>
      </c>
      <c r="M153" s="422">
        <f t="shared" si="395"/>
        <v>1</v>
      </c>
      <c r="N153" s="836"/>
      <c r="O153" s="564">
        <v>1</v>
      </c>
      <c r="P153" s="440">
        <f>COUNTIFS(Datos!$D:$D,C153,Datos!$AD:$AD,$O$1)</f>
        <v>0</v>
      </c>
      <c r="Q153" s="441">
        <v>0</v>
      </c>
      <c r="R153" s="422" t="str">
        <f t="shared" si="396"/>
        <v>S/D</v>
      </c>
      <c r="S153" s="823"/>
      <c r="T153" s="564">
        <v>1</v>
      </c>
      <c r="U153" s="440">
        <f>COUNTIFS(Datos!$D:$D,C153,Datos!$AD:$AD,$T$1)</f>
        <v>0</v>
      </c>
      <c r="V153" s="441">
        <v>2</v>
      </c>
      <c r="W153" s="422">
        <f t="shared" si="398"/>
        <v>1</v>
      </c>
      <c r="X153" s="823"/>
      <c r="Y153" s="564">
        <v>0</v>
      </c>
      <c r="Z153" s="440">
        <f>COUNTIFS(Datos!$D:$D,C153,Datos!$AD:$AD,$Y$1)</f>
        <v>0</v>
      </c>
      <c r="AA153" s="441">
        <v>0</v>
      </c>
      <c r="AB153" s="422" t="str">
        <f t="shared" si="400"/>
        <v>S/D</v>
      </c>
      <c r="AC153" s="823"/>
      <c r="AD153" s="564">
        <v>1</v>
      </c>
      <c r="AE153" s="440">
        <f>COUNTIFS(Datos!$D:$D,C153,Datos!$AD:$AD,$AD$1)</f>
        <v>0</v>
      </c>
      <c r="AF153" s="441">
        <v>1</v>
      </c>
      <c r="AG153" s="422">
        <f t="shared" si="402"/>
        <v>1</v>
      </c>
      <c r="AH153" s="823"/>
      <c r="AI153" s="564">
        <v>0</v>
      </c>
      <c r="AJ153" s="440">
        <f>COUNTIFS(Datos!$D:$D,C153,Datos!$AD:$AD,$AI$1)</f>
        <v>0</v>
      </c>
      <c r="AK153" s="441">
        <v>0</v>
      </c>
      <c r="AL153" s="422" t="str">
        <f t="shared" si="404"/>
        <v>S/D</v>
      </c>
      <c r="AM153" s="823"/>
      <c r="AN153" s="564">
        <v>1</v>
      </c>
      <c r="AO153" s="440">
        <f>COUNTIFS(Datos!$D:$D,C153,Datos!$AD:$AD,$AN$1)</f>
        <v>0</v>
      </c>
      <c r="AP153" s="441">
        <v>2</v>
      </c>
      <c r="AQ153" s="422">
        <f t="shared" si="406"/>
        <v>1</v>
      </c>
      <c r="AR153" s="823"/>
      <c r="AS153" s="564">
        <v>1</v>
      </c>
      <c r="AT153" s="440">
        <f>COUNTIFS(Datos!$D:$D,C153,Datos!$AD:$AD,$AS$1)</f>
        <v>0</v>
      </c>
      <c r="AU153" s="441">
        <v>1</v>
      </c>
      <c r="AV153" s="422">
        <f t="shared" si="408"/>
        <v>1</v>
      </c>
      <c r="AW153" s="823"/>
      <c r="AX153" s="564">
        <v>1</v>
      </c>
      <c r="AY153" s="440">
        <f>COUNTIFS(Datos!$D:$D,C153,Datos!$AD:$AD,$AX$1)</f>
        <v>0</v>
      </c>
      <c r="AZ153" s="441">
        <v>4</v>
      </c>
      <c r="BA153" s="422">
        <f t="shared" si="410"/>
        <v>1</v>
      </c>
      <c r="BB153" s="823"/>
      <c r="BC153" s="564">
        <v>0</v>
      </c>
      <c r="BD153" s="440">
        <f>COUNTIFS(Datos!$D:$D,C153,Datos!$AD:$AD,$BC$1)</f>
        <v>0</v>
      </c>
      <c r="BE153" s="441">
        <v>0</v>
      </c>
      <c r="BF153" s="422" t="str">
        <f t="shared" si="412"/>
        <v>S/D</v>
      </c>
      <c r="BG153" s="823"/>
      <c r="BH153" s="564">
        <v>0</v>
      </c>
      <c r="BI153" s="440">
        <f>COUNTIFS(Datos!$D:$D,$C153,Datos!$AD:$AD,BH$1)</f>
        <v>0</v>
      </c>
      <c r="BJ153" s="441">
        <v>0</v>
      </c>
      <c r="BK153" s="422" t="str">
        <f t="shared" si="414"/>
        <v>S/D</v>
      </c>
      <c r="BL153" s="823"/>
      <c r="BM153" s="564">
        <v>1</v>
      </c>
      <c r="BN153" s="440">
        <f>COUNTIFS(Datos!$D:$D,$C153,Datos!$AD:$AD,BM$1)</f>
        <v>0</v>
      </c>
      <c r="BO153" s="441">
        <v>1</v>
      </c>
      <c r="BP153" s="422">
        <f t="shared" si="416"/>
        <v>1</v>
      </c>
      <c r="BQ153" s="823"/>
      <c r="BR153" s="564"/>
      <c r="BS153" s="440">
        <f>COUNTIFS(Datos!$D:$D,$C153,Datos!$AG:$AG,BR$1)</f>
        <v>0</v>
      </c>
      <c r="BT153" s="441"/>
      <c r="BU153" s="422" t="str">
        <f t="shared" si="418"/>
        <v>S/D</v>
      </c>
      <c r="BV153" s="823"/>
      <c r="BW153" s="564"/>
      <c r="BX153" s="440">
        <f>COUNTIFS(Datos!$D:$D,$C153,Datos!$AG:$AG,BW$1)</f>
        <v>0</v>
      </c>
      <c r="BY153" s="441"/>
      <c r="BZ153" s="422" t="str">
        <f t="shared" si="420"/>
        <v>S/D</v>
      </c>
      <c r="CA153" s="823"/>
      <c r="CB153" s="564"/>
      <c r="CC153" s="440">
        <f>COUNTIFS(Datos!$D:$D,$C153,Datos!$AG:$AG,CB$1)</f>
        <v>0</v>
      </c>
      <c r="CD153" s="441"/>
      <c r="CE153" s="422" t="str">
        <f t="shared" si="422"/>
        <v>S/D</v>
      </c>
      <c r="CF153" s="823"/>
      <c r="CG153" s="564"/>
      <c r="CH153" s="440">
        <f>COUNTIFS(Datos!$D:$D,$C153,Datos!$AG:$AG,CG$1)</f>
        <v>0</v>
      </c>
      <c r="CI153" s="441"/>
      <c r="CJ153" s="422" t="str">
        <f t="shared" si="424"/>
        <v>S/D</v>
      </c>
      <c r="CK153" s="823"/>
      <c r="CL153" s="564"/>
      <c r="CM153" s="440">
        <f>COUNTIFS(Datos!$D:$D,$C153,Datos!$AG:$AG,CL$1)</f>
        <v>0</v>
      </c>
      <c r="CN153" s="441"/>
      <c r="CO153" s="422" t="str">
        <f t="shared" si="426"/>
        <v>S/D</v>
      </c>
      <c r="CP153" s="823"/>
      <c r="CQ153" s="564"/>
      <c r="CR153" s="440">
        <f>COUNTIFS(Datos!$D:$D,$C153,Datos!$AG:$AG,CQ$1)</f>
        <v>0</v>
      </c>
      <c r="CS153" s="441"/>
      <c r="CT153" s="422" t="str">
        <f t="shared" si="428"/>
        <v>S/D</v>
      </c>
      <c r="CU153" s="823"/>
      <c r="CV153" s="564"/>
      <c r="CW153" s="440">
        <f>COUNTIFS(Datos!$D:$D,$C153,Datos!$AG:$AG,CV$1)</f>
        <v>0</v>
      </c>
      <c r="CX153" s="441"/>
      <c r="CY153" s="422" t="str">
        <f t="shared" si="430"/>
        <v>S/D</v>
      </c>
      <c r="CZ153" s="823"/>
      <c r="DA153" s="564"/>
      <c r="DB153" s="440">
        <f>COUNTIFS(Datos!$D:$D,$C153,Datos!$AG:$AG,DA$1)</f>
        <v>0</v>
      </c>
      <c r="DC153" s="441"/>
      <c r="DD153" s="422" t="str">
        <f t="shared" si="432"/>
        <v>S/D</v>
      </c>
      <c r="DE153" s="823"/>
      <c r="DF153" s="564"/>
      <c r="DG153" s="440">
        <f>COUNTIFS(Datos!$D:$D,$C153,Datos!$AG:$AG,DF$1)</f>
        <v>0</v>
      </c>
      <c r="DH153" s="441"/>
      <c r="DI153" s="422" t="str">
        <f t="shared" si="434"/>
        <v>S/D</v>
      </c>
      <c r="DJ153" s="823"/>
    </row>
    <row r="154" spans="1:114" s="659" customFormat="1" ht="15.75" customHeight="1" x14ac:dyDescent="0.25">
      <c r="A154" s="828" t="s">
        <v>529</v>
      </c>
      <c r="B154" s="550" t="str">
        <f t="shared" si="393"/>
        <v>Sem49</v>
      </c>
      <c r="C154" s="423">
        <v>43801</v>
      </c>
      <c r="D154" s="831">
        <v>0.92</v>
      </c>
      <c r="E154" s="556">
        <v>1</v>
      </c>
      <c r="F154" s="436">
        <f>COUNTIFS(Datos!$D:$D,C154,Datos!$AD:$AD,$E$1)</f>
        <v>0</v>
      </c>
      <c r="G154" s="437">
        <v>3</v>
      </c>
      <c r="H154" s="420">
        <f t="shared" si="394"/>
        <v>1</v>
      </c>
      <c r="I154" s="821">
        <f>IFERROR(SUM(G154:G158)/SUM(F154:G158),"S/D")</f>
        <v>1</v>
      </c>
      <c r="J154" s="565">
        <v>0</v>
      </c>
      <c r="K154" s="436">
        <f>COUNTIFS(Datos!D:D,C154,Datos!AD:AD,$J$1)</f>
        <v>0</v>
      </c>
      <c r="L154" s="437">
        <v>0</v>
      </c>
      <c r="M154" s="420" t="str">
        <f t="shared" si="395"/>
        <v>S/D</v>
      </c>
      <c r="N154" s="834">
        <f>IFERROR(SUM(L154:L158)/SUM(K154:L158),"S/D")</f>
        <v>1</v>
      </c>
      <c r="O154" s="565">
        <v>1</v>
      </c>
      <c r="P154" s="436">
        <f>COUNTIFS(Datos!$D:$D,C154,Datos!$AD:$AD,$O$1)</f>
        <v>0</v>
      </c>
      <c r="Q154" s="437">
        <v>0</v>
      </c>
      <c r="R154" s="420" t="str">
        <f t="shared" si="396"/>
        <v>S/D</v>
      </c>
      <c r="S154" s="821">
        <f t="shared" ref="S154" si="476">IFERROR(SUM(Q154:Q158)/SUM(P154:Q158),"S/D")</f>
        <v>1</v>
      </c>
      <c r="T154" s="565">
        <v>1</v>
      </c>
      <c r="U154" s="436">
        <f>COUNTIFS(Datos!$D:$D,C154,Datos!$AD:$AD,$T$1)</f>
        <v>0</v>
      </c>
      <c r="V154" s="437">
        <v>1</v>
      </c>
      <c r="W154" s="420">
        <f t="shared" si="398"/>
        <v>1</v>
      </c>
      <c r="X154" s="821">
        <f t="shared" ref="X154" si="477">IFERROR(SUM(V154:V158)/SUM(U154:V158),"S/D")</f>
        <v>0.75</v>
      </c>
      <c r="Y154" s="565">
        <v>0</v>
      </c>
      <c r="Z154" s="436">
        <f>COUNTIFS(Datos!$D:$D,C154,Datos!$AD:$AD,$Y$1)</f>
        <v>0</v>
      </c>
      <c r="AA154" s="437">
        <v>0</v>
      </c>
      <c r="AB154" s="420" t="str">
        <f t="shared" si="400"/>
        <v>S/D</v>
      </c>
      <c r="AC154" s="821">
        <f t="shared" ref="AC154" si="478">IFERROR(SUM(AA154:AA158)/SUM(Z154:AA158),"S/D")</f>
        <v>1</v>
      </c>
      <c r="AD154" s="565">
        <v>0</v>
      </c>
      <c r="AE154" s="436">
        <f>COUNTIFS(Datos!$D:$D,C154,Datos!$AD:$AD,$AD$1)</f>
        <v>0</v>
      </c>
      <c r="AF154" s="437">
        <v>0</v>
      </c>
      <c r="AG154" s="420" t="str">
        <f t="shared" si="402"/>
        <v>S/D</v>
      </c>
      <c r="AH154" s="821">
        <f t="shared" ref="AH154" si="479">IFERROR(SUM(AF154:AF158)/SUM(AE154:AF158),"S/D")</f>
        <v>1</v>
      </c>
      <c r="AI154" s="565">
        <v>1</v>
      </c>
      <c r="AJ154" s="436">
        <f>COUNTIFS(Datos!$D:$D,C154,Datos!$AD:$AD,$AI$1)</f>
        <v>0</v>
      </c>
      <c r="AK154" s="437">
        <v>1</v>
      </c>
      <c r="AL154" s="420">
        <f t="shared" si="404"/>
        <v>1</v>
      </c>
      <c r="AM154" s="821">
        <f t="shared" ref="AM154" si="480">IFERROR(SUM(AK154:AK158)/SUM(AJ154:AK158),"S/D")</f>
        <v>1</v>
      </c>
      <c r="AN154" s="565">
        <v>1</v>
      </c>
      <c r="AO154" s="436">
        <f>COUNTIFS(Datos!$D:$D,C154,Datos!$AD:$AD,$AN$1)</f>
        <v>1</v>
      </c>
      <c r="AP154" s="437">
        <v>4</v>
      </c>
      <c r="AQ154" s="420">
        <f t="shared" si="406"/>
        <v>0.8</v>
      </c>
      <c r="AR154" s="821">
        <f t="shared" ref="AR154" si="481">IFERROR(SUM(AP154:AP158)/SUM(AO154:AP158),"S/D")</f>
        <v>0.8</v>
      </c>
      <c r="AS154" s="565">
        <v>0</v>
      </c>
      <c r="AT154" s="436">
        <f>COUNTIFS(Datos!$D:$D,C154,Datos!$AD:$AD,$AS$1)</f>
        <v>0</v>
      </c>
      <c r="AU154" s="437">
        <v>0</v>
      </c>
      <c r="AV154" s="420" t="str">
        <f t="shared" si="408"/>
        <v>S/D</v>
      </c>
      <c r="AW154" s="821">
        <f t="shared" ref="AW154" si="482">IFERROR(SUM(AU154:AU158)/SUM(AT154:AU158),"S/D")</f>
        <v>0.875</v>
      </c>
      <c r="AX154" s="565">
        <v>1</v>
      </c>
      <c r="AY154" s="436">
        <f>COUNTIFS(Datos!$D:$D,C154,Datos!$AD:$AD,$AX$1)</f>
        <v>1</v>
      </c>
      <c r="AZ154" s="437">
        <v>3</v>
      </c>
      <c r="BA154" s="420">
        <f t="shared" si="410"/>
        <v>0.75</v>
      </c>
      <c r="BB154" s="821">
        <f t="shared" ref="BB154" si="483">IFERROR(SUM(AZ154:AZ158)/SUM(AY154:AZ158),"S/D")</f>
        <v>0.75</v>
      </c>
      <c r="BC154" s="565">
        <v>0</v>
      </c>
      <c r="BD154" s="436">
        <f>COUNTIFS(Datos!$D:$D,C154,Datos!$AD:$AD,$BC$1)</f>
        <v>0</v>
      </c>
      <c r="BE154" s="437">
        <v>0</v>
      </c>
      <c r="BF154" s="420" t="str">
        <f t="shared" si="412"/>
        <v>S/D</v>
      </c>
      <c r="BG154" s="821" t="str">
        <f t="shared" ref="BG154" si="484">IFERROR(SUM(BE154:BE158)/SUM(BD154:BE158),"S/D")</f>
        <v>S/D</v>
      </c>
      <c r="BH154" s="565">
        <v>1</v>
      </c>
      <c r="BI154" s="436">
        <f>COUNTIFS(Datos!$D:$D,$C154,Datos!$AD:$AD,BH$1)</f>
        <v>0</v>
      </c>
      <c r="BJ154" s="437">
        <v>2</v>
      </c>
      <c r="BK154" s="420">
        <f t="shared" si="414"/>
        <v>1</v>
      </c>
      <c r="BL154" s="821">
        <f t="shared" ref="BL154" si="485">IFERROR(SUM(BJ154:BJ158)/SUM(BI154:BJ158),"S/D")</f>
        <v>1</v>
      </c>
      <c r="BM154" s="565">
        <v>1</v>
      </c>
      <c r="BN154" s="436">
        <f>COUNTIFS(Datos!$D:$D,$C154,Datos!$AD:$AD,BM$1)</f>
        <v>0</v>
      </c>
      <c r="BO154" s="437">
        <v>0</v>
      </c>
      <c r="BP154" s="420" t="str">
        <f t="shared" si="416"/>
        <v>S/D</v>
      </c>
      <c r="BQ154" s="821">
        <f t="shared" ref="BQ154" si="486">IFERROR(SUM(BO154:BO158)/SUM(BN154:BO158),"S/D")</f>
        <v>1</v>
      </c>
      <c r="BR154" s="565"/>
      <c r="BS154" s="436">
        <f>COUNTIFS(Datos!$D:$D,$C154,Datos!$AG:$AG,BR$1)</f>
        <v>0</v>
      </c>
      <c r="BT154" s="437"/>
      <c r="BU154" s="420" t="str">
        <f t="shared" si="418"/>
        <v>S/D</v>
      </c>
      <c r="BV154" s="821" t="str">
        <f t="shared" ref="BV154" si="487">IFERROR(SUM(BT154:BT158)/SUM(BS154:BT158),"S/D")</f>
        <v>S/D</v>
      </c>
      <c r="BW154" s="565"/>
      <c r="BX154" s="436">
        <f>COUNTIFS(Datos!$D:$D,$C154,Datos!$AG:$AG,BW$1)</f>
        <v>0</v>
      </c>
      <c r="BY154" s="437"/>
      <c r="BZ154" s="420" t="str">
        <f t="shared" si="420"/>
        <v>S/D</v>
      </c>
      <c r="CA154" s="821" t="str">
        <f t="shared" ref="CA154" si="488">IFERROR(SUM(BY154:BY158)/SUM(BX154:BY158),"S/D")</f>
        <v>S/D</v>
      </c>
      <c r="CB154" s="565"/>
      <c r="CC154" s="436">
        <f>COUNTIFS(Datos!$D:$D,$C154,Datos!$AG:$AG,CB$1)</f>
        <v>0</v>
      </c>
      <c r="CD154" s="437"/>
      <c r="CE154" s="420" t="str">
        <f t="shared" si="422"/>
        <v>S/D</v>
      </c>
      <c r="CF154" s="821" t="str">
        <f t="shared" ref="CF154" si="489">IFERROR(SUM(CD154:CD158)/SUM(CC154:CD158),"S/D")</f>
        <v>S/D</v>
      </c>
      <c r="CG154" s="565"/>
      <c r="CH154" s="436">
        <f>COUNTIFS(Datos!$D:$D,$C154,Datos!$AG:$AG,CG$1)</f>
        <v>0</v>
      </c>
      <c r="CI154" s="437"/>
      <c r="CJ154" s="420" t="str">
        <f t="shared" si="424"/>
        <v>S/D</v>
      </c>
      <c r="CK154" s="821" t="str">
        <f t="shared" ref="CK154" si="490">IFERROR(SUM(CI154:CI158)/SUM(CH154:CI158),"S/D")</f>
        <v>S/D</v>
      </c>
      <c r="CL154" s="565"/>
      <c r="CM154" s="436">
        <f>COUNTIFS(Datos!$D:$D,$C154,Datos!$AG:$AG,CL$1)</f>
        <v>0</v>
      </c>
      <c r="CN154" s="437"/>
      <c r="CO154" s="420" t="str">
        <f t="shared" si="426"/>
        <v>S/D</v>
      </c>
      <c r="CP154" s="821" t="str">
        <f t="shared" ref="CP154" si="491">IFERROR(SUM(CN154:CN158)/SUM(CM154:CN158),"S/D")</f>
        <v>S/D</v>
      </c>
      <c r="CQ154" s="565"/>
      <c r="CR154" s="436">
        <f>COUNTIFS(Datos!$D:$D,$C154,Datos!$AG:$AG,CQ$1)</f>
        <v>0</v>
      </c>
      <c r="CS154" s="437"/>
      <c r="CT154" s="420" t="str">
        <f t="shared" si="428"/>
        <v>S/D</v>
      </c>
      <c r="CU154" s="821" t="str">
        <f t="shared" ref="CU154" si="492">IFERROR(SUM(CS154:CS158)/SUM(CR154:CS158),"S/D")</f>
        <v>S/D</v>
      </c>
      <c r="CV154" s="565"/>
      <c r="CW154" s="436">
        <f>COUNTIFS(Datos!$D:$D,$C154,Datos!$AG:$AG,CV$1)</f>
        <v>0</v>
      </c>
      <c r="CX154" s="437"/>
      <c r="CY154" s="420" t="str">
        <f t="shared" si="430"/>
        <v>S/D</v>
      </c>
      <c r="CZ154" s="821" t="str">
        <f t="shared" ref="CZ154" si="493">IFERROR(SUM(CX154:CX158)/SUM(CW154:CX158),"S/D")</f>
        <v>S/D</v>
      </c>
      <c r="DA154" s="565"/>
      <c r="DB154" s="436">
        <f>COUNTIFS(Datos!$D:$D,$C154,Datos!$AG:$AG,DA$1)</f>
        <v>0</v>
      </c>
      <c r="DC154" s="437"/>
      <c r="DD154" s="420" t="str">
        <f t="shared" si="432"/>
        <v>S/D</v>
      </c>
      <c r="DE154" s="821" t="str">
        <f t="shared" ref="DE154" si="494">IFERROR(SUM(DC154:DC158)/SUM(DB154:DC158),"S/D")</f>
        <v>S/D</v>
      </c>
      <c r="DF154" s="565"/>
      <c r="DG154" s="436">
        <f>COUNTIFS(Datos!$D:$D,$C154,Datos!$AG:$AG,DF$1)</f>
        <v>0</v>
      </c>
      <c r="DH154" s="437"/>
      <c r="DI154" s="420" t="str">
        <f t="shared" si="434"/>
        <v>S/D</v>
      </c>
      <c r="DJ154" s="821" t="str">
        <f t="shared" ref="DJ154" si="495">IFERROR(SUM(DH154:DH158)/SUM(DG154:DH158),"S/D")</f>
        <v>S/D</v>
      </c>
    </row>
    <row r="155" spans="1:114" s="659" customFormat="1" ht="15.75" customHeight="1" x14ac:dyDescent="0.25">
      <c r="A155" s="829"/>
      <c r="B155" s="550" t="str">
        <f t="shared" si="393"/>
        <v>Sem49</v>
      </c>
      <c r="C155" s="423">
        <v>43802</v>
      </c>
      <c r="D155" s="832"/>
      <c r="E155" s="554">
        <v>0</v>
      </c>
      <c r="F155" s="432">
        <f>COUNTIFS(Datos!$D:$D,C155,Datos!$AD:$AD,$E$1)</f>
        <v>0</v>
      </c>
      <c r="G155" s="131">
        <v>0</v>
      </c>
      <c r="H155" s="421" t="str">
        <f t="shared" si="394"/>
        <v>S/D</v>
      </c>
      <c r="I155" s="822"/>
      <c r="J155" s="563">
        <v>1</v>
      </c>
      <c r="K155" s="432">
        <f>COUNTIFS(Datos!D:D,C155,Datos!AD:AD,$J$1)</f>
        <v>0</v>
      </c>
      <c r="L155" s="131">
        <v>1</v>
      </c>
      <c r="M155" s="421">
        <f t="shared" si="395"/>
        <v>1</v>
      </c>
      <c r="N155" s="835"/>
      <c r="O155" s="563">
        <v>2</v>
      </c>
      <c r="P155" s="432">
        <f>COUNTIFS(Datos!$D:$D,C155,Datos!$AD:$AD,$O$1)</f>
        <v>0</v>
      </c>
      <c r="Q155" s="131">
        <v>3</v>
      </c>
      <c r="R155" s="421">
        <f t="shared" si="396"/>
        <v>1</v>
      </c>
      <c r="S155" s="822"/>
      <c r="T155" s="563">
        <v>1</v>
      </c>
      <c r="U155" s="432">
        <f>COUNTIFS(Datos!$D:$D,C155,Datos!$AD:$AD,$T$1)</f>
        <v>1</v>
      </c>
      <c r="V155" s="131">
        <v>1</v>
      </c>
      <c r="W155" s="421">
        <f t="shared" si="398"/>
        <v>0.5</v>
      </c>
      <c r="X155" s="822"/>
      <c r="Y155" s="563">
        <v>1</v>
      </c>
      <c r="Z155" s="432">
        <f>COUNTIFS(Datos!$D:$D,C155,Datos!$AD:$AD,$Y$1)</f>
        <v>0</v>
      </c>
      <c r="AA155" s="131">
        <v>1</v>
      </c>
      <c r="AB155" s="421">
        <f t="shared" si="400"/>
        <v>1</v>
      </c>
      <c r="AC155" s="822"/>
      <c r="AD155" s="563">
        <v>1</v>
      </c>
      <c r="AE155" s="432">
        <f>COUNTIFS(Datos!$D:$D,C155,Datos!$AD:$AD,$AD$1)</f>
        <v>0</v>
      </c>
      <c r="AF155" s="131">
        <v>1</v>
      </c>
      <c r="AG155" s="421">
        <f t="shared" si="402"/>
        <v>1</v>
      </c>
      <c r="AH155" s="822"/>
      <c r="AI155" s="563">
        <v>0</v>
      </c>
      <c r="AJ155" s="432">
        <f>COUNTIFS(Datos!$D:$D,C155,Datos!$AD:$AD,$AI$1)</f>
        <v>0</v>
      </c>
      <c r="AK155" s="131">
        <v>0</v>
      </c>
      <c r="AL155" s="421" t="str">
        <f t="shared" si="404"/>
        <v>S/D</v>
      </c>
      <c r="AM155" s="822"/>
      <c r="AN155" s="563"/>
      <c r="AO155" s="432">
        <f>COUNTIFS(Datos!$D:$D,C155,Datos!$AD:$AD,$AN$1)</f>
        <v>0</v>
      </c>
      <c r="AP155" s="131"/>
      <c r="AQ155" s="421" t="str">
        <f t="shared" si="406"/>
        <v>S/D</v>
      </c>
      <c r="AR155" s="822"/>
      <c r="AS155" s="563">
        <v>2</v>
      </c>
      <c r="AT155" s="432">
        <f>COUNTIFS(Datos!$D:$D,C155,Datos!$AD:$AD,$AS$1)</f>
        <v>0</v>
      </c>
      <c r="AU155" s="131">
        <v>3</v>
      </c>
      <c r="AV155" s="421">
        <f t="shared" si="408"/>
        <v>1</v>
      </c>
      <c r="AW155" s="822"/>
      <c r="AX155" s="563">
        <v>0</v>
      </c>
      <c r="AY155" s="432">
        <f>COUNTIFS(Datos!$D:$D,C155,Datos!$AD:$AD,$AX$1)</f>
        <v>0</v>
      </c>
      <c r="AZ155" s="131">
        <v>0</v>
      </c>
      <c r="BA155" s="421" t="str">
        <f t="shared" si="410"/>
        <v>S/D</v>
      </c>
      <c r="BB155" s="822"/>
      <c r="BC155" s="563">
        <v>0</v>
      </c>
      <c r="BD155" s="432">
        <f>COUNTIFS(Datos!$D:$D,C155,Datos!$AD:$AD,$BC$1)</f>
        <v>0</v>
      </c>
      <c r="BE155" s="131">
        <v>0</v>
      </c>
      <c r="BF155" s="421" t="str">
        <f t="shared" si="412"/>
        <v>S/D</v>
      </c>
      <c r="BG155" s="822"/>
      <c r="BH155" s="563">
        <v>0</v>
      </c>
      <c r="BI155" s="432">
        <f>COUNTIFS(Datos!$D:$D,$C155,Datos!$AD:$AD,BH$1)</f>
        <v>0</v>
      </c>
      <c r="BJ155" s="131">
        <v>0</v>
      </c>
      <c r="BK155" s="421" t="str">
        <f t="shared" si="414"/>
        <v>S/D</v>
      </c>
      <c r="BL155" s="822"/>
      <c r="BM155" s="563">
        <v>0</v>
      </c>
      <c r="BN155" s="432">
        <f>COUNTIFS(Datos!$D:$D,$C155,Datos!$AD:$AD,BM$1)</f>
        <v>0</v>
      </c>
      <c r="BO155" s="131">
        <v>0</v>
      </c>
      <c r="BP155" s="421" t="str">
        <f t="shared" si="416"/>
        <v>S/D</v>
      </c>
      <c r="BQ155" s="822"/>
      <c r="BR155" s="563"/>
      <c r="BS155" s="432">
        <f>COUNTIFS(Datos!$D:$D,$C155,Datos!$AG:$AG,BR$1)</f>
        <v>0</v>
      </c>
      <c r="BT155" s="131"/>
      <c r="BU155" s="421" t="str">
        <f t="shared" si="418"/>
        <v>S/D</v>
      </c>
      <c r="BV155" s="822"/>
      <c r="BW155" s="563"/>
      <c r="BX155" s="432">
        <f>COUNTIFS(Datos!$D:$D,$C155,Datos!$AG:$AG,BW$1)</f>
        <v>0</v>
      </c>
      <c r="BY155" s="131"/>
      <c r="BZ155" s="421" t="str">
        <f t="shared" si="420"/>
        <v>S/D</v>
      </c>
      <c r="CA155" s="822"/>
      <c r="CB155" s="563"/>
      <c r="CC155" s="432">
        <f>COUNTIFS(Datos!$D:$D,$C155,Datos!$AG:$AG,CB$1)</f>
        <v>0</v>
      </c>
      <c r="CD155" s="131"/>
      <c r="CE155" s="421" t="str">
        <f t="shared" si="422"/>
        <v>S/D</v>
      </c>
      <c r="CF155" s="822"/>
      <c r="CG155" s="563"/>
      <c r="CH155" s="432">
        <f>COUNTIFS(Datos!$D:$D,$C155,Datos!$AG:$AG,CG$1)</f>
        <v>0</v>
      </c>
      <c r="CI155" s="131"/>
      <c r="CJ155" s="421" t="str">
        <f t="shared" si="424"/>
        <v>S/D</v>
      </c>
      <c r="CK155" s="822"/>
      <c r="CL155" s="563"/>
      <c r="CM155" s="432">
        <f>COUNTIFS(Datos!$D:$D,$C155,Datos!$AG:$AG,CL$1)</f>
        <v>0</v>
      </c>
      <c r="CN155" s="131"/>
      <c r="CO155" s="421" t="str">
        <f t="shared" si="426"/>
        <v>S/D</v>
      </c>
      <c r="CP155" s="822"/>
      <c r="CQ155" s="563"/>
      <c r="CR155" s="432">
        <f>COUNTIFS(Datos!$D:$D,$C155,Datos!$AG:$AG,CQ$1)</f>
        <v>0</v>
      </c>
      <c r="CS155" s="131"/>
      <c r="CT155" s="421" t="str">
        <f t="shared" si="428"/>
        <v>S/D</v>
      </c>
      <c r="CU155" s="822"/>
      <c r="CV155" s="563"/>
      <c r="CW155" s="432">
        <f>COUNTIFS(Datos!$D:$D,$C155,Datos!$AG:$AG,CV$1)</f>
        <v>0</v>
      </c>
      <c r="CX155" s="131"/>
      <c r="CY155" s="421" t="str">
        <f t="shared" si="430"/>
        <v>S/D</v>
      </c>
      <c r="CZ155" s="822"/>
      <c r="DA155" s="563"/>
      <c r="DB155" s="432">
        <f>COUNTIFS(Datos!$D:$D,$C155,Datos!$AG:$AG,DA$1)</f>
        <v>0</v>
      </c>
      <c r="DC155" s="131"/>
      <c r="DD155" s="421" t="str">
        <f t="shared" si="432"/>
        <v>S/D</v>
      </c>
      <c r="DE155" s="822"/>
      <c r="DF155" s="563"/>
      <c r="DG155" s="432">
        <f>COUNTIFS(Datos!$D:$D,$C155,Datos!$AG:$AG,DF$1)</f>
        <v>0</v>
      </c>
      <c r="DH155" s="131"/>
      <c r="DI155" s="421" t="str">
        <f t="shared" si="434"/>
        <v>S/D</v>
      </c>
      <c r="DJ155" s="822"/>
    </row>
    <row r="156" spans="1:114" s="659" customFormat="1" ht="15.75" customHeight="1" x14ac:dyDescent="0.25">
      <c r="A156" s="829"/>
      <c r="B156" s="550" t="str">
        <f t="shared" si="393"/>
        <v>Sem49</v>
      </c>
      <c r="C156" s="423">
        <v>43803</v>
      </c>
      <c r="D156" s="832"/>
      <c r="E156" s="554">
        <v>0</v>
      </c>
      <c r="F156" s="432">
        <f>COUNTIFS(Datos!$D:$D,C156,Datos!$AD:$AD,$E$1)</f>
        <v>0</v>
      </c>
      <c r="G156" s="131">
        <v>0</v>
      </c>
      <c r="H156" s="421" t="str">
        <f t="shared" si="394"/>
        <v>S/D</v>
      </c>
      <c r="I156" s="822"/>
      <c r="J156" s="563">
        <v>2</v>
      </c>
      <c r="K156" s="432">
        <f>COUNTIFS(Datos!D:D,C156,Datos!AD:AD,$J$1)</f>
        <v>0</v>
      </c>
      <c r="L156" s="131">
        <v>7</v>
      </c>
      <c r="M156" s="421">
        <f t="shared" si="395"/>
        <v>1</v>
      </c>
      <c r="N156" s="835"/>
      <c r="O156" s="563">
        <v>1</v>
      </c>
      <c r="P156" s="432">
        <f>COUNTIFS(Datos!$D:$D,C156,Datos!$AD:$AD,$O$1)</f>
        <v>0</v>
      </c>
      <c r="Q156" s="131">
        <v>1</v>
      </c>
      <c r="R156" s="421">
        <f t="shared" si="396"/>
        <v>1</v>
      </c>
      <c r="S156" s="822"/>
      <c r="T156" s="563">
        <v>1</v>
      </c>
      <c r="U156" s="432">
        <f>COUNTIFS(Datos!$D:$D,C156,Datos!$AD:$AD,$T$1)</f>
        <v>0</v>
      </c>
      <c r="V156" s="131">
        <v>1</v>
      </c>
      <c r="W156" s="421">
        <f t="shared" si="398"/>
        <v>1</v>
      </c>
      <c r="X156" s="822"/>
      <c r="Y156" s="563">
        <v>0</v>
      </c>
      <c r="Z156" s="432">
        <f>COUNTIFS(Datos!$D:$D,C156,Datos!$AD:$AD,$Y$1)</f>
        <v>0</v>
      </c>
      <c r="AA156" s="131">
        <v>0</v>
      </c>
      <c r="AB156" s="421" t="str">
        <f t="shared" si="400"/>
        <v>S/D</v>
      </c>
      <c r="AC156" s="822"/>
      <c r="AD156" s="563">
        <v>0</v>
      </c>
      <c r="AE156" s="432">
        <f>COUNTIFS(Datos!$D:$D,C156,Datos!$AD:$AD,$AD$1)</f>
        <v>0</v>
      </c>
      <c r="AF156" s="131">
        <v>0</v>
      </c>
      <c r="AG156" s="421" t="str">
        <f t="shared" si="402"/>
        <v>S/D</v>
      </c>
      <c r="AH156" s="822"/>
      <c r="AI156" s="563">
        <v>1</v>
      </c>
      <c r="AJ156" s="432">
        <f>COUNTIFS(Datos!$D:$D,C156,Datos!$AD:$AD,$AI$1)</f>
        <v>0</v>
      </c>
      <c r="AK156" s="131">
        <v>0</v>
      </c>
      <c r="AL156" s="421" t="str">
        <f t="shared" si="404"/>
        <v>S/D</v>
      </c>
      <c r="AM156" s="822"/>
      <c r="AN156" s="563">
        <v>0</v>
      </c>
      <c r="AO156" s="432">
        <f>COUNTIFS(Datos!$D:$D,C156,Datos!$AD:$AD,$AN$1)</f>
        <v>0</v>
      </c>
      <c r="AP156" s="131">
        <v>0</v>
      </c>
      <c r="AQ156" s="421" t="str">
        <f t="shared" si="406"/>
        <v>S/D</v>
      </c>
      <c r="AR156" s="822"/>
      <c r="AS156" s="563">
        <v>2</v>
      </c>
      <c r="AT156" s="432">
        <f>COUNTIFS(Datos!$D:$D,C156,Datos!$AD:$AD,$AS$1)</f>
        <v>1</v>
      </c>
      <c r="AU156" s="131">
        <v>4</v>
      </c>
      <c r="AV156" s="421">
        <f t="shared" si="408"/>
        <v>0.8</v>
      </c>
      <c r="AW156" s="822"/>
      <c r="AX156" s="563">
        <v>0</v>
      </c>
      <c r="AY156" s="432">
        <f>COUNTIFS(Datos!$D:$D,C156,Datos!$AD:$AD,$AX$1)</f>
        <v>0</v>
      </c>
      <c r="AZ156" s="131">
        <v>0</v>
      </c>
      <c r="BA156" s="421" t="str">
        <f t="shared" si="410"/>
        <v>S/D</v>
      </c>
      <c r="BB156" s="822"/>
      <c r="BC156" s="563">
        <v>0</v>
      </c>
      <c r="BD156" s="432">
        <f>COUNTIFS(Datos!$D:$D,C156,Datos!$AD:$AD,$BC$1)</f>
        <v>0</v>
      </c>
      <c r="BE156" s="131">
        <v>0</v>
      </c>
      <c r="BF156" s="421" t="str">
        <f t="shared" si="412"/>
        <v>S/D</v>
      </c>
      <c r="BG156" s="822"/>
      <c r="BH156" s="563">
        <v>0</v>
      </c>
      <c r="BI156" s="432">
        <f>COUNTIFS(Datos!$D:$D,$C156,Datos!$AD:$AD,BH$1)</f>
        <v>0</v>
      </c>
      <c r="BJ156" s="131">
        <v>0</v>
      </c>
      <c r="BK156" s="421" t="str">
        <f t="shared" si="414"/>
        <v>S/D</v>
      </c>
      <c r="BL156" s="822"/>
      <c r="BM156" s="563">
        <v>1</v>
      </c>
      <c r="BN156" s="432">
        <f>COUNTIFS(Datos!$D:$D,$C156,Datos!$AD:$AD,BM$1)</f>
        <v>0</v>
      </c>
      <c r="BO156" s="131">
        <v>1</v>
      </c>
      <c r="BP156" s="421">
        <f t="shared" si="416"/>
        <v>1</v>
      </c>
      <c r="BQ156" s="822"/>
      <c r="BR156" s="563"/>
      <c r="BS156" s="432">
        <f>COUNTIFS(Datos!$D:$D,$C156,Datos!$AG:$AG,BR$1)</f>
        <v>0</v>
      </c>
      <c r="BT156" s="131"/>
      <c r="BU156" s="421" t="str">
        <f t="shared" si="418"/>
        <v>S/D</v>
      </c>
      <c r="BV156" s="822"/>
      <c r="BW156" s="563"/>
      <c r="BX156" s="432">
        <f>COUNTIFS(Datos!$D:$D,$C156,Datos!$AG:$AG,BW$1)</f>
        <v>0</v>
      </c>
      <c r="BY156" s="131"/>
      <c r="BZ156" s="421" t="str">
        <f t="shared" si="420"/>
        <v>S/D</v>
      </c>
      <c r="CA156" s="822"/>
      <c r="CB156" s="563"/>
      <c r="CC156" s="432">
        <f>COUNTIFS(Datos!$D:$D,$C156,Datos!$AG:$AG,CB$1)</f>
        <v>0</v>
      </c>
      <c r="CD156" s="131"/>
      <c r="CE156" s="421" t="str">
        <f t="shared" si="422"/>
        <v>S/D</v>
      </c>
      <c r="CF156" s="822"/>
      <c r="CG156" s="563"/>
      <c r="CH156" s="432">
        <f>COUNTIFS(Datos!$D:$D,$C156,Datos!$AG:$AG,CG$1)</f>
        <v>0</v>
      </c>
      <c r="CI156" s="131"/>
      <c r="CJ156" s="421" t="str">
        <f t="shared" si="424"/>
        <v>S/D</v>
      </c>
      <c r="CK156" s="822"/>
      <c r="CL156" s="563"/>
      <c r="CM156" s="432">
        <f>COUNTIFS(Datos!$D:$D,$C156,Datos!$AG:$AG,CL$1)</f>
        <v>0</v>
      </c>
      <c r="CN156" s="131"/>
      <c r="CO156" s="421" t="str">
        <f t="shared" si="426"/>
        <v>S/D</v>
      </c>
      <c r="CP156" s="822"/>
      <c r="CQ156" s="563"/>
      <c r="CR156" s="432">
        <f>COUNTIFS(Datos!$D:$D,$C156,Datos!$AG:$AG,CQ$1)</f>
        <v>0</v>
      </c>
      <c r="CS156" s="131"/>
      <c r="CT156" s="421" t="str">
        <f t="shared" si="428"/>
        <v>S/D</v>
      </c>
      <c r="CU156" s="822"/>
      <c r="CV156" s="563"/>
      <c r="CW156" s="432">
        <f>COUNTIFS(Datos!$D:$D,$C156,Datos!$AG:$AG,CV$1)</f>
        <v>0</v>
      </c>
      <c r="CX156" s="131"/>
      <c r="CY156" s="421" t="str">
        <f t="shared" si="430"/>
        <v>S/D</v>
      </c>
      <c r="CZ156" s="822"/>
      <c r="DA156" s="563"/>
      <c r="DB156" s="432">
        <f>COUNTIFS(Datos!$D:$D,$C156,Datos!$AG:$AG,DA$1)</f>
        <v>0</v>
      </c>
      <c r="DC156" s="131"/>
      <c r="DD156" s="421" t="str">
        <f t="shared" si="432"/>
        <v>S/D</v>
      </c>
      <c r="DE156" s="822"/>
      <c r="DF156" s="563"/>
      <c r="DG156" s="432">
        <f>COUNTIFS(Datos!$D:$D,$C156,Datos!$AG:$AG,DF$1)</f>
        <v>0</v>
      </c>
      <c r="DH156" s="131"/>
      <c r="DI156" s="421" t="str">
        <f t="shared" si="434"/>
        <v>S/D</v>
      </c>
      <c r="DJ156" s="822"/>
    </row>
    <row r="157" spans="1:114" s="659" customFormat="1" ht="15.75" customHeight="1" x14ac:dyDescent="0.25">
      <c r="A157" s="829"/>
      <c r="B157" s="550" t="str">
        <f t="shared" si="393"/>
        <v>Sem49</v>
      </c>
      <c r="C157" s="423">
        <v>43804</v>
      </c>
      <c r="D157" s="832"/>
      <c r="E157" s="554"/>
      <c r="F157" s="432">
        <f>COUNTIFS(Datos!$D:$D,C157,Datos!$AD:$AD,$E$1)</f>
        <v>0</v>
      </c>
      <c r="G157" s="131"/>
      <c r="H157" s="421" t="str">
        <f t="shared" si="394"/>
        <v>S/D</v>
      </c>
      <c r="I157" s="822"/>
      <c r="J157" s="563"/>
      <c r="K157" s="432">
        <f>COUNTIFS(Datos!D:D,C157,Datos!AD:AD,$J$1)</f>
        <v>0</v>
      </c>
      <c r="L157" s="131"/>
      <c r="M157" s="421" t="str">
        <f t="shared" si="395"/>
        <v>S/D</v>
      </c>
      <c r="N157" s="835"/>
      <c r="O157" s="563"/>
      <c r="P157" s="432">
        <f>COUNTIFS(Datos!$D:$D,C157,Datos!$AD:$AD,$O$1)</f>
        <v>0</v>
      </c>
      <c r="Q157" s="131"/>
      <c r="R157" s="421" t="str">
        <f t="shared" si="396"/>
        <v>S/D</v>
      </c>
      <c r="S157" s="822"/>
      <c r="T157" s="563"/>
      <c r="U157" s="432">
        <f>COUNTIFS(Datos!$D:$D,C157,Datos!$AD:$AD,$T$1)</f>
        <v>0</v>
      </c>
      <c r="V157" s="131"/>
      <c r="W157" s="421" t="str">
        <f t="shared" si="398"/>
        <v>S/D</v>
      </c>
      <c r="X157" s="822"/>
      <c r="Y157" s="563"/>
      <c r="Z157" s="432">
        <f>COUNTIFS(Datos!$D:$D,C157,Datos!$AD:$AD,$Y$1)</f>
        <v>0</v>
      </c>
      <c r="AA157" s="131"/>
      <c r="AB157" s="421" t="str">
        <f t="shared" si="400"/>
        <v>S/D</v>
      </c>
      <c r="AC157" s="822"/>
      <c r="AD157" s="563"/>
      <c r="AE157" s="432">
        <f>COUNTIFS(Datos!$D:$D,C157,Datos!$AD:$AD,$AD$1)</f>
        <v>0</v>
      </c>
      <c r="AF157" s="131"/>
      <c r="AG157" s="421" t="str">
        <f t="shared" si="402"/>
        <v>S/D</v>
      </c>
      <c r="AH157" s="822"/>
      <c r="AI157" s="563"/>
      <c r="AJ157" s="432">
        <f>COUNTIFS(Datos!$D:$D,C157,Datos!$AD:$AD,$AI$1)</f>
        <v>0</v>
      </c>
      <c r="AK157" s="131"/>
      <c r="AL157" s="421" t="str">
        <f t="shared" si="404"/>
        <v>S/D</v>
      </c>
      <c r="AM157" s="822"/>
      <c r="AN157" s="563"/>
      <c r="AO157" s="432">
        <f>COUNTIFS(Datos!$D:$D,C157,Datos!$AD:$AD,$AN$1)</f>
        <v>0</v>
      </c>
      <c r="AP157" s="131"/>
      <c r="AQ157" s="421" t="str">
        <f t="shared" si="406"/>
        <v>S/D</v>
      </c>
      <c r="AR157" s="822"/>
      <c r="AS157" s="563"/>
      <c r="AT157" s="432">
        <f>COUNTIFS(Datos!$D:$D,C157,Datos!$AD:$AD,$AS$1)</f>
        <v>0</v>
      </c>
      <c r="AU157" s="131"/>
      <c r="AV157" s="421" t="str">
        <f t="shared" si="408"/>
        <v>S/D</v>
      </c>
      <c r="AW157" s="822"/>
      <c r="AX157" s="563"/>
      <c r="AY157" s="432">
        <f>COUNTIFS(Datos!$D:$D,C157,Datos!$AD:$AD,$AX$1)</f>
        <v>0</v>
      </c>
      <c r="AZ157" s="131"/>
      <c r="BA157" s="421" t="str">
        <f t="shared" si="410"/>
        <v>S/D</v>
      </c>
      <c r="BB157" s="822"/>
      <c r="BC157" s="563"/>
      <c r="BD157" s="432">
        <f>COUNTIFS(Datos!$D:$D,C157,Datos!$AD:$AD,$BC$1)</f>
        <v>0</v>
      </c>
      <c r="BE157" s="131"/>
      <c r="BF157" s="421" t="str">
        <f t="shared" si="412"/>
        <v>S/D</v>
      </c>
      <c r="BG157" s="822"/>
      <c r="BH157" s="563"/>
      <c r="BI157" s="432">
        <f>COUNTIFS(Datos!$D:$D,$C157,Datos!$AD:$AD,BH$1)</f>
        <v>0</v>
      </c>
      <c r="BJ157" s="131"/>
      <c r="BK157" s="421" t="str">
        <f t="shared" si="414"/>
        <v>S/D</v>
      </c>
      <c r="BL157" s="822"/>
      <c r="BM157" s="563"/>
      <c r="BN157" s="432">
        <f>COUNTIFS(Datos!$D:$D,$C157,Datos!$AD:$AD,BM$1)</f>
        <v>0</v>
      </c>
      <c r="BO157" s="131"/>
      <c r="BP157" s="421" t="str">
        <f t="shared" si="416"/>
        <v>S/D</v>
      </c>
      <c r="BQ157" s="822"/>
      <c r="BR157" s="563"/>
      <c r="BS157" s="432">
        <f>COUNTIFS(Datos!$D:$D,$C157,Datos!$AG:$AG,BR$1)</f>
        <v>0</v>
      </c>
      <c r="BT157" s="131"/>
      <c r="BU157" s="421" t="str">
        <f t="shared" si="418"/>
        <v>S/D</v>
      </c>
      <c r="BV157" s="822"/>
      <c r="BW157" s="563"/>
      <c r="BX157" s="432">
        <f>COUNTIFS(Datos!$D:$D,$C157,Datos!$AG:$AG,BW$1)</f>
        <v>0</v>
      </c>
      <c r="BY157" s="131"/>
      <c r="BZ157" s="421" t="str">
        <f t="shared" si="420"/>
        <v>S/D</v>
      </c>
      <c r="CA157" s="822"/>
      <c r="CB157" s="563"/>
      <c r="CC157" s="432">
        <f>COUNTIFS(Datos!$D:$D,$C157,Datos!$AG:$AG,CB$1)</f>
        <v>0</v>
      </c>
      <c r="CD157" s="131"/>
      <c r="CE157" s="421" t="str">
        <f t="shared" si="422"/>
        <v>S/D</v>
      </c>
      <c r="CF157" s="822"/>
      <c r="CG157" s="563"/>
      <c r="CH157" s="432">
        <f>COUNTIFS(Datos!$D:$D,$C157,Datos!$AG:$AG,CG$1)</f>
        <v>0</v>
      </c>
      <c r="CI157" s="131"/>
      <c r="CJ157" s="421" t="str">
        <f t="shared" si="424"/>
        <v>S/D</v>
      </c>
      <c r="CK157" s="822"/>
      <c r="CL157" s="563"/>
      <c r="CM157" s="432">
        <f>COUNTIFS(Datos!$D:$D,$C157,Datos!$AG:$AG,CL$1)</f>
        <v>0</v>
      </c>
      <c r="CN157" s="131"/>
      <c r="CO157" s="421" t="str">
        <f t="shared" si="426"/>
        <v>S/D</v>
      </c>
      <c r="CP157" s="822"/>
      <c r="CQ157" s="563"/>
      <c r="CR157" s="432">
        <f>COUNTIFS(Datos!$D:$D,$C157,Datos!$AG:$AG,CQ$1)</f>
        <v>0</v>
      </c>
      <c r="CS157" s="131"/>
      <c r="CT157" s="421" t="str">
        <f t="shared" si="428"/>
        <v>S/D</v>
      </c>
      <c r="CU157" s="822"/>
      <c r="CV157" s="563"/>
      <c r="CW157" s="432">
        <f>COUNTIFS(Datos!$D:$D,$C157,Datos!$AG:$AG,CV$1)</f>
        <v>0</v>
      </c>
      <c r="CX157" s="131"/>
      <c r="CY157" s="421" t="str">
        <f t="shared" si="430"/>
        <v>S/D</v>
      </c>
      <c r="CZ157" s="822"/>
      <c r="DA157" s="563"/>
      <c r="DB157" s="432">
        <f>COUNTIFS(Datos!$D:$D,$C157,Datos!$AG:$AG,DA$1)</f>
        <v>0</v>
      </c>
      <c r="DC157" s="131"/>
      <c r="DD157" s="421" t="str">
        <f t="shared" si="432"/>
        <v>S/D</v>
      </c>
      <c r="DE157" s="822"/>
      <c r="DF157" s="563"/>
      <c r="DG157" s="432">
        <f>COUNTIFS(Datos!$D:$D,$C157,Datos!$AG:$AG,DF$1)</f>
        <v>0</v>
      </c>
      <c r="DH157" s="131"/>
      <c r="DI157" s="421" t="str">
        <f t="shared" si="434"/>
        <v>S/D</v>
      </c>
      <c r="DJ157" s="822"/>
    </row>
    <row r="158" spans="1:114" s="99" customFormat="1" ht="15.75" customHeight="1" thickBot="1" x14ac:dyDescent="0.3">
      <c r="A158" s="830"/>
      <c r="B158" s="551" t="str">
        <f t="shared" si="393"/>
        <v>Sem49</v>
      </c>
      <c r="C158" s="425">
        <v>43805</v>
      </c>
      <c r="D158" s="833"/>
      <c r="E158" s="555"/>
      <c r="F158" s="440">
        <f>COUNTIFS(Datos!$D:$D,C158,Datos!$AD:$AD,$E$1)</f>
        <v>0</v>
      </c>
      <c r="G158" s="441"/>
      <c r="H158" s="422" t="str">
        <f t="shared" si="394"/>
        <v>S/D</v>
      </c>
      <c r="I158" s="823"/>
      <c r="J158" s="564"/>
      <c r="K158" s="440">
        <f>COUNTIFS(Datos!D:D,C158,Datos!AD:AD,$J$1)</f>
        <v>0</v>
      </c>
      <c r="L158" s="441"/>
      <c r="M158" s="422" t="str">
        <f t="shared" si="395"/>
        <v>S/D</v>
      </c>
      <c r="N158" s="836"/>
      <c r="O158" s="564"/>
      <c r="P158" s="440">
        <f>COUNTIFS(Datos!$D:$D,C158,Datos!$AD:$AD,$O$1)</f>
        <v>0</v>
      </c>
      <c r="Q158" s="441"/>
      <c r="R158" s="422" t="str">
        <f t="shared" si="396"/>
        <v>S/D</v>
      </c>
      <c r="S158" s="823"/>
      <c r="T158" s="564"/>
      <c r="U158" s="440">
        <f>COUNTIFS(Datos!$D:$D,C158,Datos!$AD:$AD,$T$1)</f>
        <v>0</v>
      </c>
      <c r="V158" s="441"/>
      <c r="W158" s="422" t="str">
        <f t="shared" si="398"/>
        <v>S/D</v>
      </c>
      <c r="X158" s="823"/>
      <c r="Y158" s="564"/>
      <c r="Z158" s="440">
        <f>COUNTIFS(Datos!$D:$D,C158,Datos!$AD:$AD,$Y$1)</f>
        <v>0</v>
      </c>
      <c r="AA158" s="441"/>
      <c r="AB158" s="422" t="str">
        <f t="shared" si="400"/>
        <v>S/D</v>
      </c>
      <c r="AC158" s="823"/>
      <c r="AD158" s="564"/>
      <c r="AE158" s="440">
        <f>COUNTIFS(Datos!$D:$D,C158,Datos!$AD:$AD,$AD$1)</f>
        <v>0</v>
      </c>
      <c r="AF158" s="441"/>
      <c r="AG158" s="422" t="str">
        <f t="shared" si="402"/>
        <v>S/D</v>
      </c>
      <c r="AH158" s="823"/>
      <c r="AI158" s="564"/>
      <c r="AJ158" s="440">
        <f>COUNTIFS(Datos!$D:$D,C158,Datos!$AD:$AD,$AI$1)</f>
        <v>0</v>
      </c>
      <c r="AK158" s="441"/>
      <c r="AL158" s="422" t="str">
        <f t="shared" si="404"/>
        <v>S/D</v>
      </c>
      <c r="AM158" s="823"/>
      <c r="AN158" s="564"/>
      <c r="AO158" s="440">
        <f>COUNTIFS(Datos!$D:$D,C158,Datos!$AD:$AD,$AN$1)</f>
        <v>0</v>
      </c>
      <c r="AP158" s="441"/>
      <c r="AQ158" s="422" t="str">
        <f t="shared" si="406"/>
        <v>S/D</v>
      </c>
      <c r="AR158" s="823"/>
      <c r="AS158" s="564"/>
      <c r="AT158" s="440">
        <f>COUNTIFS(Datos!$D:$D,C158,Datos!$AD:$AD,$AS$1)</f>
        <v>0</v>
      </c>
      <c r="AU158" s="441"/>
      <c r="AV158" s="422" t="str">
        <f t="shared" si="408"/>
        <v>S/D</v>
      </c>
      <c r="AW158" s="823"/>
      <c r="AX158" s="564"/>
      <c r="AY158" s="440">
        <f>COUNTIFS(Datos!$D:$D,C158,Datos!$AD:$AD,$AX$1)</f>
        <v>0</v>
      </c>
      <c r="AZ158" s="441"/>
      <c r="BA158" s="422" t="str">
        <f t="shared" si="410"/>
        <v>S/D</v>
      </c>
      <c r="BB158" s="823"/>
      <c r="BC158" s="564"/>
      <c r="BD158" s="440">
        <f>COUNTIFS(Datos!$D:$D,C158,Datos!$AD:$AD,$BC$1)</f>
        <v>0</v>
      </c>
      <c r="BE158" s="441"/>
      <c r="BF158" s="422" t="str">
        <f t="shared" si="412"/>
        <v>S/D</v>
      </c>
      <c r="BG158" s="823"/>
      <c r="BH158" s="564"/>
      <c r="BI158" s="440">
        <f>COUNTIFS(Datos!$D:$D,$C158,Datos!$AD:$AD,BH$1)</f>
        <v>0</v>
      </c>
      <c r="BJ158" s="441"/>
      <c r="BK158" s="422" t="str">
        <f t="shared" si="414"/>
        <v>S/D</v>
      </c>
      <c r="BL158" s="823"/>
      <c r="BM158" s="564"/>
      <c r="BN158" s="440">
        <f>COUNTIFS(Datos!$D:$D,$C158,Datos!$AD:$AD,BM$1)</f>
        <v>0</v>
      </c>
      <c r="BO158" s="441"/>
      <c r="BP158" s="422" t="str">
        <f t="shared" si="416"/>
        <v>S/D</v>
      </c>
      <c r="BQ158" s="823"/>
      <c r="BR158" s="564"/>
      <c r="BS158" s="440">
        <f>COUNTIFS(Datos!$D:$D,$C158,Datos!$AG:$AG,BR$1)</f>
        <v>0</v>
      </c>
      <c r="BT158" s="441"/>
      <c r="BU158" s="422" t="str">
        <f t="shared" si="418"/>
        <v>S/D</v>
      </c>
      <c r="BV158" s="823"/>
      <c r="BW158" s="564"/>
      <c r="BX158" s="440">
        <f>COUNTIFS(Datos!$D:$D,$C158,Datos!$AG:$AG,BW$1)</f>
        <v>0</v>
      </c>
      <c r="BY158" s="441"/>
      <c r="BZ158" s="422" t="str">
        <f t="shared" si="420"/>
        <v>S/D</v>
      </c>
      <c r="CA158" s="823"/>
      <c r="CB158" s="564"/>
      <c r="CC158" s="440">
        <f>COUNTIFS(Datos!$D:$D,$C158,Datos!$AG:$AG,CB$1)</f>
        <v>0</v>
      </c>
      <c r="CD158" s="441"/>
      <c r="CE158" s="422" t="str">
        <f t="shared" si="422"/>
        <v>S/D</v>
      </c>
      <c r="CF158" s="823"/>
      <c r="CG158" s="564"/>
      <c r="CH158" s="440">
        <f>COUNTIFS(Datos!$D:$D,$C158,Datos!$AG:$AG,CG$1)</f>
        <v>0</v>
      </c>
      <c r="CI158" s="441"/>
      <c r="CJ158" s="422" t="str">
        <f t="shared" si="424"/>
        <v>S/D</v>
      </c>
      <c r="CK158" s="823"/>
      <c r="CL158" s="564"/>
      <c r="CM158" s="440">
        <f>COUNTIFS(Datos!$D:$D,$C158,Datos!$AG:$AG,CL$1)</f>
        <v>0</v>
      </c>
      <c r="CN158" s="441"/>
      <c r="CO158" s="422" t="str">
        <f t="shared" si="426"/>
        <v>S/D</v>
      </c>
      <c r="CP158" s="823"/>
      <c r="CQ158" s="564"/>
      <c r="CR158" s="440">
        <f>COUNTIFS(Datos!$D:$D,$C158,Datos!$AG:$AG,CQ$1)</f>
        <v>0</v>
      </c>
      <c r="CS158" s="441"/>
      <c r="CT158" s="422" t="str">
        <f t="shared" si="428"/>
        <v>S/D</v>
      </c>
      <c r="CU158" s="823"/>
      <c r="CV158" s="564"/>
      <c r="CW158" s="440">
        <f>COUNTIFS(Datos!$D:$D,$C158,Datos!$AG:$AG,CV$1)</f>
        <v>0</v>
      </c>
      <c r="CX158" s="441"/>
      <c r="CY158" s="422" t="str">
        <f t="shared" si="430"/>
        <v>S/D</v>
      </c>
      <c r="CZ158" s="823"/>
      <c r="DA158" s="564"/>
      <c r="DB158" s="440">
        <f>COUNTIFS(Datos!$D:$D,$C158,Datos!$AG:$AG,DA$1)</f>
        <v>0</v>
      </c>
      <c r="DC158" s="441"/>
      <c r="DD158" s="422" t="str">
        <f t="shared" si="432"/>
        <v>S/D</v>
      </c>
      <c r="DE158" s="823"/>
      <c r="DF158" s="564"/>
      <c r="DG158" s="440">
        <f>COUNTIFS(Datos!$D:$D,$C158,Datos!$AG:$AG,DF$1)</f>
        <v>0</v>
      </c>
      <c r="DH158" s="441"/>
      <c r="DI158" s="422" t="str">
        <f t="shared" si="434"/>
        <v>S/D</v>
      </c>
      <c r="DJ158" s="823"/>
    </row>
    <row r="159" spans="1:114" s="659" customFormat="1" ht="15.75" customHeight="1" x14ac:dyDescent="0.25">
      <c r="A159" s="828" t="s">
        <v>526</v>
      </c>
      <c r="B159" s="550" t="str">
        <f t="shared" si="393"/>
        <v>Sem50</v>
      </c>
      <c r="C159" s="423">
        <v>43808</v>
      </c>
      <c r="D159" s="831">
        <v>0.92</v>
      </c>
      <c r="E159" s="556"/>
      <c r="F159" s="436">
        <f>COUNTIFS(Datos!$D:$D,C159,Datos!$AD:$AD,$E$1)</f>
        <v>0</v>
      </c>
      <c r="G159" s="437"/>
      <c r="H159" s="420" t="str">
        <f t="shared" si="394"/>
        <v>S/D</v>
      </c>
      <c r="I159" s="821" t="str">
        <f>IFERROR(SUM(G159:G163)/SUM(F159:G163),"S/D")</f>
        <v>S/D</v>
      </c>
      <c r="J159" s="565"/>
      <c r="K159" s="436">
        <f>COUNTIFS(Datos!D:D,C159,Datos!AD:AD,$J$1)</f>
        <v>0</v>
      </c>
      <c r="L159" s="437"/>
      <c r="M159" s="420" t="str">
        <f t="shared" si="395"/>
        <v>S/D</v>
      </c>
      <c r="N159" s="834" t="str">
        <f>IFERROR(SUM(L159:L163)/SUM(K159:L163),"S/D")</f>
        <v>S/D</v>
      </c>
      <c r="O159" s="565"/>
      <c r="P159" s="436">
        <f>COUNTIFS(Datos!$D:$D,C159,Datos!$AD:$AD,$O$1)</f>
        <v>0</v>
      </c>
      <c r="Q159" s="437"/>
      <c r="R159" s="420" t="str">
        <f t="shared" si="396"/>
        <v>S/D</v>
      </c>
      <c r="S159" s="821" t="str">
        <f t="shared" ref="S159" si="496">IFERROR(SUM(Q159:Q163)/SUM(P159:Q163),"S/D")</f>
        <v>S/D</v>
      </c>
      <c r="T159" s="565"/>
      <c r="U159" s="436">
        <f>COUNTIFS(Datos!$D:$D,C159,Datos!$AD:$AD,$T$1)</f>
        <v>0</v>
      </c>
      <c r="V159" s="437"/>
      <c r="W159" s="420" t="str">
        <f t="shared" si="398"/>
        <v>S/D</v>
      </c>
      <c r="X159" s="821" t="str">
        <f t="shared" ref="X159" si="497">IFERROR(SUM(V159:V163)/SUM(U159:V163),"S/D")</f>
        <v>S/D</v>
      </c>
      <c r="Y159" s="565"/>
      <c r="Z159" s="436">
        <f>COUNTIFS(Datos!$D:$D,C159,Datos!$AD:$AD,$Y$1)</f>
        <v>0</v>
      </c>
      <c r="AA159" s="437"/>
      <c r="AB159" s="420" t="str">
        <f t="shared" si="400"/>
        <v>S/D</v>
      </c>
      <c r="AC159" s="821" t="str">
        <f t="shared" ref="AC159" si="498">IFERROR(SUM(AA159:AA163)/SUM(Z159:AA163),"S/D")</f>
        <v>S/D</v>
      </c>
      <c r="AD159" s="565"/>
      <c r="AE159" s="436">
        <f>COUNTIFS(Datos!$D:$D,C159,Datos!$AD:$AD,$AD$1)</f>
        <v>0</v>
      </c>
      <c r="AF159" s="437"/>
      <c r="AG159" s="420" t="str">
        <f t="shared" si="402"/>
        <v>S/D</v>
      </c>
      <c r="AH159" s="821" t="str">
        <f t="shared" ref="AH159" si="499">IFERROR(SUM(AF159:AF163)/SUM(AE159:AF163),"S/D")</f>
        <v>S/D</v>
      </c>
      <c r="AI159" s="565"/>
      <c r="AJ159" s="436">
        <f>COUNTIFS(Datos!$D:$D,C159,Datos!$AD:$AD,$AI$1)</f>
        <v>0</v>
      </c>
      <c r="AK159" s="437"/>
      <c r="AL159" s="420" t="str">
        <f t="shared" si="404"/>
        <v>S/D</v>
      </c>
      <c r="AM159" s="821" t="str">
        <f t="shared" ref="AM159" si="500">IFERROR(SUM(AK159:AK163)/SUM(AJ159:AK163),"S/D")</f>
        <v>S/D</v>
      </c>
      <c r="AN159" s="565"/>
      <c r="AO159" s="436">
        <f>COUNTIFS(Datos!$D:$D,C159,Datos!$AD:$AD,$AN$1)</f>
        <v>0</v>
      </c>
      <c r="AP159" s="437"/>
      <c r="AQ159" s="420" t="str">
        <f t="shared" si="406"/>
        <v>S/D</v>
      </c>
      <c r="AR159" s="821" t="str">
        <f t="shared" ref="AR159" si="501">IFERROR(SUM(AP159:AP163)/SUM(AO159:AP163),"S/D")</f>
        <v>S/D</v>
      </c>
      <c r="AS159" s="565"/>
      <c r="AT159" s="436">
        <f>COUNTIFS(Datos!$D:$D,C159,Datos!$AD:$AD,$AS$1)</f>
        <v>0</v>
      </c>
      <c r="AU159" s="437"/>
      <c r="AV159" s="420" t="str">
        <f t="shared" si="408"/>
        <v>S/D</v>
      </c>
      <c r="AW159" s="821" t="str">
        <f t="shared" ref="AW159" si="502">IFERROR(SUM(AU159:AU163)/SUM(AT159:AU163),"S/D")</f>
        <v>S/D</v>
      </c>
      <c r="AX159" s="565"/>
      <c r="AY159" s="436">
        <f>COUNTIFS(Datos!$D:$D,C159,Datos!$AD:$AD,$AX$1)</f>
        <v>0</v>
      </c>
      <c r="AZ159" s="437"/>
      <c r="BA159" s="420" t="str">
        <f t="shared" si="410"/>
        <v>S/D</v>
      </c>
      <c r="BB159" s="821" t="str">
        <f t="shared" ref="BB159" si="503">IFERROR(SUM(AZ159:AZ163)/SUM(AY159:AZ163),"S/D")</f>
        <v>S/D</v>
      </c>
      <c r="BC159" s="565"/>
      <c r="BD159" s="436">
        <f>COUNTIFS(Datos!$D:$D,C159,Datos!$AD:$AD,$BC$1)</f>
        <v>0</v>
      </c>
      <c r="BE159" s="437"/>
      <c r="BF159" s="420" t="str">
        <f t="shared" si="412"/>
        <v>S/D</v>
      </c>
      <c r="BG159" s="821" t="str">
        <f t="shared" ref="BG159" si="504">IFERROR(SUM(BE159:BE163)/SUM(BD159:BE163),"S/D")</f>
        <v>S/D</v>
      </c>
      <c r="BH159" s="565"/>
      <c r="BI159" s="436">
        <f>COUNTIFS(Datos!$D:$D,$C159,Datos!$AD:$AD,BH$1)</f>
        <v>0</v>
      </c>
      <c r="BJ159" s="437"/>
      <c r="BK159" s="420" t="str">
        <f t="shared" si="414"/>
        <v>S/D</v>
      </c>
      <c r="BL159" s="821" t="str">
        <f t="shared" ref="BL159" si="505">IFERROR(SUM(BJ159:BJ163)/SUM(BI159:BJ163),"S/D")</f>
        <v>S/D</v>
      </c>
      <c r="BM159" s="565"/>
      <c r="BN159" s="436">
        <f>COUNTIFS(Datos!$D:$D,$C159,Datos!$AD:$AD,BM$1)</f>
        <v>0</v>
      </c>
      <c r="BO159" s="437"/>
      <c r="BP159" s="420" t="str">
        <f t="shared" si="416"/>
        <v>S/D</v>
      </c>
      <c r="BQ159" s="821" t="str">
        <f t="shared" ref="BQ159" si="506">IFERROR(SUM(BO159:BO163)/SUM(BN159:BO163),"S/D")</f>
        <v>S/D</v>
      </c>
      <c r="BR159" s="565"/>
      <c r="BS159" s="436">
        <f>COUNTIFS(Datos!$D:$D,$C159,Datos!$AG:$AG,BR$1)</f>
        <v>0</v>
      </c>
      <c r="BT159" s="437"/>
      <c r="BU159" s="420" t="str">
        <f t="shared" si="418"/>
        <v>S/D</v>
      </c>
      <c r="BV159" s="821" t="str">
        <f t="shared" ref="BV159" si="507">IFERROR(SUM(BT159:BT163)/SUM(BS159:BT163),"S/D")</f>
        <v>S/D</v>
      </c>
      <c r="BW159" s="565"/>
      <c r="BX159" s="436">
        <f>COUNTIFS(Datos!$D:$D,$C159,Datos!$AG:$AG,BW$1)</f>
        <v>0</v>
      </c>
      <c r="BY159" s="437"/>
      <c r="BZ159" s="420" t="str">
        <f t="shared" si="420"/>
        <v>S/D</v>
      </c>
      <c r="CA159" s="821" t="str">
        <f t="shared" ref="CA159" si="508">IFERROR(SUM(BY159:BY163)/SUM(BX159:BY163),"S/D")</f>
        <v>S/D</v>
      </c>
      <c r="CB159" s="565"/>
      <c r="CC159" s="436">
        <f>COUNTIFS(Datos!$D:$D,$C159,Datos!$AG:$AG,CB$1)</f>
        <v>0</v>
      </c>
      <c r="CD159" s="437"/>
      <c r="CE159" s="420" t="str">
        <f t="shared" si="422"/>
        <v>S/D</v>
      </c>
      <c r="CF159" s="821" t="str">
        <f t="shared" ref="CF159" si="509">IFERROR(SUM(CD159:CD163)/SUM(CC159:CD163),"S/D")</f>
        <v>S/D</v>
      </c>
      <c r="CG159" s="565"/>
      <c r="CH159" s="436">
        <f>COUNTIFS(Datos!$D:$D,$C159,Datos!$AG:$AG,CG$1)</f>
        <v>0</v>
      </c>
      <c r="CI159" s="437"/>
      <c r="CJ159" s="420" t="str">
        <f t="shared" si="424"/>
        <v>S/D</v>
      </c>
      <c r="CK159" s="821" t="str">
        <f t="shared" ref="CK159" si="510">IFERROR(SUM(CI159:CI163)/SUM(CH159:CI163),"S/D")</f>
        <v>S/D</v>
      </c>
      <c r="CL159" s="565"/>
      <c r="CM159" s="436">
        <f>COUNTIFS(Datos!$D:$D,$C159,Datos!$AG:$AG,CL$1)</f>
        <v>0</v>
      </c>
      <c r="CN159" s="437"/>
      <c r="CO159" s="420" t="str">
        <f t="shared" si="426"/>
        <v>S/D</v>
      </c>
      <c r="CP159" s="821" t="str">
        <f t="shared" ref="CP159" si="511">IFERROR(SUM(CN159:CN163)/SUM(CM159:CN163),"S/D")</f>
        <v>S/D</v>
      </c>
      <c r="CQ159" s="565"/>
      <c r="CR159" s="436">
        <f>COUNTIFS(Datos!$D:$D,$C159,Datos!$AG:$AG,CQ$1)</f>
        <v>0</v>
      </c>
      <c r="CS159" s="437"/>
      <c r="CT159" s="420" t="str">
        <f t="shared" si="428"/>
        <v>S/D</v>
      </c>
      <c r="CU159" s="821" t="str">
        <f t="shared" ref="CU159" si="512">IFERROR(SUM(CS159:CS163)/SUM(CR159:CS163),"S/D")</f>
        <v>S/D</v>
      </c>
      <c r="CV159" s="565"/>
      <c r="CW159" s="436">
        <f>COUNTIFS(Datos!$D:$D,$C159,Datos!$AG:$AG,CV$1)</f>
        <v>0</v>
      </c>
      <c r="CX159" s="437"/>
      <c r="CY159" s="420" t="str">
        <f t="shared" si="430"/>
        <v>S/D</v>
      </c>
      <c r="CZ159" s="821" t="str">
        <f t="shared" ref="CZ159" si="513">IFERROR(SUM(CX159:CX163)/SUM(CW159:CX163),"S/D")</f>
        <v>S/D</v>
      </c>
      <c r="DA159" s="565"/>
      <c r="DB159" s="436">
        <f>COUNTIFS(Datos!$D:$D,$C159,Datos!$AG:$AG,DA$1)</f>
        <v>0</v>
      </c>
      <c r="DC159" s="437"/>
      <c r="DD159" s="420" t="str">
        <f t="shared" si="432"/>
        <v>S/D</v>
      </c>
      <c r="DE159" s="821" t="str">
        <f t="shared" ref="DE159" si="514">IFERROR(SUM(DC159:DC163)/SUM(DB159:DC163),"S/D")</f>
        <v>S/D</v>
      </c>
      <c r="DF159" s="565"/>
      <c r="DG159" s="436">
        <f>COUNTIFS(Datos!$D:$D,$C159,Datos!$AG:$AG,DF$1)</f>
        <v>0</v>
      </c>
      <c r="DH159" s="437"/>
      <c r="DI159" s="420" t="str">
        <f t="shared" si="434"/>
        <v>S/D</v>
      </c>
      <c r="DJ159" s="821" t="str">
        <f t="shared" ref="DJ159" si="515">IFERROR(SUM(DH159:DH163)/SUM(DG159:DH163),"S/D")</f>
        <v>S/D</v>
      </c>
    </row>
    <row r="160" spans="1:114" s="659" customFormat="1" ht="15.75" customHeight="1" x14ac:dyDescent="0.25">
      <c r="A160" s="829"/>
      <c r="B160" s="550" t="str">
        <f t="shared" si="393"/>
        <v>Sem50</v>
      </c>
      <c r="C160" s="423">
        <v>43809</v>
      </c>
      <c r="D160" s="832"/>
      <c r="E160" s="554"/>
      <c r="F160" s="432">
        <f>COUNTIFS(Datos!$D:$D,C160,Datos!$AD:$AD,$E$1)</f>
        <v>0</v>
      </c>
      <c r="G160" s="131"/>
      <c r="H160" s="421" t="str">
        <f t="shared" si="394"/>
        <v>S/D</v>
      </c>
      <c r="I160" s="822"/>
      <c r="J160" s="563"/>
      <c r="K160" s="432">
        <f>COUNTIFS(Datos!D:D,C160,Datos!AD:AD,$J$1)</f>
        <v>0</v>
      </c>
      <c r="L160" s="131"/>
      <c r="M160" s="421" t="str">
        <f t="shared" si="395"/>
        <v>S/D</v>
      </c>
      <c r="N160" s="835"/>
      <c r="O160" s="563"/>
      <c r="P160" s="432">
        <f>COUNTIFS(Datos!$D:$D,C160,Datos!$AD:$AD,$O$1)</f>
        <v>0</v>
      </c>
      <c r="Q160" s="131"/>
      <c r="R160" s="421" t="str">
        <f t="shared" si="396"/>
        <v>S/D</v>
      </c>
      <c r="S160" s="822"/>
      <c r="T160" s="563"/>
      <c r="U160" s="432">
        <f>COUNTIFS(Datos!$D:$D,C160,Datos!$AD:$AD,$T$1)</f>
        <v>0</v>
      </c>
      <c r="V160" s="131"/>
      <c r="W160" s="421" t="str">
        <f t="shared" si="398"/>
        <v>S/D</v>
      </c>
      <c r="X160" s="822"/>
      <c r="Y160" s="563"/>
      <c r="Z160" s="432">
        <f>COUNTIFS(Datos!$D:$D,C160,Datos!$AD:$AD,$Y$1)</f>
        <v>0</v>
      </c>
      <c r="AA160" s="131"/>
      <c r="AB160" s="421" t="str">
        <f t="shared" si="400"/>
        <v>S/D</v>
      </c>
      <c r="AC160" s="822"/>
      <c r="AD160" s="563"/>
      <c r="AE160" s="432">
        <f>COUNTIFS(Datos!$D:$D,C160,Datos!$AD:$AD,$AD$1)</f>
        <v>0</v>
      </c>
      <c r="AF160" s="131"/>
      <c r="AG160" s="421" t="str">
        <f t="shared" si="402"/>
        <v>S/D</v>
      </c>
      <c r="AH160" s="822"/>
      <c r="AI160" s="563"/>
      <c r="AJ160" s="432">
        <f>COUNTIFS(Datos!$D:$D,C160,Datos!$AD:$AD,$AI$1)</f>
        <v>0</v>
      </c>
      <c r="AK160" s="131"/>
      <c r="AL160" s="421" t="str">
        <f t="shared" si="404"/>
        <v>S/D</v>
      </c>
      <c r="AM160" s="822"/>
      <c r="AN160" s="563"/>
      <c r="AO160" s="432">
        <f>COUNTIFS(Datos!$D:$D,C160,Datos!$AD:$AD,$AN$1)</f>
        <v>0</v>
      </c>
      <c r="AP160" s="131"/>
      <c r="AQ160" s="421" t="str">
        <f t="shared" si="406"/>
        <v>S/D</v>
      </c>
      <c r="AR160" s="822"/>
      <c r="AS160" s="563"/>
      <c r="AT160" s="432">
        <f>COUNTIFS(Datos!$D:$D,C160,Datos!$AD:$AD,$AS$1)</f>
        <v>0</v>
      </c>
      <c r="AU160" s="131"/>
      <c r="AV160" s="421" t="str">
        <f t="shared" si="408"/>
        <v>S/D</v>
      </c>
      <c r="AW160" s="822"/>
      <c r="AX160" s="563"/>
      <c r="AY160" s="432">
        <f>COUNTIFS(Datos!$D:$D,C160,Datos!$AD:$AD,$AX$1)</f>
        <v>0</v>
      </c>
      <c r="AZ160" s="131"/>
      <c r="BA160" s="421" t="str">
        <f t="shared" si="410"/>
        <v>S/D</v>
      </c>
      <c r="BB160" s="822"/>
      <c r="BC160" s="563"/>
      <c r="BD160" s="432">
        <f>COUNTIFS(Datos!$D:$D,C160,Datos!$AD:$AD,$BC$1)</f>
        <v>0</v>
      </c>
      <c r="BE160" s="131"/>
      <c r="BF160" s="421" t="str">
        <f t="shared" si="412"/>
        <v>S/D</v>
      </c>
      <c r="BG160" s="822"/>
      <c r="BH160" s="563"/>
      <c r="BI160" s="432">
        <f>COUNTIFS(Datos!$D:$D,$C160,Datos!$AD:$AD,BH$1)</f>
        <v>0</v>
      </c>
      <c r="BJ160" s="131"/>
      <c r="BK160" s="421" t="str">
        <f t="shared" si="414"/>
        <v>S/D</v>
      </c>
      <c r="BL160" s="822"/>
      <c r="BM160" s="563"/>
      <c r="BN160" s="432">
        <f>COUNTIFS(Datos!$D:$D,$C160,Datos!$AD:$AD,BM$1)</f>
        <v>0</v>
      </c>
      <c r="BO160" s="131"/>
      <c r="BP160" s="421" t="str">
        <f t="shared" si="416"/>
        <v>S/D</v>
      </c>
      <c r="BQ160" s="822"/>
      <c r="BR160" s="563"/>
      <c r="BS160" s="432">
        <f>COUNTIFS(Datos!$D:$D,$C160,Datos!$AG:$AG,BR$1)</f>
        <v>0</v>
      </c>
      <c r="BT160" s="131"/>
      <c r="BU160" s="421" t="str">
        <f t="shared" si="418"/>
        <v>S/D</v>
      </c>
      <c r="BV160" s="822"/>
      <c r="BW160" s="563"/>
      <c r="BX160" s="432">
        <f>COUNTIFS(Datos!$D:$D,$C160,Datos!$AG:$AG,BW$1)</f>
        <v>0</v>
      </c>
      <c r="BY160" s="131"/>
      <c r="BZ160" s="421" t="str">
        <f t="shared" si="420"/>
        <v>S/D</v>
      </c>
      <c r="CA160" s="822"/>
      <c r="CB160" s="563"/>
      <c r="CC160" s="432">
        <f>COUNTIFS(Datos!$D:$D,$C160,Datos!$AG:$AG,CB$1)</f>
        <v>0</v>
      </c>
      <c r="CD160" s="131"/>
      <c r="CE160" s="421" t="str">
        <f t="shared" si="422"/>
        <v>S/D</v>
      </c>
      <c r="CF160" s="822"/>
      <c r="CG160" s="563"/>
      <c r="CH160" s="432">
        <f>COUNTIFS(Datos!$D:$D,$C160,Datos!$AG:$AG,CG$1)</f>
        <v>0</v>
      </c>
      <c r="CI160" s="131"/>
      <c r="CJ160" s="421" t="str">
        <f t="shared" si="424"/>
        <v>S/D</v>
      </c>
      <c r="CK160" s="822"/>
      <c r="CL160" s="563"/>
      <c r="CM160" s="432">
        <f>COUNTIFS(Datos!$D:$D,$C160,Datos!$AG:$AG,CL$1)</f>
        <v>0</v>
      </c>
      <c r="CN160" s="131"/>
      <c r="CO160" s="421" t="str">
        <f t="shared" si="426"/>
        <v>S/D</v>
      </c>
      <c r="CP160" s="822"/>
      <c r="CQ160" s="563"/>
      <c r="CR160" s="432">
        <f>COUNTIFS(Datos!$D:$D,$C160,Datos!$AG:$AG,CQ$1)</f>
        <v>0</v>
      </c>
      <c r="CS160" s="131"/>
      <c r="CT160" s="421" t="str">
        <f t="shared" si="428"/>
        <v>S/D</v>
      </c>
      <c r="CU160" s="822"/>
      <c r="CV160" s="563"/>
      <c r="CW160" s="432">
        <f>COUNTIFS(Datos!$D:$D,$C160,Datos!$AG:$AG,CV$1)</f>
        <v>0</v>
      </c>
      <c r="CX160" s="131"/>
      <c r="CY160" s="421" t="str">
        <f t="shared" si="430"/>
        <v>S/D</v>
      </c>
      <c r="CZ160" s="822"/>
      <c r="DA160" s="563"/>
      <c r="DB160" s="432">
        <f>COUNTIFS(Datos!$D:$D,$C160,Datos!$AG:$AG,DA$1)</f>
        <v>0</v>
      </c>
      <c r="DC160" s="131"/>
      <c r="DD160" s="421" t="str">
        <f t="shared" si="432"/>
        <v>S/D</v>
      </c>
      <c r="DE160" s="822"/>
      <c r="DF160" s="563"/>
      <c r="DG160" s="432">
        <f>COUNTIFS(Datos!$D:$D,$C160,Datos!$AG:$AG,DF$1)</f>
        <v>0</v>
      </c>
      <c r="DH160" s="131"/>
      <c r="DI160" s="421" t="str">
        <f t="shared" si="434"/>
        <v>S/D</v>
      </c>
      <c r="DJ160" s="822"/>
    </row>
    <row r="161" spans="1:114" s="659" customFormat="1" ht="15.75" customHeight="1" x14ac:dyDescent="0.25">
      <c r="A161" s="829"/>
      <c r="B161" s="550" t="str">
        <f t="shared" si="393"/>
        <v>Sem50</v>
      </c>
      <c r="C161" s="423">
        <v>43810</v>
      </c>
      <c r="D161" s="832"/>
      <c r="E161" s="554"/>
      <c r="F161" s="432">
        <f>COUNTIFS(Datos!$D:$D,C161,Datos!$AD:$AD,$E$1)</f>
        <v>0</v>
      </c>
      <c r="G161" s="131"/>
      <c r="H161" s="421" t="str">
        <f t="shared" si="394"/>
        <v>S/D</v>
      </c>
      <c r="I161" s="822"/>
      <c r="J161" s="563"/>
      <c r="K161" s="432">
        <f>COUNTIFS(Datos!D:D,C161,Datos!AD:AD,$J$1)</f>
        <v>0</v>
      </c>
      <c r="L161" s="131"/>
      <c r="M161" s="421" t="str">
        <f t="shared" si="395"/>
        <v>S/D</v>
      </c>
      <c r="N161" s="835"/>
      <c r="O161" s="563"/>
      <c r="P161" s="432">
        <f>COUNTIFS(Datos!$D:$D,C161,Datos!$AD:$AD,$O$1)</f>
        <v>0</v>
      </c>
      <c r="Q161" s="131"/>
      <c r="R161" s="421" t="str">
        <f t="shared" si="396"/>
        <v>S/D</v>
      </c>
      <c r="S161" s="822"/>
      <c r="T161" s="563"/>
      <c r="U161" s="432">
        <f>COUNTIFS(Datos!$D:$D,C161,Datos!$AD:$AD,$T$1)</f>
        <v>0</v>
      </c>
      <c r="V161" s="131"/>
      <c r="W161" s="421" t="str">
        <f t="shared" si="398"/>
        <v>S/D</v>
      </c>
      <c r="X161" s="822"/>
      <c r="Y161" s="563"/>
      <c r="Z161" s="432">
        <f>COUNTIFS(Datos!$D:$D,C161,Datos!$AD:$AD,$Y$1)</f>
        <v>0</v>
      </c>
      <c r="AA161" s="131"/>
      <c r="AB161" s="421" t="str">
        <f t="shared" si="400"/>
        <v>S/D</v>
      </c>
      <c r="AC161" s="822"/>
      <c r="AD161" s="563"/>
      <c r="AE161" s="432">
        <f>COUNTIFS(Datos!$D:$D,C161,Datos!$AD:$AD,$AD$1)</f>
        <v>0</v>
      </c>
      <c r="AF161" s="131"/>
      <c r="AG161" s="421" t="str">
        <f t="shared" si="402"/>
        <v>S/D</v>
      </c>
      <c r="AH161" s="822"/>
      <c r="AI161" s="563"/>
      <c r="AJ161" s="432">
        <f>COUNTIFS(Datos!$D:$D,C161,Datos!$AD:$AD,$AI$1)</f>
        <v>0</v>
      </c>
      <c r="AK161" s="131"/>
      <c r="AL161" s="421" t="str">
        <f t="shared" si="404"/>
        <v>S/D</v>
      </c>
      <c r="AM161" s="822"/>
      <c r="AN161" s="563"/>
      <c r="AO161" s="432">
        <f>COUNTIFS(Datos!$D:$D,C161,Datos!$AD:$AD,$AN$1)</f>
        <v>0</v>
      </c>
      <c r="AP161" s="131"/>
      <c r="AQ161" s="421" t="str">
        <f t="shared" si="406"/>
        <v>S/D</v>
      </c>
      <c r="AR161" s="822"/>
      <c r="AS161" s="563"/>
      <c r="AT161" s="432">
        <f>COUNTIFS(Datos!$D:$D,C161,Datos!$AD:$AD,$AS$1)</f>
        <v>0</v>
      </c>
      <c r="AU161" s="131"/>
      <c r="AV161" s="421" t="str">
        <f t="shared" si="408"/>
        <v>S/D</v>
      </c>
      <c r="AW161" s="822"/>
      <c r="AX161" s="563"/>
      <c r="AY161" s="432">
        <f>COUNTIFS(Datos!$D:$D,C161,Datos!$AD:$AD,$AX$1)</f>
        <v>0</v>
      </c>
      <c r="AZ161" s="131"/>
      <c r="BA161" s="421" t="str">
        <f t="shared" si="410"/>
        <v>S/D</v>
      </c>
      <c r="BB161" s="822"/>
      <c r="BC161" s="563"/>
      <c r="BD161" s="432">
        <f>COUNTIFS(Datos!$D:$D,C161,Datos!$AD:$AD,$BC$1)</f>
        <v>0</v>
      </c>
      <c r="BE161" s="131"/>
      <c r="BF161" s="421" t="str">
        <f t="shared" si="412"/>
        <v>S/D</v>
      </c>
      <c r="BG161" s="822"/>
      <c r="BH161" s="563"/>
      <c r="BI161" s="432">
        <f>COUNTIFS(Datos!$D:$D,$C161,Datos!$AD:$AD,BH$1)</f>
        <v>0</v>
      </c>
      <c r="BJ161" s="131"/>
      <c r="BK161" s="421" t="str">
        <f t="shared" si="414"/>
        <v>S/D</v>
      </c>
      <c r="BL161" s="822"/>
      <c r="BM161" s="563"/>
      <c r="BN161" s="432">
        <f>COUNTIFS(Datos!$D:$D,$C161,Datos!$AD:$AD,BM$1)</f>
        <v>0</v>
      </c>
      <c r="BO161" s="131"/>
      <c r="BP161" s="421" t="str">
        <f t="shared" si="416"/>
        <v>S/D</v>
      </c>
      <c r="BQ161" s="822"/>
      <c r="BR161" s="563"/>
      <c r="BS161" s="432">
        <f>COUNTIFS(Datos!$D:$D,$C161,Datos!$AG:$AG,BR$1)</f>
        <v>0</v>
      </c>
      <c r="BT161" s="131"/>
      <c r="BU161" s="421" t="str">
        <f t="shared" si="418"/>
        <v>S/D</v>
      </c>
      <c r="BV161" s="822"/>
      <c r="BW161" s="563"/>
      <c r="BX161" s="432">
        <f>COUNTIFS(Datos!$D:$D,$C161,Datos!$AG:$AG,BW$1)</f>
        <v>0</v>
      </c>
      <c r="BY161" s="131"/>
      <c r="BZ161" s="421" t="str">
        <f t="shared" si="420"/>
        <v>S/D</v>
      </c>
      <c r="CA161" s="822"/>
      <c r="CB161" s="563"/>
      <c r="CC161" s="432">
        <f>COUNTIFS(Datos!$D:$D,$C161,Datos!$AG:$AG,CB$1)</f>
        <v>0</v>
      </c>
      <c r="CD161" s="131"/>
      <c r="CE161" s="421" t="str">
        <f t="shared" si="422"/>
        <v>S/D</v>
      </c>
      <c r="CF161" s="822"/>
      <c r="CG161" s="563"/>
      <c r="CH161" s="432">
        <f>COUNTIFS(Datos!$D:$D,$C161,Datos!$AG:$AG,CG$1)</f>
        <v>0</v>
      </c>
      <c r="CI161" s="131"/>
      <c r="CJ161" s="421" t="str">
        <f t="shared" si="424"/>
        <v>S/D</v>
      </c>
      <c r="CK161" s="822"/>
      <c r="CL161" s="563"/>
      <c r="CM161" s="432">
        <f>COUNTIFS(Datos!$D:$D,$C161,Datos!$AG:$AG,CL$1)</f>
        <v>0</v>
      </c>
      <c r="CN161" s="131"/>
      <c r="CO161" s="421" t="str">
        <f t="shared" si="426"/>
        <v>S/D</v>
      </c>
      <c r="CP161" s="822"/>
      <c r="CQ161" s="563"/>
      <c r="CR161" s="432">
        <f>COUNTIFS(Datos!$D:$D,$C161,Datos!$AG:$AG,CQ$1)</f>
        <v>0</v>
      </c>
      <c r="CS161" s="131"/>
      <c r="CT161" s="421" t="str">
        <f t="shared" si="428"/>
        <v>S/D</v>
      </c>
      <c r="CU161" s="822"/>
      <c r="CV161" s="563"/>
      <c r="CW161" s="432">
        <f>COUNTIFS(Datos!$D:$D,$C161,Datos!$AG:$AG,CV$1)</f>
        <v>0</v>
      </c>
      <c r="CX161" s="131"/>
      <c r="CY161" s="421" t="str">
        <f t="shared" si="430"/>
        <v>S/D</v>
      </c>
      <c r="CZ161" s="822"/>
      <c r="DA161" s="563"/>
      <c r="DB161" s="432">
        <f>COUNTIFS(Datos!$D:$D,$C161,Datos!$AG:$AG,DA$1)</f>
        <v>0</v>
      </c>
      <c r="DC161" s="131"/>
      <c r="DD161" s="421" t="str">
        <f t="shared" si="432"/>
        <v>S/D</v>
      </c>
      <c r="DE161" s="822"/>
      <c r="DF161" s="563"/>
      <c r="DG161" s="432">
        <f>COUNTIFS(Datos!$D:$D,$C161,Datos!$AG:$AG,DF$1)</f>
        <v>0</v>
      </c>
      <c r="DH161" s="131"/>
      <c r="DI161" s="421" t="str">
        <f t="shared" si="434"/>
        <v>S/D</v>
      </c>
      <c r="DJ161" s="822"/>
    </row>
    <row r="162" spans="1:114" s="659" customFormat="1" ht="15.75" customHeight="1" x14ac:dyDescent="0.25">
      <c r="A162" s="829"/>
      <c r="B162" s="550" t="str">
        <f t="shared" si="393"/>
        <v>Sem50</v>
      </c>
      <c r="C162" s="423">
        <v>43811</v>
      </c>
      <c r="D162" s="832"/>
      <c r="E162" s="554"/>
      <c r="F162" s="432">
        <f>COUNTIFS(Datos!$D:$D,C162,Datos!$AD:$AD,$E$1)</f>
        <v>0</v>
      </c>
      <c r="G162" s="131"/>
      <c r="H162" s="421" t="str">
        <f t="shared" si="394"/>
        <v>S/D</v>
      </c>
      <c r="I162" s="822"/>
      <c r="J162" s="563"/>
      <c r="K162" s="432">
        <f>COUNTIFS(Datos!D:D,C162,Datos!AD:AD,$J$1)</f>
        <v>0</v>
      </c>
      <c r="L162" s="131"/>
      <c r="M162" s="421" t="str">
        <f t="shared" si="395"/>
        <v>S/D</v>
      </c>
      <c r="N162" s="835"/>
      <c r="O162" s="563"/>
      <c r="P162" s="432">
        <f>COUNTIFS(Datos!$D:$D,C162,Datos!$AD:$AD,$O$1)</f>
        <v>0</v>
      </c>
      <c r="Q162" s="131"/>
      <c r="R162" s="421" t="str">
        <f t="shared" si="396"/>
        <v>S/D</v>
      </c>
      <c r="S162" s="822"/>
      <c r="T162" s="563"/>
      <c r="U162" s="432">
        <f>COUNTIFS(Datos!$D:$D,C162,Datos!$AD:$AD,$T$1)</f>
        <v>0</v>
      </c>
      <c r="V162" s="131"/>
      <c r="W162" s="421" t="str">
        <f t="shared" si="398"/>
        <v>S/D</v>
      </c>
      <c r="X162" s="822"/>
      <c r="Y162" s="563"/>
      <c r="Z162" s="432">
        <f>COUNTIFS(Datos!$D:$D,C162,Datos!$AD:$AD,$Y$1)</f>
        <v>0</v>
      </c>
      <c r="AA162" s="131"/>
      <c r="AB162" s="421" t="str">
        <f t="shared" si="400"/>
        <v>S/D</v>
      </c>
      <c r="AC162" s="822"/>
      <c r="AD162" s="563"/>
      <c r="AE162" s="432">
        <f>COUNTIFS(Datos!$D:$D,C162,Datos!$AD:$AD,$AD$1)</f>
        <v>0</v>
      </c>
      <c r="AF162" s="131"/>
      <c r="AG162" s="421" t="str">
        <f t="shared" si="402"/>
        <v>S/D</v>
      </c>
      <c r="AH162" s="822"/>
      <c r="AI162" s="563"/>
      <c r="AJ162" s="432">
        <f>COUNTIFS(Datos!$D:$D,C162,Datos!$AD:$AD,$AI$1)</f>
        <v>0</v>
      </c>
      <c r="AK162" s="131"/>
      <c r="AL162" s="421" t="str">
        <f t="shared" si="404"/>
        <v>S/D</v>
      </c>
      <c r="AM162" s="822"/>
      <c r="AN162" s="563"/>
      <c r="AO162" s="432">
        <f>COUNTIFS(Datos!$D:$D,C162,Datos!$AD:$AD,$AN$1)</f>
        <v>0</v>
      </c>
      <c r="AP162" s="131"/>
      <c r="AQ162" s="421" t="str">
        <f t="shared" si="406"/>
        <v>S/D</v>
      </c>
      <c r="AR162" s="822"/>
      <c r="AS162" s="563"/>
      <c r="AT162" s="432">
        <f>COUNTIFS(Datos!$D:$D,C162,Datos!$AD:$AD,$AS$1)</f>
        <v>0</v>
      </c>
      <c r="AU162" s="131"/>
      <c r="AV162" s="421" t="str">
        <f t="shared" si="408"/>
        <v>S/D</v>
      </c>
      <c r="AW162" s="822"/>
      <c r="AX162" s="563"/>
      <c r="AY162" s="432">
        <f>COUNTIFS(Datos!$D:$D,C162,Datos!$AD:$AD,$AX$1)</f>
        <v>0</v>
      </c>
      <c r="AZ162" s="131"/>
      <c r="BA162" s="421" t="str">
        <f t="shared" si="410"/>
        <v>S/D</v>
      </c>
      <c r="BB162" s="822"/>
      <c r="BC162" s="563"/>
      <c r="BD162" s="432">
        <f>COUNTIFS(Datos!$D:$D,C162,Datos!$AD:$AD,$BC$1)</f>
        <v>0</v>
      </c>
      <c r="BE162" s="131"/>
      <c r="BF162" s="421" t="str">
        <f t="shared" si="412"/>
        <v>S/D</v>
      </c>
      <c r="BG162" s="822"/>
      <c r="BH162" s="563"/>
      <c r="BI162" s="432">
        <f>COUNTIFS(Datos!$D:$D,$C162,Datos!$AD:$AD,BH$1)</f>
        <v>0</v>
      </c>
      <c r="BJ162" s="131"/>
      <c r="BK162" s="421" t="str">
        <f t="shared" si="414"/>
        <v>S/D</v>
      </c>
      <c r="BL162" s="822"/>
      <c r="BM162" s="563"/>
      <c r="BN162" s="432">
        <f>COUNTIFS(Datos!$D:$D,$C162,Datos!$AD:$AD,BM$1)</f>
        <v>0</v>
      </c>
      <c r="BO162" s="131"/>
      <c r="BP162" s="421" t="str">
        <f t="shared" si="416"/>
        <v>S/D</v>
      </c>
      <c r="BQ162" s="822"/>
      <c r="BR162" s="563"/>
      <c r="BS162" s="432">
        <f>COUNTIFS(Datos!$D:$D,$C162,Datos!$AG:$AG,BR$1)</f>
        <v>0</v>
      </c>
      <c r="BT162" s="131"/>
      <c r="BU162" s="421" t="str">
        <f t="shared" si="418"/>
        <v>S/D</v>
      </c>
      <c r="BV162" s="822"/>
      <c r="BW162" s="563"/>
      <c r="BX162" s="432">
        <f>COUNTIFS(Datos!$D:$D,$C162,Datos!$AG:$AG,BW$1)</f>
        <v>0</v>
      </c>
      <c r="BY162" s="131"/>
      <c r="BZ162" s="421" t="str">
        <f t="shared" si="420"/>
        <v>S/D</v>
      </c>
      <c r="CA162" s="822"/>
      <c r="CB162" s="563"/>
      <c r="CC162" s="432">
        <f>COUNTIFS(Datos!$D:$D,$C162,Datos!$AG:$AG,CB$1)</f>
        <v>0</v>
      </c>
      <c r="CD162" s="131"/>
      <c r="CE162" s="421" t="str">
        <f t="shared" si="422"/>
        <v>S/D</v>
      </c>
      <c r="CF162" s="822"/>
      <c r="CG162" s="563"/>
      <c r="CH162" s="432">
        <f>COUNTIFS(Datos!$D:$D,$C162,Datos!$AG:$AG,CG$1)</f>
        <v>0</v>
      </c>
      <c r="CI162" s="131"/>
      <c r="CJ162" s="421" t="str">
        <f t="shared" si="424"/>
        <v>S/D</v>
      </c>
      <c r="CK162" s="822"/>
      <c r="CL162" s="563"/>
      <c r="CM162" s="432">
        <f>COUNTIFS(Datos!$D:$D,$C162,Datos!$AG:$AG,CL$1)</f>
        <v>0</v>
      </c>
      <c r="CN162" s="131"/>
      <c r="CO162" s="421" t="str">
        <f t="shared" si="426"/>
        <v>S/D</v>
      </c>
      <c r="CP162" s="822"/>
      <c r="CQ162" s="563"/>
      <c r="CR162" s="432">
        <f>COUNTIFS(Datos!$D:$D,$C162,Datos!$AG:$AG,CQ$1)</f>
        <v>0</v>
      </c>
      <c r="CS162" s="131"/>
      <c r="CT162" s="421" t="str">
        <f t="shared" si="428"/>
        <v>S/D</v>
      </c>
      <c r="CU162" s="822"/>
      <c r="CV162" s="563"/>
      <c r="CW162" s="432">
        <f>COUNTIFS(Datos!$D:$D,$C162,Datos!$AG:$AG,CV$1)</f>
        <v>0</v>
      </c>
      <c r="CX162" s="131"/>
      <c r="CY162" s="421" t="str">
        <f t="shared" si="430"/>
        <v>S/D</v>
      </c>
      <c r="CZ162" s="822"/>
      <c r="DA162" s="563"/>
      <c r="DB162" s="432">
        <f>COUNTIFS(Datos!$D:$D,$C162,Datos!$AG:$AG,DA$1)</f>
        <v>0</v>
      </c>
      <c r="DC162" s="131"/>
      <c r="DD162" s="421" t="str">
        <f t="shared" si="432"/>
        <v>S/D</v>
      </c>
      <c r="DE162" s="822"/>
      <c r="DF162" s="563"/>
      <c r="DG162" s="432">
        <f>COUNTIFS(Datos!$D:$D,$C162,Datos!$AG:$AG,DF$1)</f>
        <v>0</v>
      </c>
      <c r="DH162" s="131"/>
      <c r="DI162" s="421" t="str">
        <f t="shared" si="434"/>
        <v>S/D</v>
      </c>
      <c r="DJ162" s="822"/>
    </row>
    <row r="163" spans="1:114" s="99" customFormat="1" ht="15.75" customHeight="1" thickBot="1" x14ac:dyDescent="0.3">
      <c r="A163" s="830"/>
      <c r="B163" s="551" t="str">
        <f t="shared" si="393"/>
        <v>Sem50</v>
      </c>
      <c r="C163" s="425">
        <v>43812</v>
      </c>
      <c r="D163" s="833"/>
      <c r="E163" s="555"/>
      <c r="F163" s="440">
        <f>COUNTIFS(Datos!$D:$D,C163,Datos!$AD:$AD,$E$1)</f>
        <v>0</v>
      </c>
      <c r="G163" s="441"/>
      <c r="H163" s="422" t="str">
        <f t="shared" si="394"/>
        <v>S/D</v>
      </c>
      <c r="I163" s="823"/>
      <c r="J163" s="564"/>
      <c r="K163" s="440">
        <f>COUNTIFS(Datos!D:D,C163,Datos!AD:AD,$J$1)</f>
        <v>0</v>
      </c>
      <c r="L163" s="441"/>
      <c r="M163" s="422" t="str">
        <f t="shared" si="395"/>
        <v>S/D</v>
      </c>
      <c r="N163" s="836"/>
      <c r="O163" s="564"/>
      <c r="P163" s="440">
        <f>COUNTIFS(Datos!$D:$D,C163,Datos!$AD:$AD,$O$1)</f>
        <v>0</v>
      </c>
      <c r="Q163" s="441"/>
      <c r="R163" s="422" t="str">
        <f t="shared" si="396"/>
        <v>S/D</v>
      </c>
      <c r="S163" s="823"/>
      <c r="T163" s="564"/>
      <c r="U163" s="440">
        <f>COUNTIFS(Datos!$D:$D,C163,Datos!$AD:$AD,$T$1)</f>
        <v>0</v>
      </c>
      <c r="V163" s="441"/>
      <c r="W163" s="422" t="str">
        <f t="shared" si="398"/>
        <v>S/D</v>
      </c>
      <c r="X163" s="823"/>
      <c r="Y163" s="564"/>
      <c r="Z163" s="440">
        <f>COUNTIFS(Datos!$D:$D,C163,Datos!$AD:$AD,$Y$1)</f>
        <v>0</v>
      </c>
      <c r="AA163" s="441"/>
      <c r="AB163" s="422" t="str">
        <f t="shared" si="400"/>
        <v>S/D</v>
      </c>
      <c r="AC163" s="823"/>
      <c r="AD163" s="564"/>
      <c r="AE163" s="440">
        <f>COUNTIFS(Datos!$D:$D,C163,Datos!$AD:$AD,$AD$1)</f>
        <v>0</v>
      </c>
      <c r="AF163" s="441"/>
      <c r="AG163" s="422" t="str">
        <f t="shared" si="402"/>
        <v>S/D</v>
      </c>
      <c r="AH163" s="823"/>
      <c r="AI163" s="564"/>
      <c r="AJ163" s="440">
        <f>COUNTIFS(Datos!$D:$D,C163,Datos!$AD:$AD,$AI$1)</f>
        <v>0</v>
      </c>
      <c r="AK163" s="441"/>
      <c r="AL163" s="422" t="str">
        <f t="shared" si="404"/>
        <v>S/D</v>
      </c>
      <c r="AM163" s="823"/>
      <c r="AN163" s="564"/>
      <c r="AO163" s="440">
        <f>COUNTIFS(Datos!$D:$D,C163,Datos!$AD:$AD,$AN$1)</f>
        <v>0</v>
      </c>
      <c r="AP163" s="441"/>
      <c r="AQ163" s="422" t="str">
        <f t="shared" si="406"/>
        <v>S/D</v>
      </c>
      <c r="AR163" s="823"/>
      <c r="AS163" s="564"/>
      <c r="AT163" s="440">
        <f>COUNTIFS(Datos!$D:$D,C163,Datos!$AD:$AD,$AS$1)</f>
        <v>0</v>
      </c>
      <c r="AU163" s="441"/>
      <c r="AV163" s="422" t="str">
        <f t="shared" si="408"/>
        <v>S/D</v>
      </c>
      <c r="AW163" s="823"/>
      <c r="AX163" s="564"/>
      <c r="AY163" s="440">
        <f>COUNTIFS(Datos!$D:$D,C163,Datos!$AD:$AD,$AX$1)</f>
        <v>0</v>
      </c>
      <c r="AZ163" s="441"/>
      <c r="BA163" s="422" t="str">
        <f t="shared" si="410"/>
        <v>S/D</v>
      </c>
      <c r="BB163" s="823"/>
      <c r="BC163" s="564"/>
      <c r="BD163" s="440">
        <f>COUNTIFS(Datos!$D:$D,C163,Datos!$AD:$AD,$BC$1)</f>
        <v>0</v>
      </c>
      <c r="BE163" s="441"/>
      <c r="BF163" s="422" t="str">
        <f t="shared" si="412"/>
        <v>S/D</v>
      </c>
      <c r="BG163" s="823"/>
      <c r="BH163" s="564"/>
      <c r="BI163" s="440">
        <f>COUNTIFS(Datos!$D:$D,$C163,Datos!$AD:$AD,BH$1)</f>
        <v>0</v>
      </c>
      <c r="BJ163" s="441"/>
      <c r="BK163" s="422" t="str">
        <f t="shared" si="414"/>
        <v>S/D</v>
      </c>
      <c r="BL163" s="823"/>
      <c r="BM163" s="564"/>
      <c r="BN163" s="440">
        <f>COUNTIFS(Datos!$D:$D,$C163,Datos!$AD:$AD,BM$1)</f>
        <v>0</v>
      </c>
      <c r="BO163" s="441"/>
      <c r="BP163" s="422" t="str">
        <f t="shared" si="416"/>
        <v>S/D</v>
      </c>
      <c r="BQ163" s="823"/>
      <c r="BR163" s="564"/>
      <c r="BS163" s="440">
        <f>COUNTIFS(Datos!$D:$D,$C163,Datos!$AG:$AG,BR$1)</f>
        <v>0</v>
      </c>
      <c r="BT163" s="441"/>
      <c r="BU163" s="422" t="str">
        <f t="shared" si="418"/>
        <v>S/D</v>
      </c>
      <c r="BV163" s="823"/>
      <c r="BW163" s="564"/>
      <c r="BX163" s="440">
        <f>COUNTIFS(Datos!$D:$D,$C163,Datos!$AG:$AG,BW$1)</f>
        <v>0</v>
      </c>
      <c r="BY163" s="441"/>
      <c r="BZ163" s="422" t="str">
        <f t="shared" si="420"/>
        <v>S/D</v>
      </c>
      <c r="CA163" s="823"/>
      <c r="CB163" s="564"/>
      <c r="CC163" s="440">
        <f>COUNTIFS(Datos!$D:$D,$C163,Datos!$AG:$AG,CB$1)</f>
        <v>0</v>
      </c>
      <c r="CD163" s="441"/>
      <c r="CE163" s="422" t="str">
        <f t="shared" si="422"/>
        <v>S/D</v>
      </c>
      <c r="CF163" s="823"/>
      <c r="CG163" s="564"/>
      <c r="CH163" s="440">
        <f>COUNTIFS(Datos!$D:$D,$C163,Datos!$AG:$AG,CG$1)</f>
        <v>0</v>
      </c>
      <c r="CI163" s="441"/>
      <c r="CJ163" s="422" t="str">
        <f t="shared" si="424"/>
        <v>S/D</v>
      </c>
      <c r="CK163" s="823"/>
      <c r="CL163" s="564"/>
      <c r="CM163" s="440">
        <f>COUNTIFS(Datos!$D:$D,$C163,Datos!$AG:$AG,CL$1)</f>
        <v>0</v>
      </c>
      <c r="CN163" s="441"/>
      <c r="CO163" s="422" t="str">
        <f t="shared" si="426"/>
        <v>S/D</v>
      </c>
      <c r="CP163" s="823"/>
      <c r="CQ163" s="564"/>
      <c r="CR163" s="440">
        <f>COUNTIFS(Datos!$D:$D,$C163,Datos!$AG:$AG,CQ$1)</f>
        <v>0</v>
      </c>
      <c r="CS163" s="441"/>
      <c r="CT163" s="422" t="str">
        <f t="shared" si="428"/>
        <v>S/D</v>
      </c>
      <c r="CU163" s="823"/>
      <c r="CV163" s="564"/>
      <c r="CW163" s="440">
        <f>COUNTIFS(Datos!$D:$D,$C163,Datos!$AG:$AG,CV$1)</f>
        <v>0</v>
      </c>
      <c r="CX163" s="441"/>
      <c r="CY163" s="422" t="str">
        <f t="shared" si="430"/>
        <v>S/D</v>
      </c>
      <c r="CZ163" s="823"/>
      <c r="DA163" s="564"/>
      <c r="DB163" s="440">
        <f>COUNTIFS(Datos!$D:$D,$C163,Datos!$AG:$AG,DA$1)</f>
        <v>0</v>
      </c>
      <c r="DC163" s="441"/>
      <c r="DD163" s="422" t="str">
        <f t="shared" si="432"/>
        <v>S/D</v>
      </c>
      <c r="DE163" s="823"/>
      <c r="DF163" s="564"/>
      <c r="DG163" s="440">
        <f>COUNTIFS(Datos!$D:$D,$C163,Datos!$AG:$AG,DF$1)</f>
        <v>0</v>
      </c>
      <c r="DH163" s="441"/>
      <c r="DI163" s="422" t="str">
        <f t="shared" si="434"/>
        <v>S/D</v>
      </c>
      <c r="DJ163" s="823"/>
    </row>
    <row r="164" spans="1:114" s="659" customFormat="1" ht="15.75" customHeight="1" x14ac:dyDescent="0.25">
      <c r="A164" s="828" t="s">
        <v>1503</v>
      </c>
      <c r="B164" s="550" t="str">
        <f t="shared" si="393"/>
        <v>Sem51</v>
      </c>
      <c r="C164" s="423">
        <v>43815</v>
      </c>
      <c r="D164" s="831">
        <v>0.92</v>
      </c>
      <c r="E164" s="556"/>
      <c r="F164" s="436">
        <f>COUNTIFS(Datos!$D:$D,C164,Datos!$AD:$AD,$E$1)</f>
        <v>0</v>
      </c>
      <c r="G164" s="437"/>
      <c r="H164" s="420" t="str">
        <f t="shared" si="394"/>
        <v>S/D</v>
      </c>
      <c r="I164" s="821" t="str">
        <f>IFERROR(SUM(G164:G168)/SUM(F164:G168),"S/D")</f>
        <v>S/D</v>
      </c>
      <c r="J164" s="565"/>
      <c r="K164" s="436">
        <f>COUNTIFS(Datos!D:D,C164,Datos!AD:AD,$J$1)</f>
        <v>0</v>
      </c>
      <c r="L164" s="437"/>
      <c r="M164" s="420" t="str">
        <f t="shared" si="395"/>
        <v>S/D</v>
      </c>
      <c r="N164" s="834" t="str">
        <f>IFERROR(SUM(L164:L168)/SUM(K164:L168),"S/D")</f>
        <v>S/D</v>
      </c>
      <c r="O164" s="565"/>
      <c r="P164" s="436">
        <f>COUNTIFS(Datos!$D:$D,C164,Datos!$AD:$AD,$O$1)</f>
        <v>0</v>
      </c>
      <c r="Q164" s="437"/>
      <c r="R164" s="420" t="str">
        <f t="shared" si="396"/>
        <v>S/D</v>
      </c>
      <c r="S164" s="821" t="str">
        <f t="shared" ref="S164" si="516">IFERROR(SUM(Q164:Q168)/SUM(P164:Q168),"S/D")</f>
        <v>S/D</v>
      </c>
      <c r="T164" s="565"/>
      <c r="U164" s="436">
        <f>COUNTIFS(Datos!$D:$D,C164,Datos!$AD:$AD,$T$1)</f>
        <v>0</v>
      </c>
      <c r="V164" s="437"/>
      <c r="W164" s="420" t="str">
        <f t="shared" si="398"/>
        <v>S/D</v>
      </c>
      <c r="X164" s="821" t="str">
        <f t="shared" ref="X164" si="517">IFERROR(SUM(V164:V168)/SUM(U164:V168),"S/D")</f>
        <v>S/D</v>
      </c>
      <c r="Y164" s="565"/>
      <c r="Z164" s="436">
        <f>COUNTIFS(Datos!$D:$D,C164,Datos!$AD:$AD,$Y$1)</f>
        <v>0</v>
      </c>
      <c r="AA164" s="437"/>
      <c r="AB164" s="420" t="str">
        <f t="shared" si="400"/>
        <v>S/D</v>
      </c>
      <c r="AC164" s="821" t="str">
        <f t="shared" ref="AC164" si="518">IFERROR(SUM(AA164:AA168)/SUM(Z164:AA168),"S/D")</f>
        <v>S/D</v>
      </c>
      <c r="AD164" s="565"/>
      <c r="AE164" s="436">
        <f>COUNTIFS(Datos!$D:$D,C164,Datos!$AD:$AD,$AD$1)</f>
        <v>0</v>
      </c>
      <c r="AF164" s="437"/>
      <c r="AG164" s="420" t="str">
        <f t="shared" si="402"/>
        <v>S/D</v>
      </c>
      <c r="AH164" s="821" t="str">
        <f t="shared" ref="AH164" si="519">IFERROR(SUM(AF164:AF168)/SUM(AE164:AF168),"S/D")</f>
        <v>S/D</v>
      </c>
      <c r="AI164" s="565"/>
      <c r="AJ164" s="436">
        <f>COUNTIFS(Datos!$D:$D,C164,Datos!$AD:$AD,$AI$1)</f>
        <v>0</v>
      </c>
      <c r="AK164" s="437"/>
      <c r="AL164" s="420" t="str">
        <f t="shared" si="404"/>
        <v>S/D</v>
      </c>
      <c r="AM164" s="821" t="str">
        <f t="shared" ref="AM164" si="520">IFERROR(SUM(AK164:AK168)/SUM(AJ164:AK168),"S/D")</f>
        <v>S/D</v>
      </c>
      <c r="AN164" s="565"/>
      <c r="AO164" s="436">
        <f>COUNTIFS(Datos!$D:$D,C164,Datos!$AD:$AD,$AN$1)</f>
        <v>0</v>
      </c>
      <c r="AP164" s="437"/>
      <c r="AQ164" s="420" t="str">
        <f t="shared" si="406"/>
        <v>S/D</v>
      </c>
      <c r="AR164" s="821" t="str">
        <f t="shared" ref="AR164" si="521">IFERROR(SUM(AP164:AP168)/SUM(AO164:AP168),"S/D")</f>
        <v>S/D</v>
      </c>
      <c r="AS164" s="565"/>
      <c r="AT164" s="436">
        <f>COUNTIFS(Datos!$D:$D,C164,Datos!$AD:$AD,$AS$1)</f>
        <v>0</v>
      </c>
      <c r="AU164" s="437"/>
      <c r="AV164" s="420" t="str">
        <f t="shared" si="408"/>
        <v>S/D</v>
      </c>
      <c r="AW164" s="821" t="str">
        <f t="shared" ref="AW164" si="522">IFERROR(SUM(AU164:AU168)/SUM(AT164:AU168),"S/D")</f>
        <v>S/D</v>
      </c>
      <c r="AX164" s="565"/>
      <c r="AY164" s="436">
        <f>COUNTIFS(Datos!$D:$D,C164,Datos!$AD:$AD,$AX$1)</f>
        <v>0</v>
      </c>
      <c r="AZ164" s="437"/>
      <c r="BA164" s="420" t="str">
        <f t="shared" si="410"/>
        <v>S/D</v>
      </c>
      <c r="BB164" s="821" t="str">
        <f t="shared" ref="BB164" si="523">IFERROR(SUM(AZ164:AZ168)/SUM(AY164:AZ168),"S/D")</f>
        <v>S/D</v>
      </c>
      <c r="BC164" s="565"/>
      <c r="BD164" s="436">
        <f>COUNTIFS(Datos!$D:$D,C164,Datos!$AD:$AD,$BC$1)</f>
        <v>0</v>
      </c>
      <c r="BE164" s="437"/>
      <c r="BF164" s="420" t="str">
        <f t="shared" si="412"/>
        <v>S/D</v>
      </c>
      <c r="BG164" s="821" t="str">
        <f t="shared" ref="BG164" si="524">IFERROR(SUM(BE164:BE168)/SUM(BD164:BE168),"S/D")</f>
        <v>S/D</v>
      </c>
      <c r="BH164" s="565"/>
      <c r="BI164" s="436">
        <f>COUNTIFS(Datos!$D:$D,$C164,Datos!$AD:$AD,BH$1)</f>
        <v>0</v>
      </c>
      <c r="BJ164" s="437"/>
      <c r="BK164" s="420" t="str">
        <f t="shared" si="414"/>
        <v>S/D</v>
      </c>
      <c r="BL164" s="821" t="str">
        <f t="shared" ref="BL164" si="525">IFERROR(SUM(BJ164:BJ168)/SUM(BI164:BJ168),"S/D")</f>
        <v>S/D</v>
      </c>
      <c r="BM164" s="565"/>
      <c r="BN164" s="436">
        <f>COUNTIFS(Datos!$D:$D,$C164,Datos!$AD:$AD,BM$1)</f>
        <v>0</v>
      </c>
      <c r="BO164" s="437"/>
      <c r="BP164" s="420" t="str">
        <f t="shared" si="416"/>
        <v>S/D</v>
      </c>
      <c r="BQ164" s="821" t="str">
        <f t="shared" ref="BQ164" si="526">IFERROR(SUM(BO164:BO168)/SUM(BN164:BO168),"S/D")</f>
        <v>S/D</v>
      </c>
      <c r="BR164" s="565"/>
      <c r="BS164" s="436">
        <f>COUNTIFS(Datos!$D:$D,$C164,Datos!$AG:$AG,BR$1)</f>
        <v>0</v>
      </c>
      <c r="BT164" s="437"/>
      <c r="BU164" s="420" t="str">
        <f t="shared" si="418"/>
        <v>S/D</v>
      </c>
      <c r="BV164" s="821" t="str">
        <f t="shared" ref="BV164" si="527">IFERROR(SUM(BT164:BT168)/SUM(BS164:BT168),"S/D")</f>
        <v>S/D</v>
      </c>
      <c r="BW164" s="565"/>
      <c r="BX164" s="436">
        <f>COUNTIFS(Datos!$D:$D,$C164,Datos!$AG:$AG,BW$1)</f>
        <v>0</v>
      </c>
      <c r="BY164" s="437"/>
      <c r="BZ164" s="420" t="str">
        <f t="shared" si="420"/>
        <v>S/D</v>
      </c>
      <c r="CA164" s="821" t="str">
        <f t="shared" ref="CA164" si="528">IFERROR(SUM(BY164:BY168)/SUM(BX164:BY168),"S/D")</f>
        <v>S/D</v>
      </c>
      <c r="CB164" s="565"/>
      <c r="CC164" s="436">
        <f>COUNTIFS(Datos!$D:$D,$C164,Datos!$AG:$AG,CB$1)</f>
        <v>0</v>
      </c>
      <c r="CD164" s="437"/>
      <c r="CE164" s="420" t="str">
        <f t="shared" si="422"/>
        <v>S/D</v>
      </c>
      <c r="CF164" s="821" t="str">
        <f t="shared" ref="CF164" si="529">IFERROR(SUM(CD164:CD168)/SUM(CC164:CD168),"S/D")</f>
        <v>S/D</v>
      </c>
      <c r="CG164" s="565"/>
      <c r="CH164" s="436">
        <f>COUNTIFS(Datos!$D:$D,$C164,Datos!$AG:$AG,CG$1)</f>
        <v>0</v>
      </c>
      <c r="CI164" s="437"/>
      <c r="CJ164" s="420" t="str">
        <f t="shared" si="424"/>
        <v>S/D</v>
      </c>
      <c r="CK164" s="821" t="str">
        <f t="shared" ref="CK164" si="530">IFERROR(SUM(CI164:CI168)/SUM(CH164:CI168),"S/D")</f>
        <v>S/D</v>
      </c>
      <c r="CL164" s="565"/>
      <c r="CM164" s="436">
        <f>COUNTIFS(Datos!$D:$D,$C164,Datos!$AG:$AG,CL$1)</f>
        <v>0</v>
      </c>
      <c r="CN164" s="437"/>
      <c r="CO164" s="420" t="str">
        <f t="shared" si="426"/>
        <v>S/D</v>
      </c>
      <c r="CP164" s="821" t="str">
        <f t="shared" ref="CP164" si="531">IFERROR(SUM(CN164:CN168)/SUM(CM164:CN168),"S/D")</f>
        <v>S/D</v>
      </c>
      <c r="CQ164" s="565"/>
      <c r="CR164" s="436">
        <f>COUNTIFS(Datos!$D:$D,$C164,Datos!$AG:$AG,CQ$1)</f>
        <v>0</v>
      </c>
      <c r="CS164" s="437"/>
      <c r="CT164" s="420" t="str">
        <f t="shared" si="428"/>
        <v>S/D</v>
      </c>
      <c r="CU164" s="821" t="str">
        <f t="shared" ref="CU164" si="532">IFERROR(SUM(CS164:CS168)/SUM(CR164:CS168),"S/D")</f>
        <v>S/D</v>
      </c>
      <c r="CV164" s="565"/>
      <c r="CW164" s="436">
        <f>COUNTIFS(Datos!$D:$D,$C164,Datos!$AG:$AG,CV$1)</f>
        <v>0</v>
      </c>
      <c r="CX164" s="437"/>
      <c r="CY164" s="420" t="str">
        <f t="shared" si="430"/>
        <v>S/D</v>
      </c>
      <c r="CZ164" s="821" t="str">
        <f t="shared" ref="CZ164" si="533">IFERROR(SUM(CX164:CX168)/SUM(CW164:CX168),"S/D")</f>
        <v>S/D</v>
      </c>
      <c r="DA164" s="565"/>
      <c r="DB164" s="436">
        <f>COUNTIFS(Datos!$D:$D,$C164,Datos!$AG:$AG,DA$1)</f>
        <v>0</v>
      </c>
      <c r="DC164" s="437"/>
      <c r="DD164" s="420" t="str">
        <f t="shared" si="432"/>
        <v>S/D</v>
      </c>
      <c r="DE164" s="821" t="str">
        <f t="shared" ref="DE164" si="534">IFERROR(SUM(DC164:DC168)/SUM(DB164:DC168),"S/D")</f>
        <v>S/D</v>
      </c>
      <c r="DF164" s="565"/>
      <c r="DG164" s="436">
        <f>COUNTIFS(Datos!$D:$D,$C164,Datos!$AG:$AG,DF$1)</f>
        <v>0</v>
      </c>
      <c r="DH164" s="437"/>
      <c r="DI164" s="420" t="str">
        <f t="shared" si="434"/>
        <v>S/D</v>
      </c>
      <c r="DJ164" s="821" t="str">
        <f t="shared" ref="DJ164" si="535">IFERROR(SUM(DH164:DH168)/SUM(DG164:DH168),"S/D")</f>
        <v>S/D</v>
      </c>
    </row>
    <row r="165" spans="1:114" s="659" customFormat="1" ht="15.75" customHeight="1" x14ac:dyDescent="0.25">
      <c r="A165" s="829"/>
      <c r="B165" s="550" t="str">
        <f t="shared" si="393"/>
        <v>Sem51</v>
      </c>
      <c r="C165" s="423">
        <v>43816</v>
      </c>
      <c r="D165" s="832"/>
      <c r="E165" s="554"/>
      <c r="F165" s="432">
        <f>COUNTIFS(Datos!$D:$D,C165,Datos!$AD:$AD,$E$1)</f>
        <v>0</v>
      </c>
      <c r="G165" s="131"/>
      <c r="H165" s="421" t="str">
        <f t="shared" si="394"/>
        <v>S/D</v>
      </c>
      <c r="I165" s="822"/>
      <c r="J165" s="563"/>
      <c r="K165" s="432">
        <f>COUNTIFS(Datos!D:D,C165,Datos!AD:AD,$J$1)</f>
        <v>0</v>
      </c>
      <c r="L165" s="131"/>
      <c r="M165" s="421" t="str">
        <f t="shared" si="395"/>
        <v>S/D</v>
      </c>
      <c r="N165" s="835"/>
      <c r="O165" s="563"/>
      <c r="P165" s="432">
        <f>COUNTIFS(Datos!$D:$D,C165,Datos!$AD:$AD,$O$1)</f>
        <v>0</v>
      </c>
      <c r="Q165" s="131"/>
      <c r="R165" s="421" t="str">
        <f t="shared" si="396"/>
        <v>S/D</v>
      </c>
      <c r="S165" s="822"/>
      <c r="T165" s="563"/>
      <c r="U165" s="432">
        <f>COUNTIFS(Datos!$D:$D,C165,Datos!$AD:$AD,$T$1)</f>
        <v>0</v>
      </c>
      <c r="V165" s="131"/>
      <c r="W165" s="421" t="str">
        <f t="shared" si="398"/>
        <v>S/D</v>
      </c>
      <c r="X165" s="822"/>
      <c r="Y165" s="563"/>
      <c r="Z165" s="432">
        <f>COUNTIFS(Datos!$D:$D,C165,Datos!$AD:$AD,$Y$1)</f>
        <v>0</v>
      </c>
      <c r="AA165" s="131"/>
      <c r="AB165" s="421" t="str">
        <f t="shared" si="400"/>
        <v>S/D</v>
      </c>
      <c r="AC165" s="822"/>
      <c r="AD165" s="563"/>
      <c r="AE165" s="432">
        <f>COUNTIFS(Datos!$D:$D,C165,Datos!$AD:$AD,$AD$1)</f>
        <v>0</v>
      </c>
      <c r="AF165" s="131"/>
      <c r="AG165" s="421" t="str">
        <f t="shared" si="402"/>
        <v>S/D</v>
      </c>
      <c r="AH165" s="822"/>
      <c r="AI165" s="563"/>
      <c r="AJ165" s="432">
        <f>COUNTIFS(Datos!$D:$D,C165,Datos!$AD:$AD,$AI$1)</f>
        <v>0</v>
      </c>
      <c r="AK165" s="131"/>
      <c r="AL165" s="421" t="str">
        <f t="shared" si="404"/>
        <v>S/D</v>
      </c>
      <c r="AM165" s="822"/>
      <c r="AN165" s="563"/>
      <c r="AO165" s="432">
        <f>COUNTIFS(Datos!$D:$D,C165,Datos!$AD:$AD,$AN$1)</f>
        <v>0</v>
      </c>
      <c r="AP165" s="131"/>
      <c r="AQ165" s="421" t="str">
        <f t="shared" si="406"/>
        <v>S/D</v>
      </c>
      <c r="AR165" s="822"/>
      <c r="AS165" s="563"/>
      <c r="AT165" s="432">
        <f>COUNTIFS(Datos!$D:$D,C165,Datos!$AD:$AD,$AS$1)</f>
        <v>0</v>
      </c>
      <c r="AU165" s="131"/>
      <c r="AV165" s="421" t="str">
        <f t="shared" si="408"/>
        <v>S/D</v>
      </c>
      <c r="AW165" s="822"/>
      <c r="AX165" s="563"/>
      <c r="AY165" s="432">
        <f>COUNTIFS(Datos!$D:$D,C165,Datos!$AD:$AD,$AX$1)</f>
        <v>0</v>
      </c>
      <c r="AZ165" s="131"/>
      <c r="BA165" s="421" t="str">
        <f t="shared" si="410"/>
        <v>S/D</v>
      </c>
      <c r="BB165" s="822"/>
      <c r="BC165" s="563"/>
      <c r="BD165" s="432">
        <f>COUNTIFS(Datos!$D:$D,C165,Datos!$AD:$AD,$BC$1)</f>
        <v>0</v>
      </c>
      <c r="BE165" s="131"/>
      <c r="BF165" s="421" t="str">
        <f t="shared" si="412"/>
        <v>S/D</v>
      </c>
      <c r="BG165" s="822"/>
      <c r="BH165" s="563"/>
      <c r="BI165" s="432">
        <f>COUNTIFS(Datos!$D:$D,$C165,Datos!$AD:$AD,BH$1)</f>
        <v>0</v>
      </c>
      <c r="BJ165" s="131"/>
      <c r="BK165" s="421" t="str">
        <f t="shared" si="414"/>
        <v>S/D</v>
      </c>
      <c r="BL165" s="822"/>
      <c r="BM165" s="563"/>
      <c r="BN165" s="432">
        <f>COUNTIFS(Datos!$D:$D,$C165,Datos!$AD:$AD,BM$1)</f>
        <v>0</v>
      </c>
      <c r="BO165" s="131"/>
      <c r="BP165" s="421" t="str">
        <f t="shared" si="416"/>
        <v>S/D</v>
      </c>
      <c r="BQ165" s="822"/>
      <c r="BR165" s="563"/>
      <c r="BS165" s="432">
        <f>COUNTIFS(Datos!$D:$D,$C165,Datos!$AG:$AG,BR$1)</f>
        <v>0</v>
      </c>
      <c r="BT165" s="131"/>
      <c r="BU165" s="421" t="str">
        <f t="shared" si="418"/>
        <v>S/D</v>
      </c>
      <c r="BV165" s="822"/>
      <c r="BW165" s="563"/>
      <c r="BX165" s="432">
        <f>COUNTIFS(Datos!$D:$D,$C165,Datos!$AG:$AG,BW$1)</f>
        <v>0</v>
      </c>
      <c r="BY165" s="131"/>
      <c r="BZ165" s="421" t="str">
        <f t="shared" si="420"/>
        <v>S/D</v>
      </c>
      <c r="CA165" s="822"/>
      <c r="CB165" s="563"/>
      <c r="CC165" s="432">
        <f>COUNTIFS(Datos!$D:$D,$C165,Datos!$AG:$AG,CB$1)</f>
        <v>0</v>
      </c>
      <c r="CD165" s="131"/>
      <c r="CE165" s="421" t="str">
        <f t="shared" si="422"/>
        <v>S/D</v>
      </c>
      <c r="CF165" s="822"/>
      <c r="CG165" s="563"/>
      <c r="CH165" s="432">
        <f>COUNTIFS(Datos!$D:$D,$C165,Datos!$AG:$AG,CG$1)</f>
        <v>0</v>
      </c>
      <c r="CI165" s="131"/>
      <c r="CJ165" s="421" t="str">
        <f t="shared" si="424"/>
        <v>S/D</v>
      </c>
      <c r="CK165" s="822"/>
      <c r="CL165" s="563"/>
      <c r="CM165" s="432">
        <f>COUNTIFS(Datos!$D:$D,$C165,Datos!$AG:$AG,CL$1)</f>
        <v>0</v>
      </c>
      <c r="CN165" s="131"/>
      <c r="CO165" s="421" t="str">
        <f t="shared" si="426"/>
        <v>S/D</v>
      </c>
      <c r="CP165" s="822"/>
      <c r="CQ165" s="563"/>
      <c r="CR165" s="432">
        <f>COUNTIFS(Datos!$D:$D,$C165,Datos!$AG:$AG,CQ$1)</f>
        <v>0</v>
      </c>
      <c r="CS165" s="131"/>
      <c r="CT165" s="421" t="str">
        <f t="shared" si="428"/>
        <v>S/D</v>
      </c>
      <c r="CU165" s="822"/>
      <c r="CV165" s="563"/>
      <c r="CW165" s="432">
        <f>COUNTIFS(Datos!$D:$D,$C165,Datos!$AG:$AG,CV$1)</f>
        <v>0</v>
      </c>
      <c r="CX165" s="131"/>
      <c r="CY165" s="421" t="str">
        <f t="shared" si="430"/>
        <v>S/D</v>
      </c>
      <c r="CZ165" s="822"/>
      <c r="DA165" s="563"/>
      <c r="DB165" s="432">
        <f>COUNTIFS(Datos!$D:$D,$C165,Datos!$AG:$AG,DA$1)</f>
        <v>0</v>
      </c>
      <c r="DC165" s="131"/>
      <c r="DD165" s="421" t="str">
        <f t="shared" si="432"/>
        <v>S/D</v>
      </c>
      <c r="DE165" s="822"/>
      <c r="DF165" s="563"/>
      <c r="DG165" s="432">
        <f>COUNTIFS(Datos!$D:$D,$C165,Datos!$AG:$AG,DF$1)</f>
        <v>0</v>
      </c>
      <c r="DH165" s="131"/>
      <c r="DI165" s="421" t="str">
        <f t="shared" si="434"/>
        <v>S/D</v>
      </c>
      <c r="DJ165" s="822"/>
    </row>
    <row r="166" spans="1:114" s="659" customFormat="1" ht="15.75" customHeight="1" x14ac:dyDescent="0.25">
      <c r="A166" s="829"/>
      <c r="B166" s="550" t="str">
        <f t="shared" si="393"/>
        <v>Sem51</v>
      </c>
      <c r="C166" s="423">
        <v>43817</v>
      </c>
      <c r="D166" s="832"/>
      <c r="E166" s="554"/>
      <c r="F166" s="432">
        <f>COUNTIFS(Datos!$D:$D,C166,Datos!$AD:$AD,$E$1)</f>
        <v>0</v>
      </c>
      <c r="G166" s="131"/>
      <c r="H166" s="421" t="str">
        <f t="shared" si="394"/>
        <v>S/D</v>
      </c>
      <c r="I166" s="822"/>
      <c r="J166" s="563"/>
      <c r="K166" s="432">
        <f>COUNTIFS(Datos!D:D,C166,Datos!AD:AD,$J$1)</f>
        <v>0</v>
      </c>
      <c r="L166" s="131"/>
      <c r="M166" s="421" t="str">
        <f t="shared" si="395"/>
        <v>S/D</v>
      </c>
      <c r="N166" s="835"/>
      <c r="O166" s="563"/>
      <c r="P166" s="432">
        <f>COUNTIFS(Datos!$D:$D,C166,Datos!$AD:$AD,$O$1)</f>
        <v>0</v>
      </c>
      <c r="Q166" s="131"/>
      <c r="R166" s="421" t="str">
        <f t="shared" si="396"/>
        <v>S/D</v>
      </c>
      <c r="S166" s="822"/>
      <c r="T166" s="563"/>
      <c r="U166" s="432">
        <f>COUNTIFS(Datos!$D:$D,C166,Datos!$AD:$AD,$T$1)</f>
        <v>0</v>
      </c>
      <c r="V166" s="131"/>
      <c r="W166" s="421" t="str">
        <f t="shared" si="398"/>
        <v>S/D</v>
      </c>
      <c r="X166" s="822"/>
      <c r="Y166" s="563"/>
      <c r="Z166" s="432">
        <f>COUNTIFS(Datos!$D:$D,C166,Datos!$AD:$AD,$Y$1)</f>
        <v>0</v>
      </c>
      <c r="AA166" s="131"/>
      <c r="AB166" s="421" t="str">
        <f t="shared" si="400"/>
        <v>S/D</v>
      </c>
      <c r="AC166" s="822"/>
      <c r="AD166" s="563"/>
      <c r="AE166" s="432">
        <f>COUNTIFS(Datos!$D:$D,C166,Datos!$AD:$AD,$AD$1)</f>
        <v>0</v>
      </c>
      <c r="AF166" s="131"/>
      <c r="AG166" s="421" t="str">
        <f t="shared" si="402"/>
        <v>S/D</v>
      </c>
      <c r="AH166" s="822"/>
      <c r="AI166" s="563"/>
      <c r="AJ166" s="432">
        <f>COUNTIFS(Datos!$D:$D,C166,Datos!$AD:$AD,$AI$1)</f>
        <v>0</v>
      </c>
      <c r="AK166" s="131"/>
      <c r="AL166" s="421" t="str">
        <f t="shared" si="404"/>
        <v>S/D</v>
      </c>
      <c r="AM166" s="822"/>
      <c r="AN166" s="563"/>
      <c r="AO166" s="432">
        <f>COUNTIFS(Datos!$D:$D,C166,Datos!$AD:$AD,$AN$1)</f>
        <v>0</v>
      </c>
      <c r="AP166" s="131"/>
      <c r="AQ166" s="421" t="str">
        <f t="shared" si="406"/>
        <v>S/D</v>
      </c>
      <c r="AR166" s="822"/>
      <c r="AS166" s="563"/>
      <c r="AT166" s="432">
        <f>COUNTIFS(Datos!$D:$D,C166,Datos!$AD:$AD,$AS$1)</f>
        <v>0</v>
      </c>
      <c r="AU166" s="131"/>
      <c r="AV166" s="421" t="str">
        <f t="shared" si="408"/>
        <v>S/D</v>
      </c>
      <c r="AW166" s="822"/>
      <c r="AX166" s="563"/>
      <c r="AY166" s="432">
        <f>COUNTIFS(Datos!$D:$D,C166,Datos!$AD:$AD,$AX$1)</f>
        <v>0</v>
      </c>
      <c r="AZ166" s="131"/>
      <c r="BA166" s="421" t="str">
        <f t="shared" si="410"/>
        <v>S/D</v>
      </c>
      <c r="BB166" s="822"/>
      <c r="BC166" s="563"/>
      <c r="BD166" s="432">
        <f>COUNTIFS(Datos!$D:$D,C166,Datos!$AD:$AD,$BC$1)</f>
        <v>0</v>
      </c>
      <c r="BE166" s="131"/>
      <c r="BF166" s="421" t="str">
        <f t="shared" si="412"/>
        <v>S/D</v>
      </c>
      <c r="BG166" s="822"/>
      <c r="BH166" s="563"/>
      <c r="BI166" s="432">
        <f>COUNTIFS(Datos!$D:$D,$C166,Datos!$AD:$AD,BH$1)</f>
        <v>0</v>
      </c>
      <c r="BJ166" s="131"/>
      <c r="BK166" s="421" t="str">
        <f t="shared" si="414"/>
        <v>S/D</v>
      </c>
      <c r="BL166" s="822"/>
      <c r="BM166" s="563"/>
      <c r="BN166" s="432">
        <f>COUNTIFS(Datos!$D:$D,$C166,Datos!$AD:$AD,BM$1)</f>
        <v>0</v>
      </c>
      <c r="BO166" s="131"/>
      <c r="BP166" s="421" t="str">
        <f t="shared" si="416"/>
        <v>S/D</v>
      </c>
      <c r="BQ166" s="822"/>
      <c r="BR166" s="563"/>
      <c r="BS166" s="432">
        <f>COUNTIFS(Datos!$D:$D,$C166,Datos!$AG:$AG,BR$1)</f>
        <v>0</v>
      </c>
      <c r="BT166" s="131"/>
      <c r="BU166" s="421" t="str">
        <f t="shared" si="418"/>
        <v>S/D</v>
      </c>
      <c r="BV166" s="822"/>
      <c r="BW166" s="563"/>
      <c r="BX166" s="432">
        <f>COUNTIFS(Datos!$D:$D,$C166,Datos!$AG:$AG,BW$1)</f>
        <v>0</v>
      </c>
      <c r="BY166" s="131"/>
      <c r="BZ166" s="421" t="str">
        <f t="shared" si="420"/>
        <v>S/D</v>
      </c>
      <c r="CA166" s="822"/>
      <c r="CB166" s="563"/>
      <c r="CC166" s="432">
        <f>COUNTIFS(Datos!$D:$D,$C166,Datos!$AG:$AG,CB$1)</f>
        <v>0</v>
      </c>
      <c r="CD166" s="131"/>
      <c r="CE166" s="421" t="str">
        <f t="shared" si="422"/>
        <v>S/D</v>
      </c>
      <c r="CF166" s="822"/>
      <c r="CG166" s="563"/>
      <c r="CH166" s="432">
        <f>COUNTIFS(Datos!$D:$D,$C166,Datos!$AG:$AG,CG$1)</f>
        <v>0</v>
      </c>
      <c r="CI166" s="131"/>
      <c r="CJ166" s="421" t="str">
        <f t="shared" si="424"/>
        <v>S/D</v>
      </c>
      <c r="CK166" s="822"/>
      <c r="CL166" s="563"/>
      <c r="CM166" s="432">
        <f>COUNTIFS(Datos!$D:$D,$C166,Datos!$AG:$AG,CL$1)</f>
        <v>0</v>
      </c>
      <c r="CN166" s="131"/>
      <c r="CO166" s="421" t="str">
        <f t="shared" si="426"/>
        <v>S/D</v>
      </c>
      <c r="CP166" s="822"/>
      <c r="CQ166" s="563"/>
      <c r="CR166" s="432">
        <f>COUNTIFS(Datos!$D:$D,$C166,Datos!$AG:$AG,CQ$1)</f>
        <v>0</v>
      </c>
      <c r="CS166" s="131"/>
      <c r="CT166" s="421" t="str">
        <f t="shared" si="428"/>
        <v>S/D</v>
      </c>
      <c r="CU166" s="822"/>
      <c r="CV166" s="563"/>
      <c r="CW166" s="432">
        <f>COUNTIFS(Datos!$D:$D,$C166,Datos!$AG:$AG,CV$1)</f>
        <v>0</v>
      </c>
      <c r="CX166" s="131"/>
      <c r="CY166" s="421" t="str">
        <f t="shared" si="430"/>
        <v>S/D</v>
      </c>
      <c r="CZ166" s="822"/>
      <c r="DA166" s="563"/>
      <c r="DB166" s="432">
        <f>COUNTIFS(Datos!$D:$D,$C166,Datos!$AG:$AG,DA$1)</f>
        <v>0</v>
      </c>
      <c r="DC166" s="131"/>
      <c r="DD166" s="421" t="str">
        <f t="shared" si="432"/>
        <v>S/D</v>
      </c>
      <c r="DE166" s="822"/>
      <c r="DF166" s="563"/>
      <c r="DG166" s="432">
        <f>COUNTIFS(Datos!$D:$D,$C166,Datos!$AG:$AG,DF$1)</f>
        <v>0</v>
      </c>
      <c r="DH166" s="131"/>
      <c r="DI166" s="421" t="str">
        <f t="shared" si="434"/>
        <v>S/D</v>
      </c>
      <c r="DJ166" s="822"/>
    </row>
    <row r="167" spans="1:114" s="659" customFormat="1" ht="15.75" customHeight="1" x14ac:dyDescent="0.25">
      <c r="A167" s="829"/>
      <c r="B167" s="550" t="str">
        <f t="shared" si="393"/>
        <v>Sem51</v>
      </c>
      <c r="C167" s="423">
        <v>43818</v>
      </c>
      <c r="D167" s="832"/>
      <c r="E167" s="554"/>
      <c r="F167" s="432">
        <f>COUNTIFS(Datos!$D:$D,C167,Datos!$AD:$AD,$E$1)</f>
        <v>0</v>
      </c>
      <c r="G167" s="131"/>
      <c r="H167" s="421" t="str">
        <f t="shared" si="394"/>
        <v>S/D</v>
      </c>
      <c r="I167" s="822"/>
      <c r="J167" s="563"/>
      <c r="K167" s="432">
        <f>COUNTIFS(Datos!D:D,C167,Datos!AD:AD,$J$1)</f>
        <v>0</v>
      </c>
      <c r="L167" s="131"/>
      <c r="M167" s="421" t="str">
        <f t="shared" si="395"/>
        <v>S/D</v>
      </c>
      <c r="N167" s="835"/>
      <c r="O167" s="563"/>
      <c r="P167" s="432">
        <f>COUNTIFS(Datos!$D:$D,C167,Datos!$AD:$AD,$O$1)</f>
        <v>0</v>
      </c>
      <c r="Q167" s="131"/>
      <c r="R167" s="421" t="str">
        <f t="shared" si="396"/>
        <v>S/D</v>
      </c>
      <c r="S167" s="822"/>
      <c r="T167" s="563"/>
      <c r="U167" s="432">
        <f>COUNTIFS(Datos!$D:$D,C167,Datos!$AD:$AD,$T$1)</f>
        <v>0</v>
      </c>
      <c r="V167" s="131"/>
      <c r="W167" s="421" t="str">
        <f t="shared" si="398"/>
        <v>S/D</v>
      </c>
      <c r="X167" s="822"/>
      <c r="Y167" s="563"/>
      <c r="Z167" s="432">
        <f>COUNTIFS(Datos!$D:$D,C167,Datos!$AD:$AD,$Y$1)</f>
        <v>0</v>
      </c>
      <c r="AA167" s="131"/>
      <c r="AB167" s="421" t="str">
        <f t="shared" si="400"/>
        <v>S/D</v>
      </c>
      <c r="AC167" s="822"/>
      <c r="AD167" s="563"/>
      <c r="AE167" s="432">
        <f>COUNTIFS(Datos!$D:$D,C167,Datos!$AD:$AD,$AD$1)</f>
        <v>0</v>
      </c>
      <c r="AF167" s="131"/>
      <c r="AG167" s="421" t="str">
        <f t="shared" si="402"/>
        <v>S/D</v>
      </c>
      <c r="AH167" s="822"/>
      <c r="AI167" s="563"/>
      <c r="AJ167" s="432">
        <f>COUNTIFS(Datos!$D:$D,C167,Datos!$AD:$AD,$AI$1)</f>
        <v>0</v>
      </c>
      <c r="AK167" s="131"/>
      <c r="AL167" s="421" t="str">
        <f t="shared" si="404"/>
        <v>S/D</v>
      </c>
      <c r="AM167" s="822"/>
      <c r="AN167" s="563"/>
      <c r="AO167" s="432">
        <f>COUNTIFS(Datos!$D:$D,C167,Datos!$AD:$AD,$AN$1)</f>
        <v>0</v>
      </c>
      <c r="AP167" s="131"/>
      <c r="AQ167" s="421" t="str">
        <f t="shared" si="406"/>
        <v>S/D</v>
      </c>
      <c r="AR167" s="822"/>
      <c r="AS167" s="563"/>
      <c r="AT167" s="432">
        <f>COUNTIFS(Datos!$D:$D,C167,Datos!$AD:$AD,$AS$1)</f>
        <v>0</v>
      </c>
      <c r="AU167" s="131"/>
      <c r="AV167" s="421" t="str">
        <f t="shared" si="408"/>
        <v>S/D</v>
      </c>
      <c r="AW167" s="822"/>
      <c r="AX167" s="563"/>
      <c r="AY167" s="432">
        <f>COUNTIFS(Datos!$D:$D,C167,Datos!$AD:$AD,$AX$1)</f>
        <v>0</v>
      </c>
      <c r="AZ167" s="131"/>
      <c r="BA167" s="421" t="str">
        <f t="shared" si="410"/>
        <v>S/D</v>
      </c>
      <c r="BB167" s="822"/>
      <c r="BC167" s="563"/>
      <c r="BD167" s="432">
        <f>COUNTIFS(Datos!$D:$D,C167,Datos!$AD:$AD,$BC$1)</f>
        <v>0</v>
      </c>
      <c r="BE167" s="131"/>
      <c r="BF167" s="421" t="str">
        <f t="shared" si="412"/>
        <v>S/D</v>
      </c>
      <c r="BG167" s="822"/>
      <c r="BH167" s="563"/>
      <c r="BI167" s="432">
        <f>COUNTIFS(Datos!$D:$D,$C167,Datos!$AD:$AD,BH$1)</f>
        <v>0</v>
      </c>
      <c r="BJ167" s="131"/>
      <c r="BK167" s="421" t="str">
        <f t="shared" si="414"/>
        <v>S/D</v>
      </c>
      <c r="BL167" s="822"/>
      <c r="BM167" s="563"/>
      <c r="BN167" s="432">
        <f>COUNTIFS(Datos!$D:$D,$C167,Datos!$AD:$AD,BM$1)</f>
        <v>0</v>
      </c>
      <c r="BO167" s="131"/>
      <c r="BP167" s="421" t="str">
        <f t="shared" si="416"/>
        <v>S/D</v>
      </c>
      <c r="BQ167" s="822"/>
      <c r="BR167" s="563"/>
      <c r="BS167" s="432">
        <f>COUNTIFS(Datos!$D:$D,$C167,Datos!$AG:$AG,BR$1)</f>
        <v>0</v>
      </c>
      <c r="BT167" s="131"/>
      <c r="BU167" s="421" t="str">
        <f t="shared" si="418"/>
        <v>S/D</v>
      </c>
      <c r="BV167" s="822"/>
      <c r="BW167" s="563"/>
      <c r="BX167" s="432">
        <f>COUNTIFS(Datos!$D:$D,$C167,Datos!$AG:$AG,BW$1)</f>
        <v>0</v>
      </c>
      <c r="BY167" s="131"/>
      <c r="BZ167" s="421" t="str">
        <f t="shared" si="420"/>
        <v>S/D</v>
      </c>
      <c r="CA167" s="822"/>
      <c r="CB167" s="563"/>
      <c r="CC167" s="432">
        <f>COUNTIFS(Datos!$D:$D,$C167,Datos!$AG:$AG,CB$1)</f>
        <v>0</v>
      </c>
      <c r="CD167" s="131"/>
      <c r="CE167" s="421" t="str">
        <f t="shared" si="422"/>
        <v>S/D</v>
      </c>
      <c r="CF167" s="822"/>
      <c r="CG167" s="563"/>
      <c r="CH167" s="432">
        <f>COUNTIFS(Datos!$D:$D,$C167,Datos!$AG:$AG,CG$1)</f>
        <v>0</v>
      </c>
      <c r="CI167" s="131"/>
      <c r="CJ167" s="421" t="str">
        <f t="shared" si="424"/>
        <v>S/D</v>
      </c>
      <c r="CK167" s="822"/>
      <c r="CL167" s="563"/>
      <c r="CM167" s="432">
        <f>COUNTIFS(Datos!$D:$D,$C167,Datos!$AG:$AG,CL$1)</f>
        <v>0</v>
      </c>
      <c r="CN167" s="131"/>
      <c r="CO167" s="421" t="str">
        <f t="shared" si="426"/>
        <v>S/D</v>
      </c>
      <c r="CP167" s="822"/>
      <c r="CQ167" s="563"/>
      <c r="CR167" s="432">
        <f>COUNTIFS(Datos!$D:$D,$C167,Datos!$AG:$AG,CQ$1)</f>
        <v>0</v>
      </c>
      <c r="CS167" s="131"/>
      <c r="CT167" s="421" t="str">
        <f t="shared" si="428"/>
        <v>S/D</v>
      </c>
      <c r="CU167" s="822"/>
      <c r="CV167" s="563"/>
      <c r="CW167" s="432">
        <f>COUNTIFS(Datos!$D:$D,$C167,Datos!$AG:$AG,CV$1)</f>
        <v>0</v>
      </c>
      <c r="CX167" s="131"/>
      <c r="CY167" s="421" t="str">
        <f t="shared" si="430"/>
        <v>S/D</v>
      </c>
      <c r="CZ167" s="822"/>
      <c r="DA167" s="563"/>
      <c r="DB167" s="432">
        <f>COUNTIFS(Datos!$D:$D,$C167,Datos!$AG:$AG,DA$1)</f>
        <v>0</v>
      </c>
      <c r="DC167" s="131"/>
      <c r="DD167" s="421" t="str">
        <f t="shared" si="432"/>
        <v>S/D</v>
      </c>
      <c r="DE167" s="822"/>
      <c r="DF167" s="563"/>
      <c r="DG167" s="432">
        <f>COUNTIFS(Datos!$D:$D,$C167,Datos!$AG:$AG,DF$1)</f>
        <v>0</v>
      </c>
      <c r="DH167" s="131"/>
      <c r="DI167" s="421" t="str">
        <f t="shared" si="434"/>
        <v>S/D</v>
      </c>
      <c r="DJ167" s="822"/>
    </row>
    <row r="168" spans="1:114" s="99" customFormat="1" ht="15.75" customHeight="1" thickBot="1" x14ac:dyDescent="0.3">
      <c r="A168" s="830"/>
      <c r="B168" s="551" t="str">
        <f t="shared" si="393"/>
        <v>Sem51</v>
      </c>
      <c r="C168" s="425">
        <v>43819</v>
      </c>
      <c r="D168" s="833"/>
      <c r="E168" s="555"/>
      <c r="F168" s="440">
        <f>COUNTIFS(Datos!$D:$D,C168,Datos!$AD:$AD,$E$1)</f>
        <v>0</v>
      </c>
      <c r="G168" s="441"/>
      <c r="H168" s="422" t="str">
        <f t="shared" si="394"/>
        <v>S/D</v>
      </c>
      <c r="I168" s="823"/>
      <c r="J168" s="564"/>
      <c r="K168" s="440">
        <f>COUNTIFS(Datos!D:D,C168,Datos!AD:AD,$J$1)</f>
        <v>0</v>
      </c>
      <c r="L168" s="441"/>
      <c r="M168" s="422" t="str">
        <f t="shared" si="395"/>
        <v>S/D</v>
      </c>
      <c r="N168" s="836"/>
      <c r="O168" s="564"/>
      <c r="P168" s="440">
        <f>COUNTIFS(Datos!$D:$D,C168,Datos!$AD:$AD,$O$1)</f>
        <v>0</v>
      </c>
      <c r="Q168" s="441"/>
      <c r="R168" s="422" t="str">
        <f t="shared" si="396"/>
        <v>S/D</v>
      </c>
      <c r="S168" s="823"/>
      <c r="T168" s="564"/>
      <c r="U168" s="440">
        <f>COUNTIFS(Datos!$D:$D,C168,Datos!$AD:$AD,$T$1)</f>
        <v>0</v>
      </c>
      <c r="V168" s="441"/>
      <c r="W168" s="422" t="str">
        <f t="shared" si="398"/>
        <v>S/D</v>
      </c>
      <c r="X168" s="823"/>
      <c r="Y168" s="564"/>
      <c r="Z168" s="440">
        <f>COUNTIFS(Datos!$D:$D,C168,Datos!$AD:$AD,$Y$1)</f>
        <v>0</v>
      </c>
      <c r="AA168" s="441"/>
      <c r="AB168" s="422" t="str">
        <f t="shared" si="400"/>
        <v>S/D</v>
      </c>
      <c r="AC168" s="823"/>
      <c r="AD168" s="564"/>
      <c r="AE168" s="440">
        <f>COUNTIFS(Datos!$D:$D,C168,Datos!$AD:$AD,$AD$1)</f>
        <v>0</v>
      </c>
      <c r="AF168" s="441"/>
      <c r="AG168" s="422" t="str">
        <f t="shared" si="402"/>
        <v>S/D</v>
      </c>
      <c r="AH168" s="823"/>
      <c r="AI168" s="564"/>
      <c r="AJ168" s="440">
        <f>COUNTIFS(Datos!$D:$D,C168,Datos!$AD:$AD,$AI$1)</f>
        <v>0</v>
      </c>
      <c r="AK168" s="441"/>
      <c r="AL168" s="422" t="str">
        <f t="shared" si="404"/>
        <v>S/D</v>
      </c>
      <c r="AM168" s="823"/>
      <c r="AN168" s="564"/>
      <c r="AO168" s="440">
        <f>COUNTIFS(Datos!$D:$D,C168,Datos!$AD:$AD,$AN$1)</f>
        <v>0</v>
      </c>
      <c r="AP168" s="441"/>
      <c r="AQ168" s="422" t="str">
        <f t="shared" si="406"/>
        <v>S/D</v>
      </c>
      <c r="AR168" s="823"/>
      <c r="AS168" s="564"/>
      <c r="AT168" s="440">
        <f>COUNTIFS(Datos!$D:$D,C168,Datos!$AD:$AD,$AS$1)</f>
        <v>0</v>
      </c>
      <c r="AU168" s="441"/>
      <c r="AV168" s="422" t="str">
        <f t="shared" si="408"/>
        <v>S/D</v>
      </c>
      <c r="AW168" s="823"/>
      <c r="AX168" s="564"/>
      <c r="AY168" s="440">
        <f>COUNTIFS(Datos!$D:$D,C168,Datos!$AD:$AD,$AX$1)</f>
        <v>0</v>
      </c>
      <c r="AZ168" s="441"/>
      <c r="BA168" s="422" t="str">
        <f t="shared" si="410"/>
        <v>S/D</v>
      </c>
      <c r="BB168" s="823"/>
      <c r="BC168" s="564"/>
      <c r="BD168" s="440">
        <f>COUNTIFS(Datos!$D:$D,C168,Datos!$AD:$AD,$BC$1)</f>
        <v>0</v>
      </c>
      <c r="BE168" s="441"/>
      <c r="BF168" s="422" t="str">
        <f t="shared" si="412"/>
        <v>S/D</v>
      </c>
      <c r="BG168" s="823"/>
      <c r="BH168" s="564"/>
      <c r="BI168" s="440">
        <f>COUNTIFS(Datos!$D:$D,$C168,Datos!$AD:$AD,BH$1)</f>
        <v>0</v>
      </c>
      <c r="BJ168" s="441"/>
      <c r="BK168" s="422" t="str">
        <f t="shared" si="414"/>
        <v>S/D</v>
      </c>
      <c r="BL168" s="823"/>
      <c r="BM168" s="564"/>
      <c r="BN168" s="440">
        <f>COUNTIFS(Datos!$D:$D,$C168,Datos!$AD:$AD,BM$1)</f>
        <v>0</v>
      </c>
      <c r="BO168" s="441"/>
      <c r="BP168" s="422" t="str">
        <f t="shared" si="416"/>
        <v>S/D</v>
      </c>
      <c r="BQ168" s="823"/>
      <c r="BR168" s="564"/>
      <c r="BS168" s="440">
        <f>COUNTIFS(Datos!$D:$D,$C168,Datos!$AG:$AG,BR$1)</f>
        <v>0</v>
      </c>
      <c r="BT168" s="441"/>
      <c r="BU168" s="422" t="str">
        <f t="shared" si="418"/>
        <v>S/D</v>
      </c>
      <c r="BV168" s="823"/>
      <c r="BW168" s="564"/>
      <c r="BX168" s="440">
        <f>COUNTIFS(Datos!$D:$D,$C168,Datos!$AG:$AG,BW$1)</f>
        <v>0</v>
      </c>
      <c r="BY168" s="441"/>
      <c r="BZ168" s="422" t="str">
        <f t="shared" si="420"/>
        <v>S/D</v>
      </c>
      <c r="CA168" s="823"/>
      <c r="CB168" s="564"/>
      <c r="CC168" s="440">
        <f>COUNTIFS(Datos!$D:$D,$C168,Datos!$AG:$AG,CB$1)</f>
        <v>0</v>
      </c>
      <c r="CD168" s="441"/>
      <c r="CE168" s="422" t="str">
        <f t="shared" si="422"/>
        <v>S/D</v>
      </c>
      <c r="CF168" s="823"/>
      <c r="CG168" s="564"/>
      <c r="CH168" s="440">
        <f>COUNTIFS(Datos!$D:$D,$C168,Datos!$AG:$AG,CG$1)</f>
        <v>0</v>
      </c>
      <c r="CI168" s="441"/>
      <c r="CJ168" s="422" t="str">
        <f t="shared" si="424"/>
        <v>S/D</v>
      </c>
      <c r="CK168" s="823"/>
      <c r="CL168" s="564"/>
      <c r="CM168" s="440">
        <f>COUNTIFS(Datos!$D:$D,$C168,Datos!$AG:$AG,CL$1)</f>
        <v>0</v>
      </c>
      <c r="CN168" s="441"/>
      <c r="CO168" s="422" t="str">
        <f t="shared" si="426"/>
        <v>S/D</v>
      </c>
      <c r="CP168" s="823"/>
      <c r="CQ168" s="564"/>
      <c r="CR168" s="440">
        <f>COUNTIFS(Datos!$D:$D,$C168,Datos!$AG:$AG,CQ$1)</f>
        <v>0</v>
      </c>
      <c r="CS168" s="441"/>
      <c r="CT168" s="422" t="str">
        <f t="shared" si="428"/>
        <v>S/D</v>
      </c>
      <c r="CU168" s="823"/>
      <c r="CV168" s="564"/>
      <c r="CW168" s="440">
        <f>COUNTIFS(Datos!$D:$D,$C168,Datos!$AG:$AG,CV$1)</f>
        <v>0</v>
      </c>
      <c r="CX168" s="441"/>
      <c r="CY168" s="422" t="str">
        <f t="shared" si="430"/>
        <v>S/D</v>
      </c>
      <c r="CZ168" s="823"/>
      <c r="DA168" s="564"/>
      <c r="DB168" s="440">
        <f>COUNTIFS(Datos!$D:$D,$C168,Datos!$AG:$AG,DA$1)</f>
        <v>0</v>
      </c>
      <c r="DC168" s="441"/>
      <c r="DD168" s="422" t="str">
        <f t="shared" si="432"/>
        <v>S/D</v>
      </c>
      <c r="DE168" s="823"/>
      <c r="DF168" s="564"/>
      <c r="DG168" s="440">
        <f>COUNTIFS(Datos!$D:$D,$C168,Datos!$AG:$AG,DF$1)</f>
        <v>0</v>
      </c>
      <c r="DH168" s="441"/>
      <c r="DI168" s="422" t="str">
        <f t="shared" si="434"/>
        <v>S/D</v>
      </c>
      <c r="DJ168" s="823"/>
    </row>
    <row r="169" spans="1:114" s="659" customFormat="1" ht="15.75" customHeight="1" x14ac:dyDescent="0.25">
      <c r="A169" s="828" t="s">
        <v>1504</v>
      </c>
      <c r="B169" s="550" t="str">
        <f t="shared" si="393"/>
        <v>Sem52</v>
      </c>
      <c r="C169" s="423">
        <v>43822</v>
      </c>
      <c r="D169" s="831">
        <v>0.92</v>
      </c>
      <c r="E169" s="556"/>
      <c r="F169" s="436">
        <f>COUNTIFS(Datos!$D:$D,C169,Datos!$AD:$AD,$E$1)</f>
        <v>0</v>
      </c>
      <c r="G169" s="437"/>
      <c r="H169" s="420" t="str">
        <f t="shared" si="394"/>
        <v>S/D</v>
      </c>
      <c r="I169" s="821" t="str">
        <f>IFERROR(SUM(G169:G173)/SUM(F169:G173),"S/D")</f>
        <v>S/D</v>
      </c>
      <c r="J169" s="565"/>
      <c r="K169" s="436">
        <f>COUNTIFS(Datos!D:D,C169,Datos!AD:AD,$J$1)</f>
        <v>0</v>
      </c>
      <c r="L169" s="437"/>
      <c r="M169" s="420" t="str">
        <f t="shared" si="395"/>
        <v>S/D</v>
      </c>
      <c r="N169" s="834" t="str">
        <f>IFERROR(SUM(L169:L173)/SUM(K169:L173),"S/D")</f>
        <v>S/D</v>
      </c>
      <c r="O169" s="565"/>
      <c r="P169" s="436">
        <f>COUNTIFS(Datos!$D:$D,C169,Datos!$AD:$AD,$O$1)</f>
        <v>0</v>
      </c>
      <c r="Q169" s="437"/>
      <c r="R169" s="420" t="str">
        <f t="shared" si="396"/>
        <v>S/D</v>
      </c>
      <c r="S169" s="821" t="str">
        <f t="shared" ref="S169" si="536">IFERROR(SUM(Q169:Q173)/SUM(P169:Q173),"S/D")</f>
        <v>S/D</v>
      </c>
      <c r="T169" s="565"/>
      <c r="U169" s="436">
        <f>COUNTIFS(Datos!$D:$D,C169,Datos!$AD:$AD,$T$1)</f>
        <v>0</v>
      </c>
      <c r="V169" s="437"/>
      <c r="W169" s="420" t="str">
        <f t="shared" si="398"/>
        <v>S/D</v>
      </c>
      <c r="X169" s="821" t="str">
        <f t="shared" ref="X169" si="537">IFERROR(SUM(V169:V173)/SUM(U169:V173),"S/D")</f>
        <v>S/D</v>
      </c>
      <c r="Y169" s="565"/>
      <c r="Z169" s="436">
        <f>COUNTIFS(Datos!$D:$D,C169,Datos!$AD:$AD,$Y$1)</f>
        <v>0</v>
      </c>
      <c r="AA169" s="437"/>
      <c r="AB169" s="420" t="str">
        <f t="shared" si="400"/>
        <v>S/D</v>
      </c>
      <c r="AC169" s="821" t="str">
        <f t="shared" ref="AC169" si="538">IFERROR(SUM(AA169:AA173)/SUM(Z169:AA173),"S/D")</f>
        <v>S/D</v>
      </c>
      <c r="AD169" s="565"/>
      <c r="AE169" s="436">
        <f>COUNTIFS(Datos!$D:$D,C169,Datos!$AD:$AD,$AD$1)</f>
        <v>0</v>
      </c>
      <c r="AF169" s="437"/>
      <c r="AG169" s="420" t="str">
        <f t="shared" si="402"/>
        <v>S/D</v>
      </c>
      <c r="AH169" s="821" t="str">
        <f t="shared" ref="AH169" si="539">IFERROR(SUM(AF169:AF173)/SUM(AE169:AF173),"S/D")</f>
        <v>S/D</v>
      </c>
      <c r="AI169" s="565"/>
      <c r="AJ169" s="436">
        <f>COUNTIFS(Datos!$D:$D,C169,Datos!$AD:$AD,$AI$1)</f>
        <v>0</v>
      </c>
      <c r="AK169" s="437"/>
      <c r="AL169" s="420" t="str">
        <f t="shared" si="404"/>
        <v>S/D</v>
      </c>
      <c r="AM169" s="821" t="str">
        <f t="shared" ref="AM169" si="540">IFERROR(SUM(AK169:AK173)/SUM(AJ169:AK173),"S/D")</f>
        <v>S/D</v>
      </c>
      <c r="AN169" s="565"/>
      <c r="AO169" s="436">
        <f>COUNTIFS(Datos!$D:$D,C169,Datos!$AD:$AD,$AN$1)</f>
        <v>0</v>
      </c>
      <c r="AP169" s="437"/>
      <c r="AQ169" s="420" t="str">
        <f t="shared" si="406"/>
        <v>S/D</v>
      </c>
      <c r="AR169" s="821" t="str">
        <f t="shared" ref="AR169" si="541">IFERROR(SUM(AP169:AP173)/SUM(AO169:AP173),"S/D")</f>
        <v>S/D</v>
      </c>
      <c r="AS169" s="565"/>
      <c r="AT169" s="436">
        <f>COUNTIFS(Datos!$D:$D,C169,Datos!$AD:$AD,$AS$1)</f>
        <v>0</v>
      </c>
      <c r="AU169" s="437"/>
      <c r="AV169" s="420" t="str">
        <f t="shared" si="408"/>
        <v>S/D</v>
      </c>
      <c r="AW169" s="821" t="str">
        <f t="shared" ref="AW169" si="542">IFERROR(SUM(AU169:AU173)/SUM(AT169:AU173),"S/D")</f>
        <v>S/D</v>
      </c>
      <c r="AX169" s="565"/>
      <c r="AY169" s="436">
        <f>COUNTIFS(Datos!$D:$D,C169,Datos!$AD:$AD,$AX$1)</f>
        <v>0</v>
      </c>
      <c r="AZ169" s="437"/>
      <c r="BA169" s="420" t="str">
        <f t="shared" si="410"/>
        <v>S/D</v>
      </c>
      <c r="BB169" s="821" t="str">
        <f t="shared" ref="BB169" si="543">IFERROR(SUM(AZ169:AZ173)/SUM(AY169:AZ173),"S/D")</f>
        <v>S/D</v>
      </c>
      <c r="BC169" s="565"/>
      <c r="BD169" s="436">
        <f>COUNTIFS(Datos!$D:$D,C169,Datos!$AD:$AD,$BC$1)</f>
        <v>0</v>
      </c>
      <c r="BE169" s="437"/>
      <c r="BF169" s="420" t="str">
        <f t="shared" si="412"/>
        <v>S/D</v>
      </c>
      <c r="BG169" s="821" t="str">
        <f t="shared" ref="BG169" si="544">IFERROR(SUM(BE169:BE173)/SUM(BD169:BE173),"S/D")</f>
        <v>S/D</v>
      </c>
      <c r="BH169" s="565"/>
      <c r="BI169" s="436">
        <f>COUNTIFS(Datos!$D:$D,$C169,Datos!$AD:$AD,BH$1)</f>
        <v>0</v>
      </c>
      <c r="BJ169" s="437"/>
      <c r="BK169" s="420" t="str">
        <f t="shared" si="414"/>
        <v>S/D</v>
      </c>
      <c r="BL169" s="821" t="str">
        <f t="shared" ref="BL169" si="545">IFERROR(SUM(BJ169:BJ173)/SUM(BI169:BJ173),"S/D")</f>
        <v>S/D</v>
      </c>
      <c r="BM169" s="565"/>
      <c r="BN169" s="436">
        <f>COUNTIFS(Datos!$D:$D,$C169,Datos!$AD:$AD,BM$1)</f>
        <v>0</v>
      </c>
      <c r="BO169" s="437"/>
      <c r="BP169" s="420" t="str">
        <f t="shared" si="416"/>
        <v>S/D</v>
      </c>
      <c r="BQ169" s="821" t="str">
        <f t="shared" ref="BQ169" si="546">IFERROR(SUM(BO169:BO173)/SUM(BN169:BO173),"S/D")</f>
        <v>S/D</v>
      </c>
      <c r="BR169" s="565"/>
      <c r="BS169" s="436">
        <f>COUNTIFS(Datos!$D:$D,$C169,Datos!$AG:$AG,BR$1)</f>
        <v>0</v>
      </c>
      <c r="BT169" s="437"/>
      <c r="BU169" s="420" t="str">
        <f t="shared" si="418"/>
        <v>S/D</v>
      </c>
      <c r="BV169" s="821" t="str">
        <f t="shared" ref="BV169" si="547">IFERROR(SUM(BT169:BT173)/SUM(BS169:BT173),"S/D")</f>
        <v>S/D</v>
      </c>
      <c r="BW169" s="565"/>
      <c r="BX169" s="436">
        <f>COUNTIFS(Datos!$D:$D,$C169,Datos!$AG:$AG,BW$1)</f>
        <v>0</v>
      </c>
      <c r="BY169" s="437"/>
      <c r="BZ169" s="420" t="str">
        <f t="shared" si="420"/>
        <v>S/D</v>
      </c>
      <c r="CA169" s="821" t="str">
        <f t="shared" ref="CA169" si="548">IFERROR(SUM(BY169:BY173)/SUM(BX169:BY173),"S/D")</f>
        <v>S/D</v>
      </c>
      <c r="CB169" s="565"/>
      <c r="CC169" s="436">
        <f>COUNTIFS(Datos!$D:$D,$C169,Datos!$AG:$AG,CB$1)</f>
        <v>0</v>
      </c>
      <c r="CD169" s="437"/>
      <c r="CE169" s="420" t="str">
        <f t="shared" si="422"/>
        <v>S/D</v>
      </c>
      <c r="CF169" s="821" t="str">
        <f t="shared" ref="CF169" si="549">IFERROR(SUM(CD169:CD173)/SUM(CC169:CD173),"S/D")</f>
        <v>S/D</v>
      </c>
      <c r="CG169" s="565"/>
      <c r="CH169" s="436">
        <f>COUNTIFS(Datos!$D:$D,$C169,Datos!$AG:$AG,CG$1)</f>
        <v>0</v>
      </c>
      <c r="CI169" s="437"/>
      <c r="CJ169" s="420" t="str">
        <f t="shared" si="424"/>
        <v>S/D</v>
      </c>
      <c r="CK169" s="821" t="str">
        <f t="shared" ref="CK169" si="550">IFERROR(SUM(CI169:CI173)/SUM(CH169:CI173),"S/D")</f>
        <v>S/D</v>
      </c>
      <c r="CL169" s="565"/>
      <c r="CM169" s="436">
        <f>COUNTIFS(Datos!$D:$D,$C169,Datos!$AG:$AG,CL$1)</f>
        <v>0</v>
      </c>
      <c r="CN169" s="437"/>
      <c r="CO169" s="420" t="str">
        <f t="shared" si="426"/>
        <v>S/D</v>
      </c>
      <c r="CP169" s="821" t="str">
        <f t="shared" ref="CP169" si="551">IFERROR(SUM(CN169:CN173)/SUM(CM169:CN173),"S/D")</f>
        <v>S/D</v>
      </c>
      <c r="CQ169" s="565"/>
      <c r="CR169" s="436">
        <f>COUNTIFS(Datos!$D:$D,$C169,Datos!$AG:$AG,CQ$1)</f>
        <v>0</v>
      </c>
      <c r="CS169" s="437"/>
      <c r="CT169" s="420" t="str">
        <f t="shared" si="428"/>
        <v>S/D</v>
      </c>
      <c r="CU169" s="821" t="str">
        <f t="shared" ref="CU169" si="552">IFERROR(SUM(CS169:CS173)/SUM(CR169:CS173),"S/D")</f>
        <v>S/D</v>
      </c>
      <c r="CV169" s="565"/>
      <c r="CW169" s="436">
        <f>COUNTIFS(Datos!$D:$D,$C169,Datos!$AG:$AG,CV$1)</f>
        <v>0</v>
      </c>
      <c r="CX169" s="437"/>
      <c r="CY169" s="420" t="str">
        <f t="shared" si="430"/>
        <v>S/D</v>
      </c>
      <c r="CZ169" s="821" t="str">
        <f t="shared" ref="CZ169" si="553">IFERROR(SUM(CX169:CX173)/SUM(CW169:CX173),"S/D")</f>
        <v>S/D</v>
      </c>
      <c r="DA169" s="565"/>
      <c r="DB169" s="436">
        <f>COUNTIFS(Datos!$D:$D,$C169,Datos!$AG:$AG,DA$1)</f>
        <v>0</v>
      </c>
      <c r="DC169" s="437"/>
      <c r="DD169" s="420" t="str">
        <f t="shared" si="432"/>
        <v>S/D</v>
      </c>
      <c r="DE169" s="821" t="str">
        <f t="shared" ref="DE169" si="554">IFERROR(SUM(DC169:DC173)/SUM(DB169:DC173),"S/D")</f>
        <v>S/D</v>
      </c>
      <c r="DF169" s="565"/>
      <c r="DG169" s="436">
        <f>COUNTIFS(Datos!$D:$D,$C169,Datos!$AG:$AG,DF$1)</f>
        <v>0</v>
      </c>
      <c r="DH169" s="437"/>
      <c r="DI169" s="420" t="str">
        <f t="shared" si="434"/>
        <v>S/D</v>
      </c>
      <c r="DJ169" s="821" t="str">
        <f t="shared" ref="DJ169" si="555">IFERROR(SUM(DH169:DH173)/SUM(DG169:DH173),"S/D")</f>
        <v>S/D</v>
      </c>
    </row>
    <row r="170" spans="1:114" s="659" customFormat="1" ht="15.75" customHeight="1" x14ac:dyDescent="0.25">
      <c r="A170" s="829"/>
      <c r="B170" s="550" t="str">
        <f t="shared" si="393"/>
        <v>Sem52</v>
      </c>
      <c r="C170" s="423">
        <v>43823</v>
      </c>
      <c r="D170" s="832"/>
      <c r="E170" s="554"/>
      <c r="F170" s="432">
        <f>COUNTIFS(Datos!$D:$D,C170,Datos!$AD:$AD,$E$1)</f>
        <v>0</v>
      </c>
      <c r="G170" s="131"/>
      <c r="H170" s="421" t="str">
        <f t="shared" si="394"/>
        <v>S/D</v>
      </c>
      <c r="I170" s="822"/>
      <c r="J170" s="563"/>
      <c r="K170" s="432">
        <f>COUNTIFS(Datos!D:D,C170,Datos!AD:AD,$J$1)</f>
        <v>0</v>
      </c>
      <c r="L170" s="131"/>
      <c r="M170" s="421" t="str">
        <f t="shared" si="395"/>
        <v>S/D</v>
      </c>
      <c r="N170" s="835"/>
      <c r="O170" s="563"/>
      <c r="P170" s="432">
        <f>COUNTIFS(Datos!$D:$D,C170,Datos!$AD:$AD,$O$1)</f>
        <v>0</v>
      </c>
      <c r="Q170" s="131"/>
      <c r="R170" s="421" t="str">
        <f t="shared" si="396"/>
        <v>S/D</v>
      </c>
      <c r="S170" s="822"/>
      <c r="T170" s="563"/>
      <c r="U170" s="432">
        <f>COUNTIFS(Datos!$D:$D,C170,Datos!$AD:$AD,$T$1)</f>
        <v>0</v>
      </c>
      <c r="V170" s="131"/>
      <c r="W170" s="421" t="str">
        <f t="shared" si="398"/>
        <v>S/D</v>
      </c>
      <c r="X170" s="822"/>
      <c r="Y170" s="563"/>
      <c r="Z170" s="432">
        <f>COUNTIFS(Datos!$D:$D,C170,Datos!$AD:$AD,$Y$1)</f>
        <v>0</v>
      </c>
      <c r="AA170" s="131"/>
      <c r="AB170" s="421" t="str">
        <f t="shared" si="400"/>
        <v>S/D</v>
      </c>
      <c r="AC170" s="822"/>
      <c r="AD170" s="563"/>
      <c r="AE170" s="432">
        <f>COUNTIFS(Datos!$D:$D,C170,Datos!$AD:$AD,$AD$1)</f>
        <v>0</v>
      </c>
      <c r="AF170" s="131"/>
      <c r="AG170" s="421" t="str">
        <f t="shared" si="402"/>
        <v>S/D</v>
      </c>
      <c r="AH170" s="822"/>
      <c r="AI170" s="563"/>
      <c r="AJ170" s="432">
        <f>COUNTIFS(Datos!$D:$D,C170,Datos!$AD:$AD,$AI$1)</f>
        <v>0</v>
      </c>
      <c r="AK170" s="131"/>
      <c r="AL170" s="421" t="str">
        <f t="shared" si="404"/>
        <v>S/D</v>
      </c>
      <c r="AM170" s="822"/>
      <c r="AN170" s="563"/>
      <c r="AO170" s="432">
        <f>COUNTIFS(Datos!$D:$D,C170,Datos!$AD:$AD,$AN$1)</f>
        <v>0</v>
      </c>
      <c r="AP170" s="131"/>
      <c r="AQ170" s="421" t="str">
        <f t="shared" si="406"/>
        <v>S/D</v>
      </c>
      <c r="AR170" s="822"/>
      <c r="AS170" s="563"/>
      <c r="AT170" s="432">
        <f>COUNTIFS(Datos!$D:$D,C170,Datos!$AD:$AD,$AS$1)</f>
        <v>0</v>
      </c>
      <c r="AU170" s="131"/>
      <c r="AV170" s="421" t="str">
        <f t="shared" si="408"/>
        <v>S/D</v>
      </c>
      <c r="AW170" s="822"/>
      <c r="AX170" s="563"/>
      <c r="AY170" s="432">
        <f>COUNTIFS(Datos!$D:$D,C170,Datos!$AD:$AD,$AX$1)</f>
        <v>0</v>
      </c>
      <c r="AZ170" s="131"/>
      <c r="BA170" s="421" t="str">
        <f t="shared" si="410"/>
        <v>S/D</v>
      </c>
      <c r="BB170" s="822"/>
      <c r="BC170" s="563"/>
      <c r="BD170" s="432">
        <f>COUNTIFS(Datos!$D:$D,C170,Datos!$AD:$AD,$BC$1)</f>
        <v>0</v>
      </c>
      <c r="BE170" s="131"/>
      <c r="BF170" s="421" t="str">
        <f t="shared" si="412"/>
        <v>S/D</v>
      </c>
      <c r="BG170" s="822"/>
      <c r="BH170" s="563"/>
      <c r="BI170" s="432">
        <f>COUNTIFS(Datos!$D:$D,$C170,Datos!$AD:$AD,BH$1)</f>
        <v>0</v>
      </c>
      <c r="BJ170" s="131"/>
      <c r="BK170" s="421" t="str">
        <f t="shared" si="414"/>
        <v>S/D</v>
      </c>
      <c r="BL170" s="822"/>
      <c r="BM170" s="563"/>
      <c r="BN170" s="432">
        <f>COUNTIFS(Datos!$D:$D,$C170,Datos!$AD:$AD,BM$1)</f>
        <v>0</v>
      </c>
      <c r="BO170" s="131"/>
      <c r="BP170" s="421" t="str">
        <f t="shared" si="416"/>
        <v>S/D</v>
      </c>
      <c r="BQ170" s="822"/>
      <c r="BR170" s="563"/>
      <c r="BS170" s="432">
        <f>COUNTIFS(Datos!$D:$D,$C170,Datos!$AG:$AG,BR$1)</f>
        <v>0</v>
      </c>
      <c r="BT170" s="131"/>
      <c r="BU170" s="421" t="str">
        <f t="shared" si="418"/>
        <v>S/D</v>
      </c>
      <c r="BV170" s="822"/>
      <c r="BW170" s="563"/>
      <c r="BX170" s="432">
        <f>COUNTIFS(Datos!$D:$D,$C170,Datos!$AG:$AG,BW$1)</f>
        <v>0</v>
      </c>
      <c r="BY170" s="131"/>
      <c r="BZ170" s="421" t="str">
        <f t="shared" si="420"/>
        <v>S/D</v>
      </c>
      <c r="CA170" s="822"/>
      <c r="CB170" s="563"/>
      <c r="CC170" s="432">
        <f>COUNTIFS(Datos!$D:$D,$C170,Datos!$AG:$AG,CB$1)</f>
        <v>0</v>
      </c>
      <c r="CD170" s="131"/>
      <c r="CE170" s="421" t="str">
        <f t="shared" si="422"/>
        <v>S/D</v>
      </c>
      <c r="CF170" s="822"/>
      <c r="CG170" s="563"/>
      <c r="CH170" s="432">
        <f>COUNTIFS(Datos!$D:$D,$C170,Datos!$AG:$AG,CG$1)</f>
        <v>0</v>
      </c>
      <c r="CI170" s="131"/>
      <c r="CJ170" s="421" t="str">
        <f t="shared" si="424"/>
        <v>S/D</v>
      </c>
      <c r="CK170" s="822"/>
      <c r="CL170" s="563"/>
      <c r="CM170" s="432">
        <f>COUNTIFS(Datos!$D:$D,$C170,Datos!$AG:$AG,CL$1)</f>
        <v>0</v>
      </c>
      <c r="CN170" s="131"/>
      <c r="CO170" s="421" t="str">
        <f t="shared" si="426"/>
        <v>S/D</v>
      </c>
      <c r="CP170" s="822"/>
      <c r="CQ170" s="563"/>
      <c r="CR170" s="432">
        <f>COUNTIFS(Datos!$D:$D,$C170,Datos!$AG:$AG,CQ$1)</f>
        <v>0</v>
      </c>
      <c r="CS170" s="131"/>
      <c r="CT170" s="421" t="str">
        <f t="shared" si="428"/>
        <v>S/D</v>
      </c>
      <c r="CU170" s="822"/>
      <c r="CV170" s="563"/>
      <c r="CW170" s="432">
        <f>COUNTIFS(Datos!$D:$D,$C170,Datos!$AG:$AG,CV$1)</f>
        <v>0</v>
      </c>
      <c r="CX170" s="131"/>
      <c r="CY170" s="421" t="str">
        <f t="shared" si="430"/>
        <v>S/D</v>
      </c>
      <c r="CZ170" s="822"/>
      <c r="DA170" s="563"/>
      <c r="DB170" s="432">
        <f>COUNTIFS(Datos!$D:$D,$C170,Datos!$AG:$AG,DA$1)</f>
        <v>0</v>
      </c>
      <c r="DC170" s="131"/>
      <c r="DD170" s="421" t="str">
        <f t="shared" si="432"/>
        <v>S/D</v>
      </c>
      <c r="DE170" s="822"/>
      <c r="DF170" s="563"/>
      <c r="DG170" s="432">
        <f>COUNTIFS(Datos!$D:$D,$C170,Datos!$AG:$AG,DF$1)</f>
        <v>0</v>
      </c>
      <c r="DH170" s="131"/>
      <c r="DI170" s="421" t="str">
        <f t="shared" si="434"/>
        <v>S/D</v>
      </c>
      <c r="DJ170" s="822"/>
    </row>
    <row r="171" spans="1:114" s="659" customFormat="1" ht="15.75" customHeight="1" x14ac:dyDescent="0.25">
      <c r="A171" s="829"/>
      <c r="B171" s="550" t="str">
        <f t="shared" si="393"/>
        <v>Sem52</v>
      </c>
      <c r="C171" s="423">
        <v>43824</v>
      </c>
      <c r="D171" s="832"/>
      <c r="E171" s="554"/>
      <c r="F171" s="432">
        <f>COUNTIFS(Datos!$D:$D,C171,Datos!$AD:$AD,$E$1)</f>
        <v>0</v>
      </c>
      <c r="G171" s="131"/>
      <c r="H171" s="421" t="str">
        <f t="shared" si="394"/>
        <v>S/D</v>
      </c>
      <c r="I171" s="822"/>
      <c r="J171" s="563"/>
      <c r="K171" s="432">
        <f>COUNTIFS(Datos!D:D,C171,Datos!AD:AD,$J$1)</f>
        <v>0</v>
      </c>
      <c r="L171" s="131"/>
      <c r="M171" s="421" t="str">
        <f t="shared" si="395"/>
        <v>S/D</v>
      </c>
      <c r="N171" s="835"/>
      <c r="O171" s="563"/>
      <c r="P171" s="432">
        <f>COUNTIFS(Datos!$D:$D,C171,Datos!$AD:$AD,$O$1)</f>
        <v>0</v>
      </c>
      <c r="Q171" s="131"/>
      <c r="R171" s="421" t="str">
        <f t="shared" si="396"/>
        <v>S/D</v>
      </c>
      <c r="S171" s="822"/>
      <c r="T171" s="563"/>
      <c r="U171" s="432">
        <f>COUNTIFS(Datos!$D:$D,C171,Datos!$AD:$AD,$T$1)</f>
        <v>0</v>
      </c>
      <c r="V171" s="131"/>
      <c r="W171" s="421" t="str">
        <f t="shared" si="398"/>
        <v>S/D</v>
      </c>
      <c r="X171" s="822"/>
      <c r="Y171" s="563"/>
      <c r="Z171" s="432">
        <f>COUNTIFS(Datos!$D:$D,C171,Datos!$AD:$AD,$Y$1)</f>
        <v>0</v>
      </c>
      <c r="AA171" s="131"/>
      <c r="AB171" s="421" t="str">
        <f t="shared" si="400"/>
        <v>S/D</v>
      </c>
      <c r="AC171" s="822"/>
      <c r="AD171" s="563"/>
      <c r="AE171" s="432">
        <f>COUNTIFS(Datos!$D:$D,C171,Datos!$AD:$AD,$AD$1)</f>
        <v>0</v>
      </c>
      <c r="AF171" s="131"/>
      <c r="AG171" s="421" t="str">
        <f t="shared" si="402"/>
        <v>S/D</v>
      </c>
      <c r="AH171" s="822"/>
      <c r="AI171" s="563"/>
      <c r="AJ171" s="432">
        <f>COUNTIFS(Datos!$D:$D,C171,Datos!$AD:$AD,$AI$1)</f>
        <v>0</v>
      </c>
      <c r="AK171" s="131"/>
      <c r="AL171" s="421" t="str">
        <f t="shared" si="404"/>
        <v>S/D</v>
      </c>
      <c r="AM171" s="822"/>
      <c r="AN171" s="563"/>
      <c r="AO171" s="432">
        <f>COUNTIFS(Datos!$D:$D,C171,Datos!$AD:$AD,$AN$1)</f>
        <v>0</v>
      </c>
      <c r="AP171" s="131"/>
      <c r="AQ171" s="421" t="str">
        <f t="shared" si="406"/>
        <v>S/D</v>
      </c>
      <c r="AR171" s="822"/>
      <c r="AS171" s="563"/>
      <c r="AT171" s="432">
        <f>COUNTIFS(Datos!$D:$D,C171,Datos!$AD:$AD,$AS$1)</f>
        <v>0</v>
      </c>
      <c r="AU171" s="131"/>
      <c r="AV171" s="421" t="str">
        <f t="shared" si="408"/>
        <v>S/D</v>
      </c>
      <c r="AW171" s="822"/>
      <c r="AX171" s="563"/>
      <c r="AY171" s="432">
        <f>COUNTIFS(Datos!$D:$D,C171,Datos!$AD:$AD,$AX$1)</f>
        <v>0</v>
      </c>
      <c r="AZ171" s="131"/>
      <c r="BA171" s="421" t="str">
        <f t="shared" si="410"/>
        <v>S/D</v>
      </c>
      <c r="BB171" s="822"/>
      <c r="BC171" s="563"/>
      <c r="BD171" s="432">
        <f>COUNTIFS(Datos!$D:$D,C171,Datos!$AD:$AD,$BC$1)</f>
        <v>0</v>
      </c>
      <c r="BE171" s="131"/>
      <c r="BF171" s="421" t="str">
        <f t="shared" si="412"/>
        <v>S/D</v>
      </c>
      <c r="BG171" s="822"/>
      <c r="BH171" s="563"/>
      <c r="BI171" s="432">
        <f>COUNTIFS(Datos!$D:$D,$C171,Datos!$AD:$AD,BH$1)</f>
        <v>0</v>
      </c>
      <c r="BJ171" s="131"/>
      <c r="BK171" s="421" t="str">
        <f t="shared" si="414"/>
        <v>S/D</v>
      </c>
      <c r="BL171" s="822"/>
      <c r="BM171" s="563"/>
      <c r="BN171" s="432">
        <f>COUNTIFS(Datos!$D:$D,$C171,Datos!$AD:$AD,BM$1)</f>
        <v>0</v>
      </c>
      <c r="BO171" s="131"/>
      <c r="BP171" s="421" t="str">
        <f t="shared" si="416"/>
        <v>S/D</v>
      </c>
      <c r="BQ171" s="822"/>
      <c r="BR171" s="563"/>
      <c r="BS171" s="432">
        <f>COUNTIFS(Datos!$D:$D,$C171,Datos!$AG:$AG,BR$1)</f>
        <v>0</v>
      </c>
      <c r="BT171" s="131"/>
      <c r="BU171" s="421" t="str">
        <f t="shared" si="418"/>
        <v>S/D</v>
      </c>
      <c r="BV171" s="822"/>
      <c r="BW171" s="563"/>
      <c r="BX171" s="432">
        <f>COUNTIFS(Datos!$D:$D,$C171,Datos!$AG:$AG,BW$1)</f>
        <v>0</v>
      </c>
      <c r="BY171" s="131"/>
      <c r="BZ171" s="421" t="str">
        <f t="shared" si="420"/>
        <v>S/D</v>
      </c>
      <c r="CA171" s="822"/>
      <c r="CB171" s="563"/>
      <c r="CC171" s="432">
        <f>COUNTIFS(Datos!$D:$D,$C171,Datos!$AG:$AG,CB$1)</f>
        <v>0</v>
      </c>
      <c r="CD171" s="131"/>
      <c r="CE171" s="421" t="str">
        <f t="shared" si="422"/>
        <v>S/D</v>
      </c>
      <c r="CF171" s="822"/>
      <c r="CG171" s="563"/>
      <c r="CH171" s="432">
        <f>COUNTIFS(Datos!$D:$D,$C171,Datos!$AG:$AG,CG$1)</f>
        <v>0</v>
      </c>
      <c r="CI171" s="131"/>
      <c r="CJ171" s="421" t="str">
        <f t="shared" si="424"/>
        <v>S/D</v>
      </c>
      <c r="CK171" s="822"/>
      <c r="CL171" s="563"/>
      <c r="CM171" s="432">
        <f>COUNTIFS(Datos!$D:$D,$C171,Datos!$AG:$AG,CL$1)</f>
        <v>0</v>
      </c>
      <c r="CN171" s="131"/>
      <c r="CO171" s="421" t="str">
        <f t="shared" si="426"/>
        <v>S/D</v>
      </c>
      <c r="CP171" s="822"/>
      <c r="CQ171" s="563"/>
      <c r="CR171" s="432">
        <f>COUNTIFS(Datos!$D:$D,$C171,Datos!$AG:$AG,CQ$1)</f>
        <v>0</v>
      </c>
      <c r="CS171" s="131"/>
      <c r="CT171" s="421" t="str">
        <f t="shared" si="428"/>
        <v>S/D</v>
      </c>
      <c r="CU171" s="822"/>
      <c r="CV171" s="563"/>
      <c r="CW171" s="432">
        <f>COUNTIFS(Datos!$D:$D,$C171,Datos!$AG:$AG,CV$1)</f>
        <v>0</v>
      </c>
      <c r="CX171" s="131"/>
      <c r="CY171" s="421" t="str">
        <f t="shared" si="430"/>
        <v>S/D</v>
      </c>
      <c r="CZ171" s="822"/>
      <c r="DA171" s="563"/>
      <c r="DB171" s="432">
        <f>COUNTIFS(Datos!$D:$D,$C171,Datos!$AG:$AG,DA$1)</f>
        <v>0</v>
      </c>
      <c r="DC171" s="131"/>
      <c r="DD171" s="421" t="str">
        <f t="shared" si="432"/>
        <v>S/D</v>
      </c>
      <c r="DE171" s="822"/>
      <c r="DF171" s="563"/>
      <c r="DG171" s="432">
        <f>COUNTIFS(Datos!$D:$D,$C171,Datos!$AG:$AG,DF$1)</f>
        <v>0</v>
      </c>
      <c r="DH171" s="131"/>
      <c r="DI171" s="421" t="str">
        <f t="shared" si="434"/>
        <v>S/D</v>
      </c>
      <c r="DJ171" s="822"/>
    </row>
    <row r="172" spans="1:114" s="659" customFormat="1" ht="15.75" customHeight="1" x14ac:dyDescent="0.25">
      <c r="A172" s="829"/>
      <c r="B172" s="550" t="str">
        <f t="shared" si="393"/>
        <v>Sem52</v>
      </c>
      <c r="C172" s="423">
        <v>43825</v>
      </c>
      <c r="D172" s="832"/>
      <c r="E172" s="554"/>
      <c r="F172" s="432">
        <f>COUNTIFS(Datos!$D:$D,C172,Datos!$AD:$AD,$E$1)</f>
        <v>0</v>
      </c>
      <c r="G172" s="131"/>
      <c r="H172" s="421" t="str">
        <f t="shared" si="394"/>
        <v>S/D</v>
      </c>
      <c r="I172" s="822"/>
      <c r="J172" s="563"/>
      <c r="K172" s="432">
        <f>COUNTIFS(Datos!D:D,C172,Datos!AD:AD,$J$1)</f>
        <v>0</v>
      </c>
      <c r="L172" s="131"/>
      <c r="M172" s="421" t="str">
        <f t="shared" si="395"/>
        <v>S/D</v>
      </c>
      <c r="N172" s="835"/>
      <c r="O172" s="563"/>
      <c r="P172" s="432">
        <f>COUNTIFS(Datos!$D:$D,C172,Datos!$AD:$AD,$O$1)</f>
        <v>0</v>
      </c>
      <c r="Q172" s="131"/>
      <c r="R172" s="421" t="str">
        <f t="shared" si="396"/>
        <v>S/D</v>
      </c>
      <c r="S172" s="822"/>
      <c r="T172" s="563"/>
      <c r="U172" s="432">
        <f>COUNTIFS(Datos!$D:$D,C172,Datos!$AD:$AD,$T$1)</f>
        <v>0</v>
      </c>
      <c r="V172" s="131"/>
      <c r="W172" s="421" t="str">
        <f t="shared" si="398"/>
        <v>S/D</v>
      </c>
      <c r="X172" s="822"/>
      <c r="Y172" s="563"/>
      <c r="Z172" s="432">
        <f>COUNTIFS(Datos!$D:$D,C172,Datos!$AD:$AD,$Y$1)</f>
        <v>0</v>
      </c>
      <c r="AA172" s="131"/>
      <c r="AB172" s="421" t="str">
        <f t="shared" si="400"/>
        <v>S/D</v>
      </c>
      <c r="AC172" s="822"/>
      <c r="AD172" s="563"/>
      <c r="AE172" s="432">
        <f>COUNTIFS(Datos!$D:$D,C172,Datos!$AD:$AD,$AD$1)</f>
        <v>0</v>
      </c>
      <c r="AF172" s="131"/>
      <c r="AG172" s="421" t="str">
        <f t="shared" si="402"/>
        <v>S/D</v>
      </c>
      <c r="AH172" s="822"/>
      <c r="AI172" s="563"/>
      <c r="AJ172" s="432">
        <f>COUNTIFS(Datos!$D:$D,C172,Datos!$AD:$AD,$AI$1)</f>
        <v>0</v>
      </c>
      <c r="AK172" s="131"/>
      <c r="AL172" s="421" t="str">
        <f t="shared" si="404"/>
        <v>S/D</v>
      </c>
      <c r="AM172" s="822"/>
      <c r="AN172" s="563"/>
      <c r="AO172" s="432">
        <f>COUNTIFS(Datos!$D:$D,C172,Datos!$AD:$AD,$AN$1)</f>
        <v>0</v>
      </c>
      <c r="AP172" s="131"/>
      <c r="AQ172" s="421" t="str">
        <f t="shared" si="406"/>
        <v>S/D</v>
      </c>
      <c r="AR172" s="822"/>
      <c r="AS172" s="563"/>
      <c r="AT172" s="432">
        <f>COUNTIFS(Datos!$D:$D,C172,Datos!$AD:$AD,$AS$1)</f>
        <v>0</v>
      </c>
      <c r="AU172" s="131"/>
      <c r="AV172" s="421" t="str">
        <f t="shared" si="408"/>
        <v>S/D</v>
      </c>
      <c r="AW172" s="822"/>
      <c r="AX172" s="563"/>
      <c r="AY172" s="432">
        <f>COUNTIFS(Datos!$D:$D,C172,Datos!$AD:$AD,$AX$1)</f>
        <v>0</v>
      </c>
      <c r="AZ172" s="131"/>
      <c r="BA172" s="421" t="str">
        <f t="shared" si="410"/>
        <v>S/D</v>
      </c>
      <c r="BB172" s="822"/>
      <c r="BC172" s="563"/>
      <c r="BD172" s="432">
        <f>COUNTIFS(Datos!$D:$D,C172,Datos!$AD:$AD,$BC$1)</f>
        <v>0</v>
      </c>
      <c r="BE172" s="131"/>
      <c r="BF172" s="421" t="str">
        <f t="shared" si="412"/>
        <v>S/D</v>
      </c>
      <c r="BG172" s="822"/>
      <c r="BH172" s="563"/>
      <c r="BI172" s="432">
        <f>COUNTIFS(Datos!$D:$D,$C172,Datos!$AD:$AD,BH$1)</f>
        <v>0</v>
      </c>
      <c r="BJ172" s="131"/>
      <c r="BK172" s="421" t="str">
        <f t="shared" si="414"/>
        <v>S/D</v>
      </c>
      <c r="BL172" s="822"/>
      <c r="BM172" s="563"/>
      <c r="BN172" s="432">
        <f>COUNTIFS(Datos!$D:$D,$C172,Datos!$AD:$AD,BM$1)</f>
        <v>0</v>
      </c>
      <c r="BO172" s="131"/>
      <c r="BP172" s="421" t="str">
        <f t="shared" si="416"/>
        <v>S/D</v>
      </c>
      <c r="BQ172" s="822"/>
      <c r="BR172" s="563"/>
      <c r="BS172" s="432">
        <f>COUNTIFS(Datos!$D:$D,$C172,Datos!$AG:$AG,BR$1)</f>
        <v>0</v>
      </c>
      <c r="BT172" s="131"/>
      <c r="BU172" s="421" t="str">
        <f t="shared" si="418"/>
        <v>S/D</v>
      </c>
      <c r="BV172" s="822"/>
      <c r="BW172" s="563"/>
      <c r="BX172" s="432">
        <f>COUNTIFS(Datos!$D:$D,$C172,Datos!$AG:$AG,BW$1)</f>
        <v>0</v>
      </c>
      <c r="BY172" s="131"/>
      <c r="BZ172" s="421" t="str">
        <f t="shared" si="420"/>
        <v>S/D</v>
      </c>
      <c r="CA172" s="822"/>
      <c r="CB172" s="563"/>
      <c r="CC172" s="432">
        <f>COUNTIFS(Datos!$D:$D,$C172,Datos!$AG:$AG,CB$1)</f>
        <v>0</v>
      </c>
      <c r="CD172" s="131"/>
      <c r="CE172" s="421" t="str">
        <f t="shared" si="422"/>
        <v>S/D</v>
      </c>
      <c r="CF172" s="822"/>
      <c r="CG172" s="563"/>
      <c r="CH172" s="432">
        <f>COUNTIFS(Datos!$D:$D,$C172,Datos!$AG:$AG,CG$1)</f>
        <v>0</v>
      </c>
      <c r="CI172" s="131"/>
      <c r="CJ172" s="421" t="str">
        <f t="shared" si="424"/>
        <v>S/D</v>
      </c>
      <c r="CK172" s="822"/>
      <c r="CL172" s="563"/>
      <c r="CM172" s="432">
        <f>COUNTIFS(Datos!$D:$D,$C172,Datos!$AG:$AG,CL$1)</f>
        <v>0</v>
      </c>
      <c r="CN172" s="131"/>
      <c r="CO172" s="421" t="str">
        <f t="shared" si="426"/>
        <v>S/D</v>
      </c>
      <c r="CP172" s="822"/>
      <c r="CQ172" s="563"/>
      <c r="CR172" s="432">
        <f>COUNTIFS(Datos!$D:$D,$C172,Datos!$AG:$AG,CQ$1)</f>
        <v>0</v>
      </c>
      <c r="CS172" s="131"/>
      <c r="CT172" s="421" t="str">
        <f t="shared" si="428"/>
        <v>S/D</v>
      </c>
      <c r="CU172" s="822"/>
      <c r="CV172" s="563"/>
      <c r="CW172" s="432">
        <f>COUNTIFS(Datos!$D:$D,$C172,Datos!$AG:$AG,CV$1)</f>
        <v>0</v>
      </c>
      <c r="CX172" s="131"/>
      <c r="CY172" s="421" t="str">
        <f t="shared" si="430"/>
        <v>S/D</v>
      </c>
      <c r="CZ172" s="822"/>
      <c r="DA172" s="563"/>
      <c r="DB172" s="432">
        <f>COUNTIFS(Datos!$D:$D,$C172,Datos!$AG:$AG,DA$1)</f>
        <v>0</v>
      </c>
      <c r="DC172" s="131"/>
      <c r="DD172" s="421" t="str">
        <f t="shared" si="432"/>
        <v>S/D</v>
      </c>
      <c r="DE172" s="822"/>
      <c r="DF172" s="563"/>
      <c r="DG172" s="432">
        <f>COUNTIFS(Datos!$D:$D,$C172,Datos!$AG:$AG,DF$1)</f>
        <v>0</v>
      </c>
      <c r="DH172" s="131"/>
      <c r="DI172" s="421" t="str">
        <f t="shared" si="434"/>
        <v>S/D</v>
      </c>
      <c r="DJ172" s="822"/>
    </row>
    <row r="173" spans="1:114" s="99" customFormat="1" ht="15.75" customHeight="1" thickBot="1" x14ac:dyDescent="0.3">
      <c r="A173" s="830"/>
      <c r="B173" s="551" t="str">
        <f t="shared" si="393"/>
        <v>Sem52</v>
      </c>
      <c r="C173" s="425">
        <v>43826</v>
      </c>
      <c r="D173" s="833"/>
      <c r="E173" s="555"/>
      <c r="F173" s="440">
        <f>COUNTIFS(Datos!$D:$D,C173,Datos!$AD:$AD,$E$1)</f>
        <v>0</v>
      </c>
      <c r="G173" s="441"/>
      <c r="H173" s="422" t="str">
        <f t="shared" si="394"/>
        <v>S/D</v>
      </c>
      <c r="I173" s="823"/>
      <c r="J173" s="564"/>
      <c r="K173" s="440">
        <f>COUNTIFS(Datos!D:D,C173,Datos!AD:AD,$J$1)</f>
        <v>0</v>
      </c>
      <c r="L173" s="441"/>
      <c r="M173" s="422" t="str">
        <f t="shared" si="395"/>
        <v>S/D</v>
      </c>
      <c r="N173" s="836"/>
      <c r="O173" s="564"/>
      <c r="P173" s="440">
        <f>COUNTIFS(Datos!$D:$D,C173,Datos!$AD:$AD,$O$1)</f>
        <v>0</v>
      </c>
      <c r="Q173" s="441"/>
      <c r="R173" s="422" t="str">
        <f t="shared" si="396"/>
        <v>S/D</v>
      </c>
      <c r="S173" s="823"/>
      <c r="T173" s="564"/>
      <c r="U173" s="440">
        <f>COUNTIFS(Datos!$D:$D,C173,Datos!$AD:$AD,$T$1)</f>
        <v>0</v>
      </c>
      <c r="V173" s="441"/>
      <c r="W173" s="422" t="str">
        <f t="shared" si="398"/>
        <v>S/D</v>
      </c>
      <c r="X173" s="823"/>
      <c r="Y173" s="564"/>
      <c r="Z173" s="440">
        <f>COUNTIFS(Datos!$D:$D,C173,Datos!$AD:$AD,$Y$1)</f>
        <v>0</v>
      </c>
      <c r="AA173" s="441"/>
      <c r="AB173" s="422" t="str">
        <f t="shared" si="400"/>
        <v>S/D</v>
      </c>
      <c r="AC173" s="823"/>
      <c r="AD173" s="564"/>
      <c r="AE173" s="440">
        <f>COUNTIFS(Datos!$D:$D,C173,Datos!$AD:$AD,$AD$1)</f>
        <v>0</v>
      </c>
      <c r="AF173" s="441"/>
      <c r="AG173" s="422" t="str">
        <f t="shared" si="402"/>
        <v>S/D</v>
      </c>
      <c r="AH173" s="823"/>
      <c r="AI173" s="564"/>
      <c r="AJ173" s="440">
        <f>COUNTIFS(Datos!$D:$D,C173,Datos!$AD:$AD,$AI$1)</f>
        <v>0</v>
      </c>
      <c r="AK173" s="441"/>
      <c r="AL173" s="422" t="str">
        <f t="shared" si="404"/>
        <v>S/D</v>
      </c>
      <c r="AM173" s="823"/>
      <c r="AN173" s="564"/>
      <c r="AO173" s="440">
        <f>COUNTIFS(Datos!$D:$D,C173,Datos!$AD:$AD,$AN$1)</f>
        <v>0</v>
      </c>
      <c r="AP173" s="441"/>
      <c r="AQ173" s="422" t="str">
        <f t="shared" si="406"/>
        <v>S/D</v>
      </c>
      <c r="AR173" s="823"/>
      <c r="AS173" s="564"/>
      <c r="AT173" s="440">
        <f>COUNTIFS(Datos!$D:$D,C173,Datos!$AD:$AD,$AS$1)</f>
        <v>0</v>
      </c>
      <c r="AU173" s="441"/>
      <c r="AV173" s="422" t="str">
        <f t="shared" si="408"/>
        <v>S/D</v>
      </c>
      <c r="AW173" s="823"/>
      <c r="AX173" s="564"/>
      <c r="AY173" s="440">
        <f>COUNTIFS(Datos!$D:$D,C173,Datos!$AD:$AD,$AX$1)</f>
        <v>0</v>
      </c>
      <c r="AZ173" s="441"/>
      <c r="BA173" s="422" t="str">
        <f t="shared" si="410"/>
        <v>S/D</v>
      </c>
      <c r="BB173" s="823"/>
      <c r="BC173" s="564"/>
      <c r="BD173" s="440">
        <f>COUNTIFS(Datos!$D:$D,C173,Datos!$AD:$AD,$BC$1)</f>
        <v>0</v>
      </c>
      <c r="BE173" s="441"/>
      <c r="BF173" s="422" t="str">
        <f t="shared" si="412"/>
        <v>S/D</v>
      </c>
      <c r="BG173" s="823"/>
      <c r="BH173" s="564"/>
      <c r="BI173" s="440">
        <f>COUNTIFS(Datos!$D:$D,$C173,Datos!$AD:$AD,BH$1)</f>
        <v>0</v>
      </c>
      <c r="BJ173" s="441"/>
      <c r="BK173" s="422" t="str">
        <f t="shared" si="414"/>
        <v>S/D</v>
      </c>
      <c r="BL173" s="823"/>
      <c r="BM173" s="564"/>
      <c r="BN173" s="440">
        <f>COUNTIFS(Datos!$D:$D,$C173,Datos!$AD:$AD,BM$1)</f>
        <v>0</v>
      </c>
      <c r="BO173" s="441"/>
      <c r="BP173" s="422" t="str">
        <f t="shared" si="416"/>
        <v>S/D</v>
      </c>
      <c r="BQ173" s="823"/>
      <c r="BR173" s="564"/>
      <c r="BS173" s="440">
        <f>COUNTIFS(Datos!$D:$D,$C173,Datos!$AG:$AG,BR$1)</f>
        <v>0</v>
      </c>
      <c r="BT173" s="441"/>
      <c r="BU173" s="422" t="str">
        <f t="shared" si="418"/>
        <v>S/D</v>
      </c>
      <c r="BV173" s="823"/>
      <c r="BW173" s="564"/>
      <c r="BX173" s="440">
        <f>COUNTIFS(Datos!$D:$D,$C173,Datos!$AG:$AG,BW$1)</f>
        <v>0</v>
      </c>
      <c r="BY173" s="441"/>
      <c r="BZ173" s="422" t="str">
        <f t="shared" si="420"/>
        <v>S/D</v>
      </c>
      <c r="CA173" s="823"/>
      <c r="CB173" s="564"/>
      <c r="CC173" s="440">
        <f>COUNTIFS(Datos!$D:$D,$C173,Datos!$AG:$AG,CB$1)</f>
        <v>0</v>
      </c>
      <c r="CD173" s="441"/>
      <c r="CE173" s="422" t="str">
        <f t="shared" si="422"/>
        <v>S/D</v>
      </c>
      <c r="CF173" s="823"/>
      <c r="CG173" s="564"/>
      <c r="CH173" s="440">
        <f>COUNTIFS(Datos!$D:$D,$C173,Datos!$AG:$AG,CG$1)</f>
        <v>0</v>
      </c>
      <c r="CI173" s="441"/>
      <c r="CJ173" s="422" t="str">
        <f t="shared" si="424"/>
        <v>S/D</v>
      </c>
      <c r="CK173" s="823"/>
      <c r="CL173" s="564"/>
      <c r="CM173" s="440">
        <f>COUNTIFS(Datos!$D:$D,$C173,Datos!$AG:$AG,CL$1)</f>
        <v>0</v>
      </c>
      <c r="CN173" s="441"/>
      <c r="CO173" s="422" t="str">
        <f t="shared" si="426"/>
        <v>S/D</v>
      </c>
      <c r="CP173" s="823"/>
      <c r="CQ173" s="564"/>
      <c r="CR173" s="440">
        <f>COUNTIFS(Datos!$D:$D,$C173,Datos!$AG:$AG,CQ$1)</f>
        <v>0</v>
      </c>
      <c r="CS173" s="441"/>
      <c r="CT173" s="422" t="str">
        <f t="shared" si="428"/>
        <v>S/D</v>
      </c>
      <c r="CU173" s="823"/>
      <c r="CV173" s="564"/>
      <c r="CW173" s="440">
        <f>COUNTIFS(Datos!$D:$D,$C173,Datos!$AG:$AG,CV$1)</f>
        <v>0</v>
      </c>
      <c r="CX173" s="441"/>
      <c r="CY173" s="422" t="str">
        <f t="shared" si="430"/>
        <v>S/D</v>
      </c>
      <c r="CZ173" s="823"/>
      <c r="DA173" s="564"/>
      <c r="DB173" s="440">
        <f>COUNTIFS(Datos!$D:$D,$C173,Datos!$AG:$AG,DA$1)</f>
        <v>0</v>
      </c>
      <c r="DC173" s="441"/>
      <c r="DD173" s="422" t="str">
        <f t="shared" si="432"/>
        <v>S/D</v>
      </c>
      <c r="DE173" s="823"/>
      <c r="DF173" s="564"/>
      <c r="DG173" s="440">
        <f>COUNTIFS(Datos!$D:$D,$C173,Datos!$AG:$AG,DF$1)</f>
        <v>0</v>
      </c>
      <c r="DH173" s="441"/>
      <c r="DI173" s="422" t="str">
        <f t="shared" si="434"/>
        <v>S/D</v>
      </c>
      <c r="DJ173" s="823"/>
    </row>
  </sheetData>
  <mergeCells count="863">
    <mergeCell ref="CK169:CK173"/>
    <mergeCell ref="CP169:CP173"/>
    <mergeCell ref="CU169:CU173"/>
    <mergeCell ref="CZ169:CZ173"/>
    <mergeCell ref="DE169:DE173"/>
    <mergeCell ref="DJ169:DJ173"/>
    <mergeCell ref="CK164:CK168"/>
    <mergeCell ref="CP164:CP168"/>
    <mergeCell ref="CU164:CU168"/>
    <mergeCell ref="CZ164:CZ168"/>
    <mergeCell ref="DE164:DE168"/>
    <mergeCell ref="DJ164:DJ168"/>
    <mergeCell ref="A169:A173"/>
    <mergeCell ref="D169:D173"/>
    <mergeCell ref="I169:I173"/>
    <mergeCell ref="N169:N173"/>
    <mergeCell ref="S169:S173"/>
    <mergeCell ref="X169:X173"/>
    <mergeCell ref="AC169:AC173"/>
    <mergeCell ref="AH169:AH173"/>
    <mergeCell ref="AM169:AM173"/>
    <mergeCell ref="AR169:AR173"/>
    <mergeCell ref="AW169:AW173"/>
    <mergeCell ref="BB169:BB173"/>
    <mergeCell ref="BG169:BG173"/>
    <mergeCell ref="BL169:BL173"/>
    <mergeCell ref="BQ169:BQ173"/>
    <mergeCell ref="BV169:BV173"/>
    <mergeCell ref="CA169:CA173"/>
    <mergeCell ref="CF169:CF173"/>
    <mergeCell ref="CK159:CK163"/>
    <mergeCell ref="CP159:CP163"/>
    <mergeCell ref="CU159:CU163"/>
    <mergeCell ref="CZ159:CZ163"/>
    <mergeCell ref="DE159:DE163"/>
    <mergeCell ref="DJ159:DJ163"/>
    <mergeCell ref="A164:A168"/>
    <mergeCell ref="D164:D168"/>
    <mergeCell ref="I164:I168"/>
    <mergeCell ref="N164:N168"/>
    <mergeCell ref="S164:S168"/>
    <mergeCell ref="X164:X168"/>
    <mergeCell ref="AC164:AC168"/>
    <mergeCell ref="AH164:AH168"/>
    <mergeCell ref="AM164:AM168"/>
    <mergeCell ref="AR164:AR168"/>
    <mergeCell ref="AW164:AW168"/>
    <mergeCell ref="BB164:BB168"/>
    <mergeCell ref="BG164:BG168"/>
    <mergeCell ref="BL164:BL168"/>
    <mergeCell ref="BQ164:BQ168"/>
    <mergeCell ref="BV164:BV168"/>
    <mergeCell ref="CA164:CA168"/>
    <mergeCell ref="CF164:CF168"/>
    <mergeCell ref="CK154:CK158"/>
    <mergeCell ref="CP154:CP158"/>
    <mergeCell ref="CU154:CU158"/>
    <mergeCell ref="CZ154:CZ158"/>
    <mergeCell ref="DE154:DE158"/>
    <mergeCell ref="DJ154:DJ158"/>
    <mergeCell ref="A159:A163"/>
    <mergeCell ref="D159:D163"/>
    <mergeCell ref="I159:I163"/>
    <mergeCell ref="N159:N163"/>
    <mergeCell ref="S159:S163"/>
    <mergeCell ref="X159:X163"/>
    <mergeCell ref="AC159:AC163"/>
    <mergeCell ref="AH159:AH163"/>
    <mergeCell ref="AM159:AM163"/>
    <mergeCell ref="AR159:AR163"/>
    <mergeCell ref="AW159:AW163"/>
    <mergeCell ref="BB159:BB163"/>
    <mergeCell ref="BG159:BG163"/>
    <mergeCell ref="BL159:BL163"/>
    <mergeCell ref="BQ159:BQ163"/>
    <mergeCell ref="BV159:BV163"/>
    <mergeCell ref="CA159:CA163"/>
    <mergeCell ref="CF159:CF163"/>
    <mergeCell ref="CK149:CK153"/>
    <mergeCell ref="CP149:CP153"/>
    <mergeCell ref="CU149:CU153"/>
    <mergeCell ref="CZ149:CZ153"/>
    <mergeCell ref="DE149:DE153"/>
    <mergeCell ref="DJ149:DJ153"/>
    <mergeCell ref="A154:A158"/>
    <mergeCell ref="D154:D158"/>
    <mergeCell ref="I154:I158"/>
    <mergeCell ref="N154:N158"/>
    <mergeCell ref="S154:S158"/>
    <mergeCell ref="X154:X158"/>
    <mergeCell ref="AC154:AC158"/>
    <mergeCell ref="AH154:AH158"/>
    <mergeCell ref="AM154:AM158"/>
    <mergeCell ref="AR154:AR158"/>
    <mergeCell ref="AW154:AW158"/>
    <mergeCell ref="BB154:BB158"/>
    <mergeCell ref="BG154:BG158"/>
    <mergeCell ref="BL154:BL158"/>
    <mergeCell ref="BQ154:BQ158"/>
    <mergeCell ref="BV154:BV158"/>
    <mergeCell ref="CA154:CA158"/>
    <mergeCell ref="CF154:CF158"/>
    <mergeCell ref="CK144:CK148"/>
    <mergeCell ref="CP144:CP148"/>
    <mergeCell ref="CU144:CU148"/>
    <mergeCell ref="CZ144:CZ148"/>
    <mergeCell ref="DE144:DE148"/>
    <mergeCell ref="DJ144:DJ148"/>
    <mergeCell ref="A149:A153"/>
    <mergeCell ref="D149:D153"/>
    <mergeCell ref="I149:I153"/>
    <mergeCell ref="N149:N153"/>
    <mergeCell ref="S149:S153"/>
    <mergeCell ref="X149:X153"/>
    <mergeCell ref="AC149:AC153"/>
    <mergeCell ref="AH149:AH153"/>
    <mergeCell ref="AM149:AM153"/>
    <mergeCell ref="AR149:AR153"/>
    <mergeCell ref="AW149:AW153"/>
    <mergeCell ref="BB149:BB153"/>
    <mergeCell ref="BG149:BG153"/>
    <mergeCell ref="BL149:BL153"/>
    <mergeCell ref="BQ149:BQ153"/>
    <mergeCell ref="BV149:BV153"/>
    <mergeCell ref="CA149:CA153"/>
    <mergeCell ref="CF149:CF153"/>
    <mergeCell ref="CK139:CK143"/>
    <mergeCell ref="CP139:CP143"/>
    <mergeCell ref="CU139:CU143"/>
    <mergeCell ref="CZ139:CZ143"/>
    <mergeCell ref="DE139:DE143"/>
    <mergeCell ref="DJ139:DJ143"/>
    <mergeCell ref="A144:A148"/>
    <mergeCell ref="D144:D148"/>
    <mergeCell ref="I144:I148"/>
    <mergeCell ref="N144:N148"/>
    <mergeCell ref="S144:S148"/>
    <mergeCell ref="X144:X148"/>
    <mergeCell ref="AC144:AC148"/>
    <mergeCell ref="AH144:AH148"/>
    <mergeCell ref="AM144:AM148"/>
    <mergeCell ref="AR144:AR148"/>
    <mergeCell ref="AW144:AW148"/>
    <mergeCell ref="BB144:BB148"/>
    <mergeCell ref="BG144:BG148"/>
    <mergeCell ref="BL144:BL148"/>
    <mergeCell ref="BQ144:BQ148"/>
    <mergeCell ref="BV144:BV148"/>
    <mergeCell ref="CA144:CA148"/>
    <mergeCell ref="CF144:CF148"/>
    <mergeCell ref="CK134:CK138"/>
    <mergeCell ref="CP134:CP138"/>
    <mergeCell ref="CU134:CU138"/>
    <mergeCell ref="CZ134:CZ138"/>
    <mergeCell ref="DE134:DE138"/>
    <mergeCell ref="DJ134:DJ138"/>
    <mergeCell ref="A139:A143"/>
    <mergeCell ref="D139:D143"/>
    <mergeCell ref="I139:I143"/>
    <mergeCell ref="N139:N143"/>
    <mergeCell ref="S139:S143"/>
    <mergeCell ref="X139:X143"/>
    <mergeCell ref="AC139:AC143"/>
    <mergeCell ref="AH139:AH143"/>
    <mergeCell ref="AM139:AM143"/>
    <mergeCell ref="AR139:AR143"/>
    <mergeCell ref="AW139:AW143"/>
    <mergeCell ref="BB139:BB143"/>
    <mergeCell ref="BG139:BG143"/>
    <mergeCell ref="BL139:BL143"/>
    <mergeCell ref="BQ139:BQ143"/>
    <mergeCell ref="BV139:BV143"/>
    <mergeCell ref="CA139:CA143"/>
    <mergeCell ref="CF139:CF143"/>
    <mergeCell ref="AR134:AR138"/>
    <mergeCell ref="AW134:AW138"/>
    <mergeCell ref="BB134:BB138"/>
    <mergeCell ref="BG134:BG138"/>
    <mergeCell ref="BL134:BL138"/>
    <mergeCell ref="BQ134:BQ138"/>
    <mergeCell ref="BV134:BV138"/>
    <mergeCell ref="CA134:CA138"/>
    <mergeCell ref="CF134:CF138"/>
    <mergeCell ref="A134:A138"/>
    <mergeCell ref="D134:D138"/>
    <mergeCell ref="I134:I138"/>
    <mergeCell ref="N134:N138"/>
    <mergeCell ref="S134:S138"/>
    <mergeCell ref="X134:X138"/>
    <mergeCell ref="AC134:AC138"/>
    <mergeCell ref="AH134:AH138"/>
    <mergeCell ref="AM134:AM138"/>
    <mergeCell ref="CK129:CK133"/>
    <mergeCell ref="CP129:CP133"/>
    <mergeCell ref="CU129:CU133"/>
    <mergeCell ref="CZ129:CZ133"/>
    <mergeCell ref="DE129:DE133"/>
    <mergeCell ref="DJ129:DJ133"/>
    <mergeCell ref="AR129:AR133"/>
    <mergeCell ref="AW129:AW133"/>
    <mergeCell ref="BB129:BB133"/>
    <mergeCell ref="BG129:BG133"/>
    <mergeCell ref="BL129:BL133"/>
    <mergeCell ref="BQ129:BQ133"/>
    <mergeCell ref="BV129:BV133"/>
    <mergeCell ref="CA129:CA133"/>
    <mergeCell ref="CF129:CF133"/>
    <mergeCell ref="A129:A133"/>
    <mergeCell ref="D129:D133"/>
    <mergeCell ref="I129:I133"/>
    <mergeCell ref="N129:N133"/>
    <mergeCell ref="S129:S133"/>
    <mergeCell ref="X129:X133"/>
    <mergeCell ref="AC129:AC133"/>
    <mergeCell ref="AH129:AH133"/>
    <mergeCell ref="AM129:AM133"/>
    <mergeCell ref="BV84:BV88"/>
    <mergeCell ref="BV89:BV93"/>
    <mergeCell ref="BV94:BV98"/>
    <mergeCell ref="BV99:BV103"/>
    <mergeCell ref="BV104:BV108"/>
    <mergeCell ref="BV109:BV113"/>
    <mergeCell ref="BV114:BV118"/>
    <mergeCell ref="BV119:BV123"/>
    <mergeCell ref="BV39:BV43"/>
    <mergeCell ref="BV44:BV48"/>
    <mergeCell ref="BV49:BV53"/>
    <mergeCell ref="BV54:BV58"/>
    <mergeCell ref="BV59:BV63"/>
    <mergeCell ref="BV64:BV68"/>
    <mergeCell ref="BV69:BV73"/>
    <mergeCell ref="BV74:BV78"/>
    <mergeCell ref="BV79:BV83"/>
    <mergeCell ref="BR1:BV1"/>
    <mergeCell ref="BV3:BV6"/>
    <mergeCell ref="BV7:BV11"/>
    <mergeCell ref="BV12:BV16"/>
    <mergeCell ref="BV17:BV21"/>
    <mergeCell ref="BV22:BV26"/>
    <mergeCell ref="BV27:BV29"/>
    <mergeCell ref="BV30:BV32"/>
    <mergeCell ref="BV33:BV37"/>
    <mergeCell ref="AR119:AR123"/>
    <mergeCell ref="AW119:AW123"/>
    <mergeCell ref="BB119:BB123"/>
    <mergeCell ref="BG119:BG123"/>
    <mergeCell ref="BL119:BL123"/>
    <mergeCell ref="A119:A123"/>
    <mergeCell ref="D119:D123"/>
    <mergeCell ref="I119:I123"/>
    <mergeCell ref="N119:N123"/>
    <mergeCell ref="S119:S123"/>
    <mergeCell ref="X119:X123"/>
    <mergeCell ref="AC119:AC123"/>
    <mergeCell ref="AH119:AH123"/>
    <mergeCell ref="AM119:AM123"/>
    <mergeCell ref="AH3:AH6"/>
    <mergeCell ref="AH7:AH11"/>
    <mergeCell ref="AH12:AH16"/>
    <mergeCell ref="AH17:AH21"/>
    <mergeCell ref="AH22:AH26"/>
    <mergeCell ref="AM3:AM6"/>
    <mergeCell ref="AM7:AM11"/>
    <mergeCell ref="A1:D1"/>
    <mergeCell ref="A69:A73"/>
    <mergeCell ref="N54:N58"/>
    <mergeCell ref="N59:N63"/>
    <mergeCell ref="N64:N68"/>
    <mergeCell ref="N69:N73"/>
    <mergeCell ref="N27:N29"/>
    <mergeCell ref="N30:N32"/>
    <mergeCell ref="N33:N37"/>
    <mergeCell ref="N39:N43"/>
    <mergeCell ref="D27:D29"/>
    <mergeCell ref="D30:D32"/>
    <mergeCell ref="AH27:AH29"/>
    <mergeCell ref="AH30:AH32"/>
    <mergeCell ref="AH33:AH37"/>
    <mergeCell ref="AH39:AH43"/>
    <mergeCell ref="D12:D16"/>
    <mergeCell ref="A74:A78"/>
    <mergeCell ref="A79:A83"/>
    <mergeCell ref="A84:A88"/>
    <mergeCell ref="N3:N6"/>
    <mergeCell ref="N7:N11"/>
    <mergeCell ref="N12:N16"/>
    <mergeCell ref="N17:N21"/>
    <mergeCell ref="N22:N26"/>
    <mergeCell ref="A3:A6"/>
    <mergeCell ref="A7:A11"/>
    <mergeCell ref="A12:A16"/>
    <mergeCell ref="A17:A21"/>
    <mergeCell ref="A22:A26"/>
    <mergeCell ref="A27:A29"/>
    <mergeCell ref="A30:A32"/>
    <mergeCell ref="A49:A53"/>
    <mergeCell ref="A54:A58"/>
    <mergeCell ref="A59:A63"/>
    <mergeCell ref="A64:A68"/>
    <mergeCell ref="A33:A37"/>
    <mergeCell ref="A39:A43"/>
    <mergeCell ref="A44:A48"/>
    <mergeCell ref="N44:N48"/>
    <mergeCell ref="N49:N53"/>
    <mergeCell ref="S74:S78"/>
    <mergeCell ref="S79:S83"/>
    <mergeCell ref="S84:S88"/>
    <mergeCell ref="I3:I6"/>
    <mergeCell ref="I7:I11"/>
    <mergeCell ref="I12:I16"/>
    <mergeCell ref="I17:I21"/>
    <mergeCell ref="I22:I26"/>
    <mergeCell ref="S33:S37"/>
    <mergeCell ref="S39:S43"/>
    <mergeCell ref="S44:S48"/>
    <mergeCell ref="S49:S53"/>
    <mergeCell ref="S54:S58"/>
    <mergeCell ref="S59:S63"/>
    <mergeCell ref="N74:N78"/>
    <mergeCell ref="N79:N83"/>
    <mergeCell ref="N84:N88"/>
    <mergeCell ref="S3:S6"/>
    <mergeCell ref="S7:S11"/>
    <mergeCell ref="S12:S16"/>
    <mergeCell ref="S17:S21"/>
    <mergeCell ref="S22:S26"/>
    <mergeCell ref="S27:S29"/>
    <mergeCell ref="S30:S32"/>
    <mergeCell ref="I84:I88"/>
    <mergeCell ref="X3:X6"/>
    <mergeCell ref="X7:X11"/>
    <mergeCell ref="X12:X16"/>
    <mergeCell ref="X17:X21"/>
    <mergeCell ref="X22:X26"/>
    <mergeCell ref="X27:X29"/>
    <mergeCell ref="X30:X32"/>
    <mergeCell ref="X33:X37"/>
    <mergeCell ref="X39:X43"/>
    <mergeCell ref="I54:I58"/>
    <mergeCell ref="I59:I63"/>
    <mergeCell ref="I64:I68"/>
    <mergeCell ref="I69:I73"/>
    <mergeCell ref="I74:I78"/>
    <mergeCell ref="I79:I83"/>
    <mergeCell ref="I27:I29"/>
    <mergeCell ref="I30:I32"/>
    <mergeCell ref="I33:I37"/>
    <mergeCell ref="I39:I43"/>
    <mergeCell ref="I44:I48"/>
    <mergeCell ref="I49:I53"/>
    <mergeCell ref="S64:S68"/>
    <mergeCell ref="S69:S73"/>
    <mergeCell ref="X74:X78"/>
    <mergeCell ref="X79:X83"/>
    <mergeCell ref="X84:X88"/>
    <mergeCell ref="AC3:AC6"/>
    <mergeCell ref="AC7:AC11"/>
    <mergeCell ref="AC12:AC16"/>
    <mergeCell ref="AC17:AC21"/>
    <mergeCell ref="AC22:AC26"/>
    <mergeCell ref="AC27:AC29"/>
    <mergeCell ref="AC30:AC32"/>
    <mergeCell ref="X44:X48"/>
    <mergeCell ref="X49:X53"/>
    <mergeCell ref="X54:X58"/>
    <mergeCell ref="X59:X63"/>
    <mergeCell ref="X64:X68"/>
    <mergeCell ref="X69:X73"/>
    <mergeCell ref="AC79:AC83"/>
    <mergeCell ref="AC84:AC88"/>
    <mergeCell ref="AC33:AC37"/>
    <mergeCell ref="AC39:AC43"/>
    <mergeCell ref="AC44:AC48"/>
    <mergeCell ref="AC49:AC53"/>
    <mergeCell ref="AC54:AC58"/>
    <mergeCell ref="AC59:AC63"/>
    <mergeCell ref="D17:D21"/>
    <mergeCell ref="D22:D26"/>
    <mergeCell ref="AH44:AH48"/>
    <mergeCell ref="AH49:AH53"/>
    <mergeCell ref="AM12:AM16"/>
    <mergeCell ref="AM17:AM21"/>
    <mergeCell ref="AM22:AM26"/>
    <mergeCell ref="AM27:AM29"/>
    <mergeCell ref="AM30:AM32"/>
    <mergeCell ref="AM33:AM37"/>
    <mergeCell ref="AM39:AM43"/>
    <mergeCell ref="AM49:AM53"/>
    <mergeCell ref="AM54:AM58"/>
    <mergeCell ref="AM59:AM63"/>
    <mergeCell ref="AM64:AM68"/>
    <mergeCell ref="AM69:AM73"/>
    <mergeCell ref="AH84:AH88"/>
    <mergeCell ref="AH54:AH58"/>
    <mergeCell ref="AH59:AH63"/>
    <mergeCell ref="AH64:AH68"/>
    <mergeCell ref="AH69:AH73"/>
    <mergeCell ref="AH74:AH78"/>
    <mergeCell ref="AH79:AH83"/>
    <mergeCell ref="AC64:AC68"/>
    <mergeCell ref="AC69:AC73"/>
    <mergeCell ref="AC74:AC78"/>
    <mergeCell ref="D64:D68"/>
    <mergeCell ref="D69:D73"/>
    <mergeCell ref="D74:D78"/>
    <mergeCell ref="D79:D83"/>
    <mergeCell ref="D84:D88"/>
    <mergeCell ref="AR3:AR6"/>
    <mergeCell ref="AR7:AR11"/>
    <mergeCell ref="AR12:AR16"/>
    <mergeCell ref="AR17:AR21"/>
    <mergeCell ref="D33:D37"/>
    <mergeCell ref="D39:D43"/>
    <mergeCell ref="D44:D48"/>
    <mergeCell ref="D49:D53"/>
    <mergeCell ref="D54:D58"/>
    <mergeCell ref="D59:D63"/>
    <mergeCell ref="AM74:AM78"/>
    <mergeCell ref="AM79:AM83"/>
    <mergeCell ref="AM84:AM88"/>
    <mergeCell ref="D3:D6"/>
    <mergeCell ref="D7:D11"/>
    <mergeCell ref="AM44:AM48"/>
    <mergeCell ref="AW3:AW6"/>
    <mergeCell ref="AW7:AW11"/>
    <mergeCell ref="AW12:AW16"/>
    <mergeCell ref="AW17:AW21"/>
    <mergeCell ref="AW22:AW26"/>
    <mergeCell ref="AW27:AW29"/>
    <mergeCell ref="AW30:AW32"/>
    <mergeCell ref="AR49:AR53"/>
    <mergeCell ref="AR54:AR58"/>
    <mergeCell ref="AR22:AR26"/>
    <mergeCell ref="AR27:AR29"/>
    <mergeCell ref="AR30:AR32"/>
    <mergeCell ref="AR33:AR37"/>
    <mergeCell ref="AR39:AR43"/>
    <mergeCell ref="AR44:AR48"/>
    <mergeCell ref="BB7:BB11"/>
    <mergeCell ref="BB12:BB16"/>
    <mergeCell ref="BB17:BB21"/>
    <mergeCell ref="BB22:BB26"/>
    <mergeCell ref="BB27:BB29"/>
    <mergeCell ref="BB30:BB32"/>
    <mergeCell ref="BB33:BB37"/>
    <mergeCell ref="AW79:AW83"/>
    <mergeCell ref="AR84:AR88"/>
    <mergeCell ref="AR59:AR63"/>
    <mergeCell ref="AR64:AR68"/>
    <mergeCell ref="AR69:AR73"/>
    <mergeCell ref="AR74:AR78"/>
    <mergeCell ref="AW64:AW68"/>
    <mergeCell ref="AW69:AW73"/>
    <mergeCell ref="AW74:AW78"/>
    <mergeCell ref="AW59:AW63"/>
    <mergeCell ref="BL3:BL6"/>
    <mergeCell ref="BL7:BL11"/>
    <mergeCell ref="BL12:BL16"/>
    <mergeCell ref="BL17:BL21"/>
    <mergeCell ref="BL22:BL26"/>
    <mergeCell ref="BL27:BL29"/>
    <mergeCell ref="BL30:BL32"/>
    <mergeCell ref="BL33:BL37"/>
    <mergeCell ref="A89:A93"/>
    <mergeCell ref="D89:D93"/>
    <mergeCell ref="I89:I93"/>
    <mergeCell ref="N89:N93"/>
    <mergeCell ref="S89:S93"/>
    <mergeCell ref="X89:X93"/>
    <mergeCell ref="AC89:AC93"/>
    <mergeCell ref="AH89:AH93"/>
    <mergeCell ref="AM89:AM93"/>
    <mergeCell ref="BB49:BB53"/>
    <mergeCell ref="BB54:BB58"/>
    <mergeCell ref="BB59:BB63"/>
    <mergeCell ref="BB64:BB68"/>
    <mergeCell ref="BB69:BB73"/>
    <mergeCell ref="BB74:BB78"/>
    <mergeCell ref="BB79:BB83"/>
    <mergeCell ref="AR89:AR93"/>
    <mergeCell ref="AW89:AW93"/>
    <mergeCell ref="BB89:BB93"/>
    <mergeCell ref="BG89:BG93"/>
    <mergeCell ref="BB84:BB88"/>
    <mergeCell ref="BG3:BG6"/>
    <mergeCell ref="BG7:BG11"/>
    <mergeCell ref="BG12:BG16"/>
    <mergeCell ref="BG17:BG21"/>
    <mergeCell ref="BG22:BG26"/>
    <mergeCell ref="BG27:BG29"/>
    <mergeCell ref="BG30:BG32"/>
    <mergeCell ref="BG33:BG37"/>
    <mergeCell ref="BG39:BG43"/>
    <mergeCell ref="BG44:BG48"/>
    <mergeCell ref="BG49:BG53"/>
    <mergeCell ref="AW84:AW88"/>
    <mergeCell ref="AW33:AW37"/>
    <mergeCell ref="AW39:AW43"/>
    <mergeCell ref="AW44:AW48"/>
    <mergeCell ref="AW49:AW53"/>
    <mergeCell ref="AW54:AW58"/>
    <mergeCell ref="AR79:AR83"/>
    <mergeCell ref="BB3:BB6"/>
    <mergeCell ref="X94:X98"/>
    <mergeCell ref="AC94:AC98"/>
    <mergeCell ref="AH94:AH98"/>
    <mergeCell ref="AM94:AM98"/>
    <mergeCell ref="BL84:BL88"/>
    <mergeCell ref="BL89:BL93"/>
    <mergeCell ref="BL39:BL43"/>
    <mergeCell ref="BL44:BL48"/>
    <mergeCell ref="BL49:BL53"/>
    <mergeCell ref="BL54:BL58"/>
    <mergeCell ref="BL59:BL63"/>
    <mergeCell ref="BL64:BL68"/>
    <mergeCell ref="BL69:BL73"/>
    <mergeCell ref="BL74:BL78"/>
    <mergeCell ref="BL79:BL83"/>
    <mergeCell ref="BG54:BG58"/>
    <mergeCell ref="BG59:BG63"/>
    <mergeCell ref="BG64:BG68"/>
    <mergeCell ref="BG69:BG73"/>
    <mergeCell ref="BG74:BG78"/>
    <mergeCell ref="BG79:BG83"/>
    <mergeCell ref="BG84:BG88"/>
    <mergeCell ref="BB39:BB43"/>
    <mergeCell ref="BB44:BB48"/>
    <mergeCell ref="AR94:AR98"/>
    <mergeCell ref="AW94:AW98"/>
    <mergeCell ref="BB94:BB98"/>
    <mergeCell ref="BG94:BG98"/>
    <mergeCell ref="BL94:BL98"/>
    <mergeCell ref="A99:A103"/>
    <mergeCell ref="D99:D103"/>
    <mergeCell ref="I99:I103"/>
    <mergeCell ref="N99:N103"/>
    <mergeCell ref="S99:S103"/>
    <mergeCell ref="X99:X103"/>
    <mergeCell ref="AC99:AC103"/>
    <mergeCell ref="AH99:AH103"/>
    <mergeCell ref="AM99:AM103"/>
    <mergeCell ref="AR99:AR103"/>
    <mergeCell ref="AW99:AW103"/>
    <mergeCell ref="BB99:BB103"/>
    <mergeCell ref="BG99:BG103"/>
    <mergeCell ref="BL99:BL103"/>
    <mergeCell ref="A94:A98"/>
    <mergeCell ref="D94:D98"/>
    <mergeCell ref="I94:I98"/>
    <mergeCell ref="N94:N98"/>
    <mergeCell ref="S94:S98"/>
    <mergeCell ref="AX1:BB1"/>
    <mergeCell ref="BC1:BG1"/>
    <mergeCell ref="BH1:BL1"/>
    <mergeCell ref="E1:I1"/>
    <mergeCell ref="J1:N1"/>
    <mergeCell ref="O1:S1"/>
    <mergeCell ref="T1:X1"/>
    <mergeCell ref="Y1:AC1"/>
    <mergeCell ref="AD1:AH1"/>
    <mergeCell ref="AI1:AM1"/>
    <mergeCell ref="AN1:AR1"/>
    <mergeCell ref="AS1:AW1"/>
    <mergeCell ref="AR104:AR108"/>
    <mergeCell ref="AW104:AW108"/>
    <mergeCell ref="BB104:BB108"/>
    <mergeCell ref="BG104:BG108"/>
    <mergeCell ref="BL104:BL108"/>
    <mergeCell ref="A104:A108"/>
    <mergeCell ref="D104:D108"/>
    <mergeCell ref="I104:I108"/>
    <mergeCell ref="N104:N108"/>
    <mergeCell ref="S104:S108"/>
    <mergeCell ref="X104:X108"/>
    <mergeCell ref="AC104:AC108"/>
    <mergeCell ref="AH104:AH108"/>
    <mergeCell ref="AM104:AM108"/>
    <mergeCell ref="AR109:AR113"/>
    <mergeCell ref="AW109:AW113"/>
    <mergeCell ref="BB109:BB113"/>
    <mergeCell ref="BG109:BG113"/>
    <mergeCell ref="BL109:BL113"/>
    <mergeCell ref="A109:A113"/>
    <mergeCell ref="D109:D113"/>
    <mergeCell ref="I109:I113"/>
    <mergeCell ref="N109:N113"/>
    <mergeCell ref="S109:S113"/>
    <mergeCell ref="X109:X113"/>
    <mergeCell ref="AC109:AC113"/>
    <mergeCell ref="AH109:AH113"/>
    <mergeCell ref="AM109:AM113"/>
    <mergeCell ref="AR114:AR118"/>
    <mergeCell ref="AW114:AW118"/>
    <mergeCell ref="BB114:BB118"/>
    <mergeCell ref="BG114:BG118"/>
    <mergeCell ref="BL114:BL118"/>
    <mergeCell ref="A114:A118"/>
    <mergeCell ref="D114:D118"/>
    <mergeCell ref="I114:I118"/>
    <mergeCell ref="N114:N118"/>
    <mergeCell ref="S114:S118"/>
    <mergeCell ref="X114:X118"/>
    <mergeCell ref="AC114:AC118"/>
    <mergeCell ref="AH114:AH118"/>
    <mergeCell ref="AM114:AM118"/>
    <mergeCell ref="BW1:CA1"/>
    <mergeCell ref="CA3:CA6"/>
    <mergeCell ref="CA7:CA11"/>
    <mergeCell ref="CA12:CA16"/>
    <mergeCell ref="CA17:CA21"/>
    <mergeCell ref="CA22:CA26"/>
    <mergeCell ref="CA27:CA29"/>
    <mergeCell ref="CA30:CA32"/>
    <mergeCell ref="CA33:CA37"/>
    <mergeCell ref="CA39:CA43"/>
    <mergeCell ref="CA44:CA48"/>
    <mergeCell ref="CA49:CA53"/>
    <mergeCell ref="CA54:CA58"/>
    <mergeCell ref="CA59:CA63"/>
    <mergeCell ref="CA64:CA68"/>
    <mergeCell ref="CA69:CA73"/>
    <mergeCell ref="CA74:CA78"/>
    <mergeCell ref="CA79:CA83"/>
    <mergeCell ref="CA84:CA88"/>
    <mergeCell ref="CA89:CA93"/>
    <mergeCell ref="CA94:CA98"/>
    <mergeCell ref="CA99:CA103"/>
    <mergeCell ref="CA104:CA108"/>
    <mergeCell ref="CA109:CA113"/>
    <mergeCell ref="CA114:CA118"/>
    <mergeCell ref="CA119:CA123"/>
    <mergeCell ref="CB1:CF1"/>
    <mergeCell ref="CF3:CF6"/>
    <mergeCell ref="CF7:CF11"/>
    <mergeCell ref="CF12:CF16"/>
    <mergeCell ref="CF17:CF21"/>
    <mergeCell ref="CF22:CF26"/>
    <mergeCell ref="CF27:CF29"/>
    <mergeCell ref="CF30:CF32"/>
    <mergeCell ref="CF33:CF37"/>
    <mergeCell ref="CF39:CF43"/>
    <mergeCell ref="CF44:CF48"/>
    <mergeCell ref="CF49:CF53"/>
    <mergeCell ref="CF54:CF58"/>
    <mergeCell ref="CF59:CF63"/>
    <mergeCell ref="CF64:CF68"/>
    <mergeCell ref="CF69:CF73"/>
    <mergeCell ref="CF74:CF78"/>
    <mergeCell ref="CF79:CF83"/>
    <mergeCell ref="CF84:CF88"/>
    <mergeCell ref="CF89:CF93"/>
    <mergeCell ref="CF94:CF98"/>
    <mergeCell ref="CF99:CF103"/>
    <mergeCell ref="CF104:CF108"/>
    <mergeCell ref="CF109:CF113"/>
    <mergeCell ref="CF114:CF118"/>
    <mergeCell ref="CF119:CF123"/>
    <mergeCell ref="CG1:CK1"/>
    <mergeCell ref="CK3:CK6"/>
    <mergeCell ref="CK7:CK11"/>
    <mergeCell ref="CK12:CK16"/>
    <mergeCell ref="CK17:CK21"/>
    <mergeCell ref="CK22:CK26"/>
    <mergeCell ref="CK27:CK29"/>
    <mergeCell ref="CK30:CK32"/>
    <mergeCell ref="CK33:CK37"/>
    <mergeCell ref="CK39:CK43"/>
    <mergeCell ref="CK44:CK48"/>
    <mergeCell ref="CK49:CK53"/>
    <mergeCell ref="CK54:CK58"/>
    <mergeCell ref="CK59:CK63"/>
    <mergeCell ref="CK64:CK68"/>
    <mergeCell ref="CK69:CK73"/>
    <mergeCell ref="CK74:CK78"/>
    <mergeCell ref="CK79:CK83"/>
    <mergeCell ref="CK84:CK88"/>
    <mergeCell ref="CK89:CK93"/>
    <mergeCell ref="CK94:CK98"/>
    <mergeCell ref="CK99:CK103"/>
    <mergeCell ref="CK104:CK108"/>
    <mergeCell ref="CK109:CK113"/>
    <mergeCell ref="CK114:CK118"/>
    <mergeCell ref="CK119:CK123"/>
    <mergeCell ref="CL1:CP1"/>
    <mergeCell ref="CP3:CP6"/>
    <mergeCell ref="CP7:CP11"/>
    <mergeCell ref="CP12:CP16"/>
    <mergeCell ref="CP17:CP21"/>
    <mergeCell ref="CP22:CP26"/>
    <mergeCell ref="CP27:CP29"/>
    <mergeCell ref="CP30:CP32"/>
    <mergeCell ref="CP33:CP37"/>
    <mergeCell ref="CP39:CP43"/>
    <mergeCell ref="CP44:CP48"/>
    <mergeCell ref="CP49:CP53"/>
    <mergeCell ref="CP54:CP58"/>
    <mergeCell ref="CP59:CP63"/>
    <mergeCell ref="CP64:CP68"/>
    <mergeCell ref="CP69:CP73"/>
    <mergeCell ref="CP74:CP78"/>
    <mergeCell ref="CP79:CP83"/>
    <mergeCell ref="CP84:CP88"/>
    <mergeCell ref="CP89:CP93"/>
    <mergeCell ref="CP94:CP98"/>
    <mergeCell ref="CP99:CP103"/>
    <mergeCell ref="CP104:CP108"/>
    <mergeCell ref="CP109:CP113"/>
    <mergeCell ref="CP114:CP118"/>
    <mergeCell ref="CP119:CP123"/>
    <mergeCell ref="CQ1:CU1"/>
    <mergeCell ref="CU3:CU6"/>
    <mergeCell ref="CU7:CU11"/>
    <mergeCell ref="CU12:CU16"/>
    <mergeCell ref="CU17:CU21"/>
    <mergeCell ref="CU22:CU26"/>
    <mergeCell ref="CU27:CU29"/>
    <mergeCell ref="CU30:CU32"/>
    <mergeCell ref="CU33:CU37"/>
    <mergeCell ref="CU39:CU43"/>
    <mergeCell ref="CU44:CU48"/>
    <mergeCell ref="CU49:CU53"/>
    <mergeCell ref="CU54:CU58"/>
    <mergeCell ref="CU59:CU63"/>
    <mergeCell ref="CU64:CU68"/>
    <mergeCell ref="CU69:CU73"/>
    <mergeCell ref="CU74:CU78"/>
    <mergeCell ref="CU79:CU83"/>
    <mergeCell ref="CU84:CU88"/>
    <mergeCell ref="CU89:CU93"/>
    <mergeCell ref="CU94:CU98"/>
    <mergeCell ref="CU99:CU103"/>
    <mergeCell ref="CU104:CU108"/>
    <mergeCell ref="CU109:CU113"/>
    <mergeCell ref="CU114:CU118"/>
    <mergeCell ref="CU119:CU123"/>
    <mergeCell ref="CV1:CZ1"/>
    <mergeCell ref="CZ3:CZ6"/>
    <mergeCell ref="CZ7:CZ11"/>
    <mergeCell ref="CZ12:CZ16"/>
    <mergeCell ref="CZ17:CZ21"/>
    <mergeCell ref="CZ22:CZ26"/>
    <mergeCell ref="CZ27:CZ29"/>
    <mergeCell ref="CZ30:CZ32"/>
    <mergeCell ref="CZ33:CZ37"/>
    <mergeCell ref="CZ39:CZ43"/>
    <mergeCell ref="CZ44:CZ48"/>
    <mergeCell ref="CZ49:CZ53"/>
    <mergeCell ref="CZ54:CZ58"/>
    <mergeCell ref="CZ59:CZ63"/>
    <mergeCell ref="CZ64:CZ68"/>
    <mergeCell ref="CZ69:CZ73"/>
    <mergeCell ref="CZ74:CZ78"/>
    <mergeCell ref="CZ79:CZ83"/>
    <mergeCell ref="CZ84:CZ88"/>
    <mergeCell ref="CZ89:CZ93"/>
    <mergeCell ref="CZ94:CZ98"/>
    <mergeCell ref="CZ99:CZ103"/>
    <mergeCell ref="CZ104:CZ108"/>
    <mergeCell ref="CZ109:CZ113"/>
    <mergeCell ref="CZ114:CZ118"/>
    <mergeCell ref="CZ119:CZ123"/>
    <mergeCell ref="DA1:DE1"/>
    <mergeCell ref="DE3:DE6"/>
    <mergeCell ref="DE7:DE11"/>
    <mergeCell ref="DE12:DE16"/>
    <mergeCell ref="DE17:DE21"/>
    <mergeCell ref="DE22:DE26"/>
    <mergeCell ref="DE27:DE29"/>
    <mergeCell ref="DE30:DE32"/>
    <mergeCell ref="DE33:DE37"/>
    <mergeCell ref="DE39:DE43"/>
    <mergeCell ref="DE44:DE48"/>
    <mergeCell ref="DE49:DE53"/>
    <mergeCell ref="DE54:DE58"/>
    <mergeCell ref="DE59:DE63"/>
    <mergeCell ref="DE64:DE68"/>
    <mergeCell ref="DE69:DE73"/>
    <mergeCell ref="DE74:DE78"/>
    <mergeCell ref="DE79:DE83"/>
    <mergeCell ref="DE84:DE88"/>
    <mergeCell ref="DE89:DE93"/>
    <mergeCell ref="DE94:DE98"/>
    <mergeCell ref="DE99:DE103"/>
    <mergeCell ref="DE104:DE108"/>
    <mergeCell ref="DE109:DE113"/>
    <mergeCell ref="DE114:DE118"/>
    <mergeCell ref="DE119:DE123"/>
    <mergeCell ref="DF1:DJ1"/>
    <mergeCell ref="DJ3:DJ6"/>
    <mergeCell ref="DJ7:DJ11"/>
    <mergeCell ref="DJ12:DJ16"/>
    <mergeCell ref="DJ17:DJ21"/>
    <mergeCell ref="DJ22:DJ26"/>
    <mergeCell ref="DJ27:DJ29"/>
    <mergeCell ref="DJ30:DJ32"/>
    <mergeCell ref="DJ33:DJ37"/>
    <mergeCell ref="DJ39:DJ43"/>
    <mergeCell ref="DJ44:DJ48"/>
    <mergeCell ref="DJ49:DJ53"/>
    <mergeCell ref="DJ54:DJ58"/>
    <mergeCell ref="DJ59:DJ63"/>
    <mergeCell ref="DJ64:DJ68"/>
    <mergeCell ref="DJ69:DJ73"/>
    <mergeCell ref="DJ74:DJ78"/>
    <mergeCell ref="DJ79:DJ83"/>
    <mergeCell ref="DJ84:DJ88"/>
    <mergeCell ref="DJ89:DJ93"/>
    <mergeCell ref="DJ94:DJ98"/>
    <mergeCell ref="DJ99:DJ103"/>
    <mergeCell ref="DJ104:DJ108"/>
    <mergeCell ref="DJ109:DJ113"/>
    <mergeCell ref="DJ114:DJ118"/>
    <mergeCell ref="DJ119:DJ123"/>
    <mergeCell ref="A124:A128"/>
    <mergeCell ref="D124:D128"/>
    <mergeCell ref="I124:I128"/>
    <mergeCell ref="N124:N128"/>
    <mergeCell ref="S124:S128"/>
    <mergeCell ref="X124:X128"/>
    <mergeCell ref="AC124:AC128"/>
    <mergeCell ref="AH124:AH128"/>
    <mergeCell ref="AM124:AM128"/>
    <mergeCell ref="AR124:AR128"/>
    <mergeCell ref="AW124:AW128"/>
    <mergeCell ref="BB124:BB128"/>
    <mergeCell ref="BG124:BG128"/>
    <mergeCell ref="BL124:BL128"/>
    <mergeCell ref="BV124:BV128"/>
    <mergeCell ref="CA124:CA128"/>
    <mergeCell ref="CF124:CF128"/>
    <mergeCell ref="CK124:CK128"/>
    <mergeCell ref="CP124:CP128"/>
    <mergeCell ref="CU124:CU128"/>
    <mergeCell ref="CZ124:CZ128"/>
    <mergeCell ref="DE124:DE128"/>
    <mergeCell ref="DJ124:DJ128"/>
    <mergeCell ref="BM1:BQ1"/>
    <mergeCell ref="BQ3:BQ6"/>
    <mergeCell ref="BQ7:BQ11"/>
    <mergeCell ref="BQ12:BQ16"/>
    <mergeCell ref="BQ17:BQ21"/>
    <mergeCell ref="BQ22:BQ26"/>
    <mergeCell ref="BQ27:BQ29"/>
    <mergeCell ref="BQ30:BQ32"/>
    <mergeCell ref="BQ33:BQ37"/>
    <mergeCell ref="BQ39:BQ43"/>
    <mergeCell ref="BQ44:BQ48"/>
    <mergeCell ref="BQ49:BQ53"/>
    <mergeCell ref="BQ54:BQ58"/>
    <mergeCell ref="BQ59:BQ63"/>
    <mergeCell ref="BQ64:BQ68"/>
    <mergeCell ref="BQ69:BQ73"/>
    <mergeCell ref="BQ74:BQ78"/>
    <mergeCell ref="BQ79:BQ83"/>
    <mergeCell ref="BQ84:BQ88"/>
    <mergeCell ref="BQ89:BQ93"/>
    <mergeCell ref="BQ94:BQ98"/>
    <mergeCell ref="BQ99:BQ103"/>
    <mergeCell ref="BQ104:BQ108"/>
    <mergeCell ref="BQ109:BQ113"/>
    <mergeCell ref="BQ114:BQ118"/>
    <mergeCell ref="BQ119:BQ123"/>
    <mergeCell ref="BQ124:BQ128"/>
  </mergeCells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1C03-076A-475A-8099-3487E52D859E}">
  <sheetPr codeName="Hoja24">
    <tabColor rgb="FFFFC000"/>
  </sheetPr>
  <dimension ref="A1:J7"/>
  <sheetViews>
    <sheetView workbookViewId="0">
      <selection activeCell="B4" sqref="B4"/>
    </sheetView>
  </sheetViews>
  <sheetFormatPr baseColWidth="10" defaultRowHeight="15" x14ac:dyDescent="0.25"/>
  <cols>
    <col min="4" max="10" width="11.42578125" customWidth="1"/>
  </cols>
  <sheetData>
    <row r="1" spans="1:10" x14ac:dyDescent="0.25">
      <c r="B1" t="s">
        <v>1412</v>
      </c>
      <c r="C1" t="s">
        <v>1413</v>
      </c>
      <c r="D1" t="s">
        <v>1414</v>
      </c>
      <c r="E1" t="s">
        <v>1415</v>
      </c>
      <c r="F1" t="s">
        <v>1416</v>
      </c>
      <c r="G1" t="s">
        <v>1417</v>
      </c>
      <c r="H1" t="s">
        <v>1418</v>
      </c>
      <c r="I1" t="s">
        <v>1419</v>
      </c>
      <c r="J1" t="s">
        <v>1420</v>
      </c>
    </row>
    <row r="2" spans="1:10" x14ac:dyDescent="0.25">
      <c r="A2" s="560" t="s">
        <v>1393</v>
      </c>
    </row>
    <row r="3" spans="1:10" x14ac:dyDescent="0.25">
      <c r="A3" s="560" t="s">
        <v>1394</v>
      </c>
    </row>
    <row r="4" spans="1:10" x14ac:dyDescent="0.25">
      <c r="A4" s="560" t="s">
        <v>1395</v>
      </c>
    </row>
    <row r="5" spans="1:10" x14ac:dyDescent="0.25">
      <c r="A5" s="560" t="s">
        <v>1396</v>
      </c>
    </row>
    <row r="6" spans="1:10" x14ac:dyDescent="0.25">
      <c r="A6" s="560" t="s">
        <v>1397</v>
      </c>
    </row>
    <row r="7" spans="1:10" x14ac:dyDescent="0.25">
      <c r="A7" s="560" t="s">
        <v>1398</v>
      </c>
    </row>
  </sheetData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E17"/>
  <sheetViews>
    <sheetView workbookViewId="0">
      <selection activeCell="D12" sqref="D12"/>
    </sheetView>
  </sheetViews>
  <sheetFormatPr baseColWidth="10" defaultRowHeight="15" x14ac:dyDescent="0.25"/>
  <sheetData>
    <row r="1" spans="1:5" ht="15.75" thickBot="1" x14ac:dyDescent="0.3">
      <c r="A1" s="473" t="s">
        <v>127</v>
      </c>
      <c r="B1" t="s">
        <v>885</v>
      </c>
      <c r="E1" s="538" t="s">
        <v>93</v>
      </c>
    </row>
    <row r="2" spans="1:5" ht="15.75" thickBot="1" x14ac:dyDescent="0.3">
      <c r="A2" s="472" t="s">
        <v>160</v>
      </c>
      <c r="B2" s="460" t="s">
        <v>544</v>
      </c>
      <c r="E2" s="538" t="s">
        <v>94</v>
      </c>
    </row>
    <row r="3" spans="1:5" ht="15.75" thickBot="1" x14ac:dyDescent="0.3">
      <c r="A3" s="471" t="s">
        <v>198</v>
      </c>
      <c r="B3" s="460" t="s">
        <v>547</v>
      </c>
      <c r="E3" s="538" t="s">
        <v>95</v>
      </c>
    </row>
    <row r="4" spans="1:5" ht="15.75" thickBot="1" x14ac:dyDescent="0.3">
      <c r="A4" s="470" t="s">
        <v>128</v>
      </c>
      <c r="B4" s="460" t="s">
        <v>551</v>
      </c>
      <c r="E4" s="538" t="s">
        <v>1152</v>
      </c>
    </row>
    <row r="5" spans="1:5" ht="15.75" thickBot="1" x14ac:dyDescent="0.3">
      <c r="A5" s="469" t="s">
        <v>1126</v>
      </c>
      <c r="B5" s="460" t="s">
        <v>552</v>
      </c>
      <c r="E5" s="538" t="s">
        <v>96</v>
      </c>
    </row>
    <row r="6" spans="1:5" ht="15.75" thickBot="1" x14ac:dyDescent="0.3">
      <c r="A6" s="461" t="s">
        <v>1127</v>
      </c>
      <c r="B6" s="460" t="s">
        <v>553</v>
      </c>
      <c r="E6" s="538" t="s">
        <v>97</v>
      </c>
    </row>
    <row r="7" spans="1:5" ht="15.75" thickBot="1" x14ac:dyDescent="0.3">
      <c r="A7" s="462" t="s">
        <v>901</v>
      </c>
      <c r="B7" s="460" t="s">
        <v>556</v>
      </c>
      <c r="E7" s="538" t="s">
        <v>98</v>
      </c>
    </row>
    <row r="8" spans="1:5" ht="15.75" thickBot="1" x14ac:dyDescent="0.3">
      <c r="A8" s="463" t="s">
        <v>276</v>
      </c>
      <c r="B8" s="460" t="s">
        <v>557</v>
      </c>
      <c r="E8" s="538" t="s">
        <v>99</v>
      </c>
    </row>
    <row r="9" spans="1:5" ht="15.75" thickBot="1" x14ac:dyDescent="0.3">
      <c r="A9" s="464" t="s">
        <v>1074</v>
      </c>
      <c r="B9" s="460" t="s">
        <v>558</v>
      </c>
      <c r="E9" s="538" t="s">
        <v>1222</v>
      </c>
    </row>
    <row r="10" spans="1:5" ht="15.75" thickBot="1" x14ac:dyDescent="0.3">
      <c r="A10" s="465" t="s">
        <v>1121</v>
      </c>
      <c r="B10" s="460" t="s">
        <v>559</v>
      </c>
      <c r="E10" s="538" t="s">
        <v>1223</v>
      </c>
    </row>
    <row r="11" spans="1:5" ht="15.75" thickBot="1" x14ac:dyDescent="0.3">
      <c r="A11" s="466" t="s">
        <v>1134</v>
      </c>
      <c r="B11" s="460" t="s">
        <v>560</v>
      </c>
      <c r="E11" s="538" t="s">
        <v>1224</v>
      </c>
    </row>
    <row r="12" spans="1:5" x14ac:dyDescent="0.25">
      <c r="A12" s="409" t="s">
        <v>1170</v>
      </c>
      <c r="B12" t="s">
        <v>561</v>
      </c>
      <c r="E12" s="538" t="s">
        <v>1225</v>
      </c>
    </row>
    <row r="13" spans="1:5" x14ac:dyDescent="0.25">
      <c r="A13" s="655" t="s">
        <v>1411</v>
      </c>
      <c r="B13" t="s">
        <v>562</v>
      </c>
      <c r="E13" s="538" t="s">
        <v>1226</v>
      </c>
    </row>
    <row r="14" spans="1:5" x14ac:dyDescent="0.25">
      <c r="E14" s="538" t="s">
        <v>1227</v>
      </c>
    </row>
    <row r="15" spans="1:5" x14ac:dyDescent="0.25">
      <c r="E15" s="538" t="s">
        <v>1228</v>
      </c>
    </row>
    <row r="16" spans="1:5" x14ac:dyDescent="0.25">
      <c r="E16" s="538" t="s">
        <v>1229</v>
      </c>
    </row>
    <row r="17" spans="5:5" x14ac:dyDescent="0.25">
      <c r="E17" s="538" t="s">
        <v>1230</v>
      </c>
    </row>
  </sheetData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>
    <tabColor theme="2" tint="-0.499984740745262"/>
  </sheetPr>
  <dimension ref="A1:A21"/>
  <sheetViews>
    <sheetView topLeftCell="A4" zoomScale="80" zoomScaleNormal="80" workbookViewId="0">
      <selection activeCell="R40" sqref="R40"/>
    </sheetView>
  </sheetViews>
  <sheetFormatPr baseColWidth="10" defaultRowHeight="15" x14ac:dyDescent="0.25"/>
  <sheetData>
    <row r="1" s="414" customFormat="1" x14ac:dyDescent="0.25"/>
    <row r="2" s="414" customFormat="1" x14ac:dyDescent="0.25"/>
    <row r="3" s="414" customFormat="1" x14ac:dyDescent="0.25"/>
    <row r="4" s="414" customFormat="1" x14ac:dyDescent="0.25"/>
    <row r="5" s="414" customFormat="1" x14ac:dyDescent="0.25"/>
    <row r="6" s="414" customFormat="1" x14ac:dyDescent="0.25"/>
    <row r="7" s="414" customFormat="1" x14ac:dyDescent="0.25"/>
    <row r="8" s="414" customFormat="1" x14ac:dyDescent="0.25"/>
    <row r="9" s="414" customFormat="1" x14ac:dyDescent="0.25"/>
    <row r="10" s="414" customFormat="1" x14ac:dyDescent="0.25"/>
    <row r="11" s="414" customFormat="1" x14ac:dyDescent="0.25"/>
    <row r="12" s="414" customFormat="1" x14ac:dyDescent="0.25"/>
    <row r="13" s="414" customFormat="1" x14ac:dyDescent="0.25"/>
    <row r="14" s="414" customFormat="1" x14ac:dyDescent="0.25"/>
    <row r="15" s="414" customFormat="1" x14ac:dyDescent="0.25"/>
    <row r="16" s="414" customFormat="1" x14ac:dyDescent="0.25"/>
    <row r="17" s="414" customFormat="1" x14ac:dyDescent="0.25"/>
    <row r="18" s="414" customFormat="1" x14ac:dyDescent="0.25"/>
    <row r="19" s="414" customFormat="1" x14ac:dyDescent="0.25"/>
    <row r="20" s="414" customFormat="1" x14ac:dyDescent="0.25"/>
    <row r="21" s="414" customFormat="1" x14ac:dyDescent="0.25"/>
  </sheetData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B78C3-B1A1-4660-ACB1-3E95066BCC7C}">
  <sheetPr codeName="Hoja25"/>
  <dimension ref="A1:B110"/>
  <sheetViews>
    <sheetView topLeftCell="A87" workbookViewId="0">
      <selection activeCell="E105" sqref="E105"/>
    </sheetView>
  </sheetViews>
  <sheetFormatPr baseColWidth="10" defaultRowHeight="15" x14ac:dyDescent="0.25"/>
  <cols>
    <col min="1" max="1" width="64.7109375" bestFit="1" customWidth="1"/>
    <col min="2" max="2" width="19.85546875" bestFit="1" customWidth="1"/>
  </cols>
  <sheetData>
    <row r="1" spans="1:2" x14ac:dyDescent="0.25">
      <c r="A1" s="675" t="s">
        <v>64</v>
      </c>
      <c r="B1" s="676" t="s">
        <v>385</v>
      </c>
    </row>
    <row r="3" spans="1:2" x14ac:dyDescent="0.25">
      <c r="A3" s="675" t="s">
        <v>103</v>
      </c>
      <c r="B3" t="s">
        <v>387</v>
      </c>
    </row>
    <row r="4" spans="1:2" x14ac:dyDescent="0.25">
      <c r="A4" s="136" t="s">
        <v>231</v>
      </c>
      <c r="B4" s="137">
        <v>12</v>
      </c>
    </row>
    <row r="5" spans="1:2" x14ac:dyDescent="0.25">
      <c r="A5" s="397" t="s">
        <v>27</v>
      </c>
      <c r="B5" s="137">
        <v>8</v>
      </c>
    </row>
    <row r="6" spans="1:2" x14ac:dyDescent="0.25">
      <c r="A6" s="677" t="s">
        <v>450</v>
      </c>
      <c r="B6" s="137">
        <v>1</v>
      </c>
    </row>
    <row r="7" spans="1:2" x14ac:dyDescent="0.25">
      <c r="A7" s="677" t="s">
        <v>416</v>
      </c>
      <c r="B7" s="137">
        <v>1</v>
      </c>
    </row>
    <row r="8" spans="1:2" x14ac:dyDescent="0.25">
      <c r="A8" s="677" t="s">
        <v>1095</v>
      </c>
      <c r="B8" s="137">
        <v>1</v>
      </c>
    </row>
    <row r="9" spans="1:2" x14ac:dyDescent="0.25">
      <c r="A9" s="677" t="s">
        <v>921</v>
      </c>
      <c r="B9" s="137">
        <v>1</v>
      </c>
    </row>
    <row r="10" spans="1:2" x14ac:dyDescent="0.25">
      <c r="A10" s="677" t="s">
        <v>670</v>
      </c>
      <c r="B10" s="137">
        <v>2</v>
      </c>
    </row>
    <row r="11" spans="1:2" x14ac:dyDescent="0.25">
      <c r="A11" s="677" t="s">
        <v>1508</v>
      </c>
      <c r="B11" s="137">
        <v>1</v>
      </c>
    </row>
    <row r="12" spans="1:2" x14ac:dyDescent="0.25">
      <c r="A12" s="677" t="s">
        <v>1570</v>
      </c>
      <c r="B12" s="137">
        <v>1</v>
      </c>
    </row>
    <row r="13" spans="1:2" x14ac:dyDescent="0.25">
      <c r="A13" s="397" t="s">
        <v>26</v>
      </c>
      <c r="B13" s="137">
        <v>1</v>
      </c>
    </row>
    <row r="14" spans="1:2" x14ac:dyDescent="0.25">
      <c r="A14" s="677" t="s">
        <v>1289</v>
      </c>
      <c r="B14" s="137">
        <v>1</v>
      </c>
    </row>
    <row r="15" spans="1:2" x14ac:dyDescent="0.25">
      <c r="A15" s="397" t="s">
        <v>25</v>
      </c>
      <c r="B15" s="137">
        <v>1</v>
      </c>
    </row>
    <row r="16" spans="1:2" x14ac:dyDescent="0.25">
      <c r="A16" s="677" t="s">
        <v>1246</v>
      </c>
      <c r="B16" s="137">
        <v>1</v>
      </c>
    </row>
    <row r="17" spans="1:2" x14ac:dyDescent="0.25">
      <c r="A17" s="397" t="s">
        <v>31</v>
      </c>
      <c r="B17" s="137">
        <v>2</v>
      </c>
    </row>
    <row r="18" spans="1:2" x14ac:dyDescent="0.25">
      <c r="A18" s="677" t="s">
        <v>1057</v>
      </c>
      <c r="B18" s="137">
        <v>1</v>
      </c>
    </row>
    <row r="19" spans="1:2" x14ac:dyDescent="0.25">
      <c r="A19" s="677" t="s">
        <v>1120</v>
      </c>
      <c r="B19" s="137">
        <v>1</v>
      </c>
    </row>
    <row r="20" spans="1:2" x14ac:dyDescent="0.25">
      <c r="A20" s="136" t="s">
        <v>24</v>
      </c>
      <c r="B20" s="137">
        <v>122</v>
      </c>
    </row>
    <row r="21" spans="1:2" x14ac:dyDescent="0.25">
      <c r="A21" s="397" t="s">
        <v>1509</v>
      </c>
      <c r="B21" s="137">
        <v>1</v>
      </c>
    </row>
    <row r="22" spans="1:2" x14ac:dyDescent="0.25">
      <c r="A22" s="677" t="s">
        <v>602</v>
      </c>
      <c r="B22" s="137">
        <v>1</v>
      </c>
    </row>
    <row r="23" spans="1:2" x14ac:dyDescent="0.25">
      <c r="A23" s="397" t="s">
        <v>28</v>
      </c>
      <c r="B23" s="137">
        <v>7</v>
      </c>
    </row>
    <row r="24" spans="1:2" x14ac:dyDescent="0.25">
      <c r="A24" s="677" t="s">
        <v>414</v>
      </c>
      <c r="B24" s="137">
        <v>4</v>
      </c>
    </row>
    <row r="25" spans="1:2" x14ac:dyDescent="0.25">
      <c r="A25" s="677" t="s">
        <v>1361</v>
      </c>
      <c r="B25" s="137">
        <v>1</v>
      </c>
    </row>
    <row r="26" spans="1:2" x14ac:dyDescent="0.25">
      <c r="A26" s="677" t="s">
        <v>233</v>
      </c>
      <c r="B26" s="137">
        <v>1</v>
      </c>
    </row>
    <row r="27" spans="1:2" x14ac:dyDescent="0.25">
      <c r="A27" s="677" t="s">
        <v>602</v>
      </c>
      <c r="B27" s="137">
        <v>1</v>
      </c>
    </row>
    <row r="28" spans="1:2" x14ac:dyDescent="0.25">
      <c r="A28" s="397" t="s">
        <v>32</v>
      </c>
      <c r="B28" s="137">
        <v>5</v>
      </c>
    </row>
    <row r="29" spans="1:2" x14ac:dyDescent="0.25">
      <c r="A29" s="677" t="s">
        <v>268</v>
      </c>
      <c r="B29" s="137">
        <v>2</v>
      </c>
    </row>
    <row r="30" spans="1:2" x14ac:dyDescent="0.25">
      <c r="A30" s="677" t="s">
        <v>720</v>
      </c>
      <c r="B30" s="137">
        <v>3</v>
      </c>
    </row>
    <row r="31" spans="1:2" x14ac:dyDescent="0.25">
      <c r="A31" s="397" t="s">
        <v>27</v>
      </c>
      <c r="B31" s="137">
        <v>24</v>
      </c>
    </row>
    <row r="32" spans="1:2" x14ac:dyDescent="0.25">
      <c r="A32" s="677" t="s">
        <v>374</v>
      </c>
      <c r="B32" s="137">
        <v>1</v>
      </c>
    </row>
    <row r="33" spans="1:2" x14ac:dyDescent="0.25">
      <c r="A33" s="677" t="s">
        <v>963</v>
      </c>
      <c r="B33" s="137">
        <v>1</v>
      </c>
    </row>
    <row r="34" spans="1:2" x14ac:dyDescent="0.25">
      <c r="A34" s="677" t="s">
        <v>698</v>
      </c>
      <c r="B34" s="137">
        <v>1</v>
      </c>
    </row>
    <row r="35" spans="1:2" x14ac:dyDescent="0.25">
      <c r="A35" s="677" t="s">
        <v>463</v>
      </c>
      <c r="B35" s="137">
        <v>1</v>
      </c>
    </row>
    <row r="36" spans="1:2" x14ac:dyDescent="0.25">
      <c r="A36" s="677" t="s">
        <v>1148</v>
      </c>
      <c r="B36" s="137">
        <v>1</v>
      </c>
    </row>
    <row r="37" spans="1:2" x14ac:dyDescent="0.25">
      <c r="A37" s="677" t="s">
        <v>587</v>
      </c>
      <c r="B37" s="137">
        <v>1</v>
      </c>
    </row>
    <row r="38" spans="1:2" x14ac:dyDescent="0.25">
      <c r="A38" s="677" t="s">
        <v>404</v>
      </c>
      <c r="B38" s="137">
        <v>1</v>
      </c>
    </row>
    <row r="39" spans="1:2" x14ac:dyDescent="0.25">
      <c r="A39" s="677" t="s">
        <v>594</v>
      </c>
      <c r="B39" s="137">
        <v>1</v>
      </c>
    </row>
    <row r="40" spans="1:2" x14ac:dyDescent="0.25">
      <c r="A40" s="677" t="s">
        <v>1167</v>
      </c>
      <c r="B40" s="137">
        <v>1</v>
      </c>
    </row>
    <row r="41" spans="1:2" x14ac:dyDescent="0.25">
      <c r="A41" s="677" t="s">
        <v>751</v>
      </c>
      <c r="B41" s="137">
        <v>1</v>
      </c>
    </row>
    <row r="42" spans="1:2" x14ac:dyDescent="0.25">
      <c r="A42" s="677" t="s">
        <v>909</v>
      </c>
      <c r="B42" s="137">
        <v>1</v>
      </c>
    </row>
    <row r="43" spans="1:2" x14ac:dyDescent="0.25">
      <c r="A43" s="677" t="s">
        <v>1458</v>
      </c>
      <c r="B43" s="137">
        <v>1</v>
      </c>
    </row>
    <row r="44" spans="1:2" x14ac:dyDescent="0.25">
      <c r="A44" s="677" t="s">
        <v>1301</v>
      </c>
      <c r="B44" s="137">
        <v>1</v>
      </c>
    </row>
    <row r="45" spans="1:2" x14ac:dyDescent="0.25">
      <c r="A45" s="677" t="s">
        <v>682</v>
      </c>
      <c r="B45" s="137">
        <v>1</v>
      </c>
    </row>
    <row r="46" spans="1:2" x14ac:dyDescent="0.25">
      <c r="A46" s="677" t="s">
        <v>1169</v>
      </c>
      <c r="B46" s="137">
        <v>1</v>
      </c>
    </row>
    <row r="47" spans="1:2" x14ac:dyDescent="0.25">
      <c r="A47" s="677" t="s">
        <v>979</v>
      </c>
      <c r="B47" s="137">
        <v>1</v>
      </c>
    </row>
    <row r="48" spans="1:2" x14ac:dyDescent="0.25">
      <c r="A48" s="677" t="s">
        <v>1313</v>
      </c>
      <c r="B48" s="137">
        <v>1</v>
      </c>
    </row>
    <row r="49" spans="1:2" x14ac:dyDescent="0.25">
      <c r="A49" s="677" t="s">
        <v>1535</v>
      </c>
      <c r="B49" s="137">
        <v>1</v>
      </c>
    </row>
    <row r="50" spans="1:2" x14ac:dyDescent="0.25">
      <c r="A50" s="677" t="s">
        <v>1291</v>
      </c>
      <c r="B50" s="137">
        <v>1</v>
      </c>
    </row>
    <row r="51" spans="1:2" x14ac:dyDescent="0.25">
      <c r="A51" s="677" t="s">
        <v>362</v>
      </c>
      <c r="B51" s="137">
        <v>1</v>
      </c>
    </row>
    <row r="52" spans="1:2" x14ac:dyDescent="0.25">
      <c r="A52" s="677" t="s">
        <v>1502</v>
      </c>
      <c r="B52" s="137">
        <v>1</v>
      </c>
    </row>
    <row r="53" spans="1:2" x14ac:dyDescent="0.25">
      <c r="A53" s="677" t="s">
        <v>414</v>
      </c>
      <c r="B53" s="137">
        <v>1</v>
      </c>
    </row>
    <row r="54" spans="1:2" x14ac:dyDescent="0.25">
      <c r="A54" s="677" t="s">
        <v>602</v>
      </c>
      <c r="B54" s="137">
        <v>1</v>
      </c>
    </row>
    <row r="55" spans="1:2" x14ac:dyDescent="0.25">
      <c r="A55" s="677" t="s">
        <v>569</v>
      </c>
      <c r="B55" s="137">
        <v>1</v>
      </c>
    </row>
    <row r="56" spans="1:2" x14ac:dyDescent="0.25">
      <c r="A56" s="397" t="s">
        <v>26</v>
      </c>
      <c r="B56" s="137">
        <v>26</v>
      </c>
    </row>
    <row r="57" spans="1:2" x14ac:dyDescent="0.25">
      <c r="A57" s="677" t="s">
        <v>1266</v>
      </c>
      <c r="B57" s="137">
        <v>1</v>
      </c>
    </row>
    <row r="58" spans="1:2" x14ac:dyDescent="0.25">
      <c r="A58" s="677" t="s">
        <v>583</v>
      </c>
      <c r="B58" s="137">
        <v>3</v>
      </c>
    </row>
    <row r="59" spans="1:2" x14ac:dyDescent="0.25">
      <c r="A59" s="677" t="s">
        <v>1029</v>
      </c>
      <c r="B59" s="137">
        <v>1</v>
      </c>
    </row>
    <row r="60" spans="1:2" x14ac:dyDescent="0.25">
      <c r="A60" s="677" t="s">
        <v>943</v>
      </c>
      <c r="B60" s="137">
        <v>1</v>
      </c>
    </row>
    <row r="61" spans="1:2" x14ac:dyDescent="0.25">
      <c r="A61" s="677" t="s">
        <v>262</v>
      </c>
      <c r="B61" s="137">
        <v>1</v>
      </c>
    </row>
    <row r="62" spans="1:2" x14ac:dyDescent="0.25">
      <c r="A62" s="677" t="s">
        <v>587</v>
      </c>
      <c r="B62" s="137">
        <v>1</v>
      </c>
    </row>
    <row r="63" spans="1:2" x14ac:dyDescent="0.25">
      <c r="A63" s="677" t="s">
        <v>581</v>
      </c>
      <c r="B63" s="137">
        <v>1</v>
      </c>
    </row>
    <row r="64" spans="1:2" x14ac:dyDescent="0.25">
      <c r="A64" s="677" t="s">
        <v>1198</v>
      </c>
      <c r="B64" s="137">
        <v>1</v>
      </c>
    </row>
    <row r="65" spans="1:2" x14ac:dyDescent="0.25">
      <c r="A65" s="677" t="s">
        <v>1244</v>
      </c>
      <c r="B65" s="137">
        <v>1</v>
      </c>
    </row>
    <row r="66" spans="1:2" x14ac:dyDescent="0.25">
      <c r="A66" s="677" t="s">
        <v>360</v>
      </c>
      <c r="B66" s="137">
        <v>1</v>
      </c>
    </row>
    <row r="67" spans="1:2" x14ac:dyDescent="0.25">
      <c r="A67" s="677" t="s">
        <v>696</v>
      </c>
      <c r="B67" s="137">
        <v>1</v>
      </c>
    </row>
    <row r="68" spans="1:2" x14ac:dyDescent="0.25">
      <c r="A68" s="677" t="s">
        <v>1067</v>
      </c>
      <c r="B68" s="137">
        <v>1</v>
      </c>
    </row>
    <row r="69" spans="1:2" x14ac:dyDescent="0.25">
      <c r="A69" s="677" t="s">
        <v>426</v>
      </c>
      <c r="B69" s="137">
        <v>1</v>
      </c>
    </row>
    <row r="70" spans="1:2" x14ac:dyDescent="0.25">
      <c r="A70" s="677" t="s">
        <v>1059</v>
      </c>
      <c r="B70" s="137">
        <v>1</v>
      </c>
    </row>
    <row r="71" spans="1:2" x14ac:dyDescent="0.25">
      <c r="A71" s="677" t="s">
        <v>1200</v>
      </c>
      <c r="B71" s="137">
        <v>1</v>
      </c>
    </row>
    <row r="72" spans="1:2" x14ac:dyDescent="0.25">
      <c r="A72" s="677" t="s">
        <v>289</v>
      </c>
      <c r="B72" s="137">
        <v>1</v>
      </c>
    </row>
    <row r="73" spans="1:2" x14ac:dyDescent="0.25">
      <c r="A73" s="677" t="s">
        <v>1434</v>
      </c>
      <c r="B73" s="137">
        <v>3</v>
      </c>
    </row>
    <row r="74" spans="1:2" x14ac:dyDescent="0.25">
      <c r="A74" s="677" t="s">
        <v>670</v>
      </c>
      <c r="B74" s="137">
        <v>1</v>
      </c>
    </row>
    <row r="75" spans="1:2" x14ac:dyDescent="0.25">
      <c r="A75" s="677" t="s">
        <v>206</v>
      </c>
      <c r="B75" s="137">
        <v>1</v>
      </c>
    </row>
    <row r="76" spans="1:2" x14ac:dyDescent="0.25">
      <c r="A76" s="677" t="s">
        <v>285</v>
      </c>
      <c r="B76" s="137">
        <v>1</v>
      </c>
    </row>
    <row r="77" spans="1:2" x14ac:dyDescent="0.25">
      <c r="A77" s="677" t="s">
        <v>350</v>
      </c>
      <c r="B77" s="137">
        <v>1</v>
      </c>
    </row>
    <row r="78" spans="1:2" x14ac:dyDescent="0.25">
      <c r="A78" s="677" t="s">
        <v>343</v>
      </c>
      <c r="B78" s="137">
        <v>1</v>
      </c>
    </row>
    <row r="79" spans="1:2" x14ac:dyDescent="0.25">
      <c r="A79" s="397" t="s">
        <v>25</v>
      </c>
      <c r="B79" s="137">
        <v>19</v>
      </c>
    </row>
    <row r="80" spans="1:2" x14ac:dyDescent="0.25">
      <c r="A80" s="677" t="s">
        <v>1048</v>
      </c>
      <c r="B80" s="137">
        <v>1</v>
      </c>
    </row>
    <row r="81" spans="1:2" x14ac:dyDescent="0.25">
      <c r="A81" s="677" t="s">
        <v>913</v>
      </c>
      <c r="B81" s="137">
        <v>8</v>
      </c>
    </row>
    <row r="82" spans="1:2" x14ac:dyDescent="0.25">
      <c r="A82" s="677" t="s">
        <v>1439</v>
      </c>
      <c r="B82" s="137">
        <v>1</v>
      </c>
    </row>
    <row r="83" spans="1:2" x14ac:dyDescent="0.25">
      <c r="A83" s="677" t="s">
        <v>1430</v>
      </c>
      <c r="B83" s="137">
        <v>1</v>
      </c>
    </row>
    <row r="84" spans="1:2" x14ac:dyDescent="0.25">
      <c r="A84" s="677" t="s">
        <v>1472</v>
      </c>
      <c r="B84" s="137">
        <v>1</v>
      </c>
    </row>
    <row r="85" spans="1:2" x14ac:dyDescent="0.25">
      <c r="A85" s="677" t="s">
        <v>486</v>
      </c>
      <c r="B85" s="137">
        <v>1</v>
      </c>
    </row>
    <row r="86" spans="1:2" x14ac:dyDescent="0.25">
      <c r="A86" s="677" t="s">
        <v>1330</v>
      </c>
      <c r="B86" s="137">
        <v>1</v>
      </c>
    </row>
    <row r="87" spans="1:2" x14ac:dyDescent="0.25">
      <c r="A87" s="677" t="s">
        <v>1270</v>
      </c>
      <c r="B87" s="137">
        <v>2</v>
      </c>
    </row>
    <row r="88" spans="1:2" x14ac:dyDescent="0.25">
      <c r="A88" s="677" t="s">
        <v>1031</v>
      </c>
      <c r="B88" s="137">
        <v>1</v>
      </c>
    </row>
    <row r="89" spans="1:2" x14ac:dyDescent="0.25">
      <c r="A89" s="677" t="s">
        <v>1001</v>
      </c>
      <c r="B89" s="137">
        <v>1</v>
      </c>
    </row>
    <row r="90" spans="1:2" x14ac:dyDescent="0.25">
      <c r="A90" s="677" t="s">
        <v>951</v>
      </c>
      <c r="B90" s="137">
        <v>1</v>
      </c>
    </row>
    <row r="91" spans="1:2" x14ac:dyDescent="0.25">
      <c r="A91" s="397" t="s">
        <v>31</v>
      </c>
      <c r="B91" s="137">
        <v>40</v>
      </c>
    </row>
    <row r="92" spans="1:2" x14ac:dyDescent="0.25">
      <c r="A92" s="677" t="s">
        <v>684</v>
      </c>
      <c r="B92" s="137">
        <v>1</v>
      </c>
    </row>
    <row r="93" spans="1:2" x14ac:dyDescent="0.25">
      <c r="A93" s="677" t="s">
        <v>251</v>
      </c>
      <c r="B93" s="137">
        <v>7</v>
      </c>
    </row>
    <row r="94" spans="1:2" x14ac:dyDescent="0.25">
      <c r="A94" s="677" t="s">
        <v>268</v>
      </c>
      <c r="B94" s="137">
        <v>10</v>
      </c>
    </row>
    <row r="95" spans="1:2" x14ac:dyDescent="0.25">
      <c r="A95" s="677" t="s">
        <v>855</v>
      </c>
      <c r="B95" s="137">
        <v>8</v>
      </c>
    </row>
    <row r="96" spans="1:2" x14ac:dyDescent="0.25">
      <c r="A96" s="677" t="s">
        <v>871</v>
      </c>
      <c r="B96" s="137">
        <v>1</v>
      </c>
    </row>
    <row r="97" spans="1:2" x14ac:dyDescent="0.25">
      <c r="A97" s="677" t="s">
        <v>1116</v>
      </c>
      <c r="B97" s="137">
        <v>1</v>
      </c>
    </row>
    <row r="98" spans="1:2" x14ac:dyDescent="0.25">
      <c r="A98" s="677" t="s">
        <v>274</v>
      </c>
      <c r="B98" s="137">
        <v>1</v>
      </c>
    </row>
    <row r="99" spans="1:2" x14ac:dyDescent="0.25">
      <c r="A99" s="677" t="s">
        <v>1452</v>
      </c>
      <c r="B99" s="137">
        <v>1</v>
      </c>
    </row>
    <row r="100" spans="1:2" x14ac:dyDescent="0.25">
      <c r="A100" s="677" t="s">
        <v>1444</v>
      </c>
      <c r="B100" s="137">
        <v>1</v>
      </c>
    </row>
    <row r="101" spans="1:2" x14ac:dyDescent="0.25">
      <c r="A101" s="677" t="s">
        <v>1187</v>
      </c>
      <c r="B101" s="137">
        <v>1</v>
      </c>
    </row>
    <row r="102" spans="1:2" x14ac:dyDescent="0.25">
      <c r="A102" s="677" t="s">
        <v>464</v>
      </c>
      <c r="B102" s="137">
        <v>1</v>
      </c>
    </row>
    <row r="103" spans="1:2" x14ac:dyDescent="0.25">
      <c r="A103" s="677" t="s">
        <v>686</v>
      </c>
      <c r="B103" s="137">
        <v>1</v>
      </c>
    </row>
    <row r="104" spans="1:2" x14ac:dyDescent="0.25">
      <c r="A104" s="677" t="s">
        <v>297</v>
      </c>
      <c r="B104" s="137">
        <v>1</v>
      </c>
    </row>
    <row r="105" spans="1:2" x14ac:dyDescent="0.25">
      <c r="A105" s="677" t="s">
        <v>1107</v>
      </c>
      <c r="B105" s="137">
        <v>1</v>
      </c>
    </row>
    <row r="106" spans="1:2" x14ac:dyDescent="0.25">
      <c r="A106" s="677" t="s">
        <v>1508</v>
      </c>
      <c r="B106" s="137">
        <v>1</v>
      </c>
    </row>
    <row r="107" spans="1:2" x14ac:dyDescent="0.25">
      <c r="A107" s="677" t="s">
        <v>1277</v>
      </c>
      <c r="B107" s="137">
        <v>1</v>
      </c>
    </row>
    <row r="108" spans="1:2" x14ac:dyDescent="0.25">
      <c r="A108" s="677" t="s">
        <v>233</v>
      </c>
      <c r="B108" s="137">
        <v>1</v>
      </c>
    </row>
    <row r="109" spans="1:2" x14ac:dyDescent="0.25">
      <c r="A109" s="677" t="s">
        <v>1448</v>
      </c>
      <c r="B109" s="137">
        <v>1</v>
      </c>
    </row>
    <row r="110" spans="1:2" x14ac:dyDescent="0.25">
      <c r="A110" s="136" t="s">
        <v>104</v>
      </c>
      <c r="B110" s="137">
        <v>134</v>
      </c>
    </row>
  </sheetData>
  <pageMargins left="0.7" right="0.7" top="0.75" bottom="0.75" header="0.3" footer="0.3"/>
  <pageSetup paperSize="9" orientation="portrait" r:id="rId2"/>
  <headerFooter>
    <oddFooter>&amp;R&amp;1#&amp;"Arial"&amp;10&amp;K000000Confidential C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/>
  <dimension ref="A1:AL465"/>
  <sheetViews>
    <sheetView tabSelected="1" zoomScale="80" zoomScaleNormal="80" workbookViewId="0">
      <pane ySplit="1" topLeftCell="A304" activePane="bottomLeft" state="frozen"/>
      <selection activeCell="AQ55" sqref="AQ55"/>
      <selection pane="bottomLeft" activeCell="L306" sqref="L306"/>
    </sheetView>
  </sheetViews>
  <sheetFormatPr baseColWidth="10" defaultRowHeight="15" x14ac:dyDescent="0.25"/>
  <cols>
    <col min="1" max="3" width="11.42578125" style="3"/>
    <col min="4" max="4" width="11.5703125" style="4" bestFit="1" customWidth="1"/>
    <col min="5" max="5" width="7.85546875" style="4" customWidth="1"/>
    <col min="6" max="6" width="7.85546875" style="3" customWidth="1"/>
    <col min="7" max="12" width="11.42578125" customWidth="1"/>
    <col min="13" max="13" width="15.7109375" style="117" customWidth="1"/>
    <col min="14" max="16" width="11.42578125" customWidth="1"/>
    <col min="17" max="17" width="75.42578125" bestFit="1" customWidth="1"/>
    <col min="18" max="18" width="15.140625" hidden="1" customWidth="1"/>
    <col min="19" max="19" width="5.5703125" style="482" customWidth="1"/>
    <col min="20" max="20" width="15" bestFit="1" customWidth="1"/>
    <col min="21" max="21" width="13.7109375" customWidth="1"/>
    <col min="22" max="22" width="4.28515625" customWidth="1"/>
    <col min="23" max="24" width="3.85546875" customWidth="1"/>
    <col min="25" max="25" width="17.28515625" style="5" bestFit="1" customWidth="1"/>
    <col min="26" max="26" width="6.5703125" style="5" customWidth="1"/>
    <col min="27" max="27" width="20.85546875" style="5" customWidth="1"/>
    <col min="28" max="28" width="22.140625" style="3" customWidth="1"/>
    <col min="29" max="29" width="14.7109375" style="474" customWidth="1"/>
    <col min="30" max="30" width="14.7109375" style="5" customWidth="1"/>
    <col min="31" max="31" width="14.7109375" customWidth="1"/>
    <col min="32" max="32" width="14.7109375" style="646" customWidth="1"/>
    <col min="33" max="33" width="14.7109375" customWidth="1"/>
    <col min="34" max="34" width="14.7109375" style="138" customWidth="1"/>
  </cols>
  <sheetData>
    <row r="1" spans="1:38" ht="45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72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18" t="s">
        <v>11</v>
      </c>
      <c r="N1" s="1" t="s">
        <v>12</v>
      </c>
      <c r="O1" s="1" t="s">
        <v>13</v>
      </c>
      <c r="P1" s="1" t="s">
        <v>66</v>
      </c>
      <c r="Q1" s="1" t="s">
        <v>14</v>
      </c>
      <c r="R1" s="1" t="s">
        <v>15</v>
      </c>
      <c r="S1" s="48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21" t="s">
        <v>64</v>
      </c>
      <c r="Z1" s="121" t="s">
        <v>100</v>
      </c>
      <c r="AA1" s="121" t="s">
        <v>80</v>
      </c>
      <c r="AB1" s="121" t="s">
        <v>73</v>
      </c>
      <c r="AC1" s="121" t="s">
        <v>84</v>
      </c>
      <c r="AD1" s="121" t="s">
        <v>85</v>
      </c>
      <c r="AE1" s="122" t="s">
        <v>1410</v>
      </c>
      <c r="AF1" s="122" t="s">
        <v>1408</v>
      </c>
      <c r="AG1" s="122" t="s">
        <v>1409</v>
      </c>
      <c r="AH1" s="122" t="s">
        <v>149</v>
      </c>
      <c r="AI1" s="1" t="s">
        <v>106</v>
      </c>
      <c r="AJ1" s="358" t="s">
        <v>783</v>
      </c>
      <c r="AK1" s="359"/>
      <c r="AL1" s="359"/>
    </row>
    <row r="2" spans="1:38" s="124" customFormat="1" x14ac:dyDescent="0.25">
      <c r="A2" s="3">
        <f>YEAR(D2)</f>
        <v>2019</v>
      </c>
      <c r="B2" s="3">
        <f t="shared" ref="B2:B8" si="0">MONTH(D2)</f>
        <v>2</v>
      </c>
      <c r="C2" s="3" t="str">
        <f t="shared" ref="C2:C8" si="1">CONCATENATE("Sem",WEEKNUM(D2))</f>
        <v>Sem7</v>
      </c>
      <c r="D2" s="4">
        <v>43507</v>
      </c>
      <c r="E2" s="4" t="s">
        <v>89</v>
      </c>
      <c r="F2" s="139" t="s">
        <v>86</v>
      </c>
      <c r="G2" s="140" t="s">
        <v>22</v>
      </c>
      <c r="H2" s="140" t="s">
        <v>23</v>
      </c>
      <c r="I2" s="140" t="s">
        <v>87</v>
      </c>
      <c r="J2" s="140" t="s">
        <v>113</v>
      </c>
      <c r="K2" s="140" t="s">
        <v>92</v>
      </c>
      <c r="L2" s="140" t="s">
        <v>88</v>
      </c>
      <c r="M2" s="140" t="s">
        <v>114</v>
      </c>
      <c r="N2" s="140" t="s">
        <v>115</v>
      </c>
      <c r="O2" s="140" t="s">
        <v>116</v>
      </c>
      <c r="P2" s="140" t="s">
        <v>117</v>
      </c>
      <c r="Q2" s="140" t="s">
        <v>118</v>
      </c>
      <c r="R2" s="475"/>
      <c r="S2" s="483" t="s">
        <v>24</v>
      </c>
      <c r="T2" s="143" t="s">
        <v>32</v>
      </c>
      <c r="U2" s="102"/>
      <c r="V2" s="102"/>
      <c r="W2" s="102"/>
      <c r="X2" s="102"/>
      <c r="Y2" s="5" t="s">
        <v>384</v>
      </c>
      <c r="Z2" s="5"/>
      <c r="AA2" s="5" t="s">
        <v>1214</v>
      </c>
      <c r="AB2" s="3" t="s">
        <v>21</v>
      </c>
      <c r="AC2" s="654" t="str">
        <f>IFERROR(VLOOKUP(AD2,AUXILIAR!$A$1:$B$13,2,FALSE)," ")</f>
        <v>A</v>
      </c>
      <c r="AD2" s="5" t="s">
        <v>127</v>
      </c>
      <c r="AE2" s="102"/>
      <c r="AF2" s="646"/>
      <c r="AG2" s="102"/>
      <c r="AH2" s="138"/>
      <c r="AI2" s="102"/>
      <c r="AJ2" s="102"/>
      <c r="AK2" s="102"/>
      <c r="AL2" s="102"/>
    </row>
    <row r="3" spans="1:38" s="124" customFormat="1" x14ac:dyDescent="0.25">
      <c r="A3" s="3">
        <f t="shared" ref="A3:A11" si="2">YEAR(D3)</f>
        <v>2019</v>
      </c>
      <c r="B3" s="3">
        <f t="shared" si="0"/>
        <v>2</v>
      </c>
      <c r="C3" s="3" t="str">
        <f t="shared" si="1"/>
        <v>Sem7</v>
      </c>
      <c r="D3" s="4">
        <v>43507</v>
      </c>
      <c r="E3" s="4" t="s">
        <v>89</v>
      </c>
      <c r="F3" s="139" t="s">
        <v>86</v>
      </c>
      <c r="G3" s="140" t="s">
        <v>22</v>
      </c>
      <c r="H3" s="140" t="s">
        <v>23</v>
      </c>
      <c r="I3" s="140" t="s">
        <v>87</v>
      </c>
      <c r="J3" s="140" t="s">
        <v>113</v>
      </c>
      <c r="K3" s="140" t="s">
        <v>92</v>
      </c>
      <c r="L3" s="140" t="s">
        <v>119</v>
      </c>
      <c r="M3" s="140" t="s">
        <v>120</v>
      </c>
      <c r="N3" s="140" t="s">
        <v>121</v>
      </c>
      <c r="O3" s="140" t="s">
        <v>116</v>
      </c>
      <c r="P3" s="140" t="s">
        <v>122</v>
      </c>
      <c r="Q3" s="140" t="s">
        <v>123</v>
      </c>
      <c r="R3" s="475"/>
      <c r="S3" s="484" t="s">
        <v>24</v>
      </c>
      <c r="T3" s="143" t="s">
        <v>26</v>
      </c>
      <c r="U3" s="102"/>
      <c r="V3" s="102"/>
      <c r="W3" s="102"/>
      <c r="X3" s="102"/>
      <c r="Y3" s="5" t="s">
        <v>384</v>
      </c>
      <c r="Z3" s="5"/>
      <c r="AA3" s="5" t="s">
        <v>1214</v>
      </c>
      <c r="AB3" s="3" t="s">
        <v>75</v>
      </c>
      <c r="AC3" s="654" t="str">
        <f>IFERROR(VLOOKUP(AD3,AUXILIAR!$A$1:$B$13,2,FALSE)," ")</f>
        <v>A</v>
      </c>
      <c r="AD3" s="5" t="s">
        <v>127</v>
      </c>
      <c r="AE3" s="102"/>
      <c r="AF3" s="646"/>
      <c r="AG3" s="102"/>
      <c r="AH3" s="138"/>
      <c r="AI3" s="102"/>
      <c r="AJ3" s="102"/>
      <c r="AK3" s="102"/>
      <c r="AL3" s="102"/>
    </row>
    <row r="4" spans="1:38" s="124" customFormat="1" x14ac:dyDescent="0.25">
      <c r="A4" s="3">
        <f t="shared" si="2"/>
        <v>2019</v>
      </c>
      <c r="B4" s="3">
        <f t="shared" si="0"/>
        <v>2</v>
      </c>
      <c r="C4" s="3" t="str">
        <f t="shared" si="1"/>
        <v>Sem7</v>
      </c>
      <c r="D4" s="4">
        <v>43507</v>
      </c>
      <c r="E4" s="4" t="s">
        <v>89</v>
      </c>
      <c r="F4" s="141" t="s">
        <v>86</v>
      </c>
      <c r="G4" s="142" t="s">
        <v>22</v>
      </c>
      <c r="H4" s="142" t="s">
        <v>23</v>
      </c>
      <c r="I4" s="142" t="s">
        <v>87</v>
      </c>
      <c r="J4" s="142" t="s">
        <v>113</v>
      </c>
      <c r="K4" s="142" t="s">
        <v>92</v>
      </c>
      <c r="L4" s="142" t="s">
        <v>119</v>
      </c>
      <c r="M4" s="142" t="s">
        <v>120</v>
      </c>
      <c r="N4" s="142" t="s">
        <v>121</v>
      </c>
      <c r="O4" s="142" t="s">
        <v>116</v>
      </c>
      <c r="P4" s="142" t="s">
        <v>124</v>
      </c>
      <c r="Q4" s="142" t="s">
        <v>125</v>
      </c>
      <c r="R4" s="476"/>
      <c r="S4" s="484" t="s">
        <v>24</v>
      </c>
      <c r="T4" s="143" t="s">
        <v>26</v>
      </c>
      <c r="U4" s="102"/>
      <c r="V4" s="102"/>
      <c r="W4" s="102"/>
      <c r="X4" s="102"/>
      <c r="Y4" s="5" t="s">
        <v>384</v>
      </c>
      <c r="Z4" s="5"/>
      <c r="AA4" s="5" t="s">
        <v>1215</v>
      </c>
      <c r="AB4" s="3" t="s">
        <v>75</v>
      </c>
      <c r="AC4" s="654" t="str">
        <f>IFERROR(VLOOKUP(AD4,AUXILIAR!$A$1:$B$13,2,FALSE)," ")</f>
        <v>D</v>
      </c>
      <c r="AD4" s="5" t="s">
        <v>128</v>
      </c>
      <c r="AE4" s="102"/>
      <c r="AF4" s="646"/>
      <c r="AG4" s="102"/>
      <c r="AH4" s="138"/>
      <c r="AI4" s="102"/>
      <c r="AJ4" s="102"/>
      <c r="AK4" s="102"/>
      <c r="AL4" s="102"/>
    </row>
    <row r="5" spans="1:38" s="124" customFormat="1" x14ac:dyDescent="0.25">
      <c r="A5" s="3">
        <f t="shared" si="2"/>
        <v>2019</v>
      </c>
      <c r="B5" s="3">
        <f t="shared" si="0"/>
        <v>2</v>
      </c>
      <c r="C5" s="3" t="str">
        <f t="shared" si="1"/>
        <v>Sem7</v>
      </c>
      <c r="D5" s="4">
        <v>43508</v>
      </c>
      <c r="E5" s="4" t="s">
        <v>89</v>
      </c>
      <c r="F5" s="139" t="s">
        <v>86</v>
      </c>
      <c r="G5" s="140" t="s">
        <v>22</v>
      </c>
      <c r="H5" s="140" t="s">
        <v>23</v>
      </c>
      <c r="I5" s="140" t="s">
        <v>87</v>
      </c>
      <c r="J5" s="140" t="s">
        <v>113</v>
      </c>
      <c r="K5" s="140" t="s">
        <v>92</v>
      </c>
      <c r="L5" s="140" t="s">
        <v>88</v>
      </c>
      <c r="M5" s="140" t="s">
        <v>132</v>
      </c>
      <c r="N5" s="140" t="s">
        <v>133</v>
      </c>
      <c r="O5" s="140" t="s">
        <v>134</v>
      </c>
      <c r="P5" s="140" t="s">
        <v>135</v>
      </c>
      <c r="Q5" s="140" t="s">
        <v>136</v>
      </c>
      <c r="R5" s="475"/>
      <c r="S5" s="484" t="s">
        <v>24</v>
      </c>
      <c r="T5" s="143" t="s">
        <v>27</v>
      </c>
      <c r="U5" s="102"/>
      <c r="V5" s="102"/>
      <c r="W5" s="102"/>
      <c r="X5" s="102"/>
      <c r="Y5" s="5" t="s">
        <v>384</v>
      </c>
      <c r="Z5" s="5"/>
      <c r="AA5" s="5" t="s">
        <v>1215</v>
      </c>
      <c r="AB5" s="3" t="s">
        <v>29</v>
      </c>
      <c r="AC5" s="654" t="str">
        <f>IFERROR(VLOOKUP(AD5,AUXILIAR!$A$1:$B$13,2,FALSE)," ")</f>
        <v>D</v>
      </c>
      <c r="AD5" s="5" t="s">
        <v>128</v>
      </c>
      <c r="AE5" s="102"/>
      <c r="AF5" s="646"/>
      <c r="AG5" s="102"/>
      <c r="AH5" s="138"/>
      <c r="AI5" s="102"/>
      <c r="AJ5" s="102"/>
      <c r="AK5" s="102"/>
      <c r="AL5" s="102"/>
    </row>
    <row r="6" spans="1:38" s="124" customFormat="1" x14ac:dyDescent="0.25">
      <c r="A6" s="3">
        <f t="shared" si="2"/>
        <v>2019</v>
      </c>
      <c r="B6" s="3">
        <f t="shared" si="0"/>
        <v>2</v>
      </c>
      <c r="C6" s="3" t="str">
        <f t="shared" si="1"/>
        <v>Sem7</v>
      </c>
      <c r="D6" s="4">
        <v>43508</v>
      </c>
      <c r="E6" s="4" t="s">
        <v>89</v>
      </c>
      <c r="F6" s="141" t="s">
        <v>86</v>
      </c>
      <c r="G6" s="142" t="s">
        <v>22</v>
      </c>
      <c r="H6" s="142" t="s">
        <v>23</v>
      </c>
      <c r="I6" s="142" t="s">
        <v>87</v>
      </c>
      <c r="J6" s="142" t="s">
        <v>113</v>
      </c>
      <c r="K6" s="142" t="s">
        <v>92</v>
      </c>
      <c r="L6" s="142" t="s">
        <v>88</v>
      </c>
      <c r="M6" s="142" t="s">
        <v>132</v>
      </c>
      <c r="N6" s="142" t="s">
        <v>133</v>
      </c>
      <c r="O6" s="142" t="s">
        <v>134</v>
      </c>
      <c r="P6" s="142" t="s">
        <v>137</v>
      </c>
      <c r="Q6" s="142" t="s">
        <v>138</v>
      </c>
      <c r="R6" s="476"/>
      <c r="S6" s="484" t="s">
        <v>24</v>
      </c>
      <c r="T6" s="143" t="s">
        <v>26</v>
      </c>
      <c r="U6" s="102"/>
      <c r="V6" s="102"/>
      <c r="W6" s="102"/>
      <c r="X6" s="102"/>
      <c r="Y6" s="5" t="s">
        <v>386</v>
      </c>
      <c r="Z6" s="133"/>
      <c r="AA6" s="5"/>
      <c r="AB6" s="132" t="s">
        <v>75</v>
      </c>
      <c r="AC6" s="654" t="str">
        <f>IFERROR(VLOOKUP(AD6,AUXILIAR!$A$1:$B$13,2,FALSE)," ")</f>
        <v xml:space="preserve"> </v>
      </c>
      <c r="AD6" s="5"/>
      <c r="AE6" s="102"/>
      <c r="AF6" s="646"/>
      <c r="AG6" s="102"/>
      <c r="AH6" s="138"/>
      <c r="AI6" s="102"/>
      <c r="AJ6" s="102"/>
      <c r="AK6" s="102"/>
      <c r="AL6" s="102"/>
    </row>
    <row r="7" spans="1:38" s="124" customFormat="1" x14ac:dyDescent="0.25">
      <c r="A7" s="3">
        <f t="shared" si="2"/>
        <v>2019</v>
      </c>
      <c r="B7" s="3">
        <f t="shared" si="0"/>
        <v>2</v>
      </c>
      <c r="C7" s="3" t="str">
        <f t="shared" si="1"/>
        <v>Sem7</v>
      </c>
      <c r="D7" s="4">
        <v>43509</v>
      </c>
      <c r="E7" s="4" t="s">
        <v>89</v>
      </c>
      <c r="F7" s="139" t="s">
        <v>86</v>
      </c>
      <c r="G7" s="140" t="s">
        <v>22</v>
      </c>
      <c r="H7" s="140" t="s">
        <v>23</v>
      </c>
      <c r="I7" s="140" t="s">
        <v>87</v>
      </c>
      <c r="J7" s="140" t="s">
        <v>113</v>
      </c>
      <c r="K7" s="140" t="s">
        <v>92</v>
      </c>
      <c r="L7" s="140" t="s">
        <v>119</v>
      </c>
      <c r="M7" s="140" t="s">
        <v>140</v>
      </c>
      <c r="N7" s="140" t="s">
        <v>141</v>
      </c>
      <c r="O7" s="140" t="s">
        <v>116</v>
      </c>
      <c r="P7" s="140" t="s">
        <v>142</v>
      </c>
      <c r="Q7" s="140" t="s">
        <v>143</v>
      </c>
      <c r="R7" s="475"/>
      <c r="S7" s="484" t="s">
        <v>24</v>
      </c>
      <c r="T7" s="143" t="s">
        <v>27</v>
      </c>
      <c r="U7" s="102"/>
      <c r="V7" s="102"/>
      <c r="W7" s="102"/>
      <c r="X7" s="102"/>
      <c r="Y7" s="5" t="s">
        <v>386</v>
      </c>
      <c r="Z7" s="133"/>
      <c r="AA7" s="5"/>
      <c r="AB7" s="131" t="s">
        <v>148</v>
      </c>
      <c r="AC7" s="654" t="str">
        <f>IFERROR(VLOOKUP(AD7,AUXILIAR!$A$1:$B$13,2,FALSE)," ")</f>
        <v xml:space="preserve"> </v>
      </c>
      <c r="AD7" s="5"/>
      <c r="AE7" s="102"/>
      <c r="AF7" s="646"/>
      <c r="AG7" s="102"/>
      <c r="AH7" s="138"/>
      <c r="AI7" s="102"/>
      <c r="AJ7" s="102"/>
      <c r="AK7" s="102"/>
      <c r="AL7" s="102"/>
    </row>
    <row r="8" spans="1:38" s="126" customFormat="1" ht="15.75" thickBot="1" x14ac:dyDescent="0.3">
      <c r="A8" s="3">
        <f t="shared" si="2"/>
        <v>2019</v>
      </c>
      <c r="B8" s="3">
        <f t="shared" si="0"/>
        <v>2</v>
      </c>
      <c r="C8" s="3" t="str">
        <f t="shared" si="1"/>
        <v>Sem7</v>
      </c>
      <c r="D8" s="4">
        <v>43509</v>
      </c>
      <c r="E8" s="4" t="s">
        <v>89</v>
      </c>
      <c r="F8" s="141" t="s">
        <v>86</v>
      </c>
      <c r="G8" s="142" t="s">
        <v>22</v>
      </c>
      <c r="H8" s="142" t="s">
        <v>23</v>
      </c>
      <c r="I8" s="142" t="s">
        <v>87</v>
      </c>
      <c r="J8" s="142" t="s">
        <v>113</v>
      </c>
      <c r="K8" s="142" t="s">
        <v>92</v>
      </c>
      <c r="L8" s="142" t="s">
        <v>119</v>
      </c>
      <c r="M8" s="142" t="s">
        <v>144</v>
      </c>
      <c r="N8" s="142" t="s">
        <v>145</v>
      </c>
      <c r="O8" s="142" t="s">
        <v>116</v>
      </c>
      <c r="P8" s="142" t="s">
        <v>146</v>
      </c>
      <c r="Q8" s="142" t="s">
        <v>147</v>
      </c>
      <c r="R8" s="476"/>
      <c r="S8" s="484" t="s">
        <v>24</v>
      </c>
      <c r="T8" s="99" t="s">
        <v>26</v>
      </c>
      <c r="U8" s="99"/>
      <c r="V8" s="99"/>
      <c r="W8" s="99"/>
      <c r="X8" s="99"/>
      <c r="Y8" s="5" t="s">
        <v>386</v>
      </c>
      <c r="Z8" s="134"/>
      <c r="AA8" s="125"/>
      <c r="AB8" s="132" t="s">
        <v>75</v>
      </c>
      <c r="AC8" s="654" t="str">
        <f>IFERROR(VLOOKUP(AD8,AUXILIAR!$A$1:$B$13,2,FALSE)," ")</f>
        <v xml:space="preserve"> </v>
      </c>
      <c r="AD8" s="5"/>
      <c r="AE8" s="99"/>
      <c r="AF8" s="99"/>
      <c r="AG8" s="99"/>
      <c r="AH8" s="99"/>
      <c r="AI8" s="99"/>
      <c r="AJ8" s="99"/>
      <c r="AK8" s="99"/>
      <c r="AL8" s="99"/>
    </row>
    <row r="9" spans="1:38" s="124" customFormat="1" x14ac:dyDescent="0.25">
      <c r="A9" s="3">
        <f t="shared" si="2"/>
        <v>2019</v>
      </c>
      <c r="B9" s="3">
        <f t="shared" ref="B9:B22" si="3">MONTH(D9)</f>
        <v>2</v>
      </c>
      <c r="C9" s="3" t="str">
        <f t="shared" ref="C9:C22" si="4">CONCATENATE("Sem",WEEKNUM(D9))</f>
        <v>Sem7</v>
      </c>
      <c r="D9" s="4">
        <v>43510</v>
      </c>
      <c r="E9" s="4" t="s">
        <v>89</v>
      </c>
      <c r="F9" s="139" t="s">
        <v>86</v>
      </c>
      <c r="G9" s="140" t="s">
        <v>22</v>
      </c>
      <c r="H9" s="140" t="s">
        <v>23</v>
      </c>
      <c r="I9" s="140" t="s">
        <v>87</v>
      </c>
      <c r="J9" s="140" t="s">
        <v>113</v>
      </c>
      <c r="K9" s="140" t="s">
        <v>92</v>
      </c>
      <c r="L9" s="140" t="s">
        <v>119</v>
      </c>
      <c r="M9" s="140" t="s">
        <v>150</v>
      </c>
      <c r="N9" s="140" t="s">
        <v>151</v>
      </c>
      <c r="O9" s="140" t="s">
        <v>152</v>
      </c>
      <c r="P9" s="140" t="s">
        <v>153</v>
      </c>
      <c r="Q9" s="140" t="s">
        <v>154</v>
      </c>
      <c r="R9" s="475"/>
      <c r="S9" s="484" t="s">
        <v>24</v>
      </c>
      <c r="T9" s="143" t="s">
        <v>25</v>
      </c>
      <c r="U9" s="102"/>
      <c r="V9" s="102"/>
      <c r="W9" s="102"/>
      <c r="X9" s="102"/>
      <c r="Y9" s="5" t="s">
        <v>384</v>
      </c>
      <c r="Z9" s="133"/>
      <c r="AA9" s="5" t="s">
        <v>1213</v>
      </c>
      <c r="AB9" s="131" t="s">
        <v>148</v>
      </c>
      <c r="AC9" s="654" t="str">
        <f>IFERROR(VLOOKUP(AD9,AUXILIAR!$A$1:$B$13,2,FALSE)," ")</f>
        <v>B</v>
      </c>
      <c r="AD9" s="5" t="s">
        <v>160</v>
      </c>
      <c r="AE9" s="102"/>
      <c r="AF9" s="646"/>
      <c r="AG9" s="102"/>
      <c r="AH9" s="138"/>
      <c r="AI9" s="102"/>
      <c r="AJ9" s="102"/>
      <c r="AK9" s="102"/>
      <c r="AL9" s="102"/>
    </row>
    <row r="10" spans="1:38" s="124" customFormat="1" x14ac:dyDescent="0.25">
      <c r="A10" s="3">
        <f t="shared" si="2"/>
        <v>2019</v>
      </c>
      <c r="B10" s="3">
        <f t="shared" si="3"/>
        <v>2</v>
      </c>
      <c r="C10" s="3" t="str">
        <f t="shared" si="4"/>
        <v>Sem7</v>
      </c>
      <c r="D10" s="4">
        <v>43510</v>
      </c>
      <c r="E10" s="4" t="s">
        <v>89</v>
      </c>
      <c r="F10" s="141" t="s">
        <v>86</v>
      </c>
      <c r="G10" s="142" t="s">
        <v>22</v>
      </c>
      <c r="H10" s="142" t="s">
        <v>23</v>
      </c>
      <c r="I10" s="142" t="s">
        <v>87</v>
      </c>
      <c r="J10" s="142" t="s">
        <v>113</v>
      </c>
      <c r="K10" s="142" t="s">
        <v>92</v>
      </c>
      <c r="L10" s="142" t="s">
        <v>155</v>
      </c>
      <c r="M10" s="142" t="s">
        <v>156</v>
      </c>
      <c r="N10" s="142" t="s">
        <v>157</v>
      </c>
      <c r="O10" s="142" t="s">
        <v>116</v>
      </c>
      <c r="P10" s="142" t="s">
        <v>158</v>
      </c>
      <c r="Q10" s="142" t="s">
        <v>159</v>
      </c>
      <c r="R10" s="476"/>
      <c r="S10" s="484" t="s">
        <v>24</v>
      </c>
      <c r="T10" s="143" t="s">
        <v>26</v>
      </c>
      <c r="U10" s="102"/>
      <c r="V10" s="102"/>
      <c r="W10" s="102"/>
      <c r="X10" s="102"/>
      <c r="Y10" s="5" t="s">
        <v>384</v>
      </c>
      <c r="Z10" s="133"/>
      <c r="AA10" s="5" t="s">
        <v>1215</v>
      </c>
      <c r="AB10" s="131" t="s">
        <v>75</v>
      </c>
      <c r="AC10" s="654" t="str">
        <f>IFERROR(VLOOKUP(AD10,AUXILIAR!$A$1:$B$13,2,FALSE)," ")</f>
        <v>D</v>
      </c>
      <c r="AD10" s="5" t="s">
        <v>128</v>
      </c>
      <c r="AE10" s="102"/>
      <c r="AF10" s="646"/>
      <c r="AG10" s="102"/>
      <c r="AH10" s="138"/>
      <c r="AI10" s="102"/>
      <c r="AJ10" s="102"/>
      <c r="AK10" s="102"/>
      <c r="AL10" s="102"/>
    </row>
    <row r="11" spans="1:38" s="124" customFormat="1" x14ac:dyDescent="0.25">
      <c r="A11" s="3">
        <f t="shared" si="2"/>
        <v>2019</v>
      </c>
      <c r="B11" s="3">
        <f t="shared" si="3"/>
        <v>2</v>
      </c>
      <c r="C11" s="3" t="str">
        <f t="shared" si="4"/>
        <v>Sem9</v>
      </c>
      <c r="D11" s="4">
        <v>43521</v>
      </c>
      <c r="E11" s="4" t="s">
        <v>89</v>
      </c>
      <c r="F11" s="139" t="s">
        <v>86</v>
      </c>
      <c r="G11" s="140" t="s">
        <v>22</v>
      </c>
      <c r="H11" s="140" t="s">
        <v>23</v>
      </c>
      <c r="I11" s="140" t="s">
        <v>87</v>
      </c>
      <c r="J11" s="140" t="s">
        <v>113</v>
      </c>
      <c r="K11" s="140" t="s">
        <v>163</v>
      </c>
      <c r="L11" s="140" t="s">
        <v>88</v>
      </c>
      <c r="M11" s="140" t="s">
        <v>161</v>
      </c>
      <c r="N11" s="140" t="s">
        <v>164</v>
      </c>
      <c r="O11" s="140" t="s">
        <v>116</v>
      </c>
      <c r="P11" s="140" t="s">
        <v>165</v>
      </c>
      <c r="Q11" s="140" t="s">
        <v>166</v>
      </c>
      <c r="R11" s="475"/>
      <c r="S11" s="484" t="s">
        <v>24</v>
      </c>
      <c r="T11" s="143" t="s">
        <v>26</v>
      </c>
      <c r="U11" s="102"/>
      <c r="V11" s="102"/>
      <c r="W11" s="102"/>
      <c r="X11" s="102"/>
      <c r="Y11" s="5" t="s">
        <v>384</v>
      </c>
      <c r="Z11" s="133"/>
      <c r="AA11" s="5" t="s">
        <v>1215</v>
      </c>
      <c r="AB11" s="131" t="s">
        <v>29</v>
      </c>
      <c r="AC11" s="654" t="str">
        <f>IFERROR(VLOOKUP(AD11,AUXILIAR!$A$1:$B$13,2,FALSE)," ")</f>
        <v>D</v>
      </c>
      <c r="AD11" s="5" t="s">
        <v>128</v>
      </c>
      <c r="AE11" s="102"/>
      <c r="AF11" s="646"/>
      <c r="AG11" s="102"/>
      <c r="AH11" s="138"/>
      <c r="AI11" s="102"/>
      <c r="AJ11" s="102"/>
      <c r="AK11" s="102"/>
      <c r="AL11" s="102"/>
    </row>
    <row r="12" spans="1:38" s="124" customFormat="1" x14ac:dyDescent="0.25">
      <c r="A12" s="3">
        <f t="shared" ref="A12:A17" si="5">YEAR(D12)</f>
        <v>2019</v>
      </c>
      <c r="B12" s="3">
        <f t="shared" si="3"/>
        <v>2</v>
      </c>
      <c r="C12" s="3" t="str">
        <f t="shared" si="4"/>
        <v>Sem9</v>
      </c>
      <c r="D12" s="4">
        <v>43521</v>
      </c>
      <c r="E12" s="4" t="s">
        <v>89</v>
      </c>
      <c r="F12" s="139" t="s">
        <v>86</v>
      </c>
      <c r="G12" s="140" t="s">
        <v>22</v>
      </c>
      <c r="H12" s="140" t="s">
        <v>23</v>
      </c>
      <c r="I12" s="140" t="s">
        <v>87</v>
      </c>
      <c r="J12" s="140" t="s">
        <v>113</v>
      </c>
      <c r="K12" s="140" t="s">
        <v>163</v>
      </c>
      <c r="L12" s="140" t="s">
        <v>88</v>
      </c>
      <c r="M12" s="140" t="s">
        <v>161</v>
      </c>
      <c r="N12" s="140" t="s">
        <v>164</v>
      </c>
      <c r="O12" s="140" t="s">
        <v>116</v>
      </c>
      <c r="P12" s="140" t="s">
        <v>167</v>
      </c>
      <c r="Q12" s="140" t="s">
        <v>168</v>
      </c>
      <c r="R12" s="475"/>
      <c r="S12" s="484" t="s">
        <v>24</v>
      </c>
      <c r="T12" s="143" t="s">
        <v>26</v>
      </c>
      <c r="U12" s="102"/>
      <c r="V12" s="102"/>
      <c r="W12" s="102"/>
      <c r="X12" s="102"/>
      <c r="Y12" s="5" t="s">
        <v>384</v>
      </c>
      <c r="Z12" s="144"/>
      <c r="AA12" s="5" t="s">
        <v>1215</v>
      </c>
      <c r="AB12" s="131" t="s">
        <v>75</v>
      </c>
      <c r="AC12" s="654" t="str">
        <f>IFERROR(VLOOKUP(AD12,AUXILIAR!$A$1:$B$13,2,FALSE)," ")</f>
        <v>D</v>
      </c>
      <c r="AD12" s="5" t="s">
        <v>128</v>
      </c>
      <c r="AE12" s="102"/>
      <c r="AF12" s="646"/>
      <c r="AG12" s="102"/>
      <c r="AH12" s="138"/>
      <c r="AI12" s="102"/>
      <c r="AJ12" s="102"/>
      <c r="AK12" s="102"/>
      <c r="AL12" s="102"/>
    </row>
    <row r="13" spans="1:38" s="124" customFormat="1" x14ac:dyDescent="0.25">
      <c r="A13" s="3">
        <f t="shared" si="5"/>
        <v>2019</v>
      </c>
      <c r="B13" s="3">
        <f t="shared" si="3"/>
        <v>2</v>
      </c>
      <c r="C13" s="3" t="str">
        <f t="shared" si="4"/>
        <v>Sem9</v>
      </c>
      <c r="D13" s="4">
        <v>43521</v>
      </c>
      <c r="E13" s="4" t="s">
        <v>89</v>
      </c>
      <c r="F13" s="139" t="s">
        <v>86</v>
      </c>
      <c r="G13" s="140" t="s">
        <v>22</v>
      </c>
      <c r="H13" s="140" t="s">
        <v>23</v>
      </c>
      <c r="I13" s="140" t="s">
        <v>87</v>
      </c>
      <c r="J13" s="140" t="s">
        <v>113</v>
      </c>
      <c r="K13" s="140" t="s">
        <v>92</v>
      </c>
      <c r="L13" s="140" t="s">
        <v>88</v>
      </c>
      <c r="M13" s="140" t="s">
        <v>162</v>
      </c>
      <c r="N13" s="140" t="s">
        <v>164</v>
      </c>
      <c r="O13" s="140" t="s">
        <v>116</v>
      </c>
      <c r="P13" s="140" t="s">
        <v>169</v>
      </c>
      <c r="Q13" s="140" t="s">
        <v>170</v>
      </c>
      <c r="R13" s="475"/>
      <c r="S13" s="484" t="s">
        <v>24</v>
      </c>
      <c r="T13" s="143" t="s">
        <v>25</v>
      </c>
      <c r="U13" s="102"/>
      <c r="V13" s="102"/>
      <c r="W13" s="102"/>
      <c r="X13" s="102"/>
      <c r="Y13" s="5" t="s">
        <v>384</v>
      </c>
      <c r="Z13" s="133"/>
      <c r="AA13" s="5" t="s">
        <v>1214</v>
      </c>
      <c r="AB13" s="131" t="s">
        <v>21</v>
      </c>
      <c r="AC13" s="654" t="str">
        <f>IFERROR(VLOOKUP(AD13,AUXILIAR!$A$1:$B$13,2,FALSE)," ")</f>
        <v>A</v>
      </c>
      <c r="AD13" s="5" t="s">
        <v>127</v>
      </c>
      <c r="AE13" s="102"/>
      <c r="AF13" s="646"/>
      <c r="AG13" s="102"/>
      <c r="AH13" s="138"/>
      <c r="AI13" s="102"/>
      <c r="AJ13" s="102"/>
      <c r="AK13" s="102"/>
      <c r="AL13" s="102"/>
    </row>
    <row r="14" spans="1:38" s="124" customFormat="1" x14ac:dyDescent="0.25">
      <c r="A14" s="3">
        <f t="shared" si="5"/>
        <v>2019</v>
      </c>
      <c r="B14" s="3">
        <f t="shared" si="3"/>
        <v>2</v>
      </c>
      <c r="C14" s="3" t="str">
        <f t="shared" si="4"/>
        <v>Sem9</v>
      </c>
      <c r="D14" s="4">
        <v>43521</v>
      </c>
      <c r="E14" s="4" t="s">
        <v>89</v>
      </c>
      <c r="F14" s="141" t="s">
        <v>86</v>
      </c>
      <c r="G14" s="142" t="s">
        <v>22</v>
      </c>
      <c r="H14" s="142" t="s">
        <v>23</v>
      </c>
      <c r="I14" s="142" t="s">
        <v>87</v>
      </c>
      <c r="J14" s="142" t="s">
        <v>113</v>
      </c>
      <c r="K14" s="142" t="s">
        <v>92</v>
      </c>
      <c r="L14" s="142" t="s">
        <v>88</v>
      </c>
      <c r="M14" s="142" t="s">
        <v>162</v>
      </c>
      <c r="N14" s="142" t="s">
        <v>164</v>
      </c>
      <c r="O14" s="142" t="s">
        <v>116</v>
      </c>
      <c r="P14" s="142" t="s">
        <v>171</v>
      </c>
      <c r="Q14" s="142" t="s">
        <v>172</v>
      </c>
      <c r="R14" s="476"/>
      <c r="S14" s="484" t="s">
        <v>24</v>
      </c>
      <c r="T14" s="143" t="s">
        <v>25</v>
      </c>
      <c r="U14" s="102"/>
      <c r="V14" s="102"/>
      <c r="W14" s="102"/>
      <c r="X14" s="102"/>
      <c r="Y14" s="5" t="s">
        <v>384</v>
      </c>
      <c r="Z14" s="133"/>
      <c r="AA14" s="5" t="s">
        <v>1213</v>
      </c>
      <c r="AB14" s="131" t="s">
        <v>148</v>
      </c>
      <c r="AC14" s="654" t="str">
        <f>IFERROR(VLOOKUP(AD14,AUXILIAR!$A$1:$B$13,2,FALSE)," ")</f>
        <v>B</v>
      </c>
      <c r="AD14" s="5" t="s">
        <v>160</v>
      </c>
      <c r="AE14" s="102"/>
      <c r="AF14" s="646"/>
      <c r="AG14" s="102"/>
      <c r="AH14" s="138"/>
      <c r="AI14" s="102"/>
      <c r="AJ14" s="102"/>
      <c r="AK14" s="102"/>
      <c r="AL14" s="102"/>
    </row>
    <row r="15" spans="1:38" s="124" customFormat="1" x14ac:dyDescent="0.25">
      <c r="A15" s="3">
        <f t="shared" si="5"/>
        <v>2019</v>
      </c>
      <c r="B15" s="3">
        <f t="shared" si="3"/>
        <v>2</v>
      </c>
      <c r="C15" s="3" t="str">
        <f t="shared" si="4"/>
        <v>Sem9</v>
      </c>
      <c r="D15" s="4">
        <v>43522</v>
      </c>
      <c r="E15" s="4" t="s">
        <v>89</v>
      </c>
      <c r="F15" s="139" t="s">
        <v>86</v>
      </c>
      <c r="G15" s="140" t="s">
        <v>22</v>
      </c>
      <c r="H15" s="140" t="s">
        <v>23</v>
      </c>
      <c r="I15" s="140" t="s">
        <v>87</v>
      </c>
      <c r="J15" s="140" t="s">
        <v>173</v>
      </c>
      <c r="K15" s="140" t="s">
        <v>92</v>
      </c>
      <c r="L15" s="140" t="s">
        <v>174</v>
      </c>
      <c r="M15" s="140" t="s">
        <v>175</v>
      </c>
      <c r="N15" s="140" t="s">
        <v>176</v>
      </c>
      <c r="O15" s="140" t="s">
        <v>116</v>
      </c>
      <c r="P15" s="140" t="s">
        <v>177</v>
      </c>
      <c r="Q15" s="140" t="s">
        <v>178</v>
      </c>
      <c r="R15" s="475"/>
      <c r="S15" s="484" t="s">
        <v>24</v>
      </c>
      <c r="T15" s="143" t="s">
        <v>26</v>
      </c>
      <c r="U15" s="102"/>
      <c r="V15" s="102"/>
      <c r="W15" s="102"/>
      <c r="X15" s="102"/>
      <c r="Y15" s="5" t="s">
        <v>386</v>
      </c>
      <c r="Z15" s="133"/>
      <c r="AA15" s="5"/>
      <c r="AB15" s="131" t="s">
        <v>75</v>
      </c>
      <c r="AC15" s="654" t="str">
        <f>IFERROR(VLOOKUP(AD15,AUXILIAR!$A$1:$B$13,2,FALSE)," ")</f>
        <v xml:space="preserve"> </v>
      </c>
      <c r="AD15" s="5"/>
      <c r="AE15" s="102"/>
      <c r="AF15" s="646"/>
      <c r="AG15" s="102"/>
      <c r="AH15" s="138"/>
      <c r="AI15" s="102"/>
      <c r="AJ15" s="102"/>
      <c r="AK15" s="102"/>
      <c r="AL15" s="102"/>
    </row>
    <row r="16" spans="1:38" s="124" customFormat="1" x14ac:dyDescent="0.25">
      <c r="A16" s="3">
        <f t="shared" si="5"/>
        <v>2019</v>
      </c>
      <c r="B16" s="3">
        <f t="shared" si="3"/>
        <v>2</v>
      </c>
      <c r="C16" s="3" t="str">
        <f t="shared" si="4"/>
        <v>Sem9</v>
      </c>
      <c r="D16" s="4">
        <v>43522</v>
      </c>
      <c r="E16" s="4" t="s">
        <v>89</v>
      </c>
      <c r="F16" s="139" t="s">
        <v>86</v>
      </c>
      <c r="G16" s="140" t="s">
        <v>22</v>
      </c>
      <c r="H16" s="140" t="s">
        <v>23</v>
      </c>
      <c r="I16" s="140" t="s">
        <v>87</v>
      </c>
      <c r="J16" s="140" t="s">
        <v>173</v>
      </c>
      <c r="K16" s="140" t="s">
        <v>92</v>
      </c>
      <c r="L16" s="140" t="s">
        <v>174</v>
      </c>
      <c r="M16" s="140" t="s">
        <v>175</v>
      </c>
      <c r="N16" s="140" t="s">
        <v>176</v>
      </c>
      <c r="O16" s="140" t="s">
        <v>116</v>
      </c>
      <c r="P16" s="140" t="s">
        <v>179</v>
      </c>
      <c r="Q16" s="140" t="s">
        <v>180</v>
      </c>
      <c r="R16" s="475"/>
      <c r="S16" s="484" t="s">
        <v>24</v>
      </c>
      <c r="T16" s="143" t="s">
        <v>27</v>
      </c>
      <c r="U16" s="102"/>
      <c r="V16" s="102"/>
      <c r="W16" s="102"/>
      <c r="X16" s="102"/>
      <c r="Y16" s="5" t="s">
        <v>386</v>
      </c>
      <c r="Z16" s="133"/>
      <c r="AA16" s="5"/>
      <c r="AB16" s="131" t="s">
        <v>148</v>
      </c>
      <c r="AC16" s="654" t="str">
        <f>IFERROR(VLOOKUP(AD16,AUXILIAR!$A$1:$B$13,2,FALSE)," ")</f>
        <v xml:space="preserve"> </v>
      </c>
      <c r="AD16" s="5"/>
      <c r="AE16" s="102"/>
      <c r="AF16" s="646"/>
      <c r="AG16" s="102"/>
      <c r="AH16" s="138"/>
      <c r="AI16" s="102"/>
      <c r="AJ16" s="102"/>
      <c r="AK16" s="102"/>
      <c r="AL16" s="102"/>
    </row>
    <row r="17" spans="1:38" s="124" customFormat="1" x14ac:dyDescent="0.25">
      <c r="A17" s="3">
        <f t="shared" si="5"/>
        <v>2019</v>
      </c>
      <c r="B17" s="3">
        <f t="shared" si="3"/>
        <v>2</v>
      </c>
      <c r="C17" s="3" t="str">
        <f t="shared" si="4"/>
        <v>Sem9</v>
      </c>
      <c r="D17" s="4">
        <v>43522</v>
      </c>
      <c r="E17" s="4" t="s">
        <v>89</v>
      </c>
      <c r="F17" s="141" t="s">
        <v>86</v>
      </c>
      <c r="G17" s="142" t="s">
        <v>22</v>
      </c>
      <c r="H17" s="142" t="s">
        <v>23</v>
      </c>
      <c r="I17" s="142" t="s">
        <v>87</v>
      </c>
      <c r="J17" s="142" t="s">
        <v>173</v>
      </c>
      <c r="K17" s="142" t="s">
        <v>92</v>
      </c>
      <c r="L17" s="142" t="s">
        <v>174</v>
      </c>
      <c r="M17" s="142" t="s">
        <v>175</v>
      </c>
      <c r="N17" s="142" t="s">
        <v>176</v>
      </c>
      <c r="O17" s="142" t="s">
        <v>116</v>
      </c>
      <c r="P17" s="142" t="s">
        <v>181</v>
      </c>
      <c r="Q17" s="142" t="s">
        <v>182</v>
      </c>
      <c r="R17" s="476"/>
      <c r="S17" s="484" t="s">
        <v>24</v>
      </c>
      <c r="T17" s="143" t="s">
        <v>26</v>
      </c>
      <c r="U17" s="102"/>
      <c r="V17" s="102"/>
      <c r="W17" s="102"/>
      <c r="X17" s="102"/>
      <c r="Y17" s="5" t="s">
        <v>386</v>
      </c>
      <c r="Z17" s="133"/>
      <c r="AA17" s="5"/>
      <c r="AB17" s="131" t="s">
        <v>75</v>
      </c>
      <c r="AC17" s="654" t="str">
        <f>IFERROR(VLOOKUP(AD17,AUXILIAR!$A$1:$B$13,2,FALSE)," ")</f>
        <v xml:space="preserve"> </v>
      </c>
      <c r="AD17" s="5"/>
      <c r="AE17" s="102"/>
      <c r="AF17" s="646"/>
      <c r="AG17" s="102"/>
      <c r="AH17" s="138"/>
      <c r="AI17" s="102"/>
      <c r="AJ17" s="102"/>
      <c r="AK17" s="102"/>
      <c r="AL17" s="102"/>
    </row>
    <row r="18" spans="1:38" s="126" customFormat="1" ht="15.75" thickBot="1" x14ac:dyDescent="0.3">
      <c r="A18" s="3">
        <f t="shared" ref="A18:A28" si="6">YEAR(D18)</f>
        <v>2019</v>
      </c>
      <c r="B18" s="3">
        <f t="shared" si="3"/>
        <v>2</v>
      </c>
      <c r="C18" s="3" t="str">
        <f t="shared" si="4"/>
        <v>Sem9</v>
      </c>
      <c r="D18" s="4">
        <v>43523</v>
      </c>
      <c r="E18" s="4" t="s">
        <v>89</v>
      </c>
      <c r="F18" s="139" t="s">
        <v>86</v>
      </c>
      <c r="G18" s="140" t="s">
        <v>22</v>
      </c>
      <c r="H18" s="140" t="s">
        <v>23</v>
      </c>
      <c r="I18" s="140" t="s">
        <v>87</v>
      </c>
      <c r="J18" s="140" t="s">
        <v>173</v>
      </c>
      <c r="K18" s="140" t="s">
        <v>163</v>
      </c>
      <c r="L18" s="140" t="s">
        <v>119</v>
      </c>
      <c r="M18" s="140" t="s">
        <v>183</v>
      </c>
      <c r="N18" s="140" t="s">
        <v>184</v>
      </c>
      <c r="O18" s="140" t="s">
        <v>116</v>
      </c>
      <c r="P18" s="140" t="s">
        <v>185</v>
      </c>
      <c r="Q18" s="140" t="s">
        <v>186</v>
      </c>
      <c r="R18" s="475"/>
      <c r="S18" s="484" t="s">
        <v>24</v>
      </c>
      <c r="T18" s="99" t="s">
        <v>26</v>
      </c>
      <c r="U18" s="99"/>
      <c r="V18" s="99"/>
      <c r="W18" s="99"/>
      <c r="X18" s="99"/>
      <c r="Y18" s="5" t="s">
        <v>384</v>
      </c>
      <c r="Z18" s="134"/>
      <c r="AA18" s="125" t="s">
        <v>1215</v>
      </c>
      <c r="AB18" s="131" t="s">
        <v>75</v>
      </c>
      <c r="AC18" s="654" t="str">
        <f>IFERROR(VLOOKUP(AD18,AUXILIAR!$A$1:$B$13,2,FALSE)," ")</f>
        <v>D</v>
      </c>
      <c r="AD18" s="5" t="s">
        <v>128</v>
      </c>
      <c r="AE18" s="99"/>
      <c r="AF18" s="99"/>
      <c r="AG18" s="99"/>
      <c r="AH18" s="99"/>
      <c r="AI18" s="99"/>
      <c r="AJ18" s="99"/>
      <c r="AK18" s="99"/>
      <c r="AL18" s="99"/>
    </row>
    <row r="19" spans="1:38" x14ac:dyDescent="0.25">
      <c r="A19" s="3">
        <f t="shared" si="6"/>
        <v>2019</v>
      </c>
      <c r="B19" s="3">
        <f t="shared" si="3"/>
        <v>2</v>
      </c>
      <c r="C19" s="3" t="str">
        <f t="shared" si="4"/>
        <v>Sem9</v>
      </c>
      <c r="D19" s="4">
        <v>43523</v>
      </c>
      <c r="E19" s="4" t="s">
        <v>89</v>
      </c>
      <c r="F19" s="139" t="s">
        <v>86</v>
      </c>
      <c r="G19" s="140" t="s">
        <v>22</v>
      </c>
      <c r="H19" s="140" t="s">
        <v>23</v>
      </c>
      <c r="I19" s="140" t="s">
        <v>87</v>
      </c>
      <c r="J19" s="140" t="s">
        <v>173</v>
      </c>
      <c r="K19" s="140" t="s">
        <v>163</v>
      </c>
      <c r="L19" s="140" t="s">
        <v>119</v>
      </c>
      <c r="M19" s="140" t="s">
        <v>183</v>
      </c>
      <c r="N19" s="140" t="s">
        <v>184</v>
      </c>
      <c r="O19" s="140" t="s">
        <v>116</v>
      </c>
      <c r="P19" s="140" t="s">
        <v>187</v>
      </c>
      <c r="Q19" s="140" t="s">
        <v>188</v>
      </c>
      <c r="R19" s="475"/>
      <c r="S19" s="484" t="s">
        <v>24</v>
      </c>
      <c r="T19" s="143" t="s">
        <v>25</v>
      </c>
      <c r="Y19" s="5" t="s">
        <v>384</v>
      </c>
      <c r="Z19" s="144"/>
      <c r="AA19" s="5" t="s">
        <v>1214</v>
      </c>
      <c r="AB19" s="131" t="s">
        <v>21</v>
      </c>
      <c r="AC19" s="654" t="str">
        <f>IFERROR(VLOOKUP(AD19,AUXILIAR!$A$1:$B$13,2,FALSE)," ")</f>
        <v>A</v>
      </c>
      <c r="AD19" s="5" t="s">
        <v>127</v>
      </c>
    </row>
    <row r="20" spans="1:38" x14ac:dyDescent="0.25">
      <c r="A20" s="3">
        <f t="shared" si="6"/>
        <v>2019</v>
      </c>
      <c r="B20" s="3">
        <f t="shared" si="3"/>
        <v>2</v>
      </c>
      <c r="C20" s="3" t="str">
        <f t="shared" si="4"/>
        <v>Sem9</v>
      </c>
      <c r="D20" s="4">
        <v>43523</v>
      </c>
      <c r="E20" s="4" t="s">
        <v>89</v>
      </c>
      <c r="F20" s="139" t="s">
        <v>86</v>
      </c>
      <c r="G20" s="140" t="s">
        <v>22</v>
      </c>
      <c r="H20" s="140" t="s">
        <v>23</v>
      </c>
      <c r="I20" s="140" t="s">
        <v>87</v>
      </c>
      <c r="J20" s="140" t="s">
        <v>173</v>
      </c>
      <c r="K20" s="140" t="s">
        <v>163</v>
      </c>
      <c r="L20" s="140" t="s">
        <v>119</v>
      </c>
      <c r="M20" s="140" t="s">
        <v>183</v>
      </c>
      <c r="N20" s="140" t="s">
        <v>184</v>
      </c>
      <c r="O20" s="140" t="s">
        <v>116</v>
      </c>
      <c r="P20" s="140" t="s">
        <v>189</v>
      </c>
      <c r="Q20" s="140" t="s">
        <v>190</v>
      </c>
      <c r="R20" s="475"/>
      <c r="S20" s="484" t="s">
        <v>24</v>
      </c>
      <c r="T20" s="143" t="s">
        <v>25</v>
      </c>
      <c r="Y20" s="5" t="s">
        <v>384</v>
      </c>
      <c r="Z20" s="133"/>
      <c r="AA20" s="5" t="s">
        <v>1213</v>
      </c>
      <c r="AB20" s="131" t="s">
        <v>21</v>
      </c>
      <c r="AC20" s="654" t="str">
        <f>IFERROR(VLOOKUP(AD20,AUXILIAR!$A$1:$B$13,2,FALSE)," ")</f>
        <v>C</v>
      </c>
      <c r="AD20" s="5" t="s">
        <v>198</v>
      </c>
    </row>
    <row r="21" spans="1:38" x14ac:dyDescent="0.25">
      <c r="A21" s="3">
        <f t="shared" si="6"/>
        <v>2019</v>
      </c>
      <c r="B21" s="3">
        <f t="shared" si="3"/>
        <v>2</v>
      </c>
      <c r="C21" s="3" t="str">
        <f t="shared" si="4"/>
        <v>Sem9</v>
      </c>
      <c r="D21" s="4">
        <v>43523</v>
      </c>
      <c r="E21" s="4" t="s">
        <v>89</v>
      </c>
      <c r="F21" s="139" t="s">
        <v>86</v>
      </c>
      <c r="G21" s="140" t="s">
        <v>22</v>
      </c>
      <c r="H21" s="140" t="s">
        <v>23</v>
      </c>
      <c r="I21" s="140" t="s">
        <v>87</v>
      </c>
      <c r="J21" s="140" t="s">
        <v>173</v>
      </c>
      <c r="K21" s="140" t="s">
        <v>163</v>
      </c>
      <c r="L21" s="140" t="s">
        <v>119</v>
      </c>
      <c r="M21" s="140" t="s">
        <v>191</v>
      </c>
      <c r="N21" s="140" t="s">
        <v>192</v>
      </c>
      <c r="O21" s="140" t="s">
        <v>193</v>
      </c>
      <c r="P21" s="140" t="s">
        <v>194</v>
      </c>
      <c r="Q21" s="140" t="s">
        <v>195</v>
      </c>
      <c r="R21" s="475"/>
      <c r="S21" s="484" t="s">
        <v>24</v>
      </c>
      <c r="T21" s="143" t="s">
        <v>26</v>
      </c>
      <c r="Y21" s="5" t="s">
        <v>384</v>
      </c>
      <c r="Z21" s="133"/>
      <c r="AA21" s="5" t="s">
        <v>1215</v>
      </c>
      <c r="AB21" s="131" t="s">
        <v>75</v>
      </c>
      <c r="AC21" s="654" t="str">
        <f>IFERROR(VLOOKUP(AD21,AUXILIAR!$A$1:$B$13,2,FALSE)," ")</f>
        <v>D</v>
      </c>
      <c r="AD21" s="5" t="s">
        <v>128</v>
      </c>
    </row>
    <row r="22" spans="1:38" x14ac:dyDescent="0.25">
      <c r="A22" s="3">
        <f t="shared" si="6"/>
        <v>2019</v>
      </c>
      <c r="B22" s="3">
        <f t="shared" si="3"/>
        <v>2</v>
      </c>
      <c r="C22" s="3" t="str">
        <f t="shared" si="4"/>
        <v>Sem9</v>
      </c>
      <c r="D22" s="4">
        <v>43523</v>
      </c>
      <c r="E22" s="4" t="s">
        <v>89</v>
      </c>
      <c r="F22" s="141" t="s">
        <v>86</v>
      </c>
      <c r="G22" s="142" t="s">
        <v>22</v>
      </c>
      <c r="H22" s="142" t="s">
        <v>23</v>
      </c>
      <c r="I22" s="142" t="s">
        <v>87</v>
      </c>
      <c r="J22" s="142" t="s">
        <v>173</v>
      </c>
      <c r="K22" s="142" t="s">
        <v>163</v>
      </c>
      <c r="L22" s="142" t="s">
        <v>119</v>
      </c>
      <c r="M22" s="142" t="s">
        <v>191</v>
      </c>
      <c r="N22" s="142" t="s">
        <v>192</v>
      </c>
      <c r="O22" s="142" t="s">
        <v>193</v>
      </c>
      <c r="P22" s="142" t="s">
        <v>196</v>
      </c>
      <c r="Q22" s="142" t="s">
        <v>197</v>
      </c>
      <c r="R22" s="476"/>
      <c r="S22" s="484" t="s">
        <v>24</v>
      </c>
      <c r="T22" s="143" t="s">
        <v>26</v>
      </c>
      <c r="Y22" s="5" t="s">
        <v>384</v>
      </c>
      <c r="Z22" s="133"/>
      <c r="AA22" s="5" t="s">
        <v>1214</v>
      </c>
      <c r="AB22" s="131" t="s">
        <v>75</v>
      </c>
      <c r="AC22" s="654" t="str">
        <f>IFERROR(VLOOKUP(AD22,AUXILIAR!$A$1:$B$13,2,FALSE)," ")</f>
        <v>A</v>
      </c>
      <c r="AD22" s="5" t="s">
        <v>127</v>
      </c>
    </row>
    <row r="23" spans="1:38" x14ac:dyDescent="0.25">
      <c r="A23" s="3">
        <f t="shared" si="6"/>
        <v>2019</v>
      </c>
      <c r="B23" s="3">
        <f t="shared" ref="B23:B36" si="7">MONTH(D23)</f>
        <v>2</v>
      </c>
      <c r="C23" s="3" t="str">
        <f t="shared" ref="C23:C28" si="8">CONCATENATE("Sem",WEEKNUM(D23))</f>
        <v>Sem9</v>
      </c>
      <c r="D23" s="4">
        <v>43524</v>
      </c>
      <c r="E23" s="4" t="s">
        <v>89</v>
      </c>
      <c r="F23" s="139" t="s">
        <v>86</v>
      </c>
      <c r="G23" s="140" t="s">
        <v>22</v>
      </c>
      <c r="H23" s="140" t="s">
        <v>23</v>
      </c>
      <c r="I23" s="140" t="s">
        <v>87</v>
      </c>
      <c r="J23" s="140" t="s">
        <v>113</v>
      </c>
      <c r="K23" s="140" t="s">
        <v>92</v>
      </c>
      <c r="L23" s="140" t="s">
        <v>88</v>
      </c>
      <c r="M23" s="140" t="s">
        <v>199</v>
      </c>
      <c r="N23" s="140" t="s">
        <v>200</v>
      </c>
      <c r="O23" s="140" t="s">
        <v>134</v>
      </c>
      <c r="P23" s="140" t="s">
        <v>201</v>
      </c>
      <c r="Q23" s="140" t="s">
        <v>202</v>
      </c>
      <c r="R23" s="475"/>
      <c r="S23" s="484" t="s">
        <v>24</v>
      </c>
      <c r="T23" s="143" t="s">
        <v>27</v>
      </c>
      <c r="Y23" s="5" t="s">
        <v>384</v>
      </c>
      <c r="Z23" s="133"/>
      <c r="AA23" s="5" t="s">
        <v>1215</v>
      </c>
      <c r="AB23" s="131" t="s">
        <v>75</v>
      </c>
      <c r="AC23" s="654" t="str">
        <f>IFERROR(VLOOKUP(AD23,AUXILIAR!$A$1:$B$13,2,FALSE)," ")</f>
        <v>D</v>
      </c>
      <c r="AD23" s="5" t="s">
        <v>128</v>
      </c>
    </row>
    <row r="24" spans="1:38" x14ac:dyDescent="0.25">
      <c r="A24" s="3">
        <f t="shared" si="6"/>
        <v>2019</v>
      </c>
      <c r="B24" s="3">
        <f t="shared" si="7"/>
        <v>2</v>
      </c>
      <c r="C24" s="3" t="str">
        <f t="shared" si="8"/>
        <v>Sem9</v>
      </c>
      <c r="D24" s="4">
        <v>43524</v>
      </c>
      <c r="E24" s="4" t="s">
        <v>89</v>
      </c>
      <c r="F24" s="139" t="s">
        <v>86</v>
      </c>
      <c r="G24" s="140" t="s">
        <v>22</v>
      </c>
      <c r="H24" s="140" t="s">
        <v>23</v>
      </c>
      <c r="I24" s="140" t="s">
        <v>87</v>
      </c>
      <c r="J24" s="140" t="s">
        <v>113</v>
      </c>
      <c r="K24" s="140" t="s">
        <v>92</v>
      </c>
      <c r="L24" s="140" t="s">
        <v>88</v>
      </c>
      <c r="M24" s="140" t="s">
        <v>199</v>
      </c>
      <c r="N24" s="140" t="s">
        <v>200</v>
      </c>
      <c r="O24" s="140" t="s">
        <v>134</v>
      </c>
      <c r="P24" s="140" t="s">
        <v>203</v>
      </c>
      <c r="Q24" s="140" t="s">
        <v>204</v>
      </c>
      <c r="R24" s="475"/>
      <c r="S24" s="484" t="s">
        <v>24</v>
      </c>
      <c r="T24" s="143" t="s">
        <v>31</v>
      </c>
      <c r="Y24" s="5" t="s">
        <v>384</v>
      </c>
      <c r="Z24" s="133"/>
      <c r="AA24" s="5" t="s">
        <v>1213</v>
      </c>
      <c r="AB24" s="131" t="s">
        <v>148</v>
      </c>
      <c r="AC24" s="654" t="str">
        <f>IFERROR(VLOOKUP(AD24,AUXILIAR!$A$1:$B$13,2,FALSE)," ")</f>
        <v>C</v>
      </c>
      <c r="AD24" s="5" t="s">
        <v>198</v>
      </c>
    </row>
    <row r="25" spans="1:38" x14ac:dyDescent="0.25">
      <c r="A25" s="3">
        <f t="shared" si="6"/>
        <v>2019</v>
      </c>
      <c r="B25" s="3">
        <f t="shared" si="7"/>
        <v>2</v>
      </c>
      <c r="C25" s="3" t="str">
        <f t="shared" si="8"/>
        <v>Sem9</v>
      </c>
      <c r="D25" s="4">
        <v>43524</v>
      </c>
      <c r="E25" s="4" t="s">
        <v>89</v>
      </c>
      <c r="F25" s="139" t="s">
        <v>86</v>
      </c>
      <c r="G25" s="140" t="s">
        <v>22</v>
      </c>
      <c r="H25" s="140" t="s">
        <v>23</v>
      </c>
      <c r="I25" s="140" t="s">
        <v>87</v>
      </c>
      <c r="J25" s="140" t="s">
        <v>113</v>
      </c>
      <c r="K25" s="140" t="s">
        <v>92</v>
      </c>
      <c r="L25" s="140" t="s">
        <v>88</v>
      </c>
      <c r="M25" s="140" t="s">
        <v>199</v>
      </c>
      <c r="N25" s="140" t="s">
        <v>200</v>
      </c>
      <c r="O25" s="140" t="s">
        <v>134</v>
      </c>
      <c r="P25" s="140" t="s">
        <v>205</v>
      </c>
      <c r="Q25" s="140" t="s">
        <v>206</v>
      </c>
      <c r="R25" s="475"/>
      <c r="S25" s="484" t="s">
        <v>24</v>
      </c>
      <c r="T25" s="143" t="s">
        <v>26</v>
      </c>
      <c r="Y25" s="5" t="s">
        <v>384</v>
      </c>
      <c r="Z25" s="144"/>
      <c r="AA25" s="5" t="s">
        <v>1215</v>
      </c>
      <c r="AB25" s="131" t="s">
        <v>75</v>
      </c>
      <c r="AC25" s="654" t="str">
        <f>IFERROR(VLOOKUP(AD25,AUXILIAR!$A$1:$B$13,2,FALSE)," ")</f>
        <v>D</v>
      </c>
      <c r="AD25" s="5" t="s">
        <v>128</v>
      </c>
    </row>
    <row r="26" spans="1:38" x14ac:dyDescent="0.25">
      <c r="A26" s="3">
        <f t="shared" si="6"/>
        <v>2019</v>
      </c>
      <c r="B26" s="3">
        <f t="shared" si="7"/>
        <v>2</v>
      </c>
      <c r="C26" s="3" t="str">
        <f t="shared" si="8"/>
        <v>Sem9</v>
      </c>
      <c r="D26" s="4">
        <v>43524</v>
      </c>
      <c r="E26" s="4" t="s">
        <v>89</v>
      </c>
      <c r="F26" s="139" t="s">
        <v>86</v>
      </c>
      <c r="G26" s="140" t="s">
        <v>22</v>
      </c>
      <c r="H26" s="140" t="s">
        <v>23</v>
      </c>
      <c r="I26" s="140" t="s">
        <v>87</v>
      </c>
      <c r="J26" s="140" t="s">
        <v>113</v>
      </c>
      <c r="K26" s="140" t="s">
        <v>207</v>
      </c>
      <c r="L26" s="140" t="s">
        <v>88</v>
      </c>
      <c r="M26" s="140" t="s">
        <v>208</v>
      </c>
      <c r="N26" s="140" t="s">
        <v>209</v>
      </c>
      <c r="O26" s="140" t="s">
        <v>116</v>
      </c>
      <c r="P26" s="140" t="s">
        <v>210</v>
      </c>
      <c r="Q26" s="140" t="s">
        <v>211</v>
      </c>
      <c r="R26" s="475"/>
      <c r="S26" s="484" t="s">
        <v>24</v>
      </c>
      <c r="T26" s="143" t="s">
        <v>31</v>
      </c>
      <c r="Y26" s="5" t="s">
        <v>384</v>
      </c>
      <c r="Z26" s="133"/>
      <c r="AA26" s="5" t="s">
        <v>1213</v>
      </c>
      <c r="AB26" s="131" t="s">
        <v>148</v>
      </c>
      <c r="AC26" s="654" t="str">
        <f>IFERROR(VLOOKUP(AD26,AUXILIAR!$A$1:$B$13,2,FALSE)," ")</f>
        <v>B</v>
      </c>
      <c r="AD26" s="5" t="s">
        <v>160</v>
      </c>
    </row>
    <row r="27" spans="1:38" x14ac:dyDescent="0.25">
      <c r="A27" s="3">
        <f t="shared" si="6"/>
        <v>2019</v>
      </c>
      <c r="B27" s="3">
        <f t="shared" si="7"/>
        <v>2</v>
      </c>
      <c r="C27" s="3" t="str">
        <f t="shared" si="8"/>
        <v>Sem9</v>
      </c>
      <c r="D27" s="4">
        <v>43524</v>
      </c>
      <c r="E27" s="4" t="s">
        <v>89</v>
      </c>
      <c r="F27" s="139" t="s">
        <v>86</v>
      </c>
      <c r="G27" s="140" t="s">
        <v>22</v>
      </c>
      <c r="H27" s="140" t="s">
        <v>23</v>
      </c>
      <c r="I27" s="140" t="s">
        <v>87</v>
      </c>
      <c r="J27" s="140" t="s">
        <v>113</v>
      </c>
      <c r="K27" s="140" t="s">
        <v>207</v>
      </c>
      <c r="L27" s="140" t="s">
        <v>88</v>
      </c>
      <c r="M27" s="140" t="s">
        <v>208</v>
      </c>
      <c r="N27" s="140" t="s">
        <v>209</v>
      </c>
      <c r="O27" s="140" t="s">
        <v>116</v>
      </c>
      <c r="P27" s="140" t="s">
        <v>212</v>
      </c>
      <c r="Q27" s="140" t="s">
        <v>213</v>
      </c>
      <c r="R27" s="475"/>
      <c r="S27" s="484" t="s">
        <v>24</v>
      </c>
      <c r="T27" s="143" t="s">
        <v>25</v>
      </c>
      <c r="Y27" s="5" t="s">
        <v>384</v>
      </c>
      <c r="Z27" s="133"/>
      <c r="AA27" s="5" t="s">
        <v>1214</v>
      </c>
      <c r="AB27" s="131" t="s">
        <v>21</v>
      </c>
      <c r="AC27" s="654" t="str">
        <f>IFERROR(VLOOKUP(AD27,AUXILIAR!$A$1:$B$13,2,FALSE)," ")</f>
        <v>A</v>
      </c>
      <c r="AD27" s="5" t="s">
        <v>127</v>
      </c>
    </row>
    <row r="28" spans="1:38" x14ac:dyDescent="0.25">
      <c r="A28" s="3">
        <f t="shared" si="6"/>
        <v>2019</v>
      </c>
      <c r="B28" s="3">
        <f t="shared" si="7"/>
        <v>2</v>
      </c>
      <c r="C28" s="3" t="str">
        <f t="shared" si="8"/>
        <v>Sem9</v>
      </c>
      <c r="D28" s="4">
        <v>43524</v>
      </c>
      <c r="E28" s="4" t="s">
        <v>89</v>
      </c>
      <c r="F28" s="141" t="s">
        <v>86</v>
      </c>
      <c r="G28" s="142" t="s">
        <v>22</v>
      </c>
      <c r="H28" s="142" t="s">
        <v>23</v>
      </c>
      <c r="I28" s="142" t="s">
        <v>87</v>
      </c>
      <c r="J28" s="142" t="s">
        <v>113</v>
      </c>
      <c r="K28" s="142" t="s">
        <v>207</v>
      </c>
      <c r="L28" s="142" t="s">
        <v>88</v>
      </c>
      <c r="M28" s="142" t="s">
        <v>208</v>
      </c>
      <c r="N28" s="142" t="s">
        <v>209</v>
      </c>
      <c r="O28" s="142" t="s">
        <v>116</v>
      </c>
      <c r="P28" s="142" t="s">
        <v>214</v>
      </c>
      <c r="Q28" s="142" t="s">
        <v>215</v>
      </c>
      <c r="R28" s="476"/>
      <c r="S28" s="484" t="s">
        <v>24</v>
      </c>
      <c r="T28" s="143" t="s">
        <v>31</v>
      </c>
      <c r="Y28" s="5" t="s">
        <v>384</v>
      </c>
      <c r="Z28" s="144"/>
      <c r="AA28" s="5" t="s">
        <v>1213</v>
      </c>
      <c r="AB28" s="131" t="s">
        <v>21</v>
      </c>
      <c r="AC28" s="654" t="str">
        <f>IFERROR(VLOOKUP(AD28,AUXILIAR!$A$1:$B$13,2,FALSE)," ")</f>
        <v>C</v>
      </c>
      <c r="AD28" s="5" t="s">
        <v>198</v>
      </c>
    </row>
    <row r="29" spans="1:38" x14ac:dyDescent="0.25">
      <c r="A29" s="3">
        <f t="shared" ref="A29:A34" si="9">YEAR(D29)</f>
        <v>2019</v>
      </c>
      <c r="B29" s="3">
        <v>2</v>
      </c>
      <c r="C29" s="3" t="str">
        <f t="shared" ref="C29:C34" si="10">CONCATENATE("Sem",WEEKNUM(D29))</f>
        <v>Sem9</v>
      </c>
      <c r="D29" s="4">
        <v>43525</v>
      </c>
      <c r="E29" s="4" t="s">
        <v>89</v>
      </c>
      <c r="F29" s="139" t="s">
        <v>86</v>
      </c>
      <c r="G29" s="140" t="s">
        <v>22</v>
      </c>
      <c r="H29" s="140" t="s">
        <v>23</v>
      </c>
      <c r="I29" s="140" t="s">
        <v>87</v>
      </c>
      <c r="J29" s="140" t="s">
        <v>113</v>
      </c>
      <c r="K29" s="140" t="s">
        <v>92</v>
      </c>
      <c r="L29" s="140" t="s">
        <v>174</v>
      </c>
      <c r="M29" s="140" t="s">
        <v>216</v>
      </c>
      <c r="N29" s="140" t="s">
        <v>217</v>
      </c>
      <c r="O29" s="140" t="s">
        <v>218</v>
      </c>
      <c r="P29" s="140" t="s">
        <v>219</v>
      </c>
      <c r="Q29" s="140" t="s">
        <v>220</v>
      </c>
      <c r="R29" s="475"/>
      <c r="S29" s="484" t="s">
        <v>24</v>
      </c>
      <c r="T29" s="143" t="s">
        <v>25</v>
      </c>
      <c r="Y29" s="5" t="s">
        <v>384</v>
      </c>
      <c r="Z29" s="144"/>
      <c r="AA29" s="5" t="s">
        <v>1214</v>
      </c>
      <c r="AB29" s="131" t="s">
        <v>21</v>
      </c>
      <c r="AC29" s="654" t="str">
        <f>IFERROR(VLOOKUP(AD29,AUXILIAR!$A$1:$B$13,2,FALSE)," ")</f>
        <v>A</v>
      </c>
      <c r="AD29" s="5" t="s">
        <v>127</v>
      </c>
    </row>
    <row r="30" spans="1:38" s="99" customFormat="1" ht="15.75" thickBot="1" x14ac:dyDescent="0.3">
      <c r="A30" s="3">
        <f t="shared" si="9"/>
        <v>2019</v>
      </c>
      <c r="B30" s="3">
        <v>2</v>
      </c>
      <c r="C30" s="3" t="str">
        <f t="shared" si="10"/>
        <v>Sem9</v>
      </c>
      <c r="D30" s="4">
        <v>43525</v>
      </c>
      <c r="E30" s="4" t="s">
        <v>89</v>
      </c>
      <c r="F30" s="139" t="s">
        <v>86</v>
      </c>
      <c r="G30" s="140" t="s">
        <v>22</v>
      </c>
      <c r="H30" s="140" t="s">
        <v>23</v>
      </c>
      <c r="I30" s="140" t="s">
        <v>87</v>
      </c>
      <c r="J30" s="140" t="s">
        <v>113</v>
      </c>
      <c r="K30" s="140" t="s">
        <v>92</v>
      </c>
      <c r="L30" s="140" t="s">
        <v>174</v>
      </c>
      <c r="M30" s="140" t="s">
        <v>216</v>
      </c>
      <c r="N30" s="140" t="s">
        <v>217</v>
      </c>
      <c r="O30" s="140" t="s">
        <v>218</v>
      </c>
      <c r="P30" s="140" t="s">
        <v>221</v>
      </c>
      <c r="Q30" s="140" t="s">
        <v>222</v>
      </c>
      <c r="R30" s="475"/>
      <c r="S30" s="484" t="s">
        <v>24</v>
      </c>
      <c r="T30" s="99" t="s">
        <v>25</v>
      </c>
      <c r="Y30" s="5" t="s">
        <v>384</v>
      </c>
      <c r="Z30" s="125"/>
      <c r="AA30" s="125" t="s">
        <v>1215</v>
      </c>
      <c r="AB30" s="131" t="s">
        <v>75</v>
      </c>
      <c r="AC30" s="654" t="str">
        <f>IFERROR(VLOOKUP(AD30,AUXILIAR!$A$1:$B$13,2,FALSE)," ")</f>
        <v>D</v>
      </c>
      <c r="AD30" s="5" t="s">
        <v>128</v>
      </c>
    </row>
    <row r="31" spans="1:38" x14ac:dyDescent="0.25">
      <c r="A31" s="3">
        <f t="shared" si="9"/>
        <v>2019</v>
      </c>
      <c r="B31" s="3">
        <v>2</v>
      </c>
      <c r="C31" s="3" t="str">
        <f t="shared" si="10"/>
        <v>Sem9</v>
      </c>
      <c r="D31" s="4">
        <v>43525</v>
      </c>
      <c r="E31" s="4" t="s">
        <v>89</v>
      </c>
      <c r="F31" s="139" t="s">
        <v>86</v>
      </c>
      <c r="G31" s="140" t="s">
        <v>22</v>
      </c>
      <c r="H31" s="140" t="s">
        <v>23</v>
      </c>
      <c r="I31" s="140" t="s">
        <v>87</v>
      </c>
      <c r="J31" s="140" t="s">
        <v>113</v>
      </c>
      <c r="K31" s="140" t="s">
        <v>92</v>
      </c>
      <c r="L31" s="140" t="s">
        <v>174</v>
      </c>
      <c r="M31" s="140" t="s">
        <v>216</v>
      </c>
      <c r="N31" s="140" t="s">
        <v>217</v>
      </c>
      <c r="O31" s="140" t="s">
        <v>218</v>
      </c>
      <c r="P31" s="140" t="s">
        <v>223</v>
      </c>
      <c r="Q31" s="140" t="s">
        <v>224</v>
      </c>
      <c r="R31" s="475"/>
      <c r="S31" s="484" t="s">
        <v>24</v>
      </c>
      <c r="T31" s="143" t="s">
        <v>30</v>
      </c>
      <c r="Y31" s="5" t="s">
        <v>384</v>
      </c>
      <c r="Z31" s="133"/>
      <c r="AA31" s="5" t="s">
        <v>1213</v>
      </c>
      <c r="AB31" s="131" t="s">
        <v>75</v>
      </c>
      <c r="AC31" s="654" t="str">
        <f>IFERROR(VLOOKUP(AD31,AUXILIAR!$A$1:$B$13,2,FALSE)," ")</f>
        <v>C</v>
      </c>
      <c r="AD31" s="5" t="s">
        <v>198</v>
      </c>
    </row>
    <row r="32" spans="1:38" x14ac:dyDescent="0.25">
      <c r="A32" s="3">
        <f t="shared" si="9"/>
        <v>2019</v>
      </c>
      <c r="B32" s="3">
        <v>2</v>
      </c>
      <c r="C32" s="3" t="str">
        <f t="shared" si="10"/>
        <v>Sem9</v>
      </c>
      <c r="D32" s="4">
        <v>43525</v>
      </c>
      <c r="E32" s="4" t="s">
        <v>89</v>
      </c>
      <c r="F32" s="139" t="s">
        <v>86</v>
      </c>
      <c r="G32" s="140" t="s">
        <v>22</v>
      </c>
      <c r="H32" s="140" t="s">
        <v>23</v>
      </c>
      <c r="I32" s="140" t="s">
        <v>87</v>
      </c>
      <c r="J32" s="140" t="s">
        <v>113</v>
      </c>
      <c r="K32" s="140" t="s">
        <v>92</v>
      </c>
      <c r="L32" s="140" t="s">
        <v>174</v>
      </c>
      <c r="M32" s="140" t="s">
        <v>216</v>
      </c>
      <c r="N32" s="140" t="s">
        <v>217</v>
      </c>
      <c r="O32" s="140" t="s">
        <v>218</v>
      </c>
      <c r="P32" s="140" t="s">
        <v>225</v>
      </c>
      <c r="Q32" s="140" t="s">
        <v>226</v>
      </c>
      <c r="R32" s="475"/>
      <c r="S32" s="484" t="s">
        <v>24</v>
      </c>
      <c r="T32" s="143" t="s">
        <v>26</v>
      </c>
      <c r="Y32" s="5" t="s">
        <v>384</v>
      </c>
      <c r="Z32" s="133"/>
      <c r="AA32" s="5" t="s">
        <v>1215</v>
      </c>
      <c r="AB32" s="131" t="s">
        <v>75</v>
      </c>
      <c r="AC32" s="654" t="str">
        <f>IFERROR(VLOOKUP(AD32,AUXILIAR!$A$1:$B$13,2,FALSE)," ")</f>
        <v>D</v>
      </c>
      <c r="AD32" s="5" t="s">
        <v>128</v>
      </c>
    </row>
    <row r="33" spans="1:36" x14ac:dyDescent="0.25">
      <c r="A33" s="3">
        <f t="shared" si="9"/>
        <v>2019</v>
      </c>
      <c r="B33" s="3">
        <v>2</v>
      </c>
      <c r="C33" s="3" t="str">
        <f t="shared" si="10"/>
        <v>Sem9</v>
      </c>
      <c r="D33" s="4">
        <v>43525</v>
      </c>
      <c r="E33" s="4" t="s">
        <v>89</v>
      </c>
      <c r="F33" s="139" t="s">
        <v>86</v>
      </c>
      <c r="G33" s="140" t="s">
        <v>22</v>
      </c>
      <c r="H33" s="140" t="s">
        <v>23</v>
      </c>
      <c r="I33" s="140" t="s">
        <v>87</v>
      </c>
      <c r="J33" s="140" t="s">
        <v>113</v>
      </c>
      <c r="K33" s="140" t="s">
        <v>92</v>
      </c>
      <c r="L33" s="140" t="s">
        <v>119</v>
      </c>
      <c r="M33" s="140" t="s">
        <v>227</v>
      </c>
      <c r="N33" s="140" t="s">
        <v>228</v>
      </c>
      <c r="O33" s="140" t="s">
        <v>193</v>
      </c>
      <c r="P33" s="140" t="s">
        <v>229</v>
      </c>
      <c r="Q33" s="140" t="s">
        <v>230</v>
      </c>
      <c r="R33" s="475"/>
      <c r="S33" s="484" t="s">
        <v>231</v>
      </c>
      <c r="T33" s="143" t="s">
        <v>26</v>
      </c>
      <c r="Y33" s="5" t="s">
        <v>384</v>
      </c>
      <c r="Z33" s="144"/>
      <c r="AA33" s="5" t="s">
        <v>1214</v>
      </c>
      <c r="AB33" s="131" t="s">
        <v>75</v>
      </c>
      <c r="AC33" s="654" t="str">
        <f>IFERROR(VLOOKUP(AD33,AUXILIAR!$A$1:$B$13,2,FALSE)," ")</f>
        <v>A</v>
      </c>
      <c r="AD33" s="5" t="s">
        <v>127</v>
      </c>
      <c r="AJ33" s="136" t="s">
        <v>794</v>
      </c>
    </row>
    <row r="34" spans="1:36" x14ac:dyDescent="0.25">
      <c r="A34" s="3">
        <f t="shared" si="9"/>
        <v>2019</v>
      </c>
      <c r="B34" s="3">
        <v>2</v>
      </c>
      <c r="C34" s="3" t="str">
        <f t="shared" si="10"/>
        <v>Sem9</v>
      </c>
      <c r="D34" s="4">
        <v>43525</v>
      </c>
      <c r="E34" s="4" t="s">
        <v>89</v>
      </c>
      <c r="F34" s="141" t="s">
        <v>86</v>
      </c>
      <c r="G34" s="142" t="s">
        <v>22</v>
      </c>
      <c r="H34" s="142" t="s">
        <v>23</v>
      </c>
      <c r="I34" s="142" t="s">
        <v>87</v>
      </c>
      <c r="J34" s="142" t="s">
        <v>113</v>
      </c>
      <c r="K34" s="142" t="s">
        <v>92</v>
      </c>
      <c r="L34" s="142" t="s">
        <v>119</v>
      </c>
      <c r="M34" s="142" t="s">
        <v>227</v>
      </c>
      <c r="N34" s="142" t="s">
        <v>228</v>
      </c>
      <c r="O34" s="142" t="s">
        <v>193</v>
      </c>
      <c r="P34" s="142" t="s">
        <v>232</v>
      </c>
      <c r="Q34" s="142" t="s">
        <v>233</v>
      </c>
      <c r="R34" s="476"/>
      <c r="S34" s="484" t="s">
        <v>24</v>
      </c>
      <c r="T34" s="143" t="s">
        <v>31</v>
      </c>
      <c r="Y34" s="5" t="s">
        <v>385</v>
      </c>
      <c r="Z34" s="133"/>
      <c r="AB34" s="131" t="s">
        <v>235</v>
      </c>
      <c r="AC34" s="654" t="str">
        <f>IFERROR(VLOOKUP(AD34,AUXILIAR!$A$1:$B$13,2,FALSE)," ")</f>
        <v xml:space="preserve"> </v>
      </c>
    </row>
    <row r="35" spans="1:36" x14ac:dyDescent="0.25">
      <c r="A35" s="3">
        <f t="shared" ref="A35:A42" si="11">YEAR(D35)</f>
        <v>2019</v>
      </c>
      <c r="B35" s="3">
        <f t="shared" si="7"/>
        <v>3</v>
      </c>
      <c r="C35" s="3" t="str">
        <f t="shared" ref="C35:C46" si="12">CONCATENATE("Sem",WEEKNUM(D35))</f>
        <v>Sem11</v>
      </c>
      <c r="D35" s="4">
        <v>43535</v>
      </c>
      <c r="E35" s="4" t="s">
        <v>89</v>
      </c>
      <c r="F35" s="139" t="s">
        <v>86</v>
      </c>
      <c r="G35" s="140" t="s">
        <v>22</v>
      </c>
      <c r="H35" s="140" t="s">
        <v>23</v>
      </c>
      <c r="I35" s="140" t="s">
        <v>87</v>
      </c>
      <c r="J35" s="140" t="s">
        <v>173</v>
      </c>
      <c r="K35" s="140" t="s">
        <v>236</v>
      </c>
      <c r="L35" s="140" t="s">
        <v>155</v>
      </c>
      <c r="M35" s="140" t="s">
        <v>237</v>
      </c>
      <c r="N35" s="140" t="s">
        <v>238</v>
      </c>
      <c r="O35" s="140" t="s">
        <v>116</v>
      </c>
      <c r="P35" s="140" t="s">
        <v>239</v>
      </c>
      <c r="Q35" s="140" t="s">
        <v>240</v>
      </c>
      <c r="R35" s="475"/>
      <c r="S35" s="484" t="s">
        <v>24</v>
      </c>
      <c r="T35" s="143" t="s">
        <v>26</v>
      </c>
      <c r="Y35" s="5" t="s">
        <v>384</v>
      </c>
      <c r="Z35" s="133"/>
      <c r="AA35" s="5" t="s">
        <v>1215</v>
      </c>
      <c r="AB35" s="131" t="s">
        <v>75</v>
      </c>
      <c r="AC35" s="654" t="str">
        <f>IFERROR(VLOOKUP(AD35,AUXILIAR!$A$1:$B$13,2,FALSE)," ")</f>
        <v>A</v>
      </c>
      <c r="AD35" s="5" t="s">
        <v>127</v>
      </c>
    </row>
    <row r="36" spans="1:36" x14ac:dyDescent="0.25">
      <c r="A36" s="3">
        <f t="shared" si="11"/>
        <v>2019</v>
      </c>
      <c r="B36" s="3">
        <f t="shared" si="7"/>
        <v>3</v>
      </c>
      <c r="C36" s="3" t="str">
        <f t="shared" si="12"/>
        <v>Sem11</v>
      </c>
      <c r="D36" s="4">
        <v>43535</v>
      </c>
      <c r="E36" s="4" t="s">
        <v>89</v>
      </c>
      <c r="F36" s="141" t="s">
        <v>86</v>
      </c>
      <c r="G36" s="142" t="s">
        <v>22</v>
      </c>
      <c r="H36" s="142" t="s">
        <v>23</v>
      </c>
      <c r="I36" s="142" t="s">
        <v>241</v>
      </c>
      <c r="J36" s="142" t="s">
        <v>173</v>
      </c>
      <c r="K36" s="142" t="s">
        <v>163</v>
      </c>
      <c r="L36" s="142" t="s">
        <v>88</v>
      </c>
      <c r="M36" s="142" t="s">
        <v>242</v>
      </c>
      <c r="N36" s="142" t="s">
        <v>243</v>
      </c>
      <c r="O36" s="142" t="s">
        <v>116</v>
      </c>
      <c r="P36" s="142" t="s">
        <v>244</v>
      </c>
      <c r="Q36" s="142" t="s">
        <v>245</v>
      </c>
      <c r="R36" s="476"/>
      <c r="S36" s="484" t="s">
        <v>231</v>
      </c>
      <c r="T36" s="143" t="s">
        <v>27</v>
      </c>
      <c r="Y36" s="5" t="s">
        <v>384</v>
      </c>
      <c r="Z36" s="133"/>
      <c r="AA36" s="5" t="s">
        <v>1215</v>
      </c>
      <c r="AB36" s="131" t="s">
        <v>75</v>
      </c>
      <c r="AC36" s="654" t="str">
        <f>IFERROR(VLOOKUP(AD36,AUXILIAR!$A$1:$B$13,2,FALSE)," ")</f>
        <v>D</v>
      </c>
      <c r="AD36" s="5" t="s">
        <v>128</v>
      </c>
      <c r="AJ36" s="136" t="s">
        <v>828</v>
      </c>
    </row>
    <row r="37" spans="1:36" x14ac:dyDescent="0.25">
      <c r="A37" s="3">
        <f t="shared" si="11"/>
        <v>2019</v>
      </c>
      <c r="B37" s="3">
        <f t="shared" ref="B37:B42" si="13">MONTH(D37)</f>
        <v>3</v>
      </c>
      <c r="C37" s="3" t="str">
        <f t="shared" si="12"/>
        <v>Sem11</v>
      </c>
      <c r="D37" s="4">
        <v>43536</v>
      </c>
      <c r="E37" s="4" t="s">
        <v>89</v>
      </c>
      <c r="F37" s="139" t="s">
        <v>86</v>
      </c>
      <c r="G37" s="140" t="s">
        <v>22</v>
      </c>
      <c r="H37" s="140" t="s">
        <v>23</v>
      </c>
      <c r="I37" s="140" t="s">
        <v>87</v>
      </c>
      <c r="J37" s="140" t="s">
        <v>113</v>
      </c>
      <c r="K37" s="140" t="s">
        <v>163</v>
      </c>
      <c r="L37" s="140" t="s">
        <v>88</v>
      </c>
      <c r="M37" s="140" t="s">
        <v>246</v>
      </c>
      <c r="N37" s="140" t="s">
        <v>247</v>
      </c>
      <c r="O37" s="140" t="s">
        <v>134</v>
      </c>
      <c r="P37" s="140" t="s">
        <v>248</v>
      </c>
      <c r="Q37" s="140" t="s">
        <v>249</v>
      </c>
      <c r="R37" s="475"/>
      <c r="S37" s="484" t="s">
        <v>24</v>
      </c>
      <c r="T37" s="143" t="s">
        <v>26</v>
      </c>
      <c r="Y37" s="5" t="s">
        <v>384</v>
      </c>
      <c r="Z37" s="144"/>
      <c r="AA37" s="5" t="s">
        <v>1214</v>
      </c>
      <c r="AB37" s="131" t="s">
        <v>75</v>
      </c>
      <c r="AC37" s="654" t="str">
        <f>IFERROR(VLOOKUP(AD37,AUXILIAR!$A$1:$B$13,2,FALSE)," ")</f>
        <v>A</v>
      </c>
      <c r="AD37" s="5" t="s">
        <v>127</v>
      </c>
    </row>
    <row r="38" spans="1:36" s="99" customFormat="1" ht="15.75" thickBot="1" x14ac:dyDescent="0.3">
      <c r="A38" s="3">
        <f t="shared" si="11"/>
        <v>2019</v>
      </c>
      <c r="B38" s="3">
        <f t="shared" si="13"/>
        <v>3</v>
      </c>
      <c r="C38" s="3" t="str">
        <f t="shared" si="12"/>
        <v>Sem11</v>
      </c>
      <c r="D38" s="4">
        <v>43536</v>
      </c>
      <c r="E38" s="4" t="s">
        <v>89</v>
      </c>
      <c r="F38" s="139" t="s">
        <v>86</v>
      </c>
      <c r="G38" s="140" t="s">
        <v>22</v>
      </c>
      <c r="H38" s="140" t="s">
        <v>23</v>
      </c>
      <c r="I38" s="140" t="s">
        <v>87</v>
      </c>
      <c r="J38" s="140" t="s">
        <v>113</v>
      </c>
      <c r="K38" s="140" t="s">
        <v>163</v>
      </c>
      <c r="L38" s="140" t="s">
        <v>88</v>
      </c>
      <c r="M38" s="140" t="s">
        <v>246</v>
      </c>
      <c r="N38" s="140" t="s">
        <v>247</v>
      </c>
      <c r="O38" s="140" t="s">
        <v>134</v>
      </c>
      <c r="P38" s="140" t="s">
        <v>250</v>
      </c>
      <c r="Q38" s="140" t="s">
        <v>251</v>
      </c>
      <c r="R38" s="475"/>
      <c r="S38" s="484" t="s">
        <v>24</v>
      </c>
      <c r="T38" s="99" t="s">
        <v>31</v>
      </c>
      <c r="Y38" s="5" t="s">
        <v>385</v>
      </c>
      <c r="Z38" s="134"/>
      <c r="AA38" s="125"/>
      <c r="AB38" s="131" t="s">
        <v>275</v>
      </c>
      <c r="AC38" s="654" t="str">
        <f>IFERROR(VLOOKUP(AD38,AUXILIAR!$A$1:$B$13,2,FALSE)," ")</f>
        <v xml:space="preserve"> </v>
      </c>
      <c r="AD38" s="5"/>
    </row>
    <row r="39" spans="1:36" x14ac:dyDescent="0.25">
      <c r="A39" s="3">
        <f t="shared" si="11"/>
        <v>2019</v>
      </c>
      <c r="B39" s="3">
        <f t="shared" si="13"/>
        <v>3</v>
      </c>
      <c r="C39" s="3" t="str">
        <f t="shared" si="12"/>
        <v>Sem11</v>
      </c>
      <c r="D39" s="4">
        <v>43536</v>
      </c>
      <c r="E39" s="4" t="s">
        <v>89</v>
      </c>
      <c r="F39" s="139" t="s">
        <v>86</v>
      </c>
      <c r="G39" s="140" t="s">
        <v>22</v>
      </c>
      <c r="H39" s="140" t="s">
        <v>23</v>
      </c>
      <c r="I39" s="140" t="s">
        <v>87</v>
      </c>
      <c r="J39" s="140" t="s">
        <v>113</v>
      </c>
      <c r="K39" s="140" t="s">
        <v>163</v>
      </c>
      <c r="L39" s="140" t="s">
        <v>88</v>
      </c>
      <c r="M39" s="140" t="s">
        <v>246</v>
      </c>
      <c r="N39" s="140" t="s">
        <v>247</v>
      </c>
      <c r="O39" s="140" t="s">
        <v>134</v>
      </c>
      <c r="P39" s="140" t="s">
        <v>252</v>
      </c>
      <c r="Q39" s="140" t="s">
        <v>253</v>
      </c>
      <c r="R39" s="475"/>
      <c r="S39" s="484" t="s">
        <v>24</v>
      </c>
      <c r="T39" s="143" t="s">
        <v>26</v>
      </c>
      <c r="Y39" s="5" t="s">
        <v>384</v>
      </c>
      <c r="Z39" s="133"/>
      <c r="AA39" s="5" t="s">
        <v>1215</v>
      </c>
      <c r="AB39" s="131" t="s">
        <v>75</v>
      </c>
      <c r="AC39" s="654" t="str">
        <f>IFERROR(VLOOKUP(AD39,AUXILIAR!$A$1:$B$13,2,FALSE)," ")</f>
        <v>D</v>
      </c>
      <c r="AD39" s="5" t="s">
        <v>128</v>
      </c>
    </row>
    <row r="40" spans="1:36" x14ac:dyDescent="0.25">
      <c r="A40" s="3">
        <f t="shared" si="11"/>
        <v>2019</v>
      </c>
      <c r="B40" s="3">
        <f t="shared" si="13"/>
        <v>3</v>
      </c>
      <c r="C40" s="3" t="str">
        <f t="shared" si="12"/>
        <v>Sem11</v>
      </c>
      <c r="D40" s="4">
        <v>43536</v>
      </c>
      <c r="E40" s="4" t="s">
        <v>89</v>
      </c>
      <c r="F40" s="141" t="s">
        <v>86</v>
      </c>
      <c r="G40" s="142" t="s">
        <v>22</v>
      </c>
      <c r="H40" s="142" t="s">
        <v>23</v>
      </c>
      <c r="I40" s="142" t="s">
        <v>87</v>
      </c>
      <c r="J40" s="142" t="s">
        <v>254</v>
      </c>
      <c r="K40" s="142" t="s">
        <v>92</v>
      </c>
      <c r="L40" s="142" t="s">
        <v>88</v>
      </c>
      <c r="M40" s="142" t="s">
        <v>255</v>
      </c>
      <c r="N40" s="142" t="s">
        <v>256</v>
      </c>
      <c r="O40" s="142" t="s">
        <v>116</v>
      </c>
      <c r="P40" s="142" t="s">
        <v>257</v>
      </c>
      <c r="Q40" s="142" t="s">
        <v>258</v>
      </c>
      <c r="R40" s="476"/>
      <c r="S40" s="484" t="s">
        <v>24</v>
      </c>
      <c r="T40" s="143" t="s">
        <v>26</v>
      </c>
      <c r="Y40" s="5" t="s">
        <v>384</v>
      </c>
      <c r="Z40" s="133"/>
      <c r="AA40" s="5" t="s">
        <v>1215</v>
      </c>
      <c r="AB40" s="131" t="s">
        <v>75</v>
      </c>
      <c r="AC40" s="654" t="str">
        <f>IFERROR(VLOOKUP(AD40,AUXILIAR!$A$1:$B$13,2,FALSE)," ")</f>
        <v>D</v>
      </c>
      <c r="AD40" s="5" t="s">
        <v>128</v>
      </c>
    </row>
    <row r="41" spans="1:36" x14ac:dyDescent="0.25">
      <c r="A41" s="3">
        <f t="shared" si="11"/>
        <v>2019</v>
      </c>
      <c r="B41" s="3">
        <f t="shared" si="13"/>
        <v>3</v>
      </c>
      <c r="C41" s="3" t="str">
        <f t="shared" si="12"/>
        <v>Sem11</v>
      </c>
      <c r="D41" s="4">
        <v>43537</v>
      </c>
      <c r="E41" s="4" t="s">
        <v>89</v>
      </c>
      <c r="F41" s="139" t="s">
        <v>86</v>
      </c>
      <c r="G41" s="140" t="s">
        <v>22</v>
      </c>
      <c r="H41" s="140" t="s">
        <v>23</v>
      </c>
      <c r="I41" s="140" t="s">
        <v>87</v>
      </c>
      <c r="J41" s="140" t="s">
        <v>113</v>
      </c>
      <c r="K41" s="140" t="s">
        <v>92</v>
      </c>
      <c r="L41" s="140" t="s">
        <v>88</v>
      </c>
      <c r="M41" s="140" t="s">
        <v>259</v>
      </c>
      <c r="N41" s="140" t="s">
        <v>260</v>
      </c>
      <c r="O41" s="140" t="s">
        <v>116</v>
      </c>
      <c r="P41" s="140" t="s">
        <v>261</v>
      </c>
      <c r="Q41" s="140" t="s">
        <v>262</v>
      </c>
      <c r="R41" s="475"/>
      <c r="S41" s="484" t="s">
        <v>24</v>
      </c>
      <c r="T41" s="143" t="s">
        <v>26</v>
      </c>
      <c r="Y41" s="5" t="s">
        <v>385</v>
      </c>
      <c r="Z41" s="144"/>
      <c r="AB41" s="131" t="s">
        <v>75</v>
      </c>
      <c r="AC41" s="654" t="str">
        <f>IFERROR(VLOOKUP(AD41,AUXILIAR!$A$1:$B$13,2,FALSE)," ")</f>
        <v xml:space="preserve"> </v>
      </c>
    </row>
    <row r="42" spans="1:36" x14ac:dyDescent="0.25">
      <c r="A42" s="3">
        <f t="shared" si="11"/>
        <v>2019</v>
      </c>
      <c r="B42" s="3">
        <f t="shared" si="13"/>
        <v>3</v>
      </c>
      <c r="C42" s="3" t="str">
        <f t="shared" si="12"/>
        <v>Sem11</v>
      </c>
      <c r="D42" s="4">
        <v>43537</v>
      </c>
      <c r="E42" s="4" t="s">
        <v>89</v>
      </c>
      <c r="F42" s="141" t="s">
        <v>86</v>
      </c>
      <c r="G42" s="142" t="s">
        <v>22</v>
      </c>
      <c r="H42" s="142" t="s">
        <v>23</v>
      </c>
      <c r="I42" s="142" t="s">
        <v>87</v>
      </c>
      <c r="J42" s="142" t="s">
        <v>113</v>
      </c>
      <c r="K42" s="142" t="s">
        <v>92</v>
      </c>
      <c r="L42" s="142" t="s">
        <v>88</v>
      </c>
      <c r="M42" s="142" t="s">
        <v>259</v>
      </c>
      <c r="N42" s="142" t="s">
        <v>260</v>
      </c>
      <c r="O42" s="142" t="s">
        <v>116</v>
      </c>
      <c r="P42" s="142" t="s">
        <v>263</v>
      </c>
      <c r="Q42" s="142" t="s">
        <v>264</v>
      </c>
      <c r="R42" s="476"/>
      <c r="S42" s="484" t="s">
        <v>24</v>
      </c>
      <c r="T42" s="143" t="s">
        <v>25</v>
      </c>
      <c r="Y42" s="5" t="s">
        <v>384</v>
      </c>
      <c r="Z42" s="133"/>
      <c r="AA42" s="5" t="s">
        <v>1213</v>
      </c>
      <c r="AB42" s="131" t="s">
        <v>21</v>
      </c>
      <c r="AC42" s="654" t="str">
        <f>IFERROR(VLOOKUP(AD42,AUXILIAR!$A$1:$B$13,2,FALSE)," ")</f>
        <v>B</v>
      </c>
      <c r="AD42" s="5" t="s">
        <v>160</v>
      </c>
    </row>
    <row r="43" spans="1:36" x14ac:dyDescent="0.25">
      <c r="A43" s="3">
        <f t="shared" ref="A43:A50" si="14">YEAR(D43)</f>
        <v>2019</v>
      </c>
      <c r="B43" s="3">
        <f t="shared" ref="B43:B50" si="15">MONTH(D43)</f>
        <v>3</v>
      </c>
      <c r="C43" s="3" t="str">
        <f t="shared" si="12"/>
        <v>Sem11</v>
      </c>
      <c r="D43" s="4">
        <v>43538</v>
      </c>
      <c r="E43" s="4" t="s">
        <v>89</v>
      </c>
      <c r="F43" s="139" t="s">
        <v>86</v>
      </c>
      <c r="G43" s="140" t="s">
        <v>22</v>
      </c>
      <c r="H43" s="140" t="s">
        <v>23</v>
      </c>
      <c r="I43" s="140" t="s">
        <v>87</v>
      </c>
      <c r="J43" s="140" t="s">
        <v>113</v>
      </c>
      <c r="K43" s="140" t="s">
        <v>163</v>
      </c>
      <c r="L43" s="140" t="s">
        <v>88</v>
      </c>
      <c r="M43" s="140" t="s">
        <v>265</v>
      </c>
      <c r="N43" s="140" t="s">
        <v>266</v>
      </c>
      <c r="O43" s="140" t="s">
        <v>134</v>
      </c>
      <c r="P43" s="140" t="s">
        <v>267</v>
      </c>
      <c r="Q43" s="140" t="s">
        <v>268</v>
      </c>
      <c r="R43" s="475"/>
      <c r="S43" s="484" t="s">
        <v>24</v>
      </c>
      <c r="T43" s="143" t="s">
        <v>31</v>
      </c>
      <c r="Y43" s="5" t="s">
        <v>385</v>
      </c>
      <c r="Z43" s="133"/>
      <c r="AB43" s="131" t="s">
        <v>275</v>
      </c>
      <c r="AC43" s="654" t="str">
        <f>IFERROR(VLOOKUP(AD43,AUXILIAR!$A$1:$B$13,2,FALSE)," ")</f>
        <v xml:space="preserve"> </v>
      </c>
    </row>
    <row r="44" spans="1:36" x14ac:dyDescent="0.25">
      <c r="A44" s="3">
        <f t="shared" si="14"/>
        <v>2019</v>
      </c>
      <c r="B44" s="3">
        <f t="shared" si="15"/>
        <v>3</v>
      </c>
      <c r="C44" s="3" t="str">
        <f t="shared" si="12"/>
        <v>Sem11</v>
      </c>
      <c r="D44" s="4">
        <v>43538</v>
      </c>
      <c r="E44" s="4" t="s">
        <v>89</v>
      </c>
      <c r="F44" s="139" t="s">
        <v>86</v>
      </c>
      <c r="G44" s="140" t="s">
        <v>22</v>
      </c>
      <c r="H44" s="140" t="s">
        <v>23</v>
      </c>
      <c r="I44" s="140" t="s">
        <v>87</v>
      </c>
      <c r="J44" s="140" t="s">
        <v>173</v>
      </c>
      <c r="K44" s="140" t="s">
        <v>163</v>
      </c>
      <c r="L44" s="140" t="s">
        <v>119</v>
      </c>
      <c r="M44" s="140" t="s">
        <v>269</v>
      </c>
      <c r="N44" s="140" t="s">
        <v>270</v>
      </c>
      <c r="O44" s="140" t="s">
        <v>152</v>
      </c>
      <c r="P44" s="140" t="s">
        <v>271</v>
      </c>
      <c r="Q44" s="140" t="s">
        <v>272</v>
      </c>
      <c r="R44" s="475"/>
      <c r="S44" s="484" t="s">
        <v>24</v>
      </c>
      <c r="T44" s="143" t="s">
        <v>25</v>
      </c>
      <c r="Y44" s="5" t="s">
        <v>384</v>
      </c>
      <c r="Z44" s="133"/>
      <c r="AA44" s="5" t="s">
        <v>1215</v>
      </c>
      <c r="AB44" s="131" t="s">
        <v>21</v>
      </c>
      <c r="AC44" s="654" t="str">
        <f>IFERROR(VLOOKUP(AD44,AUXILIAR!$A$1:$B$13,2,FALSE)," ")</f>
        <v>D</v>
      </c>
      <c r="AD44" s="5" t="s">
        <v>128</v>
      </c>
    </row>
    <row r="45" spans="1:36" x14ac:dyDescent="0.25">
      <c r="A45" s="3">
        <f t="shared" si="14"/>
        <v>2019</v>
      </c>
      <c r="B45" s="3">
        <f t="shared" si="15"/>
        <v>3</v>
      </c>
      <c r="C45" s="3" t="str">
        <f t="shared" si="12"/>
        <v>Sem11</v>
      </c>
      <c r="D45" s="4">
        <v>43538</v>
      </c>
      <c r="E45" s="4" t="s">
        <v>89</v>
      </c>
      <c r="F45" s="139" t="s">
        <v>86</v>
      </c>
      <c r="G45" s="140" t="s">
        <v>22</v>
      </c>
      <c r="H45" s="140" t="s">
        <v>23</v>
      </c>
      <c r="I45" s="140" t="s">
        <v>87</v>
      </c>
      <c r="J45" s="140" t="s">
        <v>173</v>
      </c>
      <c r="K45" s="140" t="s">
        <v>163</v>
      </c>
      <c r="L45" s="140" t="s">
        <v>119</v>
      </c>
      <c r="M45" s="140" t="s">
        <v>269</v>
      </c>
      <c r="N45" s="140" t="s">
        <v>270</v>
      </c>
      <c r="O45" s="140" t="s">
        <v>152</v>
      </c>
      <c r="P45" s="140" t="s">
        <v>267</v>
      </c>
      <c r="Q45" s="140" t="s">
        <v>268</v>
      </c>
      <c r="R45" s="475"/>
      <c r="S45" s="484" t="s">
        <v>24</v>
      </c>
      <c r="T45" s="143" t="s">
        <v>31</v>
      </c>
      <c r="Y45" s="5" t="s">
        <v>385</v>
      </c>
      <c r="Z45" s="133"/>
      <c r="AB45" s="131" t="s">
        <v>275</v>
      </c>
      <c r="AC45" s="654" t="str">
        <f>IFERROR(VLOOKUP(AD45,AUXILIAR!$A$1:$B$13,2,FALSE)," ")</f>
        <v xml:space="preserve"> </v>
      </c>
    </row>
    <row r="46" spans="1:36" s="99" customFormat="1" ht="15.75" thickBot="1" x14ac:dyDescent="0.3">
      <c r="A46" s="3">
        <f t="shared" si="14"/>
        <v>2019</v>
      </c>
      <c r="B46" s="3">
        <f t="shared" si="15"/>
        <v>3</v>
      </c>
      <c r="C46" s="3" t="str">
        <f t="shared" si="12"/>
        <v>Sem11</v>
      </c>
      <c r="D46" s="4">
        <v>43538</v>
      </c>
      <c r="E46" s="4" t="s">
        <v>89</v>
      </c>
      <c r="F46" s="141" t="s">
        <v>86</v>
      </c>
      <c r="G46" s="142" t="s">
        <v>22</v>
      </c>
      <c r="H46" s="142" t="s">
        <v>23</v>
      </c>
      <c r="I46" s="142" t="s">
        <v>87</v>
      </c>
      <c r="J46" s="142" t="s">
        <v>173</v>
      </c>
      <c r="K46" s="142" t="s">
        <v>163</v>
      </c>
      <c r="L46" s="142" t="s">
        <v>119</v>
      </c>
      <c r="M46" s="142" t="s">
        <v>269</v>
      </c>
      <c r="N46" s="142" t="s">
        <v>270</v>
      </c>
      <c r="O46" s="142" t="s">
        <v>152</v>
      </c>
      <c r="P46" s="142" t="s">
        <v>273</v>
      </c>
      <c r="Q46" s="142" t="s">
        <v>274</v>
      </c>
      <c r="R46" s="476"/>
      <c r="S46" s="484" t="s">
        <v>24</v>
      </c>
      <c r="T46" s="99" t="s">
        <v>31</v>
      </c>
      <c r="Y46" s="5" t="s">
        <v>386</v>
      </c>
      <c r="Z46" s="134"/>
      <c r="AA46" s="125"/>
      <c r="AB46" s="131" t="s">
        <v>148</v>
      </c>
      <c r="AC46" s="654" t="str">
        <f>IFERROR(VLOOKUP(AD46,AUXILIAR!$A$1:$B$13,2,FALSE)," ")</f>
        <v xml:space="preserve"> </v>
      </c>
      <c r="AD46" s="5"/>
    </row>
    <row r="47" spans="1:36" x14ac:dyDescent="0.25">
      <c r="A47" s="3">
        <f t="shared" si="14"/>
        <v>2019</v>
      </c>
      <c r="B47" s="3">
        <f t="shared" si="15"/>
        <v>3</v>
      </c>
      <c r="C47" s="3" t="str">
        <f>CONCATENATE("Sem",WEEKNUM(D47))</f>
        <v>Sem11</v>
      </c>
      <c r="D47" s="4">
        <v>43539</v>
      </c>
      <c r="E47" s="4" t="s">
        <v>89</v>
      </c>
      <c r="F47" s="148" t="s">
        <v>86</v>
      </c>
      <c r="G47" s="149" t="s">
        <v>22</v>
      </c>
      <c r="H47" s="149" t="s">
        <v>23</v>
      </c>
      <c r="I47" s="150" t="s">
        <v>87</v>
      </c>
      <c r="J47" s="150" t="s">
        <v>113</v>
      </c>
      <c r="K47" s="149" t="s">
        <v>163</v>
      </c>
      <c r="L47" s="150" t="s">
        <v>119</v>
      </c>
      <c r="M47" s="149" t="s">
        <v>277</v>
      </c>
      <c r="N47" s="149" t="s">
        <v>278</v>
      </c>
      <c r="O47" s="150" t="s">
        <v>116</v>
      </c>
      <c r="P47" s="149" t="s">
        <v>271</v>
      </c>
      <c r="Q47" s="149" t="s">
        <v>272</v>
      </c>
      <c r="R47" s="477"/>
      <c r="S47" s="484" t="s">
        <v>24</v>
      </c>
      <c r="T47" s="143" t="s">
        <v>25</v>
      </c>
      <c r="X47" s="130"/>
      <c r="Y47" s="5" t="s">
        <v>386</v>
      </c>
      <c r="AA47" s="131"/>
      <c r="AB47" s="131" t="s">
        <v>21</v>
      </c>
      <c r="AC47" s="654" t="str">
        <f>IFERROR(VLOOKUP(AD47,AUXILIAR!$A$1:$B$13,2,FALSE)," ")</f>
        <v xml:space="preserve"> </v>
      </c>
      <c r="AG47" s="138"/>
      <c r="AH47"/>
    </row>
    <row r="48" spans="1:36" x14ac:dyDescent="0.25">
      <c r="A48" s="3">
        <f t="shared" si="14"/>
        <v>2019</v>
      </c>
      <c r="B48" s="3">
        <f t="shared" si="15"/>
        <v>3</v>
      </c>
      <c r="C48" s="3" t="str">
        <f>CONCATENATE("Sem",WEEKNUM(D48))</f>
        <v>Sem11</v>
      </c>
      <c r="D48" s="4">
        <v>43539</v>
      </c>
      <c r="E48" s="4" t="s">
        <v>89</v>
      </c>
      <c r="F48" s="148" t="s">
        <v>86</v>
      </c>
      <c r="G48" s="149" t="s">
        <v>22</v>
      </c>
      <c r="H48" s="149" t="s">
        <v>23</v>
      </c>
      <c r="I48" s="150" t="s">
        <v>87</v>
      </c>
      <c r="J48" s="150" t="s">
        <v>113</v>
      </c>
      <c r="K48" s="149" t="s">
        <v>163</v>
      </c>
      <c r="L48" s="150" t="s">
        <v>119</v>
      </c>
      <c r="M48" s="149" t="s">
        <v>277</v>
      </c>
      <c r="N48" s="149" t="s">
        <v>278</v>
      </c>
      <c r="O48" s="150" t="s">
        <v>116</v>
      </c>
      <c r="P48" s="149" t="s">
        <v>279</v>
      </c>
      <c r="Q48" s="149" t="s">
        <v>280</v>
      </c>
      <c r="R48" s="477"/>
      <c r="S48" s="484" t="s">
        <v>24</v>
      </c>
      <c r="T48" s="143" t="s">
        <v>26</v>
      </c>
      <c r="X48" s="128"/>
      <c r="Y48" s="5" t="s">
        <v>386</v>
      </c>
      <c r="AA48" s="131"/>
      <c r="AB48" s="131" t="s">
        <v>75</v>
      </c>
      <c r="AC48" s="654" t="str">
        <f>IFERROR(VLOOKUP(AD48,AUXILIAR!$A$1:$B$13,2,FALSE)," ")</f>
        <v xml:space="preserve"> </v>
      </c>
      <c r="AG48" s="138"/>
      <c r="AH48"/>
    </row>
    <row r="49" spans="1:34" x14ac:dyDescent="0.25">
      <c r="A49" s="3">
        <f t="shared" si="14"/>
        <v>2019</v>
      </c>
      <c r="B49" s="3">
        <f t="shared" si="15"/>
        <v>3</v>
      </c>
      <c r="C49" s="3" t="str">
        <f>CONCATENATE("Sem",WEEKNUM(D49))</f>
        <v>Sem11</v>
      </c>
      <c r="D49" s="4">
        <v>43539</v>
      </c>
      <c r="E49" s="4" t="s">
        <v>89</v>
      </c>
      <c r="F49" s="148" t="s">
        <v>86</v>
      </c>
      <c r="G49" s="149" t="s">
        <v>22</v>
      </c>
      <c r="H49" s="149" t="s">
        <v>23</v>
      </c>
      <c r="I49" s="150" t="s">
        <v>87</v>
      </c>
      <c r="J49" s="150" t="s">
        <v>281</v>
      </c>
      <c r="K49" s="149" t="s">
        <v>92</v>
      </c>
      <c r="L49" s="150" t="s">
        <v>88</v>
      </c>
      <c r="M49" s="149" t="s">
        <v>282</v>
      </c>
      <c r="N49" s="149" t="s">
        <v>283</v>
      </c>
      <c r="O49" s="150" t="s">
        <v>152</v>
      </c>
      <c r="P49" s="149" t="s">
        <v>284</v>
      </c>
      <c r="Q49" s="149" t="s">
        <v>285</v>
      </c>
      <c r="R49" s="477"/>
      <c r="S49" s="484" t="s">
        <v>24</v>
      </c>
      <c r="T49" s="143" t="s">
        <v>26</v>
      </c>
      <c r="X49" s="129"/>
      <c r="Y49" s="5" t="s">
        <v>385</v>
      </c>
      <c r="AA49" s="131"/>
      <c r="AB49" s="131" t="s">
        <v>75</v>
      </c>
      <c r="AC49" s="654" t="str">
        <f>IFERROR(VLOOKUP(AD49,AUXILIAR!$A$1:$B$13,2,FALSE)," ")</f>
        <v xml:space="preserve"> </v>
      </c>
      <c r="AG49" s="138"/>
      <c r="AH49"/>
    </row>
    <row r="50" spans="1:34" x14ac:dyDescent="0.25">
      <c r="A50" s="3">
        <f t="shared" si="14"/>
        <v>2019</v>
      </c>
      <c r="B50" s="3">
        <f t="shared" si="15"/>
        <v>3</v>
      </c>
      <c r="C50" s="3" t="str">
        <f>CONCATENATE("Sem",WEEKNUM(D50))</f>
        <v>Sem12</v>
      </c>
      <c r="D50" s="4">
        <v>43542</v>
      </c>
      <c r="E50" s="4" t="s">
        <v>89</v>
      </c>
      <c r="F50" s="139" t="s">
        <v>86</v>
      </c>
      <c r="G50" s="140" t="s">
        <v>22</v>
      </c>
      <c r="H50" s="140" t="s">
        <v>23</v>
      </c>
      <c r="I50" s="140" t="s">
        <v>87</v>
      </c>
      <c r="J50" s="140" t="s">
        <v>113</v>
      </c>
      <c r="K50" s="140" t="s">
        <v>92</v>
      </c>
      <c r="L50" s="140" t="s">
        <v>88</v>
      </c>
      <c r="M50" s="140" t="s">
        <v>286</v>
      </c>
      <c r="N50" s="140" t="s">
        <v>287</v>
      </c>
      <c r="O50" s="140" t="s">
        <v>152</v>
      </c>
      <c r="P50" s="140" t="s">
        <v>273</v>
      </c>
      <c r="Q50" s="140" t="s">
        <v>274</v>
      </c>
      <c r="R50" s="475"/>
      <c r="S50" s="484" t="s">
        <v>24</v>
      </c>
      <c r="T50" s="143" t="s">
        <v>31</v>
      </c>
      <c r="Y50" s="5" t="s">
        <v>386</v>
      </c>
      <c r="Z50" s="144"/>
      <c r="AB50" s="131" t="s">
        <v>148</v>
      </c>
      <c r="AC50" s="654" t="str">
        <f>IFERROR(VLOOKUP(AD50,AUXILIAR!$A$1:$B$13,2,FALSE)," ")</f>
        <v xml:space="preserve"> </v>
      </c>
    </row>
    <row r="51" spans="1:34" x14ac:dyDescent="0.25">
      <c r="A51" s="3">
        <f t="shared" ref="A51:A57" si="16">YEAR(D51)</f>
        <v>2019</v>
      </c>
      <c r="B51" s="3">
        <f t="shared" ref="B51:B57" si="17">MONTH(D51)</f>
        <v>3</v>
      </c>
      <c r="C51" s="3" t="str">
        <f t="shared" ref="C51:C57" si="18">CONCATENATE("Sem",WEEKNUM(D51))</f>
        <v>Sem12</v>
      </c>
      <c r="D51" s="4">
        <v>43542</v>
      </c>
      <c r="E51" s="4" t="s">
        <v>89</v>
      </c>
      <c r="F51" s="139" t="s">
        <v>86</v>
      </c>
      <c r="G51" s="140" t="s">
        <v>22</v>
      </c>
      <c r="H51" s="140" t="s">
        <v>23</v>
      </c>
      <c r="I51" s="140" t="s">
        <v>87</v>
      </c>
      <c r="J51" s="140" t="s">
        <v>113</v>
      </c>
      <c r="K51" s="140" t="s">
        <v>92</v>
      </c>
      <c r="L51" s="140" t="s">
        <v>88</v>
      </c>
      <c r="M51" s="140" t="s">
        <v>286</v>
      </c>
      <c r="N51" s="140" t="s">
        <v>287</v>
      </c>
      <c r="O51" s="140" t="s">
        <v>152</v>
      </c>
      <c r="P51" s="140" t="s">
        <v>288</v>
      </c>
      <c r="Q51" s="140" t="s">
        <v>289</v>
      </c>
      <c r="R51" s="475"/>
      <c r="S51" s="484" t="s">
        <v>24</v>
      </c>
      <c r="T51" s="143" t="s">
        <v>26</v>
      </c>
      <c r="Y51" s="5" t="s">
        <v>385</v>
      </c>
      <c r="Z51" s="133"/>
      <c r="AB51" s="131" t="s">
        <v>75</v>
      </c>
      <c r="AC51" s="654" t="str">
        <f>IFERROR(VLOOKUP(AD51,AUXILIAR!$A$1:$B$13,2,FALSE)," ")</f>
        <v xml:space="preserve"> </v>
      </c>
    </row>
    <row r="52" spans="1:34" x14ac:dyDescent="0.25">
      <c r="A52" s="3">
        <f t="shared" si="16"/>
        <v>2019</v>
      </c>
      <c r="B52" s="3">
        <f t="shared" si="17"/>
        <v>3</v>
      </c>
      <c r="C52" s="3" t="str">
        <f t="shared" si="18"/>
        <v>Sem12</v>
      </c>
      <c r="D52" s="4">
        <v>43542</v>
      </c>
      <c r="E52" s="4" t="s">
        <v>89</v>
      </c>
      <c r="F52" s="139" t="s">
        <v>86</v>
      </c>
      <c r="G52" s="140" t="s">
        <v>22</v>
      </c>
      <c r="H52" s="140" t="s">
        <v>23</v>
      </c>
      <c r="I52" s="140" t="s">
        <v>87</v>
      </c>
      <c r="J52" s="140" t="s">
        <v>113</v>
      </c>
      <c r="K52" s="140" t="s">
        <v>92</v>
      </c>
      <c r="L52" s="140" t="s">
        <v>88</v>
      </c>
      <c r="M52" s="140" t="s">
        <v>286</v>
      </c>
      <c r="N52" s="140" t="s">
        <v>287</v>
      </c>
      <c r="O52" s="140" t="s">
        <v>152</v>
      </c>
      <c r="P52" s="140" t="s">
        <v>290</v>
      </c>
      <c r="Q52" s="140" t="s">
        <v>291</v>
      </c>
      <c r="R52" s="475"/>
      <c r="S52" s="484" t="s">
        <v>24</v>
      </c>
      <c r="T52" s="143" t="s">
        <v>30</v>
      </c>
      <c r="Y52" s="5" t="s">
        <v>384</v>
      </c>
      <c r="Z52" s="133"/>
      <c r="AA52" s="5" t="s">
        <v>1215</v>
      </c>
      <c r="AB52" s="131" t="s">
        <v>148</v>
      </c>
      <c r="AC52" s="654" t="str">
        <f>IFERROR(VLOOKUP(AD52,AUXILIAR!$A$1:$B$13,2,FALSE)," ")</f>
        <v>D</v>
      </c>
      <c r="AD52" s="5" t="s">
        <v>128</v>
      </c>
    </row>
    <row r="53" spans="1:34" x14ac:dyDescent="0.25">
      <c r="A53" s="3">
        <f t="shared" si="16"/>
        <v>2019</v>
      </c>
      <c r="B53" s="3">
        <f t="shared" si="17"/>
        <v>3</v>
      </c>
      <c r="C53" s="3" t="str">
        <f t="shared" si="18"/>
        <v>Sem12</v>
      </c>
      <c r="D53" s="4">
        <v>43542</v>
      </c>
      <c r="E53" s="4" t="s">
        <v>89</v>
      </c>
      <c r="F53" s="139" t="s">
        <v>86</v>
      </c>
      <c r="G53" s="140" t="s">
        <v>22</v>
      </c>
      <c r="H53" s="140" t="s">
        <v>23</v>
      </c>
      <c r="I53" s="140" t="s">
        <v>87</v>
      </c>
      <c r="J53" s="140" t="s">
        <v>173</v>
      </c>
      <c r="K53" s="140" t="s">
        <v>163</v>
      </c>
      <c r="L53" s="140" t="s">
        <v>119</v>
      </c>
      <c r="M53" s="140" t="s">
        <v>292</v>
      </c>
      <c r="N53" s="140" t="s">
        <v>293</v>
      </c>
      <c r="O53" s="140" t="s">
        <v>116</v>
      </c>
      <c r="P53" s="140" t="s">
        <v>294</v>
      </c>
      <c r="Q53" s="140" t="s">
        <v>295</v>
      </c>
      <c r="R53" s="475"/>
      <c r="S53" s="484" t="s">
        <v>24</v>
      </c>
      <c r="T53" s="143" t="s">
        <v>26</v>
      </c>
      <c r="Y53" s="5" t="s">
        <v>384</v>
      </c>
      <c r="Z53" s="133"/>
      <c r="AA53" s="5" t="s">
        <v>1214</v>
      </c>
      <c r="AB53" s="131" t="s">
        <v>75</v>
      </c>
      <c r="AC53" s="654" t="str">
        <f>IFERROR(VLOOKUP(AD53,AUXILIAR!$A$1:$B$13,2,FALSE)," ")</f>
        <v>A</v>
      </c>
      <c r="AD53" s="5" t="s">
        <v>127</v>
      </c>
    </row>
    <row r="54" spans="1:34" x14ac:dyDescent="0.25">
      <c r="A54" s="3">
        <f t="shared" si="16"/>
        <v>2019</v>
      </c>
      <c r="B54" s="3">
        <f t="shared" si="17"/>
        <v>3</v>
      </c>
      <c r="C54" s="3" t="str">
        <f t="shared" si="18"/>
        <v>Sem12</v>
      </c>
      <c r="D54" s="4">
        <v>43542</v>
      </c>
      <c r="E54" s="4" t="s">
        <v>89</v>
      </c>
      <c r="F54" s="139" t="s">
        <v>86</v>
      </c>
      <c r="G54" s="140" t="s">
        <v>22</v>
      </c>
      <c r="H54" s="140" t="s">
        <v>23</v>
      </c>
      <c r="I54" s="140" t="s">
        <v>87</v>
      </c>
      <c r="J54" s="140" t="s">
        <v>173</v>
      </c>
      <c r="K54" s="140" t="s">
        <v>163</v>
      </c>
      <c r="L54" s="140" t="s">
        <v>119</v>
      </c>
      <c r="M54" s="140" t="s">
        <v>292</v>
      </c>
      <c r="N54" s="140" t="s">
        <v>293</v>
      </c>
      <c r="O54" s="140" t="s">
        <v>116</v>
      </c>
      <c r="P54" s="140" t="s">
        <v>296</v>
      </c>
      <c r="Q54" s="140" t="s">
        <v>297</v>
      </c>
      <c r="R54" s="475"/>
      <c r="S54" s="484" t="s">
        <v>24</v>
      </c>
      <c r="T54" s="143" t="s">
        <v>31</v>
      </c>
      <c r="Y54" s="5" t="s">
        <v>384</v>
      </c>
      <c r="Z54" s="133"/>
      <c r="AA54" s="5" t="s">
        <v>1213</v>
      </c>
      <c r="AB54" s="131" t="s">
        <v>148</v>
      </c>
      <c r="AC54" s="654" t="str">
        <f>IFERROR(VLOOKUP(AD54,AUXILIAR!$A$1:$B$13,2,FALSE)," ")</f>
        <v>D</v>
      </c>
      <c r="AD54" s="5" t="s">
        <v>128</v>
      </c>
    </row>
    <row r="55" spans="1:34" s="99" customFormat="1" ht="15.75" thickBot="1" x14ac:dyDescent="0.3">
      <c r="A55" s="3">
        <f t="shared" si="16"/>
        <v>2019</v>
      </c>
      <c r="B55" s="3">
        <f t="shared" si="17"/>
        <v>3</v>
      </c>
      <c r="C55" s="3" t="str">
        <f t="shared" si="18"/>
        <v>Sem12</v>
      </c>
      <c r="D55" s="4">
        <v>43542</v>
      </c>
      <c r="E55" s="4" t="s">
        <v>89</v>
      </c>
      <c r="F55" s="139" t="s">
        <v>86</v>
      </c>
      <c r="G55" s="140" t="s">
        <v>22</v>
      </c>
      <c r="H55" s="140" t="s">
        <v>23</v>
      </c>
      <c r="I55" s="140" t="s">
        <v>87</v>
      </c>
      <c r="J55" s="140" t="s">
        <v>173</v>
      </c>
      <c r="K55" s="140" t="s">
        <v>163</v>
      </c>
      <c r="L55" s="140" t="s">
        <v>119</v>
      </c>
      <c r="M55" s="140" t="s">
        <v>292</v>
      </c>
      <c r="N55" s="140" t="s">
        <v>293</v>
      </c>
      <c r="O55" s="140" t="s">
        <v>116</v>
      </c>
      <c r="P55" s="140" t="s">
        <v>273</v>
      </c>
      <c r="Q55" s="140" t="s">
        <v>274</v>
      </c>
      <c r="R55" s="475"/>
      <c r="S55" s="484" t="s">
        <v>24</v>
      </c>
      <c r="T55" s="99" t="s">
        <v>31</v>
      </c>
      <c r="Y55" s="5" t="s">
        <v>386</v>
      </c>
      <c r="Z55" s="125"/>
      <c r="AA55" s="125"/>
      <c r="AB55" s="131" t="s">
        <v>148</v>
      </c>
      <c r="AC55" s="654" t="str">
        <f>IFERROR(VLOOKUP(AD55,AUXILIAR!$A$1:$B$13,2,FALSE)," ")</f>
        <v xml:space="preserve"> </v>
      </c>
      <c r="AD55" s="5"/>
    </row>
    <row r="56" spans="1:34" x14ac:dyDescent="0.25">
      <c r="A56" s="3">
        <f t="shared" si="16"/>
        <v>2019</v>
      </c>
      <c r="B56" s="3">
        <f t="shared" si="17"/>
        <v>3</v>
      </c>
      <c r="C56" s="3" t="str">
        <f t="shared" si="18"/>
        <v>Sem12</v>
      </c>
      <c r="D56" s="4">
        <v>43542</v>
      </c>
      <c r="E56" s="4" t="s">
        <v>89</v>
      </c>
      <c r="F56" s="139" t="s">
        <v>86</v>
      </c>
      <c r="G56" s="140" t="s">
        <v>22</v>
      </c>
      <c r="H56" s="140" t="s">
        <v>23</v>
      </c>
      <c r="I56" s="140" t="s">
        <v>87</v>
      </c>
      <c r="J56" s="140" t="s">
        <v>173</v>
      </c>
      <c r="K56" s="140" t="s">
        <v>163</v>
      </c>
      <c r="L56" s="140" t="s">
        <v>88</v>
      </c>
      <c r="M56" s="140" t="s">
        <v>298</v>
      </c>
      <c r="N56" s="140" t="s">
        <v>243</v>
      </c>
      <c r="O56" s="140" t="s">
        <v>152</v>
      </c>
      <c r="P56" s="140" t="s">
        <v>273</v>
      </c>
      <c r="Q56" s="140" t="s">
        <v>274</v>
      </c>
      <c r="R56" s="475"/>
      <c r="S56" s="484" t="s">
        <v>24</v>
      </c>
      <c r="T56" s="143" t="s">
        <v>31</v>
      </c>
      <c r="Y56" s="5" t="s">
        <v>386</v>
      </c>
      <c r="Z56" s="144"/>
      <c r="AB56" s="131" t="s">
        <v>148</v>
      </c>
      <c r="AC56" s="654" t="str">
        <f>IFERROR(VLOOKUP(AD56,AUXILIAR!$A$1:$B$13,2,FALSE)," ")</f>
        <v xml:space="preserve"> </v>
      </c>
    </row>
    <row r="57" spans="1:34" x14ac:dyDescent="0.25">
      <c r="A57" s="3">
        <f t="shared" si="16"/>
        <v>2019</v>
      </c>
      <c r="B57" s="3">
        <f t="shared" si="17"/>
        <v>3</v>
      </c>
      <c r="C57" s="3" t="str">
        <f t="shared" si="18"/>
        <v>Sem12</v>
      </c>
      <c r="D57" s="4">
        <v>43542</v>
      </c>
      <c r="E57" s="4" t="s">
        <v>89</v>
      </c>
      <c r="F57" s="141" t="s">
        <v>86</v>
      </c>
      <c r="G57" s="142" t="s">
        <v>22</v>
      </c>
      <c r="H57" s="142" t="s">
        <v>23</v>
      </c>
      <c r="I57" s="142" t="s">
        <v>87</v>
      </c>
      <c r="J57" s="142" t="s">
        <v>173</v>
      </c>
      <c r="K57" s="142" t="s">
        <v>163</v>
      </c>
      <c r="L57" s="142" t="s">
        <v>88</v>
      </c>
      <c r="M57" s="142" t="s">
        <v>298</v>
      </c>
      <c r="N57" s="142" t="s">
        <v>243</v>
      </c>
      <c r="O57" s="142" t="s">
        <v>152</v>
      </c>
      <c r="P57" s="142" t="s">
        <v>250</v>
      </c>
      <c r="Q57" s="142" t="s">
        <v>251</v>
      </c>
      <c r="R57" s="476"/>
      <c r="S57" s="484" t="s">
        <v>24</v>
      </c>
      <c r="T57" s="143" t="s">
        <v>31</v>
      </c>
      <c r="Y57" s="5" t="s">
        <v>385</v>
      </c>
      <c r="Z57" s="144"/>
      <c r="AB57" s="131" t="s">
        <v>275</v>
      </c>
      <c r="AC57" s="654" t="str">
        <f>IFERROR(VLOOKUP(AD57,AUXILIAR!$A$1:$B$13,2,FALSE)," ")</f>
        <v xml:space="preserve"> </v>
      </c>
    </row>
    <row r="58" spans="1:34" x14ac:dyDescent="0.25">
      <c r="A58" s="3">
        <f t="shared" ref="A58:A65" si="19">YEAR(D58)</f>
        <v>2019</v>
      </c>
      <c r="B58" s="3">
        <f t="shared" ref="B58:B65" si="20">MONTH(D58)</f>
        <v>3</v>
      </c>
      <c r="C58" s="3" t="str">
        <f t="shared" ref="C58:C65" si="21">CONCATENATE("Sem",WEEKNUM(D58))</f>
        <v>Sem12</v>
      </c>
      <c r="D58" s="4">
        <v>43543</v>
      </c>
      <c r="E58" s="4" t="s">
        <v>89</v>
      </c>
      <c r="F58" s="139" t="s">
        <v>86</v>
      </c>
      <c r="G58" s="140" t="s">
        <v>22</v>
      </c>
      <c r="H58" s="140" t="s">
        <v>23</v>
      </c>
      <c r="I58" s="140" t="s">
        <v>87</v>
      </c>
      <c r="J58" s="140" t="s">
        <v>113</v>
      </c>
      <c r="K58" s="140" t="s">
        <v>92</v>
      </c>
      <c r="L58" s="140" t="s">
        <v>119</v>
      </c>
      <c r="M58" s="140" t="s">
        <v>299</v>
      </c>
      <c r="N58" s="140" t="s">
        <v>300</v>
      </c>
      <c r="O58" s="140" t="s">
        <v>193</v>
      </c>
      <c r="P58" s="140" t="s">
        <v>250</v>
      </c>
      <c r="Q58" s="140" t="s">
        <v>251</v>
      </c>
      <c r="R58" s="475"/>
      <c r="S58" s="484" t="s">
        <v>24</v>
      </c>
      <c r="T58" s="143" t="s">
        <v>31</v>
      </c>
      <c r="Y58" s="5" t="s">
        <v>385</v>
      </c>
      <c r="Z58" s="133"/>
      <c r="AB58" s="131" t="s">
        <v>148</v>
      </c>
      <c r="AC58" s="654" t="str">
        <f>IFERROR(VLOOKUP(AD58,AUXILIAR!$A$1:$B$13,2,FALSE)," ")</f>
        <v xml:space="preserve"> </v>
      </c>
    </row>
    <row r="59" spans="1:34" x14ac:dyDescent="0.25">
      <c r="A59" s="3">
        <f t="shared" si="19"/>
        <v>2019</v>
      </c>
      <c r="B59" s="3">
        <f t="shared" si="20"/>
        <v>3</v>
      </c>
      <c r="C59" s="3" t="str">
        <f t="shared" si="21"/>
        <v>Sem12</v>
      </c>
      <c r="D59" s="4">
        <v>43543</v>
      </c>
      <c r="E59" s="4" t="s">
        <v>89</v>
      </c>
      <c r="F59" s="139" t="s">
        <v>86</v>
      </c>
      <c r="G59" s="140" t="s">
        <v>22</v>
      </c>
      <c r="H59" s="140" t="s">
        <v>23</v>
      </c>
      <c r="I59" s="140" t="s">
        <v>87</v>
      </c>
      <c r="J59" s="140" t="s">
        <v>173</v>
      </c>
      <c r="K59" s="140" t="s">
        <v>236</v>
      </c>
      <c r="L59" s="140" t="s">
        <v>88</v>
      </c>
      <c r="M59" s="140" t="s">
        <v>301</v>
      </c>
      <c r="N59" s="140" t="s">
        <v>302</v>
      </c>
      <c r="O59" s="140" t="s">
        <v>152</v>
      </c>
      <c r="P59" s="140" t="s">
        <v>303</v>
      </c>
      <c r="Q59" s="140" t="s">
        <v>304</v>
      </c>
      <c r="R59" s="475"/>
      <c r="S59" s="484" t="s">
        <v>24</v>
      </c>
      <c r="T59" s="143" t="s">
        <v>26</v>
      </c>
      <c r="Y59" s="5" t="s">
        <v>384</v>
      </c>
      <c r="Z59" s="133"/>
      <c r="AA59" s="5" t="s">
        <v>1215</v>
      </c>
      <c r="AB59" s="131" t="s">
        <v>75</v>
      </c>
      <c r="AC59" s="654" t="str">
        <f>IFERROR(VLOOKUP(AD59,AUXILIAR!$A$1:$B$13,2,FALSE)," ")</f>
        <v>D</v>
      </c>
      <c r="AD59" s="5" t="s">
        <v>128</v>
      </c>
    </row>
    <row r="60" spans="1:34" x14ac:dyDescent="0.25">
      <c r="A60" s="3">
        <f t="shared" si="19"/>
        <v>2019</v>
      </c>
      <c r="B60" s="3">
        <f t="shared" si="20"/>
        <v>3</v>
      </c>
      <c r="C60" s="3" t="str">
        <f t="shared" si="21"/>
        <v>Sem12</v>
      </c>
      <c r="D60" s="4">
        <v>43543</v>
      </c>
      <c r="E60" s="4" t="s">
        <v>89</v>
      </c>
      <c r="F60" s="139" t="s">
        <v>86</v>
      </c>
      <c r="G60" s="140" t="s">
        <v>22</v>
      </c>
      <c r="H60" s="140" t="s">
        <v>23</v>
      </c>
      <c r="I60" s="140" t="s">
        <v>87</v>
      </c>
      <c r="J60" s="140" t="s">
        <v>173</v>
      </c>
      <c r="K60" s="140" t="s">
        <v>236</v>
      </c>
      <c r="L60" s="140" t="s">
        <v>88</v>
      </c>
      <c r="M60" s="140" t="s">
        <v>301</v>
      </c>
      <c r="N60" s="140" t="s">
        <v>302</v>
      </c>
      <c r="O60" s="140" t="s">
        <v>152</v>
      </c>
      <c r="P60" s="140" t="s">
        <v>250</v>
      </c>
      <c r="Q60" s="140" t="s">
        <v>251</v>
      </c>
      <c r="R60" s="475"/>
      <c r="S60" s="484" t="s">
        <v>24</v>
      </c>
      <c r="T60" s="143" t="s">
        <v>31</v>
      </c>
      <c r="Y60" s="5" t="s">
        <v>385</v>
      </c>
      <c r="Z60" s="133"/>
      <c r="AB60" s="131" t="s">
        <v>148</v>
      </c>
      <c r="AC60" s="654" t="str">
        <f>IFERROR(VLOOKUP(AD60,AUXILIAR!$A$1:$B$13,2,FALSE)," ")</f>
        <v xml:space="preserve"> </v>
      </c>
    </row>
    <row r="61" spans="1:34" x14ac:dyDescent="0.25">
      <c r="A61" s="3">
        <f t="shared" si="19"/>
        <v>2019</v>
      </c>
      <c r="B61" s="3">
        <f t="shared" si="20"/>
        <v>3</v>
      </c>
      <c r="C61" s="3" t="str">
        <f t="shared" si="21"/>
        <v>Sem12</v>
      </c>
      <c r="D61" s="4">
        <v>43543</v>
      </c>
      <c r="E61" s="4" t="s">
        <v>89</v>
      </c>
      <c r="F61" s="141" t="s">
        <v>86</v>
      </c>
      <c r="G61" s="142" t="s">
        <v>22</v>
      </c>
      <c r="H61" s="142" t="s">
        <v>23</v>
      </c>
      <c r="I61" s="142" t="s">
        <v>87</v>
      </c>
      <c r="J61" s="142" t="s">
        <v>173</v>
      </c>
      <c r="K61" s="142" t="s">
        <v>236</v>
      </c>
      <c r="L61" s="142" t="s">
        <v>88</v>
      </c>
      <c r="M61" s="142" t="s">
        <v>305</v>
      </c>
      <c r="N61" s="142" t="s">
        <v>306</v>
      </c>
      <c r="O61" s="142" t="s">
        <v>152</v>
      </c>
      <c r="P61" s="142" t="s">
        <v>307</v>
      </c>
      <c r="Q61" s="142" t="s">
        <v>308</v>
      </c>
      <c r="R61" s="476"/>
      <c r="S61" s="484" t="s">
        <v>24</v>
      </c>
      <c r="T61" s="143" t="s">
        <v>27</v>
      </c>
      <c r="Y61" s="5" t="s">
        <v>384</v>
      </c>
      <c r="Z61" s="144"/>
      <c r="AA61" s="5" t="s">
        <v>1213</v>
      </c>
      <c r="AB61" s="131" t="s">
        <v>75</v>
      </c>
      <c r="AC61" s="654" t="str">
        <f>IFERROR(VLOOKUP(AD61,AUXILIAR!$A$1:$B$13,2,FALSE)," ")</f>
        <v>C</v>
      </c>
      <c r="AD61" s="5" t="s">
        <v>198</v>
      </c>
    </row>
    <row r="62" spans="1:34" s="99" customFormat="1" ht="15.75" thickBot="1" x14ac:dyDescent="0.3">
      <c r="A62" s="3">
        <f t="shared" si="19"/>
        <v>2019</v>
      </c>
      <c r="B62" s="3">
        <f t="shared" si="20"/>
        <v>3</v>
      </c>
      <c r="C62" s="3" t="str">
        <f t="shared" si="21"/>
        <v>Sem12</v>
      </c>
      <c r="D62" s="4">
        <v>43544</v>
      </c>
      <c r="E62" s="4" t="s">
        <v>89</v>
      </c>
      <c r="F62" s="139" t="s">
        <v>86</v>
      </c>
      <c r="G62" s="140" t="s">
        <v>22</v>
      </c>
      <c r="H62" s="140" t="s">
        <v>23</v>
      </c>
      <c r="I62" s="140" t="s">
        <v>87</v>
      </c>
      <c r="J62" s="140" t="s">
        <v>113</v>
      </c>
      <c r="K62" s="140" t="s">
        <v>92</v>
      </c>
      <c r="L62" s="140" t="s">
        <v>174</v>
      </c>
      <c r="M62" s="140" t="s">
        <v>309</v>
      </c>
      <c r="N62" s="140" t="s">
        <v>310</v>
      </c>
      <c r="O62" s="140" t="s">
        <v>116</v>
      </c>
      <c r="P62" s="140" t="s">
        <v>311</v>
      </c>
      <c r="Q62" s="140" t="s">
        <v>312</v>
      </c>
      <c r="R62" s="475"/>
      <c r="S62" s="484" t="s">
        <v>24</v>
      </c>
      <c r="T62" s="99" t="s">
        <v>26</v>
      </c>
      <c r="Y62" s="5" t="s">
        <v>384</v>
      </c>
      <c r="Z62" s="134"/>
      <c r="AA62" s="125" t="s">
        <v>1215</v>
      </c>
      <c r="AB62" s="131" t="s">
        <v>75</v>
      </c>
      <c r="AC62" s="654" t="str">
        <f>IFERROR(VLOOKUP(AD62,AUXILIAR!$A$1:$B$13,2,FALSE)," ")</f>
        <v>H</v>
      </c>
      <c r="AD62" s="5" t="s">
        <v>276</v>
      </c>
    </row>
    <row r="63" spans="1:34" x14ac:dyDescent="0.25">
      <c r="A63" s="3">
        <f t="shared" si="19"/>
        <v>2019</v>
      </c>
      <c r="B63" s="3">
        <f t="shared" si="20"/>
        <v>3</v>
      </c>
      <c r="C63" s="3" t="str">
        <f t="shared" si="21"/>
        <v>Sem12</v>
      </c>
      <c r="D63" s="4">
        <v>43544</v>
      </c>
      <c r="E63" s="4" t="s">
        <v>89</v>
      </c>
      <c r="F63" s="139" t="s">
        <v>86</v>
      </c>
      <c r="G63" s="140" t="s">
        <v>22</v>
      </c>
      <c r="H63" s="140" t="s">
        <v>23</v>
      </c>
      <c r="I63" s="140" t="s">
        <v>87</v>
      </c>
      <c r="J63" s="140" t="s">
        <v>113</v>
      </c>
      <c r="K63" s="140" t="s">
        <v>92</v>
      </c>
      <c r="L63" s="140" t="s">
        <v>174</v>
      </c>
      <c r="M63" s="140" t="s">
        <v>309</v>
      </c>
      <c r="N63" s="140" t="s">
        <v>310</v>
      </c>
      <c r="O63" s="140" t="s">
        <v>116</v>
      </c>
      <c r="P63" s="140" t="s">
        <v>313</v>
      </c>
      <c r="Q63" s="140" t="s">
        <v>314</v>
      </c>
      <c r="R63" s="475"/>
      <c r="S63" s="484" t="s">
        <v>24</v>
      </c>
      <c r="T63" s="143" t="s">
        <v>26</v>
      </c>
      <c r="Y63" s="5" t="s">
        <v>384</v>
      </c>
      <c r="Z63" s="144"/>
      <c r="AA63" s="5" t="s">
        <v>1215</v>
      </c>
      <c r="AB63" s="131" t="s">
        <v>75</v>
      </c>
      <c r="AC63" s="654" t="str">
        <f>IFERROR(VLOOKUP(AD63,AUXILIAR!$A$1:$B$13,2,FALSE)," ")</f>
        <v>A</v>
      </c>
      <c r="AD63" s="5" t="s">
        <v>127</v>
      </c>
    </row>
    <row r="64" spans="1:34" x14ac:dyDescent="0.25">
      <c r="A64" s="3">
        <f t="shared" si="19"/>
        <v>2019</v>
      </c>
      <c r="B64" s="3">
        <f t="shared" si="20"/>
        <v>3</v>
      </c>
      <c r="C64" s="3" t="str">
        <f t="shared" si="21"/>
        <v>Sem12</v>
      </c>
      <c r="D64" s="4">
        <v>43544</v>
      </c>
      <c r="E64" s="4" t="s">
        <v>89</v>
      </c>
      <c r="F64" s="141" t="s">
        <v>86</v>
      </c>
      <c r="G64" s="142" t="s">
        <v>22</v>
      </c>
      <c r="H64" s="142" t="s">
        <v>23</v>
      </c>
      <c r="I64" s="142" t="s">
        <v>87</v>
      </c>
      <c r="J64" s="142" t="s">
        <v>113</v>
      </c>
      <c r="K64" s="142" t="s">
        <v>92</v>
      </c>
      <c r="L64" s="142" t="s">
        <v>88</v>
      </c>
      <c r="M64" s="142" t="s">
        <v>315</v>
      </c>
      <c r="N64" s="142" t="s">
        <v>316</v>
      </c>
      <c r="O64" s="142" t="s">
        <v>152</v>
      </c>
      <c r="P64" s="142" t="s">
        <v>317</v>
      </c>
      <c r="Q64" s="142" t="s">
        <v>318</v>
      </c>
      <c r="R64" s="476"/>
      <c r="S64" s="484" t="s">
        <v>24</v>
      </c>
      <c r="T64" s="143" t="s">
        <v>32</v>
      </c>
      <c r="Y64" s="5" t="s">
        <v>384</v>
      </c>
      <c r="Z64" s="133"/>
      <c r="AA64" s="5" t="s">
        <v>1213</v>
      </c>
      <c r="AB64" s="131" t="s">
        <v>148</v>
      </c>
      <c r="AC64" s="654" t="str">
        <f>IFERROR(VLOOKUP(AD64,AUXILIAR!$A$1:$B$13,2,FALSE)," ")</f>
        <v>D</v>
      </c>
      <c r="AD64" s="5" t="s">
        <v>128</v>
      </c>
    </row>
    <row r="65" spans="1:36" x14ac:dyDescent="0.25">
      <c r="A65" s="3">
        <f t="shared" si="19"/>
        <v>2019</v>
      </c>
      <c r="B65" s="3">
        <f t="shared" si="20"/>
        <v>3</v>
      </c>
      <c r="C65" s="3" t="str">
        <f t="shared" si="21"/>
        <v>Sem12</v>
      </c>
      <c r="D65" s="4">
        <v>43545</v>
      </c>
      <c r="E65" s="4" t="s">
        <v>89</v>
      </c>
      <c r="F65" s="139" t="s">
        <v>86</v>
      </c>
      <c r="G65" s="140" t="s">
        <v>22</v>
      </c>
      <c r="H65" s="140" t="s">
        <v>23</v>
      </c>
      <c r="I65" s="140" t="s">
        <v>87</v>
      </c>
      <c r="J65" s="140" t="s">
        <v>113</v>
      </c>
      <c r="K65" s="140" t="s">
        <v>163</v>
      </c>
      <c r="L65" s="140" t="s">
        <v>88</v>
      </c>
      <c r="M65" s="140" t="s">
        <v>320</v>
      </c>
      <c r="N65" s="140" t="s">
        <v>321</v>
      </c>
      <c r="O65" s="140" t="s">
        <v>116</v>
      </c>
      <c r="P65" s="140" t="s">
        <v>271</v>
      </c>
      <c r="Q65" s="140" t="s">
        <v>272</v>
      </c>
      <c r="R65" s="475"/>
      <c r="S65" s="484" t="s">
        <v>24</v>
      </c>
      <c r="T65" s="143" t="s">
        <v>25</v>
      </c>
      <c r="Y65" s="5" t="s">
        <v>386</v>
      </c>
      <c r="Z65" s="133"/>
      <c r="AB65" s="131" t="s">
        <v>21</v>
      </c>
      <c r="AC65" s="654" t="str">
        <f>IFERROR(VLOOKUP(AD65,AUXILIAR!$A$1:$B$13,2,FALSE)," ")</f>
        <v xml:space="preserve"> </v>
      </c>
    </row>
    <row r="66" spans="1:36" x14ac:dyDescent="0.25">
      <c r="A66" s="3">
        <f t="shared" ref="A66:A82" si="22">YEAR(D66)</f>
        <v>2019</v>
      </c>
      <c r="B66" s="3">
        <f t="shared" ref="B66:B82" si="23">MONTH(D66)</f>
        <v>3</v>
      </c>
      <c r="C66" s="3" t="str">
        <f t="shared" ref="C66:C82" si="24">CONCATENATE("Sem",WEEKNUM(D66))</f>
        <v>Sem12</v>
      </c>
      <c r="D66" s="4">
        <v>43545</v>
      </c>
      <c r="E66" s="4" t="s">
        <v>89</v>
      </c>
      <c r="F66" s="139" t="s">
        <v>86</v>
      </c>
      <c r="G66" s="140" t="s">
        <v>22</v>
      </c>
      <c r="H66" s="140" t="s">
        <v>23</v>
      </c>
      <c r="I66" s="140" t="s">
        <v>87</v>
      </c>
      <c r="J66" s="140" t="s">
        <v>173</v>
      </c>
      <c r="K66" s="140" t="s">
        <v>207</v>
      </c>
      <c r="L66" s="140" t="s">
        <v>119</v>
      </c>
      <c r="M66" s="140" t="s">
        <v>322</v>
      </c>
      <c r="N66" s="140" t="s">
        <v>323</v>
      </c>
      <c r="O66" s="140" t="s">
        <v>193</v>
      </c>
      <c r="P66" s="140" t="s">
        <v>324</v>
      </c>
      <c r="Q66" s="140" t="s">
        <v>325</v>
      </c>
      <c r="R66" s="475"/>
      <c r="S66" s="484" t="s">
        <v>231</v>
      </c>
      <c r="T66" s="143" t="s">
        <v>27</v>
      </c>
      <c r="Y66" s="5" t="s">
        <v>386</v>
      </c>
      <c r="Z66" s="133"/>
      <c r="AB66" s="131" t="s">
        <v>75</v>
      </c>
      <c r="AC66" s="654" t="str">
        <f>IFERROR(VLOOKUP(AD66,AUXILIAR!$A$1:$B$13,2,FALSE)," ")</f>
        <v xml:space="preserve"> </v>
      </c>
      <c r="AJ66" s="136" t="s">
        <v>838</v>
      </c>
    </row>
    <row r="67" spans="1:36" x14ac:dyDescent="0.25">
      <c r="A67" s="3">
        <f t="shared" si="22"/>
        <v>2019</v>
      </c>
      <c r="B67" s="3">
        <f t="shared" si="23"/>
        <v>3</v>
      </c>
      <c r="C67" s="3" t="str">
        <f t="shared" si="24"/>
        <v>Sem12</v>
      </c>
      <c r="D67" s="4">
        <v>43545</v>
      </c>
      <c r="E67" s="4" t="s">
        <v>89</v>
      </c>
      <c r="F67" s="141" t="s">
        <v>86</v>
      </c>
      <c r="G67" s="142" t="s">
        <v>22</v>
      </c>
      <c r="H67" s="142" t="s">
        <v>23</v>
      </c>
      <c r="I67" s="142" t="s">
        <v>87</v>
      </c>
      <c r="J67" s="142" t="s">
        <v>173</v>
      </c>
      <c r="K67" s="142" t="s">
        <v>207</v>
      </c>
      <c r="L67" s="142" t="s">
        <v>119</v>
      </c>
      <c r="M67" s="142" t="s">
        <v>322</v>
      </c>
      <c r="N67" s="142" t="s">
        <v>323</v>
      </c>
      <c r="O67" s="142" t="s">
        <v>193</v>
      </c>
      <c r="P67" s="142" t="s">
        <v>326</v>
      </c>
      <c r="Q67" s="142" t="s">
        <v>327</v>
      </c>
      <c r="R67" s="476"/>
      <c r="S67" s="484" t="s">
        <v>24</v>
      </c>
      <c r="T67" s="143" t="s">
        <v>26</v>
      </c>
      <c r="Y67" s="5" t="s">
        <v>384</v>
      </c>
      <c r="Z67" s="144"/>
      <c r="AA67" s="5" t="s">
        <v>1214</v>
      </c>
      <c r="AB67" s="131" t="s">
        <v>75</v>
      </c>
      <c r="AC67" s="654" t="str">
        <f>IFERROR(VLOOKUP(AD67,AUXILIAR!$A$1:$B$13,2,FALSE)," ")</f>
        <v>A</v>
      </c>
      <c r="AD67" s="5" t="s">
        <v>127</v>
      </c>
    </row>
    <row r="68" spans="1:36" x14ac:dyDescent="0.25">
      <c r="A68" s="3">
        <f t="shared" si="22"/>
        <v>2019</v>
      </c>
      <c r="B68" s="3">
        <f t="shared" si="23"/>
        <v>3</v>
      </c>
      <c r="C68" s="3" t="str">
        <f t="shared" si="24"/>
        <v>Sem12</v>
      </c>
      <c r="D68" s="4">
        <v>43546</v>
      </c>
      <c r="E68" s="4" t="s">
        <v>89</v>
      </c>
      <c r="F68" s="139" t="s">
        <v>86</v>
      </c>
      <c r="G68" s="140" t="s">
        <v>22</v>
      </c>
      <c r="H68" s="140" t="s">
        <v>23</v>
      </c>
      <c r="I68" s="140" t="s">
        <v>87</v>
      </c>
      <c r="J68" s="140" t="s">
        <v>173</v>
      </c>
      <c r="K68" s="140" t="s">
        <v>236</v>
      </c>
      <c r="L68" s="140" t="s">
        <v>88</v>
      </c>
      <c r="M68" s="140" t="s">
        <v>328</v>
      </c>
      <c r="N68" s="140" t="s">
        <v>329</v>
      </c>
      <c r="O68" s="140" t="s">
        <v>152</v>
      </c>
      <c r="P68" s="140" t="s">
        <v>330</v>
      </c>
      <c r="Q68" s="140" t="s">
        <v>331</v>
      </c>
      <c r="R68" s="475"/>
      <c r="S68" s="484" t="s">
        <v>24</v>
      </c>
      <c r="T68" s="143" t="s">
        <v>25</v>
      </c>
      <c r="Y68" s="5" t="s">
        <v>384</v>
      </c>
      <c r="Z68" s="133"/>
      <c r="AA68" s="5" t="s">
        <v>1214</v>
      </c>
      <c r="AB68" s="131" t="s">
        <v>21</v>
      </c>
      <c r="AC68" s="654" t="str">
        <f>IFERROR(VLOOKUP(AD68,AUXILIAR!$A$1:$B$13,2,FALSE)," ")</f>
        <v>A</v>
      </c>
      <c r="AD68" s="5" t="s">
        <v>127</v>
      </c>
    </row>
    <row r="69" spans="1:36" x14ac:dyDescent="0.25">
      <c r="A69" s="3">
        <f t="shared" si="22"/>
        <v>2019</v>
      </c>
      <c r="B69" s="3">
        <f t="shared" si="23"/>
        <v>3</v>
      </c>
      <c r="C69" s="3" t="str">
        <f t="shared" si="24"/>
        <v>Sem12</v>
      </c>
      <c r="D69" s="4">
        <v>43546</v>
      </c>
      <c r="E69" s="4" t="s">
        <v>89</v>
      </c>
      <c r="F69" s="141" t="s">
        <v>86</v>
      </c>
      <c r="G69" s="142" t="s">
        <v>22</v>
      </c>
      <c r="H69" s="142" t="s">
        <v>23</v>
      </c>
      <c r="I69" s="142" t="s">
        <v>87</v>
      </c>
      <c r="J69" s="142" t="s">
        <v>254</v>
      </c>
      <c r="K69" s="142" t="s">
        <v>92</v>
      </c>
      <c r="L69" s="142" t="s">
        <v>119</v>
      </c>
      <c r="M69" s="142" t="s">
        <v>332</v>
      </c>
      <c r="N69" s="142" t="s">
        <v>333</v>
      </c>
      <c r="O69" s="142" t="s">
        <v>193</v>
      </c>
      <c r="P69" s="142" t="s">
        <v>334</v>
      </c>
      <c r="Q69" s="142" t="s">
        <v>335</v>
      </c>
      <c r="R69" s="476"/>
      <c r="S69" s="484" t="s">
        <v>24</v>
      </c>
      <c r="T69" s="143" t="s">
        <v>26</v>
      </c>
      <c r="Y69" s="5" t="s">
        <v>386</v>
      </c>
      <c r="Z69" s="133"/>
      <c r="AB69" s="131" t="s">
        <v>75</v>
      </c>
      <c r="AC69" s="654" t="str">
        <f>IFERROR(VLOOKUP(AD69,AUXILIAR!$A$1:$B$13,2,FALSE)," ")</f>
        <v xml:space="preserve"> </v>
      </c>
    </row>
    <row r="70" spans="1:36" x14ac:dyDescent="0.25">
      <c r="A70" s="3">
        <f t="shared" si="22"/>
        <v>2019</v>
      </c>
      <c r="B70" s="3">
        <f t="shared" si="23"/>
        <v>3</v>
      </c>
      <c r="C70" s="3" t="str">
        <f t="shared" si="24"/>
        <v>Sem13</v>
      </c>
      <c r="D70" s="4">
        <v>43549</v>
      </c>
      <c r="E70" s="4" t="s">
        <v>89</v>
      </c>
      <c r="F70" s="139" t="s">
        <v>86</v>
      </c>
      <c r="G70" s="140" t="s">
        <v>22</v>
      </c>
      <c r="H70" s="140" t="s">
        <v>23</v>
      </c>
      <c r="I70" s="140" t="s">
        <v>87</v>
      </c>
      <c r="J70" s="140" t="s">
        <v>113</v>
      </c>
      <c r="K70" s="140" t="s">
        <v>207</v>
      </c>
      <c r="L70" s="140" t="s">
        <v>119</v>
      </c>
      <c r="M70" s="140" t="s">
        <v>336</v>
      </c>
      <c r="N70" s="140" t="s">
        <v>337</v>
      </c>
      <c r="O70" s="140" t="s">
        <v>218</v>
      </c>
      <c r="P70" s="140" t="s">
        <v>338</v>
      </c>
      <c r="Q70" s="140" t="s">
        <v>339</v>
      </c>
      <c r="R70" s="475"/>
      <c r="S70" s="484" t="s">
        <v>24</v>
      </c>
      <c r="T70" s="143" t="s">
        <v>25</v>
      </c>
      <c r="Y70" s="5" t="s">
        <v>384</v>
      </c>
      <c r="Z70" s="133"/>
      <c r="AA70" s="5" t="s">
        <v>1214</v>
      </c>
      <c r="AB70" s="131" t="s">
        <v>75</v>
      </c>
      <c r="AC70" s="654" t="str">
        <f>IFERROR(VLOOKUP(AD70,AUXILIAR!$A$1:$B$13,2,FALSE)," ")</f>
        <v>A</v>
      </c>
      <c r="AD70" s="5" t="s">
        <v>127</v>
      </c>
    </row>
    <row r="71" spans="1:36" x14ac:dyDescent="0.25">
      <c r="A71" s="3">
        <f t="shared" si="22"/>
        <v>2019</v>
      </c>
      <c r="B71" s="3">
        <f t="shared" si="23"/>
        <v>3</v>
      </c>
      <c r="C71" s="3" t="str">
        <f t="shared" si="24"/>
        <v>Sem13</v>
      </c>
      <c r="D71" s="4">
        <v>43549</v>
      </c>
      <c r="E71" s="4" t="s">
        <v>89</v>
      </c>
      <c r="F71" s="139" t="s">
        <v>86</v>
      </c>
      <c r="G71" s="140" t="s">
        <v>22</v>
      </c>
      <c r="H71" s="140" t="s">
        <v>23</v>
      </c>
      <c r="I71" s="140" t="s">
        <v>87</v>
      </c>
      <c r="J71" s="140" t="s">
        <v>113</v>
      </c>
      <c r="K71" s="140" t="s">
        <v>163</v>
      </c>
      <c r="L71" s="140" t="s">
        <v>88</v>
      </c>
      <c r="M71" s="140" t="s">
        <v>340</v>
      </c>
      <c r="N71" s="140" t="s">
        <v>341</v>
      </c>
      <c r="O71" s="140" t="s">
        <v>152</v>
      </c>
      <c r="P71" s="140" t="s">
        <v>342</v>
      </c>
      <c r="Q71" s="140" t="s">
        <v>343</v>
      </c>
      <c r="R71" s="475"/>
      <c r="S71" s="484" t="s">
        <v>24</v>
      </c>
      <c r="T71" s="143" t="s">
        <v>26</v>
      </c>
      <c r="Y71" s="5" t="s">
        <v>385</v>
      </c>
      <c r="Z71" s="133"/>
      <c r="AB71" s="131" t="s">
        <v>75</v>
      </c>
      <c r="AC71" s="654" t="str">
        <f>IFERROR(VLOOKUP(AD71,AUXILIAR!$A$1:$B$13,2,FALSE)," ")</f>
        <v xml:space="preserve"> </v>
      </c>
    </row>
    <row r="72" spans="1:36" s="99" customFormat="1" ht="15.75" thickBot="1" x14ac:dyDescent="0.3">
      <c r="A72" s="3">
        <f t="shared" si="22"/>
        <v>2019</v>
      </c>
      <c r="B72" s="3">
        <f t="shared" si="23"/>
        <v>3</v>
      </c>
      <c r="C72" s="3" t="str">
        <f t="shared" si="24"/>
        <v>Sem13</v>
      </c>
      <c r="D72" s="4">
        <v>43549</v>
      </c>
      <c r="E72" s="4" t="s">
        <v>89</v>
      </c>
      <c r="F72" s="139" t="s">
        <v>86</v>
      </c>
      <c r="G72" s="140" t="s">
        <v>22</v>
      </c>
      <c r="H72" s="140" t="s">
        <v>23</v>
      </c>
      <c r="I72" s="140" t="s">
        <v>87</v>
      </c>
      <c r="J72" s="140" t="s">
        <v>113</v>
      </c>
      <c r="K72" s="140" t="s">
        <v>163</v>
      </c>
      <c r="L72" s="140" t="s">
        <v>88</v>
      </c>
      <c r="M72" s="140" t="s">
        <v>340</v>
      </c>
      <c r="N72" s="140" t="s">
        <v>341</v>
      </c>
      <c r="O72" s="140" t="s">
        <v>152</v>
      </c>
      <c r="P72" s="140" t="s">
        <v>344</v>
      </c>
      <c r="Q72" s="140" t="s">
        <v>345</v>
      </c>
      <c r="R72" s="475"/>
      <c r="S72" s="484" t="s">
        <v>24</v>
      </c>
      <c r="T72" s="99" t="s">
        <v>25</v>
      </c>
      <c r="Y72" s="5" t="s">
        <v>384</v>
      </c>
      <c r="Z72" s="134"/>
      <c r="AA72" s="125" t="s">
        <v>1215</v>
      </c>
      <c r="AB72" s="131" t="s">
        <v>21</v>
      </c>
      <c r="AC72" s="654" t="str">
        <f>IFERROR(VLOOKUP(AD72,AUXILIAR!$A$1:$B$13,2,FALSE)," ")</f>
        <v>D</v>
      </c>
      <c r="AD72" s="5" t="s">
        <v>128</v>
      </c>
    </row>
    <row r="73" spans="1:36" x14ac:dyDescent="0.25">
      <c r="A73" s="3">
        <f t="shared" si="22"/>
        <v>2019</v>
      </c>
      <c r="B73" s="3">
        <f t="shared" si="23"/>
        <v>3</v>
      </c>
      <c r="C73" s="3" t="str">
        <f t="shared" si="24"/>
        <v>Sem13</v>
      </c>
      <c r="D73" s="4">
        <v>43549</v>
      </c>
      <c r="E73" s="4" t="s">
        <v>89</v>
      </c>
      <c r="F73" s="141" t="s">
        <v>86</v>
      </c>
      <c r="G73" s="142" t="s">
        <v>22</v>
      </c>
      <c r="H73" s="142" t="s">
        <v>23</v>
      </c>
      <c r="I73" s="142" t="s">
        <v>87</v>
      </c>
      <c r="J73" s="142" t="s">
        <v>113</v>
      </c>
      <c r="K73" s="142" t="s">
        <v>92</v>
      </c>
      <c r="L73" s="142" t="s">
        <v>346</v>
      </c>
      <c r="M73" s="142" t="s">
        <v>347</v>
      </c>
      <c r="N73" s="142" t="s">
        <v>348</v>
      </c>
      <c r="O73" s="142" t="s">
        <v>116</v>
      </c>
      <c r="P73" s="142" t="s">
        <v>349</v>
      </c>
      <c r="Q73" s="142" t="s">
        <v>350</v>
      </c>
      <c r="R73" s="476"/>
      <c r="S73" s="484" t="s">
        <v>24</v>
      </c>
      <c r="T73" s="143" t="s">
        <v>26</v>
      </c>
      <c r="Y73" s="5" t="s">
        <v>385</v>
      </c>
      <c r="Z73" s="144"/>
      <c r="AB73" s="131" t="s">
        <v>75</v>
      </c>
      <c r="AC73" s="654" t="str">
        <f>IFERROR(VLOOKUP(AD73,AUXILIAR!$A$1:$B$13,2,FALSE)," ")</f>
        <v xml:space="preserve"> </v>
      </c>
    </row>
    <row r="74" spans="1:36" x14ac:dyDescent="0.25">
      <c r="A74" s="3">
        <f t="shared" si="22"/>
        <v>2019</v>
      </c>
      <c r="B74" s="3">
        <f t="shared" si="23"/>
        <v>3</v>
      </c>
      <c r="C74" s="3" t="str">
        <f t="shared" si="24"/>
        <v>Sem13</v>
      </c>
      <c r="D74" s="4">
        <v>43550</v>
      </c>
      <c r="E74" s="4" t="s">
        <v>89</v>
      </c>
      <c r="F74" s="139" t="s">
        <v>86</v>
      </c>
      <c r="G74" s="140" t="s">
        <v>22</v>
      </c>
      <c r="H74" s="140" t="s">
        <v>23</v>
      </c>
      <c r="I74" s="140" t="s">
        <v>87</v>
      </c>
      <c r="J74" s="140" t="s">
        <v>113</v>
      </c>
      <c r="K74" s="140" t="s">
        <v>92</v>
      </c>
      <c r="L74" s="140" t="s">
        <v>119</v>
      </c>
      <c r="M74" s="140" t="s">
        <v>351</v>
      </c>
      <c r="N74" s="140" t="s">
        <v>352</v>
      </c>
      <c r="O74" s="140" t="s">
        <v>116</v>
      </c>
      <c r="P74" s="140" t="s">
        <v>353</v>
      </c>
      <c r="Q74" s="140" t="s">
        <v>354</v>
      </c>
      <c r="R74" s="475"/>
      <c r="S74" s="484" t="s">
        <v>24</v>
      </c>
      <c r="T74" s="143" t="s">
        <v>26</v>
      </c>
      <c r="Y74" s="5" t="s">
        <v>384</v>
      </c>
      <c r="Z74" s="144"/>
      <c r="AA74" s="5" t="s">
        <v>1215</v>
      </c>
      <c r="AB74" s="131" t="s">
        <v>75</v>
      </c>
      <c r="AC74" s="654" t="str">
        <f>IFERROR(VLOOKUP(AD74,AUXILIAR!$A$1:$B$13,2,FALSE)," ")</f>
        <v>D</v>
      </c>
      <c r="AD74" s="5" t="s">
        <v>128</v>
      </c>
    </row>
    <row r="75" spans="1:36" x14ac:dyDescent="0.25">
      <c r="A75" s="3">
        <f t="shared" si="22"/>
        <v>2019</v>
      </c>
      <c r="B75" s="3">
        <f t="shared" si="23"/>
        <v>3</v>
      </c>
      <c r="C75" s="3" t="str">
        <f t="shared" si="24"/>
        <v>Sem13</v>
      </c>
      <c r="D75" s="4">
        <v>43550</v>
      </c>
      <c r="E75" s="4" t="s">
        <v>89</v>
      </c>
      <c r="F75" s="139" t="s">
        <v>86</v>
      </c>
      <c r="G75" s="140" t="s">
        <v>22</v>
      </c>
      <c r="H75" s="140" t="s">
        <v>23</v>
      </c>
      <c r="I75" s="140" t="s">
        <v>87</v>
      </c>
      <c r="J75" s="140" t="s">
        <v>113</v>
      </c>
      <c r="K75" s="140" t="s">
        <v>92</v>
      </c>
      <c r="L75" s="140" t="s">
        <v>119</v>
      </c>
      <c r="M75" s="140" t="s">
        <v>351</v>
      </c>
      <c r="N75" s="140" t="s">
        <v>352</v>
      </c>
      <c r="O75" s="140" t="s">
        <v>116</v>
      </c>
      <c r="P75" s="140" t="s">
        <v>355</v>
      </c>
      <c r="Q75" s="140" t="s">
        <v>356</v>
      </c>
      <c r="R75" s="475"/>
      <c r="S75" s="484" t="s">
        <v>24</v>
      </c>
      <c r="T75" s="143" t="s">
        <v>25</v>
      </c>
      <c r="Y75" s="5" t="s">
        <v>384</v>
      </c>
      <c r="Z75" s="133"/>
      <c r="AA75" s="5" t="s">
        <v>1215</v>
      </c>
      <c r="AB75" s="131" t="s">
        <v>21</v>
      </c>
      <c r="AC75" s="654" t="str">
        <f>IFERROR(VLOOKUP(AD75,AUXILIAR!$A$1:$B$13,2,FALSE)," ")</f>
        <v>D</v>
      </c>
      <c r="AD75" s="5" t="s">
        <v>128</v>
      </c>
    </row>
    <row r="76" spans="1:36" x14ac:dyDescent="0.25">
      <c r="A76" s="3">
        <f t="shared" si="22"/>
        <v>2019</v>
      </c>
      <c r="B76" s="3">
        <f t="shared" si="23"/>
        <v>3</v>
      </c>
      <c r="C76" s="3" t="str">
        <f t="shared" si="24"/>
        <v>Sem13</v>
      </c>
      <c r="D76" s="4">
        <v>43550</v>
      </c>
      <c r="E76" s="4" t="s">
        <v>89</v>
      </c>
      <c r="F76" s="139" t="s">
        <v>86</v>
      </c>
      <c r="G76" s="140" t="s">
        <v>22</v>
      </c>
      <c r="H76" s="140" t="s">
        <v>23</v>
      </c>
      <c r="I76" s="140" t="s">
        <v>87</v>
      </c>
      <c r="J76" s="140" t="s">
        <v>113</v>
      </c>
      <c r="K76" s="140" t="s">
        <v>92</v>
      </c>
      <c r="L76" s="140" t="s">
        <v>119</v>
      </c>
      <c r="M76" s="140" t="s">
        <v>351</v>
      </c>
      <c r="N76" s="140" t="s">
        <v>352</v>
      </c>
      <c r="O76" s="140" t="s">
        <v>116</v>
      </c>
      <c r="P76" s="140" t="s">
        <v>296</v>
      </c>
      <c r="Q76" s="140" t="s">
        <v>297</v>
      </c>
      <c r="R76" s="475"/>
      <c r="S76" s="484" t="s">
        <v>24</v>
      </c>
      <c r="T76" s="143" t="s">
        <v>31</v>
      </c>
      <c r="Y76" s="5" t="s">
        <v>385</v>
      </c>
      <c r="Z76" s="144"/>
      <c r="AB76" s="131" t="s">
        <v>148</v>
      </c>
      <c r="AC76" s="654" t="str">
        <f>IFERROR(VLOOKUP(AD76,AUXILIAR!$A$1:$B$13,2,FALSE)," ")</f>
        <v xml:space="preserve"> </v>
      </c>
    </row>
    <row r="77" spans="1:36" s="99" customFormat="1" ht="15.75" thickBot="1" x14ac:dyDescent="0.3">
      <c r="A77" s="3">
        <f t="shared" si="22"/>
        <v>2019</v>
      </c>
      <c r="B77" s="3">
        <f t="shared" si="23"/>
        <v>3</v>
      </c>
      <c r="C77" s="3" t="str">
        <f t="shared" si="24"/>
        <v>Sem13</v>
      </c>
      <c r="D77" s="4">
        <v>43550</v>
      </c>
      <c r="E77" s="4" t="s">
        <v>89</v>
      </c>
      <c r="F77" s="139" t="s">
        <v>86</v>
      </c>
      <c r="G77" s="140" t="s">
        <v>22</v>
      </c>
      <c r="H77" s="140" t="s">
        <v>23</v>
      </c>
      <c r="I77" s="140" t="s">
        <v>87</v>
      </c>
      <c r="J77" s="140" t="s">
        <v>254</v>
      </c>
      <c r="K77" s="140" t="s">
        <v>92</v>
      </c>
      <c r="L77" s="140" t="s">
        <v>88</v>
      </c>
      <c r="M77" s="140" t="s">
        <v>357</v>
      </c>
      <c r="N77" s="140" t="s">
        <v>358</v>
      </c>
      <c r="O77" s="140" t="s">
        <v>116</v>
      </c>
      <c r="P77" s="140" t="s">
        <v>359</v>
      </c>
      <c r="Q77" s="140" t="s">
        <v>360</v>
      </c>
      <c r="R77" s="475"/>
      <c r="S77" s="484" t="s">
        <v>24</v>
      </c>
      <c r="T77" s="99" t="s">
        <v>26</v>
      </c>
      <c r="Y77" s="5" t="s">
        <v>385</v>
      </c>
      <c r="Z77" s="133"/>
      <c r="AA77" s="125"/>
      <c r="AB77" s="131" t="s">
        <v>75</v>
      </c>
      <c r="AC77" s="654" t="str">
        <f>IFERROR(VLOOKUP(AD77,AUXILIAR!$A$1:$B$13,2,FALSE)," ")</f>
        <v xml:space="preserve"> </v>
      </c>
      <c r="AD77" s="5"/>
    </row>
    <row r="78" spans="1:36" x14ac:dyDescent="0.25">
      <c r="A78" s="3">
        <f t="shared" si="22"/>
        <v>2019</v>
      </c>
      <c r="B78" s="3">
        <f t="shared" si="23"/>
        <v>3</v>
      </c>
      <c r="C78" s="3" t="str">
        <f t="shared" si="24"/>
        <v>Sem13</v>
      </c>
      <c r="D78" s="4">
        <v>43550</v>
      </c>
      <c r="E78" s="4" t="s">
        <v>89</v>
      </c>
      <c r="F78" s="141" t="s">
        <v>86</v>
      </c>
      <c r="G78" s="142" t="s">
        <v>22</v>
      </c>
      <c r="H78" s="142" t="s">
        <v>23</v>
      </c>
      <c r="I78" s="142" t="s">
        <v>87</v>
      </c>
      <c r="J78" s="142" t="s">
        <v>254</v>
      </c>
      <c r="K78" s="142" t="s">
        <v>92</v>
      </c>
      <c r="L78" s="142" t="s">
        <v>88</v>
      </c>
      <c r="M78" s="142" t="s">
        <v>357</v>
      </c>
      <c r="N78" s="142" t="s">
        <v>358</v>
      </c>
      <c r="O78" s="142" t="s">
        <v>116</v>
      </c>
      <c r="P78" s="142" t="s">
        <v>361</v>
      </c>
      <c r="Q78" s="142" t="s">
        <v>362</v>
      </c>
      <c r="R78" s="476"/>
      <c r="S78" s="484" t="s">
        <v>24</v>
      </c>
      <c r="T78" s="143" t="s">
        <v>27</v>
      </c>
      <c r="Y78" s="5" t="s">
        <v>385</v>
      </c>
      <c r="Z78" s="133"/>
      <c r="AB78" s="131" t="s">
        <v>148</v>
      </c>
      <c r="AC78" s="654" t="str">
        <f>IFERROR(VLOOKUP(AD78,AUXILIAR!$A$1:$B$13,2,FALSE)," ")</f>
        <v xml:space="preserve"> </v>
      </c>
    </row>
    <row r="79" spans="1:36" x14ac:dyDescent="0.25">
      <c r="A79" s="3">
        <f t="shared" si="22"/>
        <v>2019</v>
      </c>
      <c r="B79" s="3">
        <f t="shared" si="23"/>
        <v>3</v>
      </c>
      <c r="C79" s="3" t="str">
        <f t="shared" si="24"/>
        <v>Sem13</v>
      </c>
      <c r="D79" s="4">
        <v>43551</v>
      </c>
      <c r="E79" s="4" t="s">
        <v>89</v>
      </c>
      <c r="F79" s="139" t="s">
        <v>86</v>
      </c>
      <c r="G79" s="140" t="s">
        <v>22</v>
      </c>
      <c r="H79" s="140" t="s">
        <v>23</v>
      </c>
      <c r="I79" s="140" t="s">
        <v>87</v>
      </c>
      <c r="J79" s="140" t="s">
        <v>113</v>
      </c>
      <c r="K79" s="140" t="s">
        <v>207</v>
      </c>
      <c r="L79" s="140" t="s">
        <v>119</v>
      </c>
      <c r="M79" s="140" t="s">
        <v>363</v>
      </c>
      <c r="N79" s="140" t="s">
        <v>364</v>
      </c>
      <c r="O79" s="140" t="s">
        <v>152</v>
      </c>
      <c r="P79" s="140" t="s">
        <v>271</v>
      </c>
      <c r="Q79" s="140" t="s">
        <v>272</v>
      </c>
      <c r="R79" s="475"/>
      <c r="S79" s="484" t="s">
        <v>24</v>
      </c>
      <c r="T79" s="143" t="s">
        <v>25</v>
      </c>
      <c r="Y79" s="5" t="s">
        <v>384</v>
      </c>
      <c r="Z79" s="133"/>
      <c r="AA79" s="5" t="s">
        <v>1215</v>
      </c>
      <c r="AB79" s="131" t="s">
        <v>21</v>
      </c>
      <c r="AC79" s="654" t="str">
        <f>IFERROR(VLOOKUP(AD79,AUXILIAR!$A$1:$B$13,2,FALSE)," ")</f>
        <v>D</v>
      </c>
      <c r="AD79" s="5" t="s">
        <v>128</v>
      </c>
    </row>
    <row r="80" spans="1:36" x14ac:dyDescent="0.25">
      <c r="A80" s="3">
        <f t="shared" si="22"/>
        <v>2019</v>
      </c>
      <c r="B80" s="3">
        <f t="shared" si="23"/>
        <v>3</v>
      </c>
      <c r="C80" s="3" t="str">
        <f t="shared" si="24"/>
        <v>Sem13</v>
      </c>
      <c r="D80" s="4">
        <v>43551</v>
      </c>
      <c r="E80" s="4" t="s">
        <v>89</v>
      </c>
      <c r="F80" s="139" t="s">
        <v>86</v>
      </c>
      <c r="G80" s="140" t="s">
        <v>22</v>
      </c>
      <c r="H80" s="140" t="s">
        <v>23</v>
      </c>
      <c r="I80" s="140" t="s">
        <v>87</v>
      </c>
      <c r="J80" s="140" t="s">
        <v>173</v>
      </c>
      <c r="K80" s="140" t="s">
        <v>163</v>
      </c>
      <c r="L80" s="140" t="s">
        <v>88</v>
      </c>
      <c r="M80" s="140" t="s">
        <v>365</v>
      </c>
      <c r="N80" s="140" t="s">
        <v>366</v>
      </c>
      <c r="O80" s="140" t="s">
        <v>116</v>
      </c>
      <c r="P80" s="140" t="s">
        <v>367</v>
      </c>
      <c r="Q80" s="140" t="s">
        <v>368</v>
      </c>
      <c r="R80" s="475"/>
      <c r="S80" s="484" t="s">
        <v>24</v>
      </c>
      <c r="T80" s="143" t="s">
        <v>26</v>
      </c>
      <c r="Y80" s="5" t="s">
        <v>384</v>
      </c>
      <c r="Z80" s="133"/>
      <c r="AA80" s="5" t="s">
        <v>1215</v>
      </c>
      <c r="AB80" s="131" t="s">
        <v>75</v>
      </c>
      <c r="AC80" s="654" t="str">
        <f>IFERROR(VLOOKUP(AD80,AUXILIAR!$A$1:$B$13,2,FALSE)," ")</f>
        <v>B</v>
      </c>
      <c r="AD80" s="5" t="s">
        <v>160</v>
      </c>
    </row>
    <row r="81" spans="1:36" x14ac:dyDescent="0.25">
      <c r="A81" s="3">
        <f t="shared" si="22"/>
        <v>2019</v>
      </c>
      <c r="B81" s="3">
        <f t="shared" si="23"/>
        <v>3</v>
      </c>
      <c r="C81" s="3" t="str">
        <f t="shared" si="24"/>
        <v>Sem13</v>
      </c>
      <c r="D81" s="4">
        <v>43551</v>
      </c>
      <c r="E81" s="4" t="s">
        <v>89</v>
      </c>
      <c r="F81" s="139" t="s">
        <v>86</v>
      </c>
      <c r="G81" s="140" t="s">
        <v>22</v>
      </c>
      <c r="H81" s="140" t="s">
        <v>23</v>
      </c>
      <c r="I81" s="140" t="s">
        <v>87</v>
      </c>
      <c r="J81" s="140" t="s">
        <v>173</v>
      </c>
      <c r="K81" s="140" t="s">
        <v>163</v>
      </c>
      <c r="L81" s="140" t="s">
        <v>88</v>
      </c>
      <c r="M81" s="140" t="s">
        <v>365</v>
      </c>
      <c r="N81" s="140" t="s">
        <v>366</v>
      </c>
      <c r="O81" s="140" t="s">
        <v>116</v>
      </c>
      <c r="P81" s="140" t="s">
        <v>369</v>
      </c>
      <c r="Q81" s="140" t="s">
        <v>370</v>
      </c>
      <c r="R81" s="475"/>
      <c r="S81" s="484" t="s">
        <v>24</v>
      </c>
      <c r="T81" s="143" t="s">
        <v>30</v>
      </c>
      <c r="Y81" s="5" t="s">
        <v>384</v>
      </c>
      <c r="Z81" s="133"/>
      <c r="AA81" s="5" t="s">
        <v>1213</v>
      </c>
      <c r="AB81" s="131" t="s">
        <v>148</v>
      </c>
      <c r="AC81" s="654" t="str">
        <f>IFERROR(VLOOKUP(AD81,AUXILIAR!$A$1:$B$13,2,FALSE)," ")</f>
        <v>B</v>
      </c>
      <c r="AD81" s="5" t="s">
        <v>160</v>
      </c>
    </row>
    <row r="82" spans="1:36" x14ac:dyDescent="0.25">
      <c r="A82" s="3">
        <f t="shared" si="22"/>
        <v>2019</v>
      </c>
      <c r="B82" s="3">
        <f t="shared" si="23"/>
        <v>3</v>
      </c>
      <c r="C82" s="3" t="str">
        <f t="shared" si="24"/>
        <v>Sem13</v>
      </c>
      <c r="D82" s="4">
        <v>43551</v>
      </c>
      <c r="E82" s="4" t="s">
        <v>89</v>
      </c>
      <c r="F82" s="141" t="s">
        <v>86</v>
      </c>
      <c r="G82" s="142" t="s">
        <v>22</v>
      </c>
      <c r="H82" s="142" t="s">
        <v>23</v>
      </c>
      <c r="I82" s="142" t="s">
        <v>87</v>
      </c>
      <c r="J82" s="142" t="s">
        <v>173</v>
      </c>
      <c r="K82" s="142" t="s">
        <v>163</v>
      </c>
      <c r="L82" s="142" t="s">
        <v>119</v>
      </c>
      <c r="M82" s="142" t="s">
        <v>371</v>
      </c>
      <c r="N82" s="142" t="s">
        <v>372</v>
      </c>
      <c r="O82" s="142" t="s">
        <v>193</v>
      </c>
      <c r="P82" s="142" t="s">
        <v>373</v>
      </c>
      <c r="Q82" s="142" t="s">
        <v>374</v>
      </c>
      <c r="R82" s="476"/>
      <c r="S82" s="484" t="s">
        <v>24</v>
      </c>
      <c r="T82" s="143" t="s">
        <v>27</v>
      </c>
      <c r="Y82" s="5" t="s">
        <v>385</v>
      </c>
      <c r="Z82" s="133"/>
      <c r="AB82" s="131" t="s">
        <v>148</v>
      </c>
      <c r="AC82" s="654" t="str">
        <f>IFERROR(VLOOKUP(AD82,AUXILIAR!$A$1:$B$13,2,FALSE)," ")</f>
        <v xml:space="preserve"> </v>
      </c>
    </row>
    <row r="83" spans="1:36" x14ac:dyDescent="0.25">
      <c r="A83" s="3">
        <f t="shared" ref="A83:A88" si="25">YEAR(D83)</f>
        <v>2019</v>
      </c>
      <c r="B83" s="3">
        <f t="shared" ref="B83:B88" si="26">MONTH(D83)</f>
        <v>4</v>
      </c>
      <c r="C83" s="3" t="str">
        <f t="shared" ref="C83:C88" si="27">CONCATENATE("Sem",WEEKNUM(D83))</f>
        <v>Sem15</v>
      </c>
      <c r="D83" s="4">
        <v>43565</v>
      </c>
      <c r="E83" s="4" t="s">
        <v>89</v>
      </c>
      <c r="F83" s="139" t="s">
        <v>86</v>
      </c>
      <c r="G83" s="140" t="s">
        <v>22</v>
      </c>
      <c r="H83" s="140" t="s">
        <v>23</v>
      </c>
      <c r="I83" s="140" t="s">
        <v>87</v>
      </c>
      <c r="J83" s="140" t="s">
        <v>173</v>
      </c>
      <c r="K83" s="140" t="s">
        <v>163</v>
      </c>
      <c r="L83" s="140" t="s">
        <v>174</v>
      </c>
      <c r="M83" s="140" t="s">
        <v>389</v>
      </c>
      <c r="N83" s="140" t="s">
        <v>390</v>
      </c>
      <c r="O83" s="140" t="s">
        <v>193</v>
      </c>
      <c r="P83" s="140" t="s">
        <v>273</v>
      </c>
      <c r="Q83" s="140" t="s">
        <v>318</v>
      </c>
      <c r="R83" s="475"/>
      <c r="S83" s="484" t="s">
        <v>24</v>
      </c>
      <c r="T83" s="143" t="s">
        <v>32</v>
      </c>
      <c r="Y83" s="5" t="s">
        <v>386</v>
      </c>
      <c r="AB83" s="131" t="s">
        <v>148</v>
      </c>
      <c r="AC83" s="654" t="str">
        <f>IFERROR(VLOOKUP(AD83,AUXILIAR!$A$1:$B$13,2,FALSE)," ")</f>
        <v xml:space="preserve"> </v>
      </c>
    </row>
    <row r="84" spans="1:36" x14ac:dyDescent="0.25">
      <c r="A84" s="3">
        <f t="shared" si="25"/>
        <v>2019</v>
      </c>
      <c r="B84" s="3">
        <f t="shared" si="26"/>
        <v>4</v>
      </c>
      <c r="C84" s="3" t="str">
        <f t="shared" si="27"/>
        <v>Sem15</v>
      </c>
      <c r="D84" s="4">
        <v>43565</v>
      </c>
      <c r="E84" s="4" t="s">
        <v>89</v>
      </c>
      <c r="F84" s="139" t="s">
        <v>86</v>
      </c>
      <c r="G84" s="140" t="s">
        <v>22</v>
      </c>
      <c r="H84" s="140" t="s">
        <v>23</v>
      </c>
      <c r="I84" s="140" t="s">
        <v>87</v>
      </c>
      <c r="J84" s="140" t="s">
        <v>173</v>
      </c>
      <c r="K84" s="140" t="s">
        <v>163</v>
      </c>
      <c r="L84" s="140" t="s">
        <v>174</v>
      </c>
      <c r="M84" s="140" t="s">
        <v>389</v>
      </c>
      <c r="N84" s="140" t="s">
        <v>390</v>
      </c>
      <c r="O84" s="140" t="s">
        <v>193</v>
      </c>
      <c r="P84" s="140" t="s">
        <v>267</v>
      </c>
      <c r="Q84" s="140" t="s">
        <v>268</v>
      </c>
      <c r="R84" s="475"/>
      <c r="S84" s="484" t="s">
        <v>24</v>
      </c>
      <c r="T84" s="143" t="s">
        <v>32</v>
      </c>
      <c r="Y84" s="5" t="s">
        <v>385</v>
      </c>
      <c r="AB84" s="131" t="s">
        <v>148</v>
      </c>
      <c r="AC84" s="654" t="str">
        <f>IFERROR(VLOOKUP(AD84,AUXILIAR!$A$1:$B$13,2,FALSE)," ")</f>
        <v xml:space="preserve"> </v>
      </c>
    </row>
    <row r="85" spans="1:36" x14ac:dyDescent="0.25">
      <c r="A85" s="3">
        <f t="shared" si="25"/>
        <v>2019</v>
      </c>
      <c r="B85" s="3">
        <f t="shared" si="26"/>
        <v>4</v>
      </c>
      <c r="C85" s="3" t="str">
        <f t="shared" si="27"/>
        <v>Sem15</v>
      </c>
      <c r="D85" s="4">
        <v>43565</v>
      </c>
      <c r="E85" s="4" t="s">
        <v>89</v>
      </c>
      <c r="F85" s="139" t="s">
        <v>86</v>
      </c>
      <c r="G85" s="140" t="s">
        <v>22</v>
      </c>
      <c r="H85" s="140" t="s">
        <v>23</v>
      </c>
      <c r="I85" s="140" t="s">
        <v>87</v>
      </c>
      <c r="J85" s="140" t="s">
        <v>113</v>
      </c>
      <c r="K85" s="140" t="s">
        <v>92</v>
      </c>
      <c r="L85" s="140" t="s">
        <v>88</v>
      </c>
      <c r="M85" s="140" t="s">
        <v>391</v>
      </c>
      <c r="N85" s="140" t="s">
        <v>392</v>
      </c>
      <c r="O85" s="140" t="s">
        <v>152</v>
      </c>
      <c r="P85" s="140" t="s">
        <v>393</v>
      </c>
      <c r="Q85" s="140" t="s">
        <v>394</v>
      </c>
      <c r="R85" s="475"/>
      <c r="S85" s="484" t="s">
        <v>24</v>
      </c>
      <c r="T85" s="143" t="s">
        <v>26</v>
      </c>
      <c r="Y85" s="5" t="s">
        <v>386</v>
      </c>
      <c r="AB85" s="131" t="s">
        <v>75</v>
      </c>
      <c r="AC85" s="654" t="str">
        <f>IFERROR(VLOOKUP(AD85,AUXILIAR!$A$1:$B$13,2,FALSE)," ")</f>
        <v xml:space="preserve"> </v>
      </c>
    </row>
    <row r="86" spans="1:36" x14ac:dyDescent="0.25">
      <c r="A86" s="3">
        <f t="shared" si="25"/>
        <v>2019</v>
      </c>
      <c r="B86" s="3">
        <f t="shared" si="26"/>
        <v>4</v>
      </c>
      <c r="C86" s="3" t="str">
        <f t="shared" si="27"/>
        <v>Sem15</v>
      </c>
      <c r="D86" s="4">
        <v>43565</v>
      </c>
      <c r="E86" s="4" t="s">
        <v>89</v>
      </c>
      <c r="F86" s="139" t="s">
        <v>86</v>
      </c>
      <c r="G86" s="140" t="s">
        <v>22</v>
      </c>
      <c r="H86" s="140" t="s">
        <v>23</v>
      </c>
      <c r="I86" s="140" t="s">
        <v>87</v>
      </c>
      <c r="J86" s="140" t="s">
        <v>113</v>
      </c>
      <c r="K86" s="140" t="s">
        <v>92</v>
      </c>
      <c r="L86" s="140" t="s">
        <v>88</v>
      </c>
      <c r="M86" s="140" t="s">
        <v>391</v>
      </c>
      <c r="N86" s="140" t="s">
        <v>392</v>
      </c>
      <c r="O86" s="140" t="s">
        <v>152</v>
      </c>
      <c r="P86" s="140" t="s">
        <v>317</v>
      </c>
      <c r="Q86" s="140" t="s">
        <v>318</v>
      </c>
      <c r="R86" s="475"/>
      <c r="S86" s="484" t="s">
        <v>24</v>
      </c>
      <c r="T86" s="143" t="s">
        <v>32</v>
      </c>
      <c r="Y86" s="5" t="s">
        <v>386</v>
      </c>
      <c r="AB86" s="131" t="s">
        <v>148</v>
      </c>
      <c r="AC86" s="654" t="str">
        <f>IFERROR(VLOOKUP(AD86,AUXILIAR!$A$1:$B$13,2,FALSE)," ")</f>
        <v xml:space="preserve"> </v>
      </c>
    </row>
    <row r="87" spans="1:36" x14ac:dyDescent="0.25">
      <c r="A87" s="3">
        <f t="shared" si="25"/>
        <v>2019</v>
      </c>
      <c r="B87" s="3">
        <f t="shared" si="26"/>
        <v>4</v>
      </c>
      <c r="C87" s="3" t="str">
        <f t="shared" si="27"/>
        <v>Sem15</v>
      </c>
      <c r="D87" s="4">
        <v>43565</v>
      </c>
      <c r="E87" s="4" t="s">
        <v>89</v>
      </c>
      <c r="F87" s="139" t="s">
        <v>86</v>
      </c>
      <c r="G87" s="140" t="s">
        <v>22</v>
      </c>
      <c r="H87" s="140" t="s">
        <v>23</v>
      </c>
      <c r="I87" s="140" t="s">
        <v>87</v>
      </c>
      <c r="J87" s="140" t="s">
        <v>173</v>
      </c>
      <c r="K87" s="140" t="s">
        <v>163</v>
      </c>
      <c r="L87" s="140" t="s">
        <v>88</v>
      </c>
      <c r="M87" s="140" t="s">
        <v>395</v>
      </c>
      <c r="N87" s="140" t="s">
        <v>396</v>
      </c>
      <c r="O87" s="140" t="s">
        <v>116</v>
      </c>
      <c r="P87" s="140" t="s">
        <v>267</v>
      </c>
      <c r="Q87" s="140" t="s">
        <v>268</v>
      </c>
      <c r="R87" s="475"/>
      <c r="S87" s="484" t="s">
        <v>24</v>
      </c>
      <c r="T87" s="143" t="s">
        <v>32</v>
      </c>
      <c r="Y87" s="5" t="s">
        <v>385</v>
      </c>
      <c r="AB87" s="131" t="s">
        <v>148</v>
      </c>
      <c r="AC87" s="654" t="str">
        <f>IFERROR(VLOOKUP(AD87,AUXILIAR!$A$1:$B$13,2,FALSE)," ")</f>
        <v xml:space="preserve"> </v>
      </c>
    </row>
    <row r="88" spans="1:36" x14ac:dyDescent="0.25">
      <c r="A88" s="3">
        <f t="shared" si="25"/>
        <v>2019</v>
      </c>
      <c r="B88" s="3">
        <f t="shared" si="26"/>
        <v>4</v>
      </c>
      <c r="C88" s="3" t="str">
        <f t="shared" si="27"/>
        <v>Sem15</v>
      </c>
      <c r="D88" s="4">
        <v>43565</v>
      </c>
      <c r="E88" s="4" t="s">
        <v>89</v>
      </c>
      <c r="F88" s="141" t="s">
        <v>86</v>
      </c>
      <c r="G88" s="142" t="s">
        <v>22</v>
      </c>
      <c r="H88" s="142" t="s">
        <v>23</v>
      </c>
      <c r="I88" s="142" t="s">
        <v>87</v>
      </c>
      <c r="J88" s="142" t="s">
        <v>173</v>
      </c>
      <c r="K88" s="142" t="s">
        <v>163</v>
      </c>
      <c r="L88" s="142" t="s">
        <v>88</v>
      </c>
      <c r="M88" s="142" t="s">
        <v>395</v>
      </c>
      <c r="N88" s="142" t="s">
        <v>396</v>
      </c>
      <c r="O88" s="142" t="s">
        <v>116</v>
      </c>
      <c r="P88" s="142" t="s">
        <v>273</v>
      </c>
      <c r="Q88" s="140" t="s">
        <v>318</v>
      </c>
      <c r="R88" s="476"/>
      <c r="S88" s="484" t="s">
        <v>24</v>
      </c>
      <c r="T88" s="143" t="s">
        <v>32</v>
      </c>
      <c r="Y88" s="5" t="s">
        <v>384</v>
      </c>
      <c r="AA88" s="5" t="s">
        <v>1213</v>
      </c>
      <c r="AB88" s="131" t="s">
        <v>148</v>
      </c>
      <c r="AC88" s="654" t="str">
        <f>IFERROR(VLOOKUP(AD88,AUXILIAR!$A$1:$B$13,2,FALSE)," ")</f>
        <v>A</v>
      </c>
      <c r="AD88" s="5" t="s">
        <v>127</v>
      </c>
    </row>
    <row r="89" spans="1:36" x14ac:dyDescent="0.25">
      <c r="A89" s="3">
        <f>YEAR(D89)</f>
        <v>2019</v>
      </c>
      <c r="B89" s="3">
        <f>MONTH(D89)</f>
        <v>4</v>
      </c>
      <c r="C89" s="3" t="str">
        <f>CONCATENATE("Sem",WEEKNUM(D89))</f>
        <v>Sem15</v>
      </c>
      <c r="D89" s="4">
        <v>43566</v>
      </c>
      <c r="E89" s="4" t="s">
        <v>89</v>
      </c>
      <c r="F89" s="156" t="s">
        <v>86</v>
      </c>
      <c r="G89" s="157" t="s">
        <v>22</v>
      </c>
      <c r="H89" s="157" t="s">
        <v>23</v>
      </c>
      <c r="I89" s="157" t="s">
        <v>87</v>
      </c>
      <c r="J89" s="157" t="s">
        <v>113</v>
      </c>
      <c r="K89" s="157" t="s">
        <v>92</v>
      </c>
      <c r="L89" s="157" t="s">
        <v>174</v>
      </c>
      <c r="M89" s="157" t="s">
        <v>397</v>
      </c>
      <c r="N89" s="157" t="s">
        <v>398</v>
      </c>
      <c r="O89" s="157" t="s">
        <v>218</v>
      </c>
      <c r="P89" s="157" t="s">
        <v>399</v>
      </c>
      <c r="Q89" s="157" t="s">
        <v>400</v>
      </c>
      <c r="R89" s="475"/>
      <c r="S89" s="484" t="s">
        <v>24</v>
      </c>
      <c r="T89" s="143" t="s">
        <v>25</v>
      </c>
      <c r="Y89" s="5" t="s">
        <v>386</v>
      </c>
      <c r="AB89" s="3" t="s">
        <v>21</v>
      </c>
      <c r="AC89" s="654" t="str">
        <f>IFERROR(VLOOKUP(AD89,AUXILIAR!$A$1:$B$13,2,FALSE)," ")</f>
        <v xml:space="preserve"> </v>
      </c>
    </row>
    <row r="90" spans="1:36" x14ac:dyDescent="0.25">
      <c r="A90" s="3">
        <f>YEAR(D90)</f>
        <v>2019</v>
      </c>
      <c r="B90" s="3">
        <f>MONTH(D90)</f>
        <v>4</v>
      </c>
      <c r="C90" s="3" t="str">
        <f>CONCATENATE("Sem",WEEKNUM(D90))</f>
        <v>Sem15</v>
      </c>
      <c r="D90" s="4">
        <v>43566</v>
      </c>
      <c r="E90" s="4" t="s">
        <v>89</v>
      </c>
      <c r="F90" s="158" t="s">
        <v>86</v>
      </c>
      <c r="G90" s="159" t="s">
        <v>22</v>
      </c>
      <c r="H90" s="159" t="s">
        <v>23</v>
      </c>
      <c r="I90" s="159" t="s">
        <v>87</v>
      </c>
      <c r="J90" s="159" t="s">
        <v>254</v>
      </c>
      <c r="K90" s="159" t="s">
        <v>92</v>
      </c>
      <c r="L90" s="159" t="s">
        <v>88</v>
      </c>
      <c r="M90" s="159" t="s">
        <v>401</v>
      </c>
      <c r="N90" s="159" t="s">
        <v>402</v>
      </c>
      <c r="O90" s="159" t="s">
        <v>134</v>
      </c>
      <c r="P90" s="159" t="s">
        <v>403</v>
      </c>
      <c r="Q90" s="159" t="s">
        <v>404</v>
      </c>
      <c r="R90" s="476"/>
      <c r="S90" s="484" t="s">
        <v>24</v>
      </c>
      <c r="T90" s="143" t="s">
        <v>26</v>
      </c>
      <c r="Y90" s="5" t="s">
        <v>384</v>
      </c>
      <c r="AA90" s="5" t="s">
        <v>1215</v>
      </c>
      <c r="AB90" s="3" t="s">
        <v>75</v>
      </c>
      <c r="AC90" s="654" t="str">
        <f>IFERROR(VLOOKUP(AD90,AUXILIAR!$A$1:$B$13,2,FALSE)," ")</f>
        <v>A</v>
      </c>
      <c r="AD90" s="5" t="s">
        <v>127</v>
      </c>
    </row>
    <row r="91" spans="1:36" x14ac:dyDescent="0.25">
      <c r="A91" s="3">
        <f t="shared" ref="A91:A96" si="28">YEAR(D91)</f>
        <v>2019</v>
      </c>
      <c r="B91" s="3">
        <f t="shared" ref="B91:B96" si="29">MONTH(D91)</f>
        <v>4</v>
      </c>
      <c r="C91" s="3" t="str">
        <f t="shared" ref="C91:C96" si="30">CONCATENATE("Sem",WEEKNUM(D91))</f>
        <v>Sem15</v>
      </c>
      <c r="D91" s="4">
        <v>43567</v>
      </c>
      <c r="E91" s="4" t="s">
        <v>89</v>
      </c>
      <c r="F91" s="156" t="s">
        <v>86</v>
      </c>
      <c r="G91" s="157" t="s">
        <v>22</v>
      </c>
      <c r="H91" s="157" t="s">
        <v>23</v>
      </c>
      <c r="I91" s="157" t="s">
        <v>87</v>
      </c>
      <c r="J91" s="157" t="s">
        <v>173</v>
      </c>
      <c r="K91" s="157" t="s">
        <v>92</v>
      </c>
      <c r="L91" s="157" t="s">
        <v>346</v>
      </c>
      <c r="M91" s="157" t="s">
        <v>405</v>
      </c>
      <c r="N91" s="157" t="s">
        <v>406</v>
      </c>
      <c r="O91" s="157" t="s">
        <v>193</v>
      </c>
      <c r="P91" s="157" t="s">
        <v>407</v>
      </c>
      <c r="Q91" s="157" t="s">
        <v>408</v>
      </c>
      <c r="R91" s="475"/>
      <c r="S91" s="484" t="s">
        <v>24</v>
      </c>
      <c r="T91" s="143" t="s">
        <v>27</v>
      </c>
      <c r="Y91" s="5" t="s">
        <v>384</v>
      </c>
      <c r="AA91" s="5" t="s">
        <v>1215</v>
      </c>
      <c r="AB91" s="3" t="s">
        <v>148</v>
      </c>
      <c r="AC91" s="654" t="str">
        <f>IFERROR(VLOOKUP(AD91,AUXILIAR!$A$1:$B$13,2,FALSE)," ")</f>
        <v>A</v>
      </c>
      <c r="AD91" s="5" t="s">
        <v>127</v>
      </c>
    </row>
    <row r="92" spans="1:36" x14ac:dyDescent="0.25">
      <c r="A92" s="3">
        <f t="shared" si="28"/>
        <v>2019</v>
      </c>
      <c r="B92" s="3">
        <f t="shared" si="29"/>
        <v>4</v>
      </c>
      <c r="C92" s="3" t="str">
        <f t="shared" si="30"/>
        <v>Sem15</v>
      </c>
      <c r="D92" s="4">
        <v>43567</v>
      </c>
      <c r="E92" s="4" t="s">
        <v>89</v>
      </c>
      <c r="F92" s="156" t="s">
        <v>86</v>
      </c>
      <c r="G92" s="157" t="s">
        <v>22</v>
      </c>
      <c r="H92" s="157" t="s">
        <v>23</v>
      </c>
      <c r="I92" s="157" t="s">
        <v>87</v>
      </c>
      <c r="J92" s="157" t="s">
        <v>173</v>
      </c>
      <c r="K92" s="157" t="s">
        <v>92</v>
      </c>
      <c r="L92" s="157" t="s">
        <v>346</v>
      </c>
      <c r="M92" s="157" t="s">
        <v>405</v>
      </c>
      <c r="N92" s="157" t="s">
        <v>406</v>
      </c>
      <c r="O92" s="157" t="s">
        <v>193</v>
      </c>
      <c r="P92" s="157" t="s">
        <v>267</v>
      </c>
      <c r="Q92" s="157" t="s">
        <v>268</v>
      </c>
      <c r="R92" s="475"/>
      <c r="S92" s="484" t="s">
        <v>24</v>
      </c>
      <c r="T92" s="143" t="s">
        <v>31</v>
      </c>
      <c r="Y92" s="5" t="s">
        <v>385</v>
      </c>
      <c r="AB92" s="3" t="s">
        <v>148</v>
      </c>
      <c r="AC92" s="654" t="str">
        <f>IFERROR(VLOOKUP(AD92,AUXILIAR!$A$1:$B$13,2,FALSE)," ")</f>
        <v xml:space="preserve"> </v>
      </c>
    </row>
    <row r="93" spans="1:36" x14ac:dyDescent="0.25">
      <c r="A93" s="3">
        <f t="shared" si="28"/>
        <v>2019</v>
      </c>
      <c r="B93" s="3">
        <f t="shared" si="29"/>
        <v>4</v>
      </c>
      <c r="C93" s="3" t="str">
        <f t="shared" si="30"/>
        <v>Sem15</v>
      </c>
      <c r="D93" s="4">
        <v>43567</v>
      </c>
      <c r="E93" s="4" t="s">
        <v>89</v>
      </c>
      <c r="F93" s="156" t="s">
        <v>86</v>
      </c>
      <c r="G93" s="157" t="s">
        <v>22</v>
      </c>
      <c r="H93" s="157" t="s">
        <v>23</v>
      </c>
      <c r="I93" s="157" t="s">
        <v>87</v>
      </c>
      <c r="J93" s="157" t="s">
        <v>173</v>
      </c>
      <c r="K93" s="157" t="s">
        <v>92</v>
      </c>
      <c r="L93" s="157" t="s">
        <v>346</v>
      </c>
      <c r="M93" s="157" t="s">
        <v>405</v>
      </c>
      <c r="N93" s="157" t="s">
        <v>406</v>
      </c>
      <c r="O93" s="157" t="s">
        <v>193</v>
      </c>
      <c r="P93" s="157" t="s">
        <v>409</v>
      </c>
      <c r="Q93" s="157" t="s">
        <v>410</v>
      </c>
      <c r="R93" s="475"/>
      <c r="S93" s="484" t="s">
        <v>24</v>
      </c>
      <c r="T93" s="143" t="s">
        <v>25</v>
      </c>
      <c r="Y93" s="5" t="s">
        <v>384</v>
      </c>
      <c r="AA93" s="5" t="s">
        <v>1213</v>
      </c>
      <c r="AB93" s="3" t="s">
        <v>148</v>
      </c>
      <c r="AC93" s="654" t="str">
        <f>IFERROR(VLOOKUP(AD93,AUXILIAR!$A$1:$B$13,2,FALSE)," ")</f>
        <v>C</v>
      </c>
      <c r="AD93" s="5" t="s">
        <v>198</v>
      </c>
    </row>
    <row r="94" spans="1:36" x14ac:dyDescent="0.25">
      <c r="A94" s="3">
        <f t="shared" si="28"/>
        <v>2019</v>
      </c>
      <c r="B94" s="3">
        <f t="shared" si="29"/>
        <v>4</v>
      </c>
      <c r="C94" s="3" t="str">
        <f t="shared" si="30"/>
        <v>Sem15</v>
      </c>
      <c r="D94" s="4">
        <v>43567</v>
      </c>
      <c r="E94" s="4" t="s">
        <v>89</v>
      </c>
      <c r="F94" s="156" t="s">
        <v>86</v>
      </c>
      <c r="G94" s="157" t="s">
        <v>22</v>
      </c>
      <c r="H94" s="157" t="s">
        <v>23</v>
      </c>
      <c r="I94" s="157" t="s">
        <v>87</v>
      </c>
      <c r="J94" s="157" t="s">
        <v>113</v>
      </c>
      <c r="K94" s="157" t="s">
        <v>163</v>
      </c>
      <c r="L94" s="157" t="s">
        <v>346</v>
      </c>
      <c r="M94" s="157" t="s">
        <v>411</v>
      </c>
      <c r="N94" s="157" t="s">
        <v>412</v>
      </c>
      <c r="O94" s="157" t="s">
        <v>116</v>
      </c>
      <c r="P94" s="157" t="s">
        <v>413</v>
      </c>
      <c r="Q94" s="157" t="s">
        <v>414</v>
      </c>
      <c r="R94" s="475"/>
      <c r="S94" s="484" t="s">
        <v>24</v>
      </c>
      <c r="T94" s="143" t="s">
        <v>27</v>
      </c>
      <c r="Y94" s="5" t="s">
        <v>385</v>
      </c>
      <c r="AB94" s="3" t="s">
        <v>148</v>
      </c>
      <c r="AC94" s="654" t="str">
        <f>IFERROR(VLOOKUP(AD94,AUXILIAR!$A$1:$B$13,2,FALSE)," ")</f>
        <v xml:space="preserve"> </v>
      </c>
    </row>
    <row r="95" spans="1:36" x14ac:dyDescent="0.25">
      <c r="A95" s="3">
        <f t="shared" si="28"/>
        <v>2019</v>
      </c>
      <c r="B95" s="3">
        <f t="shared" si="29"/>
        <v>4</v>
      </c>
      <c r="C95" s="3" t="str">
        <f t="shared" si="30"/>
        <v>Sem15</v>
      </c>
      <c r="D95" s="4">
        <v>43567</v>
      </c>
      <c r="E95" s="4" t="s">
        <v>89</v>
      </c>
      <c r="F95" s="158" t="s">
        <v>86</v>
      </c>
      <c r="G95" s="159" t="s">
        <v>22</v>
      </c>
      <c r="H95" s="159" t="s">
        <v>23</v>
      </c>
      <c r="I95" s="159" t="s">
        <v>87</v>
      </c>
      <c r="J95" s="159" t="s">
        <v>113</v>
      </c>
      <c r="K95" s="159" t="s">
        <v>163</v>
      </c>
      <c r="L95" s="159" t="s">
        <v>346</v>
      </c>
      <c r="M95" s="159" t="s">
        <v>411</v>
      </c>
      <c r="N95" s="159" t="s">
        <v>412</v>
      </c>
      <c r="O95" s="159" t="s">
        <v>116</v>
      </c>
      <c r="P95" s="159" t="s">
        <v>415</v>
      </c>
      <c r="Q95" s="159" t="s">
        <v>416</v>
      </c>
      <c r="R95" s="476"/>
      <c r="S95" s="484" t="s">
        <v>231</v>
      </c>
      <c r="T95" s="143" t="s">
        <v>27</v>
      </c>
      <c r="Y95" s="5" t="s">
        <v>385</v>
      </c>
      <c r="AB95" s="3" t="s">
        <v>148</v>
      </c>
      <c r="AC95" s="654" t="str">
        <f>IFERROR(VLOOKUP(AD95,AUXILIAR!$A$1:$B$13,2,FALSE)," ")</f>
        <v xml:space="preserve"> </v>
      </c>
      <c r="AJ95" s="395" t="s">
        <v>832</v>
      </c>
    </row>
    <row r="96" spans="1:36" x14ac:dyDescent="0.25">
      <c r="A96" s="3">
        <f t="shared" si="28"/>
        <v>2019</v>
      </c>
      <c r="B96" s="3">
        <f t="shared" si="29"/>
        <v>4</v>
      </c>
      <c r="C96" s="3" t="str">
        <f t="shared" si="30"/>
        <v>Sem16</v>
      </c>
      <c r="D96" s="4">
        <v>43570</v>
      </c>
      <c r="E96" s="4" t="s">
        <v>89</v>
      </c>
      <c r="F96" s="156" t="s">
        <v>86</v>
      </c>
      <c r="G96" s="157" t="s">
        <v>22</v>
      </c>
      <c r="H96" s="157" t="s">
        <v>23</v>
      </c>
      <c r="I96" s="157" t="s">
        <v>87</v>
      </c>
      <c r="J96" s="157" t="s">
        <v>254</v>
      </c>
      <c r="K96" s="157" t="s">
        <v>92</v>
      </c>
      <c r="L96" s="157" t="s">
        <v>119</v>
      </c>
      <c r="M96" s="157" t="s">
        <v>417</v>
      </c>
      <c r="N96" s="157" t="s">
        <v>418</v>
      </c>
      <c r="O96" s="157" t="s">
        <v>193</v>
      </c>
      <c r="P96" s="157" t="s">
        <v>419</v>
      </c>
      <c r="Q96" s="157" t="s">
        <v>420</v>
      </c>
      <c r="R96" s="475"/>
      <c r="S96" s="484" t="s">
        <v>24</v>
      </c>
      <c r="T96" s="143" t="s">
        <v>26</v>
      </c>
      <c r="Y96" s="5" t="s">
        <v>386</v>
      </c>
      <c r="AB96" s="3" t="s">
        <v>75</v>
      </c>
      <c r="AC96" s="654" t="str">
        <f>IFERROR(VLOOKUP(AD96,AUXILIAR!$A$1:$B$13,2,FALSE)," ")</f>
        <v xml:space="preserve"> </v>
      </c>
    </row>
    <row r="97" spans="1:36" x14ac:dyDescent="0.25">
      <c r="A97" s="3">
        <f t="shared" ref="A97:A105" si="31">YEAR(D97)</f>
        <v>2019</v>
      </c>
      <c r="B97" s="3">
        <f t="shared" ref="B97:B105" si="32">MONTH(D97)</f>
        <v>4</v>
      </c>
      <c r="C97" s="3" t="str">
        <f t="shared" ref="C97:C105" si="33">CONCATENATE("Sem",WEEKNUM(D97))</f>
        <v>Sem16</v>
      </c>
      <c r="D97" s="4">
        <v>43570</v>
      </c>
      <c r="E97" s="4" t="s">
        <v>89</v>
      </c>
      <c r="F97" s="156" t="s">
        <v>86</v>
      </c>
      <c r="G97" s="157" t="s">
        <v>22</v>
      </c>
      <c r="H97" s="157" t="s">
        <v>23</v>
      </c>
      <c r="I97" s="157" t="s">
        <v>87</v>
      </c>
      <c r="J97" s="157" t="s">
        <v>254</v>
      </c>
      <c r="K97" s="157" t="s">
        <v>92</v>
      </c>
      <c r="L97" s="157" t="s">
        <v>119</v>
      </c>
      <c r="M97" s="157" t="s">
        <v>417</v>
      </c>
      <c r="N97" s="157" t="s">
        <v>418</v>
      </c>
      <c r="O97" s="157" t="s">
        <v>193</v>
      </c>
      <c r="P97" s="157" t="s">
        <v>267</v>
      </c>
      <c r="Q97" s="157" t="s">
        <v>268</v>
      </c>
      <c r="R97" s="475"/>
      <c r="S97" s="484" t="s">
        <v>24</v>
      </c>
      <c r="T97" s="143" t="s">
        <v>31</v>
      </c>
      <c r="Y97" s="5" t="s">
        <v>385</v>
      </c>
      <c r="AB97" s="3" t="s">
        <v>275</v>
      </c>
      <c r="AC97" s="654" t="str">
        <f>IFERROR(VLOOKUP(AD97,AUXILIAR!$A$1:$B$13,2,FALSE)," ")</f>
        <v xml:space="preserve"> </v>
      </c>
    </row>
    <row r="98" spans="1:36" x14ac:dyDescent="0.25">
      <c r="A98" s="3">
        <f t="shared" si="31"/>
        <v>2019</v>
      </c>
      <c r="B98" s="3">
        <f t="shared" si="32"/>
        <v>4</v>
      </c>
      <c r="C98" s="3" t="str">
        <f t="shared" si="33"/>
        <v>Sem16</v>
      </c>
      <c r="D98" s="4">
        <v>43570</v>
      </c>
      <c r="E98" s="4" t="s">
        <v>89</v>
      </c>
      <c r="F98" s="156" t="s">
        <v>86</v>
      </c>
      <c r="G98" s="157" t="s">
        <v>22</v>
      </c>
      <c r="H98" s="157" t="s">
        <v>23</v>
      </c>
      <c r="I98" s="157" t="s">
        <v>87</v>
      </c>
      <c r="J98" s="157" t="s">
        <v>113</v>
      </c>
      <c r="K98" s="157" t="s">
        <v>92</v>
      </c>
      <c r="L98" s="157" t="s">
        <v>346</v>
      </c>
      <c r="M98" s="157" t="s">
        <v>421</v>
      </c>
      <c r="N98" s="157" t="s">
        <v>422</v>
      </c>
      <c r="O98" s="157" t="s">
        <v>116</v>
      </c>
      <c r="P98" s="157" t="s">
        <v>263</v>
      </c>
      <c r="Q98" s="157" t="s">
        <v>264</v>
      </c>
      <c r="R98" s="475"/>
      <c r="S98" s="484" t="s">
        <v>24</v>
      </c>
      <c r="T98" s="143" t="s">
        <v>25</v>
      </c>
      <c r="Y98" s="5" t="s">
        <v>386</v>
      </c>
      <c r="AB98" s="3" t="s">
        <v>21</v>
      </c>
      <c r="AC98" s="654" t="str">
        <f>IFERROR(VLOOKUP(AD98,AUXILIAR!$A$1:$B$13,2,FALSE)," ")</f>
        <v xml:space="preserve"> </v>
      </c>
    </row>
    <row r="99" spans="1:36" x14ac:dyDescent="0.25">
      <c r="A99" s="3">
        <f t="shared" si="31"/>
        <v>2019</v>
      </c>
      <c r="B99" s="3">
        <f t="shared" si="32"/>
        <v>4</v>
      </c>
      <c r="C99" s="3" t="str">
        <f t="shared" si="33"/>
        <v>Sem16</v>
      </c>
      <c r="D99" s="4">
        <v>43570</v>
      </c>
      <c r="E99" s="4" t="s">
        <v>89</v>
      </c>
      <c r="F99" s="156" t="s">
        <v>86</v>
      </c>
      <c r="G99" s="157" t="s">
        <v>22</v>
      </c>
      <c r="H99" s="157" t="s">
        <v>23</v>
      </c>
      <c r="I99" s="157" t="s">
        <v>87</v>
      </c>
      <c r="J99" s="157" t="s">
        <v>113</v>
      </c>
      <c r="K99" s="157" t="s">
        <v>92</v>
      </c>
      <c r="L99" s="157" t="s">
        <v>346</v>
      </c>
      <c r="M99" s="157" t="s">
        <v>423</v>
      </c>
      <c r="N99" s="157" t="s">
        <v>424</v>
      </c>
      <c r="O99" s="157" t="s">
        <v>116</v>
      </c>
      <c r="P99" s="157" t="s">
        <v>425</v>
      </c>
      <c r="Q99" s="157" t="s">
        <v>426</v>
      </c>
      <c r="R99" s="475"/>
      <c r="S99" s="484" t="s">
        <v>24</v>
      </c>
      <c r="T99" s="143" t="s">
        <v>26</v>
      </c>
      <c r="Y99" s="5" t="s">
        <v>385</v>
      </c>
      <c r="AB99" s="3" t="s">
        <v>75</v>
      </c>
      <c r="AC99" s="654" t="str">
        <f>IFERROR(VLOOKUP(AD99,AUXILIAR!$A$1:$B$13,2,FALSE)," ")</f>
        <v xml:space="preserve"> </v>
      </c>
    </row>
    <row r="100" spans="1:36" x14ac:dyDescent="0.25">
      <c r="A100" s="3">
        <f t="shared" si="31"/>
        <v>2019</v>
      </c>
      <c r="B100" s="3">
        <f t="shared" si="32"/>
        <v>4</v>
      </c>
      <c r="C100" s="3" t="str">
        <f t="shared" si="33"/>
        <v>Sem16</v>
      </c>
      <c r="D100" s="4">
        <v>43570</v>
      </c>
      <c r="E100" s="4" t="s">
        <v>89</v>
      </c>
      <c r="F100" s="158" t="s">
        <v>86</v>
      </c>
      <c r="G100" s="159" t="s">
        <v>22</v>
      </c>
      <c r="H100" s="159" t="s">
        <v>23</v>
      </c>
      <c r="I100" s="159" t="s">
        <v>87</v>
      </c>
      <c r="J100" s="159" t="s">
        <v>113</v>
      </c>
      <c r="K100" s="159" t="s">
        <v>92</v>
      </c>
      <c r="L100" s="159" t="s">
        <v>346</v>
      </c>
      <c r="M100" s="159" t="s">
        <v>423</v>
      </c>
      <c r="N100" s="159" t="s">
        <v>424</v>
      </c>
      <c r="O100" s="159" t="s">
        <v>116</v>
      </c>
      <c r="P100" s="159" t="s">
        <v>427</v>
      </c>
      <c r="Q100" s="159" t="s">
        <v>428</v>
      </c>
      <c r="R100" s="476"/>
      <c r="S100" s="484" t="s">
        <v>24</v>
      </c>
      <c r="T100" s="143" t="s">
        <v>27</v>
      </c>
      <c r="Y100" s="5" t="s">
        <v>384</v>
      </c>
      <c r="AA100" s="5" t="s">
        <v>1214</v>
      </c>
      <c r="AB100" s="3" t="s">
        <v>75</v>
      </c>
      <c r="AC100" s="654" t="str">
        <f>IFERROR(VLOOKUP(AD100,AUXILIAR!$A$1:$B$13,2,FALSE)," ")</f>
        <v>B</v>
      </c>
      <c r="AD100" s="5" t="s">
        <v>160</v>
      </c>
    </row>
    <row r="101" spans="1:36" s="138" customFormat="1" x14ac:dyDescent="0.25">
      <c r="A101" s="3">
        <f t="shared" si="31"/>
        <v>2019</v>
      </c>
      <c r="B101" s="3">
        <f t="shared" si="32"/>
        <v>4</v>
      </c>
      <c r="C101" s="3" t="str">
        <f t="shared" si="33"/>
        <v>Sem16</v>
      </c>
      <c r="D101" s="4">
        <v>43571</v>
      </c>
      <c r="E101" s="4" t="s">
        <v>89</v>
      </c>
      <c r="F101" s="156" t="s">
        <v>86</v>
      </c>
      <c r="G101" s="157" t="s">
        <v>22</v>
      </c>
      <c r="H101" s="157" t="s">
        <v>23</v>
      </c>
      <c r="I101" s="157" t="s">
        <v>87</v>
      </c>
      <c r="J101" s="157" t="s">
        <v>173</v>
      </c>
      <c r="K101" s="157" t="s">
        <v>163</v>
      </c>
      <c r="L101" s="157" t="s">
        <v>174</v>
      </c>
      <c r="M101" s="157" t="s">
        <v>429</v>
      </c>
      <c r="N101" s="157" t="s">
        <v>430</v>
      </c>
      <c r="O101" s="157" t="s">
        <v>116</v>
      </c>
      <c r="P101" s="157" t="s">
        <v>431</v>
      </c>
      <c r="Q101" s="157" t="s">
        <v>432</v>
      </c>
      <c r="R101" s="475"/>
      <c r="S101" s="484" t="s">
        <v>24</v>
      </c>
      <c r="T101" s="143" t="s">
        <v>25</v>
      </c>
      <c r="Y101" s="5" t="s">
        <v>384</v>
      </c>
      <c r="Z101" s="5"/>
      <c r="AA101" s="5" t="s">
        <v>1214</v>
      </c>
      <c r="AB101" s="3" t="s">
        <v>21</v>
      </c>
      <c r="AC101" s="654" t="str">
        <f>IFERROR(VLOOKUP(AD101,AUXILIAR!$A$1:$B$13,2,FALSE)," ")</f>
        <v>B</v>
      </c>
      <c r="AD101" s="5" t="s">
        <v>160</v>
      </c>
      <c r="AF101" s="646"/>
    </row>
    <row r="102" spans="1:36" s="138" customFormat="1" x14ac:dyDescent="0.25">
      <c r="A102" s="3">
        <f t="shared" si="31"/>
        <v>2019</v>
      </c>
      <c r="B102" s="3">
        <f t="shared" si="32"/>
        <v>4</v>
      </c>
      <c r="C102" s="3" t="str">
        <f t="shared" si="33"/>
        <v>Sem16</v>
      </c>
      <c r="D102" s="4">
        <v>43571</v>
      </c>
      <c r="E102" s="4" t="s">
        <v>89</v>
      </c>
      <c r="F102" s="156" t="s">
        <v>86</v>
      </c>
      <c r="G102" s="157" t="s">
        <v>22</v>
      </c>
      <c r="H102" s="157" t="s">
        <v>23</v>
      </c>
      <c r="I102" s="157" t="s">
        <v>87</v>
      </c>
      <c r="J102" s="157" t="s">
        <v>173</v>
      </c>
      <c r="K102" s="157" t="s">
        <v>163</v>
      </c>
      <c r="L102" s="157" t="s">
        <v>174</v>
      </c>
      <c r="M102" s="157" t="s">
        <v>429</v>
      </c>
      <c r="N102" s="157" t="s">
        <v>430</v>
      </c>
      <c r="O102" s="157" t="s">
        <v>116</v>
      </c>
      <c r="P102" s="157" t="s">
        <v>399</v>
      </c>
      <c r="Q102" s="157" t="s">
        <v>400</v>
      </c>
      <c r="R102" s="475"/>
      <c r="S102" s="484" t="s">
        <v>24</v>
      </c>
      <c r="T102" s="143" t="s">
        <v>25</v>
      </c>
      <c r="Y102" s="5" t="s">
        <v>384</v>
      </c>
      <c r="Z102" s="5"/>
      <c r="AA102" s="5" t="s">
        <v>1214</v>
      </c>
      <c r="AB102" s="3" t="s">
        <v>21</v>
      </c>
      <c r="AC102" s="654" t="str">
        <f>IFERROR(VLOOKUP(AD102,AUXILIAR!$A$1:$B$13,2,FALSE)," ")</f>
        <v>B</v>
      </c>
      <c r="AD102" s="5" t="s">
        <v>160</v>
      </c>
      <c r="AF102" s="646"/>
    </row>
    <row r="103" spans="1:36" s="138" customFormat="1" x14ac:dyDescent="0.25">
      <c r="A103" s="3">
        <f t="shared" si="31"/>
        <v>2019</v>
      </c>
      <c r="B103" s="3">
        <f t="shared" si="32"/>
        <v>4</v>
      </c>
      <c r="C103" s="3" t="str">
        <f t="shared" si="33"/>
        <v>Sem16</v>
      </c>
      <c r="D103" s="4">
        <v>43571</v>
      </c>
      <c r="E103" s="4" t="s">
        <v>89</v>
      </c>
      <c r="F103" s="156" t="s">
        <v>86</v>
      </c>
      <c r="G103" s="157" t="s">
        <v>22</v>
      </c>
      <c r="H103" s="157" t="s">
        <v>23</v>
      </c>
      <c r="I103" s="157" t="s">
        <v>87</v>
      </c>
      <c r="J103" s="157" t="s">
        <v>173</v>
      </c>
      <c r="K103" s="157" t="s">
        <v>163</v>
      </c>
      <c r="L103" s="157" t="s">
        <v>174</v>
      </c>
      <c r="M103" s="157" t="s">
        <v>429</v>
      </c>
      <c r="N103" s="157" t="s">
        <v>430</v>
      </c>
      <c r="O103" s="157" t="s">
        <v>116</v>
      </c>
      <c r="P103" s="157" t="s">
        <v>369</v>
      </c>
      <c r="Q103" s="157" t="s">
        <v>370</v>
      </c>
      <c r="R103" s="475"/>
      <c r="S103" s="484" t="s">
        <v>24</v>
      </c>
      <c r="T103" s="143" t="s">
        <v>30</v>
      </c>
      <c r="Y103" s="5" t="s">
        <v>386</v>
      </c>
      <c r="Z103" s="5"/>
      <c r="AA103" s="5"/>
      <c r="AB103" s="3" t="s">
        <v>75</v>
      </c>
      <c r="AC103" s="654" t="str">
        <f>IFERROR(VLOOKUP(AD103,AUXILIAR!$A$1:$B$13,2,FALSE)," ")</f>
        <v xml:space="preserve"> </v>
      </c>
      <c r="AD103" s="5"/>
      <c r="AF103" s="646"/>
    </row>
    <row r="104" spans="1:36" s="138" customFormat="1" x14ac:dyDescent="0.25">
      <c r="A104" s="3">
        <f t="shared" si="31"/>
        <v>2019</v>
      </c>
      <c r="B104" s="3">
        <f t="shared" si="32"/>
        <v>4</v>
      </c>
      <c r="C104" s="3" t="str">
        <f t="shared" si="33"/>
        <v>Sem16</v>
      </c>
      <c r="D104" s="4">
        <v>43571</v>
      </c>
      <c r="E104" s="4" t="s">
        <v>89</v>
      </c>
      <c r="F104" s="156" t="s">
        <v>86</v>
      </c>
      <c r="G104" s="157" t="s">
        <v>22</v>
      </c>
      <c r="H104" s="157" t="s">
        <v>23</v>
      </c>
      <c r="I104" s="157" t="s">
        <v>87</v>
      </c>
      <c r="J104" s="157" t="s">
        <v>173</v>
      </c>
      <c r="K104" s="157" t="s">
        <v>163</v>
      </c>
      <c r="L104" s="157" t="s">
        <v>174</v>
      </c>
      <c r="M104" s="157" t="s">
        <v>429</v>
      </c>
      <c r="N104" s="157" t="s">
        <v>430</v>
      </c>
      <c r="O104" s="157" t="s">
        <v>116</v>
      </c>
      <c r="P104" s="157" t="s">
        <v>433</v>
      </c>
      <c r="Q104" s="157" t="s">
        <v>434</v>
      </c>
      <c r="R104" s="475"/>
      <c r="S104" s="484" t="s">
        <v>24</v>
      </c>
      <c r="T104" s="143" t="s">
        <v>25</v>
      </c>
      <c r="Y104" s="5" t="s">
        <v>386</v>
      </c>
      <c r="Z104" s="5"/>
      <c r="AA104" s="5"/>
      <c r="AB104" s="3" t="s">
        <v>75</v>
      </c>
      <c r="AC104" s="654" t="str">
        <f>IFERROR(VLOOKUP(AD104,AUXILIAR!$A$1:$B$13,2,FALSE)," ")</f>
        <v xml:space="preserve"> </v>
      </c>
      <c r="AD104" s="5"/>
      <c r="AF104" s="646"/>
    </row>
    <row r="105" spans="1:36" s="138" customFormat="1" x14ac:dyDescent="0.25">
      <c r="A105" s="3">
        <f t="shared" si="31"/>
        <v>2019</v>
      </c>
      <c r="B105" s="3">
        <f t="shared" si="32"/>
        <v>4</v>
      </c>
      <c r="C105" s="3" t="str">
        <f t="shared" si="33"/>
        <v>Sem16</v>
      </c>
      <c r="D105" s="4">
        <v>43571</v>
      </c>
      <c r="E105" s="4" t="s">
        <v>89</v>
      </c>
      <c r="F105" s="158" t="s">
        <v>86</v>
      </c>
      <c r="G105" s="159" t="s">
        <v>22</v>
      </c>
      <c r="H105" s="159" t="s">
        <v>23</v>
      </c>
      <c r="I105" s="159" t="s">
        <v>87</v>
      </c>
      <c r="J105" s="159" t="s">
        <v>113</v>
      </c>
      <c r="K105" s="159" t="s">
        <v>92</v>
      </c>
      <c r="L105" s="159" t="s">
        <v>119</v>
      </c>
      <c r="M105" s="159" t="s">
        <v>435</v>
      </c>
      <c r="N105" s="159" t="s">
        <v>436</v>
      </c>
      <c r="O105" s="159" t="s">
        <v>116</v>
      </c>
      <c r="P105" s="159" t="s">
        <v>250</v>
      </c>
      <c r="Q105" s="159" t="s">
        <v>251</v>
      </c>
      <c r="R105" s="476"/>
      <c r="S105" s="484" t="s">
        <v>24</v>
      </c>
      <c r="T105" s="143" t="s">
        <v>31</v>
      </c>
      <c r="Y105" s="5" t="s">
        <v>385</v>
      </c>
      <c r="Z105" s="5"/>
      <c r="AA105" s="5"/>
      <c r="AB105" s="3" t="s">
        <v>275</v>
      </c>
      <c r="AC105" s="654" t="str">
        <f>IFERROR(VLOOKUP(AD105,AUXILIAR!$A$1:$B$13,2,FALSE)," ")</f>
        <v xml:space="preserve"> </v>
      </c>
      <c r="AD105" s="5"/>
      <c r="AF105" s="646"/>
    </row>
    <row r="106" spans="1:36" x14ac:dyDescent="0.25">
      <c r="A106" s="3">
        <f>YEAR(D106)</f>
        <v>2019</v>
      </c>
      <c r="B106" s="3">
        <f>MONTH(D106)</f>
        <v>4</v>
      </c>
      <c r="C106" s="3" t="str">
        <f>CONCATENATE("Sem",WEEKNUM(D106))</f>
        <v>Sem16</v>
      </c>
      <c r="D106" s="4">
        <v>43572</v>
      </c>
      <c r="E106" s="4" t="s">
        <v>89</v>
      </c>
      <c r="F106" s="156" t="s">
        <v>86</v>
      </c>
      <c r="G106" s="157" t="s">
        <v>22</v>
      </c>
      <c r="H106" s="157" t="s">
        <v>23</v>
      </c>
      <c r="I106" s="157" t="s">
        <v>87</v>
      </c>
      <c r="J106" s="157" t="s">
        <v>173</v>
      </c>
      <c r="K106" s="157" t="s">
        <v>92</v>
      </c>
      <c r="L106" s="157" t="s">
        <v>174</v>
      </c>
      <c r="M106" s="157" t="s">
        <v>437</v>
      </c>
      <c r="N106" s="157" t="s">
        <v>438</v>
      </c>
      <c r="O106" s="157" t="s">
        <v>218</v>
      </c>
      <c r="P106" s="157" t="s">
        <v>439</v>
      </c>
      <c r="Q106" s="157" t="s">
        <v>440</v>
      </c>
      <c r="R106" s="475"/>
      <c r="S106" s="484" t="s">
        <v>24</v>
      </c>
      <c r="T106" s="143" t="s">
        <v>27</v>
      </c>
      <c r="Y106" s="5" t="s">
        <v>384</v>
      </c>
      <c r="AA106" s="5" t="s">
        <v>1214</v>
      </c>
      <c r="AB106" s="3" t="s">
        <v>75</v>
      </c>
      <c r="AC106" s="654" t="str">
        <f>IFERROR(VLOOKUP(AD106,AUXILIAR!$A$1:$B$13,2,FALSE)," ")</f>
        <v>B</v>
      </c>
      <c r="AD106" s="5" t="s">
        <v>160</v>
      </c>
    </row>
    <row r="107" spans="1:36" x14ac:dyDescent="0.25">
      <c r="A107" s="3">
        <f>YEAR(D107)</f>
        <v>2019</v>
      </c>
      <c r="B107" s="3">
        <f>MONTH(D107)</f>
        <v>4</v>
      </c>
      <c r="C107" s="3" t="str">
        <f>CONCATENATE("Sem",WEEKNUM(D107))</f>
        <v>Sem16</v>
      </c>
      <c r="D107" s="4">
        <v>43572</v>
      </c>
      <c r="E107" s="4" t="s">
        <v>89</v>
      </c>
      <c r="F107" s="158" t="s">
        <v>86</v>
      </c>
      <c r="G107" s="159" t="s">
        <v>22</v>
      </c>
      <c r="H107" s="159" t="s">
        <v>23</v>
      </c>
      <c r="I107" s="159" t="s">
        <v>87</v>
      </c>
      <c r="J107" s="159" t="s">
        <v>173</v>
      </c>
      <c r="K107" s="159" t="s">
        <v>92</v>
      </c>
      <c r="L107" s="159" t="s">
        <v>119</v>
      </c>
      <c r="M107" s="159" t="s">
        <v>441</v>
      </c>
      <c r="N107" s="159" t="s">
        <v>442</v>
      </c>
      <c r="O107" s="159" t="s">
        <v>193</v>
      </c>
      <c r="P107" s="159" t="s">
        <v>263</v>
      </c>
      <c r="Q107" s="159" t="s">
        <v>264</v>
      </c>
      <c r="R107" s="476"/>
      <c r="S107" s="484" t="s">
        <v>24</v>
      </c>
      <c r="T107" s="143" t="s">
        <v>25</v>
      </c>
      <c r="Y107" s="5" t="s">
        <v>386</v>
      </c>
      <c r="AB107" s="3" t="s">
        <v>21</v>
      </c>
      <c r="AC107" s="654" t="str">
        <f>IFERROR(VLOOKUP(AD107,AUXILIAR!$A$1:$B$13,2,FALSE)," ")</f>
        <v xml:space="preserve"> </v>
      </c>
    </row>
    <row r="108" spans="1:36" x14ac:dyDescent="0.25">
      <c r="A108" s="3">
        <f>YEAR(D108)</f>
        <v>2019</v>
      </c>
      <c r="B108" s="3">
        <f>MONTH(D108)</f>
        <v>4</v>
      </c>
      <c r="C108" s="3" t="str">
        <f>CONCATENATE("Sem",WEEKNUM(D108))</f>
        <v>Sem17</v>
      </c>
      <c r="D108" s="4">
        <v>43577</v>
      </c>
      <c r="E108" s="4" t="s">
        <v>89</v>
      </c>
      <c r="F108" s="156" t="s">
        <v>86</v>
      </c>
      <c r="G108" s="157" t="s">
        <v>22</v>
      </c>
      <c r="H108" s="157" t="s">
        <v>23</v>
      </c>
      <c r="I108" s="157" t="s">
        <v>87</v>
      </c>
      <c r="J108" s="157" t="s">
        <v>113</v>
      </c>
      <c r="K108" s="157" t="s">
        <v>163</v>
      </c>
      <c r="L108" s="157" t="s">
        <v>88</v>
      </c>
      <c r="M108" s="157" t="s">
        <v>443</v>
      </c>
      <c r="N108" s="157" t="s">
        <v>444</v>
      </c>
      <c r="O108" s="157" t="s">
        <v>134</v>
      </c>
      <c r="P108" s="157" t="s">
        <v>431</v>
      </c>
      <c r="Q108" s="157" t="s">
        <v>432</v>
      </c>
      <c r="R108" s="475"/>
      <c r="S108" s="484" t="s">
        <v>24</v>
      </c>
      <c r="T108" s="143" t="s">
        <v>25</v>
      </c>
      <c r="Y108" s="5" t="s">
        <v>384</v>
      </c>
      <c r="AA108" s="5" t="s">
        <v>1214</v>
      </c>
      <c r="AB108" s="3" t="s">
        <v>21</v>
      </c>
      <c r="AC108" s="654" t="str">
        <f>IFERROR(VLOOKUP(AD108,AUXILIAR!$A$1:$B$13,2,FALSE)," ")</f>
        <v>B</v>
      </c>
      <c r="AD108" s="5" t="s">
        <v>160</v>
      </c>
    </row>
    <row r="109" spans="1:36" x14ac:dyDescent="0.25">
      <c r="A109" s="3">
        <f>YEAR(D109)</f>
        <v>2019</v>
      </c>
      <c r="B109" s="3">
        <f>MONTH(D109)</f>
        <v>4</v>
      </c>
      <c r="C109" s="3" t="str">
        <f>CONCATENATE("Sem",WEEKNUM(D109))</f>
        <v>Sem17</v>
      </c>
      <c r="D109" s="4">
        <v>43577</v>
      </c>
      <c r="E109" s="4" t="s">
        <v>89</v>
      </c>
      <c r="F109" s="158" t="s">
        <v>86</v>
      </c>
      <c r="G109" s="159" t="s">
        <v>22</v>
      </c>
      <c r="H109" s="159" t="s">
        <v>23</v>
      </c>
      <c r="I109" s="159" t="s">
        <v>87</v>
      </c>
      <c r="J109" s="159" t="s">
        <v>254</v>
      </c>
      <c r="K109" s="159" t="s">
        <v>92</v>
      </c>
      <c r="L109" s="159" t="s">
        <v>155</v>
      </c>
      <c r="M109" s="159" t="s">
        <v>445</v>
      </c>
      <c r="N109" s="159" t="s">
        <v>446</v>
      </c>
      <c r="O109" s="159" t="s">
        <v>116</v>
      </c>
      <c r="P109" s="159" t="s">
        <v>399</v>
      </c>
      <c r="Q109" s="159" t="s">
        <v>400</v>
      </c>
      <c r="R109" s="476"/>
      <c r="S109" s="484" t="s">
        <v>24</v>
      </c>
      <c r="T109" s="143" t="s">
        <v>25</v>
      </c>
      <c r="Y109" s="5" t="s">
        <v>384</v>
      </c>
      <c r="AA109" s="5" t="s">
        <v>1214</v>
      </c>
      <c r="AB109" s="3" t="s">
        <v>21</v>
      </c>
      <c r="AC109" s="654" t="str">
        <f>IFERROR(VLOOKUP(AD109,AUXILIAR!$A$1:$B$13,2,FALSE)," ")</f>
        <v>B</v>
      </c>
      <c r="AD109" s="5" t="s">
        <v>160</v>
      </c>
    </row>
    <row r="110" spans="1:36" x14ac:dyDescent="0.25">
      <c r="A110" s="3">
        <f>YEAR(D110)</f>
        <v>2019</v>
      </c>
      <c r="B110" s="3">
        <f>MONTH(D110)</f>
        <v>4</v>
      </c>
      <c r="C110" s="3" t="str">
        <f>CONCATENATE("Sem",WEEKNUM(D110))</f>
        <v>Sem17</v>
      </c>
      <c r="D110" s="4">
        <v>43578</v>
      </c>
      <c r="E110" s="4" t="s">
        <v>89</v>
      </c>
      <c r="F110" s="156" t="s">
        <v>86</v>
      </c>
      <c r="G110" s="157" t="s">
        <v>22</v>
      </c>
      <c r="H110" s="157" t="s">
        <v>23</v>
      </c>
      <c r="I110" s="157" t="s">
        <v>87</v>
      </c>
      <c r="J110" s="157" t="s">
        <v>113</v>
      </c>
      <c r="K110" s="157" t="s">
        <v>92</v>
      </c>
      <c r="L110" s="157" t="s">
        <v>88</v>
      </c>
      <c r="M110" s="157" t="s">
        <v>447</v>
      </c>
      <c r="N110" s="157" t="s">
        <v>448</v>
      </c>
      <c r="O110" s="157" t="s">
        <v>134</v>
      </c>
      <c r="P110" s="157" t="s">
        <v>449</v>
      </c>
      <c r="Q110" s="157" t="s">
        <v>450</v>
      </c>
      <c r="R110" s="475"/>
      <c r="S110" s="484" t="s">
        <v>231</v>
      </c>
      <c r="T110" s="143" t="s">
        <v>27</v>
      </c>
      <c r="Y110" s="5" t="s">
        <v>385</v>
      </c>
      <c r="AB110" s="3" t="s">
        <v>148</v>
      </c>
      <c r="AC110" s="654" t="str">
        <f>IFERROR(VLOOKUP(AD110,AUXILIAR!$A$1:$B$13,2,FALSE)," ")</f>
        <v xml:space="preserve"> </v>
      </c>
      <c r="AJ110" s="136" t="s">
        <v>833</v>
      </c>
    </row>
    <row r="111" spans="1:36" x14ac:dyDescent="0.25">
      <c r="A111" s="3">
        <f t="shared" ref="A111:A118" si="34">YEAR(D111)</f>
        <v>2019</v>
      </c>
      <c r="B111" s="3">
        <f t="shared" ref="B111:B118" si="35">MONTH(D111)</f>
        <v>4</v>
      </c>
      <c r="C111" s="3" t="str">
        <f t="shared" ref="C111:C118" si="36">CONCATENATE("Sem",WEEKNUM(D111))</f>
        <v>Sem17</v>
      </c>
      <c r="D111" s="4">
        <v>43578</v>
      </c>
      <c r="E111" s="4" t="s">
        <v>89</v>
      </c>
      <c r="F111" s="156" t="s">
        <v>86</v>
      </c>
      <c r="G111" s="157" t="s">
        <v>22</v>
      </c>
      <c r="H111" s="157" t="s">
        <v>23</v>
      </c>
      <c r="I111" s="157" t="s">
        <v>87</v>
      </c>
      <c r="J111" s="157" t="s">
        <v>173</v>
      </c>
      <c r="K111" s="157" t="s">
        <v>92</v>
      </c>
      <c r="L111" s="157" t="s">
        <v>119</v>
      </c>
      <c r="M111" s="157" t="s">
        <v>451</v>
      </c>
      <c r="N111" s="157" t="s">
        <v>452</v>
      </c>
      <c r="O111" s="157" t="s">
        <v>116</v>
      </c>
      <c r="P111" s="157" t="s">
        <v>453</v>
      </c>
      <c r="Q111" s="157" t="s">
        <v>454</v>
      </c>
      <c r="R111" s="475"/>
      <c r="S111" s="484" t="s">
        <v>24</v>
      </c>
      <c r="T111" s="143" t="s">
        <v>25</v>
      </c>
      <c r="Y111" s="5" t="s">
        <v>384</v>
      </c>
      <c r="AA111" s="5" t="s">
        <v>1215</v>
      </c>
      <c r="AB111" s="3" t="s">
        <v>21</v>
      </c>
      <c r="AC111" s="654" t="str">
        <f>IFERROR(VLOOKUP(AD111,AUXILIAR!$A$1:$B$13,2,FALSE)," ")</f>
        <v>A</v>
      </c>
      <c r="AD111" s="5" t="s">
        <v>127</v>
      </c>
    </row>
    <row r="112" spans="1:36" x14ac:dyDescent="0.25">
      <c r="A112" s="3">
        <f t="shared" si="34"/>
        <v>2019</v>
      </c>
      <c r="B112" s="3">
        <f t="shared" si="35"/>
        <v>4</v>
      </c>
      <c r="C112" s="3" t="str">
        <f t="shared" si="36"/>
        <v>Sem17</v>
      </c>
      <c r="D112" s="4">
        <v>43578</v>
      </c>
      <c r="E112" s="4" t="s">
        <v>89</v>
      </c>
      <c r="F112" s="156" t="s">
        <v>86</v>
      </c>
      <c r="G112" s="157" t="s">
        <v>22</v>
      </c>
      <c r="H112" s="157" t="s">
        <v>23</v>
      </c>
      <c r="I112" s="157" t="s">
        <v>87</v>
      </c>
      <c r="J112" s="157" t="s">
        <v>173</v>
      </c>
      <c r="K112" s="157" t="s">
        <v>92</v>
      </c>
      <c r="L112" s="157" t="s">
        <v>119</v>
      </c>
      <c r="M112" s="157" t="s">
        <v>451</v>
      </c>
      <c r="N112" s="157" t="s">
        <v>452</v>
      </c>
      <c r="O112" s="157" t="s">
        <v>116</v>
      </c>
      <c r="P112" s="157" t="s">
        <v>455</v>
      </c>
      <c r="Q112" s="157" t="s">
        <v>456</v>
      </c>
      <c r="R112" s="475"/>
      <c r="S112" s="484" t="s">
        <v>24</v>
      </c>
      <c r="T112" s="143" t="s">
        <v>26</v>
      </c>
      <c r="Y112" s="5" t="s">
        <v>384</v>
      </c>
      <c r="AA112" s="5" t="s">
        <v>1215</v>
      </c>
      <c r="AB112" s="3" t="s">
        <v>75</v>
      </c>
      <c r="AC112" s="654" t="str">
        <f>IFERROR(VLOOKUP(AD112,AUXILIAR!$A$1:$B$13,2,FALSE)," ")</f>
        <v>A</v>
      </c>
      <c r="AD112" s="5" t="s">
        <v>127</v>
      </c>
    </row>
    <row r="113" spans="1:30" x14ac:dyDescent="0.25">
      <c r="A113" s="3">
        <f t="shared" si="34"/>
        <v>2019</v>
      </c>
      <c r="B113" s="3">
        <f t="shared" si="35"/>
        <v>4</v>
      </c>
      <c r="C113" s="3" t="str">
        <f t="shared" si="36"/>
        <v>Sem17</v>
      </c>
      <c r="D113" s="4">
        <v>43578</v>
      </c>
      <c r="E113" s="4" t="s">
        <v>89</v>
      </c>
      <c r="F113" s="158" t="s">
        <v>86</v>
      </c>
      <c r="G113" s="159" t="s">
        <v>22</v>
      </c>
      <c r="H113" s="159" t="s">
        <v>23</v>
      </c>
      <c r="I113" s="159" t="s">
        <v>87</v>
      </c>
      <c r="J113" s="159" t="s">
        <v>173</v>
      </c>
      <c r="K113" s="159" t="s">
        <v>236</v>
      </c>
      <c r="L113" s="159" t="s">
        <v>155</v>
      </c>
      <c r="M113" s="159" t="s">
        <v>457</v>
      </c>
      <c r="N113" s="159" t="s">
        <v>458</v>
      </c>
      <c r="O113" s="159" t="s">
        <v>134</v>
      </c>
      <c r="P113" s="159" t="s">
        <v>399</v>
      </c>
      <c r="Q113" s="159" t="s">
        <v>400</v>
      </c>
      <c r="R113" s="476"/>
      <c r="S113" s="484" t="s">
        <v>24</v>
      </c>
      <c r="T113" s="143" t="s">
        <v>25</v>
      </c>
      <c r="Y113" s="5" t="s">
        <v>386</v>
      </c>
      <c r="AB113" s="3" t="s">
        <v>21</v>
      </c>
      <c r="AC113" s="654" t="str">
        <f>IFERROR(VLOOKUP(AD113,AUXILIAR!$A$1:$B$13,2,FALSE)," ")</f>
        <v xml:space="preserve"> </v>
      </c>
    </row>
    <row r="114" spans="1:30" x14ac:dyDescent="0.25">
      <c r="A114" s="3">
        <f t="shared" si="34"/>
        <v>2019</v>
      </c>
      <c r="B114" s="3">
        <f t="shared" si="35"/>
        <v>4</v>
      </c>
      <c r="C114" s="3" t="str">
        <f t="shared" si="36"/>
        <v>Sem17</v>
      </c>
      <c r="D114" s="4">
        <v>43579</v>
      </c>
      <c r="E114" s="4" t="s">
        <v>89</v>
      </c>
      <c r="F114" s="3" t="s">
        <v>86</v>
      </c>
      <c r="G114" s="136">
        <v>655</v>
      </c>
      <c r="H114" s="159" t="s">
        <v>23</v>
      </c>
      <c r="I114" s="159" t="s">
        <v>87</v>
      </c>
      <c r="J114" s="160" t="s">
        <v>113</v>
      </c>
      <c r="K114" s="157" t="s">
        <v>92</v>
      </c>
      <c r="L114" s="160" t="s">
        <v>346</v>
      </c>
      <c r="M114" s="117">
        <v>655191740189</v>
      </c>
      <c r="N114" s="160" t="s">
        <v>459</v>
      </c>
      <c r="O114" s="160" t="s">
        <v>116</v>
      </c>
      <c r="P114" s="160" t="s">
        <v>461</v>
      </c>
      <c r="Q114" s="160" t="s">
        <v>463</v>
      </c>
      <c r="S114" s="484" t="s">
        <v>24</v>
      </c>
      <c r="T114" s="143" t="s">
        <v>27</v>
      </c>
      <c r="Y114" s="5" t="s">
        <v>385</v>
      </c>
      <c r="AB114" s="3" t="s">
        <v>75</v>
      </c>
      <c r="AC114" s="654" t="str">
        <f>IFERROR(VLOOKUP(AD114,AUXILIAR!$A$1:$B$13,2,FALSE)," ")</f>
        <v xml:space="preserve"> </v>
      </c>
    </row>
    <row r="115" spans="1:30" x14ac:dyDescent="0.25">
      <c r="A115" s="3">
        <f t="shared" si="34"/>
        <v>2019</v>
      </c>
      <c r="B115" s="3">
        <f t="shared" si="35"/>
        <v>4</v>
      </c>
      <c r="C115" s="3" t="str">
        <f t="shared" si="36"/>
        <v>Sem17</v>
      </c>
      <c r="D115" s="4">
        <v>43579</v>
      </c>
      <c r="E115" s="4" t="s">
        <v>89</v>
      </c>
      <c r="F115" s="3" t="s">
        <v>86</v>
      </c>
      <c r="G115" s="136">
        <v>655</v>
      </c>
      <c r="H115" s="159" t="s">
        <v>23</v>
      </c>
      <c r="I115" s="159" t="s">
        <v>87</v>
      </c>
      <c r="J115" s="160" t="s">
        <v>254</v>
      </c>
      <c r="K115" s="157" t="s">
        <v>92</v>
      </c>
      <c r="L115" s="160" t="s">
        <v>155</v>
      </c>
      <c r="M115" s="117">
        <v>655191930023</v>
      </c>
      <c r="N115" s="160" t="s">
        <v>460</v>
      </c>
      <c r="O115" s="160" t="s">
        <v>134</v>
      </c>
      <c r="P115" s="160" t="s">
        <v>462</v>
      </c>
      <c r="Q115" s="160" t="s">
        <v>464</v>
      </c>
      <c r="S115" s="484" t="s">
        <v>24</v>
      </c>
      <c r="T115" s="143" t="s">
        <v>31</v>
      </c>
      <c r="Y115" s="5" t="s">
        <v>385</v>
      </c>
      <c r="AB115" s="3" t="s">
        <v>75</v>
      </c>
      <c r="AC115" s="654" t="str">
        <f>IFERROR(VLOOKUP(AD115,AUXILIAR!$A$1:$B$13,2,FALSE)," ")</f>
        <v xml:space="preserve"> </v>
      </c>
    </row>
    <row r="116" spans="1:30" x14ac:dyDescent="0.25">
      <c r="A116" s="3">
        <f t="shared" si="34"/>
        <v>2019</v>
      </c>
      <c r="B116" s="3">
        <f t="shared" si="35"/>
        <v>4</v>
      </c>
      <c r="C116" s="3" t="str">
        <f t="shared" si="36"/>
        <v>Sem17</v>
      </c>
      <c r="D116" s="4">
        <v>43580</v>
      </c>
      <c r="E116" s="4" t="s">
        <v>89</v>
      </c>
      <c r="F116" s="156" t="s">
        <v>86</v>
      </c>
      <c r="G116" s="157" t="s">
        <v>22</v>
      </c>
      <c r="H116" s="157" t="s">
        <v>23</v>
      </c>
      <c r="I116" s="157" t="s">
        <v>87</v>
      </c>
      <c r="J116" s="157" t="s">
        <v>254</v>
      </c>
      <c r="K116" s="157" t="s">
        <v>163</v>
      </c>
      <c r="L116" s="157" t="s">
        <v>88</v>
      </c>
      <c r="M116" s="157" t="s">
        <v>465</v>
      </c>
      <c r="N116" s="157" t="s">
        <v>466</v>
      </c>
      <c r="O116" s="157" t="s">
        <v>134</v>
      </c>
      <c r="P116" s="157" t="s">
        <v>467</v>
      </c>
      <c r="Q116" s="157" t="s">
        <v>468</v>
      </c>
      <c r="R116" s="475"/>
      <c r="S116" s="484" t="s">
        <v>24</v>
      </c>
      <c r="T116" s="143" t="s">
        <v>25</v>
      </c>
      <c r="Y116" s="5" t="s">
        <v>384</v>
      </c>
      <c r="AA116" s="5" t="s">
        <v>1215</v>
      </c>
      <c r="AB116" s="3" t="s">
        <v>21</v>
      </c>
      <c r="AC116" s="654" t="str">
        <f>IFERROR(VLOOKUP(AD116,AUXILIAR!$A$1:$B$13,2,FALSE)," ")</f>
        <v>A</v>
      </c>
      <c r="AD116" s="5" t="s">
        <v>127</v>
      </c>
    </row>
    <row r="117" spans="1:30" x14ac:dyDescent="0.25">
      <c r="A117" s="3">
        <f t="shared" si="34"/>
        <v>2019</v>
      </c>
      <c r="B117" s="3">
        <f t="shared" si="35"/>
        <v>4</v>
      </c>
      <c r="C117" s="3" t="str">
        <f t="shared" si="36"/>
        <v>Sem17</v>
      </c>
      <c r="D117" s="4">
        <v>43580</v>
      </c>
      <c r="E117" s="4" t="s">
        <v>89</v>
      </c>
      <c r="F117" s="158" t="s">
        <v>86</v>
      </c>
      <c r="G117" s="159" t="s">
        <v>22</v>
      </c>
      <c r="H117" s="159" t="s">
        <v>23</v>
      </c>
      <c r="I117" s="159" t="s">
        <v>87</v>
      </c>
      <c r="J117" s="159" t="s">
        <v>254</v>
      </c>
      <c r="K117" s="159" t="s">
        <v>163</v>
      </c>
      <c r="L117" s="159" t="s">
        <v>88</v>
      </c>
      <c r="M117" s="159" t="s">
        <v>465</v>
      </c>
      <c r="N117" s="159" t="s">
        <v>466</v>
      </c>
      <c r="O117" s="159" t="s">
        <v>134</v>
      </c>
      <c r="P117" s="159" t="s">
        <v>453</v>
      </c>
      <c r="Q117" s="159" t="s">
        <v>454</v>
      </c>
      <c r="R117" s="476"/>
      <c r="S117" s="484" t="s">
        <v>24</v>
      </c>
      <c r="T117" s="143" t="s">
        <v>25</v>
      </c>
      <c r="Y117" s="5" t="s">
        <v>384</v>
      </c>
      <c r="AA117" s="5" t="s">
        <v>1215</v>
      </c>
      <c r="AB117" s="3" t="s">
        <v>21</v>
      </c>
      <c r="AC117" s="654" t="str">
        <f>IFERROR(VLOOKUP(AD117,AUXILIAR!$A$1:$B$13,2,FALSE)," ")</f>
        <v>A</v>
      </c>
      <c r="AD117" s="5" t="s">
        <v>127</v>
      </c>
    </row>
    <row r="118" spans="1:30" x14ac:dyDescent="0.25">
      <c r="A118" s="3">
        <f t="shared" si="34"/>
        <v>2019</v>
      </c>
      <c r="B118" s="3">
        <f t="shared" si="35"/>
        <v>4</v>
      </c>
      <c r="C118" s="3" t="str">
        <f t="shared" si="36"/>
        <v>Sem17</v>
      </c>
      <c r="D118" s="4">
        <v>43581</v>
      </c>
      <c r="E118" s="4" t="s">
        <v>89</v>
      </c>
      <c r="F118" s="156" t="s">
        <v>86</v>
      </c>
      <c r="G118" s="157" t="s">
        <v>22</v>
      </c>
      <c r="H118" s="157" t="s">
        <v>23</v>
      </c>
      <c r="I118" s="157" t="s">
        <v>87</v>
      </c>
      <c r="J118" s="157" t="s">
        <v>173</v>
      </c>
      <c r="K118" s="157" t="s">
        <v>163</v>
      </c>
      <c r="L118" s="157" t="s">
        <v>174</v>
      </c>
      <c r="M118" s="157" t="s">
        <v>469</v>
      </c>
      <c r="N118" s="157" t="s">
        <v>470</v>
      </c>
      <c r="O118" s="157" t="s">
        <v>193</v>
      </c>
      <c r="P118" s="157" t="s">
        <v>471</v>
      </c>
      <c r="Q118" s="157" t="s">
        <v>472</v>
      </c>
      <c r="R118" s="475"/>
      <c r="S118" s="484" t="s">
        <v>24</v>
      </c>
      <c r="T118" s="143" t="s">
        <v>26</v>
      </c>
      <c r="Y118" s="5" t="s">
        <v>384</v>
      </c>
      <c r="AA118" s="5" t="s">
        <v>1215</v>
      </c>
      <c r="AB118" s="3" t="s">
        <v>75</v>
      </c>
      <c r="AC118" s="654" t="str">
        <f>IFERROR(VLOOKUP(AD118,AUXILIAR!$A$1:$B$13,2,FALSE)," ")</f>
        <v>A</v>
      </c>
      <c r="AD118" s="5" t="s">
        <v>127</v>
      </c>
    </row>
    <row r="119" spans="1:30" x14ac:dyDescent="0.25">
      <c r="A119" s="3">
        <f t="shared" ref="A119:A126" si="37">YEAR(D119)</f>
        <v>2019</v>
      </c>
      <c r="B119" s="3">
        <f>MONTH(D119)</f>
        <v>4</v>
      </c>
      <c r="C119" s="3" t="str">
        <f t="shared" ref="C119:C128" si="38">CONCATENATE("Sem",WEEKNUM(D119))</f>
        <v>Sem17</v>
      </c>
      <c r="D119" s="4">
        <v>43581</v>
      </c>
      <c r="E119" s="4" t="s">
        <v>89</v>
      </c>
      <c r="F119" s="156" t="s">
        <v>86</v>
      </c>
      <c r="G119" s="157" t="s">
        <v>22</v>
      </c>
      <c r="H119" s="157" t="s">
        <v>23</v>
      </c>
      <c r="I119" s="157" t="s">
        <v>87</v>
      </c>
      <c r="J119" s="157" t="s">
        <v>173</v>
      </c>
      <c r="K119" s="157" t="s">
        <v>163</v>
      </c>
      <c r="L119" s="157" t="s">
        <v>174</v>
      </c>
      <c r="M119" s="157" t="s">
        <v>469</v>
      </c>
      <c r="N119" s="157" t="s">
        <v>470</v>
      </c>
      <c r="O119" s="157" t="s">
        <v>193</v>
      </c>
      <c r="P119" s="157" t="s">
        <v>473</v>
      </c>
      <c r="Q119" s="157" t="s">
        <v>474</v>
      </c>
      <c r="R119" s="475"/>
      <c r="S119" s="484" t="s">
        <v>24</v>
      </c>
      <c r="T119" s="143" t="s">
        <v>26</v>
      </c>
      <c r="Y119" s="5" t="s">
        <v>384</v>
      </c>
      <c r="AA119" s="5" t="s">
        <v>1214</v>
      </c>
      <c r="AB119" s="3" t="s">
        <v>75</v>
      </c>
      <c r="AC119" s="654" t="str">
        <f>IFERROR(VLOOKUP(AD119,AUXILIAR!$A$1:$B$13,2,FALSE)," ")</f>
        <v>B</v>
      </c>
      <c r="AD119" s="5" t="s">
        <v>160</v>
      </c>
    </row>
    <row r="120" spans="1:30" x14ac:dyDescent="0.25">
      <c r="A120" s="3">
        <f t="shared" si="37"/>
        <v>2019</v>
      </c>
      <c r="B120" s="3">
        <f>MONTH(D120)</f>
        <v>4</v>
      </c>
      <c r="C120" s="3" t="str">
        <f t="shared" si="38"/>
        <v>Sem17</v>
      </c>
      <c r="D120" s="4">
        <v>43581</v>
      </c>
      <c r="E120" s="4" t="s">
        <v>89</v>
      </c>
      <c r="F120" s="156" t="s">
        <v>86</v>
      </c>
      <c r="G120" s="157" t="s">
        <v>22</v>
      </c>
      <c r="H120" s="157" t="s">
        <v>23</v>
      </c>
      <c r="I120" s="157" t="s">
        <v>87</v>
      </c>
      <c r="J120" s="157" t="s">
        <v>173</v>
      </c>
      <c r="K120" s="157" t="s">
        <v>163</v>
      </c>
      <c r="L120" s="157" t="s">
        <v>155</v>
      </c>
      <c r="M120" s="157" t="s">
        <v>475</v>
      </c>
      <c r="N120" s="157" t="s">
        <v>476</v>
      </c>
      <c r="O120" s="157" t="s">
        <v>218</v>
      </c>
      <c r="P120" s="157" t="s">
        <v>467</v>
      </c>
      <c r="Q120" s="157" t="s">
        <v>468</v>
      </c>
      <c r="R120" s="475"/>
      <c r="S120" s="484" t="s">
        <v>24</v>
      </c>
      <c r="T120" s="143" t="s">
        <v>25</v>
      </c>
      <c r="Y120" s="5" t="s">
        <v>384</v>
      </c>
      <c r="AA120" s="5" t="s">
        <v>1215</v>
      </c>
      <c r="AB120" s="3" t="s">
        <v>21</v>
      </c>
      <c r="AC120" s="654" t="str">
        <f>IFERROR(VLOOKUP(AD120,AUXILIAR!$A$1:$B$13,2,FALSE)," ")</f>
        <v>A</v>
      </c>
      <c r="AD120" s="5" t="s">
        <v>127</v>
      </c>
    </row>
    <row r="121" spans="1:30" x14ac:dyDescent="0.25">
      <c r="A121" s="3">
        <f t="shared" si="37"/>
        <v>2019</v>
      </c>
      <c r="B121" s="3">
        <f>MONTH(D121)</f>
        <v>4</v>
      </c>
      <c r="C121" s="3" t="str">
        <f t="shared" si="38"/>
        <v>Sem17</v>
      </c>
      <c r="D121" s="4">
        <v>43581</v>
      </c>
      <c r="E121" s="4" t="s">
        <v>89</v>
      </c>
      <c r="F121" s="156" t="s">
        <v>86</v>
      </c>
      <c r="G121" s="157" t="s">
        <v>22</v>
      </c>
      <c r="H121" s="157" t="s">
        <v>23</v>
      </c>
      <c r="I121" s="157" t="s">
        <v>87</v>
      </c>
      <c r="J121" s="157" t="s">
        <v>173</v>
      </c>
      <c r="K121" s="157" t="s">
        <v>92</v>
      </c>
      <c r="L121" s="157" t="s">
        <v>155</v>
      </c>
      <c r="M121" s="157" t="s">
        <v>477</v>
      </c>
      <c r="N121" s="157" t="s">
        <v>478</v>
      </c>
      <c r="O121" s="157" t="s">
        <v>116</v>
      </c>
      <c r="P121" s="157" t="s">
        <v>479</v>
      </c>
      <c r="Q121" s="157" t="s">
        <v>480</v>
      </c>
      <c r="R121" s="475"/>
      <c r="S121" s="484" t="s">
        <v>24</v>
      </c>
      <c r="T121" s="143" t="s">
        <v>26</v>
      </c>
      <c r="Y121" s="5" t="s">
        <v>386</v>
      </c>
      <c r="AB121" s="3" t="s">
        <v>75</v>
      </c>
      <c r="AC121" s="654" t="str">
        <f>IFERROR(VLOOKUP(AD121,AUXILIAR!$A$1:$B$13,2,FALSE)," ")</f>
        <v xml:space="preserve"> </v>
      </c>
    </row>
    <row r="122" spans="1:30" x14ac:dyDescent="0.25">
      <c r="A122" s="3">
        <f t="shared" si="37"/>
        <v>2019</v>
      </c>
      <c r="B122" s="3">
        <f>MONTH(D122)</f>
        <v>4</v>
      </c>
      <c r="C122" s="3" t="str">
        <f t="shared" si="38"/>
        <v>Sem17</v>
      </c>
      <c r="D122" s="4">
        <v>43581</v>
      </c>
      <c r="E122" s="4" t="s">
        <v>89</v>
      </c>
      <c r="F122" s="158" t="s">
        <v>86</v>
      </c>
      <c r="G122" s="159" t="s">
        <v>22</v>
      </c>
      <c r="H122" s="159" t="s">
        <v>23</v>
      </c>
      <c r="I122" s="159" t="s">
        <v>87</v>
      </c>
      <c r="J122" s="159" t="s">
        <v>173</v>
      </c>
      <c r="K122" s="159" t="s">
        <v>92</v>
      </c>
      <c r="L122" s="159" t="s">
        <v>155</v>
      </c>
      <c r="M122" s="159" t="s">
        <v>477</v>
      </c>
      <c r="N122" s="159" t="s">
        <v>478</v>
      </c>
      <c r="O122" s="159" t="s">
        <v>116</v>
      </c>
      <c r="P122" s="159" t="s">
        <v>399</v>
      </c>
      <c r="Q122" s="159" t="s">
        <v>400</v>
      </c>
      <c r="R122" s="476"/>
      <c r="S122" s="484" t="s">
        <v>24</v>
      </c>
      <c r="T122" s="143" t="s">
        <v>25</v>
      </c>
      <c r="Y122" s="5" t="s">
        <v>384</v>
      </c>
      <c r="AA122" s="5" t="s">
        <v>1214</v>
      </c>
      <c r="AB122" s="3" t="s">
        <v>21</v>
      </c>
      <c r="AC122" s="654" t="str">
        <f>IFERROR(VLOOKUP(AD122,AUXILIAR!$A$1:$B$13,2,FALSE)," ")</f>
        <v>B</v>
      </c>
      <c r="AD122" s="5" t="s">
        <v>160</v>
      </c>
    </row>
    <row r="123" spans="1:30" x14ac:dyDescent="0.25">
      <c r="A123" s="3">
        <f t="shared" si="37"/>
        <v>2019</v>
      </c>
      <c r="B123" s="3">
        <v>5</v>
      </c>
      <c r="C123" s="3" t="str">
        <f t="shared" si="38"/>
        <v>Sem18</v>
      </c>
      <c r="D123" s="4">
        <v>43584</v>
      </c>
      <c r="E123" s="4" t="s">
        <v>89</v>
      </c>
      <c r="F123" s="156" t="s">
        <v>86</v>
      </c>
      <c r="G123" s="157" t="s">
        <v>22</v>
      </c>
      <c r="H123" s="157" t="s">
        <v>23</v>
      </c>
      <c r="I123" s="157" t="s">
        <v>87</v>
      </c>
      <c r="J123" s="157" t="s">
        <v>113</v>
      </c>
      <c r="K123" s="157" t="s">
        <v>163</v>
      </c>
      <c r="L123" s="157" t="s">
        <v>174</v>
      </c>
      <c r="M123" s="157" t="s">
        <v>481</v>
      </c>
      <c r="N123" s="157" t="s">
        <v>482</v>
      </c>
      <c r="O123" s="157" t="s">
        <v>218</v>
      </c>
      <c r="P123" s="157" t="s">
        <v>467</v>
      </c>
      <c r="Q123" s="157" t="s">
        <v>468</v>
      </c>
      <c r="R123" s="475"/>
      <c r="S123" s="484" t="s">
        <v>24</v>
      </c>
      <c r="T123" s="143" t="s">
        <v>25</v>
      </c>
      <c r="Y123" s="5" t="s">
        <v>384</v>
      </c>
      <c r="AA123" s="5" t="s">
        <v>1215</v>
      </c>
      <c r="AB123" s="3" t="s">
        <v>21</v>
      </c>
      <c r="AC123" s="654" t="str">
        <f>IFERROR(VLOOKUP(AD123,AUXILIAR!$A$1:$B$13,2,FALSE)," ")</f>
        <v>A</v>
      </c>
      <c r="AD123" s="5" t="s">
        <v>127</v>
      </c>
    </row>
    <row r="124" spans="1:30" x14ac:dyDescent="0.25">
      <c r="A124" s="3">
        <f t="shared" si="37"/>
        <v>2019</v>
      </c>
      <c r="B124" s="3">
        <v>5</v>
      </c>
      <c r="C124" s="3" t="str">
        <f t="shared" si="38"/>
        <v>Sem18</v>
      </c>
      <c r="D124" s="4">
        <v>43584</v>
      </c>
      <c r="E124" s="4" t="s">
        <v>89</v>
      </c>
      <c r="F124" s="156" t="s">
        <v>86</v>
      </c>
      <c r="G124" s="157" t="s">
        <v>22</v>
      </c>
      <c r="H124" s="157" t="s">
        <v>23</v>
      </c>
      <c r="I124" s="157" t="s">
        <v>87</v>
      </c>
      <c r="J124" s="157" t="s">
        <v>113</v>
      </c>
      <c r="K124" s="157" t="s">
        <v>163</v>
      </c>
      <c r="L124" s="157" t="s">
        <v>174</v>
      </c>
      <c r="M124" s="157" t="s">
        <v>481</v>
      </c>
      <c r="N124" s="157" t="s">
        <v>482</v>
      </c>
      <c r="O124" s="157" t="s">
        <v>218</v>
      </c>
      <c r="P124" s="157" t="s">
        <v>223</v>
      </c>
      <c r="Q124" s="157" t="s">
        <v>224</v>
      </c>
      <c r="R124" s="475"/>
      <c r="S124" s="484" t="s">
        <v>24</v>
      </c>
      <c r="T124" s="143" t="s">
        <v>30</v>
      </c>
      <c r="Y124" s="5" t="s">
        <v>384</v>
      </c>
      <c r="AA124" s="5" t="s">
        <v>1213</v>
      </c>
      <c r="AB124" s="3" t="s">
        <v>75</v>
      </c>
      <c r="AC124" s="654" t="str">
        <f>IFERROR(VLOOKUP(AD124,AUXILIAR!$A$1:$B$13,2,FALSE)," ")</f>
        <v>D</v>
      </c>
      <c r="AD124" s="5" t="s">
        <v>128</v>
      </c>
    </row>
    <row r="125" spans="1:30" x14ac:dyDescent="0.25">
      <c r="A125" s="3">
        <f t="shared" si="37"/>
        <v>2019</v>
      </c>
      <c r="B125" s="3">
        <v>5</v>
      </c>
      <c r="C125" s="3" t="str">
        <f t="shared" si="38"/>
        <v>Sem18</v>
      </c>
      <c r="D125" s="4">
        <v>43584</v>
      </c>
      <c r="E125" s="4" t="s">
        <v>89</v>
      </c>
      <c r="F125" s="158" t="s">
        <v>86</v>
      </c>
      <c r="G125" s="159" t="s">
        <v>22</v>
      </c>
      <c r="H125" s="159" t="s">
        <v>23</v>
      </c>
      <c r="I125" s="159" t="s">
        <v>87</v>
      </c>
      <c r="J125" s="159" t="s">
        <v>113</v>
      </c>
      <c r="K125" s="159" t="s">
        <v>92</v>
      </c>
      <c r="L125" s="159" t="s">
        <v>346</v>
      </c>
      <c r="M125" s="159" t="s">
        <v>483</v>
      </c>
      <c r="N125" s="159" t="s">
        <v>484</v>
      </c>
      <c r="O125" s="159" t="s">
        <v>116</v>
      </c>
      <c r="P125" s="159" t="s">
        <v>485</v>
      </c>
      <c r="Q125" s="159" t="s">
        <v>486</v>
      </c>
      <c r="R125" s="476"/>
      <c r="S125" s="484" t="s">
        <v>24</v>
      </c>
      <c r="T125" s="143" t="s">
        <v>25</v>
      </c>
      <c r="Y125" s="5" t="s">
        <v>385</v>
      </c>
      <c r="AB125" s="3" t="s">
        <v>21</v>
      </c>
      <c r="AC125" s="654" t="str">
        <f>IFERROR(VLOOKUP(AD125,AUXILIAR!$A$1:$B$13,2,FALSE)," ")</f>
        <v xml:space="preserve"> </v>
      </c>
    </row>
    <row r="126" spans="1:30" x14ac:dyDescent="0.25">
      <c r="A126" s="3">
        <f t="shared" si="37"/>
        <v>2019</v>
      </c>
      <c r="B126" s="3">
        <f>MONTH(D126)</f>
        <v>5</v>
      </c>
      <c r="C126" s="3" t="str">
        <f t="shared" si="38"/>
        <v>Sem19</v>
      </c>
      <c r="D126" s="4">
        <v>43591</v>
      </c>
      <c r="E126" s="4" t="s">
        <v>89</v>
      </c>
      <c r="F126" s="156" t="s">
        <v>86</v>
      </c>
      <c r="G126" s="157" t="s">
        <v>22</v>
      </c>
      <c r="H126" s="157" t="s">
        <v>23</v>
      </c>
      <c r="I126" s="157" t="s">
        <v>87</v>
      </c>
      <c r="J126" s="157" t="s">
        <v>173</v>
      </c>
      <c r="K126" s="157" t="s">
        <v>236</v>
      </c>
      <c r="L126" s="157" t="s">
        <v>174</v>
      </c>
      <c r="M126" s="157" t="s">
        <v>566</v>
      </c>
      <c r="N126" s="157" t="s">
        <v>567</v>
      </c>
      <c r="O126" s="157" t="s">
        <v>116</v>
      </c>
      <c r="P126" s="157" t="s">
        <v>568</v>
      </c>
      <c r="Q126" s="157" t="s">
        <v>569</v>
      </c>
      <c r="R126" s="475"/>
      <c r="S126" s="484" t="s">
        <v>24</v>
      </c>
      <c r="T126" s="143" t="s">
        <v>27</v>
      </c>
      <c r="Y126" s="5" t="s">
        <v>385</v>
      </c>
      <c r="AB126" s="3" t="s">
        <v>275</v>
      </c>
      <c r="AC126" s="654" t="str">
        <f>IFERROR(VLOOKUP(AD126,AUXILIAR!$A$1:$B$13,2,FALSE)," ")</f>
        <v xml:space="preserve"> </v>
      </c>
    </row>
    <row r="127" spans="1:30" x14ac:dyDescent="0.25">
      <c r="A127" s="3">
        <f t="shared" ref="A127:A137" si="39">YEAR(D127)</f>
        <v>2019</v>
      </c>
      <c r="B127" s="3">
        <f>MONTH(D127)</f>
        <v>5</v>
      </c>
      <c r="C127" s="3" t="str">
        <f t="shared" si="38"/>
        <v>Sem19</v>
      </c>
      <c r="D127" s="4">
        <v>43591</v>
      </c>
      <c r="E127" s="4" t="s">
        <v>89</v>
      </c>
      <c r="F127" s="156" t="s">
        <v>86</v>
      </c>
      <c r="G127" s="157" t="s">
        <v>22</v>
      </c>
      <c r="H127" s="157" t="s">
        <v>23</v>
      </c>
      <c r="I127" s="157" t="s">
        <v>87</v>
      </c>
      <c r="J127" s="157" t="s">
        <v>173</v>
      </c>
      <c r="K127" s="157" t="s">
        <v>236</v>
      </c>
      <c r="L127" s="157" t="s">
        <v>174</v>
      </c>
      <c r="M127" s="157" t="s">
        <v>566</v>
      </c>
      <c r="N127" s="157" t="s">
        <v>567</v>
      </c>
      <c r="O127" s="157" t="s">
        <v>116</v>
      </c>
      <c r="P127" s="157" t="s">
        <v>570</v>
      </c>
      <c r="Q127" s="157" t="s">
        <v>571</v>
      </c>
      <c r="R127" s="475"/>
      <c r="S127" s="484" t="s">
        <v>24</v>
      </c>
      <c r="T127" s="143" t="s">
        <v>32</v>
      </c>
      <c r="Y127" s="5" t="s">
        <v>386</v>
      </c>
      <c r="AB127" s="3" t="s">
        <v>21</v>
      </c>
      <c r="AC127" s="654" t="str">
        <f>IFERROR(VLOOKUP(AD127,AUXILIAR!$A$1:$B$13,2,FALSE)," ")</f>
        <v xml:space="preserve"> </v>
      </c>
    </row>
    <row r="128" spans="1:30" x14ac:dyDescent="0.25">
      <c r="A128" s="3">
        <f t="shared" si="39"/>
        <v>2019</v>
      </c>
      <c r="B128" s="3">
        <f>MONTH(D128)</f>
        <v>5</v>
      </c>
      <c r="C128" s="3" t="str">
        <f t="shared" si="38"/>
        <v>Sem19</v>
      </c>
      <c r="D128" s="4">
        <v>43591</v>
      </c>
      <c r="E128" s="4" t="s">
        <v>89</v>
      </c>
      <c r="F128" s="158" t="s">
        <v>86</v>
      </c>
      <c r="G128" s="159" t="s">
        <v>22</v>
      </c>
      <c r="H128" s="159" t="s">
        <v>23</v>
      </c>
      <c r="I128" s="159" t="s">
        <v>87</v>
      </c>
      <c r="J128" s="159" t="s">
        <v>254</v>
      </c>
      <c r="K128" s="159" t="s">
        <v>92</v>
      </c>
      <c r="L128" s="159" t="s">
        <v>155</v>
      </c>
      <c r="M128" s="159" t="s">
        <v>572</v>
      </c>
      <c r="N128" s="159" t="s">
        <v>573</v>
      </c>
      <c r="O128" s="159" t="s">
        <v>134</v>
      </c>
      <c r="P128" s="159" t="s">
        <v>467</v>
      </c>
      <c r="Q128" s="159" t="s">
        <v>468</v>
      </c>
      <c r="R128" s="476"/>
      <c r="S128" s="484" t="s">
        <v>24</v>
      </c>
      <c r="T128" s="143" t="s">
        <v>25</v>
      </c>
      <c r="Y128" s="5" t="s">
        <v>384</v>
      </c>
      <c r="AA128" s="5" t="s">
        <v>1215</v>
      </c>
      <c r="AB128" s="3" t="s">
        <v>21</v>
      </c>
      <c r="AC128" s="654" t="str">
        <f>IFERROR(VLOOKUP(AD128,AUXILIAR!$A$1:$B$13,2,FALSE)," ")</f>
        <v>A</v>
      </c>
      <c r="AD128" s="5" t="s">
        <v>127</v>
      </c>
    </row>
    <row r="129" spans="1:36" x14ac:dyDescent="0.25">
      <c r="A129" s="259">
        <f t="shared" si="39"/>
        <v>2019</v>
      </c>
      <c r="B129" s="257">
        <f t="shared" ref="B129:B134" si="40">MONTH(D129)</f>
        <v>5</v>
      </c>
      <c r="C129" s="257" t="str">
        <f t="shared" ref="C129:C134" si="41">CONCATENATE("Sem",WEEKNUM(D129))</f>
        <v>Sem19</v>
      </c>
      <c r="D129" s="4">
        <v>43592</v>
      </c>
      <c r="E129" s="4" t="s">
        <v>89</v>
      </c>
      <c r="F129" s="156" t="s">
        <v>86</v>
      </c>
      <c r="G129" s="157" t="s">
        <v>22</v>
      </c>
      <c r="H129" s="157" t="s">
        <v>23</v>
      </c>
      <c r="I129" s="157" t="s">
        <v>87</v>
      </c>
      <c r="J129" s="157" t="s">
        <v>173</v>
      </c>
      <c r="K129" s="157" t="s">
        <v>163</v>
      </c>
      <c r="L129" s="157" t="s">
        <v>119</v>
      </c>
      <c r="M129" s="157" t="s">
        <v>578</v>
      </c>
      <c r="N129" s="157" t="s">
        <v>579</v>
      </c>
      <c r="O129" s="157" t="s">
        <v>193</v>
      </c>
      <c r="P129" s="157" t="s">
        <v>580</v>
      </c>
      <c r="Q129" s="157" t="s">
        <v>581</v>
      </c>
      <c r="R129" s="475"/>
      <c r="S129" s="484" t="s">
        <v>24</v>
      </c>
      <c r="T129" s="143" t="s">
        <v>26</v>
      </c>
      <c r="Y129" s="5" t="s">
        <v>385</v>
      </c>
      <c r="AB129" s="3" t="s">
        <v>75</v>
      </c>
      <c r="AC129" s="654" t="str">
        <f>IFERROR(VLOOKUP(AD129,AUXILIAR!$A$1:$B$13,2,FALSE)," ")</f>
        <v xml:space="preserve"> </v>
      </c>
    </row>
    <row r="130" spans="1:36" x14ac:dyDescent="0.25">
      <c r="A130" s="259">
        <f t="shared" si="39"/>
        <v>2019</v>
      </c>
      <c r="B130" s="257">
        <f t="shared" si="40"/>
        <v>5</v>
      </c>
      <c r="C130" s="257" t="str">
        <f t="shared" si="41"/>
        <v>Sem19</v>
      </c>
      <c r="D130" s="4">
        <v>43592</v>
      </c>
      <c r="E130" s="4" t="s">
        <v>89</v>
      </c>
      <c r="F130" s="156" t="s">
        <v>86</v>
      </c>
      <c r="G130" s="157" t="s">
        <v>22</v>
      </c>
      <c r="H130" s="157" t="s">
        <v>23</v>
      </c>
      <c r="I130" s="157" t="s">
        <v>87</v>
      </c>
      <c r="J130" s="157" t="s">
        <v>173</v>
      </c>
      <c r="K130" s="157" t="s">
        <v>163</v>
      </c>
      <c r="L130" s="157" t="s">
        <v>119</v>
      </c>
      <c r="M130" s="157" t="s">
        <v>578</v>
      </c>
      <c r="N130" s="157" t="s">
        <v>579</v>
      </c>
      <c r="O130" s="157" t="s">
        <v>193</v>
      </c>
      <c r="P130" s="157" t="s">
        <v>582</v>
      </c>
      <c r="Q130" s="157" t="s">
        <v>583</v>
      </c>
      <c r="R130" s="475"/>
      <c r="S130" s="484" t="s">
        <v>24</v>
      </c>
      <c r="T130" s="143" t="s">
        <v>26</v>
      </c>
      <c r="Y130" s="5" t="s">
        <v>384</v>
      </c>
      <c r="AA130" s="5" t="s">
        <v>1214</v>
      </c>
      <c r="AB130" s="3" t="s">
        <v>75</v>
      </c>
      <c r="AC130" s="654" t="str">
        <f>IFERROR(VLOOKUP(AD130,AUXILIAR!$A$1:$B$13,2,FALSE)," ")</f>
        <v>A</v>
      </c>
      <c r="AD130" s="5" t="s">
        <v>127</v>
      </c>
    </row>
    <row r="131" spans="1:36" x14ac:dyDescent="0.25">
      <c r="A131" s="259">
        <f t="shared" si="39"/>
        <v>2019</v>
      </c>
      <c r="B131" s="257">
        <f t="shared" si="40"/>
        <v>5</v>
      </c>
      <c r="C131" s="257" t="str">
        <f t="shared" si="41"/>
        <v>Sem19</v>
      </c>
      <c r="D131" s="4">
        <v>43592</v>
      </c>
      <c r="E131" s="4" t="s">
        <v>89</v>
      </c>
      <c r="F131" s="156" t="s">
        <v>86</v>
      </c>
      <c r="G131" s="157" t="s">
        <v>22</v>
      </c>
      <c r="H131" s="157" t="s">
        <v>23</v>
      </c>
      <c r="I131" s="157" t="s">
        <v>87</v>
      </c>
      <c r="J131" s="157" t="s">
        <v>173</v>
      </c>
      <c r="K131" s="157" t="s">
        <v>163</v>
      </c>
      <c r="L131" s="157" t="s">
        <v>119</v>
      </c>
      <c r="M131" s="157" t="s">
        <v>578</v>
      </c>
      <c r="N131" s="157" t="s">
        <v>579</v>
      </c>
      <c r="O131" s="157" t="s">
        <v>193</v>
      </c>
      <c r="P131" s="157" t="s">
        <v>267</v>
      </c>
      <c r="Q131" s="157" t="s">
        <v>268</v>
      </c>
      <c r="R131" s="475"/>
      <c r="S131" s="484" t="s">
        <v>24</v>
      </c>
      <c r="T131" s="143" t="s">
        <v>31</v>
      </c>
      <c r="Y131" s="5" t="s">
        <v>385</v>
      </c>
      <c r="AB131" s="3" t="s">
        <v>275</v>
      </c>
      <c r="AC131" s="654" t="str">
        <f>IFERROR(VLOOKUP(AD131,AUXILIAR!$A$1:$B$13,2,FALSE)," ")</f>
        <v xml:space="preserve"> </v>
      </c>
    </row>
    <row r="132" spans="1:36" x14ac:dyDescent="0.25">
      <c r="A132" s="259">
        <f t="shared" si="39"/>
        <v>2019</v>
      </c>
      <c r="B132" s="257">
        <f t="shared" si="40"/>
        <v>5</v>
      </c>
      <c r="C132" s="257" t="str">
        <f t="shared" si="41"/>
        <v>Sem19</v>
      </c>
      <c r="D132" s="4">
        <v>43592</v>
      </c>
      <c r="E132" s="4" t="s">
        <v>89</v>
      </c>
      <c r="F132" s="156" t="s">
        <v>86</v>
      </c>
      <c r="G132" s="157" t="s">
        <v>22</v>
      </c>
      <c r="H132" s="157" t="s">
        <v>23</v>
      </c>
      <c r="I132" s="157" t="s">
        <v>87</v>
      </c>
      <c r="J132" s="157" t="s">
        <v>173</v>
      </c>
      <c r="K132" s="157" t="s">
        <v>163</v>
      </c>
      <c r="L132" s="157" t="s">
        <v>119</v>
      </c>
      <c r="M132" s="157" t="s">
        <v>584</v>
      </c>
      <c r="N132" s="157" t="s">
        <v>585</v>
      </c>
      <c r="O132" s="157" t="s">
        <v>116</v>
      </c>
      <c r="P132" s="157" t="s">
        <v>586</v>
      </c>
      <c r="Q132" s="157" t="s">
        <v>587</v>
      </c>
      <c r="R132" s="478" t="s">
        <v>588</v>
      </c>
      <c r="S132" s="484" t="s">
        <v>24</v>
      </c>
      <c r="T132" s="143" t="s">
        <v>27</v>
      </c>
      <c r="Y132" s="5" t="s">
        <v>385</v>
      </c>
      <c r="AB132" s="3" t="s">
        <v>75</v>
      </c>
      <c r="AC132" s="654" t="str">
        <f>IFERROR(VLOOKUP(AD132,AUXILIAR!$A$1:$B$13,2,FALSE)," ")</f>
        <v xml:space="preserve"> </v>
      </c>
    </row>
    <row r="133" spans="1:36" x14ac:dyDescent="0.25">
      <c r="A133" s="259">
        <f t="shared" si="39"/>
        <v>2019</v>
      </c>
      <c r="B133" s="257">
        <f t="shared" si="40"/>
        <v>5</v>
      </c>
      <c r="C133" s="257" t="str">
        <f t="shared" si="41"/>
        <v>Sem19</v>
      </c>
      <c r="D133" s="4">
        <v>43592</v>
      </c>
      <c r="E133" s="4" t="s">
        <v>89</v>
      </c>
      <c r="F133" s="156" t="s">
        <v>86</v>
      </c>
      <c r="G133" s="157" t="s">
        <v>22</v>
      </c>
      <c r="H133" s="157" t="s">
        <v>23</v>
      </c>
      <c r="I133" s="157" t="s">
        <v>87</v>
      </c>
      <c r="J133" s="157" t="s">
        <v>173</v>
      </c>
      <c r="K133" s="157" t="s">
        <v>163</v>
      </c>
      <c r="L133" s="157" t="s">
        <v>119</v>
      </c>
      <c r="M133" s="157" t="s">
        <v>584</v>
      </c>
      <c r="N133" s="157" t="s">
        <v>585</v>
      </c>
      <c r="O133" s="157" t="s">
        <v>116</v>
      </c>
      <c r="P133" s="157" t="s">
        <v>589</v>
      </c>
      <c r="Q133" s="157" t="s">
        <v>590</v>
      </c>
      <c r="R133" s="475"/>
      <c r="S133" s="484" t="s">
        <v>24</v>
      </c>
      <c r="T133" s="143" t="s">
        <v>27</v>
      </c>
      <c r="Y133" s="5" t="s">
        <v>384</v>
      </c>
      <c r="AA133" s="5" t="s">
        <v>1213</v>
      </c>
      <c r="AB133" s="3" t="s">
        <v>75</v>
      </c>
      <c r="AC133" s="654" t="str">
        <f>IFERROR(VLOOKUP(AD133,AUXILIAR!$A$1:$B$13,2,FALSE)," ")</f>
        <v>C</v>
      </c>
      <c r="AD133" s="5" t="s">
        <v>198</v>
      </c>
    </row>
    <row r="134" spans="1:36" x14ac:dyDescent="0.25">
      <c r="A134" s="259">
        <f t="shared" si="39"/>
        <v>2019</v>
      </c>
      <c r="B134" s="257">
        <f t="shared" si="40"/>
        <v>5</v>
      </c>
      <c r="C134" s="257" t="str">
        <f t="shared" si="41"/>
        <v>Sem19</v>
      </c>
      <c r="D134" s="4">
        <v>43592</v>
      </c>
      <c r="E134" s="4" t="s">
        <v>89</v>
      </c>
      <c r="F134" s="158" t="s">
        <v>86</v>
      </c>
      <c r="G134" s="159" t="s">
        <v>22</v>
      </c>
      <c r="H134" s="159" t="s">
        <v>23</v>
      </c>
      <c r="I134" s="159" t="s">
        <v>87</v>
      </c>
      <c r="J134" s="159" t="s">
        <v>113</v>
      </c>
      <c r="K134" s="159" t="s">
        <v>92</v>
      </c>
      <c r="L134" s="159" t="s">
        <v>119</v>
      </c>
      <c r="M134" s="159" t="s">
        <v>591</v>
      </c>
      <c r="N134" s="159" t="s">
        <v>592</v>
      </c>
      <c r="O134" s="159" t="s">
        <v>152</v>
      </c>
      <c r="P134" s="159" t="s">
        <v>593</v>
      </c>
      <c r="Q134" s="159" t="s">
        <v>594</v>
      </c>
      <c r="R134" s="476"/>
      <c r="S134" s="484" t="s">
        <v>24</v>
      </c>
      <c r="T134" s="143" t="s">
        <v>27</v>
      </c>
      <c r="Y134" s="5" t="s">
        <v>385</v>
      </c>
      <c r="AB134" s="3" t="s">
        <v>75</v>
      </c>
      <c r="AC134" s="654" t="str">
        <f>IFERROR(VLOOKUP(AD134,AUXILIAR!$A$1:$B$13,2,FALSE)," ")</f>
        <v xml:space="preserve"> </v>
      </c>
    </row>
    <row r="135" spans="1:36" x14ac:dyDescent="0.25">
      <c r="A135" s="259">
        <f t="shared" si="39"/>
        <v>2019</v>
      </c>
      <c r="B135" s="258">
        <f>MONTH(D135)</f>
        <v>5</v>
      </c>
      <c r="C135" s="258" t="str">
        <f>CONCATENATE("Sem",WEEKNUM(D135))</f>
        <v>Sem19</v>
      </c>
      <c r="D135" s="4">
        <v>43593</v>
      </c>
      <c r="E135" s="4" t="s">
        <v>89</v>
      </c>
      <c r="F135" s="158" t="s">
        <v>86</v>
      </c>
      <c r="G135" s="159" t="s">
        <v>22</v>
      </c>
      <c r="H135" s="159" t="s">
        <v>23</v>
      </c>
      <c r="I135" s="159" t="s">
        <v>87</v>
      </c>
      <c r="J135" s="159" t="s">
        <v>113</v>
      </c>
      <c r="K135" s="159" t="s">
        <v>207</v>
      </c>
      <c r="L135" s="159" t="s">
        <v>88</v>
      </c>
      <c r="M135" s="159" t="s">
        <v>595</v>
      </c>
      <c r="N135" s="159" t="s">
        <v>596</v>
      </c>
      <c r="O135" s="159" t="s">
        <v>116</v>
      </c>
      <c r="P135" s="159" t="s">
        <v>597</v>
      </c>
      <c r="Q135" s="159" t="s">
        <v>598</v>
      </c>
      <c r="R135" s="476"/>
      <c r="S135" s="484" t="s">
        <v>24</v>
      </c>
      <c r="T135" s="143" t="s">
        <v>25</v>
      </c>
      <c r="Y135" s="5" t="s">
        <v>384</v>
      </c>
      <c r="AA135" s="5" t="s">
        <v>1214</v>
      </c>
      <c r="AB135" s="3" t="s">
        <v>21</v>
      </c>
      <c r="AC135" s="654" t="str">
        <f>IFERROR(VLOOKUP(AD135,AUXILIAR!$A$1:$B$13,2,FALSE)," ")</f>
        <v>A</v>
      </c>
      <c r="AD135" s="5" t="s">
        <v>127</v>
      </c>
    </row>
    <row r="136" spans="1:36" x14ac:dyDescent="0.25">
      <c r="A136" s="259">
        <f t="shared" si="39"/>
        <v>2019</v>
      </c>
      <c r="B136" s="259">
        <f>MONTH(D136)</f>
        <v>5</v>
      </c>
      <c r="C136" s="259" t="str">
        <f>CONCATENATE("Sem",WEEKNUM(D136))</f>
        <v>Sem19</v>
      </c>
      <c r="D136" s="4">
        <v>43594</v>
      </c>
      <c r="E136" s="4" t="s">
        <v>89</v>
      </c>
      <c r="F136" s="156" t="s">
        <v>86</v>
      </c>
      <c r="G136" s="157" t="s">
        <v>22</v>
      </c>
      <c r="H136" s="157" t="s">
        <v>23</v>
      </c>
      <c r="I136" s="157" t="s">
        <v>87</v>
      </c>
      <c r="J136" s="157" t="s">
        <v>173</v>
      </c>
      <c r="K136" s="157" t="s">
        <v>163</v>
      </c>
      <c r="L136" s="157" t="s">
        <v>119</v>
      </c>
      <c r="M136" s="157" t="s">
        <v>599</v>
      </c>
      <c r="N136" s="157" t="s">
        <v>600</v>
      </c>
      <c r="O136" s="157" t="s">
        <v>193</v>
      </c>
      <c r="P136" s="157" t="s">
        <v>601</v>
      </c>
      <c r="Q136" s="157" t="s">
        <v>602</v>
      </c>
      <c r="R136" s="475"/>
      <c r="S136" s="484" t="s">
        <v>24</v>
      </c>
      <c r="T136" s="143" t="s">
        <v>27</v>
      </c>
      <c r="Y136" s="5" t="s">
        <v>385</v>
      </c>
      <c r="AB136" s="3" t="s">
        <v>275</v>
      </c>
      <c r="AC136" s="654" t="str">
        <f>IFERROR(VLOOKUP(AD136,AUXILIAR!$A$1:$B$13,2,FALSE)," ")</f>
        <v xml:space="preserve"> </v>
      </c>
    </row>
    <row r="137" spans="1:36" x14ac:dyDescent="0.25">
      <c r="A137" s="259">
        <f t="shared" si="39"/>
        <v>2019</v>
      </c>
      <c r="B137" s="259">
        <f>MONTH(D137)</f>
        <v>5</v>
      </c>
      <c r="C137" s="259" t="str">
        <f>CONCATENATE("Sem",WEEKNUM(D137))</f>
        <v>Sem19</v>
      </c>
      <c r="D137" s="4">
        <v>43594</v>
      </c>
      <c r="E137" s="4" t="s">
        <v>89</v>
      </c>
      <c r="F137" s="158" t="s">
        <v>86</v>
      </c>
      <c r="G137" s="159" t="s">
        <v>22</v>
      </c>
      <c r="H137" s="159" t="s">
        <v>23</v>
      </c>
      <c r="I137" s="159" t="s">
        <v>87</v>
      </c>
      <c r="J137" s="159" t="s">
        <v>113</v>
      </c>
      <c r="K137" s="159" t="s">
        <v>92</v>
      </c>
      <c r="L137" s="159" t="s">
        <v>346</v>
      </c>
      <c r="M137" s="159" t="s">
        <v>603</v>
      </c>
      <c r="N137" s="159" t="s">
        <v>604</v>
      </c>
      <c r="O137" s="159" t="s">
        <v>116</v>
      </c>
      <c r="P137" s="159" t="s">
        <v>605</v>
      </c>
      <c r="Q137" s="159" t="s">
        <v>606</v>
      </c>
      <c r="R137" s="476"/>
      <c r="S137" s="484" t="s">
        <v>24</v>
      </c>
      <c r="T137" s="143" t="s">
        <v>25</v>
      </c>
      <c r="Y137" s="5" t="s">
        <v>384</v>
      </c>
      <c r="AA137" s="5" t="s">
        <v>1214</v>
      </c>
      <c r="AB137" s="3" t="s">
        <v>21</v>
      </c>
      <c r="AC137" s="654" t="str">
        <f>IFERROR(VLOOKUP(AD137,AUXILIAR!$A$1:$B$13,2,FALSE)," ")</f>
        <v>B</v>
      </c>
      <c r="AD137" s="5" t="s">
        <v>160</v>
      </c>
    </row>
    <row r="138" spans="1:36" x14ac:dyDescent="0.25">
      <c r="A138" s="259">
        <f t="shared" ref="A138:A150" si="42">YEAR(D138)</f>
        <v>2019</v>
      </c>
      <c r="B138" s="259">
        <f t="shared" ref="B138:B150" si="43">MONTH(D138)</f>
        <v>5</v>
      </c>
      <c r="C138" s="259" t="str">
        <f t="shared" ref="C138:C154" si="44">CONCATENATE("Sem",WEEKNUM(D138))</f>
        <v>Sem19</v>
      </c>
      <c r="D138" s="4">
        <v>43595</v>
      </c>
      <c r="E138" s="4" t="s">
        <v>89</v>
      </c>
      <c r="F138" s="156" t="s">
        <v>86</v>
      </c>
      <c r="G138" s="157" t="s">
        <v>22</v>
      </c>
      <c r="H138" s="157" t="s">
        <v>23</v>
      </c>
      <c r="I138" s="157" t="s">
        <v>87</v>
      </c>
      <c r="J138" s="157" t="s">
        <v>254</v>
      </c>
      <c r="K138" s="157" t="s">
        <v>92</v>
      </c>
      <c r="L138" s="157" t="s">
        <v>88</v>
      </c>
      <c r="M138" s="157" t="s">
        <v>610</v>
      </c>
      <c r="N138" s="157" t="s">
        <v>611</v>
      </c>
      <c r="O138" s="157" t="s">
        <v>116</v>
      </c>
      <c r="P138" s="157" t="s">
        <v>612</v>
      </c>
      <c r="Q138" s="157" t="s">
        <v>613</v>
      </c>
      <c r="R138" s="475"/>
      <c r="S138" s="484" t="s">
        <v>24</v>
      </c>
      <c r="T138" s="143" t="s">
        <v>26</v>
      </c>
      <c r="Y138" s="5" t="s">
        <v>384</v>
      </c>
      <c r="AA138" s="5" t="s">
        <v>1214</v>
      </c>
      <c r="AB138" s="3" t="s">
        <v>75</v>
      </c>
      <c r="AC138" s="654" t="str">
        <f>IFERROR(VLOOKUP(AD138,AUXILIAR!$A$1:$B$13,2,FALSE)," ")</f>
        <v>B</v>
      </c>
      <c r="AD138" s="5" t="s">
        <v>160</v>
      </c>
    </row>
    <row r="139" spans="1:36" x14ac:dyDescent="0.25">
      <c r="A139" s="259">
        <f t="shared" si="42"/>
        <v>2019</v>
      </c>
      <c r="B139" s="259">
        <f t="shared" si="43"/>
        <v>5</v>
      </c>
      <c r="C139" s="259" t="str">
        <f t="shared" si="44"/>
        <v>Sem19</v>
      </c>
      <c r="D139" s="4">
        <v>43595</v>
      </c>
      <c r="E139" s="4" t="s">
        <v>89</v>
      </c>
      <c r="F139" s="156" t="s">
        <v>86</v>
      </c>
      <c r="G139" s="157" t="s">
        <v>22</v>
      </c>
      <c r="H139" s="157" t="s">
        <v>23</v>
      </c>
      <c r="I139" s="157" t="s">
        <v>87</v>
      </c>
      <c r="J139" s="157" t="s">
        <v>254</v>
      </c>
      <c r="K139" s="157" t="s">
        <v>92</v>
      </c>
      <c r="L139" s="157" t="s">
        <v>88</v>
      </c>
      <c r="M139" s="157" t="s">
        <v>610</v>
      </c>
      <c r="N139" s="157" t="s">
        <v>611</v>
      </c>
      <c r="O139" s="157" t="s">
        <v>116</v>
      </c>
      <c r="P139" s="157" t="s">
        <v>614</v>
      </c>
      <c r="Q139" s="157" t="s">
        <v>615</v>
      </c>
      <c r="R139" s="475"/>
      <c r="S139" s="484" t="s">
        <v>24</v>
      </c>
      <c r="T139" s="143" t="s">
        <v>31</v>
      </c>
      <c r="Y139" s="5" t="s">
        <v>384</v>
      </c>
      <c r="AA139" s="5" t="s">
        <v>1213</v>
      </c>
      <c r="AB139" s="3" t="s">
        <v>148</v>
      </c>
      <c r="AC139" s="654" t="str">
        <f>IFERROR(VLOOKUP(AD139,AUXILIAR!$A$1:$B$13,2,FALSE)," ")</f>
        <v>D</v>
      </c>
      <c r="AD139" s="5" t="s">
        <v>128</v>
      </c>
    </row>
    <row r="140" spans="1:36" x14ac:dyDescent="0.25">
      <c r="A140" s="259">
        <f t="shared" si="42"/>
        <v>2019</v>
      </c>
      <c r="B140" s="259">
        <f t="shared" si="43"/>
        <v>5</v>
      </c>
      <c r="C140" s="259" t="str">
        <f t="shared" si="44"/>
        <v>Sem19</v>
      </c>
      <c r="D140" s="4">
        <v>43595</v>
      </c>
      <c r="E140" s="4" t="s">
        <v>89</v>
      </c>
      <c r="F140" s="158" t="s">
        <v>86</v>
      </c>
      <c r="G140" s="159" t="s">
        <v>22</v>
      </c>
      <c r="H140" s="159" t="s">
        <v>23</v>
      </c>
      <c r="I140" s="159" t="s">
        <v>87</v>
      </c>
      <c r="J140" s="159" t="s">
        <v>173</v>
      </c>
      <c r="K140" s="159" t="s">
        <v>236</v>
      </c>
      <c r="L140" s="159" t="s">
        <v>88</v>
      </c>
      <c r="M140" s="159" t="s">
        <v>616</v>
      </c>
      <c r="N140" s="159" t="s">
        <v>617</v>
      </c>
      <c r="O140" s="159" t="s">
        <v>152</v>
      </c>
      <c r="P140" s="159" t="s">
        <v>614</v>
      </c>
      <c r="Q140" s="159" t="s">
        <v>615</v>
      </c>
      <c r="R140" s="476"/>
      <c r="S140" s="484" t="s">
        <v>24</v>
      </c>
      <c r="T140" s="143" t="s">
        <v>31</v>
      </c>
      <c r="Y140" s="5" t="s">
        <v>384</v>
      </c>
      <c r="AA140" s="5" t="s">
        <v>1213</v>
      </c>
      <c r="AB140" s="3" t="s">
        <v>148</v>
      </c>
      <c r="AC140" s="654" t="str">
        <f>IFERROR(VLOOKUP(AD140,AUXILIAR!$A$1:$B$13,2,FALSE)," ")</f>
        <v>D</v>
      </c>
      <c r="AD140" s="5" t="s">
        <v>128</v>
      </c>
    </row>
    <row r="141" spans="1:36" x14ac:dyDescent="0.25">
      <c r="A141" s="3">
        <f t="shared" si="42"/>
        <v>2019</v>
      </c>
      <c r="B141" s="3">
        <f t="shared" si="43"/>
        <v>5</v>
      </c>
      <c r="C141" s="3" t="str">
        <f t="shared" si="44"/>
        <v>Sem20</v>
      </c>
      <c r="D141" s="4">
        <v>43598</v>
      </c>
      <c r="E141" s="4" t="s">
        <v>89</v>
      </c>
      <c r="F141" s="156" t="s">
        <v>86</v>
      </c>
      <c r="G141" s="157" t="s">
        <v>22</v>
      </c>
      <c r="H141" s="157" t="s">
        <v>23</v>
      </c>
      <c r="I141" s="157" t="s">
        <v>87</v>
      </c>
      <c r="J141" s="157" t="s">
        <v>113</v>
      </c>
      <c r="K141" s="157" t="s">
        <v>163</v>
      </c>
      <c r="L141" s="157" t="s">
        <v>88</v>
      </c>
      <c r="M141" s="157" t="s">
        <v>667</v>
      </c>
      <c r="N141" s="157" t="s">
        <v>668</v>
      </c>
      <c r="O141" s="157" t="s">
        <v>134</v>
      </c>
      <c r="P141" s="157" t="s">
        <v>669</v>
      </c>
      <c r="Q141" s="157" t="s">
        <v>670</v>
      </c>
      <c r="R141" s="475"/>
      <c r="S141" s="484" t="s">
        <v>231</v>
      </c>
      <c r="T141" s="143" t="s">
        <v>27</v>
      </c>
      <c r="Y141" s="5" t="s">
        <v>385</v>
      </c>
      <c r="AB141" s="3" t="s">
        <v>75</v>
      </c>
      <c r="AC141" s="654" t="str">
        <f>IFERROR(VLOOKUP(AD141,AUXILIAR!$A$1:$B$13,2,FALSE)," ")</f>
        <v xml:space="preserve"> </v>
      </c>
      <c r="AJ141" s="136" t="s">
        <v>29</v>
      </c>
    </row>
    <row r="142" spans="1:36" x14ac:dyDescent="0.25">
      <c r="A142" s="3">
        <f t="shared" si="42"/>
        <v>2019</v>
      </c>
      <c r="B142" s="3">
        <f t="shared" si="43"/>
        <v>5</v>
      </c>
      <c r="C142" s="3" t="str">
        <f t="shared" si="44"/>
        <v>Sem20</v>
      </c>
      <c r="D142" s="4">
        <v>43598</v>
      </c>
      <c r="E142" s="4" t="s">
        <v>89</v>
      </c>
      <c r="F142" s="158" t="s">
        <v>86</v>
      </c>
      <c r="G142" s="159" t="s">
        <v>22</v>
      </c>
      <c r="H142" s="159" t="s">
        <v>23</v>
      </c>
      <c r="I142" s="159" t="s">
        <v>87</v>
      </c>
      <c r="J142" s="159" t="s">
        <v>113</v>
      </c>
      <c r="K142" s="159" t="s">
        <v>163</v>
      </c>
      <c r="L142" s="159" t="s">
        <v>88</v>
      </c>
      <c r="M142" s="159" t="s">
        <v>667</v>
      </c>
      <c r="N142" s="159" t="s">
        <v>668</v>
      </c>
      <c r="O142" s="159" t="s">
        <v>134</v>
      </c>
      <c r="P142" s="159" t="s">
        <v>273</v>
      </c>
      <c r="Q142" s="159" t="s">
        <v>274</v>
      </c>
      <c r="R142" s="476"/>
      <c r="S142" s="484" t="s">
        <v>24</v>
      </c>
      <c r="T142" s="143" t="s">
        <v>31</v>
      </c>
      <c r="Y142" s="5" t="s">
        <v>385</v>
      </c>
      <c r="AB142" s="3" t="s">
        <v>148</v>
      </c>
      <c r="AC142" s="654" t="str">
        <f>IFERROR(VLOOKUP(AD142,AUXILIAR!$A$1:$B$13,2,FALSE)," ")</f>
        <v xml:space="preserve"> </v>
      </c>
    </row>
    <row r="143" spans="1:36" x14ac:dyDescent="0.25">
      <c r="A143" s="3">
        <f t="shared" si="42"/>
        <v>2019</v>
      </c>
      <c r="B143" s="3">
        <f t="shared" si="43"/>
        <v>5</v>
      </c>
      <c r="C143" s="3" t="str">
        <f t="shared" si="44"/>
        <v>Sem20</v>
      </c>
      <c r="D143" s="4">
        <v>43599</v>
      </c>
      <c r="E143" s="4" t="s">
        <v>89</v>
      </c>
      <c r="F143" s="158" t="s">
        <v>86</v>
      </c>
      <c r="G143" s="159" t="s">
        <v>22</v>
      </c>
      <c r="H143" s="159" t="s">
        <v>23</v>
      </c>
      <c r="I143" s="159" t="s">
        <v>87</v>
      </c>
      <c r="J143" s="159" t="s">
        <v>173</v>
      </c>
      <c r="K143" s="159" t="s">
        <v>207</v>
      </c>
      <c r="L143" s="159" t="s">
        <v>346</v>
      </c>
      <c r="M143" s="159" t="s">
        <v>677</v>
      </c>
      <c r="N143" s="159" t="s">
        <v>678</v>
      </c>
      <c r="O143" s="159" t="s">
        <v>116</v>
      </c>
      <c r="P143" s="159" t="s">
        <v>403</v>
      </c>
      <c r="Q143" s="159" t="s">
        <v>404</v>
      </c>
      <c r="R143" s="476"/>
      <c r="S143" s="484" t="s">
        <v>24</v>
      </c>
      <c r="T143" s="143" t="s">
        <v>27</v>
      </c>
      <c r="Y143" s="5" t="s">
        <v>385</v>
      </c>
      <c r="AB143" s="3" t="s">
        <v>75</v>
      </c>
      <c r="AC143" s="654" t="str">
        <f>IFERROR(VLOOKUP(AD143,AUXILIAR!$A$1:$B$13,2,FALSE)," ")</f>
        <v xml:space="preserve"> </v>
      </c>
    </row>
    <row r="144" spans="1:36" x14ac:dyDescent="0.25">
      <c r="A144" s="3">
        <f t="shared" si="42"/>
        <v>2019</v>
      </c>
      <c r="B144" s="3">
        <f t="shared" si="43"/>
        <v>5</v>
      </c>
      <c r="C144" s="3" t="str">
        <f t="shared" si="44"/>
        <v>Sem20</v>
      </c>
      <c r="D144" s="4">
        <v>43600</v>
      </c>
      <c r="E144" s="4" t="s">
        <v>89</v>
      </c>
      <c r="F144" s="156" t="s">
        <v>86</v>
      </c>
      <c r="G144" s="157" t="s">
        <v>22</v>
      </c>
      <c r="H144" s="157" t="s">
        <v>23</v>
      </c>
      <c r="I144" s="157" t="s">
        <v>87</v>
      </c>
      <c r="J144" s="157" t="s">
        <v>173</v>
      </c>
      <c r="K144" s="157" t="s">
        <v>236</v>
      </c>
      <c r="L144" s="157" t="s">
        <v>155</v>
      </c>
      <c r="M144" s="157" t="s">
        <v>679</v>
      </c>
      <c r="N144" s="157" t="s">
        <v>680</v>
      </c>
      <c r="O144" s="157" t="s">
        <v>218</v>
      </c>
      <c r="P144" s="157" t="s">
        <v>681</v>
      </c>
      <c r="Q144" s="157" t="s">
        <v>682</v>
      </c>
      <c r="R144" s="475"/>
      <c r="S144" s="484" t="s">
        <v>24</v>
      </c>
      <c r="T144" s="143" t="s">
        <v>27</v>
      </c>
      <c r="Y144" s="5" t="s">
        <v>385</v>
      </c>
      <c r="AB144" s="3" t="s">
        <v>148</v>
      </c>
      <c r="AC144" s="654" t="str">
        <f>IFERROR(VLOOKUP(AD144,AUXILIAR!$A$1:$B$13,2,FALSE)," ")</f>
        <v xml:space="preserve"> </v>
      </c>
    </row>
    <row r="145" spans="1:34" x14ac:dyDescent="0.25">
      <c r="A145" s="3">
        <f t="shared" si="42"/>
        <v>2019</v>
      </c>
      <c r="B145" s="3">
        <f t="shared" si="43"/>
        <v>5</v>
      </c>
      <c r="C145" s="3" t="str">
        <f t="shared" si="44"/>
        <v>Sem20</v>
      </c>
      <c r="D145" s="4">
        <v>43600</v>
      </c>
      <c r="E145" s="4" t="s">
        <v>89</v>
      </c>
      <c r="F145" s="156" t="s">
        <v>86</v>
      </c>
      <c r="G145" s="157" t="s">
        <v>22</v>
      </c>
      <c r="H145" s="157" t="s">
        <v>23</v>
      </c>
      <c r="I145" s="157" t="s">
        <v>87</v>
      </c>
      <c r="J145" s="157" t="s">
        <v>173</v>
      </c>
      <c r="K145" s="157" t="s">
        <v>236</v>
      </c>
      <c r="L145" s="157" t="s">
        <v>155</v>
      </c>
      <c r="M145" s="157" t="s">
        <v>679</v>
      </c>
      <c r="N145" s="157" t="s">
        <v>680</v>
      </c>
      <c r="O145" s="157" t="s">
        <v>218</v>
      </c>
      <c r="P145" s="157" t="s">
        <v>683</v>
      </c>
      <c r="Q145" s="157" t="s">
        <v>684</v>
      </c>
      <c r="R145" s="475"/>
      <c r="S145" s="484" t="s">
        <v>24</v>
      </c>
      <c r="T145" s="143" t="s">
        <v>31</v>
      </c>
      <c r="Y145" s="5" t="s">
        <v>385</v>
      </c>
      <c r="AB145" s="3" t="s">
        <v>75</v>
      </c>
      <c r="AC145" s="654" t="str">
        <f>IFERROR(VLOOKUP(AD145,AUXILIAR!$A$1:$B$13,2,FALSE)," ")</f>
        <v xml:space="preserve"> </v>
      </c>
    </row>
    <row r="146" spans="1:34" x14ac:dyDescent="0.25">
      <c r="A146" s="3">
        <f t="shared" si="42"/>
        <v>2019</v>
      </c>
      <c r="B146" s="3">
        <f t="shared" si="43"/>
        <v>5</v>
      </c>
      <c r="C146" s="3" t="str">
        <f t="shared" si="44"/>
        <v>Sem20</v>
      </c>
      <c r="D146" s="4">
        <v>43600</v>
      </c>
      <c r="E146" s="4" t="s">
        <v>89</v>
      </c>
      <c r="F146" s="158" t="s">
        <v>86</v>
      </c>
      <c r="G146" s="159" t="s">
        <v>22</v>
      </c>
      <c r="H146" s="159" t="s">
        <v>23</v>
      </c>
      <c r="I146" s="159" t="s">
        <v>87</v>
      </c>
      <c r="J146" s="159" t="s">
        <v>173</v>
      </c>
      <c r="K146" s="159" t="s">
        <v>236</v>
      </c>
      <c r="L146" s="159" t="s">
        <v>155</v>
      </c>
      <c r="M146" s="159" t="s">
        <v>679</v>
      </c>
      <c r="N146" s="159" t="s">
        <v>680</v>
      </c>
      <c r="O146" s="159" t="s">
        <v>218</v>
      </c>
      <c r="P146" s="159" t="s">
        <v>685</v>
      </c>
      <c r="Q146" s="159" t="s">
        <v>686</v>
      </c>
      <c r="R146" s="476"/>
      <c r="S146" s="484" t="s">
        <v>24</v>
      </c>
      <c r="T146" s="143" t="s">
        <v>31</v>
      </c>
      <c r="Y146" s="5" t="s">
        <v>385</v>
      </c>
      <c r="AB146" s="3" t="s">
        <v>148</v>
      </c>
      <c r="AC146" s="654" t="str">
        <f>IFERROR(VLOOKUP(AD146,AUXILIAR!$A$1:$B$13,2,FALSE)," ")</f>
        <v xml:space="preserve"> </v>
      </c>
    </row>
    <row r="147" spans="1:34" x14ac:dyDescent="0.25">
      <c r="A147" s="259">
        <f t="shared" si="42"/>
        <v>2019</v>
      </c>
      <c r="B147" s="259">
        <f t="shared" si="43"/>
        <v>5</v>
      </c>
      <c r="C147" s="259" t="str">
        <f t="shared" si="44"/>
        <v>Sem20</v>
      </c>
      <c r="D147" s="4">
        <v>43601</v>
      </c>
      <c r="E147" s="4" t="s">
        <v>89</v>
      </c>
      <c r="F147" s="156" t="s">
        <v>86</v>
      </c>
      <c r="G147" s="157" t="s">
        <v>22</v>
      </c>
      <c r="H147" s="157" t="s">
        <v>23</v>
      </c>
      <c r="I147" s="157" t="s">
        <v>87</v>
      </c>
      <c r="J147" s="157" t="s">
        <v>113</v>
      </c>
      <c r="K147" s="157" t="s">
        <v>92</v>
      </c>
      <c r="L147" s="157" t="s">
        <v>119</v>
      </c>
      <c r="M147" s="157" t="s">
        <v>693</v>
      </c>
      <c r="N147" s="157" t="s">
        <v>694</v>
      </c>
      <c r="O147" s="157" t="s">
        <v>116</v>
      </c>
      <c r="P147" s="157" t="s">
        <v>695</v>
      </c>
      <c r="Q147" s="157" t="s">
        <v>696</v>
      </c>
      <c r="R147" s="475"/>
      <c r="S147" s="484" t="s">
        <v>24</v>
      </c>
      <c r="T147" s="143" t="s">
        <v>26</v>
      </c>
      <c r="U147" s="138"/>
      <c r="V147" s="138"/>
      <c r="W147" s="138"/>
      <c r="X147" s="138"/>
      <c r="Y147" s="5" t="s">
        <v>385</v>
      </c>
      <c r="AB147" s="259" t="s">
        <v>75</v>
      </c>
      <c r="AC147" s="654" t="str">
        <f>IFERROR(VLOOKUP(AD147,AUXILIAR!$A$1:$B$13,2,FALSE)," ")</f>
        <v xml:space="preserve"> </v>
      </c>
    </row>
    <row r="148" spans="1:34" x14ac:dyDescent="0.25">
      <c r="A148" s="259">
        <f t="shared" si="42"/>
        <v>2019</v>
      </c>
      <c r="B148" s="259">
        <f t="shared" si="43"/>
        <v>5</v>
      </c>
      <c r="C148" s="259" t="str">
        <f t="shared" si="44"/>
        <v>Sem20</v>
      </c>
      <c r="D148" s="4">
        <v>43601</v>
      </c>
      <c r="E148" s="4" t="s">
        <v>89</v>
      </c>
      <c r="F148" s="156" t="s">
        <v>86</v>
      </c>
      <c r="G148" s="157" t="s">
        <v>22</v>
      </c>
      <c r="H148" s="157" t="s">
        <v>23</v>
      </c>
      <c r="I148" s="157" t="s">
        <v>87</v>
      </c>
      <c r="J148" s="157" t="s">
        <v>113</v>
      </c>
      <c r="K148" s="157" t="s">
        <v>92</v>
      </c>
      <c r="L148" s="157" t="s">
        <v>119</v>
      </c>
      <c r="M148" s="157" t="s">
        <v>693</v>
      </c>
      <c r="N148" s="157" t="s">
        <v>694</v>
      </c>
      <c r="O148" s="157" t="s">
        <v>116</v>
      </c>
      <c r="P148" s="157" t="s">
        <v>296</v>
      </c>
      <c r="Q148" s="157" t="s">
        <v>297</v>
      </c>
      <c r="R148" s="475"/>
      <c r="S148" s="484" t="s">
        <v>24</v>
      </c>
      <c r="T148" s="143" t="s">
        <v>31</v>
      </c>
      <c r="U148" s="138"/>
      <c r="V148" s="138"/>
      <c r="W148" s="138"/>
      <c r="X148" s="138"/>
      <c r="Y148" s="5" t="s">
        <v>384</v>
      </c>
      <c r="AA148" s="5" t="s">
        <v>1213</v>
      </c>
      <c r="AB148" s="259" t="s">
        <v>148</v>
      </c>
      <c r="AC148" s="654" t="str">
        <f>IFERROR(VLOOKUP(AD148,AUXILIAR!$A$1:$B$13,2,FALSE)," ")</f>
        <v>D</v>
      </c>
      <c r="AD148" s="5" t="s">
        <v>128</v>
      </c>
    </row>
    <row r="149" spans="1:34" x14ac:dyDescent="0.25">
      <c r="A149" s="259">
        <f t="shared" si="42"/>
        <v>2019</v>
      </c>
      <c r="B149" s="259">
        <f t="shared" si="43"/>
        <v>5</v>
      </c>
      <c r="C149" s="259" t="str">
        <f t="shared" si="44"/>
        <v>Sem20</v>
      </c>
      <c r="D149" s="4">
        <v>43601</v>
      </c>
      <c r="E149" s="4" t="s">
        <v>89</v>
      </c>
      <c r="F149" s="158" t="s">
        <v>86</v>
      </c>
      <c r="G149" s="159" t="s">
        <v>22</v>
      </c>
      <c r="H149" s="159" t="s">
        <v>23</v>
      </c>
      <c r="I149" s="159" t="s">
        <v>87</v>
      </c>
      <c r="J149" s="159" t="s">
        <v>113</v>
      </c>
      <c r="K149" s="159" t="s">
        <v>92</v>
      </c>
      <c r="L149" s="159" t="s">
        <v>119</v>
      </c>
      <c r="M149" s="159" t="s">
        <v>693</v>
      </c>
      <c r="N149" s="159" t="s">
        <v>694</v>
      </c>
      <c r="O149" s="159" t="s">
        <v>116</v>
      </c>
      <c r="P149" s="159" t="s">
        <v>697</v>
      </c>
      <c r="Q149" s="159" t="s">
        <v>698</v>
      </c>
      <c r="R149" s="476"/>
      <c r="S149" s="484" t="s">
        <v>24</v>
      </c>
      <c r="T149" s="143" t="s">
        <v>27</v>
      </c>
      <c r="U149" s="138"/>
      <c r="V149" s="138"/>
      <c r="W149" s="138"/>
      <c r="X149" s="138"/>
      <c r="Y149" s="5" t="s">
        <v>385</v>
      </c>
      <c r="AB149" s="259" t="s">
        <v>75</v>
      </c>
      <c r="AC149" s="654" t="str">
        <f>IFERROR(VLOOKUP(AD149,AUXILIAR!$A$1:$B$13,2,FALSE)," ")</f>
        <v xml:space="preserve"> </v>
      </c>
    </row>
    <row r="150" spans="1:34" x14ac:dyDescent="0.25">
      <c r="A150" s="3">
        <f t="shared" si="42"/>
        <v>2019</v>
      </c>
      <c r="B150" s="3">
        <f t="shared" si="43"/>
        <v>5</v>
      </c>
      <c r="C150" s="3" t="str">
        <f t="shared" si="44"/>
        <v>Sem20</v>
      </c>
      <c r="D150" s="4">
        <v>43602</v>
      </c>
      <c r="E150" s="4" t="s">
        <v>89</v>
      </c>
      <c r="F150" s="148" t="s">
        <v>86</v>
      </c>
      <c r="G150" s="149" t="s">
        <v>22</v>
      </c>
      <c r="H150" s="149" t="s">
        <v>23</v>
      </c>
      <c r="I150" s="150" t="s">
        <v>87</v>
      </c>
      <c r="J150" s="150" t="s">
        <v>173</v>
      </c>
      <c r="K150" s="149" t="s">
        <v>236</v>
      </c>
      <c r="L150" s="150" t="s">
        <v>174</v>
      </c>
      <c r="M150" s="149" t="s">
        <v>699</v>
      </c>
      <c r="N150" s="149" t="s">
        <v>700</v>
      </c>
      <c r="O150" s="150" t="s">
        <v>134</v>
      </c>
      <c r="P150" s="149" t="s">
        <v>271</v>
      </c>
      <c r="Q150" s="149" t="s">
        <v>272</v>
      </c>
      <c r="R150" s="477"/>
      <c r="S150" s="484" t="s">
        <v>24</v>
      </c>
      <c r="T150" s="143" t="s">
        <v>25</v>
      </c>
      <c r="Y150" s="5" t="s">
        <v>386</v>
      </c>
      <c r="AB150" s="3" t="s">
        <v>21</v>
      </c>
      <c r="AC150" s="654" t="str">
        <f>IFERROR(VLOOKUP(AD150,AUXILIAR!$A$1:$B$13,2,FALSE)," ")</f>
        <v xml:space="preserve"> </v>
      </c>
    </row>
    <row r="151" spans="1:34" x14ac:dyDescent="0.25">
      <c r="A151" s="259">
        <f t="shared" ref="A151:A169" si="45">YEAR(D151)</f>
        <v>2019</v>
      </c>
      <c r="B151" s="259">
        <f t="shared" ref="B151:B169" si="46">MONTH(D151)</f>
        <v>5</v>
      </c>
      <c r="C151" s="259" t="str">
        <f t="shared" si="44"/>
        <v>Sem20</v>
      </c>
      <c r="D151" s="4">
        <v>43602</v>
      </c>
      <c r="E151" s="4" t="s">
        <v>89</v>
      </c>
      <c r="F151" s="148" t="s">
        <v>86</v>
      </c>
      <c r="G151" s="149" t="s">
        <v>22</v>
      </c>
      <c r="H151" s="149" t="s">
        <v>23</v>
      </c>
      <c r="I151" s="150" t="s">
        <v>87</v>
      </c>
      <c r="J151" s="150" t="s">
        <v>173</v>
      </c>
      <c r="K151" s="149" t="s">
        <v>236</v>
      </c>
      <c r="L151" s="150" t="s">
        <v>174</v>
      </c>
      <c r="M151" s="149" t="s">
        <v>699</v>
      </c>
      <c r="N151" s="149" t="s">
        <v>700</v>
      </c>
      <c r="O151" s="150" t="s">
        <v>134</v>
      </c>
      <c r="P151" s="149" t="s">
        <v>701</v>
      </c>
      <c r="Q151" s="149" t="s">
        <v>702</v>
      </c>
      <c r="R151" s="477"/>
      <c r="S151" s="484" t="s">
        <v>24</v>
      </c>
      <c r="T151" s="143" t="s">
        <v>26</v>
      </c>
      <c r="Y151" s="5" t="s">
        <v>384</v>
      </c>
      <c r="AA151" s="5" t="s">
        <v>1214</v>
      </c>
      <c r="AB151" s="3" t="s">
        <v>148</v>
      </c>
      <c r="AC151" s="654" t="str">
        <f>IFERROR(VLOOKUP(AD151,AUXILIAR!$A$1:$B$13,2,FALSE)," ")</f>
        <v>A</v>
      </c>
      <c r="AD151" s="5" t="s">
        <v>127</v>
      </c>
    </row>
    <row r="152" spans="1:34" x14ac:dyDescent="0.25">
      <c r="A152" s="259">
        <f t="shared" si="45"/>
        <v>2019</v>
      </c>
      <c r="B152" s="259">
        <f t="shared" si="46"/>
        <v>5</v>
      </c>
      <c r="C152" s="259" t="str">
        <f t="shared" si="44"/>
        <v>Sem20</v>
      </c>
      <c r="D152" s="4">
        <v>43602</v>
      </c>
      <c r="E152" s="4" t="s">
        <v>89</v>
      </c>
      <c r="F152" s="148" t="s">
        <v>86</v>
      </c>
      <c r="G152" s="149" t="s">
        <v>22</v>
      </c>
      <c r="H152" s="149" t="s">
        <v>23</v>
      </c>
      <c r="I152" s="150" t="s">
        <v>87</v>
      </c>
      <c r="J152" s="150" t="s">
        <v>173</v>
      </c>
      <c r="K152" s="149" t="s">
        <v>236</v>
      </c>
      <c r="L152" s="150" t="s">
        <v>174</v>
      </c>
      <c r="M152" s="149" t="s">
        <v>699</v>
      </c>
      <c r="N152" s="149" t="s">
        <v>700</v>
      </c>
      <c r="O152" s="150" t="s">
        <v>134</v>
      </c>
      <c r="P152" s="149" t="s">
        <v>703</v>
      </c>
      <c r="Q152" s="149" t="s">
        <v>704</v>
      </c>
      <c r="R152" s="477"/>
      <c r="S152" s="484" t="s">
        <v>24</v>
      </c>
      <c r="T152" s="143" t="s">
        <v>26</v>
      </c>
      <c r="Y152" s="5" t="s">
        <v>386</v>
      </c>
      <c r="AB152" s="3" t="s">
        <v>75</v>
      </c>
      <c r="AC152" s="654" t="str">
        <f>IFERROR(VLOOKUP(AD152,AUXILIAR!$A$1:$B$13,2,FALSE)," ")</f>
        <v xml:space="preserve"> </v>
      </c>
    </row>
    <row r="153" spans="1:34" x14ac:dyDescent="0.25">
      <c r="A153" s="259">
        <f t="shared" si="45"/>
        <v>2019</v>
      </c>
      <c r="B153" s="259">
        <f t="shared" si="46"/>
        <v>5</v>
      </c>
      <c r="C153" s="259" t="str">
        <f t="shared" si="44"/>
        <v>Sem20</v>
      </c>
      <c r="D153" s="4">
        <v>43602</v>
      </c>
      <c r="E153" s="4" t="s">
        <v>89</v>
      </c>
      <c r="F153" s="148" t="s">
        <v>86</v>
      </c>
      <c r="G153" s="149" t="s">
        <v>22</v>
      </c>
      <c r="H153" s="149" t="s">
        <v>23</v>
      </c>
      <c r="I153" s="150" t="s">
        <v>87</v>
      </c>
      <c r="J153" s="150" t="s">
        <v>173</v>
      </c>
      <c r="K153" s="149" t="s">
        <v>236</v>
      </c>
      <c r="L153" s="150" t="s">
        <v>174</v>
      </c>
      <c r="M153" s="149" t="s">
        <v>699</v>
      </c>
      <c r="N153" s="149" t="s">
        <v>700</v>
      </c>
      <c r="O153" s="150" t="s">
        <v>134</v>
      </c>
      <c r="P153" s="149" t="s">
        <v>705</v>
      </c>
      <c r="Q153" s="149" t="s">
        <v>706</v>
      </c>
      <c r="R153" s="477"/>
      <c r="S153" s="484" t="s">
        <v>24</v>
      </c>
      <c r="T153" s="143" t="s">
        <v>25</v>
      </c>
      <c r="Y153" s="5" t="s">
        <v>384</v>
      </c>
      <c r="AA153" s="5" t="s">
        <v>1214</v>
      </c>
      <c r="AB153" s="3" t="s">
        <v>21</v>
      </c>
      <c r="AC153" s="654" t="str">
        <f>IFERROR(VLOOKUP(AD153,AUXILIAR!$A$1:$B$13,2,FALSE)," ")</f>
        <v>A</v>
      </c>
      <c r="AD153" s="5" t="s">
        <v>127</v>
      </c>
    </row>
    <row r="154" spans="1:34" x14ac:dyDescent="0.25">
      <c r="A154" s="259">
        <f t="shared" si="45"/>
        <v>2019</v>
      </c>
      <c r="B154" s="259">
        <f t="shared" si="46"/>
        <v>5</v>
      </c>
      <c r="C154" s="259" t="str">
        <f t="shared" si="44"/>
        <v>Sem20</v>
      </c>
      <c r="D154" s="4">
        <v>43602</v>
      </c>
      <c r="E154" s="4" t="s">
        <v>89</v>
      </c>
      <c r="F154" s="148" t="s">
        <v>86</v>
      </c>
      <c r="G154" s="149" t="s">
        <v>22</v>
      </c>
      <c r="H154" s="149" t="s">
        <v>23</v>
      </c>
      <c r="I154" s="150" t="s">
        <v>87</v>
      </c>
      <c r="J154" s="150" t="s">
        <v>173</v>
      </c>
      <c r="K154" s="149" t="s">
        <v>163</v>
      </c>
      <c r="L154" s="150" t="s">
        <v>119</v>
      </c>
      <c r="M154" s="149" t="s">
        <v>707</v>
      </c>
      <c r="N154" s="149" t="s">
        <v>708</v>
      </c>
      <c r="O154" s="150" t="s">
        <v>116</v>
      </c>
      <c r="P154" s="149" t="s">
        <v>709</v>
      </c>
      <c r="Q154" s="149" t="s">
        <v>710</v>
      </c>
      <c r="R154" s="477"/>
      <c r="S154" s="484" t="s">
        <v>24</v>
      </c>
      <c r="T154" s="143" t="s">
        <v>26</v>
      </c>
      <c r="Y154" s="5" t="s">
        <v>384</v>
      </c>
      <c r="AA154" s="5" t="s">
        <v>1215</v>
      </c>
      <c r="AB154" s="3" t="s">
        <v>148</v>
      </c>
      <c r="AC154" s="654" t="str">
        <f>IFERROR(VLOOKUP(AD154,AUXILIAR!$A$1:$B$13,2,FALSE)," ")</f>
        <v>B</v>
      </c>
      <c r="AD154" s="5" t="s">
        <v>160</v>
      </c>
    </row>
    <row r="155" spans="1:34" x14ac:dyDescent="0.25">
      <c r="A155" s="259">
        <f t="shared" si="45"/>
        <v>2019</v>
      </c>
      <c r="B155" s="259">
        <f t="shared" si="46"/>
        <v>5</v>
      </c>
      <c r="C155" s="259" t="str">
        <f t="shared" ref="C155:C169" si="47">CONCATENATE("Sem",WEEKNUM(D155))</f>
        <v>Sem20</v>
      </c>
      <c r="D155" s="4">
        <v>43602</v>
      </c>
      <c r="E155" s="4" t="s">
        <v>89</v>
      </c>
      <c r="F155" s="148" t="s">
        <v>86</v>
      </c>
      <c r="G155" s="149" t="s">
        <v>22</v>
      </c>
      <c r="H155" s="149" t="s">
        <v>23</v>
      </c>
      <c r="I155" s="150" t="s">
        <v>87</v>
      </c>
      <c r="J155" s="150" t="s">
        <v>173</v>
      </c>
      <c r="K155" s="149" t="s">
        <v>163</v>
      </c>
      <c r="L155" s="150" t="s">
        <v>119</v>
      </c>
      <c r="M155" s="149" t="s">
        <v>707</v>
      </c>
      <c r="N155" s="149" t="s">
        <v>708</v>
      </c>
      <c r="O155" s="150" t="s">
        <v>116</v>
      </c>
      <c r="P155" s="149" t="s">
        <v>317</v>
      </c>
      <c r="Q155" s="149" t="s">
        <v>318</v>
      </c>
      <c r="R155" s="477"/>
      <c r="S155" s="484" t="s">
        <v>24</v>
      </c>
      <c r="T155" s="143" t="s">
        <v>32</v>
      </c>
      <c r="X155" s="5"/>
      <c r="Y155" s="5" t="s">
        <v>386</v>
      </c>
      <c r="AA155" s="3"/>
      <c r="AB155" s="259" t="s">
        <v>148</v>
      </c>
      <c r="AC155" s="654" t="str">
        <f>IFERROR(VLOOKUP(AD155,AUXILIAR!$A$1:$B$13,2,FALSE)," ")</f>
        <v xml:space="preserve"> </v>
      </c>
      <c r="AG155" s="138"/>
      <c r="AH155"/>
    </row>
    <row r="156" spans="1:34" x14ac:dyDescent="0.25">
      <c r="A156" s="259">
        <f t="shared" si="45"/>
        <v>2019</v>
      </c>
      <c r="B156" s="259">
        <f t="shared" si="46"/>
        <v>5</v>
      </c>
      <c r="C156" s="259" t="str">
        <f t="shared" si="47"/>
        <v>Sem20</v>
      </c>
      <c r="D156" s="4">
        <v>43602</v>
      </c>
      <c r="E156" s="4" t="s">
        <v>89</v>
      </c>
      <c r="F156" s="343" t="s">
        <v>86</v>
      </c>
      <c r="G156" s="344" t="s">
        <v>22</v>
      </c>
      <c r="H156" s="344" t="s">
        <v>23</v>
      </c>
      <c r="I156" s="345" t="s">
        <v>87</v>
      </c>
      <c r="J156" s="345" t="s">
        <v>254</v>
      </c>
      <c r="K156" s="344" t="s">
        <v>92</v>
      </c>
      <c r="L156" s="345" t="s">
        <v>346</v>
      </c>
      <c r="M156" s="344" t="s">
        <v>711</v>
      </c>
      <c r="N156" s="344" t="s">
        <v>712</v>
      </c>
      <c r="O156" s="345" t="s">
        <v>116</v>
      </c>
      <c r="P156" s="344" t="s">
        <v>713</v>
      </c>
      <c r="Q156" s="344" t="s">
        <v>714</v>
      </c>
      <c r="R156" s="479"/>
      <c r="S156" s="484" t="s">
        <v>24</v>
      </c>
      <c r="T156" s="143" t="s">
        <v>25</v>
      </c>
      <c r="Y156" s="5" t="s">
        <v>384</v>
      </c>
      <c r="AA156" s="5" t="s">
        <v>1215</v>
      </c>
      <c r="AB156" s="3" t="s">
        <v>75</v>
      </c>
      <c r="AC156" s="654" t="str">
        <f>IFERROR(VLOOKUP(AD156,AUXILIAR!$A$1:$B$13,2,FALSE)," ")</f>
        <v>B</v>
      </c>
      <c r="AD156" s="5" t="s">
        <v>160</v>
      </c>
    </row>
    <row r="157" spans="1:34" x14ac:dyDescent="0.25">
      <c r="A157" s="3">
        <f t="shared" si="45"/>
        <v>2019</v>
      </c>
      <c r="B157" s="3">
        <f t="shared" si="46"/>
        <v>5</v>
      </c>
      <c r="C157" s="3" t="str">
        <f t="shared" si="47"/>
        <v>Sem21</v>
      </c>
      <c r="D157" s="4">
        <v>43605</v>
      </c>
      <c r="E157" s="4" t="s">
        <v>89</v>
      </c>
      <c r="F157" s="148" t="s">
        <v>86</v>
      </c>
      <c r="G157" s="149" t="s">
        <v>22</v>
      </c>
      <c r="H157" s="149" t="s">
        <v>23</v>
      </c>
      <c r="I157" s="150" t="s">
        <v>87</v>
      </c>
      <c r="J157" s="150" t="s">
        <v>113</v>
      </c>
      <c r="K157" s="149" t="s">
        <v>92</v>
      </c>
      <c r="L157" s="150" t="s">
        <v>88</v>
      </c>
      <c r="M157" s="149" t="s">
        <v>715</v>
      </c>
      <c r="N157" s="149" t="s">
        <v>716</v>
      </c>
      <c r="O157" s="150" t="s">
        <v>152</v>
      </c>
      <c r="P157" s="149" t="s">
        <v>717</v>
      </c>
      <c r="Q157" s="149" t="s">
        <v>718</v>
      </c>
      <c r="R157" s="477"/>
      <c r="S157" s="484" t="s">
        <v>24</v>
      </c>
      <c r="T157" s="143" t="s">
        <v>26</v>
      </c>
      <c r="Y157" s="5" t="s">
        <v>384</v>
      </c>
      <c r="AA157" s="5" t="s">
        <v>1214</v>
      </c>
      <c r="AB157" s="3" t="s">
        <v>75</v>
      </c>
      <c r="AC157" s="654" t="str">
        <f>IFERROR(VLOOKUP(AD157,AUXILIAR!$A$1:$B$13,2,FALSE)," ")</f>
        <v>A</v>
      </c>
      <c r="AD157" s="5" t="s">
        <v>127</v>
      </c>
    </row>
    <row r="158" spans="1:34" x14ac:dyDescent="0.25">
      <c r="A158" s="259">
        <f t="shared" si="45"/>
        <v>2019</v>
      </c>
      <c r="B158" s="259">
        <f t="shared" si="46"/>
        <v>5</v>
      </c>
      <c r="C158" s="259" t="str">
        <f t="shared" si="47"/>
        <v>Sem21</v>
      </c>
      <c r="D158" s="4">
        <v>43605</v>
      </c>
      <c r="E158" s="4" t="s">
        <v>89</v>
      </c>
      <c r="F158" s="148" t="s">
        <v>86</v>
      </c>
      <c r="G158" s="149" t="s">
        <v>22</v>
      </c>
      <c r="H158" s="149" t="s">
        <v>23</v>
      </c>
      <c r="I158" s="150" t="s">
        <v>87</v>
      </c>
      <c r="J158" s="150" t="s">
        <v>113</v>
      </c>
      <c r="K158" s="149" t="s">
        <v>92</v>
      </c>
      <c r="L158" s="150" t="s">
        <v>88</v>
      </c>
      <c r="M158" s="149" t="s">
        <v>715</v>
      </c>
      <c r="N158" s="149" t="s">
        <v>716</v>
      </c>
      <c r="O158" s="150" t="s">
        <v>152</v>
      </c>
      <c r="P158" s="149" t="s">
        <v>719</v>
      </c>
      <c r="Q158" s="149" t="s">
        <v>720</v>
      </c>
      <c r="R158" s="477"/>
      <c r="S158" s="484" t="s">
        <v>24</v>
      </c>
      <c r="T158" s="143" t="s">
        <v>32</v>
      </c>
      <c r="Y158" s="5" t="s">
        <v>385</v>
      </c>
      <c r="AB158" s="3" t="s">
        <v>148</v>
      </c>
      <c r="AC158" s="654" t="str">
        <f>IFERROR(VLOOKUP(AD158,AUXILIAR!$A$1:$B$13,2,FALSE)," ")</f>
        <v xml:space="preserve"> </v>
      </c>
    </row>
    <row r="159" spans="1:34" x14ac:dyDescent="0.25">
      <c r="A159" s="259">
        <f t="shared" si="45"/>
        <v>2019</v>
      </c>
      <c r="B159" s="259">
        <f t="shared" si="46"/>
        <v>5</v>
      </c>
      <c r="C159" s="259" t="str">
        <f t="shared" si="47"/>
        <v>Sem21</v>
      </c>
      <c r="D159" s="4">
        <v>43605</v>
      </c>
      <c r="E159" s="4" t="s">
        <v>89</v>
      </c>
      <c r="F159" s="343" t="s">
        <v>86</v>
      </c>
      <c r="G159" s="344" t="s">
        <v>22</v>
      </c>
      <c r="H159" s="344" t="s">
        <v>23</v>
      </c>
      <c r="I159" s="345" t="s">
        <v>87</v>
      </c>
      <c r="J159" s="345" t="s">
        <v>173</v>
      </c>
      <c r="K159" s="344" t="s">
        <v>236</v>
      </c>
      <c r="L159" s="345" t="s">
        <v>88</v>
      </c>
      <c r="M159" s="344" t="s">
        <v>721</v>
      </c>
      <c r="N159" s="344" t="s">
        <v>722</v>
      </c>
      <c r="O159" s="345" t="s">
        <v>116</v>
      </c>
      <c r="P159" s="344" t="s">
        <v>723</v>
      </c>
      <c r="Q159" s="344" t="s">
        <v>724</v>
      </c>
      <c r="R159" s="479"/>
      <c r="S159" s="484" t="s">
        <v>24</v>
      </c>
      <c r="T159" s="143" t="s">
        <v>31</v>
      </c>
      <c r="Y159" s="5" t="s">
        <v>386</v>
      </c>
      <c r="AB159" s="3" t="s">
        <v>148</v>
      </c>
      <c r="AC159" s="654" t="str">
        <f>IFERROR(VLOOKUP(AD159,AUXILIAR!$A$1:$B$13,2,FALSE)," ")</f>
        <v xml:space="preserve"> </v>
      </c>
    </row>
    <row r="160" spans="1:34" x14ac:dyDescent="0.25">
      <c r="A160" s="259">
        <f t="shared" si="45"/>
        <v>2019</v>
      </c>
      <c r="B160" s="259">
        <f t="shared" si="46"/>
        <v>5</v>
      </c>
      <c r="C160" s="259" t="str">
        <f t="shared" si="47"/>
        <v>Sem21</v>
      </c>
      <c r="D160" s="4">
        <v>43606</v>
      </c>
      <c r="E160" s="4" t="s">
        <v>89</v>
      </c>
      <c r="F160" s="148" t="s">
        <v>86</v>
      </c>
      <c r="G160" s="149" t="s">
        <v>22</v>
      </c>
      <c r="H160" s="149" t="s">
        <v>23</v>
      </c>
      <c r="I160" s="150" t="s">
        <v>725</v>
      </c>
      <c r="J160" s="150" t="s">
        <v>113</v>
      </c>
      <c r="K160" s="149" t="s">
        <v>92</v>
      </c>
      <c r="L160" s="150" t="s">
        <v>346</v>
      </c>
      <c r="M160" s="149" t="s">
        <v>726</v>
      </c>
      <c r="N160" s="149" t="s">
        <v>727</v>
      </c>
      <c r="O160" s="150" t="s">
        <v>193</v>
      </c>
      <c r="P160" s="149" t="s">
        <v>728</v>
      </c>
      <c r="Q160" s="149" t="s">
        <v>729</v>
      </c>
      <c r="R160" s="477"/>
      <c r="S160" s="484" t="s">
        <v>24</v>
      </c>
      <c r="T160" s="143" t="s">
        <v>25</v>
      </c>
      <c r="X160" s="5"/>
      <c r="Y160" s="5" t="s">
        <v>384</v>
      </c>
      <c r="AA160" s="3" t="s">
        <v>1214</v>
      </c>
      <c r="AB160" s="259" t="s">
        <v>21</v>
      </c>
      <c r="AC160" s="654" t="str">
        <f>IFERROR(VLOOKUP(AD160,AUXILIAR!$A$1:$B$13,2,FALSE)," ")</f>
        <v>A</v>
      </c>
      <c r="AD160" s="5" t="s">
        <v>127</v>
      </c>
      <c r="AG160" s="138"/>
      <c r="AH160"/>
    </row>
    <row r="161" spans="1:34" x14ac:dyDescent="0.25">
      <c r="A161" s="259">
        <f t="shared" si="45"/>
        <v>2019</v>
      </c>
      <c r="B161" s="259">
        <f t="shared" si="46"/>
        <v>5</v>
      </c>
      <c r="C161" s="259" t="str">
        <f t="shared" si="47"/>
        <v>Sem21</v>
      </c>
      <c r="D161" s="4">
        <v>43606</v>
      </c>
      <c r="E161" s="4" t="s">
        <v>89</v>
      </c>
      <c r="F161" s="343" t="s">
        <v>86</v>
      </c>
      <c r="G161" s="344" t="s">
        <v>22</v>
      </c>
      <c r="H161" s="344" t="s">
        <v>23</v>
      </c>
      <c r="I161" s="345" t="s">
        <v>87</v>
      </c>
      <c r="J161" s="345" t="s">
        <v>173</v>
      </c>
      <c r="K161" s="344" t="s">
        <v>163</v>
      </c>
      <c r="L161" s="345" t="s">
        <v>119</v>
      </c>
      <c r="M161" s="344" t="s">
        <v>730</v>
      </c>
      <c r="N161" s="344" t="s">
        <v>731</v>
      </c>
      <c r="O161" s="345" t="s">
        <v>193</v>
      </c>
      <c r="P161" s="344" t="s">
        <v>732</v>
      </c>
      <c r="Q161" s="344" t="s">
        <v>733</v>
      </c>
      <c r="R161" s="479"/>
      <c r="S161" s="484" t="s">
        <v>24</v>
      </c>
      <c r="T161" s="143" t="s">
        <v>26</v>
      </c>
      <c r="X161" s="5"/>
      <c r="Y161" s="5" t="s">
        <v>384</v>
      </c>
      <c r="AA161" s="3" t="s">
        <v>1215</v>
      </c>
      <c r="AB161" s="259" t="s">
        <v>75</v>
      </c>
      <c r="AC161" s="654" t="str">
        <f>IFERROR(VLOOKUP(AD161,AUXILIAR!$A$1:$B$13,2,FALSE)," ")</f>
        <v>B</v>
      </c>
      <c r="AD161" s="5" t="s">
        <v>160</v>
      </c>
      <c r="AG161" s="138"/>
      <c r="AH161"/>
    </row>
    <row r="162" spans="1:34" x14ac:dyDescent="0.25">
      <c r="A162" s="259">
        <f t="shared" si="45"/>
        <v>2019</v>
      </c>
      <c r="B162" s="259">
        <f t="shared" si="46"/>
        <v>5</v>
      </c>
      <c r="C162" s="259" t="str">
        <f t="shared" si="47"/>
        <v>Sem21</v>
      </c>
      <c r="D162" s="4">
        <v>43607</v>
      </c>
      <c r="E162" s="4" t="s">
        <v>89</v>
      </c>
      <c r="F162" s="148" t="s">
        <v>86</v>
      </c>
      <c r="G162" s="149" t="s">
        <v>22</v>
      </c>
      <c r="H162" s="149" t="s">
        <v>23</v>
      </c>
      <c r="I162" s="150" t="s">
        <v>87</v>
      </c>
      <c r="J162" s="150" t="s">
        <v>173</v>
      </c>
      <c r="K162" s="149" t="s">
        <v>236</v>
      </c>
      <c r="L162" s="150" t="s">
        <v>119</v>
      </c>
      <c r="M162" s="149" t="s">
        <v>736</v>
      </c>
      <c r="N162" s="149" t="s">
        <v>737</v>
      </c>
      <c r="O162" s="150" t="s">
        <v>116</v>
      </c>
      <c r="P162" s="350" t="s">
        <v>741</v>
      </c>
      <c r="Q162" s="350" t="s">
        <v>740</v>
      </c>
      <c r="R162" s="477"/>
      <c r="S162" s="484" t="s">
        <v>24</v>
      </c>
      <c r="T162" s="143" t="s">
        <v>25</v>
      </c>
      <c r="X162" s="5"/>
      <c r="Y162" s="5" t="s">
        <v>384</v>
      </c>
      <c r="AA162" s="3" t="s">
        <v>1215</v>
      </c>
      <c r="AB162" s="259" t="s">
        <v>75</v>
      </c>
      <c r="AC162" s="654" t="str">
        <f>IFERROR(VLOOKUP(AD162,AUXILIAR!$A$1:$B$13,2,FALSE)," ")</f>
        <v>A</v>
      </c>
      <c r="AD162" s="5" t="s">
        <v>127</v>
      </c>
      <c r="AG162" s="138"/>
      <c r="AH162"/>
    </row>
    <row r="163" spans="1:34" x14ac:dyDescent="0.25">
      <c r="A163" s="259">
        <f t="shared" si="45"/>
        <v>2019</v>
      </c>
      <c r="B163" s="259">
        <f t="shared" si="46"/>
        <v>5</v>
      </c>
      <c r="C163" s="259" t="str">
        <f t="shared" si="47"/>
        <v>Sem21</v>
      </c>
      <c r="D163" s="4">
        <v>43607</v>
      </c>
      <c r="E163" s="4" t="s">
        <v>89</v>
      </c>
      <c r="F163" s="343" t="s">
        <v>86</v>
      </c>
      <c r="G163" s="344" t="s">
        <v>22</v>
      </c>
      <c r="H163" s="344" t="s">
        <v>23</v>
      </c>
      <c r="I163" s="345" t="s">
        <v>87</v>
      </c>
      <c r="J163" s="345" t="s">
        <v>173</v>
      </c>
      <c r="K163" s="344" t="s">
        <v>236</v>
      </c>
      <c r="L163" s="345" t="s">
        <v>119</v>
      </c>
      <c r="M163" s="344" t="s">
        <v>736</v>
      </c>
      <c r="N163" s="344" t="s">
        <v>737</v>
      </c>
      <c r="O163" s="345" t="s">
        <v>116</v>
      </c>
      <c r="P163" s="344" t="s">
        <v>738</v>
      </c>
      <c r="Q163" s="344" t="s">
        <v>739</v>
      </c>
      <c r="R163" s="479"/>
      <c r="S163" s="484" t="s">
        <v>24</v>
      </c>
      <c r="T163" s="143" t="s">
        <v>25</v>
      </c>
      <c r="X163" s="5"/>
      <c r="Y163" s="5" t="s">
        <v>386</v>
      </c>
      <c r="AA163" s="3"/>
      <c r="AB163" s="259" t="s">
        <v>21</v>
      </c>
      <c r="AC163" s="654" t="str">
        <f>IFERROR(VLOOKUP(AD163,AUXILIAR!$A$1:$B$13,2,FALSE)," ")</f>
        <v xml:space="preserve"> </v>
      </c>
      <c r="AG163" s="138"/>
      <c r="AH163"/>
    </row>
    <row r="164" spans="1:34" x14ac:dyDescent="0.25">
      <c r="A164" s="259">
        <f t="shared" si="45"/>
        <v>2019</v>
      </c>
      <c r="B164" s="259">
        <f t="shared" si="46"/>
        <v>5</v>
      </c>
      <c r="C164" s="259" t="str">
        <f t="shared" si="47"/>
        <v>Sem21</v>
      </c>
      <c r="D164" s="4">
        <v>43608</v>
      </c>
      <c r="E164" s="4" t="s">
        <v>89</v>
      </c>
      <c r="F164" s="148" t="s">
        <v>86</v>
      </c>
      <c r="G164" s="149" t="s">
        <v>22</v>
      </c>
      <c r="H164" s="149" t="s">
        <v>23</v>
      </c>
      <c r="I164" s="150" t="s">
        <v>87</v>
      </c>
      <c r="J164" s="150" t="s">
        <v>113</v>
      </c>
      <c r="K164" s="149" t="s">
        <v>163</v>
      </c>
      <c r="L164" s="150" t="s">
        <v>88</v>
      </c>
      <c r="M164" s="149" t="s">
        <v>748</v>
      </c>
      <c r="N164" s="149" t="s">
        <v>749</v>
      </c>
      <c r="O164" s="150" t="s">
        <v>116</v>
      </c>
      <c r="P164" s="149" t="s">
        <v>570</v>
      </c>
      <c r="Q164" s="149" t="s">
        <v>571</v>
      </c>
      <c r="R164" s="477"/>
      <c r="S164" s="484" t="s">
        <v>24</v>
      </c>
      <c r="T164" s="143" t="s">
        <v>32</v>
      </c>
      <c r="X164" s="5"/>
      <c r="Y164" s="5" t="s">
        <v>384</v>
      </c>
      <c r="AA164" s="3" t="s">
        <v>1215</v>
      </c>
      <c r="AB164" s="259" t="s">
        <v>21</v>
      </c>
      <c r="AC164" s="654" t="str">
        <f>IFERROR(VLOOKUP(AD164,AUXILIAR!$A$1:$B$13,2,FALSE)," ")</f>
        <v>B</v>
      </c>
      <c r="AD164" s="5" t="s">
        <v>160</v>
      </c>
      <c r="AG164" s="138"/>
      <c r="AH164"/>
    </row>
    <row r="165" spans="1:34" x14ac:dyDescent="0.25">
      <c r="A165" s="259">
        <f t="shared" si="45"/>
        <v>2019</v>
      </c>
      <c r="B165" s="259">
        <f t="shared" si="46"/>
        <v>5</v>
      </c>
      <c r="C165" s="259" t="str">
        <f t="shared" si="47"/>
        <v>Sem21</v>
      </c>
      <c r="D165" s="4">
        <v>43608</v>
      </c>
      <c r="E165" s="4" t="s">
        <v>89</v>
      </c>
      <c r="F165" s="148" t="s">
        <v>86</v>
      </c>
      <c r="G165" s="149" t="s">
        <v>22</v>
      </c>
      <c r="H165" s="149" t="s">
        <v>23</v>
      </c>
      <c r="I165" s="150" t="s">
        <v>87</v>
      </c>
      <c r="J165" s="150" t="s">
        <v>113</v>
      </c>
      <c r="K165" s="149" t="s">
        <v>163</v>
      </c>
      <c r="L165" s="150" t="s">
        <v>88</v>
      </c>
      <c r="M165" s="149" t="s">
        <v>748</v>
      </c>
      <c r="N165" s="149" t="s">
        <v>749</v>
      </c>
      <c r="O165" s="150" t="s">
        <v>116</v>
      </c>
      <c r="P165" s="149" t="s">
        <v>750</v>
      </c>
      <c r="Q165" s="149" t="s">
        <v>751</v>
      </c>
      <c r="R165" s="477"/>
      <c r="S165" s="484" t="s">
        <v>24</v>
      </c>
      <c r="T165" s="143" t="s">
        <v>27</v>
      </c>
      <c r="X165" s="5"/>
      <c r="Y165" s="5" t="s">
        <v>385</v>
      </c>
      <c r="AA165" s="3"/>
      <c r="AB165" s="259" t="s">
        <v>148</v>
      </c>
      <c r="AC165" s="654" t="str">
        <f>IFERROR(VLOOKUP(AD165,AUXILIAR!$A$1:$B$13,2,FALSE)," ")</f>
        <v xml:space="preserve"> </v>
      </c>
      <c r="AG165" s="138"/>
      <c r="AH165"/>
    </row>
    <row r="166" spans="1:34" x14ac:dyDescent="0.25">
      <c r="A166" s="259">
        <f t="shared" si="45"/>
        <v>2019</v>
      </c>
      <c r="B166" s="259">
        <f t="shared" si="46"/>
        <v>5</v>
      </c>
      <c r="C166" s="259" t="str">
        <f t="shared" si="47"/>
        <v>Sem21</v>
      </c>
      <c r="D166" s="4">
        <v>43608</v>
      </c>
      <c r="E166" s="4" t="s">
        <v>89</v>
      </c>
      <c r="F166" s="148" t="s">
        <v>86</v>
      </c>
      <c r="G166" s="149" t="s">
        <v>22</v>
      </c>
      <c r="H166" s="149" t="s">
        <v>23</v>
      </c>
      <c r="I166" s="150" t="s">
        <v>87</v>
      </c>
      <c r="J166" s="150" t="s">
        <v>113</v>
      </c>
      <c r="K166" s="149" t="s">
        <v>163</v>
      </c>
      <c r="L166" s="150" t="s">
        <v>88</v>
      </c>
      <c r="M166" s="149" t="s">
        <v>748</v>
      </c>
      <c r="N166" s="149" t="s">
        <v>749</v>
      </c>
      <c r="O166" s="150" t="s">
        <v>116</v>
      </c>
      <c r="P166" s="149" t="s">
        <v>752</v>
      </c>
      <c r="Q166" s="149" t="s">
        <v>753</v>
      </c>
      <c r="R166" s="477"/>
      <c r="S166" s="484" t="s">
        <v>24</v>
      </c>
      <c r="T166" s="143" t="s">
        <v>26</v>
      </c>
      <c r="X166" s="5"/>
      <c r="Y166" s="5" t="s">
        <v>384</v>
      </c>
      <c r="AA166" s="3" t="s">
        <v>1214</v>
      </c>
      <c r="AB166" s="259" t="s">
        <v>75</v>
      </c>
      <c r="AC166" s="654" t="str">
        <f>IFERROR(VLOOKUP(AD166,AUXILIAR!$A$1:$B$13,2,FALSE)," ")</f>
        <v>A</v>
      </c>
      <c r="AD166" s="5" t="s">
        <v>127</v>
      </c>
      <c r="AG166" s="138"/>
      <c r="AH166"/>
    </row>
    <row r="167" spans="1:34" x14ac:dyDescent="0.25">
      <c r="A167" s="259">
        <f t="shared" si="45"/>
        <v>2019</v>
      </c>
      <c r="B167" s="259">
        <f t="shared" si="46"/>
        <v>5</v>
      </c>
      <c r="C167" s="259" t="str">
        <f t="shared" si="47"/>
        <v>Sem21</v>
      </c>
      <c r="D167" s="4">
        <v>43608</v>
      </c>
      <c r="E167" s="4" t="s">
        <v>89</v>
      </c>
      <c r="F167" s="148" t="s">
        <v>86</v>
      </c>
      <c r="G167" s="149" t="s">
        <v>22</v>
      </c>
      <c r="H167" s="149" t="s">
        <v>23</v>
      </c>
      <c r="I167" s="150" t="s">
        <v>87</v>
      </c>
      <c r="J167" s="150" t="s">
        <v>113</v>
      </c>
      <c r="K167" s="149" t="s">
        <v>92</v>
      </c>
      <c r="L167" s="150" t="s">
        <v>119</v>
      </c>
      <c r="M167" s="149" t="s">
        <v>754</v>
      </c>
      <c r="N167" s="149" t="s">
        <v>755</v>
      </c>
      <c r="O167" s="150" t="s">
        <v>116</v>
      </c>
      <c r="P167" s="149" t="s">
        <v>756</v>
      </c>
      <c r="Q167" s="149" t="s">
        <v>757</v>
      </c>
      <c r="R167" s="477"/>
      <c r="S167" s="484" t="s">
        <v>24</v>
      </c>
      <c r="T167" s="143" t="s">
        <v>27</v>
      </c>
      <c r="X167" s="5"/>
      <c r="Y167" s="5" t="s">
        <v>386</v>
      </c>
      <c r="AA167" s="3"/>
      <c r="AB167" s="259" t="s">
        <v>148</v>
      </c>
      <c r="AC167" s="654" t="str">
        <f>IFERROR(VLOOKUP(AD167,AUXILIAR!$A$1:$B$13,2,FALSE)," ")</f>
        <v xml:space="preserve"> </v>
      </c>
      <c r="AG167" s="138"/>
      <c r="AH167"/>
    </row>
    <row r="168" spans="1:34" x14ac:dyDescent="0.25">
      <c r="A168" s="259">
        <f t="shared" si="45"/>
        <v>2019</v>
      </c>
      <c r="B168" s="259">
        <f t="shared" si="46"/>
        <v>5</v>
      </c>
      <c r="C168" s="259" t="str">
        <f t="shared" si="47"/>
        <v>Sem21</v>
      </c>
      <c r="D168" s="4">
        <v>43608</v>
      </c>
      <c r="E168" s="4" t="s">
        <v>89</v>
      </c>
      <c r="F168" s="343" t="s">
        <v>86</v>
      </c>
      <c r="G168" s="344" t="s">
        <v>22</v>
      </c>
      <c r="H168" s="344" t="s">
        <v>23</v>
      </c>
      <c r="I168" s="345" t="s">
        <v>87</v>
      </c>
      <c r="J168" s="345" t="s">
        <v>173</v>
      </c>
      <c r="K168" s="344" t="s">
        <v>207</v>
      </c>
      <c r="L168" s="345" t="s">
        <v>119</v>
      </c>
      <c r="M168" s="344" t="s">
        <v>758</v>
      </c>
      <c r="N168" s="344" t="s">
        <v>759</v>
      </c>
      <c r="O168" s="345" t="s">
        <v>116</v>
      </c>
      <c r="P168" s="344" t="s">
        <v>760</v>
      </c>
      <c r="Q168" s="344" t="s">
        <v>761</v>
      </c>
      <c r="R168" s="479"/>
      <c r="S168" s="484" t="s">
        <v>24</v>
      </c>
      <c r="T168" s="143" t="s">
        <v>26</v>
      </c>
      <c r="X168" s="5"/>
      <c r="Y168" s="5" t="s">
        <v>386</v>
      </c>
      <c r="AA168" s="3"/>
      <c r="AB168" s="259" t="s">
        <v>75</v>
      </c>
      <c r="AC168" s="654" t="str">
        <f>IFERROR(VLOOKUP(AD168,AUXILIAR!$A$1:$B$13,2,FALSE)," ")</f>
        <v xml:space="preserve"> </v>
      </c>
      <c r="AG168" s="138"/>
      <c r="AH168"/>
    </row>
    <row r="169" spans="1:34" s="138" customFormat="1" x14ac:dyDescent="0.25">
      <c r="A169" s="259">
        <f t="shared" si="45"/>
        <v>2019</v>
      </c>
      <c r="B169" s="259">
        <f t="shared" si="46"/>
        <v>6</v>
      </c>
      <c r="C169" s="259" t="str">
        <f t="shared" si="47"/>
        <v>Sem26</v>
      </c>
      <c r="D169" s="4">
        <v>43640</v>
      </c>
      <c r="E169" s="4" t="s">
        <v>89</v>
      </c>
      <c r="F169" s="148" t="s">
        <v>86</v>
      </c>
      <c r="G169" s="149" t="s">
        <v>22</v>
      </c>
      <c r="H169" s="149" t="s">
        <v>23</v>
      </c>
      <c r="I169" s="150" t="s">
        <v>87</v>
      </c>
      <c r="J169" s="150" t="s">
        <v>254</v>
      </c>
      <c r="K169" s="149" t="s">
        <v>92</v>
      </c>
      <c r="L169" s="150" t="s">
        <v>88</v>
      </c>
      <c r="M169" s="149" t="s">
        <v>844</v>
      </c>
      <c r="N169" s="149" t="s">
        <v>850</v>
      </c>
      <c r="O169" s="150" t="s">
        <v>116</v>
      </c>
      <c r="P169" s="149" t="s">
        <v>851</v>
      </c>
      <c r="Q169" s="149" t="s">
        <v>845</v>
      </c>
      <c r="R169" s="477"/>
      <c r="S169" s="484" t="s">
        <v>24</v>
      </c>
      <c r="T169" s="143" t="s">
        <v>26</v>
      </c>
      <c r="Y169" s="5" t="s">
        <v>384</v>
      </c>
      <c r="Z169" s="5"/>
      <c r="AA169" s="5" t="s">
        <v>1215</v>
      </c>
      <c r="AB169" s="259" t="s">
        <v>75</v>
      </c>
      <c r="AC169" s="654" t="str">
        <f>IFERROR(VLOOKUP(AD169,AUXILIAR!$A$1:$B$13,2,FALSE)," ")</f>
        <v>A</v>
      </c>
      <c r="AD169" s="5" t="s">
        <v>127</v>
      </c>
      <c r="AF169" s="646"/>
    </row>
    <row r="170" spans="1:34" x14ac:dyDescent="0.25">
      <c r="A170" s="259">
        <f t="shared" ref="A170:A171" si="48">YEAR(D170)</f>
        <v>2019</v>
      </c>
      <c r="B170" s="259">
        <f t="shared" ref="B170:B171" si="49">MONTH(D170)</f>
        <v>6</v>
      </c>
      <c r="C170" s="259" t="str">
        <f t="shared" ref="C170:C171" si="50">CONCATENATE("Sem",WEEKNUM(D170))</f>
        <v>Sem26</v>
      </c>
      <c r="D170" s="4">
        <v>43640</v>
      </c>
      <c r="E170" s="4" t="s">
        <v>89</v>
      </c>
      <c r="F170" s="343" t="s">
        <v>86</v>
      </c>
      <c r="G170" s="344" t="s">
        <v>22</v>
      </c>
      <c r="H170" s="344" t="s">
        <v>23</v>
      </c>
      <c r="I170" s="345" t="s">
        <v>87</v>
      </c>
      <c r="J170" s="345" t="s">
        <v>254</v>
      </c>
      <c r="K170" s="344" t="s">
        <v>92</v>
      </c>
      <c r="L170" s="345" t="s">
        <v>88</v>
      </c>
      <c r="M170" s="344" t="s">
        <v>844</v>
      </c>
      <c r="N170" s="344" t="s">
        <v>850</v>
      </c>
      <c r="O170" s="345" t="s">
        <v>116</v>
      </c>
      <c r="P170" s="344" t="s">
        <v>738</v>
      </c>
      <c r="Q170" s="344" t="s">
        <v>739</v>
      </c>
      <c r="R170" s="479"/>
      <c r="S170" s="484" t="s">
        <v>24</v>
      </c>
      <c r="T170" s="143" t="s">
        <v>25</v>
      </c>
      <c r="Y170" s="5" t="s">
        <v>386</v>
      </c>
      <c r="AB170" s="3" t="s">
        <v>21</v>
      </c>
      <c r="AC170" s="654" t="str">
        <f>IFERROR(VLOOKUP(AD170,AUXILIAR!$A$1:$B$13,2,FALSE)," ")</f>
        <v xml:space="preserve"> </v>
      </c>
      <c r="AG170" s="138"/>
      <c r="AH170"/>
    </row>
    <row r="171" spans="1:34" x14ac:dyDescent="0.25">
      <c r="A171" s="3">
        <f t="shared" si="48"/>
        <v>2019</v>
      </c>
      <c r="B171" s="3">
        <f t="shared" si="49"/>
        <v>6</v>
      </c>
      <c r="C171" s="3" t="str">
        <f t="shared" si="50"/>
        <v>Sem26</v>
      </c>
      <c r="D171" s="4">
        <v>43641</v>
      </c>
      <c r="E171" s="4" t="s">
        <v>89</v>
      </c>
      <c r="F171" s="148" t="s">
        <v>86</v>
      </c>
      <c r="G171" s="149" t="s">
        <v>22</v>
      </c>
      <c r="H171" s="149" t="s">
        <v>23</v>
      </c>
      <c r="I171" s="150" t="s">
        <v>87</v>
      </c>
      <c r="J171" s="150" t="s">
        <v>113</v>
      </c>
      <c r="K171" s="149" t="s">
        <v>92</v>
      </c>
      <c r="L171" s="150" t="s">
        <v>119</v>
      </c>
      <c r="M171" s="149" t="s">
        <v>852</v>
      </c>
      <c r="N171" s="149" t="s">
        <v>853</v>
      </c>
      <c r="O171" s="150" t="s">
        <v>116</v>
      </c>
      <c r="P171" s="149" t="s">
        <v>854</v>
      </c>
      <c r="Q171" s="149" t="s">
        <v>855</v>
      </c>
      <c r="R171" s="477"/>
      <c r="S171" s="484" t="s">
        <v>24</v>
      </c>
      <c r="T171" s="143" t="s">
        <v>31</v>
      </c>
      <c r="Y171" s="5" t="s">
        <v>385</v>
      </c>
      <c r="AB171" s="3" t="s">
        <v>75</v>
      </c>
      <c r="AC171" s="654" t="str">
        <f>IFERROR(VLOOKUP(AD171,AUXILIAR!$A$1:$B$13,2,FALSE)," ")</f>
        <v xml:space="preserve"> </v>
      </c>
      <c r="AG171" s="138"/>
      <c r="AH171"/>
    </row>
    <row r="172" spans="1:34" x14ac:dyDescent="0.25">
      <c r="A172" s="259">
        <f t="shared" ref="A172:A174" si="51">YEAR(D172)</f>
        <v>2019</v>
      </c>
      <c r="B172" s="259">
        <f t="shared" ref="B172:B174" si="52">MONTH(D172)</f>
        <v>6</v>
      </c>
      <c r="C172" s="259" t="str">
        <f t="shared" ref="C172:C174" si="53">CONCATENATE("Sem",WEEKNUM(D172))</f>
        <v>Sem26</v>
      </c>
      <c r="D172" s="4">
        <v>43641</v>
      </c>
      <c r="E172" s="4" t="s">
        <v>89</v>
      </c>
      <c r="F172" s="148" t="s">
        <v>86</v>
      </c>
      <c r="G172" s="149" t="s">
        <v>22</v>
      </c>
      <c r="H172" s="149" t="s">
        <v>23</v>
      </c>
      <c r="I172" s="150" t="s">
        <v>87</v>
      </c>
      <c r="J172" s="150" t="s">
        <v>113</v>
      </c>
      <c r="K172" s="149" t="s">
        <v>92</v>
      </c>
      <c r="L172" s="150" t="s">
        <v>119</v>
      </c>
      <c r="M172" s="149" t="s">
        <v>852</v>
      </c>
      <c r="N172" s="149" t="s">
        <v>853</v>
      </c>
      <c r="O172" s="150" t="s">
        <v>116</v>
      </c>
      <c r="P172" s="149" t="s">
        <v>856</v>
      </c>
      <c r="Q172" s="149" t="s">
        <v>857</v>
      </c>
      <c r="R172" s="477"/>
      <c r="S172" s="484" t="s">
        <v>24</v>
      </c>
      <c r="T172" s="143" t="s">
        <v>26</v>
      </c>
      <c r="Y172" s="5" t="s">
        <v>384</v>
      </c>
      <c r="AA172" s="5" t="s">
        <v>1215</v>
      </c>
      <c r="AB172" s="3" t="s">
        <v>75</v>
      </c>
      <c r="AC172" s="654" t="str">
        <f>IFERROR(VLOOKUP(AD172,AUXILIAR!$A$1:$B$13,2,FALSE)," ")</f>
        <v>B</v>
      </c>
      <c r="AD172" s="5" t="s">
        <v>160</v>
      </c>
      <c r="AG172" s="138"/>
      <c r="AH172"/>
    </row>
    <row r="173" spans="1:34" x14ac:dyDescent="0.25">
      <c r="A173" s="259">
        <f t="shared" si="51"/>
        <v>2019</v>
      </c>
      <c r="B173" s="259">
        <f t="shared" si="52"/>
        <v>6</v>
      </c>
      <c r="C173" s="259" t="str">
        <f t="shared" si="53"/>
        <v>Sem26</v>
      </c>
      <c r="D173" s="4">
        <v>43641</v>
      </c>
      <c r="E173" s="4" t="s">
        <v>89</v>
      </c>
      <c r="F173" s="148" t="s">
        <v>86</v>
      </c>
      <c r="G173" s="149" t="s">
        <v>22</v>
      </c>
      <c r="H173" s="149" t="s">
        <v>23</v>
      </c>
      <c r="I173" s="150" t="s">
        <v>87</v>
      </c>
      <c r="J173" s="150" t="s">
        <v>173</v>
      </c>
      <c r="K173" s="149" t="s">
        <v>236</v>
      </c>
      <c r="L173" s="150" t="s">
        <v>119</v>
      </c>
      <c r="M173" s="149" t="s">
        <v>858</v>
      </c>
      <c r="N173" s="149" t="s">
        <v>859</v>
      </c>
      <c r="O173" s="150" t="s">
        <v>116</v>
      </c>
      <c r="P173" s="149" t="s">
        <v>860</v>
      </c>
      <c r="Q173" s="149" t="s">
        <v>861</v>
      </c>
      <c r="R173" s="477"/>
      <c r="S173" s="484" t="s">
        <v>24</v>
      </c>
      <c r="T173" s="143" t="s">
        <v>31</v>
      </c>
      <c r="Y173" s="5" t="s">
        <v>386</v>
      </c>
      <c r="AB173" s="3" t="s">
        <v>75</v>
      </c>
      <c r="AC173" s="654" t="str">
        <f>IFERROR(VLOOKUP(AD173,AUXILIAR!$A$1:$B$13,2,FALSE)," ")</f>
        <v xml:space="preserve"> </v>
      </c>
      <c r="AG173" s="138"/>
      <c r="AH173"/>
    </row>
    <row r="174" spans="1:34" x14ac:dyDescent="0.25">
      <c r="A174" s="259">
        <f t="shared" si="51"/>
        <v>2019</v>
      </c>
      <c r="B174" s="259">
        <f t="shared" si="52"/>
        <v>6</v>
      </c>
      <c r="C174" s="259" t="str">
        <f t="shared" si="53"/>
        <v>Sem26</v>
      </c>
      <c r="D174" s="4">
        <v>43641</v>
      </c>
      <c r="E174" s="4" t="s">
        <v>89</v>
      </c>
      <c r="F174" s="343" t="s">
        <v>86</v>
      </c>
      <c r="G174" s="344" t="s">
        <v>22</v>
      </c>
      <c r="H174" s="344" t="s">
        <v>23</v>
      </c>
      <c r="I174" s="345" t="s">
        <v>87</v>
      </c>
      <c r="J174" s="345" t="s">
        <v>173</v>
      </c>
      <c r="K174" s="344" t="s">
        <v>236</v>
      </c>
      <c r="L174" s="345" t="s">
        <v>119</v>
      </c>
      <c r="M174" s="344" t="s">
        <v>858</v>
      </c>
      <c r="N174" s="344" t="s">
        <v>859</v>
      </c>
      <c r="O174" s="345" t="s">
        <v>116</v>
      </c>
      <c r="P174" s="344" t="s">
        <v>862</v>
      </c>
      <c r="Q174" s="344" t="s">
        <v>863</v>
      </c>
      <c r="R174" s="479"/>
      <c r="S174" s="484" t="s">
        <v>24</v>
      </c>
      <c r="T174" s="143" t="s">
        <v>26</v>
      </c>
      <c r="Y174" s="5" t="s">
        <v>384</v>
      </c>
      <c r="AA174" s="5" t="s">
        <v>1214</v>
      </c>
      <c r="AB174" s="3" t="s">
        <v>148</v>
      </c>
      <c r="AC174" s="654" t="str">
        <f>IFERROR(VLOOKUP(AD174,AUXILIAR!$A$1:$B$13,2,FALSE)," ")</f>
        <v>B</v>
      </c>
      <c r="AD174" s="5" t="s">
        <v>160</v>
      </c>
      <c r="AG174" s="138"/>
      <c r="AH174"/>
    </row>
    <row r="175" spans="1:34" x14ac:dyDescent="0.25">
      <c r="A175" s="259">
        <f t="shared" ref="A175:A176" si="54">YEAR(D175)</f>
        <v>2019</v>
      </c>
      <c r="B175" s="259">
        <f t="shared" ref="B175:B176" si="55">MONTH(D175)</f>
        <v>6</v>
      </c>
      <c r="C175" s="259" t="str">
        <f t="shared" ref="C175:C176" si="56">CONCATENATE("Sem",WEEKNUM(D175))</f>
        <v>Sem26</v>
      </c>
      <c r="D175" s="4">
        <v>43642</v>
      </c>
      <c r="E175" s="4" t="s">
        <v>89</v>
      </c>
      <c r="F175" s="343" t="s">
        <v>86</v>
      </c>
      <c r="G175" s="344" t="s">
        <v>22</v>
      </c>
      <c r="H175" s="344" t="s">
        <v>23</v>
      </c>
      <c r="I175" s="345" t="s">
        <v>87</v>
      </c>
      <c r="J175" s="345" t="s">
        <v>113</v>
      </c>
      <c r="K175" s="344" t="s">
        <v>163</v>
      </c>
      <c r="L175" s="345" t="s">
        <v>88</v>
      </c>
      <c r="M175" s="344" t="s">
        <v>864</v>
      </c>
      <c r="N175" s="344" t="s">
        <v>865</v>
      </c>
      <c r="O175" s="345" t="s">
        <v>116</v>
      </c>
      <c r="P175" s="344" t="s">
        <v>866</v>
      </c>
      <c r="Q175" s="344" t="s">
        <v>867</v>
      </c>
      <c r="R175" s="479"/>
      <c r="S175" s="484" t="s">
        <v>24</v>
      </c>
      <c r="T175" s="143" t="s">
        <v>25</v>
      </c>
      <c r="Y175" s="5" t="s">
        <v>384</v>
      </c>
      <c r="AA175" s="5" t="s">
        <v>1214</v>
      </c>
      <c r="AB175" s="3" t="s">
        <v>148</v>
      </c>
      <c r="AC175" s="654" t="str">
        <f>IFERROR(VLOOKUP(AD175,AUXILIAR!$A$1:$B$13,2,FALSE)," ")</f>
        <v>A</v>
      </c>
      <c r="AD175" s="5" t="s">
        <v>127</v>
      </c>
      <c r="AG175" s="138"/>
      <c r="AH175"/>
    </row>
    <row r="176" spans="1:34" x14ac:dyDescent="0.25">
      <c r="A176" s="3">
        <f t="shared" si="54"/>
        <v>2019</v>
      </c>
      <c r="B176" s="3">
        <f t="shared" si="55"/>
        <v>6</v>
      </c>
      <c r="C176" s="3" t="str">
        <f t="shared" si="56"/>
        <v>Sem26</v>
      </c>
      <c r="D176" s="4">
        <v>43643</v>
      </c>
      <c r="E176" s="4" t="s">
        <v>89</v>
      </c>
      <c r="F176" s="148" t="s">
        <v>86</v>
      </c>
      <c r="G176" s="149" t="s">
        <v>22</v>
      </c>
      <c r="H176" s="149" t="s">
        <v>23</v>
      </c>
      <c r="I176" s="150" t="s">
        <v>87</v>
      </c>
      <c r="J176" s="150" t="s">
        <v>254</v>
      </c>
      <c r="K176" s="149" t="s">
        <v>92</v>
      </c>
      <c r="L176" s="150" t="s">
        <v>119</v>
      </c>
      <c r="M176" s="149" t="s">
        <v>868</v>
      </c>
      <c r="N176" s="149" t="s">
        <v>869</v>
      </c>
      <c r="O176" s="150" t="s">
        <v>193</v>
      </c>
      <c r="P176" s="149" t="s">
        <v>870</v>
      </c>
      <c r="Q176" s="149" t="s">
        <v>871</v>
      </c>
      <c r="R176" s="477"/>
      <c r="S176" s="484" t="s">
        <v>24</v>
      </c>
      <c r="T176" s="143" t="s">
        <v>31</v>
      </c>
      <c r="X176" s="5"/>
      <c r="Y176" s="5" t="s">
        <v>385</v>
      </c>
      <c r="AA176" s="3"/>
      <c r="AB176" s="259" t="s">
        <v>75</v>
      </c>
      <c r="AC176" s="654" t="str">
        <f>IFERROR(VLOOKUP(AD176,AUXILIAR!$A$1:$B$13,2,FALSE)," ")</f>
        <v xml:space="preserve"> </v>
      </c>
      <c r="AG176" s="138"/>
      <c r="AH176"/>
    </row>
    <row r="177" spans="1:36" x14ac:dyDescent="0.25">
      <c r="A177" s="259">
        <f t="shared" ref="A177:A179" si="57">YEAR(D177)</f>
        <v>2019</v>
      </c>
      <c r="B177" s="259">
        <f t="shared" ref="B177:B179" si="58">MONTH(D177)</f>
        <v>6</v>
      </c>
      <c r="C177" s="259" t="str">
        <f t="shared" ref="C177:C179" si="59">CONCATENATE("Sem",WEEKNUM(D177))</f>
        <v>Sem26</v>
      </c>
      <c r="D177" s="4">
        <v>43643</v>
      </c>
      <c r="E177" s="4" t="s">
        <v>89</v>
      </c>
      <c r="F177" s="148" t="s">
        <v>86</v>
      </c>
      <c r="G177" s="149" t="s">
        <v>22</v>
      </c>
      <c r="H177" s="149" t="s">
        <v>23</v>
      </c>
      <c r="I177" s="150" t="s">
        <v>87</v>
      </c>
      <c r="J177" s="150" t="s">
        <v>254</v>
      </c>
      <c r="K177" s="149" t="s">
        <v>92</v>
      </c>
      <c r="L177" s="150" t="s">
        <v>119</v>
      </c>
      <c r="M177" s="149" t="s">
        <v>868</v>
      </c>
      <c r="N177" s="149" t="s">
        <v>869</v>
      </c>
      <c r="O177" s="150" t="s">
        <v>193</v>
      </c>
      <c r="P177" s="149" t="s">
        <v>872</v>
      </c>
      <c r="Q177" s="149" t="s">
        <v>873</v>
      </c>
      <c r="R177" s="477"/>
      <c r="S177" s="484" t="s">
        <v>24</v>
      </c>
      <c r="T177" s="143" t="s">
        <v>26</v>
      </c>
      <c r="X177" s="5"/>
      <c r="Y177" s="5" t="s">
        <v>384</v>
      </c>
      <c r="AA177" s="3" t="s">
        <v>1215</v>
      </c>
      <c r="AB177" s="259" t="s">
        <v>75</v>
      </c>
      <c r="AC177" s="654" t="str">
        <f>IFERROR(VLOOKUP(AD177,AUXILIAR!$A$1:$B$13,2,FALSE)," ")</f>
        <v>B</v>
      </c>
      <c r="AD177" s="5" t="s">
        <v>160</v>
      </c>
      <c r="AG177" s="138"/>
      <c r="AH177"/>
    </row>
    <row r="178" spans="1:36" x14ac:dyDescent="0.25">
      <c r="A178" s="259">
        <f t="shared" si="57"/>
        <v>2019</v>
      </c>
      <c r="B178" s="259">
        <f t="shared" si="58"/>
        <v>6</v>
      </c>
      <c r="C178" s="259" t="str">
        <f t="shared" si="59"/>
        <v>Sem26</v>
      </c>
      <c r="D178" s="4">
        <v>43643</v>
      </c>
      <c r="E178" s="4" t="s">
        <v>89</v>
      </c>
      <c r="F178" s="148" t="s">
        <v>86</v>
      </c>
      <c r="G178" s="149" t="s">
        <v>22</v>
      </c>
      <c r="H178" s="149" t="s">
        <v>23</v>
      </c>
      <c r="I178" s="150" t="s">
        <v>87</v>
      </c>
      <c r="J178" s="150" t="s">
        <v>254</v>
      </c>
      <c r="K178" s="149" t="s">
        <v>92</v>
      </c>
      <c r="L178" s="150" t="s">
        <v>119</v>
      </c>
      <c r="M178" s="149" t="s">
        <v>868</v>
      </c>
      <c r="N178" s="149" t="s">
        <v>869</v>
      </c>
      <c r="O178" s="150" t="s">
        <v>193</v>
      </c>
      <c r="P178" s="149" t="s">
        <v>874</v>
      </c>
      <c r="Q178" s="149" t="s">
        <v>875</v>
      </c>
      <c r="R178" s="477"/>
      <c r="S178" s="484" t="s">
        <v>24</v>
      </c>
      <c r="T178" s="143" t="s">
        <v>26</v>
      </c>
      <c r="X178" s="5"/>
      <c r="Y178" s="5" t="s">
        <v>386</v>
      </c>
      <c r="AA178" s="3"/>
      <c r="AB178" s="259" t="s">
        <v>75</v>
      </c>
      <c r="AC178" s="654" t="str">
        <f>IFERROR(VLOOKUP(AD178,AUXILIAR!$A$1:$B$13,2,FALSE)," ")</f>
        <v xml:space="preserve"> </v>
      </c>
      <c r="AG178" s="138"/>
      <c r="AH178"/>
    </row>
    <row r="179" spans="1:36" x14ac:dyDescent="0.25">
      <c r="A179" s="259">
        <f t="shared" si="57"/>
        <v>2019</v>
      </c>
      <c r="B179" s="259">
        <f t="shared" si="58"/>
        <v>6</v>
      </c>
      <c r="C179" s="259" t="str">
        <f t="shared" si="59"/>
        <v>Sem26</v>
      </c>
      <c r="D179" s="4">
        <v>43643</v>
      </c>
      <c r="E179" s="4" t="s">
        <v>89</v>
      </c>
      <c r="F179" s="343" t="s">
        <v>86</v>
      </c>
      <c r="G179" s="344" t="s">
        <v>22</v>
      </c>
      <c r="H179" s="344" t="s">
        <v>23</v>
      </c>
      <c r="I179" s="345" t="s">
        <v>876</v>
      </c>
      <c r="J179" s="345" t="s">
        <v>113</v>
      </c>
      <c r="K179" s="344" t="s">
        <v>92</v>
      </c>
      <c r="L179" s="345" t="s">
        <v>119</v>
      </c>
      <c r="M179" s="344" t="s">
        <v>877</v>
      </c>
      <c r="N179" s="344" t="s">
        <v>878</v>
      </c>
      <c r="O179" s="345" t="s">
        <v>193</v>
      </c>
      <c r="P179" s="344" t="s">
        <v>271</v>
      </c>
      <c r="Q179" s="344" t="s">
        <v>272</v>
      </c>
      <c r="R179" s="479"/>
      <c r="S179" s="484" t="s">
        <v>24</v>
      </c>
      <c r="T179" s="143" t="s">
        <v>32</v>
      </c>
      <c r="X179" s="5"/>
      <c r="Y179" s="5" t="s">
        <v>386</v>
      </c>
      <c r="AA179" s="3"/>
      <c r="AB179" s="259" t="s">
        <v>21</v>
      </c>
      <c r="AC179" s="654" t="str">
        <f>IFERROR(VLOOKUP(AD179,AUXILIAR!$A$1:$B$13,2,FALSE)," ")</f>
        <v xml:space="preserve"> </v>
      </c>
      <c r="AG179" s="138"/>
      <c r="AH179"/>
    </row>
    <row r="180" spans="1:36" x14ac:dyDescent="0.25">
      <c r="A180" s="259">
        <f t="shared" ref="A180:A182" si="60">YEAR(D180)</f>
        <v>2019</v>
      </c>
      <c r="B180" s="259">
        <f t="shared" ref="B180:B182" si="61">MONTH(D180)</f>
        <v>6</v>
      </c>
      <c r="C180" s="259" t="str">
        <f t="shared" ref="C180:C182" si="62">CONCATENATE("Sem",WEEKNUM(D180))</f>
        <v>Sem26</v>
      </c>
      <c r="D180" s="4">
        <v>43644</v>
      </c>
      <c r="E180" s="4" t="s">
        <v>89</v>
      </c>
      <c r="F180" s="148" t="s">
        <v>86</v>
      </c>
      <c r="G180" s="149" t="s">
        <v>22</v>
      </c>
      <c r="H180" s="149" t="s">
        <v>23</v>
      </c>
      <c r="I180" s="150" t="s">
        <v>87</v>
      </c>
      <c r="J180" s="150" t="s">
        <v>113</v>
      </c>
      <c r="K180" s="149" t="s">
        <v>92</v>
      </c>
      <c r="L180" s="150" t="s">
        <v>119</v>
      </c>
      <c r="M180" s="149" t="s">
        <v>879</v>
      </c>
      <c r="N180" s="149" t="s">
        <v>880</v>
      </c>
      <c r="O180" s="150" t="s">
        <v>116</v>
      </c>
      <c r="P180" s="149" t="s">
        <v>881</v>
      </c>
      <c r="Q180" s="149" t="s">
        <v>882</v>
      </c>
      <c r="R180" s="477"/>
      <c r="S180" s="484" t="s">
        <v>24</v>
      </c>
      <c r="T180" s="143" t="s">
        <v>26</v>
      </c>
      <c r="X180" s="5"/>
      <c r="Y180" s="5" t="s">
        <v>384</v>
      </c>
      <c r="AA180" s="3" t="s">
        <v>1214</v>
      </c>
      <c r="AB180" s="259" t="s">
        <v>75</v>
      </c>
      <c r="AC180" s="654" t="str">
        <f>IFERROR(VLOOKUP(AD180,AUXILIAR!$A$1:$B$13,2,FALSE)," ")</f>
        <v>A</v>
      </c>
      <c r="AD180" s="5" t="s">
        <v>127</v>
      </c>
      <c r="AG180" s="138"/>
      <c r="AH180"/>
    </row>
    <row r="181" spans="1:36" x14ac:dyDescent="0.25">
      <c r="A181" s="259">
        <f t="shared" si="60"/>
        <v>2019</v>
      </c>
      <c r="B181" s="259">
        <f t="shared" si="61"/>
        <v>6</v>
      </c>
      <c r="C181" s="259" t="str">
        <f t="shared" si="62"/>
        <v>Sem26</v>
      </c>
      <c r="D181" s="4">
        <v>43644</v>
      </c>
      <c r="E181" s="4" t="s">
        <v>89</v>
      </c>
      <c r="F181" s="343" t="s">
        <v>86</v>
      </c>
      <c r="G181" s="344" t="s">
        <v>22</v>
      </c>
      <c r="H181" s="344" t="s">
        <v>23</v>
      </c>
      <c r="I181" s="345" t="s">
        <v>87</v>
      </c>
      <c r="J181" s="345" t="s">
        <v>113</v>
      </c>
      <c r="K181" s="344" t="s">
        <v>92</v>
      </c>
      <c r="L181" s="345" t="s">
        <v>119</v>
      </c>
      <c r="M181" s="344" t="s">
        <v>879</v>
      </c>
      <c r="N181" s="344" t="s">
        <v>880</v>
      </c>
      <c r="O181" s="345" t="s">
        <v>116</v>
      </c>
      <c r="P181" s="344" t="s">
        <v>883</v>
      </c>
      <c r="Q181" s="344" t="s">
        <v>884</v>
      </c>
      <c r="R181" s="479"/>
      <c r="S181" s="484" t="s">
        <v>24</v>
      </c>
      <c r="T181" s="143" t="s">
        <v>31</v>
      </c>
      <c r="X181" s="5"/>
      <c r="Y181" s="5" t="s">
        <v>384</v>
      </c>
      <c r="AA181" s="3" t="s">
        <v>1214</v>
      </c>
      <c r="AB181" s="259" t="s">
        <v>148</v>
      </c>
      <c r="AC181" s="654" t="str">
        <f>IFERROR(VLOOKUP(AD181,AUXILIAR!$A$1:$B$13,2,FALSE)," ")</f>
        <v>H</v>
      </c>
      <c r="AD181" s="5" t="s">
        <v>276</v>
      </c>
      <c r="AG181" s="138"/>
      <c r="AH181"/>
    </row>
    <row r="182" spans="1:36" x14ac:dyDescent="0.25">
      <c r="A182" s="3">
        <f t="shared" si="60"/>
        <v>2019</v>
      </c>
      <c r="B182" s="3">
        <f t="shared" si="61"/>
        <v>7</v>
      </c>
      <c r="C182" s="3" t="str">
        <f t="shared" si="62"/>
        <v>Sem30</v>
      </c>
      <c r="D182" s="4">
        <v>43668</v>
      </c>
      <c r="E182" s="4" t="s">
        <v>89</v>
      </c>
      <c r="F182" s="148" t="s">
        <v>86</v>
      </c>
      <c r="G182" s="149" t="s">
        <v>22</v>
      </c>
      <c r="H182" s="149" t="s">
        <v>23</v>
      </c>
      <c r="I182" s="150" t="s">
        <v>87</v>
      </c>
      <c r="J182" s="150" t="s">
        <v>113</v>
      </c>
      <c r="K182" s="149" t="s">
        <v>236</v>
      </c>
      <c r="L182" s="150" t="s">
        <v>119</v>
      </c>
      <c r="M182" s="149" t="s">
        <v>893</v>
      </c>
      <c r="N182" s="149" t="s">
        <v>894</v>
      </c>
      <c r="O182" s="150" t="s">
        <v>193</v>
      </c>
      <c r="P182" s="149" t="s">
        <v>895</v>
      </c>
      <c r="Q182" s="149" t="s">
        <v>896</v>
      </c>
      <c r="R182" s="480" t="s">
        <v>494</v>
      </c>
      <c r="S182" s="484" t="s">
        <v>24</v>
      </c>
      <c r="T182" s="143" t="s">
        <v>26</v>
      </c>
      <c r="X182" s="5"/>
      <c r="Y182" s="5" t="s">
        <v>384</v>
      </c>
      <c r="AA182" s="3" t="s">
        <v>1214</v>
      </c>
      <c r="AB182" s="259" t="s">
        <v>21</v>
      </c>
      <c r="AC182" s="654" t="str">
        <f>IFERROR(VLOOKUP(AD182,AUXILIAR!$A$1:$B$13,2,FALSE)," ")</f>
        <v>A</v>
      </c>
      <c r="AD182" s="5" t="s">
        <v>127</v>
      </c>
      <c r="AG182" s="138"/>
      <c r="AH182"/>
    </row>
    <row r="183" spans="1:36" x14ac:dyDescent="0.25">
      <c r="A183" s="259">
        <f t="shared" ref="A183:A185" si="63">YEAR(D183)</f>
        <v>2019</v>
      </c>
      <c r="B183" s="259">
        <f t="shared" ref="B183:B185" si="64">MONTH(D183)</f>
        <v>7</v>
      </c>
      <c r="C183" s="259" t="str">
        <f t="shared" ref="C183:C185" si="65">CONCATENATE("Sem",WEEKNUM(D183))</f>
        <v>Sem30</v>
      </c>
      <c r="D183" s="4">
        <v>43668</v>
      </c>
      <c r="E183" s="4" t="s">
        <v>89</v>
      </c>
      <c r="F183" s="148" t="s">
        <v>86</v>
      </c>
      <c r="G183" s="149" t="s">
        <v>22</v>
      </c>
      <c r="H183" s="149" t="s">
        <v>23</v>
      </c>
      <c r="I183" s="150" t="s">
        <v>87</v>
      </c>
      <c r="J183" s="150" t="s">
        <v>113</v>
      </c>
      <c r="K183" s="149" t="s">
        <v>236</v>
      </c>
      <c r="L183" s="150" t="s">
        <v>119</v>
      </c>
      <c r="M183" s="149" t="s">
        <v>893</v>
      </c>
      <c r="N183" s="149" t="s">
        <v>894</v>
      </c>
      <c r="O183" s="150" t="s">
        <v>193</v>
      </c>
      <c r="P183" s="149" t="s">
        <v>897</v>
      </c>
      <c r="Q183" s="149" t="s">
        <v>898</v>
      </c>
      <c r="R183" s="480" t="s">
        <v>386</v>
      </c>
      <c r="S183" s="484" t="s">
        <v>24</v>
      </c>
      <c r="T183" s="143" t="s">
        <v>27</v>
      </c>
      <c r="X183" s="5"/>
      <c r="Y183" s="5" t="s">
        <v>384</v>
      </c>
      <c r="AA183" s="3" t="s">
        <v>1217</v>
      </c>
      <c r="AB183" s="259" t="s">
        <v>148</v>
      </c>
      <c r="AC183" s="654" t="str">
        <f>IFERROR(VLOOKUP(AD183,AUXILIAR!$A$1:$B$13,2,FALSE)," ")</f>
        <v>G</v>
      </c>
      <c r="AD183" s="5" t="s">
        <v>901</v>
      </c>
      <c r="AG183" s="138"/>
      <c r="AH183"/>
    </row>
    <row r="184" spans="1:36" x14ac:dyDescent="0.25">
      <c r="A184" s="259">
        <f t="shared" si="63"/>
        <v>2019</v>
      </c>
      <c r="B184" s="259">
        <f t="shared" si="64"/>
        <v>7</v>
      </c>
      <c r="C184" s="259" t="str">
        <f t="shared" si="65"/>
        <v>Sem30</v>
      </c>
      <c r="D184" s="4">
        <v>43668</v>
      </c>
      <c r="E184" s="4" t="s">
        <v>89</v>
      </c>
      <c r="F184" s="148" t="s">
        <v>86</v>
      </c>
      <c r="G184" s="149" t="s">
        <v>22</v>
      </c>
      <c r="H184" s="149" t="s">
        <v>23</v>
      </c>
      <c r="I184" s="150" t="s">
        <v>87</v>
      </c>
      <c r="J184" s="150" t="s">
        <v>113</v>
      </c>
      <c r="K184" s="149" t="s">
        <v>236</v>
      </c>
      <c r="L184" s="150" t="s">
        <v>119</v>
      </c>
      <c r="M184" s="149" t="s">
        <v>893</v>
      </c>
      <c r="N184" s="149" t="s">
        <v>894</v>
      </c>
      <c r="O184" s="150" t="s">
        <v>193</v>
      </c>
      <c r="P184" s="149" t="s">
        <v>738</v>
      </c>
      <c r="Q184" s="149" t="s">
        <v>739</v>
      </c>
      <c r="R184" s="480" t="s">
        <v>386</v>
      </c>
      <c r="S184" s="484" t="s">
        <v>24</v>
      </c>
      <c r="T184" s="143" t="s">
        <v>25</v>
      </c>
      <c r="X184" s="5"/>
      <c r="Y184" s="5" t="s">
        <v>384</v>
      </c>
      <c r="AA184" s="3" t="s">
        <v>1214</v>
      </c>
      <c r="AB184" s="259" t="s">
        <v>21</v>
      </c>
      <c r="AC184" s="654" t="str">
        <f>IFERROR(VLOOKUP(AD184,AUXILIAR!$A$1:$B$13,2,FALSE)," ")</f>
        <v>A</v>
      </c>
      <c r="AD184" s="5" t="s">
        <v>127</v>
      </c>
      <c r="AG184" s="138"/>
      <c r="AH184"/>
    </row>
    <row r="185" spans="1:36" x14ac:dyDescent="0.25">
      <c r="A185" s="259">
        <f t="shared" si="63"/>
        <v>2019</v>
      </c>
      <c r="B185" s="259">
        <f t="shared" si="64"/>
        <v>7</v>
      </c>
      <c r="C185" s="259" t="str">
        <f t="shared" si="65"/>
        <v>Sem30</v>
      </c>
      <c r="D185" s="4">
        <v>43668</v>
      </c>
      <c r="E185" s="4" t="s">
        <v>89</v>
      </c>
      <c r="F185" s="343" t="s">
        <v>86</v>
      </c>
      <c r="G185" s="344" t="s">
        <v>22</v>
      </c>
      <c r="H185" s="344" t="s">
        <v>23</v>
      </c>
      <c r="I185" s="345" t="s">
        <v>87</v>
      </c>
      <c r="J185" s="345" t="s">
        <v>113</v>
      </c>
      <c r="K185" s="344" t="s">
        <v>92</v>
      </c>
      <c r="L185" s="345" t="s">
        <v>119</v>
      </c>
      <c r="M185" s="344" t="s">
        <v>899</v>
      </c>
      <c r="N185" s="344" t="s">
        <v>900</v>
      </c>
      <c r="O185" s="345" t="s">
        <v>193</v>
      </c>
      <c r="P185" s="344" t="s">
        <v>866</v>
      </c>
      <c r="Q185" s="344" t="s">
        <v>867</v>
      </c>
      <c r="R185" s="480" t="s">
        <v>386</v>
      </c>
      <c r="S185" s="484" t="s">
        <v>24</v>
      </c>
      <c r="T185" s="143" t="s">
        <v>27</v>
      </c>
      <c r="X185" s="5"/>
      <c r="Y185" s="5" t="s">
        <v>384</v>
      </c>
      <c r="AA185" s="3" t="s">
        <v>1214</v>
      </c>
      <c r="AB185" s="259" t="s">
        <v>148</v>
      </c>
      <c r="AC185" s="654" t="str">
        <f>IFERROR(VLOOKUP(AD185,AUXILIAR!$A$1:$B$13,2,FALSE)," ")</f>
        <v>H</v>
      </c>
      <c r="AD185" s="5" t="s">
        <v>276</v>
      </c>
      <c r="AG185" s="138"/>
      <c r="AH185"/>
    </row>
    <row r="186" spans="1:36" x14ac:dyDescent="0.25">
      <c r="A186" s="259">
        <f t="shared" ref="A186" si="66">YEAR(D186)</f>
        <v>2019</v>
      </c>
      <c r="B186" s="259">
        <f t="shared" ref="B186" si="67">MONTH(D186)</f>
        <v>7</v>
      </c>
      <c r="C186" s="259" t="str">
        <f t="shared" ref="C186" si="68">CONCATENATE("Sem",WEEKNUM(D186))</f>
        <v>Sem30</v>
      </c>
      <c r="D186" s="4">
        <v>43669</v>
      </c>
      <c r="E186" s="4" t="s">
        <v>89</v>
      </c>
      <c r="F186" s="343" t="s">
        <v>86</v>
      </c>
      <c r="G186" s="344" t="s">
        <v>22</v>
      </c>
      <c r="H186" s="344" t="s">
        <v>23</v>
      </c>
      <c r="I186" s="345" t="s">
        <v>87</v>
      </c>
      <c r="J186" s="345" t="s">
        <v>113</v>
      </c>
      <c r="K186" s="344" t="s">
        <v>236</v>
      </c>
      <c r="L186" s="345" t="s">
        <v>346</v>
      </c>
      <c r="M186" s="344" t="s">
        <v>902</v>
      </c>
      <c r="N186" s="344" t="s">
        <v>903</v>
      </c>
      <c r="O186" s="345" t="s">
        <v>116</v>
      </c>
      <c r="P186" s="344" t="s">
        <v>904</v>
      </c>
      <c r="Q186" s="344" t="s">
        <v>905</v>
      </c>
      <c r="R186" s="479"/>
      <c r="S186" s="484" t="s">
        <v>24</v>
      </c>
      <c r="T186" s="143" t="s">
        <v>27</v>
      </c>
      <c r="X186" s="5"/>
      <c r="Y186" s="5" t="s">
        <v>384</v>
      </c>
      <c r="AA186" s="3" t="s">
        <v>1215</v>
      </c>
      <c r="AB186" s="259" t="s">
        <v>148</v>
      </c>
      <c r="AC186" s="654" t="str">
        <f>IFERROR(VLOOKUP(AD186,AUXILIAR!$A$1:$B$13,2,FALSE)," ")</f>
        <v>B</v>
      </c>
      <c r="AD186" s="5" t="s">
        <v>160</v>
      </c>
      <c r="AG186" s="138"/>
      <c r="AH186"/>
    </row>
    <row r="187" spans="1:36" x14ac:dyDescent="0.25">
      <c r="A187" s="259">
        <f t="shared" ref="A187" si="69">YEAR(D187)</f>
        <v>2019</v>
      </c>
      <c r="B187" s="259">
        <f t="shared" ref="B187" si="70">MONTH(D187)</f>
        <v>7</v>
      </c>
      <c r="C187" s="259" t="str">
        <f t="shared" ref="C187" si="71">CONCATENATE("Sem",WEEKNUM(D187))</f>
        <v>Sem30</v>
      </c>
      <c r="D187" s="4">
        <v>43669</v>
      </c>
      <c r="E187" s="4" t="s">
        <v>89</v>
      </c>
      <c r="F187" s="148" t="s">
        <v>86</v>
      </c>
      <c r="G187" s="149" t="s">
        <v>22</v>
      </c>
      <c r="H187" s="149" t="s">
        <v>23</v>
      </c>
      <c r="I187" s="150" t="s">
        <v>87</v>
      </c>
      <c r="J187" s="150" t="s">
        <v>113</v>
      </c>
      <c r="K187" s="149" t="s">
        <v>92</v>
      </c>
      <c r="L187" s="150" t="s">
        <v>119</v>
      </c>
      <c r="M187" s="149" t="s">
        <v>906</v>
      </c>
      <c r="N187" s="149" t="s">
        <v>907</v>
      </c>
      <c r="O187" s="150" t="s">
        <v>116</v>
      </c>
      <c r="P187" s="149" t="s">
        <v>908</v>
      </c>
      <c r="Q187" s="149" t="s">
        <v>909</v>
      </c>
      <c r="R187" s="477"/>
      <c r="S187" s="484" t="s">
        <v>24</v>
      </c>
      <c r="T187" s="143" t="s">
        <v>27</v>
      </c>
      <c r="Y187" s="5" t="s">
        <v>385</v>
      </c>
      <c r="AB187" s="259" t="s">
        <v>148</v>
      </c>
      <c r="AC187" s="654" t="str">
        <f>IFERROR(VLOOKUP(AD187,AUXILIAR!$A$1:$B$13,2,FALSE)," ")</f>
        <v xml:space="preserve"> </v>
      </c>
    </row>
    <row r="188" spans="1:36" x14ac:dyDescent="0.25">
      <c r="A188" s="259">
        <f t="shared" ref="A188:A193" si="72">YEAR(D188)</f>
        <v>2019</v>
      </c>
      <c r="B188" s="259">
        <f t="shared" ref="B188:B193" si="73">MONTH(D188)</f>
        <v>7</v>
      </c>
      <c r="C188" s="259" t="str">
        <f t="shared" ref="C188:C193" si="74">CONCATENATE("Sem",WEEKNUM(D188))</f>
        <v>Sem30</v>
      </c>
      <c r="D188" s="4">
        <v>43670</v>
      </c>
      <c r="E188" s="4" t="s">
        <v>89</v>
      </c>
      <c r="F188" s="148" t="s">
        <v>86</v>
      </c>
      <c r="G188" s="149" t="s">
        <v>22</v>
      </c>
      <c r="H188" s="149" t="s">
        <v>23</v>
      </c>
      <c r="I188" s="150" t="s">
        <v>87</v>
      </c>
      <c r="J188" s="150" t="s">
        <v>113</v>
      </c>
      <c r="K188" s="149" t="s">
        <v>92</v>
      </c>
      <c r="L188" s="150" t="s">
        <v>155</v>
      </c>
      <c r="M188" s="149" t="s">
        <v>910</v>
      </c>
      <c r="N188" s="149" t="s">
        <v>911</v>
      </c>
      <c r="O188" s="150" t="s">
        <v>193</v>
      </c>
      <c r="P188" s="149" t="s">
        <v>912</v>
      </c>
      <c r="Q188" s="149" t="s">
        <v>913</v>
      </c>
      <c r="R188" s="477"/>
      <c r="S188" s="484" t="s">
        <v>24</v>
      </c>
      <c r="T188" s="143" t="s">
        <v>25</v>
      </c>
      <c r="Y188" s="5" t="s">
        <v>385</v>
      </c>
      <c r="AB188" s="3" t="s">
        <v>75</v>
      </c>
      <c r="AC188" s="654" t="str">
        <f>IFERROR(VLOOKUP(AD188,AUXILIAR!$A$1:$B$13,2,FALSE)," ")</f>
        <v xml:space="preserve"> </v>
      </c>
    </row>
    <row r="189" spans="1:36" x14ac:dyDescent="0.25">
      <c r="A189" s="259">
        <f t="shared" si="72"/>
        <v>2019</v>
      </c>
      <c r="B189" s="259">
        <f t="shared" si="73"/>
        <v>7</v>
      </c>
      <c r="C189" s="259" t="str">
        <f t="shared" si="74"/>
        <v>Sem30</v>
      </c>
      <c r="D189" s="4">
        <v>43670</v>
      </c>
      <c r="E189" s="4" t="s">
        <v>89</v>
      </c>
      <c r="F189" s="148" t="s">
        <v>86</v>
      </c>
      <c r="G189" s="149" t="s">
        <v>22</v>
      </c>
      <c r="H189" s="149" t="s">
        <v>23</v>
      </c>
      <c r="I189" s="150" t="s">
        <v>87</v>
      </c>
      <c r="J189" s="150" t="s">
        <v>113</v>
      </c>
      <c r="K189" s="149" t="s">
        <v>92</v>
      </c>
      <c r="L189" s="150" t="s">
        <v>155</v>
      </c>
      <c r="M189" s="149" t="s">
        <v>910</v>
      </c>
      <c r="N189" s="149" t="s">
        <v>911</v>
      </c>
      <c r="O189" s="150" t="s">
        <v>193</v>
      </c>
      <c r="P189" s="149" t="s">
        <v>914</v>
      </c>
      <c r="Q189" s="149" t="s">
        <v>915</v>
      </c>
      <c r="R189" s="477"/>
      <c r="S189" s="484" t="s">
        <v>24</v>
      </c>
      <c r="T189" s="143" t="s">
        <v>26</v>
      </c>
      <c r="Y189" s="5" t="s">
        <v>384</v>
      </c>
      <c r="AA189" s="5" t="s">
        <v>1214</v>
      </c>
      <c r="AB189" s="3" t="s">
        <v>75</v>
      </c>
      <c r="AC189" s="654" t="str">
        <f>IFERROR(VLOOKUP(AD189,AUXILIAR!$A$1:$B$13,2,FALSE)," ")</f>
        <v>B</v>
      </c>
      <c r="AD189" s="5" t="s">
        <v>160</v>
      </c>
    </row>
    <row r="190" spans="1:36" x14ac:dyDescent="0.25">
      <c r="A190" s="259">
        <f t="shared" si="72"/>
        <v>2019</v>
      </c>
      <c r="B190" s="259">
        <f t="shared" si="73"/>
        <v>7</v>
      </c>
      <c r="C190" s="259" t="str">
        <f t="shared" si="74"/>
        <v>Sem30</v>
      </c>
      <c r="D190" s="4">
        <v>43670</v>
      </c>
      <c r="E190" s="4" t="s">
        <v>89</v>
      </c>
      <c r="F190" s="148" t="s">
        <v>86</v>
      </c>
      <c r="G190" s="149" t="s">
        <v>22</v>
      </c>
      <c r="H190" s="149" t="s">
        <v>23</v>
      </c>
      <c r="I190" s="150" t="s">
        <v>87</v>
      </c>
      <c r="J190" s="150" t="s">
        <v>113</v>
      </c>
      <c r="K190" s="149" t="s">
        <v>236</v>
      </c>
      <c r="L190" s="150" t="s">
        <v>155</v>
      </c>
      <c r="M190" s="149" t="s">
        <v>916</v>
      </c>
      <c r="N190" s="149" t="s">
        <v>917</v>
      </c>
      <c r="O190" s="150" t="s">
        <v>116</v>
      </c>
      <c r="P190" s="149" t="s">
        <v>912</v>
      </c>
      <c r="Q190" s="149" t="s">
        <v>913</v>
      </c>
      <c r="R190" s="477"/>
      <c r="S190" s="484" t="s">
        <v>24</v>
      </c>
      <c r="T190" s="143" t="s">
        <v>25</v>
      </c>
      <c r="Y190" s="5" t="s">
        <v>385</v>
      </c>
      <c r="AB190" s="3" t="s">
        <v>75</v>
      </c>
      <c r="AC190" s="654" t="str">
        <f>IFERROR(VLOOKUP(AD190,AUXILIAR!$A$1:$B$13,2,FALSE)," ")</f>
        <v xml:space="preserve"> </v>
      </c>
    </row>
    <row r="191" spans="1:36" x14ac:dyDescent="0.25">
      <c r="A191" s="259">
        <f t="shared" si="72"/>
        <v>2019</v>
      </c>
      <c r="B191" s="259">
        <f t="shared" si="73"/>
        <v>7</v>
      </c>
      <c r="C191" s="259" t="str">
        <f t="shared" si="74"/>
        <v>Sem30</v>
      </c>
      <c r="D191" s="4">
        <v>43670</v>
      </c>
      <c r="E191" s="4" t="s">
        <v>89</v>
      </c>
      <c r="F191" s="148" t="s">
        <v>86</v>
      </c>
      <c r="G191" s="149" t="s">
        <v>22</v>
      </c>
      <c r="H191" s="149" t="s">
        <v>23</v>
      </c>
      <c r="I191" s="150" t="s">
        <v>87</v>
      </c>
      <c r="J191" s="150" t="s">
        <v>113</v>
      </c>
      <c r="K191" s="149" t="s">
        <v>236</v>
      </c>
      <c r="L191" s="150" t="s">
        <v>155</v>
      </c>
      <c r="M191" s="149" t="s">
        <v>916</v>
      </c>
      <c r="N191" s="149" t="s">
        <v>917</v>
      </c>
      <c r="O191" s="150" t="s">
        <v>116</v>
      </c>
      <c r="P191" s="149" t="s">
        <v>918</v>
      </c>
      <c r="Q191" s="149" t="s">
        <v>919</v>
      </c>
      <c r="R191" s="477"/>
      <c r="S191" s="484" t="s">
        <v>24</v>
      </c>
      <c r="T191" s="143" t="s">
        <v>32</v>
      </c>
      <c r="Y191" s="5" t="s">
        <v>384</v>
      </c>
      <c r="AA191" s="5" t="s">
        <v>1213</v>
      </c>
      <c r="AB191" s="3" t="s">
        <v>148</v>
      </c>
      <c r="AC191" s="654" t="str">
        <f>IFERROR(VLOOKUP(AD191,AUXILIAR!$A$1:$B$13,2,FALSE)," ")</f>
        <v>D</v>
      </c>
      <c r="AD191" s="5" t="s">
        <v>128</v>
      </c>
    </row>
    <row r="192" spans="1:36" ht="15.75" customHeight="1" x14ac:dyDescent="0.25">
      <c r="A192" s="259">
        <f t="shared" si="72"/>
        <v>2019</v>
      </c>
      <c r="B192" s="259">
        <f t="shared" si="73"/>
        <v>7</v>
      </c>
      <c r="C192" s="259" t="str">
        <f t="shared" si="74"/>
        <v>Sem30</v>
      </c>
      <c r="D192" s="4">
        <v>43670</v>
      </c>
      <c r="E192" s="4" t="s">
        <v>89</v>
      </c>
      <c r="F192" s="343" t="s">
        <v>86</v>
      </c>
      <c r="G192" s="344" t="s">
        <v>22</v>
      </c>
      <c r="H192" s="344" t="s">
        <v>23</v>
      </c>
      <c r="I192" s="345" t="s">
        <v>87</v>
      </c>
      <c r="J192" s="345" t="s">
        <v>113</v>
      </c>
      <c r="K192" s="344" t="s">
        <v>236</v>
      </c>
      <c r="L192" s="345" t="s">
        <v>155</v>
      </c>
      <c r="M192" s="344" t="s">
        <v>916</v>
      </c>
      <c r="N192" s="344" t="s">
        <v>917</v>
      </c>
      <c r="O192" s="345" t="s">
        <v>116</v>
      </c>
      <c r="P192" s="344" t="s">
        <v>920</v>
      </c>
      <c r="Q192" s="344" t="s">
        <v>921</v>
      </c>
      <c r="R192" s="479" t="s">
        <v>922</v>
      </c>
      <c r="S192" s="484" t="s">
        <v>231</v>
      </c>
      <c r="T192" t="s">
        <v>27</v>
      </c>
      <c r="Y192" s="5" t="s">
        <v>385</v>
      </c>
      <c r="AB192" s="3" t="s">
        <v>148</v>
      </c>
      <c r="AC192" s="654" t="str">
        <f>IFERROR(VLOOKUP(AD192,AUXILIAR!$A$1:$B$13,2,FALSE)," ")</f>
        <v xml:space="preserve"> </v>
      </c>
      <c r="AJ192" s="136" t="s">
        <v>832</v>
      </c>
    </row>
    <row r="193" spans="1:34" x14ac:dyDescent="0.25">
      <c r="A193" s="3">
        <f t="shared" si="72"/>
        <v>2019</v>
      </c>
      <c r="B193" s="3">
        <f t="shared" si="73"/>
        <v>7</v>
      </c>
      <c r="C193" s="3" t="str">
        <f t="shared" si="74"/>
        <v>Sem30</v>
      </c>
      <c r="D193" s="4">
        <v>43671</v>
      </c>
      <c r="E193" s="4" t="s">
        <v>89</v>
      </c>
      <c r="F193" s="148" t="s">
        <v>86</v>
      </c>
      <c r="G193" s="149" t="s">
        <v>22</v>
      </c>
      <c r="H193" s="149" t="s">
        <v>23</v>
      </c>
      <c r="I193" s="150" t="s">
        <v>87</v>
      </c>
      <c r="J193" s="150" t="s">
        <v>113</v>
      </c>
      <c r="K193" s="149" t="s">
        <v>92</v>
      </c>
      <c r="L193" s="150" t="s">
        <v>119</v>
      </c>
      <c r="M193" s="149" t="s">
        <v>923</v>
      </c>
      <c r="N193" s="149" t="s">
        <v>924</v>
      </c>
      <c r="O193" s="150" t="s">
        <v>116</v>
      </c>
      <c r="P193" s="149" t="s">
        <v>925</v>
      </c>
      <c r="Q193" s="149" t="s">
        <v>926</v>
      </c>
      <c r="R193" s="477"/>
      <c r="S193" s="484" t="s">
        <v>24</v>
      </c>
      <c r="T193" s="143" t="s">
        <v>25</v>
      </c>
      <c r="Y193" s="5" t="s">
        <v>384</v>
      </c>
      <c r="AA193" s="5" t="s">
        <v>1215</v>
      </c>
      <c r="AB193" s="3" t="s">
        <v>75</v>
      </c>
      <c r="AC193" s="654" t="str">
        <f>IFERROR(VLOOKUP(AD193,AUXILIAR!$A$1:$B$13,2,FALSE)," ")</f>
        <v>A</v>
      </c>
      <c r="AD193" s="5" t="s">
        <v>127</v>
      </c>
    </row>
    <row r="194" spans="1:34" x14ac:dyDescent="0.25">
      <c r="A194" s="259">
        <f t="shared" ref="A194:A200" si="75">YEAR(D194)</f>
        <v>2019</v>
      </c>
      <c r="B194" s="259">
        <f t="shared" ref="B194:B200" si="76">MONTH(D194)</f>
        <v>7</v>
      </c>
      <c r="C194" s="259" t="str">
        <f t="shared" ref="C194:C200" si="77">CONCATENATE("Sem",WEEKNUM(D194))</f>
        <v>Sem30</v>
      </c>
      <c r="D194" s="4">
        <v>43671</v>
      </c>
      <c r="E194" s="4" t="s">
        <v>89</v>
      </c>
      <c r="F194" s="148" t="s">
        <v>86</v>
      </c>
      <c r="G194" s="149" t="s">
        <v>22</v>
      </c>
      <c r="H194" s="149" t="s">
        <v>23</v>
      </c>
      <c r="I194" s="150" t="s">
        <v>87</v>
      </c>
      <c r="J194" s="150" t="s">
        <v>113</v>
      </c>
      <c r="K194" s="149" t="s">
        <v>92</v>
      </c>
      <c r="L194" s="150" t="s">
        <v>119</v>
      </c>
      <c r="M194" s="149" t="s">
        <v>923</v>
      </c>
      <c r="N194" s="149" t="s">
        <v>924</v>
      </c>
      <c r="O194" s="150" t="s">
        <v>116</v>
      </c>
      <c r="P194" s="149" t="s">
        <v>927</v>
      </c>
      <c r="Q194" s="149" t="s">
        <v>928</v>
      </c>
      <c r="R194" s="477"/>
      <c r="S194" s="484" t="s">
        <v>24</v>
      </c>
      <c r="T194" s="143" t="s">
        <v>25</v>
      </c>
      <c r="Y194" s="5" t="s">
        <v>386</v>
      </c>
      <c r="AB194" s="3" t="s">
        <v>21</v>
      </c>
      <c r="AC194" s="654" t="str">
        <f>IFERROR(VLOOKUP(AD194,AUXILIAR!$A$1:$B$13,2,FALSE)," ")</f>
        <v xml:space="preserve"> </v>
      </c>
    </row>
    <row r="195" spans="1:34" x14ac:dyDescent="0.25">
      <c r="A195" s="259">
        <f t="shared" si="75"/>
        <v>2019</v>
      </c>
      <c r="B195" s="259">
        <f t="shared" si="76"/>
        <v>7</v>
      </c>
      <c r="C195" s="259" t="str">
        <f t="shared" si="77"/>
        <v>Sem30</v>
      </c>
      <c r="D195" s="4">
        <v>43671</v>
      </c>
      <c r="E195" s="4" t="s">
        <v>89</v>
      </c>
      <c r="F195" s="148" t="s">
        <v>86</v>
      </c>
      <c r="G195" s="149" t="s">
        <v>22</v>
      </c>
      <c r="H195" s="149" t="s">
        <v>23</v>
      </c>
      <c r="I195" s="150" t="s">
        <v>87</v>
      </c>
      <c r="J195" s="150" t="s">
        <v>113</v>
      </c>
      <c r="K195" s="149" t="s">
        <v>92</v>
      </c>
      <c r="L195" s="150" t="s">
        <v>119</v>
      </c>
      <c r="M195" s="149" t="s">
        <v>923</v>
      </c>
      <c r="N195" s="149" t="s">
        <v>924</v>
      </c>
      <c r="O195" s="150" t="s">
        <v>116</v>
      </c>
      <c r="P195" s="149" t="s">
        <v>895</v>
      </c>
      <c r="Q195" s="149" t="s">
        <v>896</v>
      </c>
      <c r="R195" s="477"/>
      <c r="S195" s="484" t="s">
        <v>24</v>
      </c>
      <c r="T195" s="143" t="s">
        <v>31</v>
      </c>
      <c r="Y195" s="5" t="s">
        <v>384</v>
      </c>
      <c r="AA195" s="5" t="s">
        <v>1214</v>
      </c>
      <c r="AB195" s="3" t="s">
        <v>21</v>
      </c>
      <c r="AC195" s="654" t="str">
        <f>IFERROR(VLOOKUP(AD195,AUXILIAR!$A$1:$B$13,2,FALSE)," ")</f>
        <v>A</v>
      </c>
      <c r="AD195" s="5" t="s">
        <v>127</v>
      </c>
    </row>
    <row r="196" spans="1:34" x14ac:dyDescent="0.25">
      <c r="A196" s="259">
        <f t="shared" si="75"/>
        <v>2019</v>
      </c>
      <c r="B196" s="259">
        <f t="shared" si="76"/>
        <v>7</v>
      </c>
      <c r="C196" s="259" t="str">
        <f t="shared" si="77"/>
        <v>Sem30</v>
      </c>
      <c r="D196" s="4">
        <v>43671</v>
      </c>
      <c r="E196" s="4" t="s">
        <v>89</v>
      </c>
      <c r="F196" s="148" t="s">
        <v>86</v>
      </c>
      <c r="G196" s="149" t="s">
        <v>22</v>
      </c>
      <c r="H196" s="149" t="s">
        <v>23</v>
      </c>
      <c r="I196" s="150" t="s">
        <v>87</v>
      </c>
      <c r="J196" s="150" t="s">
        <v>113</v>
      </c>
      <c r="K196" s="149" t="s">
        <v>92</v>
      </c>
      <c r="L196" s="150" t="s">
        <v>346</v>
      </c>
      <c r="M196" s="149" t="s">
        <v>929</v>
      </c>
      <c r="N196" s="149" t="s">
        <v>930</v>
      </c>
      <c r="O196" s="150" t="s">
        <v>116</v>
      </c>
      <c r="P196" s="149" t="s">
        <v>895</v>
      </c>
      <c r="Q196" s="149" t="s">
        <v>896</v>
      </c>
      <c r="R196" s="477"/>
      <c r="S196" s="484" t="s">
        <v>24</v>
      </c>
      <c r="T196" s="143" t="s">
        <v>31</v>
      </c>
      <c r="Y196" s="5" t="s">
        <v>384</v>
      </c>
      <c r="AA196" s="5" t="s">
        <v>1214</v>
      </c>
      <c r="AB196" s="3" t="s">
        <v>21</v>
      </c>
      <c r="AC196" s="654" t="str">
        <f>IFERROR(VLOOKUP(AD196,AUXILIAR!$A$1:$B$13,2,FALSE)," ")</f>
        <v>A</v>
      </c>
      <c r="AD196" s="5" t="s">
        <v>127</v>
      </c>
    </row>
    <row r="197" spans="1:34" x14ac:dyDescent="0.25">
      <c r="A197" s="259">
        <f t="shared" si="75"/>
        <v>2019</v>
      </c>
      <c r="B197" s="259">
        <f t="shared" si="76"/>
        <v>7</v>
      </c>
      <c r="C197" s="259" t="str">
        <f t="shared" si="77"/>
        <v>Sem30</v>
      </c>
      <c r="D197" s="4">
        <v>43671</v>
      </c>
      <c r="E197" s="4" t="s">
        <v>89</v>
      </c>
      <c r="F197" s="148" t="s">
        <v>86</v>
      </c>
      <c r="G197" s="149" t="s">
        <v>22</v>
      </c>
      <c r="H197" s="149" t="s">
        <v>23</v>
      </c>
      <c r="I197" s="150" t="s">
        <v>87</v>
      </c>
      <c r="J197" s="150" t="s">
        <v>113</v>
      </c>
      <c r="K197" s="149" t="s">
        <v>92</v>
      </c>
      <c r="L197" s="150" t="s">
        <v>346</v>
      </c>
      <c r="M197" s="149" t="s">
        <v>929</v>
      </c>
      <c r="N197" s="149" t="s">
        <v>930</v>
      </c>
      <c r="O197" s="150" t="s">
        <v>116</v>
      </c>
      <c r="P197" s="149" t="s">
        <v>931</v>
      </c>
      <c r="Q197" s="149" t="s">
        <v>932</v>
      </c>
      <c r="R197" s="477"/>
      <c r="S197" s="484" t="s">
        <v>24</v>
      </c>
      <c r="T197" s="143" t="s">
        <v>26</v>
      </c>
      <c r="Y197" s="5" t="s">
        <v>384</v>
      </c>
      <c r="AA197" s="5" t="s">
        <v>1214</v>
      </c>
      <c r="AB197" s="3" t="s">
        <v>75</v>
      </c>
      <c r="AC197" s="654" t="str">
        <f>IFERROR(VLOOKUP(AD197,AUXILIAR!$A$1:$B$13,2,FALSE)," ")</f>
        <v>B</v>
      </c>
      <c r="AD197" s="5" t="s">
        <v>160</v>
      </c>
    </row>
    <row r="198" spans="1:34" x14ac:dyDescent="0.25">
      <c r="A198" s="259">
        <f t="shared" si="75"/>
        <v>2019</v>
      </c>
      <c r="B198" s="259">
        <f t="shared" si="76"/>
        <v>7</v>
      </c>
      <c r="C198" s="259" t="str">
        <f t="shared" si="77"/>
        <v>Sem30</v>
      </c>
      <c r="D198" s="4">
        <v>43671</v>
      </c>
      <c r="E198" s="4" t="s">
        <v>89</v>
      </c>
      <c r="F198" s="148" t="s">
        <v>86</v>
      </c>
      <c r="G198" s="149" t="s">
        <v>22</v>
      </c>
      <c r="H198" s="149" t="s">
        <v>23</v>
      </c>
      <c r="I198" s="150" t="s">
        <v>87</v>
      </c>
      <c r="J198" s="150" t="s">
        <v>113</v>
      </c>
      <c r="K198" s="149" t="s">
        <v>92</v>
      </c>
      <c r="L198" s="150" t="s">
        <v>346</v>
      </c>
      <c r="M198" s="149" t="s">
        <v>929</v>
      </c>
      <c r="N198" s="149" t="s">
        <v>930</v>
      </c>
      <c r="O198" s="150" t="s">
        <v>116</v>
      </c>
      <c r="P198" s="149" t="s">
        <v>933</v>
      </c>
      <c r="Q198" s="149" t="s">
        <v>934</v>
      </c>
      <c r="R198" s="477"/>
      <c r="S198" s="484" t="s">
        <v>24</v>
      </c>
      <c r="T198" s="143" t="s">
        <v>32</v>
      </c>
      <c r="Y198" s="5" t="s">
        <v>386</v>
      </c>
      <c r="AB198" s="3" t="s">
        <v>148</v>
      </c>
      <c r="AC198" s="654" t="str">
        <f>IFERROR(VLOOKUP(AD198,AUXILIAR!$A$1:$B$13,2,FALSE)," ")</f>
        <v xml:space="preserve"> </v>
      </c>
    </row>
    <row r="199" spans="1:34" x14ac:dyDescent="0.25">
      <c r="A199" s="259">
        <f t="shared" si="75"/>
        <v>2019</v>
      </c>
      <c r="B199" s="259">
        <f t="shared" si="76"/>
        <v>7</v>
      </c>
      <c r="C199" s="259" t="str">
        <f t="shared" si="77"/>
        <v>Sem30</v>
      </c>
      <c r="D199" s="4">
        <v>43671</v>
      </c>
      <c r="E199" s="4" t="s">
        <v>89</v>
      </c>
      <c r="F199" s="343" t="s">
        <v>86</v>
      </c>
      <c r="G199" s="344" t="s">
        <v>22</v>
      </c>
      <c r="H199" s="344" t="s">
        <v>23</v>
      </c>
      <c r="I199" s="345" t="s">
        <v>87</v>
      </c>
      <c r="J199" s="345" t="s">
        <v>113</v>
      </c>
      <c r="K199" s="344" t="s">
        <v>92</v>
      </c>
      <c r="L199" s="345" t="s">
        <v>346</v>
      </c>
      <c r="M199" s="344" t="s">
        <v>929</v>
      </c>
      <c r="N199" s="344" t="s">
        <v>930</v>
      </c>
      <c r="O199" s="345" t="s">
        <v>116</v>
      </c>
      <c r="P199" s="344" t="s">
        <v>935</v>
      </c>
      <c r="Q199" s="344" t="s">
        <v>936</v>
      </c>
      <c r="R199" s="479"/>
      <c r="S199" s="484" t="s">
        <v>24</v>
      </c>
      <c r="T199" s="143" t="s">
        <v>26</v>
      </c>
      <c r="Y199" s="5" t="s">
        <v>384</v>
      </c>
      <c r="AA199" s="5" t="s">
        <v>1215</v>
      </c>
      <c r="AB199" s="3" t="s">
        <v>75</v>
      </c>
      <c r="AC199" s="654" t="str">
        <f>IFERROR(VLOOKUP(AD199,AUXILIAR!$A$1:$B$13,2,FALSE)," ")</f>
        <v>A</v>
      </c>
      <c r="AD199" s="5" t="s">
        <v>127</v>
      </c>
    </row>
    <row r="200" spans="1:34" x14ac:dyDescent="0.25">
      <c r="A200" s="3">
        <f t="shared" si="75"/>
        <v>2019</v>
      </c>
      <c r="B200" s="3">
        <f t="shared" si="76"/>
        <v>7</v>
      </c>
      <c r="C200" s="3" t="str">
        <f t="shared" si="77"/>
        <v>Sem30</v>
      </c>
      <c r="D200" s="4">
        <v>43672</v>
      </c>
      <c r="E200" s="4" t="s">
        <v>89</v>
      </c>
      <c r="F200" s="148" t="s">
        <v>86</v>
      </c>
      <c r="G200" s="149" t="s">
        <v>22</v>
      </c>
      <c r="H200" s="149" t="s">
        <v>23</v>
      </c>
      <c r="I200" s="150" t="s">
        <v>937</v>
      </c>
      <c r="J200" s="150" t="s">
        <v>113</v>
      </c>
      <c r="K200" s="149" t="s">
        <v>92</v>
      </c>
      <c r="L200" s="150" t="s">
        <v>346</v>
      </c>
      <c r="M200" s="149" t="s">
        <v>938</v>
      </c>
      <c r="N200" s="149" t="s">
        <v>939</v>
      </c>
      <c r="O200" s="150" t="s">
        <v>116</v>
      </c>
      <c r="P200" s="149" t="s">
        <v>940</v>
      </c>
      <c r="Q200" s="149" t="s">
        <v>941</v>
      </c>
      <c r="R200" s="477"/>
      <c r="S200" s="484" t="s">
        <v>24</v>
      </c>
      <c r="T200" s="143" t="s">
        <v>30</v>
      </c>
      <c r="X200" s="5"/>
      <c r="Y200" s="5" t="s">
        <v>384</v>
      </c>
      <c r="AA200" s="3" t="s">
        <v>1213</v>
      </c>
      <c r="AB200" s="259" t="s">
        <v>75</v>
      </c>
      <c r="AC200" s="654" t="str">
        <f>IFERROR(VLOOKUP(AD200,AUXILIAR!$A$1:$B$13,2,FALSE)," ")</f>
        <v>D</v>
      </c>
      <c r="AD200" s="5" t="s">
        <v>128</v>
      </c>
      <c r="AG200" s="138"/>
      <c r="AH200"/>
    </row>
    <row r="201" spans="1:34" x14ac:dyDescent="0.25">
      <c r="A201" s="259">
        <f t="shared" ref="A201:A202" si="78">YEAR(D201)</f>
        <v>2019</v>
      </c>
      <c r="B201" s="259">
        <f t="shared" ref="B201:B202" si="79">MONTH(D201)</f>
        <v>7</v>
      </c>
      <c r="C201" s="259" t="str">
        <f t="shared" ref="C201:C202" si="80">CONCATENATE("Sem",WEEKNUM(D201))</f>
        <v>Sem30</v>
      </c>
      <c r="D201" s="4">
        <v>43672</v>
      </c>
      <c r="E201" s="4" t="s">
        <v>89</v>
      </c>
      <c r="F201" s="343" t="s">
        <v>86</v>
      </c>
      <c r="G201" s="344" t="s">
        <v>22</v>
      </c>
      <c r="H201" s="344" t="s">
        <v>23</v>
      </c>
      <c r="I201" s="345" t="s">
        <v>937</v>
      </c>
      <c r="J201" s="345" t="s">
        <v>113</v>
      </c>
      <c r="K201" s="344" t="s">
        <v>92</v>
      </c>
      <c r="L201" s="345" t="s">
        <v>346</v>
      </c>
      <c r="M201" s="344" t="s">
        <v>938</v>
      </c>
      <c r="N201" s="344" t="s">
        <v>939</v>
      </c>
      <c r="O201" s="345" t="s">
        <v>116</v>
      </c>
      <c r="P201" s="344" t="s">
        <v>942</v>
      </c>
      <c r="Q201" s="344" t="s">
        <v>943</v>
      </c>
      <c r="R201" s="479"/>
      <c r="S201" s="484" t="s">
        <v>24</v>
      </c>
      <c r="T201" s="143" t="s">
        <v>26</v>
      </c>
      <c r="X201" s="5"/>
      <c r="Y201" s="5" t="s">
        <v>385</v>
      </c>
      <c r="AA201" s="3"/>
      <c r="AB201" s="259" t="s">
        <v>75</v>
      </c>
      <c r="AC201" s="654" t="str">
        <f>IFERROR(VLOOKUP(AD201,AUXILIAR!$A$1:$B$13,2,FALSE)," ")</f>
        <v xml:space="preserve"> </v>
      </c>
      <c r="AG201" s="138"/>
      <c r="AH201"/>
    </row>
    <row r="202" spans="1:34" x14ac:dyDescent="0.25">
      <c r="A202" s="3">
        <f t="shared" si="78"/>
        <v>2019</v>
      </c>
      <c r="B202" s="3">
        <f t="shared" si="79"/>
        <v>7</v>
      </c>
      <c r="C202" s="3" t="str">
        <f t="shared" si="80"/>
        <v>Sem31</v>
      </c>
      <c r="D202" s="4">
        <v>43675</v>
      </c>
      <c r="E202" s="4" t="s">
        <v>89</v>
      </c>
      <c r="F202" s="148" t="s">
        <v>86</v>
      </c>
      <c r="G202" s="149" t="s">
        <v>22</v>
      </c>
      <c r="H202" s="149" t="s">
        <v>23</v>
      </c>
      <c r="I202" s="150" t="s">
        <v>87</v>
      </c>
      <c r="J202" s="150" t="s">
        <v>173</v>
      </c>
      <c r="K202" s="149" t="s">
        <v>207</v>
      </c>
      <c r="L202" s="150" t="s">
        <v>346</v>
      </c>
      <c r="M202" s="149" t="s">
        <v>944</v>
      </c>
      <c r="N202" s="149" t="s">
        <v>945</v>
      </c>
      <c r="O202" s="150" t="s">
        <v>116</v>
      </c>
      <c r="P202" s="149" t="s">
        <v>854</v>
      </c>
      <c r="Q202" s="149" t="s">
        <v>855</v>
      </c>
      <c r="R202" s="480" t="s">
        <v>385</v>
      </c>
      <c r="S202" s="484" t="s">
        <v>24</v>
      </c>
      <c r="T202" s="143" t="s">
        <v>31</v>
      </c>
      <c r="Y202" s="5" t="s">
        <v>385</v>
      </c>
      <c r="AB202" s="3" t="s">
        <v>75</v>
      </c>
      <c r="AC202" s="654" t="str">
        <f>IFERROR(VLOOKUP(AD202,AUXILIAR!$A$1:$B$13,2,FALSE)," ")</f>
        <v xml:space="preserve"> </v>
      </c>
    </row>
    <row r="203" spans="1:34" x14ac:dyDescent="0.25">
      <c r="A203" s="259">
        <f t="shared" ref="A203:A209" si="81">YEAR(D203)</f>
        <v>2019</v>
      </c>
      <c r="B203" s="259">
        <f t="shared" ref="B203:B209" si="82">MONTH(D203)</f>
        <v>7</v>
      </c>
      <c r="C203" s="259" t="str">
        <f t="shared" ref="C203:C209" si="83">CONCATENATE("Sem",WEEKNUM(D203))</f>
        <v>Sem31</v>
      </c>
      <c r="D203" s="4">
        <v>43675</v>
      </c>
      <c r="E203" s="4" t="s">
        <v>89</v>
      </c>
      <c r="F203" s="148" t="s">
        <v>86</v>
      </c>
      <c r="G203" s="149" t="s">
        <v>22</v>
      </c>
      <c r="H203" s="149" t="s">
        <v>23</v>
      </c>
      <c r="I203" s="150" t="s">
        <v>87</v>
      </c>
      <c r="J203" s="150" t="s">
        <v>173</v>
      </c>
      <c r="K203" s="149" t="s">
        <v>207</v>
      </c>
      <c r="L203" s="150" t="s">
        <v>346</v>
      </c>
      <c r="M203" s="149" t="s">
        <v>944</v>
      </c>
      <c r="N203" s="149" t="s">
        <v>945</v>
      </c>
      <c r="O203" s="150" t="s">
        <v>116</v>
      </c>
      <c r="P203" s="149" t="s">
        <v>946</v>
      </c>
      <c r="Q203" s="149" t="s">
        <v>947</v>
      </c>
      <c r="R203" s="480" t="s">
        <v>386</v>
      </c>
      <c r="S203" s="484" t="s">
        <v>24</v>
      </c>
      <c r="T203" s="143" t="s">
        <v>25</v>
      </c>
      <c r="Y203" s="5" t="s">
        <v>386</v>
      </c>
      <c r="AB203" s="3" t="s">
        <v>21</v>
      </c>
      <c r="AC203" s="654" t="str">
        <f>IFERROR(VLOOKUP(AD203,AUXILIAR!$A$1:$B$13,2,FALSE)," ")</f>
        <v xml:space="preserve"> </v>
      </c>
    </row>
    <row r="204" spans="1:34" x14ac:dyDescent="0.25">
      <c r="A204" s="259">
        <f t="shared" si="81"/>
        <v>2019</v>
      </c>
      <c r="B204" s="259">
        <f t="shared" si="82"/>
        <v>7</v>
      </c>
      <c r="C204" s="259" t="str">
        <f t="shared" si="83"/>
        <v>Sem31</v>
      </c>
      <c r="D204" s="4">
        <v>43675</v>
      </c>
      <c r="E204" s="4" t="s">
        <v>89</v>
      </c>
      <c r="F204" s="148" t="s">
        <v>86</v>
      </c>
      <c r="G204" s="149" t="s">
        <v>22</v>
      </c>
      <c r="H204" s="149" t="s">
        <v>23</v>
      </c>
      <c r="I204" s="150" t="s">
        <v>87</v>
      </c>
      <c r="J204" s="150" t="s">
        <v>173</v>
      </c>
      <c r="K204" s="149" t="s">
        <v>207</v>
      </c>
      <c r="L204" s="150" t="s">
        <v>346</v>
      </c>
      <c r="M204" s="149" t="s">
        <v>944</v>
      </c>
      <c r="N204" s="149" t="s">
        <v>945</v>
      </c>
      <c r="O204" s="150" t="s">
        <v>116</v>
      </c>
      <c r="P204" s="149" t="s">
        <v>948</v>
      </c>
      <c r="Q204" s="149" t="s">
        <v>949</v>
      </c>
      <c r="R204" s="480" t="s">
        <v>384</v>
      </c>
      <c r="S204" s="484" t="s">
        <v>24</v>
      </c>
      <c r="T204" s="143" t="s">
        <v>25</v>
      </c>
      <c r="Y204" s="5" t="s">
        <v>384</v>
      </c>
      <c r="AA204" s="5" t="s">
        <v>1214</v>
      </c>
      <c r="AB204" s="3" t="s">
        <v>21</v>
      </c>
      <c r="AC204" s="654" t="str">
        <f>IFERROR(VLOOKUP(AD204,AUXILIAR!$A$1:$B$13,2,FALSE)," ")</f>
        <v>A</v>
      </c>
      <c r="AD204" s="5" t="s">
        <v>127</v>
      </c>
    </row>
    <row r="205" spans="1:34" x14ac:dyDescent="0.25">
      <c r="A205" s="259">
        <f t="shared" si="81"/>
        <v>2019</v>
      </c>
      <c r="B205" s="259">
        <f t="shared" si="82"/>
        <v>7</v>
      </c>
      <c r="C205" s="259" t="str">
        <f t="shared" si="83"/>
        <v>Sem31</v>
      </c>
      <c r="D205" s="4">
        <v>43675</v>
      </c>
      <c r="E205" s="4" t="s">
        <v>89</v>
      </c>
      <c r="F205" s="148" t="s">
        <v>86</v>
      </c>
      <c r="G205" s="149" t="s">
        <v>22</v>
      </c>
      <c r="H205" s="149" t="s">
        <v>23</v>
      </c>
      <c r="I205" s="150" t="s">
        <v>87</v>
      </c>
      <c r="J205" s="150" t="s">
        <v>173</v>
      </c>
      <c r="K205" s="149" t="s">
        <v>207</v>
      </c>
      <c r="L205" s="150" t="s">
        <v>346</v>
      </c>
      <c r="M205" s="149" t="s">
        <v>944</v>
      </c>
      <c r="N205" s="149" t="s">
        <v>945</v>
      </c>
      <c r="O205" s="150" t="s">
        <v>116</v>
      </c>
      <c r="P205" s="149" t="s">
        <v>719</v>
      </c>
      <c r="Q205" s="149" t="s">
        <v>720</v>
      </c>
      <c r="R205" s="480" t="s">
        <v>385</v>
      </c>
      <c r="S205" s="484" t="s">
        <v>24</v>
      </c>
      <c r="T205" s="143" t="s">
        <v>32</v>
      </c>
      <c r="Y205" s="5" t="s">
        <v>385</v>
      </c>
      <c r="AB205" s="3" t="s">
        <v>148</v>
      </c>
      <c r="AC205" s="654" t="str">
        <f>IFERROR(VLOOKUP(AD205,AUXILIAR!$A$1:$B$13,2,FALSE)," ")</f>
        <v xml:space="preserve"> </v>
      </c>
    </row>
    <row r="206" spans="1:34" x14ac:dyDescent="0.25">
      <c r="A206" s="259">
        <f t="shared" si="81"/>
        <v>2019</v>
      </c>
      <c r="B206" s="259">
        <f t="shared" si="82"/>
        <v>7</v>
      </c>
      <c r="C206" s="259" t="str">
        <f t="shared" si="83"/>
        <v>Sem31</v>
      </c>
      <c r="D206" s="4">
        <v>43675</v>
      </c>
      <c r="E206" s="4" t="s">
        <v>89</v>
      </c>
      <c r="F206" s="148" t="s">
        <v>86</v>
      </c>
      <c r="G206" s="149" t="s">
        <v>22</v>
      </c>
      <c r="H206" s="149" t="s">
        <v>23</v>
      </c>
      <c r="I206" s="150" t="s">
        <v>87</v>
      </c>
      <c r="J206" s="150" t="s">
        <v>173</v>
      </c>
      <c r="K206" s="149" t="s">
        <v>207</v>
      </c>
      <c r="L206" s="150" t="s">
        <v>346</v>
      </c>
      <c r="M206" s="149" t="s">
        <v>944</v>
      </c>
      <c r="N206" s="149" t="s">
        <v>945</v>
      </c>
      <c r="O206" s="150" t="s">
        <v>116</v>
      </c>
      <c r="P206" s="149" t="s">
        <v>950</v>
      </c>
      <c r="Q206" s="149" t="s">
        <v>951</v>
      </c>
      <c r="R206" s="480" t="s">
        <v>385</v>
      </c>
      <c r="S206" s="484" t="s">
        <v>24</v>
      </c>
      <c r="T206" s="143" t="s">
        <v>25</v>
      </c>
      <c r="Y206" s="5" t="s">
        <v>385</v>
      </c>
      <c r="AB206" s="3" t="s">
        <v>75</v>
      </c>
      <c r="AC206" s="654" t="str">
        <f>IFERROR(VLOOKUP(AD206,AUXILIAR!$A$1:$B$13,2,FALSE)," ")</f>
        <v xml:space="preserve"> </v>
      </c>
    </row>
    <row r="207" spans="1:34" x14ac:dyDescent="0.25">
      <c r="A207" s="259">
        <f t="shared" si="81"/>
        <v>2019</v>
      </c>
      <c r="B207" s="259">
        <f t="shared" si="82"/>
        <v>7</v>
      </c>
      <c r="C207" s="259" t="str">
        <f t="shared" si="83"/>
        <v>Sem31</v>
      </c>
      <c r="D207" s="4">
        <v>43675</v>
      </c>
      <c r="E207" s="4" t="s">
        <v>89</v>
      </c>
      <c r="F207" s="148" t="s">
        <v>86</v>
      </c>
      <c r="G207" s="149" t="s">
        <v>22</v>
      </c>
      <c r="H207" s="149" t="s">
        <v>23</v>
      </c>
      <c r="I207" s="150" t="s">
        <v>87</v>
      </c>
      <c r="J207" s="150" t="s">
        <v>254</v>
      </c>
      <c r="K207" s="149" t="s">
        <v>92</v>
      </c>
      <c r="L207" s="150" t="s">
        <v>155</v>
      </c>
      <c r="M207" s="149" t="s">
        <v>952</v>
      </c>
      <c r="N207" s="149" t="s">
        <v>953</v>
      </c>
      <c r="O207" s="150" t="s">
        <v>116</v>
      </c>
      <c r="P207" s="149" t="s">
        <v>954</v>
      </c>
      <c r="Q207" s="149" t="s">
        <v>955</v>
      </c>
      <c r="R207" s="480" t="s">
        <v>384</v>
      </c>
      <c r="S207" s="484" t="s">
        <v>24</v>
      </c>
      <c r="T207" s="143" t="s">
        <v>31</v>
      </c>
      <c r="Y207" s="5" t="s">
        <v>384</v>
      </c>
      <c r="AA207" s="5" t="s">
        <v>1213</v>
      </c>
      <c r="AB207" s="3" t="s">
        <v>75</v>
      </c>
      <c r="AC207" s="654" t="str">
        <f>IFERROR(VLOOKUP(AD207,AUXILIAR!$A$1:$B$13,2,FALSE)," ")</f>
        <v>D</v>
      </c>
      <c r="AD207" s="5" t="s">
        <v>128</v>
      </c>
    </row>
    <row r="208" spans="1:34" x14ac:dyDescent="0.25">
      <c r="A208" s="259">
        <f t="shared" si="81"/>
        <v>2019</v>
      </c>
      <c r="B208" s="259">
        <f t="shared" si="82"/>
        <v>7</v>
      </c>
      <c r="C208" s="259" t="str">
        <f t="shared" si="83"/>
        <v>Sem31</v>
      </c>
      <c r="D208" s="4">
        <v>43675</v>
      </c>
      <c r="E208" s="4" t="s">
        <v>89</v>
      </c>
      <c r="F208" s="148" t="s">
        <v>86</v>
      </c>
      <c r="G208" s="149" t="s">
        <v>22</v>
      </c>
      <c r="H208" s="149" t="s">
        <v>23</v>
      </c>
      <c r="I208" s="150" t="s">
        <v>87</v>
      </c>
      <c r="J208" s="150" t="s">
        <v>254</v>
      </c>
      <c r="K208" s="149" t="s">
        <v>92</v>
      </c>
      <c r="L208" s="150" t="s">
        <v>155</v>
      </c>
      <c r="M208" s="149" t="s">
        <v>952</v>
      </c>
      <c r="N208" s="149" t="s">
        <v>953</v>
      </c>
      <c r="O208" s="150" t="s">
        <v>116</v>
      </c>
      <c r="P208" s="149" t="s">
        <v>956</v>
      </c>
      <c r="Q208" s="149" t="s">
        <v>957</v>
      </c>
      <c r="R208" s="480" t="s">
        <v>384</v>
      </c>
      <c r="S208" s="484" t="s">
        <v>24</v>
      </c>
      <c r="T208" s="143" t="s">
        <v>31</v>
      </c>
      <c r="Y208" s="5" t="s">
        <v>384</v>
      </c>
      <c r="AA208" s="5" t="s">
        <v>1213</v>
      </c>
      <c r="AB208" s="3" t="s">
        <v>75</v>
      </c>
      <c r="AC208" s="654" t="str">
        <f>IFERROR(VLOOKUP(AD208,AUXILIAR!$A$1:$B$13,2,FALSE)," ")</f>
        <v>D</v>
      </c>
      <c r="AD208" s="5" t="s">
        <v>128</v>
      </c>
    </row>
    <row r="209" spans="1:30" x14ac:dyDescent="0.25">
      <c r="A209" s="3">
        <f t="shared" si="81"/>
        <v>2019</v>
      </c>
      <c r="B209" s="3">
        <f t="shared" si="82"/>
        <v>7</v>
      </c>
      <c r="C209" s="3" t="str">
        <f t="shared" si="83"/>
        <v>Sem31</v>
      </c>
      <c r="D209" s="4">
        <v>43676</v>
      </c>
      <c r="E209" s="4" t="s">
        <v>89</v>
      </c>
      <c r="F209" s="148" t="s">
        <v>86</v>
      </c>
      <c r="G209" s="149" t="s">
        <v>22</v>
      </c>
      <c r="H209" s="149" t="s">
        <v>23</v>
      </c>
      <c r="I209" s="150" t="s">
        <v>87</v>
      </c>
      <c r="J209" s="150" t="s">
        <v>113</v>
      </c>
      <c r="K209" s="149" t="s">
        <v>163</v>
      </c>
      <c r="L209" s="150" t="s">
        <v>174</v>
      </c>
      <c r="M209" s="149" t="s">
        <v>960</v>
      </c>
      <c r="N209" s="149" t="s">
        <v>961</v>
      </c>
      <c r="O209" s="150" t="s">
        <v>116</v>
      </c>
      <c r="P209" s="149" t="s">
        <v>962</v>
      </c>
      <c r="Q209" s="149" t="s">
        <v>963</v>
      </c>
      <c r="R209" s="477"/>
      <c r="S209" s="484" t="s">
        <v>24</v>
      </c>
      <c r="T209" s="143" t="s">
        <v>27</v>
      </c>
      <c r="Y209" s="5" t="s">
        <v>385</v>
      </c>
      <c r="AB209" s="3" t="s">
        <v>75</v>
      </c>
      <c r="AC209" s="654" t="str">
        <f>IFERROR(VLOOKUP(AD209,AUXILIAR!$A$1:$B$13,2,FALSE)," ")</f>
        <v xml:space="preserve"> </v>
      </c>
    </row>
    <row r="210" spans="1:30" x14ac:dyDescent="0.25">
      <c r="A210" s="259">
        <f t="shared" ref="A210:A213" si="84">YEAR(D210)</f>
        <v>2019</v>
      </c>
      <c r="B210" s="259">
        <f t="shared" ref="B210:B213" si="85">MONTH(D210)</f>
        <v>7</v>
      </c>
      <c r="C210" s="259" t="str">
        <f t="shared" ref="C210:C213" si="86">CONCATENATE("Sem",WEEKNUM(D210))</f>
        <v>Sem31</v>
      </c>
      <c r="D210" s="4">
        <v>43676</v>
      </c>
      <c r="E210" s="4" t="s">
        <v>89</v>
      </c>
      <c r="F210" s="148" t="s">
        <v>86</v>
      </c>
      <c r="G210" s="149" t="s">
        <v>22</v>
      </c>
      <c r="H210" s="149" t="s">
        <v>23</v>
      </c>
      <c r="I210" s="150" t="s">
        <v>87</v>
      </c>
      <c r="J210" s="150" t="s">
        <v>254</v>
      </c>
      <c r="K210" s="149" t="s">
        <v>92</v>
      </c>
      <c r="L210" s="150" t="s">
        <v>155</v>
      </c>
      <c r="M210" s="149" t="s">
        <v>964</v>
      </c>
      <c r="N210" s="149" t="s">
        <v>965</v>
      </c>
      <c r="O210" s="150" t="s">
        <v>193</v>
      </c>
      <c r="P210" s="149" t="s">
        <v>966</v>
      </c>
      <c r="Q210" s="149" t="s">
        <v>967</v>
      </c>
      <c r="R210" s="477"/>
      <c r="S210" s="484" t="s">
        <v>24</v>
      </c>
      <c r="T210" s="143" t="s">
        <v>27</v>
      </c>
      <c r="Y210" s="5" t="s">
        <v>384</v>
      </c>
      <c r="AA210" s="5" t="s">
        <v>1214</v>
      </c>
      <c r="AB210" s="3" t="s">
        <v>75</v>
      </c>
      <c r="AC210" s="654" t="str">
        <f>IFERROR(VLOOKUP(AD210,AUXILIAR!$A$1:$B$13,2,FALSE)," ")</f>
        <v>A</v>
      </c>
      <c r="AD210" s="5" t="s">
        <v>127</v>
      </c>
    </row>
    <row r="211" spans="1:30" x14ac:dyDescent="0.25">
      <c r="A211" s="259">
        <f t="shared" si="84"/>
        <v>2019</v>
      </c>
      <c r="B211" s="259">
        <f t="shared" si="85"/>
        <v>7</v>
      </c>
      <c r="C211" s="259" t="str">
        <f t="shared" si="86"/>
        <v>Sem31</v>
      </c>
      <c r="D211" s="4">
        <v>43676</v>
      </c>
      <c r="E211" s="4" t="s">
        <v>89</v>
      </c>
      <c r="F211" s="148" t="s">
        <v>86</v>
      </c>
      <c r="G211" s="149" t="s">
        <v>22</v>
      </c>
      <c r="H211" s="149" t="s">
        <v>23</v>
      </c>
      <c r="I211" s="150" t="s">
        <v>87</v>
      </c>
      <c r="J211" s="150" t="s">
        <v>254</v>
      </c>
      <c r="K211" s="149" t="s">
        <v>92</v>
      </c>
      <c r="L211" s="150" t="s">
        <v>155</v>
      </c>
      <c r="M211" s="149" t="s">
        <v>964</v>
      </c>
      <c r="N211" s="149" t="s">
        <v>965</v>
      </c>
      <c r="O211" s="150" t="s">
        <v>193</v>
      </c>
      <c r="P211" s="149" t="s">
        <v>968</v>
      </c>
      <c r="Q211" s="149" t="s">
        <v>969</v>
      </c>
      <c r="R211" s="477"/>
      <c r="S211" s="484" t="s">
        <v>24</v>
      </c>
      <c r="T211" s="143" t="s">
        <v>26</v>
      </c>
      <c r="Y211" s="5" t="s">
        <v>384</v>
      </c>
      <c r="AA211" s="5" t="s">
        <v>1214</v>
      </c>
      <c r="AB211" s="3" t="s">
        <v>75</v>
      </c>
      <c r="AC211" s="654" t="str">
        <f>IFERROR(VLOOKUP(AD211,AUXILIAR!$A$1:$B$13,2,FALSE)," ")</f>
        <v>A</v>
      </c>
      <c r="AD211" s="5" t="s">
        <v>127</v>
      </c>
    </row>
    <row r="212" spans="1:30" x14ac:dyDescent="0.25">
      <c r="A212" s="259">
        <f t="shared" si="84"/>
        <v>2019</v>
      </c>
      <c r="B212" s="259">
        <f t="shared" si="85"/>
        <v>7</v>
      </c>
      <c r="C212" s="259" t="str">
        <f t="shared" si="86"/>
        <v>Sem31</v>
      </c>
      <c r="D212" s="4">
        <v>43676</v>
      </c>
      <c r="E212" s="4" t="s">
        <v>89</v>
      </c>
      <c r="F212" s="148" t="s">
        <v>86</v>
      </c>
      <c r="G212" s="149" t="s">
        <v>22</v>
      </c>
      <c r="H212" s="149" t="s">
        <v>23</v>
      </c>
      <c r="I212" s="150" t="s">
        <v>87</v>
      </c>
      <c r="J212" s="150" t="s">
        <v>254</v>
      </c>
      <c r="K212" s="149" t="s">
        <v>92</v>
      </c>
      <c r="L212" s="150" t="s">
        <v>155</v>
      </c>
      <c r="M212" s="149" t="s">
        <v>964</v>
      </c>
      <c r="N212" s="149" t="s">
        <v>965</v>
      </c>
      <c r="O212" s="150" t="s">
        <v>193</v>
      </c>
      <c r="P212" s="149" t="s">
        <v>946</v>
      </c>
      <c r="Q212" s="149" t="s">
        <v>947</v>
      </c>
      <c r="R212" s="477"/>
      <c r="S212" s="484" t="s">
        <v>24</v>
      </c>
      <c r="T212" s="143" t="s">
        <v>25</v>
      </c>
      <c r="Y212" s="5" t="s">
        <v>384</v>
      </c>
      <c r="AA212" s="5" t="s">
        <v>1215</v>
      </c>
      <c r="AB212" s="3" t="s">
        <v>21</v>
      </c>
      <c r="AC212" s="654" t="str">
        <f>IFERROR(VLOOKUP(AD212,AUXILIAR!$A$1:$B$13,2,FALSE)," ")</f>
        <v>B</v>
      </c>
      <c r="AD212" s="5" t="s">
        <v>160</v>
      </c>
    </row>
    <row r="213" spans="1:30" x14ac:dyDescent="0.25">
      <c r="A213" s="259">
        <f t="shared" si="84"/>
        <v>2019</v>
      </c>
      <c r="B213" s="259">
        <f t="shared" si="85"/>
        <v>7</v>
      </c>
      <c r="C213" s="259" t="str">
        <f t="shared" si="86"/>
        <v>Sem31</v>
      </c>
      <c r="D213" s="4">
        <v>43676</v>
      </c>
      <c r="E213" s="4" t="s">
        <v>89</v>
      </c>
      <c r="F213" s="343" t="s">
        <v>86</v>
      </c>
      <c r="G213" s="344" t="s">
        <v>22</v>
      </c>
      <c r="H213" s="344" t="s">
        <v>23</v>
      </c>
      <c r="I213" s="345" t="s">
        <v>87</v>
      </c>
      <c r="J213" s="345" t="s">
        <v>254</v>
      </c>
      <c r="K213" s="344" t="s">
        <v>92</v>
      </c>
      <c r="L213" s="345" t="s">
        <v>155</v>
      </c>
      <c r="M213" s="344" t="s">
        <v>964</v>
      </c>
      <c r="N213" s="344" t="s">
        <v>965</v>
      </c>
      <c r="O213" s="345" t="s">
        <v>193</v>
      </c>
      <c r="P213" s="344" t="s">
        <v>970</v>
      </c>
      <c r="Q213" s="344" t="s">
        <v>971</v>
      </c>
      <c r="R213" s="479"/>
      <c r="S213" s="484" t="s">
        <v>24</v>
      </c>
      <c r="T213" s="143" t="s">
        <v>25</v>
      </c>
      <c r="Y213" s="5" t="s">
        <v>384</v>
      </c>
      <c r="AA213" s="5" t="s">
        <v>1214</v>
      </c>
      <c r="AB213" s="3" t="s">
        <v>21</v>
      </c>
      <c r="AC213" s="654" t="str">
        <f>IFERROR(VLOOKUP(AD213,AUXILIAR!$A$1:$B$13,2,FALSE)," ")</f>
        <v>A</v>
      </c>
      <c r="AD213" s="5" t="s">
        <v>127</v>
      </c>
    </row>
    <row r="214" spans="1:30" x14ac:dyDescent="0.25">
      <c r="A214" s="259">
        <f t="shared" ref="A214:A219" si="87">YEAR(D214)</f>
        <v>2019</v>
      </c>
      <c r="B214" s="259">
        <f t="shared" ref="B214:B218" si="88">MONTH(D214)</f>
        <v>7</v>
      </c>
      <c r="C214" s="259" t="str">
        <f t="shared" ref="C214:C219" si="89">CONCATENATE("Sem",WEEKNUM(D214))</f>
        <v>Sem31</v>
      </c>
      <c r="D214" s="4">
        <v>43677</v>
      </c>
      <c r="E214" s="4" t="s">
        <v>89</v>
      </c>
      <c r="F214" s="148" t="s">
        <v>86</v>
      </c>
      <c r="G214" s="149" t="s">
        <v>22</v>
      </c>
      <c r="H214" s="149" t="s">
        <v>23</v>
      </c>
      <c r="I214" s="150" t="s">
        <v>87</v>
      </c>
      <c r="J214" s="150" t="s">
        <v>254</v>
      </c>
      <c r="K214" s="149" t="s">
        <v>92</v>
      </c>
      <c r="L214" s="150" t="s">
        <v>88</v>
      </c>
      <c r="M214" s="149" t="s">
        <v>976</v>
      </c>
      <c r="N214" s="149" t="s">
        <v>977</v>
      </c>
      <c r="O214" s="150" t="s">
        <v>116</v>
      </c>
      <c r="P214" s="149" t="s">
        <v>946</v>
      </c>
      <c r="Q214" s="149" t="s">
        <v>947</v>
      </c>
      <c r="R214" s="477"/>
      <c r="S214" s="484" t="s">
        <v>24</v>
      </c>
      <c r="T214" s="143" t="s">
        <v>25</v>
      </c>
      <c r="Y214" s="5" t="s">
        <v>384</v>
      </c>
      <c r="AA214" s="5" t="s">
        <v>1215</v>
      </c>
      <c r="AB214" s="3" t="s">
        <v>21</v>
      </c>
      <c r="AC214" s="654" t="str">
        <f>IFERROR(VLOOKUP(AD214,AUXILIAR!$A$1:$B$13,2,FALSE)," ")</f>
        <v>B</v>
      </c>
      <c r="AD214" s="5" t="s">
        <v>160</v>
      </c>
    </row>
    <row r="215" spans="1:30" x14ac:dyDescent="0.25">
      <c r="A215" s="259">
        <f t="shared" si="87"/>
        <v>2019</v>
      </c>
      <c r="B215" s="259">
        <f t="shared" si="88"/>
        <v>7</v>
      </c>
      <c r="C215" s="259" t="str">
        <f t="shared" si="89"/>
        <v>Sem31</v>
      </c>
      <c r="D215" s="4">
        <v>43677</v>
      </c>
      <c r="E215" s="4" t="s">
        <v>89</v>
      </c>
      <c r="F215" s="148" t="s">
        <v>86</v>
      </c>
      <c r="G215" s="149" t="s">
        <v>22</v>
      </c>
      <c r="H215" s="149" t="s">
        <v>23</v>
      </c>
      <c r="I215" s="150" t="s">
        <v>87</v>
      </c>
      <c r="J215" s="150" t="s">
        <v>254</v>
      </c>
      <c r="K215" s="149" t="s">
        <v>92</v>
      </c>
      <c r="L215" s="150" t="s">
        <v>88</v>
      </c>
      <c r="M215" s="149" t="s">
        <v>976</v>
      </c>
      <c r="N215" s="149" t="s">
        <v>977</v>
      </c>
      <c r="O215" s="150" t="s">
        <v>116</v>
      </c>
      <c r="P215" s="149" t="s">
        <v>978</v>
      </c>
      <c r="Q215" s="149" t="s">
        <v>979</v>
      </c>
      <c r="R215" s="477"/>
      <c r="S215" s="484" t="s">
        <v>24</v>
      </c>
      <c r="T215" s="143" t="s">
        <v>27</v>
      </c>
      <c r="Y215" s="5" t="s">
        <v>385</v>
      </c>
      <c r="AB215" s="3" t="s">
        <v>148</v>
      </c>
      <c r="AC215" s="654" t="str">
        <f>IFERROR(VLOOKUP(AD215,AUXILIAR!$A$1:$B$13,2,FALSE)," ")</f>
        <v xml:space="preserve"> </v>
      </c>
    </row>
    <row r="216" spans="1:30" x14ac:dyDescent="0.25">
      <c r="A216" s="259">
        <f t="shared" si="87"/>
        <v>2019</v>
      </c>
      <c r="B216" s="259">
        <f t="shared" si="88"/>
        <v>7</v>
      </c>
      <c r="C216" s="259" t="str">
        <f t="shared" si="89"/>
        <v>Sem31</v>
      </c>
      <c r="D216" s="4">
        <v>43677</v>
      </c>
      <c r="E216" s="4" t="s">
        <v>89</v>
      </c>
      <c r="F216" s="148" t="s">
        <v>86</v>
      </c>
      <c r="G216" s="149" t="s">
        <v>22</v>
      </c>
      <c r="H216" s="149" t="s">
        <v>23</v>
      </c>
      <c r="I216" s="150" t="s">
        <v>87</v>
      </c>
      <c r="J216" s="150" t="s">
        <v>254</v>
      </c>
      <c r="K216" s="149" t="s">
        <v>92</v>
      </c>
      <c r="L216" s="150" t="s">
        <v>88</v>
      </c>
      <c r="M216" s="149" t="s">
        <v>976</v>
      </c>
      <c r="N216" s="149" t="s">
        <v>977</v>
      </c>
      <c r="O216" s="150" t="s">
        <v>116</v>
      </c>
      <c r="P216" s="149" t="s">
        <v>669</v>
      </c>
      <c r="Q216" s="149" t="s">
        <v>670</v>
      </c>
      <c r="R216" s="477"/>
      <c r="S216" s="484" t="s">
        <v>24</v>
      </c>
      <c r="T216" s="143" t="s">
        <v>26</v>
      </c>
      <c r="Y216" s="5" t="s">
        <v>385</v>
      </c>
      <c r="AB216" s="3" t="s">
        <v>75</v>
      </c>
      <c r="AC216" s="654" t="str">
        <f>IFERROR(VLOOKUP(AD216,AUXILIAR!$A$1:$B$13,2,FALSE)," ")</f>
        <v xml:space="preserve"> </v>
      </c>
    </row>
    <row r="217" spans="1:30" x14ac:dyDescent="0.25">
      <c r="A217" s="259">
        <f t="shared" si="87"/>
        <v>2019</v>
      </c>
      <c r="B217" s="259">
        <f t="shared" si="88"/>
        <v>7</v>
      </c>
      <c r="C217" s="259" t="str">
        <f t="shared" si="89"/>
        <v>Sem31</v>
      </c>
      <c r="D217" s="4">
        <v>43677</v>
      </c>
      <c r="E217" s="4" t="s">
        <v>89</v>
      </c>
      <c r="F217" s="148" t="s">
        <v>86</v>
      </c>
      <c r="G217" s="149" t="s">
        <v>22</v>
      </c>
      <c r="H217" s="149" t="s">
        <v>23</v>
      </c>
      <c r="I217" s="150" t="s">
        <v>87</v>
      </c>
      <c r="J217" s="150" t="s">
        <v>113</v>
      </c>
      <c r="K217" s="149" t="s">
        <v>92</v>
      </c>
      <c r="L217" s="150" t="s">
        <v>88</v>
      </c>
      <c r="M217" s="149" t="s">
        <v>980</v>
      </c>
      <c r="N217" s="149" t="s">
        <v>981</v>
      </c>
      <c r="O217" s="150" t="s">
        <v>116</v>
      </c>
      <c r="P217" s="149" t="s">
        <v>982</v>
      </c>
      <c r="Q217" s="149" t="s">
        <v>983</v>
      </c>
      <c r="R217" s="477"/>
      <c r="S217" s="484" t="s">
        <v>24</v>
      </c>
      <c r="T217" t="s">
        <v>27</v>
      </c>
      <c r="Y217" s="5" t="s">
        <v>384</v>
      </c>
      <c r="AA217" s="5" t="s">
        <v>1213</v>
      </c>
      <c r="AB217" s="3" t="s">
        <v>75</v>
      </c>
      <c r="AC217" s="654" t="str">
        <f>IFERROR(VLOOKUP(AD217,AUXILIAR!$A$1:$B$13,2,FALSE)," ")</f>
        <v>D</v>
      </c>
      <c r="AD217" s="5" t="s">
        <v>128</v>
      </c>
    </row>
    <row r="218" spans="1:30" x14ac:dyDescent="0.25">
      <c r="A218" s="259">
        <f t="shared" si="87"/>
        <v>2019</v>
      </c>
      <c r="B218" s="259">
        <f t="shared" si="88"/>
        <v>7</v>
      </c>
      <c r="C218" s="259" t="str">
        <f t="shared" si="89"/>
        <v>Sem31</v>
      </c>
      <c r="D218" s="4">
        <v>43677</v>
      </c>
      <c r="E218" s="4" t="s">
        <v>89</v>
      </c>
      <c r="F218" s="343" t="s">
        <v>86</v>
      </c>
      <c r="G218" s="344" t="s">
        <v>22</v>
      </c>
      <c r="H218" s="344" t="s">
        <v>23</v>
      </c>
      <c r="I218" s="345" t="s">
        <v>87</v>
      </c>
      <c r="J218" s="345" t="s">
        <v>113</v>
      </c>
      <c r="K218" s="344" t="s">
        <v>92</v>
      </c>
      <c r="L218" s="345" t="s">
        <v>88</v>
      </c>
      <c r="M218" s="344" t="s">
        <v>980</v>
      </c>
      <c r="N218" s="344" t="s">
        <v>981</v>
      </c>
      <c r="O218" s="345" t="s">
        <v>116</v>
      </c>
      <c r="P218" s="344" t="s">
        <v>984</v>
      </c>
      <c r="Q218" s="344" t="s">
        <v>985</v>
      </c>
      <c r="R218" s="479"/>
      <c r="S218" s="484" t="s">
        <v>24</v>
      </c>
      <c r="T218" s="143" t="s">
        <v>25</v>
      </c>
      <c r="Y218" s="5" t="s">
        <v>384</v>
      </c>
      <c r="AA218" s="5" t="s">
        <v>1214</v>
      </c>
      <c r="AB218" s="3" t="s">
        <v>21</v>
      </c>
      <c r="AC218" s="654" t="str">
        <f>IFERROR(VLOOKUP(AD218,AUXILIAR!$A$1:$B$13,2,FALSE)," ")</f>
        <v>A</v>
      </c>
      <c r="AD218" s="5" t="s">
        <v>127</v>
      </c>
    </row>
    <row r="219" spans="1:30" x14ac:dyDescent="0.25">
      <c r="A219" s="3">
        <f t="shared" si="87"/>
        <v>2019</v>
      </c>
      <c r="B219" s="3">
        <v>7</v>
      </c>
      <c r="C219" s="3" t="str">
        <f t="shared" si="89"/>
        <v>Sem31</v>
      </c>
      <c r="D219" s="4">
        <v>43678</v>
      </c>
      <c r="E219" s="4" t="s">
        <v>89</v>
      </c>
      <c r="F219" s="148" t="s">
        <v>86</v>
      </c>
      <c r="G219" s="149" t="s">
        <v>22</v>
      </c>
      <c r="H219" s="149" t="s">
        <v>23</v>
      </c>
      <c r="I219" s="150" t="s">
        <v>87</v>
      </c>
      <c r="J219" s="150" t="s">
        <v>113</v>
      </c>
      <c r="K219" s="149" t="s">
        <v>92</v>
      </c>
      <c r="L219" s="150" t="s">
        <v>88</v>
      </c>
      <c r="M219" s="149" t="s">
        <v>986</v>
      </c>
      <c r="N219" s="149" t="s">
        <v>987</v>
      </c>
      <c r="O219" s="150" t="s">
        <v>134</v>
      </c>
      <c r="P219" s="149" t="s">
        <v>605</v>
      </c>
      <c r="Q219" s="149" t="s">
        <v>606</v>
      </c>
      <c r="R219" s="477"/>
      <c r="S219" s="484" t="s">
        <v>24</v>
      </c>
      <c r="T219" s="143" t="s">
        <v>25</v>
      </c>
      <c r="Y219" s="5" t="s">
        <v>384</v>
      </c>
      <c r="AA219" s="5" t="s">
        <v>1214</v>
      </c>
      <c r="AB219" s="3" t="s">
        <v>21</v>
      </c>
      <c r="AC219" s="654" t="str">
        <f>IFERROR(VLOOKUP(AD219,AUXILIAR!$A$1:$B$13,2,FALSE)," ")</f>
        <v>B</v>
      </c>
      <c r="AD219" s="5" t="s">
        <v>160</v>
      </c>
    </row>
    <row r="220" spans="1:30" x14ac:dyDescent="0.25">
      <c r="A220" s="259">
        <f t="shared" ref="A220:A223" si="90">YEAR(D220)</f>
        <v>2019</v>
      </c>
      <c r="B220" s="259">
        <v>7</v>
      </c>
      <c r="C220" s="259" t="str">
        <f t="shared" ref="C220:C223" si="91">CONCATENATE("Sem",WEEKNUM(D220))</f>
        <v>Sem31</v>
      </c>
      <c r="D220" s="4">
        <v>43678</v>
      </c>
      <c r="E220" s="4" t="s">
        <v>89</v>
      </c>
      <c r="F220" s="148" t="s">
        <v>86</v>
      </c>
      <c r="G220" s="149" t="s">
        <v>22</v>
      </c>
      <c r="H220" s="149" t="s">
        <v>23</v>
      </c>
      <c r="I220" s="150" t="s">
        <v>87</v>
      </c>
      <c r="J220" s="150" t="s">
        <v>113</v>
      </c>
      <c r="K220" s="149" t="s">
        <v>92</v>
      </c>
      <c r="L220" s="150" t="s">
        <v>88</v>
      </c>
      <c r="M220" s="149" t="s">
        <v>986</v>
      </c>
      <c r="N220" s="149" t="s">
        <v>987</v>
      </c>
      <c r="O220" s="150" t="s">
        <v>134</v>
      </c>
      <c r="P220" s="149" t="s">
        <v>988</v>
      </c>
      <c r="Q220" s="149" t="s">
        <v>989</v>
      </c>
      <c r="R220" s="477"/>
      <c r="S220" s="484" t="s">
        <v>24</v>
      </c>
      <c r="T220" s="143" t="s">
        <v>32</v>
      </c>
      <c r="Y220" s="5" t="s">
        <v>386</v>
      </c>
      <c r="AB220" s="3" t="s">
        <v>148</v>
      </c>
      <c r="AC220" s="654" t="str">
        <f>IFERROR(VLOOKUP(AD220,AUXILIAR!$A$1:$B$13,2,FALSE)," ")</f>
        <v xml:space="preserve"> </v>
      </c>
    </row>
    <row r="221" spans="1:30" x14ac:dyDescent="0.25">
      <c r="A221" s="259">
        <f t="shared" si="90"/>
        <v>2019</v>
      </c>
      <c r="B221" s="259">
        <v>7</v>
      </c>
      <c r="C221" s="259" t="str">
        <f t="shared" si="91"/>
        <v>Sem31</v>
      </c>
      <c r="D221" s="4">
        <v>43678</v>
      </c>
      <c r="E221" s="4" t="s">
        <v>89</v>
      </c>
      <c r="F221" s="148" t="s">
        <v>86</v>
      </c>
      <c r="G221" s="149" t="s">
        <v>22</v>
      </c>
      <c r="H221" s="149" t="s">
        <v>23</v>
      </c>
      <c r="I221" s="150" t="s">
        <v>87</v>
      </c>
      <c r="J221" s="150" t="s">
        <v>113</v>
      </c>
      <c r="K221" s="149" t="s">
        <v>92</v>
      </c>
      <c r="L221" s="150" t="s">
        <v>88</v>
      </c>
      <c r="M221" s="149" t="s">
        <v>986</v>
      </c>
      <c r="N221" s="149" t="s">
        <v>987</v>
      </c>
      <c r="O221" s="150" t="s">
        <v>134</v>
      </c>
      <c r="P221" s="149" t="s">
        <v>990</v>
      </c>
      <c r="Q221" s="149" t="s">
        <v>991</v>
      </c>
      <c r="R221" s="477"/>
      <c r="S221" s="484" t="s">
        <v>24</v>
      </c>
      <c r="T221" s="143" t="s">
        <v>25</v>
      </c>
      <c r="Y221" s="5" t="s">
        <v>384</v>
      </c>
      <c r="AA221" s="5" t="s">
        <v>1215</v>
      </c>
      <c r="AB221" s="3" t="s">
        <v>21</v>
      </c>
      <c r="AC221" s="654" t="str">
        <f>IFERROR(VLOOKUP(AD221,AUXILIAR!$A$1:$B$13,2,FALSE)," ")</f>
        <v>A</v>
      </c>
      <c r="AD221" s="5" t="s">
        <v>127</v>
      </c>
    </row>
    <row r="222" spans="1:30" x14ac:dyDescent="0.25">
      <c r="A222" s="259">
        <f t="shared" si="90"/>
        <v>2019</v>
      </c>
      <c r="B222" s="259">
        <v>7</v>
      </c>
      <c r="C222" s="259" t="str">
        <f t="shared" si="91"/>
        <v>Sem31</v>
      </c>
      <c r="D222" s="4">
        <v>43678</v>
      </c>
      <c r="E222" s="4" t="s">
        <v>89</v>
      </c>
      <c r="F222" s="148" t="s">
        <v>86</v>
      </c>
      <c r="G222" s="149" t="s">
        <v>22</v>
      </c>
      <c r="H222" s="149" t="s">
        <v>23</v>
      </c>
      <c r="I222" s="150" t="s">
        <v>87</v>
      </c>
      <c r="J222" s="150" t="s">
        <v>113</v>
      </c>
      <c r="K222" s="149" t="s">
        <v>236</v>
      </c>
      <c r="L222" s="150" t="s">
        <v>88</v>
      </c>
      <c r="M222" s="149" t="s">
        <v>992</v>
      </c>
      <c r="N222" s="149" t="s">
        <v>993</v>
      </c>
      <c r="O222" s="150" t="s">
        <v>152</v>
      </c>
      <c r="P222" s="149" t="s">
        <v>212</v>
      </c>
      <c r="Q222" s="149" t="s">
        <v>213</v>
      </c>
      <c r="R222" s="477"/>
      <c r="S222" s="484" t="s">
        <v>24</v>
      </c>
      <c r="T222" s="143" t="s">
        <v>25</v>
      </c>
      <c r="Y222" s="5" t="s">
        <v>384</v>
      </c>
      <c r="AA222" s="5" t="s">
        <v>1214</v>
      </c>
      <c r="AB222" s="3" t="s">
        <v>21</v>
      </c>
      <c r="AC222" s="654" t="str">
        <f>IFERROR(VLOOKUP(AD222,AUXILIAR!$A$1:$B$13,2,FALSE)," ")</f>
        <v>B</v>
      </c>
      <c r="AD222" s="5" t="s">
        <v>160</v>
      </c>
    </row>
    <row r="223" spans="1:30" x14ac:dyDescent="0.25">
      <c r="A223" s="3">
        <f t="shared" si="90"/>
        <v>2019</v>
      </c>
      <c r="B223" s="3">
        <v>7</v>
      </c>
      <c r="C223" s="3" t="str">
        <f t="shared" si="91"/>
        <v>Sem31</v>
      </c>
      <c r="D223" s="4">
        <v>43679</v>
      </c>
      <c r="E223" s="4" t="s">
        <v>89</v>
      </c>
      <c r="F223" s="148" t="s">
        <v>86</v>
      </c>
      <c r="G223" s="149" t="s">
        <v>22</v>
      </c>
      <c r="H223" s="149" t="s">
        <v>23</v>
      </c>
      <c r="I223" s="150" t="s">
        <v>87</v>
      </c>
      <c r="J223" s="150" t="s">
        <v>113</v>
      </c>
      <c r="K223" s="149" t="s">
        <v>92</v>
      </c>
      <c r="L223" s="150" t="s">
        <v>119</v>
      </c>
      <c r="M223" s="149" t="s">
        <v>994</v>
      </c>
      <c r="N223" s="149" t="s">
        <v>995</v>
      </c>
      <c r="O223" s="150" t="s">
        <v>218</v>
      </c>
      <c r="P223" s="149" t="s">
        <v>854</v>
      </c>
      <c r="Q223" s="149" t="s">
        <v>855</v>
      </c>
      <c r="R223" s="477"/>
      <c r="S223" s="484" t="s">
        <v>24</v>
      </c>
      <c r="T223" s="143" t="s">
        <v>31</v>
      </c>
      <c r="Y223" s="5" t="s">
        <v>385</v>
      </c>
      <c r="AB223" s="3" t="s">
        <v>75</v>
      </c>
      <c r="AC223" s="654" t="str">
        <f>IFERROR(VLOOKUP(AD223,AUXILIAR!$A$1:$B$13,2,FALSE)," ")</f>
        <v xml:space="preserve"> </v>
      </c>
    </row>
    <row r="224" spans="1:30" x14ac:dyDescent="0.25">
      <c r="A224" s="259">
        <f t="shared" ref="A224:A229" si="92">YEAR(D224)</f>
        <v>2019</v>
      </c>
      <c r="B224" s="259">
        <v>7</v>
      </c>
      <c r="C224" s="259" t="str">
        <f t="shared" ref="C224:C229" si="93">CONCATENATE("Sem",WEEKNUM(D224))</f>
        <v>Sem31</v>
      </c>
      <c r="D224" s="4">
        <v>43679</v>
      </c>
      <c r="E224" s="4" t="s">
        <v>89</v>
      </c>
      <c r="F224" s="148" t="s">
        <v>86</v>
      </c>
      <c r="G224" s="149" t="s">
        <v>22</v>
      </c>
      <c r="H224" s="149" t="s">
        <v>23</v>
      </c>
      <c r="I224" s="150" t="s">
        <v>87</v>
      </c>
      <c r="J224" s="150" t="s">
        <v>113</v>
      </c>
      <c r="K224" s="149" t="s">
        <v>92</v>
      </c>
      <c r="L224" s="150" t="s">
        <v>119</v>
      </c>
      <c r="M224" s="149" t="s">
        <v>994</v>
      </c>
      <c r="N224" s="149" t="s">
        <v>995</v>
      </c>
      <c r="O224" s="150" t="s">
        <v>218</v>
      </c>
      <c r="P224" s="149" t="s">
        <v>719</v>
      </c>
      <c r="Q224" s="149" t="s">
        <v>720</v>
      </c>
      <c r="R224" s="477"/>
      <c r="S224" s="484" t="s">
        <v>24</v>
      </c>
      <c r="T224" s="143" t="s">
        <v>32</v>
      </c>
      <c r="Y224" s="5" t="s">
        <v>385</v>
      </c>
      <c r="AB224" s="3" t="s">
        <v>148</v>
      </c>
      <c r="AC224" s="654" t="str">
        <f>IFERROR(VLOOKUP(AD224,AUXILIAR!$A$1:$B$13,2,FALSE)," ")</f>
        <v xml:space="preserve"> </v>
      </c>
    </row>
    <row r="225" spans="1:36" x14ac:dyDescent="0.25">
      <c r="A225" s="259">
        <f t="shared" si="92"/>
        <v>2019</v>
      </c>
      <c r="B225" s="259">
        <v>7</v>
      </c>
      <c r="C225" s="259" t="str">
        <f t="shared" si="93"/>
        <v>Sem31</v>
      </c>
      <c r="D225" s="4">
        <v>43679</v>
      </c>
      <c r="E225" s="4" t="s">
        <v>89</v>
      </c>
      <c r="F225" s="148" t="s">
        <v>86</v>
      </c>
      <c r="G225" s="149" t="s">
        <v>22</v>
      </c>
      <c r="H225" s="149" t="s">
        <v>23</v>
      </c>
      <c r="I225" s="150" t="s">
        <v>87</v>
      </c>
      <c r="J225" s="150" t="s">
        <v>113</v>
      </c>
      <c r="K225" s="149" t="s">
        <v>92</v>
      </c>
      <c r="L225" s="150" t="s">
        <v>119</v>
      </c>
      <c r="M225" s="149" t="s">
        <v>994</v>
      </c>
      <c r="N225" s="149" t="s">
        <v>995</v>
      </c>
      <c r="O225" s="150" t="s">
        <v>218</v>
      </c>
      <c r="P225" s="149" t="s">
        <v>931</v>
      </c>
      <c r="Q225" s="149" t="s">
        <v>932</v>
      </c>
      <c r="R225" s="477"/>
      <c r="S225" s="484" t="s">
        <v>24</v>
      </c>
      <c r="T225" s="143" t="s">
        <v>26</v>
      </c>
      <c r="Y225" s="5" t="s">
        <v>384</v>
      </c>
      <c r="AA225" s="5" t="s">
        <v>1214</v>
      </c>
      <c r="AB225" s="3" t="s">
        <v>75</v>
      </c>
      <c r="AC225" s="654" t="str">
        <f>IFERROR(VLOOKUP(AD225,AUXILIAR!$A$1:$B$13,2,FALSE)," ")</f>
        <v>B</v>
      </c>
      <c r="AD225" s="5" t="s">
        <v>160</v>
      </c>
    </row>
    <row r="226" spans="1:36" x14ac:dyDescent="0.25">
      <c r="A226" s="259">
        <f t="shared" si="92"/>
        <v>2019</v>
      </c>
      <c r="B226" s="259">
        <v>7</v>
      </c>
      <c r="C226" s="259" t="str">
        <f t="shared" si="93"/>
        <v>Sem31</v>
      </c>
      <c r="D226" s="4">
        <v>43679</v>
      </c>
      <c r="E226" s="4" t="s">
        <v>89</v>
      </c>
      <c r="F226" s="148" t="s">
        <v>86</v>
      </c>
      <c r="G226" s="149" t="s">
        <v>22</v>
      </c>
      <c r="H226" s="149" t="s">
        <v>23</v>
      </c>
      <c r="I226" s="150" t="s">
        <v>87</v>
      </c>
      <c r="J226" s="150" t="s">
        <v>113</v>
      </c>
      <c r="K226" s="149" t="s">
        <v>163</v>
      </c>
      <c r="L226" s="150" t="s">
        <v>119</v>
      </c>
      <c r="M226" s="149" t="s">
        <v>996</v>
      </c>
      <c r="N226" s="149" t="s">
        <v>997</v>
      </c>
      <c r="O226" s="150" t="s">
        <v>116</v>
      </c>
      <c r="P226" s="149" t="s">
        <v>998</v>
      </c>
      <c r="Q226" s="149" t="s">
        <v>999</v>
      </c>
      <c r="R226" s="477"/>
      <c r="S226" s="484" t="s">
        <v>24</v>
      </c>
      <c r="T226" s="143" t="s">
        <v>32</v>
      </c>
      <c r="Y226" s="5" t="s">
        <v>384</v>
      </c>
      <c r="AA226" s="5" t="s">
        <v>1213</v>
      </c>
      <c r="AB226" s="3" t="s">
        <v>21</v>
      </c>
      <c r="AC226" s="654" t="str">
        <f>IFERROR(VLOOKUP(AD226,AUXILIAR!$A$1:$B$13,2,FALSE)," ")</f>
        <v>D</v>
      </c>
      <c r="AD226" s="5" t="s">
        <v>128</v>
      </c>
    </row>
    <row r="227" spans="1:36" x14ac:dyDescent="0.25">
      <c r="A227" s="259">
        <f t="shared" si="92"/>
        <v>2019</v>
      </c>
      <c r="B227" s="259">
        <v>7</v>
      </c>
      <c r="C227" s="259" t="str">
        <f t="shared" si="93"/>
        <v>Sem31</v>
      </c>
      <c r="D227" s="4">
        <v>43679</v>
      </c>
      <c r="E227" s="4" t="s">
        <v>89</v>
      </c>
      <c r="F227" s="148" t="s">
        <v>86</v>
      </c>
      <c r="G227" s="149" t="s">
        <v>22</v>
      </c>
      <c r="H227" s="149" t="s">
        <v>23</v>
      </c>
      <c r="I227" s="150" t="s">
        <v>87</v>
      </c>
      <c r="J227" s="150" t="s">
        <v>113</v>
      </c>
      <c r="K227" s="149" t="s">
        <v>163</v>
      </c>
      <c r="L227" s="150" t="s">
        <v>119</v>
      </c>
      <c r="M227" s="149" t="s">
        <v>996</v>
      </c>
      <c r="N227" s="149" t="s">
        <v>997</v>
      </c>
      <c r="O227" s="150" t="s">
        <v>116</v>
      </c>
      <c r="P227" s="149" t="s">
        <v>895</v>
      </c>
      <c r="Q227" s="149" t="s">
        <v>896</v>
      </c>
      <c r="R227" s="477"/>
      <c r="S227" s="484" t="s">
        <v>24</v>
      </c>
      <c r="T227" s="143" t="s">
        <v>31</v>
      </c>
      <c r="Y227" s="5" t="s">
        <v>384</v>
      </c>
      <c r="AA227" s="5" t="s">
        <v>1214</v>
      </c>
      <c r="AB227" s="3" t="s">
        <v>21</v>
      </c>
      <c r="AC227" s="654" t="str">
        <f>IFERROR(VLOOKUP(AD227,AUXILIAR!$A$1:$B$13,2,FALSE)," ")</f>
        <v>A</v>
      </c>
      <c r="AD227" s="5" t="s">
        <v>127</v>
      </c>
    </row>
    <row r="228" spans="1:36" x14ac:dyDescent="0.25">
      <c r="A228" s="259">
        <f t="shared" si="92"/>
        <v>2019</v>
      </c>
      <c r="B228" s="259">
        <v>7</v>
      </c>
      <c r="C228" s="259" t="str">
        <f t="shared" si="93"/>
        <v>Sem31</v>
      </c>
      <c r="D228" s="4">
        <v>43679</v>
      </c>
      <c r="E228" s="4" t="s">
        <v>89</v>
      </c>
      <c r="F228" s="343" t="s">
        <v>86</v>
      </c>
      <c r="G228" s="344" t="s">
        <v>22</v>
      </c>
      <c r="H228" s="344" t="s">
        <v>23</v>
      </c>
      <c r="I228" s="345" t="s">
        <v>87</v>
      </c>
      <c r="J228" s="345" t="s">
        <v>113</v>
      </c>
      <c r="K228" s="344" t="s">
        <v>163</v>
      </c>
      <c r="L228" s="345" t="s">
        <v>119</v>
      </c>
      <c r="M228" s="344" t="s">
        <v>996</v>
      </c>
      <c r="N228" s="344" t="s">
        <v>997</v>
      </c>
      <c r="O228" s="345" t="s">
        <v>116</v>
      </c>
      <c r="P228" s="344" t="s">
        <v>1000</v>
      </c>
      <c r="Q228" s="344" t="s">
        <v>1001</v>
      </c>
      <c r="R228" s="479"/>
      <c r="S228" s="484" t="s">
        <v>24</v>
      </c>
      <c r="T228" s="143" t="s">
        <v>25</v>
      </c>
      <c r="Y228" s="5" t="s">
        <v>385</v>
      </c>
      <c r="AB228" s="3" t="s">
        <v>75</v>
      </c>
      <c r="AC228" s="654" t="str">
        <f>IFERROR(VLOOKUP(AD228,AUXILIAR!$A$1:$B$13,2,FALSE)," ")</f>
        <v xml:space="preserve"> </v>
      </c>
    </row>
    <row r="229" spans="1:36" x14ac:dyDescent="0.25">
      <c r="A229" s="3">
        <f t="shared" si="92"/>
        <v>2019</v>
      </c>
      <c r="B229" s="259">
        <f t="shared" ref="B229" si="94">MONTH(D229)</f>
        <v>8</v>
      </c>
      <c r="C229" s="3" t="str">
        <f t="shared" si="93"/>
        <v>Sem32</v>
      </c>
      <c r="D229" s="4">
        <v>43682</v>
      </c>
      <c r="E229" s="4" t="s">
        <v>89</v>
      </c>
      <c r="F229" s="148" t="s">
        <v>86</v>
      </c>
      <c r="G229" s="149" t="s">
        <v>22</v>
      </c>
      <c r="H229" s="149" t="s">
        <v>23</v>
      </c>
      <c r="I229" s="150" t="s">
        <v>87</v>
      </c>
      <c r="J229" s="150" t="s">
        <v>113</v>
      </c>
      <c r="K229" s="149" t="s">
        <v>236</v>
      </c>
      <c r="L229" s="150" t="s">
        <v>155</v>
      </c>
      <c r="M229" s="149" t="s">
        <v>1007</v>
      </c>
      <c r="N229" s="149" t="s">
        <v>1008</v>
      </c>
      <c r="O229" s="150" t="s">
        <v>193</v>
      </c>
      <c r="P229" s="149" t="s">
        <v>1009</v>
      </c>
      <c r="Q229" s="149" t="s">
        <v>1010</v>
      </c>
      <c r="R229" s="477"/>
      <c r="S229" s="484" t="s">
        <v>24</v>
      </c>
      <c r="T229" t="s">
        <v>27</v>
      </c>
      <c r="Y229" s="5" t="s">
        <v>384</v>
      </c>
      <c r="AA229" s="5" t="s">
        <v>1213</v>
      </c>
      <c r="AB229" s="3" t="s">
        <v>148</v>
      </c>
      <c r="AC229" s="654" t="str">
        <f>IFERROR(VLOOKUP(AD229,AUXILIAR!$A$1:$B$13,2,FALSE)," ")</f>
        <v>D</v>
      </c>
      <c r="AD229" s="5" t="s">
        <v>128</v>
      </c>
    </row>
    <row r="230" spans="1:36" x14ac:dyDescent="0.25">
      <c r="A230" s="259">
        <f t="shared" ref="A230:A232" si="95">YEAR(D230)</f>
        <v>2019</v>
      </c>
      <c r="B230" s="259">
        <f t="shared" ref="B230:B232" si="96">MONTH(D230)</f>
        <v>8</v>
      </c>
      <c r="C230" s="259" t="str">
        <f t="shared" ref="C230:C232" si="97">CONCATENATE("Sem",WEEKNUM(D230))</f>
        <v>Sem32</v>
      </c>
      <c r="D230" s="4">
        <v>43682</v>
      </c>
      <c r="E230" s="4" t="s">
        <v>89</v>
      </c>
      <c r="F230" s="148" t="s">
        <v>86</v>
      </c>
      <c r="G230" s="149" t="s">
        <v>22</v>
      </c>
      <c r="H230" s="149" t="s">
        <v>23</v>
      </c>
      <c r="I230" s="150" t="s">
        <v>87</v>
      </c>
      <c r="J230" s="150" t="s">
        <v>113</v>
      </c>
      <c r="K230" s="149" t="s">
        <v>236</v>
      </c>
      <c r="L230" s="150" t="s">
        <v>155</v>
      </c>
      <c r="M230" s="149" t="s">
        <v>1007</v>
      </c>
      <c r="N230" s="149" t="s">
        <v>1008</v>
      </c>
      <c r="O230" s="150" t="s">
        <v>193</v>
      </c>
      <c r="P230" s="149" t="s">
        <v>738</v>
      </c>
      <c r="Q230" s="149" t="s">
        <v>739</v>
      </c>
      <c r="R230" s="477"/>
      <c r="S230" s="484" t="s">
        <v>24</v>
      </c>
      <c r="T230" s="143" t="s">
        <v>25</v>
      </c>
      <c r="Y230" s="5" t="s">
        <v>384</v>
      </c>
      <c r="AA230" s="5" t="s">
        <v>1214</v>
      </c>
      <c r="AB230" s="3" t="s">
        <v>21</v>
      </c>
      <c r="AC230" s="654" t="str">
        <f>IFERROR(VLOOKUP(AD230,AUXILIAR!$A$1:$B$13,2,FALSE)," ")</f>
        <v>A</v>
      </c>
      <c r="AD230" s="5" t="s">
        <v>127</v>
      </c>
    </row>
    <row r="231" spans="1:36" x14ac:dyDescent="0.25">
      <c r="A231" s="259">
        <f t="shared" si="95"/>
        <v>2019</v>
      </c>
      <c r="B231" s="259">
        <f t="shared" si="96"/>
        <v>8</v>
      </c>
      <c r="C231" s="259" t="str">
        <f t="shared" si="97"/>
        <v>Sem32</v>
      </c>
      <c r="D231" s="4">
        <v>43682</v>
      </c>
      <c r="E231" s="4" t="s">
        <v>89</v>
      </c>
      <c r="F231" s="343" t="s">
        <v>86</v>
      </c>
      <c r="G231" s="344" t="s">
        <v>22</v>
      </c>
      <c r="H231" s="344" t="s">
        <v>23</v>
      </c>
      <c r="I231" s="345" t="s">
        <v>87</v>
      </c>
      <c r="J231" s="345" t="s">
        <v>113</v>
      </c>
      <c r="K231" s="344" t="s">
        <v>92</v>
      </c>
      <c r="L231" s="345" t="s">
        <v>119</v>
      </c>
      <c r="M231" s="344" t="s">
        <v>1011</v>
      </c>
      <c r="N231" s="344" t="s">
        <v>1012</v>
      </c>
      <c r="O231" s="345" t="s">
        <v>116</v>
      </c>
      <c r="P231" s="344" t="s">
        <v>854</v>
      </c>
      <c r="Q231" s="344" t="s">
        <v>855</v>
      </c>
      <c r="R231" s="479"/>
      <c r="S231" s="484" t="s">
        <v>24</v>
      </c>
      <c r="T231" s="143" t="s">
        <v>31</v>
      </c>
      <c r="Y231" s="5" t="s">
        <v>385</v>
      </c>
      <c r="AB231" s="3" t="s">
        <v>75</v>
      </c>
      <c r="AC231" s="654" t="str">
        <f>IFERROR(VLOOKUP(AD231,AUXILIAR!$A$1:$B$13,2,FALSE)," ")</f>
        <v xml:space="preserve"> </v>
      </c>
    </row>
    <row r="232" spans="1:36" x14ac:dyDescent="0.25">
      <c r="A232" s="3">
        <f t="shared" si="95"/>
        <v>2019</v>
      </c>
      <c r="B232" s="259">
        <f t="shared" si="96"/>
        <v>8</v>
      </c>
      <c r="C232" s="3" t="str">
        <f t="shared" si="97"/>
        <v>Sem32</v>
      </c>
      <c r="D232" s="4">
        <v>43683</v>
      </c>
      <c r="E232" s="4" t="s">
        <v>89</v>
      </c>
      <c r="F232" s="148" t="s">
        <v>86</v>
      </c>
      <c r="G232" s="149" t="s">
        <v>22</v>
      </c>
      <c r="H232" s="149" t="s">
        <v>23</v>
      </c>
      <c r="I232" s="150" t="s">
        <v>87</v>
      </c>
      <c r="J232" s="150" t="s">
        <v>1013</v>
      </c>
      <c r="K232" s="149" t="s">
        <v>92</v>
      </c>
      <c r="L232" s="150" t="s">
        <v>88</v>
      </c>
      <c r="M232" s="149" t="s">
        <v>1014</v>
      </c>
      <c r="N232" s="149" t="s">
        <v>1015</v>
      </c>
      <c r="O232" s="150" t="s">
        <v>152</v>
      </c>
      <c r="P232" s="149" t="s">
        <v>338</v>
      </c>
      <c r="Q232" s="149" t="s">
        <v>339</v>
      </c>
      <c r="R232" s="477"/>
      <c r="S232" s="484" t="s">
        <v>24</v>
      </c>
      <c r="T232" s="143" t="s">
        <v>27</v>
      </c>
      <c r="Y232" s="5" t="s">
        <v>384</v>
      </c>
      <c r="AA232" s="5" t="s">
        <v>1214</v>
      </c>
      <c r="AB232" s="3" t="s">
        <v>75</v>
      </c>
      <c r="AC232" s="654" t="str">
        <f>IFERROR(VLOOKUP(AD232,AUXILIAR!$A$1:$B$13,2,FALSE)," ")</f>
        <v>B</v>
      </c>
      <c r="AD232" s="5" t="s">
        <v>160</v>
      </c>
    </row>
    <row r="233" spans="1:36" x14ac:dyDescent="0.25">
      <c r="A233" s="259">
        <f t="shared" ref="A233:A238" si="98">YEAR(D233)</f>
        <v>2019</v>
      </c>
      <c r="B233" s="259">
        <f t="shared" ref="B233:B238" si="99">MONTH(D233)</f>
        <v>8</v>
      </c>
      <c r="C233" s="259" t="str">
        <f t="shared" ref="C233:C238" si="100">CONCATENATE("Sem",WEEKNUM(D233))</f>
        <v>Sem32</v>
      </c>
      <c r="D233" s="4">
        <v>43684</v>
      </c>
      <c r="E233" s="4" t="s">
        <v>89</v>
      </c>
      <c r="F233" s="148" t="s">
        <v>86</v>
      </c>
      <c r="G233" s="149" t="s">
        <v>22</v>
      </c>
      <c r="H233" s="149" t="s">
        <v>23</v>
      </c>
      <c r="I233" s="150" t="s">
        <v>87</v>
      </c>
      <c r="J233" s="150" t="s">
        <v>113</v>
      </c>
      <c r="K233" s="149" t="s">
        <v>163</v>
      </c>
      <c r="L233" s="150" t="s">
        <v>174</v>
      </c>
      <c r="M233" s="149" t="s">
        <v>1016</v>
      </c>
      <c r="N233" s="149" t="s">
        <v>1017</v>
      </c>
      <c r="O233" s="150" t="s">
        <v>218</v>
      </c>
      <c r="P233" s="149" t="s">
        <v>467</v>
      </c>
      <c r="Q233" s="149" t="s">
        <v>468</v>
      </c>
      <c r="R233" s="477"/>
      <c r="S233" s="484" t="s">
        <v>24</v>
      </c>
      <c r="T233" s="143" t="s">
        <v>25</v>
      </c>
      <c r="Y233" s="5" t="s">
        <v>384</v>
      </c>
      <c r="AA233" s="5" t="s">
        <v>1215</v>
      </c>
      <c r="AB233" s="3" t="s">
        <v>21</v>
      </c>
      <c r="AC233" s="654" t="str">
        <f>IFERROR(VLOOKUP(AD233,AUXILIAR!$A$1:$B$13,2,FALSE)," ")</f>
        <v>B</v>
      </c>
      <c r="AD233" s="5" t="s">
        <v>160</v>
      </c>
    </row>
    <row r="234" spans="1:36" x14ac:dyDescent="0.25">
      <c r="A234" s="259">
        <f t="shared" si="98"/>
        <v>2019</v>
      </c>
      <c r="B234" s="259">
        <f t="shared" si="99"/>
        <v>8</v>
      </c>
      <c r="C234" s="259" t="str">
        <f t="shared" si="100"/>
        <v>Sem32</v>
      </c>
      <c r="D234" s="4">
        <v>43684</v>
      </c>
      <c r="E234" s="4" t="s">
        <v>89</v>
      </c>
      <c r="F234" s="148" t="s">
        <v>86</v>
      </c>
      <c r="G234" s="149" t="s">
        <v>22</v>
      </c>
      <c r="H234" s="149" t="s">
        <v>23</v>
      </c>
      <c r="I234" s="150" t="s">
        <v>87</v>
      </c>
      <c r="J234" s="150" t="s">
        <v>113</v>
      </c>
      <c r="K234" s="149" t="s">
        <v>92</v>
      </c>
      <c r="L234" s="150" t="s">
        <v>88</v>
      </c>
      <c r="M234" s="149" t="s">
        <v>1018</v>
      </c>
      <c r="N234" s="149" t="s">
        <v>1019</v>
      </c>
      <c r="O234" s="150" t="s">
        <v>193</v>
      </c>
      <c r="P234" s="149" t="s">
        <v>854</v>
      </c>
      <c r="Q234" s="149" t="s">
        <v>855</v>
      </c>
      <c r="R234" s="477"/>
      <c r="S234" s="484" t="s">
        <v>24</v>
      </c>
      <c r="T234" s="143" t="s">
        <v>31</v>
      </c>
      <c r="Y234" s="5" t="s">
        <v>385</v>
      </c>
      <c r="AB234" s="3" t="s">
        <v>75</v>
      </c>
      <c r="AC234" s="654" t="str">
        <f>IFERROR(VLOOKUP(AD234,AUXILIAR!$A$1:$B$13,2,FALSE)," ")</f>
        <v xml:space="preserve"> </v>
      </c>
    </row>
    <row r="235" spans="1:36" x14ac:dyDescent="0.25">
      <c r="A235" s="259">
        <f t="shared" si="98"/>
        <v>2019</v>
      </c>
      <c r="B235" s="259">
        <f t="shared" si="99"/>
        <v>8</v>
      </c>
      <c r="C235" s="259" t="str">
        <f t="shared" si="100"/>
        <v>Sem32</v>
      </c>
      <c r="D235" s="4">
        <v>43684</v>
      </c>
      <c r="E235" s="4" t="s">
        <v>89</v>
      </c>
      <c r="F235" s="148" t="s">
        <v>86</v>
      </c>
      <c r="G235" s="149" t="s">
        <v>22</v>
      </c>
      <c r="H235" s="149" t="s">
        <v>23</v>
      </c>
      <c r="I235" s="150" t="s">
        <v>87</v>
      </c>
      <c r="J235" s="150" t="s">
        <v>113</v>
      </c>
      <c r="K235" s="149" t="s">
        <v>92</v>
      </c>
      <c r="L235" s="150" t="s">
        <v>88</v>
      </c>
      <c r="M235" s="149" t="s">
        <v>1018</v>
      </c>
      <c r="N235" s="149" t="s">
        <v>1019</v>
      </c>
      <c r="O235" s="150" t="s">
        <v>193</v>
      </c>
      <c r="P235" s="149" t="s">
        <v>171</v>
      </c>
      <c r="Q235" s="149" t="s">
        <v>172</v>
      </c>
      <c r="R235" s="477"/>
      <c r="S235" s="484" t="s">
        <v>24</v>
      </c>
      <c r="T235" s="143" t="s">
        <v>32</v>
      </c>
      <c r="Y235" s="5" t="s">
        <v>386</v>
      </c>
      <c r="AB235" s="3" t="s">
        <v>148</v>
      </c>
      <c r="AC235" s="654" t="str">
        <f>IFERROR(VLOOKUP(AD235,AUXILIAR!$A$1:$B$13,2,FALSE)," ")</f>
        <v xml:space="preserve"> </v>
      </c>
    </row>
    <row r="236" spans="1:36" x14ac:dyDescent="0.25">
      <c r="A236" s="259">
        <f t="shared" si="98"/>
        <v>2019</v>
      </c>
      <c r="B236" s="259">
        <f t="shared" si="99"/>
        <v>8</v>
      </c>
      <c r="C236" s="259" t="str">
        <f t="shared" si="100"/>
        <v>Sem32</v>
      </c>
      <c r="D236" s="4">
        <v>43684</v>
      </c>
      <c r="E236" s="4" t="s">
        <v>89</v>
      </c>
      <c r="F236" s="343" t="s">
        <v>86</v>
      </c>
      <c r="G236" s="344" t="s">
        <v>22</v>
      </c>
      <c r="H236" s="344" t="s">
        <v>23</v>
      </c>
      <c r="I236" s="345" t="s">
        <v>87</v>
      </c>
      <c r="J236" s="345" t="s">
        <v>113</v>
      </c>
      <c r="K236" s="344" t="s">
        <v>92</v>
      </c>
      <c r="L236" s="345" t="s">
        <v>88</v>
      </c>
      <c r="M236" s="344" t="s">
        <v>1018</v>
      </c>
      <c r="N236" s="344" t="s">
        <v>1019</v>
      </c>
      <c r="O236" s="345" t="s">
        <v>193</v>
      </c>
      <c r="P236" s="344" t="s">
        <v>984</v>
      </c>
      <c r="Q236" s="344" t="s">
        <v>985</v>
      </c>
      <c r="R236" s="479"/>
      <c r="S236" s="484" t="s">
        <v>24</v>
      </c>
      <c r="T236" s="143" t="s">
        <v>25</v>
      </c>
      <c r="Y236" s="5" t="s">
        <v>384</v>
      </c>
      <c r="AA236" s="5" t="s">
        <v>1214</v>
      </c>
      <c r="AB236" s="3" t="s">
        <v>21</v>
      </c>
      <c r="AC236" s="654" t="str">
        <f>IFERROR(VLOOKUP(AD236,AUXILIAR!$A$1:$B$13,2,FALSE)," ")</f>
        <v>A</v>
      </c>
      <c r="AD236" s="5" t="s">
        <v>127</v>
      </c>
    </row>
    <row r="237" spans="1:36" x14ac:dyDescent="0.25">
      <c r="A237" s="3">
        <f t="shared" si="98"/>
        <v>2019</v>
      </c>
      <c r="B237" s="3">
        <f t="shared" si="99"/>
        <v>8</v>
      </c>
      <c r="C237" s="3" t="str">
        <f t="shared" si="100"/>
        <v>Sem32</v>
      </c>
      <c r="D237" s="4">
        <v>43685</v>
      </c>
      <c r="E237" s="4" t="s">
        <v>89</v>
      </c>
      <c r="F237" s="343" t="s">
        <v>86</v>
      </c>
      <c r="G237" s="344" t="s">
        <v>22</v>
      </c>
      <c r="H237" s="344" t="s">
        <v>23</v>
      </c>
      <c r="I237" s="345" t="s">
        <v>87</v>
      </c>
      <c r="J237" s="345" t="s">
        <v>113</v>
      </c>
      <c r="K237" s="344" t="s">
        <v>92</v>
      </c>
      <c r="L237" s="345" t="s">
        <v>88</v>
      </c>
      <c r="M237" s="344" t="s">
        <v>1020</v>
      </c>
      <c r="N237" s="344" t="s">
        <v>1021</v>
      </c>
      <c r="O237" s="345" t="s">
        <v>152</v>
      </c>
      <c r="P237" s="344" t="s">
        <v>1022</v>
      </c>
      <c r="Q237" s="344" t="s">
        <v>1023</v>
      </c>
      <c r="R237" s="479"/>
      <c r="S237" s="484" t="s">
        <v>24</v>
      </c>
      <c r="T237" s="143" t="s">
        <v>32</v>
      </c>
      <c r="X237" s="5"/>
      <c r="Y237" s="5" t="s">
        <v>384</v>
      </c>
      <c r="AA237" s="3" t="s">
        <v>1213</v>
      </c>
      <c r="AB237" s="259" t="s">
        <v>148</v>
      </c>
      <c r="AC237" s="654" t="str">
        <f>IFERROR(VLOOKUP(AD237,AUXILIAR!$A$1:$B$13,2,FALSE)," ")</f>
        <v>D</v>
      </c>
      <c r="AD237" s="5" t="s">
        <v>128</v>
      </c>
      <c r="AG237" s="138"/>
      <c r="AH237"/>
    </row>
    <row r="238" spans="1:36" x14ac:dyDescent="0.25">
      <c r="A238" s="3">
        <f t="shared" si="98"/>
        <v>2019</v>
      </c>
      <c r="B238" s="3">
        <f t="shared" si="99"/>
        <v>8</v>
      </c>
      <c r="C238" s="3" t="str">
        <f t="shared" si="100"/>
        <v>Sem32</v>
      </c>
      <c r="D238" s="4">
        <v>43686</v>
      </c>
      <c r="E238" s="4" t="s">
        <v>89</v>
      </c>
      <c r="F238" s="148" t="s">
        <v>86</v>
      </c>
      <c r="G238" s="149" t="s">
        <v>22</v>
      </c>
      <c r="H238" s="149" t="s">
        <v>23</v>
      </c>
      <c r="I238" s="150" t="s">
        <v>87</v>
      </c>
      <c r="J238" s="150" t="s">
        <v>173</v>
      </c>
      <c r="K238" s="149" t="s">
        <v>92</v>
      </c>
      <c r="L238" s="150" t="s">
        <v>88</v>
      </c>
      <c r="M238" s="149" t="s">
        <v>1024</v>
      </c>
      <c r="N238" s="149" t="s">
        <v>1025</v>
      </c>
      <c r="O238" s="150" t="s">
        <v>134</v>
      </c>
      <c r="P238" s="149" t="s">
        <v>467</v>
      </c>
      <c r="Q238" s="149" t="s">
        <v>468</v>
      </c>
      <c r="R238" s="477"/>
      <c r="S238" s="484" t="s">
        <v>24</v>
      </c>
      <c r="T238" s="143" t="s">
        <v>25</v>
      </c>
      <c r="Y238" s="5" t="s">
        <v>384</v>
      </c>
      <c r="AA238" s="5" t="s">
        <v>1215</v>
      </c>
      <c r="AB238" s="3" t="s">
        <v>21</v>
      </c>
      <c r="AC238" s="654" t="str">
        <f>IFERROR(VLOOKUP(AD238,AUXILIAR!$A$1:$B$13,2,FALSE)," ")</f>
        <v>A</v>
      </c>
      <c r="AD238" s="5" t="s">
        <v>127</v>
      </c>
    </row>
    <row r="239" spans="1:36" x14ac:dyDescent="0.25">
      <c r="A239" s="259">
        <f t="shared" ref="A239:A240" si="101">YEAR(D239)</f>
        <v>2019</v>
      </c>
      <c r="B239" s="259">
        <f t="shared" ref="B239:B240" si="102">MONTH(D239)</f>
        <v>8</v>
      </c>
      <c r="C239" s="259" t="str">
        <f t="shared" ref="C239:C240" si="103">CONCATENATE("Sem",WEEKNUM(D239))</f>
        <v>Sem32</v>
      </c>
      <c r="D239" s="4">
        <v>43686</v>
      </c>
      <c r="E239" s="4" t="s">
        <v>89</v>
      </c>
      <c r="F239" s="343" t="s">
        <v>86</v>
      </c>
      <c r="G239" s="344" t="s">
        <v>22</v>
      </c>
      <c r="H239" s="344" t="s">
        <v>23</v>
      </c>
      <c r="I239" s="345" t="s">
        <v>87</v>
      </c>
      <c r="J239" s="345" t="s">
        <v>173</v>
      </c>
      <c r="K239" s="344" t="s">
        <v>92</v>
      </c>
      <c r="L239" s="345" t="s">
        <v>88</v>
      </c>
      <c r="M239" s="410" t="s">
        <v>1024</v>
      </c>
      <c r="N239" s="344" t="s">
        <v>1025</v>
      </c>
      <c r="O239" s="345" t="s">
        <v>134</v>
      </c>
      <c r="P239" s="344" t="s">
        <v>669</v>
      </c>
      <c r="Q239" s="344" t="s">
        <v>670</v>
      </c>
      <c r="R239" s="479"/>
      <c r="S239" s="484" t="s">
        <v>231</v>
      </c>
      <c r="T239" s="143" t="s">
        <v>27</v>
      </c>
      <c r="Y239" s="5" t="s">
        <v>385</v>
      </c>
      <c r="AB239" s="3" t="s">
        <v>75</v>
      </c>
      <c r="AC239" s="654" t="str">
        <f>IFERROR(VLOOKUP(AD239,AUXILIAR!$A$1:$B$13,2,FALSE)," ")</f>
        <v xml:space="preserve"> </v>
      </c>
      <c r="AJ239" s="136" t="s">
        <v>29</v>
      </c>
    </row>
    <row r="240" spans="1:36" x14ac:dyDescent="0.25">
      <c r="A240" s="3">
        <f t="shared" si="101"/>
        <v>2019</v>
      </c>
      <c r="B240" s="3">
        <f t="shared" si="102"/>
        <v>8</v>
      </c>
      <c r="C240" s="3" t="str">
        <f t="shared" si="103"/>
        <v>Sem33</v>
      </c>
      <c r="D240" s="4">
        <v>43689</v>
      </c>
      <c r="E240" s="4" t="s">
        <v>89</v>
      </c>
      <c r="F240" s="148" t="s">
        <v>86</v>
      </c>
      <c r="G240" s="149" t="s">
        <v>22</v>
      </c>
      <c r="H240" s="149" t="s">
        <v>23</v>
      </c>
      <c r="I240" s="150" t="s">
        <v>87</v>
      </c>
      <c r="J240" s="150" t="s">
        <v>113</v>
      </c>
      <c r="K240" s="149" t="s">
        <v>207</v>
      </c>
      <c r="L240" s="150" t="s">
        <v>346</v>
      </c>
      <c r="M240" s="149" t="s">
        <v>1026</v>
      </c>
      <c r="N240" s="149" t="s">
        <v>1027</v>
      </c>
      <c r="O240" s="150" t="s">
        <v>116</v>
      </c>
      <c r="P240" s="149" t="s">
        <v>1028</v>
      </c>
      <c r="Q240" s="149" t="s">
        <v>1029</v>
      </c>
      <c r="R240" s="477"/>
      <c r="S240" s="484" t="s">
        <v>24</v>
      </c>
      <c r="T240" s="143" t="s">
        <v>26</v>
      </c>
      <c r="Y240" s="5" t="s">
        <v>385</v>
      </c>
      <c r="AB240" s="3" t="s">
        <v>75</v>
      </c>
      <c r="AC240" s="654" t="str">
        <f>IFERROR(VLOOKUP(AD240,AUXILIAR!$A$1:$B$13,2,FALSE)," ")</f>
        <v xml:space="preserve"> </v>
      </c>
    </row>
    <row r="241" spans="1:34" x14ac:dyDescent="0.25">
      <c r="A241" s="259">
        <f t="shared" ref="A241:A243" si="104">YEAR(D241)</f>
        <v>2019</v>
      </c>
      <c r="B241" s="259">
        <f t="shared" ref="B241:B243" si="105">MONTH(D241)</f>
        <v>8</v>
      </c>
      <c r="C241" s="259" t="str">
        <f t="shared" ref="C241:C243" si="106">CONCATENATE("Sem",WEEKNUM(D241))</f>
        <v>Sem33</v>
      </c>
      <c r="D241" s="4">
        <v>43689</v>
      </c>
      <c r="E241" s="4" t="s">
        <v>89</v>
      </c>
      <c r="F241" s="148" t="s">
        <v>86</v>
      </c>
      <c r="G241" s="149" t="s">
        <v>22</v>
      </c>
      <c r="H241" s="149" t="s">
        <v>23</v>
      </c>
      <c r="I241" s="150" t="s">
        <v>87</v>
      </c>
      <c r="J241" s="150" t="s">
        <v>113</v>
      </c>
      <c r="K241" s="149" t="s">
        <v>207</v>
      </c>
      <c r="L241" s="150" t="s">
        <v>346</v>
      </c>
      <c r="M241" s="149" t="s">
        <v>1026</v>
      </c>
      <c r="N241" s="149" t="s">
        <v>1027</v>
      </c>
      <c r="O241" s="150" t="s">
        <v>116</v>
      </c>
      <c r="P241" s="149" t="s">
        <v>1030</v>
      </c>
      <c r="Q241" s="149" t="s">
        <v>1031</v>
      </c>
      <c r="R241" s="477"/>
      <c r="S241" s="484" t="s">
        <v>24</v>
      </c>
      <c r="T241" s="143" t="s">
        <v>25</v>
      </c>
      <c r="Y241" s="5" t="s">
        <v>385</v>
      </c>
      <c r="AB241" s="3" t="s">
        <v>21</v>
      </c>
      <c r="AC241" s="654" t="str">
        <f>IFERROR(VLOOKUP(AD241,AUXILIAR!$A$1:$B$13,2,FALSE)," ")</f>
        <v xml:space="preserve"> </v>
      </c>
    </row>
    <row r="242" spans="1:34" x14ac:dyDescent="0.25">
      <c r="A242" s="259">
        <f t="shared" si="104"/>
        <v>2019</v>
      </c>
      <c r="B242" s="259">
        <f t="shared" si="105"/>
        <v>8</v>
      </c>
      <c r="C242" s="259" t="str">
        <f t="shared" si="106"/>
        <v>Sem33</v>
      </c>
      <c r="D242" s="4">
        <v>43689</v>
      </c>
      <c r="E242" s="4" t="s">
        <v>89</v>
      </c>
      <c r="F242" s="343" t="s">
        <v>86</v>
      </c>
      <c r="G242" s="344" t="s">
        <v>22</v>
      </c>
      <c r="H242" s="344" t="s">
        <v>23</v>
      </c>
      <c r="I242" s="345" t="s">
        <v>87</v>
      </c>
      <c r="J242" s="345" t="s">
        <v>113</v>
      </c>
      <c r="K242" s="344" t="s">
        <v>92</v>
      </c>
      <c r="L242" s="345" t="s">
        <v>346</v>
      </c>
      <c r="M242" s="344" t="s">
        <v>1032</v>
      </c>
      <c r="N242" s="344" t="s">
        <v>1033</v>
      </c>
      <c r="O242" s="345" t="s">
        <v>116</v>
      </c>
      <c r="P242" s="344" t="s">
        <v>1022</v>
      </c>
      <c r="Q242" s="344" t="s">
        <v>1023</v>
      </c>
      <c r="R242" s="479"/>
      <c r="S242" s="484" t="s">
        <v>24</v>
      </c>
      <c r="T242" s="143" t="s">
        <v>32</v>
      </c>
      <c r="Y242" s="5" t="s">
        <v>384</v>
      </c>
      <c r="AA242" s="5" t="s">
        <v>1213</v>
      </c>
      <c r="AB242" s="3" t="s">
        <v>148</v>
      </c>
      <c r="AC242" s="654" t="str">
        <f>IFERROR(VLOOKUP(AD242,AUXILIAR!$A$1:$B$13,2,FALSE)," ")</f>
        <v>D</v>
      </c>
      <c r="AD242" s="5" t="s">
        <v>128</v>
      </c>
    </row>
    <row r="243" spans="1:34" x14ac:dyDescent="0.25">
      <c r="A243" s="3">
        <f t="shared" si="104"/>
        <v>2019</v>
      </c>
      <c r="B243" s="3">
        <f t="shared" si="105"/>
        <v>8</v>
      </c>
      <c r="C243" s="3" t="str">
        <f t="shared" si="106"/>
        <v>Sem33</v>
      </c>
      <c r="D243" s="4">
        <v>43690</v>
      </c>
      <c r="E243" s="4" t="s">
        <v>89</v>
      </c>
      <c r="F243" s="148" t="s">
        <v>86</v>
      </c>
      <c r="G243" s="149" t="s">
        <v>22</v>
      </c>
      <c r="H243" s="149" t="s">
        <v>23</v>
      </c>
      <c r="I243" s="150" t="s">
        <v>87</v>
      </c>
      <c r="J243" s="150" t="s">
        <v>113</v>
      </c>
      <c r="K243" s="149" t="s">
        <v>92</v>
      </c>
      <c r="L243" s="150" t="s">
        <v>88</v>
      </c>
      <c r="M243" s="149" t="s">
        <v>1034</v>
      </c>
      <c r="N243" s="149" t="s">
        <v>1035</v>
      </c>
      <c r="O243" s="150" t="s">
        <v>193</v>
      </c>
      <c r="P243" s="149" t="s">
        <v>854</v>
      </c>
      <c r="Q243" s="149" t="s">
        <v>855</v>
      </c>
      <c r="R243" s="477"/>
      <c r="S243" s="484" t="s">
        <v>24</v>
      </c>
      <c r="T243" s="143" t="s">
        <v>31</v>
      </c>
      <c r="X243" s="5"/>
      <c r="Y243" s="5" t="s">
        <v>385</v>
      </c>
      <c r="AA243" s="3"/>
      <c r="AB243" s="259" t="s">
        <v>75</v>
      </c>
      <c r="AC243" s="654" t="str">
        <f>IFERROR(VLOOKUP(AD243,AUXILIAR!$A$1:$B$13,2,FALSE)," ")</f>
        <v xml:space="preserve"> </v>
      </c>
      <c r="AG243" s="138"/>
      <c r="AH243"/>
    </row>
    <row r="244" spans="1:34" x14ac:dyDescent="0.25">
      <c r="A244" s="259">
        <f t="shared" ref="A244:A247" si="107">YEAR(D244)</f>
        <v>2019</v>
      </c>
      <c r="B244" s="259">
        <f t="shared" ref="B244:B247" si="108">MONTH(D244)</f>
        <v>8</v>
      </c>
      <c r="C244" s="259" t="str">
        <f t="shared" ref="C244:C247" si="109">CONCATENATE("Sem",WEEKNUM(D244))</f>
        <v>Sem33</v>
      </c>
      <c r="D244" s="4">
        <v>43690</v>
      </c>
      <c r="E244" s="4" t="s">
        <v>89</v>
      </c>
      <c r="F244" s="148" t="s">
        <v>86</v>
      </c>
      <c r="G244" s="149" t="s">
        <v>22</v>
      </c>
      <c r="H244" s="149" t="s">
        <v>23</v>
      </c>
      <c r="I244" s="150" t="s">
        <v>87</v>
      </c>
      <c r="J244" s="150" t="s">
        <v>113</v>
      </c>
      <c r="K244" s="149" t="s">
        <v>92</v>
      </c>
      <c r="L244" s="150" t="s">
        <v>88</v>
      </c>
      <c r="M244" s="149" t="s">
        <v>1036</v>
      </c>
      <c r="N244" s="149" t="s">
        <v>1037</v>
      </c>
      <c r="O244" s="150" t="s">
        <v>116</v>
      </c>
      <c r="P244" s="149" t="s">
        <v>369</v>
      </c>
      <c r="Q244" s="149" t="s">
        <v>370</v>
      </c>
      <c r="R244" s="477"/>
      <c r="S244" s="484" t="s">
        <v>24</v>
      </c>
      <c r="T244" s="143" t="s">
        <v>30</v>
      </c>
      <c r="X244" s="5"/>
      <c r="Y244" s="5" t="s">
        <v>384</v>
      </c>
      <c r="AA244" s="3" t="s">
        <v>1213</v>
      </c>
      <c r="AB244" s="259" t="s">
        <v>75</v>
      </c>
      <c r="AC244" s="654" t="str">
        <f>IFERROR(VLOOKUP(AD244,AUXILIAR!$A$1:$B$13,2,FALSE)," ")</f>
        <v>H</v>
      </c>
      <c r="AD244" s="5" t="s">
        <v>276</v>
      </c>
      <c r="AG244" s="138"/>
      <c r="AH244"/>
    </row>
    <row r="245" spans="1:34" x14ac:dyDescent="0.25">
      <c r="A245" s="259">
        <f t="shared" si="107"/>
        <v>2019</v>
      </c>
      <c r="B245" s="259">
        <f t="shared" si="108"/>
        <v>8</v>
      </c>
      <c r="C245" s="259" t="str">
        <f t="shared" si="109"/>
        <v>Sem33</v>
      </c>
      <c r="D245" s="4">
        <v>43690</v>
      </c>
      <c r="E245" s="4" t="s">
        <v>89</v>
      </c>
      <c r="F245" s="148" t="s">
        <v>86</v>
      </c>
      <c r="G245" s="149" t="s">
        <v>22</v>
      </c>
      <c r="H245" s="149" t="s">
        <v>23</v>
      </c>
      <c r="I245" s="150" t="s">
        <v>87</v>
      </c>
      <c r="J245" s="150" t="s">
        <v>113</v>
      </c>
      <c r="K245" s="149" t="s">
        <v>92</v>
      </c>
      <c r="L245" s="150" t="s">
        <v>88</v>
      </c>
      <c r="M245" s="149" t="s">
        <v>1036</v>
      </c>
      <c r="N245" s="149" t="s">
        <v>1037</v>
      </c>
      <c r="O245" s="150" t="s">
        <v>116</v>
      </c>
      <c r="P245" s="149" t="s">
        <v>263</v>
      </c>
      <c r="Q245" s="149" t="s">
        <v>264</v>
      </c>
      <c r="R245" s="477"/>
      <c r="S245" s="484" t="s">
        <v>24</v>
      </c>
      <c r="T245" s="143" t="s">
        <v>32</v>
      </c>
      <c r="X245" s="5"/>
      <c r="Y245" s="5" t="s">
        <v>384</v>
      </c>
      <c r="AA245" s="3" t="s">
        <v>1213</v>
      </c>
      <c r="AB245" s="259" t="s">
        <v>148</v>
      </c>
      <c r="AC245" s="654" t="str">
        <f>IFERROR(VLOOKUP(AD245,AUXILIAR!$A$1:$B$13,2,FALSE)," ")</f>
        <v>H</v>
      </c>
      <c r="AD245" s="5" t="s">
        <v>276</v>
      </c>
      <c r="AG245" s="138"/>
      <c r="AH245"/>
    </row>
    <row r="246" spans="1:34" x14ac:dyDescent="0.25">
      <c r="A246" s="259">
        <f t="shared" si="107"/>
        <v>2019</v>
      </c>
      <c r="B246" s="259">
        <f t="shared" si="108"/>
        <v>8</v>
      </c>
      <c r="C246" s="259" t="str">
        <f t="shared" si="109"/>
        <v>Sem33</v>
      </c>
      <c r="D246" s="4">
        <v>43690</v>
      </c>
      <c r="E246" s="4" t="s">
        <v>89</v>
      </c>
      <c r="F246" s="343" t="s">
        <v>86</v>
      </c>
      <c r="G246" s="344" t="s">
        <v>22</v>
      </c>
      <c r="H246" s="344" t="s">
        <v>23</v>
      </c>
      <c r="I246" s="345" t="s">
        <v>87</v>
      </c>
      <c r="J246" s="345" t="s">
        <v>113</v>
      </c>
      <c r="K246" s="344" t="s">
        <v>92</v>
      </c>
      <c r="L246" s="345" t="s">
        <v>88</v>
      </c>
      <c r="M246" s="344" t="s">
        <v>1036</v>
      </c>
      <c r="N246" s="344" t="s">
        <v>1037</v>
      </c>
      <c r="O246" s="345" t="s">
        <v>116</v>
      </c>
      <c r="P246" s="344" t="s">
        <v>1038</v>
      </c>
      <c r="Q246" s="344" t="s">
        <v>1039</v>
      </c>
      <c r="R246" s="479"/>
      <c r="S246" s="484" t="s">
        <v>24</v>
      </c>
      <c r="T246" s="143" t="s">
        <v>27</v>
      </c>
      <c r="X246" s="5"/>
      <c r="Y246" s="5" t="s">
        <v>384</v>
      </c>
      <c r="AA246" s="3" t="s">
        <v>1214</v>
      </c>
      <c r="AB246" s="259" t="s">
        <v>75</v>
      </c>
      <c r="AC246" s="654" t="str">
        <f>IFERROR(VLOOKUP(AD246,AUXILIAR!$A$1:$B$13,2,FALSE)," ")</f>
        <v>A</v>
      </c>
      <c r="AD246" s="5" t="s">
        <v>127</v>
      </c>
      <c r="AG246" s="138"/>
      <c r="AH246"/>
    </row>
    <row r="247" spans="1:34" x14ac:dyDescent="0.25">
      <c r="A247" s="3">
        <f t="shared" si="107"/>
        <v>2019</v>
      </c>
      <c r="B247" s="3">
        <f t="shared" si="108"/>
        <v>8</v>
      </c>
      <c r="C247" s="3" t="str">
        <f t="shared" si="109"/>
        <v>Sem33</v>
      </c>
      <c r="D247" s="4">
        <v>43691</v>
      </c>
      <c r="E247" s="4" t="s">
        <v>89</v>
      </c>
      <c r="F247" s="148" t="s">
        <v>86</v>
      </c>
      <c r="G247" s="149" t="s">
        <v>22</v>
      </c>
      <c r="H247" s="149" t="s">
        <v>23</v>
      </c>
      <c r="I247" s="150" t="s">
        <v>87</v>
      </c>
      <c r="J247" s="150" t="s">
        <v>173</v>
      </c>
      <c r="K247" s="149" t="s">
        <v>163</v>
      </c>
      <c r="L247" s="150" t="s">
        <v>155</v>
      </c>
      <c r="M247" s="149" t="s">
        <v>1045</v>
      </c>
      <c r="N247" s="149" t="s">
        <v>1046</v>
      </c>
      <c r="O247" s="150" t="s">
        <v>218</v>
      </c>
      <c r="P247" s="149" t="s">
        <v>1047</v>
      </c>
      <c r="Q247" s="149" t="s">
        <v>1048</v>
      </c>
      <c r="R247" s="477"/>
      <c r="S247" s="484" t="s">
        <v>24</v>
      </c>
      <c r="T247" s="143" t="s">
        <v>25</v>
      </c>
      <c r="Y247" s="5" t="s">
        <v>385</v>
      </c>
      <c r="AB247" s="3" t="s">
        <v>75</v>
      </c>
      <c r="AC247" s="654" t="str">
        <f>IFERROR(VLOOKUP(AD247,AUXILIAR!$A$1:$B$13,2,FALSE)," ")</f>
        <v xml:space="preserve"> </v>
      </c>
    </row>
    <row r="248" spans="1:34" x14ac:dyDescent="0.25">
      <c r="A248" s="259">
        <f t="shared" ref="A248:A250" si="110">YEAR(D248)</f>
        <v>2019</v>
      </c>
      <c r="B248" s="259">
        <f t="shared" ref="B248:B250" si="111">MONTH(D248)</f>
        <v>8</v>
      </c>
      <c r="C248" s="259" t="str">
        <f t="shared" ref="C248:C250" si="112">CONCATENATE("Sem",WEEKNUM(D248))</f>
        <v>Sem33</v>
      </c>
      <c r="D248" s="4">
        <v>43691</v>
      </c>
      <c r="E248" s="4" t="s">
        <v>89</v>
      </c>
      <c r="F248" s="148" t="s">
        <v>86</v>
      </c>
      <c r="G248" s="149" t="s">
        <v>22</v>
      </c>
      <c r="H248" s="149" t="s">
        <v>23</v>
      </c>
      <c r="I248" s="150" t="s">
        <v>87</v>
      </c>
      <c r="J248" s="150" t="s">
        <v>173</v>
      </c>
      <c r="K248" s="149" t="s">
        <v>163</v>
      </c>
      <c r="L248" s="150" t="s">
        <v>155</v>
      </c>
      <c r="M248" s="149" t="s">
        <v>1045</v>
      </c>
      <c r="N248" s="149" t="s">
        <v>1046</v>
      </c>
      <c r="O248" s="150" t="s">
        <v>218</v>
      </c>
      <c r="P248" s="149" t="s">
        <v>1049</v>
      </c>
      <c r="Q248" s="149" t="s">
        <v>1050</v>
      </c>
      <c r="R248" s="477"/>
      <c r="S248" s="484" t="s">
        <v>24</v>
      </c>
      <c r="T248" s="143" t="s">
        <v>26</v>
      </c>
      <c r="Y248" s="5" t="s">
        <v>384</v>
      </c>
      <c r="AA248" s="5" t="s">
        <v>1215</v>
      </c>
      <c r="AB248" s="3" t="s">
        <v>75</v>
      </c>
      <c r="AC248" s="654" t="str">
        <f>IFERROR(VLOOKUP(AD248,AUXILIAR!$A$1:$B$13,2,FALSE)," ")</f>
        <v>A</v>
      </c>
      <c r="AD248" s="5" t="s">
        <v>127</v>
      </c>
    </row>
    <row r="249" spans="1:34" x14ac:dyDescent="0.25">
      <c r="A249" s="259">
        <f t="shared" si="110"/>
        <v>2019</v>
      </c>
      <c r="B249" s="259">
        <f t="shared" si="111"/>
        <v>8</v>
      </c>
      <c r="C249" s="259" t="str">
        <f t="shared" si="112"/>
        <v>Sem33</v>
      </c>
      <c r="D249" s="4">
        <v>43691</v>
      </c>
      <c r="E249" s="4" t="s">
        <v>89</v>
      </c>
      <c r="F249" s="343" t="s">
        <v>86</v>
      </c>
      <c r="G249" s="344" t="s">
        <v>22</v>
      </c>
      <c r="H249" s="344" t="s">
        <v>23</v>
      </c>
      <c r="I249" s="345" t="s">
        <v>87</v>
      </c>
      <c r="J249" s="345" t="s">
        <v>173</v>
      </c>
      <c r="K249" s="344" t="s">
        <v>163</v>
      </c>
      <c r="L249" s="345" t="s">
        <v>155</v>
      </c>
      <c r="M249" s="344" t="s">
        <v>1045</v>
      </c>
      <c r="N249" s="344" t="s">
        <v>1046</v>
      </c>
      <c r="O249" s="345" t="s">
        <v>218</v>
      </c>
      <c r="P249" s="344" t="s">
        <v>1051</v>
      </c>
      <c r="Q249" s="344" t="s">
        <v>1052</v>
      </c>
      <c r="R249" s="479"/>
      <c r="S249" s="484" t="s">
        <v>24</v>
      </c>
      <c r="T249" s="143" t="s">
        <v>26</v>
      </c>
      <c r="Y249" s="5" t="s">
        <v>384</v>
      </c>
      <c r="AA249" s="5" t="s">
        <v>1215</v>
      </c>
      <c r="AB249" s="3" t="s">
        <v>75</v>
      </c>
      <c r="AC249" s="654" t="str">
        <f>IFERROR(VLOOKUP(AD249,AUXILIAR!$A$1:$B$13,2,FALSE)," ")</f>
        <v>A</v>
      </c>
      <c r="AD249" s="5" t="s">
        <v>127</v>
      </c>
    </row>
    <row r="250" spans="1:34" x14ac:dyDescent="0.25">
      <c r="A250" s="3">
        <f t="shared" si="110"/>
        <v>2019</v>
      </c>
      <c r="B250" s="3">
        <f t="shared" si="111"/>
        <v>8</v>
      </c>
      <c r="C250" s="3" t="str">
        <f t="shared" si="112"/>
        <v>Sem33</v>
      </c>
      <c r="D250" s="4">
        <v>43692</v>
      </c>
      <c r="E250" s="4" t="s">
        <v>89</v>
      </c>
      <c r="F250" s="148" t="s">
        <v>86</v>
      </c>
      <c r="G250" s="149" t="s">
        <v>22</v>
      </c>
      <c r="H250" s="149" t="s">
        <v>23</v>
      </c>
      <c r="I250" s="150" t="s">
        <v>87</v>
      </c>
      <c r="J250" s="150" t="s">
        <v>113</v>
      </c>
      <c r="K250" s="149" t="s">
        <v>236</v>
      </c>
      <c r="L250" s="150" t="s">
        <v>1053</v>
      </c>
      <c r="M250" s="149" t="s">
        <v>1054</v>
      </c>
      <c r="N250" s="149" t="s">
        <v>561</v>
      </c>
      <c r="O250" s="150" t="s">
        <v>1055</v>
      </c>
      <c r="P250" s="149" t="s">
        <v>267</v>
      </c>
      <c r="Q250" s="149" t="s">
        <v>268</v>
      </c>
      <c r="R250" s="477"/>
      <c r="S250" s="484" t="s">
        <v>24</v>
      </c>
      <c r="T250" s="143" t="s">
        <v>31</v>
      </c>
      <c r="Y250" s="5" t="s">
        <v>385</v>
      </c>
      <c r="AB250" s="3" t="s">
        <v>275</v>
      </c>
      <c r="AC250" s="654" t="str">
        <f>IFERROR(VLOOKUP(AD250,AUXILIAR!$A$1:$B$13,2,FALSE)," ")</f>
        <v xml:space="preserve"> </v>
      </c>
    </row>
    <row r="251" spans="1:34" x14ac:dyDescent="0.25">
      <c r="A251" s="259">
        <f t="shared" ref="A251:A254" si="113">YEAR(D251)</f>
        <v>2019</v>
      </c>
      <c r="B251" s="259">
        <f t="shared" ref="B251:B254" si="114">MONTH(D251)</f>
        <v>8</v>
      </c>
      <c r="C251" s="259" t="str">
        <f t="shared" ref="C251:C254" si="115">CONCATENATE("Sem",WEEKNUM(D251))</f>
        <v>Sem33</v>
      </c>
      <c r="D251" s="4">
        <v>43692</v>
      </c>
      <c r="E251" s="4" t="s">
        <v>89</v>
      </c>
      <c r="F251" s="148" t="s">
        <v>86</v>
      </c>
      <c r="G251" s="149" t="s">
        <v>22</v>
      </c>
      <c r="H251" s="149" t="s">
        <v>23</v>
      </c>
      <c r="I251" s="150" t="s">
        <v>87</v>
      </c>
      <c r="J251" s="150" t="s">
        <v>113</v>
      </c>
      <c r="K251" s="149" t="s">
        <v>236</v>
      </c>
      <c r="L251" s="150" t="s">
        <v>1053</v>
      </c>
      <c r="M251" s="149" t="s">
        <v>1054</v>
      </c>
      <c r="N251" s="149" t="s">
        <v>561</v>
      </c>
      <c r="O251" s="150" t="s">
        <v>1055</v>
      </c>
      <c r="P251" s="149" t="s">
        <v>1056</v>
      </c>
      <c r="Q251" s="149" t="s">
        <v>1057</v>
      </c>
      <c r="R251" s="477"/>
      <c r="S251" s="484" t="s">
        <v>231</v>
      </c>
      <c r="T251" s="143" t="s">
        <v>31</v>
      </c>
      <c r="Y251" s="5" t="s">
        <v>385</v>
      </c>
      <c r="AB251" s="3" t="s">
        <v>76</v>
      </c>
      <c r="AC251" s="654" t="str">
        <f>IFERROR(VLOOKUP(AD251,AUXILIAR!$A$1:$B$13,2,FALSE)," ")</f>
        <v xml:space="preserve"> </v>
      </c>
    </row>
    <row r="252" spans="1:34" x14ac:dyDescent="0.25">
      <c r="A252" s="259">
        <f t="shared" si="113"/>
        <v>2019</v>
      </c>
      <c r="B252" s="259">
        <f t="shared" si="114"/>
        <v>8</v>
      </c>
      <c r="C252" s="259" t="str">
        <f t="shared" si="115"/>
        <v>Sem33</v>
      </c>
      <c r="D252" s="4">
        <v>43692</v>
      </c>
      <c r="E252" s="4" t="s">
        <v>89</v>
      </c>
      <c r="F252" s="148" t="s">
        <v>86</v>
      </c>
      <c r="G252" s="149" t="s">
        <v>22</v>
      </c>
      <c r="H252" s="149" t="s">
        <v>23</v>
      </c>
      <c r="I252" s="150" t="s">
        <v>87</v>
      </c>
      <c r="J252" s="150" t="s">
        <v>113</v>
      </c>
      <c r="K252" s="149" t="s">
        <v>236</v>
      </c>
      <c r="L252" s="150" t="s">
        <v>1053</v>
      </c>
      <c r="M252" s="149" t="s">
        <v>1054</v>
      </c>
      <c r="N252" s="149" t="s">
        <v>561</v>
      </c>
      <c r="O252" s="150" t="s">
        <v>1055</v>
      </c>
      <c r="P252" s="149" t="s">
        <v>1058</v>
      </c>
      <c r="Q252" s="149" t="s">
        <v>1059</v>
      </c>
      <c r="R252" s="477"/>
      <c r="S252" s="484" t="s">
        <v>24</v>
      </c>
      <c r="T252" s="143" t="s">
        <v>26</v>
      </c>
      <c r="Y252" s="5" t="s">
        <v>385</v>
      </c>
      <c r="AB252" s="3" t="s">
        <v>75</v>
      </c>
      <c r="AC252" s="654" t="str">
        <f>IFERROR(VLOOKUP(AD252,AUXILIAR!$A$1:$B$13,2,FALSE)," ")</f>
        <v xml:space="preserve"> </v>
      </c>
    </row>
    <row r="253" spans="1:34" x14ac:dyDescent="0.25">
      <c r="A253" s="259">
        <f t="shared" si="113"/>
        <v>2019</v>
      </c>
      <c r="B253" s="259">
        <f t="shared" si="114"/>
        <v>8</v>
      </c>
      <c r="C253" s="259" t="str">
        <f t="shared" si="115"/>
        <v>Sem33</v>
      </c>
      <c r="D253" s="4">
        <v>43692</v>
      </c>
      <c r="E253" s="4" t="s">
        <v>89</v>
      </c>
      <c r="F253" s="343" t="s">
        <v>86</v>
      </c>
      <c r="G253" s="344" t="s">
        <v>22</v>
      </c>
      <c r="H253" s="344" t="s">
        <v>23</v>
      </c>
      <c r="I253" s="345" t="s">
        <v>87</v>
      </c>
      <c r="J253" s="345" t="s">
        <v>113</v>
      </c>
      <c r="K253" s="344" t="s">
        <v>236</v>
      </c>
      <c r="L253" s="345" t="s">
        <v>1053</v>
      </c>
      <c r="M253" s="344" t="s">
        <v>1054</v>
      </c>
      <c r="N253" s="344" t="s">
        <v>561</v>
      </c>
      <c r="O253" s="345" t="s">
        <v>1055</v>
      </c>
      <c r="P253" s="344" t="s">
        <v>1060</v>
      </c>
      <c r="Q253" s="344" t="s">
        <v>1061</v>
      </c>
      <c r="R253" s="479"/>
      <c r="S253" s="484" t="s">
        <v>24</v>
      </c>
      <c r="T253" s="143" t="s">
        <v>27</v>
      </c>
      <c r="Y253" s="5" t="s">
        <v>386</v>
      </c>
      <c r="AB253" s="3" t="s">
        <v>75</v>
      </c>
      <c r="AC253" s="654" t="str">
        <f>IFERROR(VLOOKUP(AD253,AUXILIAR!$A$1:$B$13,2,FALSE)," ")</f>
        <v xml:space="preserve"> </v>
      </c>
    </row>
    <row r="254" spans="1:34" x14ac:dyDescent="0.25">
      <c r="A254" s="3">
        <f t="shared" si="113"/>
        <v>2019</v>
      </c>
      <c r="B254" s="3">
        <f t="shared" si="114"/>
        <v>8</v>
      </c>
      <c r="C254" s="3" t="str">
        <f t="shared" si="115"/>
        <v>Sem33</v>
      </c>
      <c r="D254" s="4">
        <v>43693</v>
      </c>
      <c r="E254" s="4" t="s">
        <v>89</v>
      </c>
      <c r="F254" s="148" t="s">
        <v>86</v>
      </c>
      <c r="G254" s="149" t="s">
        <v>22</v>
      </c>
      <c r="H254" s="149" t="s">
        <v>23</v>
      </c>
      <c r="I254" s="150" t="s">
        <v>87</v>
      </c>
      <c r="J254" s="150" t="s">
        <v>113</v>
      </c>
      <c r="K254" s="149" t="s">
        <v>236</v>
      </c>
      <c r="L254" s="150" t="s">
        <v>119</v>
      </c>
      <c r="M254" s="149" t="s">
        <v>1062</v>
      </c>
      <c r="N254" s="149" t="s">
        <v>1063</v>
      </c>
      <c r="O254" s="150" t="s">
        <v>116</v>
      </c>
      <c r="P254" s="149" t="s">
        <v>263</v>
      </c>
      <c r="Q254" s="149" t="s">
        <v>264</v>
      </c>
      <c r="R254" s="477"/>
      <c r="S254" s="484" t="s">
        <v>24</v>
      </c>
      <c r="T254" s="143" t="s">
        <v>32</v>
      </c>
      <c r="Y254" s="5" t="s">
        <v>386</v>
      </c>
      <c r="AB254" s="3" t="s">
        <v>148</v>
      </c>
      <c r="AC254" s="654" t="str">
        <f>IFERROR(VLOOKUP(AD254,AUXILIAR!$A$1:$B$13,2,FALSE)," ")</f>
        <v xml:space="preserve"> </v>
      </c>
    </row>
    <row r="255" spans="1:34" x14ac:dyDescent="0.25">
      <c r="A255" s="259">
        <f t="shared" ref="A255:A257" si="116">YEAR(D255)</f>
        <v>2019</v>
      </c>
      <c r="B255" s="259">
        <f t="shared" ref="B255:B257" si="117">MONTH(D255)</f>
        <v>8</v>
      </c>
      <c r="C255" s="259" t="str">
        <f t="shared" ref="C255:C257" si="118">CONCATENATE("Sem",WEEKNUM(D255))</f>
        <v>Sem33</v>
      </c>
      <c r="D255" s="4">
        <v>43693</v>
      </c>
      <c r="E255" s="4" t="s">
        <v>89</v>
      </c>
      <c r="F255" s="148" t="s">
        <v>86</v>
      </c>
      <c r="G255" s="149" t="s">
        <v>22</v>
      </c>
      <c r="H255" s="149" t="s">
        <v>23</v>
      </c>
      <c r="I255" s="150" t="s">
        <v>87</v>
      </c>
      <c r="J255" s="150" t="s">
        <v>113</v>
      </c>
      <c r="K255" s="149" t="s">
        <v>92</v>
      </c>
      <c r="L255" s="150" t="s">
        <v>88</v>
      </c>
      <c r="M255" s="149" t="s">
        <v>1064</v>
      </c>
      <c r="N255" s="149" t="s">
        <v>1065</v>
      </c>
      <c r="O255" s="150" t="s">
        <v>152</v>
      </c>
      <c r="P255" s="149" t="s">
        <v>1066</v>
      </c>
      <c r="Q255" s="149" t="s">
        <v>1067</v>
      </c>
      <c r="R255" s="477"/>
      <c r="S255" s="484" t="s">
        <v>24</v>
      </c>
      <c r="T255" s="143" t="s">
        <v>26</v>
      </c>
      <c r="Y255" s="5" t="s">
        <v>385</v>
      </c>
      <c r="AB255" s="3" t="s">
        <v>75</v>
      </c>
      <c r="AC255" s="654" t="str">
        <f>IFERROR(VLOOKUP(AD255,AUXILIAR!$A$1:$B$13,2,FALSE)," ")</f>
        <v xml:space="preserve"> </v>
      </c>
    </row>
    <row r="256" spans="1:34" x14ac:dyDescent="0.25">
      <c r="A256" s="259">
        <f t="shared" si="116"/>
        <v>2019</v>
      </c>
      <c r="B256" s="259">
        <f t="shared" si="117"/>
        <v>8</v>
      </c>
      <c r="C256" s="259" t="str">
        <f t="shared" si="118"/>
        <v>Sem33</v>
      </c>
      <c r="D256" s="4">
        <v>43693</v>
      </c>
      <c r="E256" s="4" t="s">
        <v>89</v>
      </c>
      <c r="F256" s="343" t="s">
        <v>86</v>
      </c>
      <c r="G256" s="344" t="s">
        <v>22</v>
      </c>
      <c r="H256" s="344" t="s">
        <v>23</v>
      </c>
      <c r="I256" s="345" t="s">
        <v>87</v>
      </c>
      <c r="J256" s="345" t="s">
        <v>113</v>
      </c>
      <c r="K256" s="344" t="s">
        <v>92</v>
      </c>
      <c r="L256" s="345" t="s">
        <v>88</v>
      </c>
      <c r="M256" s="344" t="s">
        <v>1064</v>
      </c>
      <c r="N256" s="344" t="s">
        <v>1065</v>
      </c>
      <c r="O256" s="345" t="s">
        <v>152</v>
      </c>
      <c r="P256" s="344" t="s">
        <v>284</v>
      </c>
      <c r="Q256" s="344" t="s">
        <v>285</v>
      </c>
      <c r="R256" s="479"/>
      <c r="S256" s="484" t="s">
        <v>24</v>
      </c>
      <c r="T256" s="143" t="s">
        <v>26</v>
      </c>
      <c r="Y256" s="5" t="s">
        <v>384</v>
      </c>
      <c r="AA256" s="5" t="s">
        <v>1214</v>
      </c>
      <c r="AB256" s="3" t="s">
        <v>75</v>
      </c>
      <c r="AC256" s="654" t="str">
        <f>IFERROR(VLOOKUP(AD256,AUXILIAR!$A$1:$B$13,2,FALSE)," ")</f>
        <v>B</v>
      </c>
      <c r="AD256" s="5" t="s">
        <v>160</v>
      </c>
    </row>
    <row r="257" spans="1:30" x14ac:dyDescent="0.25">
      <c r="A257" s="3">
        <f t="shared" si="116"/>
        <v>2019</v>
      </c>
      <c r="B257" s="3">
        <f t="shared" si="117"/>
        <v>8</v>
      </c>
      <c r="C257" s="3" t="str">
        <f t="shared" si="118"/>
        <v>Sem34</v>
      </c>
      <c r="D257" s="4">
        <v>43696</v>
      </c>
      <c r="E257" s="4" t="s">
        <v>89</v>
      </c>
      <c r="F257" s="148" t="s">
        <v>86</v>
      </c>
      <c r="G257" s="149" t="s">
        <v>22</v>
      </c>
      <c r="H257" s="149" t="s">
        <v>23</v>
      </c>
      <c r="I257" s="150" t="s">
        <v>87</v>
      </c>
      <c r="J257" s="150" t="s">
        <v>173</v>
      </c>
      <c r="K257" s="149" t="s">
        <v>163</v>
      </c>
      <c r="L257" s="150" t="s">
        <v>155</v>
      </c>
      <c r="M257" s="149" t="s">
        <v>1068</v>
      </c>
      <c r="N257" s="149" t="s">
        <v>1069</v>
      </c>
      <c r="O257" s="150" t="s">
        <v>116</v>
      </c>
      <c r="P257" s="149" t="s">
        <v>1022</v>
      </c>
      <c r="Q257" s="149" t="s">
        <v>1023</v>
      </c>
      <c r="R257" s="477"/>
      <c r="S257" s="484" t="s">
        <v>24</v>
      </c>
      <c r="T257" s="143" t="s">
        <v>32</v>
      </c>
      <c r="Y257" s="5" t="s">
        <v>386</v>
      </c>
      <c r="AB257" s="3" t="s">
        <v>148</v>
      </c>
      <c r="AC257" s="654" t="str">
        <f>IFERROR(VLOOKUP(AD257,AUXILIAR!$A$1:$B$13,2,FALSE)," ")</f>
        <v xml:space="preserve"> </v>
      </c>
    </row>
    <row r="258" spans="1:30" x14ac:dyDescent="0.25">
      <c r="A258" s="259">
        <f t="shared" ref="A258:A263" si="119">YEAR(D258)</f>
        <v>2019</v>
      </c>
      <c r="B258" s="259">
        <f t="shared" ref="B258:B263" si="120">MONTH(D258)</f>
        <v>8</v>
      </c>
      <c r="C258" s="259" t="str">
        <f t="shared" ref="C258:C263" si="121">CONCATENATE("Sem",WEEKNUM(D258))</f>
        <v>Sem34</v>
      </c>
      <c r="D258" s="4">
        <v>43696</v>
      </c>
      <c r="E258" s="4" t="s">
        <v>89</v>
      </c>
      <c r="F258" s="148" t="s">
        <v>86</v>
      </c>
      <c r="G258" s="149" t="s">
        <v>22</v>
      </c>
      <c r="H258" s="149" t="s">
        <v>23</v>
      </c>
      <c r="I258" s="150" t="s">
        <v>87</v>
      </c>
      <c r="J258" s="150" t="s">
        <v>173</v>
      </c>
      <c r="K258" s="149" t="s">
        <v>163</v>
      </c>
      <c r="L258" s="150" t="s">
        <v>155</v>
      </c>
      <c r="M258" s="149" t="s">
        <v>1068</v>
      </c>
      <c r="N258" s="149" t="s">
        <v>1069</v>
      </c>
      <c r="O258" s="150" t="s">
        <v>116</v>
      </c>
      <c r="P258" s="149" t="s">
        <v>317</v>
      </c>
      <c r="Q258" s="149" t="s">
        <v>318</v>
      </c>
      <c r="R258" s="477"/>
      <c r="S258" s="484" t="s">
        <v>24</v>
      </c>
      <c r="T258" s="143" t="s">
        <v>32</v>
      </c>
      <c r="Y258" s="5" t="s">
        <v>386</v>
      </c>
      <c r="AB258" s="3" t="s">
        <v>148</v>
      </c>
      <c r="AC258" s="654" t="str">
        <f>IFERROR(VLOOKUP(AD258,AUXILIAR!$A$1:$B$13,2,FALSE)," ")</f>
        <v xml:space="preserve"> </v>
      </c>
    </row>
    <row r="259" spans="1:30" x14ac:dyDescent="0.25">
      <c r="A259" s="259">
        <f t="shared" si="119"/>
        <v>2019</v>
      </c>
      <c r="B259" s="259">
        <f t="shared" si="120"/>
        <v>8</v>
      </c>
      <c r="C259" s="259" t="str">
        <f t="shared" si="121"/>
        <v>Sem34</v>
      </c>
      <c r="D259" s="4">
        <v>43696</v>
      </c>
      <c r="E259" s="4" t="s">
        <v>89</v>
      </c>
      <c r="F259" s="148" t="s">
        <v>86</v>
      </c>
      <c r="G259" s="149" t="s">
        <v>22</v>
      </c>
      <c r="H259" s="149" t="s">
        <v>23</v>
      </c>
      <c r="I259" s="150" t="s">
        <v>87</v>
      </c>
      <c r="J259" s="150" t="s">
        <v>173</v>
      </c>
      <c r="K259" s="149" t="s">
        <v>92</v>
      </c>
      <c r="L259" s="150" t="s">
        <v>119</v>
      </c>
      <c r="M259" s="149" t="s">
        <v>1070</v>
      </c>
      <c r="N259" s="149" t="s">
        <v>1071</v>
      </c>
      <c r="O259" s="150" t="s">
        <v>193</v>
      </c>
      <c r="P259" s="149" t="s">
        <v>582</v>
      </c>
      <c r="Q259" s="149" t="s">
        <v>583</v>
      </c>
      <c r="R259" s="477"/>
      <c r="S259" s="484" t="s">
        <v>24</v>
      </c>
      <c r="T259" s="143" t="s">
        <v>26</v>
      </c>
      <c r="Y259" s="5" t="s">
        <v>385</v>
      </c>
      <c r="AB259" s="3" t="s">
        <v>75</v>
      </c>
      <c r="AC259" s="654" t="str">
        <f>IFERROR(VLOOKUP(AD259,AUXILIAR!$A$1:$B$13,2,FALSE)," ")</f>
        <v xml:space="preserve"> </v>
      </c>
    </row>
    <row r="260" spans="1:30" x14ac:dyDescent="0.25">
      <c r="A260" s="259">
        <f t="shared" si="119"/>
        <v>2019</v>
      </c>
      <c r="B260" s="259">
        <f t="shared" si="120"/>
        <v>8</v>
      </c>
      <c r="C260" s="259" t="str">
        <f t="shared" si="121"/>
        <v>Sem34</v>
      </c>
      <c r="D260" s="4">
        <v>43696</v>
      </c>
      <c r="E260" s="4" t="s">
        <v>89</v>
      </c>
      <c r="F260" s="148" t="s">
        <v>86</v>
      </c>
      <c r="G260" s="149" t="s">
        <v>22</v>
      </c>
      <c r="H260" s="149" t="s">
        <v>23</v>
      </c>
      <c r="I260" s="150" t="s">
        <v>87</v>
      </c>
      <c r="J260" s="150" t="s">
        <v>173</v>
      </c>
      <c r="K260" s="149" t="s">
        <v>92</v>
      </c>
      <c r="L260" s="150" t="s">
        <v>119</v>
      </c>
      <c r="M260" s="149" t="s">
        <v>1070</v>
      </c>
      <c r="N260" s="149" t="s">
        <v>1071</v>
      </c>
      <c r="O260" s="150" t="s">
        <v>193</v>
      </c>
      <c r="P260" s="149" t="s">
        <v>1072</v>
      </c>
      <c r="Q260" s="149" t="s">
        <v>1073</v>
      </c>
      <c r="R260" s="477"/>
      <c r="S260" s="484" t="s">
        <v>24</v>
      </c>
      <c r="T260" s="143" t="s">
        <v>26</v>
      </c>
      <c r="Y260" s="5" t="s">
        <v>384</v>
      </c>
      <c r="AA260" s="5" t="s">
        <v>1215</v>
      </c>
      <c r="AB260" s="3" t="s">
        <v>75</v>
      </c>
      <c r="AC260" s="654" t="str">
        <f>IFERROR(VLOOKUP(AD260,AUXILIAR!$A$1:$B$13,2,FALSE)," ")</f>
        <v>I</v>
      </c>
      <c r="AD260" s="5" t="s">
        <v>1074</v>
      </c>
    </row>
    <row r="261" spans="1:30" x14ac:dyDescent="0.25">
      <c r="A261" s="259">
        <f t="shared" si="119"/>
        <v>2019</v>
      </c>
      <c r="B261" s="259">
        <f t="shared" si="120"/>
        <v>8</v>
      </c>
      <c r="C261" s="259" t="str">
        <f t="shared" si="121"/>
        <v>Sem34</v>
      </c>
      <c r="D261" s="4">
        <v>43696</v>
      </c>
      <c r="E261" s="4" t="s">
        <v>89</v>
      </c>
      <c r="F261" s="148" t="s">
        <v>86</v>
      </c>
      <c r="G261" s="149" t="s">
        <v>22</v>
      </c>
      <c r="H261" s="149" t="s">
        <v>23</v>
      </c>
      <c r="I261" s="150" t="s">
        <v>87</v>
      </c>
      <c r="J261" s="150" t="s">
        <v>173</v>
      </c>
      <c r="K261" s="149" t="s">
        <v>92</v>
      </c>
      <c r="L261" s="150" t="s">
        <v>119</v>
      </c>
      <c r="M261" s="149" t="s">
        <v>1070</v>
      </c>
      <c r="N261" s="149" t="s">
        <v>1071</v>
      </c>
      <c r="O261" s="150" t="s">
        <v>193</v>
      </c>
      <c r="P261" s="149" t="s">
        <v>970</v>
      </c>
      <c r="Q261" s="149" t="s">
        <v>971</v>
      </c>
      <c r="R261" s="477"/>
      <c r="S261" s="484" t="s">
        <v>24</v>
      </c>
      <c r="T261" s="143" t="s">
        <v>25</v>
      </c>
      <c r="Y261" s="5" t="s">
        <v>384</v>
      </c>
      <c r="AA261" s="5" t="s">
        <v>1214</v>
      </c>
      <c r="AB261" s="3" t="s">
        <v>21</v>
      </c>
      <c r="AC261" s="654" t="str">
        <f>IFERROR(VLOOKUP(AD261,AUXILIAR!$A$1:$B$13,2,FALSE)," ")</f>
        <v>B</v>
      </c>
      <c r="AD261" s="5" t="s">
        <v>160</v>
      </c>
    </row>
    <row r="262" spans="1:30" x14ac:dyDescent="0.25">
      <c r="A262" s="259">
        <f t="shared" si="119"/>
        <v>2019</v>
      </c>
      <c r="B262" s="259">
        <f t="shared" si="120"/>
        <v>8</v>
      </c>
      <c r="C262" s="259" t="str">
        <f t="shared" si="121"/>
        <v>Sem34</v>
      </c>
      <c r="D262" s="4">
        <v>43696</v>
      </c>
      <c r="E262" s="4" t="s">
        <v>89</v>
      </c>
      <c r="F262" s="343" t="s">
        <v>86</v>
      </c>
      <c r="G262" s="344" t="s">
        <v>22</v>
      </c>
      <c r="H262" s="344" t="s">
        <v>23</v>
      </c>
      <c r="I262" s="345" t="s">
        <v>87</v>
      </c>
      <c r="J262" s="345" t="s">
        <v>173</v>
      </c>
      <c r="K262" s="344" t="s">
        <v>92</v>
      </c>
      <c r="L262" s="345" t="s">
        <v>119</v>
      </c>
      <c r="M262" s="344" t="s">
        <v>1070</v>
      </c>
      <c r="N262" s="344" t="s">
        <v>1071</v>
      </c>
      <c r="O262" s="345" t="s">
        <v>193</v>
      </c>
      <c r="P262" s="344" t="s">
        <v>263</v>
      </c>
      <c r="Q262" s="344" t="s">
        <v>264</v>
      </c>
      <c r="R262" s="479"/>
      <c r="S262" s="484" t="s">
        <v>24</v>
      </c>
      <c r="T262" t="s">
        <v>32</v>
      </c>
      <c r="Y262" s="5" t="s">
        <v>386</v>
      </c>
      <c r="AB262" s="3" t="s">
        <v>148</v>
      </c>
      <c r="AC262" s="654" t="str">
        <f>IFERROR(VLOOKUP(AD262,AUXILIAR!$A$1:$B$13,2,FALSE)," ")</f>
        <v xml:space="preserve"> </v>
      </c>
    </row>
    <row r="263" spans="1:30" x14ac:dyDescent="0.25">
      <c r="A263" s="3">
        <f t="shared" si="119"/>
        <v>2019</v>
      </c>
      <c r="B263" s="3">
        <f t="shared" si="120"/>
        <v>8</v>
      </c>
      <c r="C263" s="3" t="str">
        <f t="shared" si="121"/>
        <v>Sem34</v>
      </c>
      <c r="D263" s="4">
        <v>43697</v>
      </c>
      <c r="E263" s="4" t="s">
        <v>89</v>
      </c>
      <c r="F263" s="148" t="s">
        <v>86</v>
      </c>
      <c r="G263" s="149" t="s">
        <v>22</v>
      </c>
      <c r="H263" s="149" t="s">
        <v>23</v>
      </c>
      <c r="I263" s="150" t="s">
        <v>87</v>
      </c>
      <c r="J263" s="150" t="s">
        <v>113</v>
      </c>
      <c r="K263" s="149" t="s">
        <v>236</v>
      </c>
      <c r="L263" s="150" t="s">
        <v>88</v>
      </c>
      <c r="M263" s="149" t="s">
        <v>1075</v>
      </c>
      <c r="N263" s="149" t="s">
        <v>561</v>
      </c>
      <c r="O263" s="150" t="s">
        <v>116</v>
      </c>
      <c r="P263" s="149" t="s">
        <v>1076</v>
      </c>
      <c r="Q263" s="149" t="s">
        <v>1077</v>
      </c>
      <c r="R263" s="477"/>
      <c r="S263" s="484" t="s">
        <v>24</v>
      </c>
      <c r="T263" s="143" t="s">
        <v>31</v>
      </c>
      <c r="Y263" s="5" t="s">
        <v>384</v>
      </c>
      <c r="AA263" s="5" t="s">
        <v>1213</v>
      </c>
      <c r="AB263" s="3" t="s">
        <v>75</v>
      </c>
      <c r="AC263" s="654" t="str">
        <f>IFERROR(VLOOKUP(AD263,AUXILIAR!$A$1:$B$13,2,FALSE)," ")</f>
        <v>D</v>
      </c>
      <c r="AD263" s="5" t="s">
        <v>128</v>
      </c>
    </row>
    <row r="264" spans="1:30" x14ac:dyDescent="0.25">
      <c r="A264" s="259">
        <f t="shared" ref="A264:A266" si="122">YEAR(D264)</f>
        <v>2019</v>
      </c>
      <c r="B264" s="259">
        <f t="shared" ref="B264:B266" si="123">MONTH(D264)</f>
        <v>8</v>
      </c>
      <c r="C264" s="259" t="str">
        <f t="shared" ref="C264:C266" si="124">CONCATENATE("Sem",WEEKNUM(D264))</f>
        <v>Sem34</v>
      </c>
      <c r="D264" s="4">
        <v>43697</v>
      </c>
      <c r="E264" s="4" t="s">
        <v>89</v>
      </c>
      <c r="F264" s="148" t="s">
        <v>86</v>
      </c>
      <c r="G264" s="149" t="s">
        <v>22</v>
      </c>
      <c r="H264" s="149" t="s">
        <v>23</v>
      </c>
      <c r="I264" s="150" t="s">
        <v>87</v>
      </c>
      <c r="J264" s="150" t="s">
        <v>113</v>
      </c>
      <c r="K264" s="149" t="s">
        <v>236</v>
      </c>
      <c r="L264" s="150" t="s">
        <v>88</v>
      </c>
      <c r="M264" s="149" t="s">
        <v>1075</v>
      </c>
      <c r="N264" s="149" t="s">
        <v>561</v>
      </c>
      <c r="O264" s="150" t="s">
        <v>116</v>
      </c>
      <c r="P264" s="149" t="s">
        <v>1078</v>
      </c>
      <c r="Q264" s="149" t="s">
        <v>1079</v>
      </c>
      <c r="R264" s="477"/>
      <c r="S264" s="484" t="s">
        <v>24</v>
      </c>
      <c r="T264" s="143" t="s">
        <v>26</v>
      </c>
      <c r="Y264" s="5" t="s">
        <v>386</v>
      </c>
      <c r="AB264" s="3" t="s">
        <v>75</v>
      </c>
      <c r="AC264" s="654" t="str">
        <f>IFERROR(VLOOKUP(AD264,AUXILIAR!$A$1:$B$13,2,FALSE)," ")</f>
        <v xml:space="preserve"> </v>
      </c>
    </row>
    <row r="265" spans="1:30" x14ac:dyDescent="0.25">
      <c r="A265" s="259">
        <f t="shared" si="122"/>
        <v>2019</v>
      </c>
      <c r="B265" s="259">
        <f t="shared" si="123"/>
        <v>8</v>
      </c>
      <c r="C265" s="259" t="str">
        <f t="shared" si="124"/>
        <v>Sem34</v>
      </c>
      <c r="D265" s="4">
        <v>43697</v>
      </c>
      <c r="E265" s="4" t="s">
        <v>89</v>
      </c>
      <c r="F265" s="343" t="s">
        <v>86</v>
      </c>
      <c r="G265" s="344" t="s">
        <v>22</v>
      </c>
      <c r="H265" s="344" t="s">
        <v>23</v>
      </c>
      <c r="I265" s="345" t="s">
        <v>87</v>
      </c>
      <c r="J265" s="345" t="s">
        <v>113</v>
      </c>
      <c r="K265" s="344" t="s">
        <v>92</v>
      </c>
      <c r="L265" s="345" t="s">
        <v>346</v>
      </c>
      <c r="M265" s="344" t="s">
        <v>1080</v>
      </c>
      <c r="N265" s="344" t="s">
        <v>1081</v>
      </c>
      <c r="O265" s="345" t="s">
        <v>193</v>
      </c>
      <c r="P265" s="344" t="s">
        <v>582</v>
      </c>
      <c r="Q265" s="344" t="s">
        <v>583</v>
      </c>
      <c r="R265" s="479"/>
      <c r="S265" s="484" t="s">
        <v>24</v>
      </c>
      <c r="T265" s="143" t="s">
        <v>26</v>
      </c>
      <c r="Y265" s="5" t="s">
        <v>385</v>
      </c>
      <c r="AB265" s="3" t="s">
        <v>75</v>
      </c>
      <c r="AC265" s="654" t="str">
        <f>IFERROR(VLOOKUP(AD265,AUXILIAR!$A$1:$B$13,2,FALSE)," ")</f>
        <v xml:space="preserve"> </v>
      </c>
    </row>
    <row r="266" spans="1:30" x14ac:dyDescent="0.25">
      <c r="A266" s="3">
        <f t="shared" si="122"/>
        <v>2019</v>
      </c>
      <c r="B266" s="3">
        <f t="shared" si="123"/>
        <v>8</v>
      </c>
      <c r="C266" s="3" t="str">
        <f t="shared" si="124"/>
        <v>Sem34</v>
      </c>
      <c r="D266" s="4">
        <v>43698</v>
      </c>
      <c r="E266" s="4" t="s">
        <v>89</v>
      </c>
      <c r="F266" s="148" t="s">
        <v>86</v>
      </c>
      <c r="G266" s="149" t="s">
        <v>22</v>
      </c>
      <c r="H266" s="149" t="s">
        <v>23</v>
      </c>
      <c r="I266" s="150" t="s">
        <v>87</v>
      </c>
      <c r="J266" s="150" t="s">
        <v>113</v>
      </c>
      <c r="K266" s="149" t="s">
        <v>236</v>
      </c>
      <c r="L266" s="150" t="s">
        <v>174</v>
      </c>
      <c r="M266" s="149" t="s">
        <v>1086</v>
      </c>
      <c r="N266" s="149" t="s">
        <v>1087</v>
      </c>
      <c r="O266" s="150" t="s">
        <v>193</v>
      </c>
      <c r="P266" s="149" t="s">
        <v>1088</v>
      </c>
      <c r="Q266" s="149" t="s">
        <v>1089</v>
      </c>
      <c r="R266" s="477"/>
      <c r="S266" s="484" t="s">
        <v>24</v>
      </c>
      <c r="T266" s="143" t="s">
        <v>25</v>
      </c>
      <c r="Y266" s="5" t="s">
        <v>386</v>
      </c>
      <c r="AB266" s="3" t="s">
        <v>21</v>
      </c>
      <c r="AC266" s="654" t="str">
        <f>IFERROR(VLOOKUP(AD266,AUXILIAR!$A$1:$B$13,2,FALSE)," ")</f>
        <v xml:space="preserve"> </v>
      </c>
    </row>
    <row r="267" spans="1:30" x14ac:dyDescent="0.25">
      <c r="A267" s="259">
        <f t="shared" ref="A267:A272" si="125">YEAR(D267)</f>
        <v>2019</v>
      </c>
      <c r="B267" s="259">
        <f t="shared" ref="B267:B272" si="126">MONTH(D267)</f>
        <v>8</v>
      </c>
      <c r="C267" s="259" t="str">
        <f t="shared" ref="C267:C272" si="127">CONCATENATE("Sem",WEEKNUM(D267))</f>
        <v>Sem34</v>
      </c>
      <c r="D267" s="4">
        <v>43698</v>
      </c>
      <c r="E267" s="4" t="s">
        <v>89</v>
      </c>
      <c r="F267" s="148" t="s">
        <v>86</v>
      </c>
      <c r="G267" s="149" t="s">
        <v>22</v>
      </c>
      <c r="H267" s="149" t="s">
        <v>23</v>
      </c>
      <c r="I267" s="150" t="s">
        <v>87</v>
      </c>
      <c r="J267" s="150" t="s">
        <v>113</v>
      </c>
      <c r="K267" s="149" t="s">
        <v>236</v>
      </c>
      <c r="L267" s="150" t="s">
        <v>174</v>
      </c>
      <c r="M267" s="149" t="s">
        <v>1086</v>
      </c>
      <c r="N267" s="149" t="s">
        <v>1087</v>
      </c>
      <c r="O267" s="150" t="s">
        <v>193</v>
      </c>
      <c r="P267" s="149" t="s">
        <v>1090</v>
      </c>
      <c r="Q267" s="149" t="s">
        <v>1091</v>
      </c>
      <c r="R267" s="477"/>
      <c r="S267" s="484" t="s">
        <v>24</v>
      </c>
      <c r="T267" s="143" t="s">
        <v>27</v>
      </c>
      <c r="Y267" s="5" t="s">
        <v>386</v>
      </c>
      <c r="AB267" s="3" t="s">
        <v>75</v>
      </c>
      <c r="AC267" s="654" t="str">
        <f>IFERROR(VLOOKUP(AD267,AUXILIAR!$A$1:$B$13,2,FALSE)," ")</f>
        <v xml:space="preserve"> </v>
      </c>
    </row>
    <row r="268" spans="1:30" x14ac:dyDescent="0.25">
      <c r="A268" s="259">
        <f t="shared" si="125"/>
        <v>2019</v>
      </c>
      <c r="B268" s="259">
        <f t="shared" si="126"/>
        <v>8</v>
      </c>
      <c r="C268" s="259" t="str">
        <f t="shared" si="127"/>
        <v>Sem34</v>
      </c>
      <c r="D268" s="4">
        <v>43698</v>
      </c>
      <c r="E268" s="4" t="s">
        <v>89</v>
      </c>
      <c r="F268" s="148" t="s">
        <v>86</v>
      </c>
      <c r="G268" s="149" t="s">
        <v>22</v>
      </c>
      <c r="H268" s="149" t="s">
        <v>23</v>
      </c>
      <c r="I268" s="150" t="s">
        <v>87</v>
      </c>
      <c r="J268" s="150" t="s">
        <v>113</v>
      </c>
      <c r="K268" s="149" t="s">
        <v>92</v>
      </c>
      <c r="L268" s="150" t="s">
        <v>88</v>
      </c>
      <c r="M268" s="149" t="s">
        <v>1092</v>
      </c>
      <c r="N268" s="149" t="s">
        <v>1093</v>
      </c>
      <c r="O268" s="150" t="s">
        <v>218</v>
      </c>
      <c r="P268" s="149" t="s">
        <v>854</v>
      </c>
      <c r="Q268" s="149" t="s">
        <v>855</v>
      </c>
      <c r="R268" s="477"/>
      <c r="S268" s="484" t="s">
        <v>24</v>
      </c>
      <c r="T268" t="s">
        <v>31</v>
      </c>
      <c r="Y268" s="5" t="s">
        <v>386</v>
      </c>
      <c r="AB268" s="3" t="s">
        <v>75</v>
      </c>
      <c r="AC268" s="654" t="str">
        <f>IFERROR(VLOOKUP(AD268,AUXILIAR!$A$1:$B$13,2,FALSE)," ")</f>
        <v xml:space="preserve"> </v>
      </c>
    </row>
    <row r="269" spans="1:30" x14ac:dyDescent="0.25">
      <c r="A269" s="259">
        <f t="shared" si="125"/>
        <v>2019</v>
      </c>
      <c r="B269" s="259">
        <f t="shared" si="126"/>
        <v>8</v>
      </c>
      <c r="C269" s="259" t="str">
        <f t="shared" si="127"/>
        <v>Sem34</v>
      </c>
      <c r="D269" s="4">
        <v>43698</v>
      </c>
      <c r="E269" s="4" t="s">
        <v>89</v>
      </c>
      <c r="F269" s="148" t="s">
        <v>86</v>
      </c>
      <c r="G269" s="149" t="s">
        <v>22</v>
      </c>
      <c r="H269" s="149" t="s">
        <v>23</v>
      </c>
      <c r="I269" s="150" t="s">
        <v>87</v>
      </c>
      <c r="J269" s="150" t="s">
        <v>113</v>
      </c>
      <c r="K269" s="149" t="s">
        <v>92</v>
      </c>
      <c r="L269" s="150" t="s">
        <v>88</v>
      </c>
      <c r="M269" s="149" t="s">
        <v>1092</v>
      </c>
      <c r="N269" s="149" t="s">
        <v>1093</v>
      </c>
      <c r="O269" s="150" t="s">
        <v>218</v>
      </c>
      <c r="P269" s="149" t="s">
        <v>1094</v>
      </c>
      <c r="Q269" s="350" t="s">
        <v>1095</v>
      </c>
      <c r="R269" s="477"/>
      <c r="S269" s="484" t="s">
        <v>231</v>
      </c>
      <c r="T269" s="143" t="s">
        <v>27</v>
      </c>
      <c r="Y269" s="5" t="s">
        <v>385</v>
      </c>
      <c r="AB269" s="3" t="s">
        <v>148</v>
      </c>
      <c r="AC269" s="654" t="str">
        <f>IFERROR(VLOOKUP(AD269,AUXILIAR!$A$1:$B$13,2,FALSE)," ")</f>
        <v xml:space="preserve"> </v>
      </c>
    </row>
    <row r="270" spans="1:30" x14ac:dyDescent="0.25">
      <c r="A270" s="259">
        <f t="shared" si="125"/>
        <v>2019</v>
      </c>
      <c r="B270" s="259">
        <f t="shared" si="126"/>
        <v>8</v>
      </c>
      <c r="C270" s="259" t="str">
        <f t="shared" si="127"/>
        <v>Sem34</v>
      </c>
      <c r="D270" s="4">
        <v>43698</v>
      </c>
      <c r="E270" s="4" t="s">
        <v>89</v>
      </c>
      <c r="F270" s="148" t="s">
        <v>86</v>
      </c>
      <c r="G270" s="149" t="s">
        <v>22</v>
      </c>
      <c r="H270" s="149" t="s">
        <v>23</v>
      </c>
      <c r="I270" s="150" t="s">
        <v>87</v>
      </c>
      <c r="J270" s="150" t="s">
        <v>113</v>
      </c>
      <c r="K270" s="149" t="s">
        <v>92</v>
      </c>
      <c r="L270" s="150" t="s">
        <v>88</v>
      </c>
      <c r="M270" s="149" t="s">
        <v>1092</v>
      </c>
      <c r="N270" s="149" t="s">
        <v>1093</v>
      </c>
      <c r="O270" s="150" t="s">
        <v>218</v>
      </c>
      <c r="P270" s="149" t="s">
        <v>1096</v>
      </c>
      <c r="Q270" s="149" t="s">
        <v>1097</v>
      </c>
      <c r="R270" s="477"/>
      <c r="S270" s="484" t="s">
        <v>24</v>
      </c>
      <c r="T270" s="143" t="s">
        <v>31</v>
      </c>
      <c r="Y270" s="5" t="s">
        <v>384</v>
      </c>
      <c r="AA270" s="5" t="s">
        <v>1215</v>
      </c>
      <c r="AB270" s="3" t="s">
        <v>148</v>
      </c>
      <c r="AC270" s="654" t="str">
        <f>IFERROR(VLOOKUP(AD270,AUXILIAR!$A$1:$B$13,2,FALSE)," ")</f>
        <v>H</v>
      </c>
      <c r="AD270" s="5" t="s">
        <v>276</v>
      </c>
    </row>
    <row r="271" spans="1:30" x14ac:dyDescent="0.25">
      <c r="A271" s="259">
        <f t="shared" si="125"/>
        <v>2019</v>
      </c>
      <c r="B271" s="259">
        <f t="shared" si="126"/>
        <v>8</v>
      </c>
      <c r="C271" s="259" t="str">
        <f t="shared" si="127"/>
        <v>Sem34</v>
      </c>
      <c r="D271" s="4">
        <v>43698</v>
      </c>
      <c r="E271" s="4" t="s">
        <v>89</v>
      </c>
      <c r="F271" s="343" t="s">
        <v>86</v>
      </c>
      <c r="G271" s="344" t="s">
        <v>22</v>
      </c>
      <c r="H271" s="344" t="s">
        <v>23</v>
      </c>
      <c r="I271" s="345" t="s">
        <v>87</v>
      </c>
      <c r="J271" s="345" t="s">
        <v>113</v>
      </c>
      <c r="K271" s="344" t="s">
        <v>92</v>
      </c>
      <c r="L271" s="345" t="s">
        <v>88</v>
      </c>
      <c r="M271" s="344" t="s">
        <v>1092</v>
      </c>
      <c r="N271" s="344" t="s">
        <v>1093</v>
      </c>
      <c r="O271" s="345" t="s">
        <v>218</v>
      </c>
      <c r="P271" s="344" t="s">
        <v>1098</v>
      </c>
      <c r="Q271" s="344" t="s">
        <v>1099</v>
      </c>
      <c r="R271" s="479"/>
      <c r="S271" s="484" t="s">
        <v>24</v>
      </c>
      <c r="T271" s="143" t="s">
        <v>26</v>
      </c>
      <c r="Y271" s="5" t="s">
        <v>384</v>
      </c>
      <c r="AA271" s="5" t="s">
        <v>1214</v>
      </c>
      <c r="AB271" s="3" t="s">
        <v>75</v>
      </c>
      <c r="AC271" s="654" t="str">
        <f>IFERROR(VLOOKUP(AD271,AUXILIAR!$A$1:$B$13,2,FALSE)," ")</f>
        <v>B</v>
      </c>
      <c r="AD271" s="5" t="s">
        <v>160</v>
      </c>
    </row>
    <row r="272" spans="1:30" x14ac:dyDescent="0.25">
      <c r="A272" s="3">
        <f t="shared" si="125"/>
        <v>2019</v>
      </c>
      <c r="B272" s="3">
        <f t="shared" si="126"/>
        <v>8</v>
      </c>
      <c r="C272" s="3" t="str">
        <f t="shared" si="127"/>
        <v>Sem34</v>
      </c>
      <c r="D272" s="4">
        <v>43699</v>
      </c>
      <c r="E272" s="4" t="s">
        <v>89</v>
      </c>
      <c r="F272" s="148" t="s">
        <v>86</v>
      </c>
      <c r="G272" s="149" t="s">
        <v>22</v>
      </c>
      <c r="H272" s="149" t="s">
        <v>23</v>
      </c>
      <c r="I272" s="150" t="s">
        <v>87</v>
      </c>
      <c r="J272" s="150" t="s">
        <v>173</v>
      </c>
      <c r="K272" s="149" t="s">
        <v>163</v>
      </c>
      <c r="L272" s="150" t="s">
        <v>88</v>
      </c>
      <c r="M272" s="149" t="s">
        <v>1100</v>
      </c>
      <c r="N272" s="149" t="s">
        <v>1101</v>
      </c>
      <c r="O272" s="150" t="s">
        <v>116</v>
      </c>
      <c r="P272" s="149" t="s">
        <v>1102</v>
      </c>
      <c r="Q272" s="149" t="s">
        <v>1103</v>
      </c>
      <c r="R272" s="477"/>
      <c r="S272" s="484" t="s">
        <v>24</v>
      </c>
      <c r="T272" t="s">
        <v>25</v>
      </c>
      <c r="Y272" s="5" t="s">
        <v>384</v>
      </c>
      <c r="AA272" s="5" t="s">
        <v>1215</v>
      </c>
      <c r="AB272" s="3" t="s">
        <v>21</v>
      </c>
      <c r="AC272" s="654" t="str">
        <f>IFERROR(VLOOKUP(AD272,AUXILIAR!$A$1:$B$13,2,FALSE)," ")</f>
        <v>I</v>
      </c>
      <c r="AD272" s="5" t="s">
        <v>1074</v>
      </c>
    </row>
    <row r="273" spans="1:34" x14ac:dyDescent="0.25">
      <c r="A273" s="259">
        <f t="shared" ref="A273:A275" si="128">YEAR(D273)</f>
        <v>2019</v>
      </c>
      <c r="B273" s="259">
        <f t="shared" ref="B273:B275" si="129">MONTH(D273)</f>
        <v>8</v>
      </c>
      <c r="C273" s="259" t="str">
        <f t="shared" ref="C273:C275" si="130">CONCATENATE("Sem",WEEKNUM(D273))</f>
        <v>Sem34</v>
      </c>
      <c r="D273" s="4">
        <v>43699</v>
      </c>
      <c r="E273" s="4" t="s">
        <v>89</v>
      </c>
      <c r="F273" s="148" t="s">
        <v>86</v>
      </c>
      <c r="G273" s="149" t="s">
        <v>22</v>
      </c>
      <c r="H273" s="149" t="s">
        <v>23</v>
      </c>
      <c r="I273" s="150" t="s">
        <v>87</v>
      </c>
      <c r="J273" s="150" t="s">
        <v>173</v>
      </c>
      <c r="K273" s="149" t="s">
        <v>92</v>
      </c>
      <c r="L273" s="150" t="s">
        <v>119</v>
      </c>
      <c r="M273" s="149" t="s">
        <v>1104</v>
      </c>
      <c r="N273" s="149" t="s">
        <v>1105</v>
      </c>
      <c r="O273" s="150" t="s">
        <v>116</v>
      </c>
      <c r="P273" s="149" t="s">
        <v>431</v>
      </c>
      <c r="Q273" s="149" t="s">
        <v>432</v>
      </c>
      <c r="R273" s="477"/>
      <c r="S273" s="484" t="s">
        <v>24</v>
      </c>
      <c r="T273" t="s">
        <v>25</v>
      </c>
      <c r="Y273" s="5" t="s">
        <v>384</v>
      </c>
      <c r="AA273" s="5" t="s">
        <v>1214</v>
      </c>
      <c r="AB273" s="3" t="s">
        <v>21</v>
      </c>
      <c r="AC273" s="654" t="str">
        <f>IFERROR(VLOOKUP(AD273,AUXILIAR!$A$1:$B$13,2,FALSE)," ")</f>
        <v>B</v>
      </c>
      <c r="AD273" s="5" t="s">
        <v>160</v>
      </c>
    </row>
    <row r="274" spans="1:34" x14ac:dyDescent="0.25">
      <c r="A274" s="259">
        <f t="shared" si="128"/>
        <v>2019</v>
      </c>
      <c r="B274" s="259">
        <f t="shared" si="129"/>
        <v>8</v>
      </c>
      <c r="C274" s="259" t="str">
        <f t="shared" si="130"/>
        <v>Sem34</v>
      </c>
      <c r="D274" s="4">
        <v>43699</v>
      </c>
      <c r="E274" s="4" t="s">
        <v>89</v>
      </c>
      <c r="F274" s="343" t="s">
        <v>86</v>
      </c>
      <c r="G274" s="344" t="s">
        <v>22</v>
      </c>
      <c r="H274" s="344" t="s">
        <v>23</v>
      </c>
      <c r="I274" s="345" t="s">
        <v>87</v>
      </c>
      <c r="J274" s="345" t="s">
        <v>173</v>
      </c>
      <c r="K274" s="344" t="s">
        <v>92</v>
      </c>
      <c r="L274" s="345" t="s">
        <v>119</v>
      </c>
      <c r="M274" s="344" t="s">
        <v>1104</v>
      </c>
      <c r="N274" s="344" t="s">
        <v>1105</v>
      </c>
      <c r="O274" s="345" t="s">
        <v>116</v>
      </c>
      <c r="P274" s="344" t="s">
        <v>1106</v>
      </c>
      <c r="Q274" s="344" t="s">
        <v>1107</v>
      </c>
      <c r="R274" s="479"/>
      <c r="S274" s="484" t="s">
        <v>24</v>
      </c>
      <c r="T274" t="s">
        <v>31</v>
      </c>
      <c r="Y274" s="5" t="s">
        <v>385</v>
      </c>
      <c r="AB274" s="3" t="s">
        <v>75</v>
      </c>
      <c r="AC274" s="654" t="str">
        <f>IFERROR(VLOOKUP(AD274,AUXILIAR!$A$1:$B$13,2,FALSE)," ")</f>
        <v xml:space="preserve"> </v>
      </c>
    </row>
    <row r="275" spans="1:34" x14ac:dyDescent="0.25">
      <c r="A275" s="3">
        <f t="shared" si="128"/>
        <v>2019</v>
      </c>
      <c r="B275" s="3">
        <f t="shared" si="129"/>
        <v>8</v>
      </c>
      <c r="C275" s="3" t="str">
        <f t="shared" si="130"/>
        <v>Sem34</v>
      </c>
      <c r="D275" s="4">
        <v>43700</v>
      </c>
      <c r="E275" s="4" t="s">
        <v>89</v>
      </c>
      <c r="F275" s="148" t="s">
        <v>86</v>
      </c>
      <c r="G275" s="149" t="s">
        <v>22</v>
      </c>
      <c r="H275" s="149" t="s">
        <v>23</v>
      </c>
      <c r="I275" s="150" t="s">
        <v>87</v>
      </c>
      <c r="J275" s="150" t="s">
        <v>113</v>
      </c>
      <c r="K275" s="149" t="s">
        <v>163</v>
      </c>
      <c r="L275" s="150" t="s">
        <v>174</v>
      </c>
      <c r="M275" s="149" t="s">
        <v>1108</v>
      </c>
      <c r="N275" s="149" t="s">
        <v>1109</v>
      </c>
      <c r="O275" s="150" t="s">
        <v>193</v>
      </c>
      <c r="P275" s="149" t="s">
        <v>1110</v>
      </c>
      <c r="Q275" s="149" t="s">
        <v>1111</v>
      </c>
      <c r="R275" s="477"/>
      <c r="S275" s="484" t="s">
        <v>24</v>
      </c>
      <c r="T275" t="s">
        <v>25</v>
      </c>
      <c r="X275" s="5"/>
      <c r="Y275" s="5" t="s">
        <v>384</v>
      </c>
      <c r="AA275" s="3" t="s">
        <v>1214</v>
      </c>
      <c r="AB275" s="259" t="s">
        <v>21</v>
      </c>
      <c r="AC275" s="654" t="str">
        <f>IFERROR(VLOOKUP(AD275,AUXILIAR!$A$1:$B$13,2,FALSE)," ")</f>
        <v>B</v>
      </c>
      <c r="AD275" s="5" t="s">
        <v>160</v>
      </c>
      <c r="AG275" s="138"/>
      <c r="AH275"/>
    </row>
    <row r="276" spans="1:34" x14ac:dyDescent="0.25">
      <c r="A276" s="259">
        <f t="shared" ref="A276" si="131">YEAR(D276)</f>
        <v>2019</v>
      </c>
      <c r="B276" s="259">
        <f t="shared" ref="B276" si="132">MONTH(D276)</f>
        <v>8</v>
      </c>
      <c r="C276" s="259" t="str">
        <f t="shared" ref="C276" si="133">CONCATENATE("Sem",WEEKNUM(D276))</f>
        <v>Sem34</v>
      </c>
      <c r="D276" s="4">
        <v>43700</v>
      </c>
      <c r="E276" s="4" t="s">
        <v>89</v>
      </c>
      <c r="F276" s="343" t="s">
        <v>86</v>
      </c>
      <c r="G276" s="344" t="s">
        <v>22</v>
      </c>
      <c r="H276" s="344" t="s">
        <v>23</v>
      </c>
      <c r="I276" s="345" t="s">
        <v>87</v>
      </c>
      <c r="J276" s="345" t="s">
        <v>113</v>
      </c>
      <c r="K276" s="344" t="s">
        <v>163</v>
      </c>
      <c r="L276" s="345" t="s">
        <v>174</v>
      </c>
      <c r="M276" s="344" t="s">
        <v>1108</v>
      </c>
      <c r="N276" s="344" t="s">
        <v>1109</v>
      </c>
      <c r="O276" s="345" t="s">
        <v>193</v>
      </c>
      <c r="P276" s="344" t="s">
        <v>1112</v>
      </c>
      <c r="Q276" s="344" t="s">
        <v>1113</v>
      </c>
      <c r="R276" s="479"/>
      <c r="S276" s="484" t="s">
        <v>24</v>
      </c>
      <c r="T276" t="s">
        <v>27</v>
      </c>
      <c r="X276" s="5"/>
      <c r="Y276" s="5" t="s">
        <v>384</v>
      </c>
      <c r="AA276" s="3" t="s">
        <v>1215</v>
      </c>
      <c r="AB276" s="259" t="s">
        <v>75</v>
      </c>
      <c r="AC276" s="654" t="str">
        <f>IFERROR(VLOOKUP(AD276,AUXILIAR!$A$1:$B$13,2,FALSE)," ")</f>
        <v>I</v>
      </c>
      <c r="AD276" s="5" t="s">
        <v>1074</v>
      </c>
      <c r="AG276" s="138"/>
      <c r="AH276"/>
    </row>
    <row r="277" spans="1:34" x14ac:dyDescent="0.25">
      <c r="A277" s="259">
        <f t="shared" ref="A277" si="134">YEAR(D277)</f>
        <v>2019</v>
      </c>
      <c r="B277" s="259">
        <f t="shared" ref="B277" si="135">MONTH(D277)</f>
        <v>8</v>
      </c>
      <c r="C277" s="259" t="str">
        <f t="shared" ref="C277" si="136">CONCATENATE("Sem",WEEKNUM(D277))</f>
        <v>Sem35</v>
      </c>
      <c r="D277" s="4">
        <v>43703</v>
      </c>
      <c r="E277" s="4" t="s">
        <v>89</v>
      </c>
      <c r="F277" s="148" t="s">
        <v>86</v>
      </c>
      <c r="G277" s="149" t="s">
        <v>22</v>
      </c>
      <c r="H277" s="149" t="s">
        <v>23</v>
      </c>
      <c r="I277" s="150" t="s">
        <v>87</v>
      </c>
      <c r="J277" s="150" t="s">
        <v>113</v>
      </c>
      <c r="K277" s="149" t="s">
        <v>92</v>
      </c>
      <c r="L277" s="150" t="s">
        <v>155</v>
      </c>
      <c r="M277" s="149" t="s">
        <v>1114</v>
      </c>
      <c r="N277" s="149" t="s">
        <v>164</v>
      </c>
      <c r="O277" s="150" t="s">
        <v>116</v>
      </c>
      <c r="P277" s="149" t="s">
        <v>1115</v>
      </c>
      <c r="Q277" s="149" t="s">
        <v>1116</v>
      </c>
      <c r="R277" s="477"/>
      <c r="S277" s="484" t="s">
        <v>24</v>
      </c>
      <c r="T277" t="s">
        <v>31</v>
      </c>
      <c r="Y277" s="5" t="s">
        <v>385</v>
      </c>
      <c r="AB277" s="3" t="s">
        <v>148</v>
      </c>
      <c r="AC277" s="654" t="str">
        <f>IFERROR(VLOOKUP(AD277,AUXILIAR!$A$1:$B$13,2,FALSE)," ")</f>
        <v xml:space="preserve"> </v>
      </c>
    </row>
    <row r="278" spans="1:34" x14ac:dyDescent="0.25">
      <c r="A278" s="259">
        <f t="shared" ref="A278:A280" si="137">YEAR(D278)</f>
        <v>2019</v>
      </c>
      <c r="B278" s="259">
        <f t="shared" ref="B278:B280" si="138">MONTH(D278)</f>
        <v>8</v>
      </c>
      <c r="C278" s="259" t="str">
        <f t="shared" ref="C278:C280" si="139">CONCATENATE("Sem",WEEKNUM(D278))</f>
        <v>Sem35</v>
      </c>
      <c r="D278" s="4">
        <v>43703</v>
      </c>
      <c r="E278" s="4" t="s">
        <v>89</v>
      </c>
      <c r="F278" s="148" t="s">
        <v>86</v>
      </c>
      <c r="G278" s="149" t="s">
        <v>22</v>
      </c>
      <c r="H278" s="149" t="s">
        <v>23</v>
      </c>
      <c r="I278" s="150" t="s">
        <v>87</v>
      </c>
      <c r="J278" s="150" t="s">
        <v>113</v>
      </c>
      <c r="K278" s="149" t="s">
        <v>236</v>
      </c>
      <c r="L278" s="150" t="s">
        <v>155</v>
      </c>
      <c r="M278" s="149" t="s">
        <v>1117</v>
      </c>
      <c r="N278" s="149" t="s">
        <v>1118</v>
      </c>
      <c r="O278" s="150" t="s">
        <v>116</v>
      </c>
      <c r="P278" s="149" t="s">
        <v>419</v>
      </c>
      <c r="Q278" s="149" t="s">
        <v>420</v>
      </c>
      <c r="R278" s="477"/>
      <c r="S278" s="484" t="s">
        <v>24</v>
      </c>
      <c r="T278" t="s">
        <v>26</v>
      </c>
      <c r="Y278" s="5" t="s">
        <v>386</v>
      </c>
      <c r="AB278" s="3" t="s">
        <v>75</v>
      </c>
      <c r="AC278" s="654" t="str">
        <f>IFERROR(VLOOKUP(AD278,AUXILIAR!$A$1:$B$13,2,FALSE)," ")</f>
        <v xml:space="preserve"> </v>
      </c>
    </row>
    <row r="279" spans="1:34" x14ac:dyDescent="0.25">
      <c r="A279" s="259">
        <f t="shared" si="137"/>
        <v>2019</v>
      </c>
      <c r="B279" s="259">
        <f t="shared" si="138"/>
        <v>8</v>
      </c>
      <c r="C279" s="259" t="str">
        <f t="shared" si="139"/>
        <v>Sem35</v>
      </c>
      <c r="D279" s="4">
        <v>43703</v>
      </c>
      <c r="E279" s="4" t="s">
        <v>89</v>
      </c>
      <c r="F279" s="343" t="s">
        <v>86</v>
      </c>
      <c r="G279" s="344" t="s">
        <v>22</v>
      </c>
      <c r="H279" s="344" t="s">
        <v>23</v>
      </c>
      <c r="I279" s="345" t="s">
        <v>87</v>
      </c>
      <c r="J279" s="345" t="s">
        <v>113</v>
      </c>
      <c r="K279" s="344" t="s">
        <v>236</v>
      </c>
      <c r="L279" s="345" t="s">
        <v>155</v>
      </c>
      <c r="M279" s="344" t="s">
        <v>1117</v>
      </c>
      <c r="N279" s="344" t="s">
        <v>1118</v>
      </c>
      <c r="O279" s="345" t="s">
        <v>116</v>
      </c>
      <c r="P279" s="344" t="s">
        <v>1119</v>
      </c>
      <c r="Q279" s="344" t="s">
        <v>1120</v>
      </c>
      <c r="R279" s="479"/>
      <c r="S279" s="484" t="s">
        <v>231</v>
      </c>
      <c r="T279" t="s">
        <v>31</v>
      </c>
      <c r="Y279" s="5" t="s">
        <v>385</v>
      </c>
      <c r="AB279" s="3" t="s">
        <v>235</v>
      </c>
      <c r="AC279" s="654" t="str">
        <f>IFERROR(VLOOKUP(AD279,AUXILIAR!$A$1:$B$13,2,FALSE)," ")</f>
        <v xml:space="preserve"> </v>
      </c>
    </row>
    <row r="280" spans="1:34" x14ac:dyDescent="0.25">
      <c r="A280" s="3">
        <f t="shared" si="137"/>
        <v>2019</v>
      </c>
      <c r="B280" s="3">
        <f t="shared" si="138"/>
        <v>8</v>
      </c>
      <c r="C280" s="3" t="str">
        <f t="shared" si="139"/>
        <v>Sem35</v>
      </c>
      <c r="D280" s="4">
        <v>43704</v>
      </c>
      <c r="E280" s="4" t="s">
        <v>89</v>
      </c>
      <c r="F280" s="148" t="s">
        <v>86</v>
      </c>
      <c r="G280" s="149" t="s">
        <v>22</v>
      </c>
      <c r="H280" s="149" t="s">
        <v>23</v>
      </c>
      <c r="I280" s="150" t="s">
        <v>87</v>
      </c>
      <c r="J280" s="150" t="s">
        <v>173</v>
      </c>
      <c r="K280" s="149" t="s">
        <v>163</v>
      </c>
      <c r="L280" s="150" t="s">
        <v>88</v>
      </c>
      <c r="M280" s="149" t="s">
        <v>1128</v>
      </c>
      <c r="N280" s="149" t="s">
        <v>1129</v>
      </c>
      <c r="O280" s="150" t="s">
        <v>116</v>
      </c>
      <c r="P280" s="149" t="s">
        <v>267</v>
      </c>
      <c r="Q280" s="149" t="s">
        <v>268</v>
      </c>
      <c r="R280" s="477"/>
      <c r="S280" s="484" t="s">
        <v>24</v>
      </c>
      <c r="T280" t="s">
        <v>31</v>
      </c>
      <c r="X280" s="5"/>
      <c r="Y280" s="5" t="s">
        <v>385</v>
      </c>
      <c r="AA280" s="3"/>
      <c r="AB280" s="259" t="s">
        <v>275</v>
      </c>
      <c r="AC280" s="654" t="str">
        <f>IFERROR(VLOOKUP(AD280,AUXILIAR!$A$1:$B$13,2,FALSE)," ")</f>
        <v xml:space="preserve"> </v>
      </c>
      <c r="AG280" s="138"/>
      <c r="AH280"/>
    </row>
    <row r="281" spans="1:34" x14ac:dyDescent="0.25">
      <c r="A281" s="259">
        <f t="shared" ref="A281:A284" si="140">YEAR(D281)</f>
        <v>2019</v>
      </c>
      <c r="B281" s="259">
        <f t="shared" ref="B281:B284" si="141">MONTH(D281)</f>
        <v>8</v>
      </c>
      <c r="C281" s="259" t="str">
        <f t="shared" ref="C281:C284" si="142">CONCATENATE("Sem",WEEKNUM(D281))</f>
        <v>Sem35</v>
      </c>
      <c r="D281" s="4">
        <v>43704</v>
      </c>
      <c r="E281" s="4" t="s">
        <v>89</v>
      </c>
      <c r="F281" s="148" t="s">
        <v>86</v>
      </c>
      <c r="G281" s="149" t="s">
        <v>22</v>
      </c>
      <c r="H281" s="149" t="s">
        <v>23</v>
      </c>
      <c r="I281" s="150" t="s">
        <v>87</v>
      </c>
      <c r="J281" s="150" t="s">
        <v>173</v>
      </c>
      <c r="K281" s="149" t="s">
        <v>92</v>
      </c>
      <c r="L281" s="150" t="s">
        <v>119</v>
      </c>
      <c r="M281" s="149" t="s">
        <v>1130</v>
      </c>
      <c r="N281" s="149" t="s">
        <v>1131</v>
      </c>
      <c r="O281" s="150" t="s">
        <v>193</v>
      </c>
      <c r="P281" s="149" t="s">
        <v>338</v>
      </c>
      <c r="Q281" s="149" t="s">
        <v>339</v>
      </c>
      <c r="R281" s="477"/>
      <c r="S281" s="484" t="s">
        <v>24</v>
      </c>
      <c r="T281" t="s">
        <v>25</v>
      </c>
      <c r="X281" s="5"/>
      <c r="Y281" s="5" t="s">
        <v>384</v>
      </c>
      <c r="AA281" s="3" t="s">
        <v>1214</v>
      </c>
      <c r="AB281" s="259" t="s">
        <v>75</v>
      </c>
      <c r="AC281" s="654" t="str">
        <f>IFERROR(VLOOKUP(AD281,AUXILIAR!$A$1:$B$13,2,FALSE)," ")</f>
        <v>B</v>
      </c>
      <c r="AD281" s="5" t="s">
        <v>160</v>
      </c>
      <c r="AG281" s="138"/>
      <c r="AH281"/>
    </row>
    <row r="282" spans="1:34" x14ac:dyDescent="0.25">
      <c r="A282" s="259">
        <f t="shared" si="140"/>
        <v>2019</v>
      </c>
      <c r="B282" s="259">
        <f t="shared" si="141"/>
        <v>8</v>
      </c>
      <c r="C282" s="259" t="str">
        <f t="shared" si="142"/>
        <v>Sem35</v>
      </c>
      <c r="D282" s="4">
        <v>43704</v>
      </c>
      <c r="E282" s="4" t="s">
        <v>89</v>
      </c>
      <c r="F282" s="148" t="s">
        <v>86</v>
      </c>
      <c r="G282" s="149" t="s">
        <v>22</v>
      </c>
      <c r="H282" s="149" t="s">
        <v>23</v>
      </c>
      <c r="I282" s="150" t="s">
        <v>87</v>
      </c>
      <c r="J282" s="150" t="s">
        <v>173</v>
      </c>
      <c r="K282" s="149" t="s">
        <v>92</v>
      </c>
      <c r="L282" s="150" t="s">
        <v>119</v>
      </c>
      <c r="M282" s="149" t="s">
        <v>1130</v>
      </c>
      <c r="N282" s="149" t="s">
        <v>1131</v>
      </c>
      <c r="O282" s="150" t="s">
        <v>193</v>
      </c>
      <c r="P282" s="149" t="s">
        <v>1132</v>
      </c>
      <c r="Q282" s="149" t="s">
        <v>1133</v>
      </c>
      <c r="R282" s="477"/>
      <c r="S282" s="484" t="s">
        <v>24</v>
      </c>
      <c r="T282" t="s">
        <v>26</v>
      </c>
      <c r="X282" s="5"/>
      <c r="Y282" s="5" t="s">
        <v>386</v>
      </c>
      <c r="AA282" s="3"/>
      <c r="AB282" s="259" t="s">
        <v>75</v>
      </c>
      <c r="AC282" s="654" t="str">
        <f>IFERROR(VLOOKUP(AD282,AUXILIAR!$A$1:$B$13,2,FALSE)," ")</f>
        <v xml:space="preserve"> </v>
      </c>
      <c r="AG282" s="138"/>
      <c r="AH282"/>
    </row>
    <row r="283" spans="1:34" x14ac:dyDescent="0.25">
      <c r="A283" s="259">
        <f t="shared" si="140"/>
        <v>2019</v>
      </c>
      <c r="B283" s="259">
        <f t="shared" si="141"/>
        <v>8</v>
      </c>
      <c r="C283" s="259" t="str">
        <f t="shared" si="142"/>
        <v>Sem35</v>
      </c>
      <c r="D283" s="4">
        <v>43704</v>
      </c>
      <c r="E283" s="4" t="s">
        <v>89</v>
      </c>
      <c r="F283" s="148" t="s">
        <v>86</v>
      </c>
      <c r="G283" s="149" t="s">
        <v>22</v>
      </c>
      <c r="H283" s="149" t="s">
        <v>23</v>
      </c>
      <c r="I283" s="150" t="s">
        <v>87</v>
      </c>
      <c r="J283" s="150" t="s">
        <v>173</v>
      </c>
      <c r="K283" s="149" t="s">
        <v>92</v>
      </c>
      <c r="L283" s="150" t="s">
        <v>119</v>
      </c>
      <c r="M283" s="149" t="s">
        <v>1130</v>
      </c>
      <c r="N283" s="149" t="s">
        <v>1131</v>
      </c>
      <c r="O283" s="150" t="s">
        <v>193</v>
      </c>
      <c r="P283" s="149" t="s">
        <v>738</v>
      </c>
      <c r="Q283" s="149" t="s">
        <v>739</v>
      </c>
      <c r="R283" s="477"/>
      <c r="S283" s="484" t="s">
        <v>24</v>
      </c>
      <c r="T283" t="s">
        <v>25</v>
      </c>
      <c r="X283" s="5"/>
      <c r="Y283" s="5" t="s">
        <v>386</v>
      </c>
      <c r="AA283" s="3"/>
      <c r="AB283" s="259" t="s">
        <v>21</v>
      </c>
      <c r="AC283" s="654" t="str">
        <f>IFERROR(VLOOKUP(AD283,AUXILIAR!$A$1:$B$13,2,FALSE)," ")</f>
        <v xml:space="preserve"> </v>
      </c>
      <c r="AG283" s="138"/>
      <c r="AH283"/>
    </row>
    <row r="284" spans="1:34" x14ac:dyDescent="0.25">
      <c r="A284" s="3">
        <f t="shared" si="140"/>
        <v>2019</v>
      </c>
      <c r="B284" s="3">
        <f t="shared" si="141"/>
        <v>8</v>
      </c>
      <c r="C284" s="3" t="str">
        <f t="shared" si="142"/>
        <v>Sem35</v>
      </c>
      <c r="D284" s="4">
        <v>43705</v>
      </c>
      <c r="E284" s="4" t="s">
        <v>89</v>
      </c>
      <c r="F284" s="148" t="s">
        <v>86</v>
      </c>
      <c r="G284" s="149" t="s">
        <v>22</v>
      </c>
      <c r="H284" s="149" t="s">
        <v>23</v>
      </c>
      <c r="I284" s="150" t="s">
        <v>87</v>
      </c>
      <c r="J284" s="150" t="s">
        <v>113</v>
      </c>
      <c r="K284" s="149" t="s">
        <v>163</v>
      </c>
      <c r="L284" s="150" t="s">
        <v>88</v>
      </c>
      <c r="M284" s="149" t="s">
        <v>1135</v>
      </c>
      <c r="N284" s="149" t="s">
        <v>1136</v>
      </c>
      <c r="O284" s="150" t="s">
        <v>116</v>
      </c>
      <c r="P284" s="149" t="s">
        <v>267</v>
      </c>
      <c r="Q284" s="149" t="s">
        <v>268</v>
      </c>
      <c r="R284" s="477"/>
      <c r="S284" s="484" t="s">
        <v>24</v>
      </c>
      <c r="T284" t="s">
        <v>31</v>
      </c>
      <c r="Y284" s="5" t="s">
        <v>385</v>
      </c>
      <c r="AB284" s="3" t="s">
        <v>275</v>
      </c>
      <c r="AC284" s="654" t="str">
        <f>IFERROR(VLOOKUP(AD284,AUXILIAR!$A$1:$B$13,2,FALSE)," ")</f>
        <v xml:space="preserve"> </v>
      </c>
    </row>
    <row r="285" spans="1:34" x14ac:dyDescent="0.25">
      <c r="A285" s="259">
        <f t="shared" ref="A285:A286" si="143">YEAR(D285)</f>
        <v>2019</v>
      </c>
      <c r="B285" s="259">
        <f t="shared" ref="B285:B286" si="144">MONTH(D285)</f>
        <v>8</v>
      </c>
      <c r="C285" s="259" t="str">
        <f t="shared" ref="C285:C286" si="145">CONCATENATE("Sem",WEEKNUM(D285))</f>
        <v>Sem35</v>
      </c>
      <c r="D285" s="4">
        <v>43705</v>
      </c>
      <c r="E285" s="4" t="s">
        <v>89</v>
      </c>
      <c r="F285" s="148" t="s">
        <v>86</v>
      </c>
      <c r="G285" s="149" t="s">
        <v>22</v>
      </c>
      <c r="H285" s="149" t="s">
        <v>23</v>
      </c>
      <c r="I285" s="150" t="s">
        <v>87</v>
      </c>
      <c r="J285" s="150" t="s">
        <v>113</v>
      </c>
      <c r="K285" s="149" t="s">
        <v>163</v>
      </c>
      <c r="L285" s="150" t="s">
        <v>88</v>
      </c>
      <c r="M285" s="149" t="s">
        <v>1135</v>
      </c>
      <c r="N285" s="149" t="s">
        <v>1136</v>
      </c>
      <c r="O285" s="150" t="s">
        <v>116</v>
      </c>
      <c r="P285" s="149" t="s">
        <v>263</v>
      </c>
      <c r="Q285" s="149" t="s">
        <v>264</v>
      </c>
      <c r="R285" s="477"/>
      <c r="S285" s="484" t="s">
        <v>24</v>
      </c>
      <c r="T285" t="s">
        <v>32</v>
      </c>
      <c r="Y285" s="5" t="s">
        <v>386</v>
      </c>
      <c r="AB285" s="3" t="s">
        <v>148</v>
      </c>
      <c r="AC285" s="654" t="str">
        <f>IFERROR(VLOOKUP(AD285,AUXILIAR!$A$1:$B$13,2,FALSE)," ")</f>
        <v xml:space="preserve"> </v>
      </c>
    </row>
    <row r="286" spans="1:34" x14ac:dyDescent="0.25">
      <c r="A286" s="3">
        <f t="shared" si="143"/>
        <v>2019</v>
      </c>
      <c r="B286" s="3">
        <f t="shared" si="144"/>
        <v>8</v>
      </c>
      <c r="C286" s="3" t="str">
        <f t="shared" si="145"/>
        <v>Sem35</v>
      </c>
      <c r="D286" s="4">
        <v>43706</v>
      </c>
      <c r="E286" s="4" t="s">
        <v>89</v>
      </c>
      <c r="F286" s="148" t="s">
        <v>86</v>
      </c>
      <c r="G286" s="149" t="s">
        <v>22</v>
      </c>
      <c r="H286" s="149" t="s">
        <v>23</v>
      </c>
      <c r="I286" s="150" t="s">
        <v>87</v>
      </c>
      <c r="J286" s="150" t="s">
        <v>113</v>
      </c>
      <c r="K286" s="149" t="s">
        <v>92</v>
      </c>
      <c r="L286" s="150" t="s">
        <v>174</v>
      </c>
      <c r="M286" s="149" t="s">
        <v>1137</v>
      </c>
      <c r="N286" s="149" t="s">
        <v>1138</v>
      </c>
      <c r="O286" s="150" t="s">
        <v>218</v>
      </c>
      <c r="P286" s="149" t="s">
        <v>267</v>
      </c>
      <c r="Q286" s="149" t="s">
        <v>268</v>
      </c>
      <c r="R286" s="151"/>
      <c r="S286" s="152" t="s">
        <v>24</v>
      </c>
      <c r="T286" t="s">
        <v>31</v>
      </c>
      <c r="X286" s="5"/>
      <c r="Y286" s="5" t="s">
        <v>385</v>
      </c>
      <c r="AA286" s="3"/>
      <c r="AB286" s="259" t="s">
        <v>275</v>
      </c>
      <c r="AC286" s="654" t="str">
        <f>IFERROR(VLOOKUP(AD286,AUXILIAR!$A$1:$B$13,2,FALSE)," ")</f>
        <v xml:space="preserve"> </v>
      </c>
      <c r="AG286" s="138"/>
      <c r="AH286"/>
    </row>
    <row r="287" spans="1:34" x14ac:dyDescent="0.25">
      <c r="A287" s="259">
        <f t="shared" ref="A287:A290" si="146">YEAR(D287)</f>
        <v>2019</v>
      </c>
      <c r="B287" s="259">
        <f t="shared" ref="B287:B290" si="147">MONTH(D287)</f>
        <v>8</v>
      </c>
      <c r="C287" s="259" t="str">
        <f t="shared" ref="C287:C290" si="148">CONCATENATE("Sem",WEEKNUM(D287))</f>
        <v>Sem35</v>
      </c>
      <c r="D287" s="4">
        <v>43706</v>
      </c>
      <c r="E287" s="4" t="s">
        <v>89</v>
      </c>
      <c r="F287" s="148" t="s">
        <v>86</v>
      </c>
      <c r="G287" s="149" t="s">
        <v>22</v>
      </c>
      <c r="H287" s="149" t="s">
        <v>23</v>
      </c>
      <c r="I287" s="150" t="s">
        <v>87</v>
      </c>
      <c r="J287" s="150" t="s">
        <v>113</v>
      </c>
      <c r="K287" s="149" t="s">
        <v>92</v>
      </c>
      <c r="L287" s="150" t="s">
        <v>174</v>
      </c>
      <c r="M287" s="149" t="s">
        <v>1137</v>
      </c>
      <c r="N287" s="149" t="s">
        <v>1138</v>
      </c>
      <c r="O287" s="150" t="s">
        <v>218</v>
      </c>
      <c r="P287" s="149" t="s">
        <v>1139</v>
      </c>
      <c r="Q287" s="149" t="s">
        <v>1140</v>
      </c>
      <c r="R287" s="151"/>
      <c r="S287" s="152" t="s">
        <v>24</v>
      </c>
      <c r="T287" t="s">
        <v>26</v>
      </c>
      <c r="X287" s="5"/>
      <c r="Y287" s="5" t="s">
        <v>386</v>
      </c>
      <c r="AA287" s="3"/>
      <c r="AB287" s="259" t="s">
        <v>75</v>
      </c>
      <c r="AC287" s="654" t="str">
        <f>IFERROR(VLOOKUP(AD287,AUXILIAR!$A$1:$B$13,2,FALSE)," ")</f>
        <v xml:space="preserve"> </v>
      </c>
      <c r="AG287" s="138"/>
      <c r="AH287"/>
    </row>
    <row r="288" spans="1:34" x14ac:dyDescent="0.25">
      <c r="A288" s="259">
        <f t="shared" si="146"/>
        <v>2019</v>
      </c>
      <c r="B288" s="259">
        <f t="shared" si="147"/>
        <v>8</v>
      </c>
      <c r="C288" s="259" t="str">
        <f t="shared" si="148"/>
        <v>Sem35</v>
      </c>
      <c r="D288" s="4">
        <v>43706</v>
      </c>
      <c r="E288" s="4" t="s">
        <v>89</v>
      </c>
      <c r="F288" s="148" t="s">
        <v>86</v>
      </c>
      <c r="G288" s="149" t="s">
        <v>22</v>
      </c>
      <c r="H288" s="149" t="s">
        <v>23</v>
      </c>
      <c r="I288" s="150" t="s">
        <v>87</v>
      </c>
      <c r="J288" s="150" t="s">
        <v>113</v>
      </c>
      <c r="K288" s="149" t="s">
        <v>236</v>
      </c>
      <c r="L288" s="150" t="s">
        <v>88</v>
      </c>
      <c r="M288" s="149" t="s">
        <v>1141</v>
      </c>
      <c r="N288" s="149" t="s">
        <v>1142</v>
      </c>
      <c r="O288" s="150" t="s">
        <v>116</v>
      </c>
      <c r="P288" s="149" t="s">
        <v>1102</v>
      </c>
      <c r="Q288" s="149" t="s">
        <v>1103</v>
      </c>
      <c r="R288" s="151"/>
      <c r="S288" s="152" t="s">
        <v>24</v>
      </c>
      <c r="T288" t="s">
        <v>25</v>
      </c>
      <c r="X288" s="5"/>
      <c r="Y288" s="5" t="s">
        <v>386</v>
      </c>
      <c r="AA288" s="3"/>
      <c r="AB288" s="259" t="s">
        <v>21</v>
      </c>
      <c r="AC288" s="654" t="str">
        <f>IFERROR(VLOOKUP(AD288,AUXILIAR!$A$1:$B$13,2,FALSE)," ")</f>
        <v xml:space="preserve"> </v>
      </c>
      <c r="AG288" s="138"/>
      <c r="AH288"/>
    </row>
    <row r="289" spans="1:34" x14ac:dyDescent="0.25">
      <c r="A289" s="259">
        <f t="shared" si="146"/>
        <v>2019</v>
      </c>
      <c r="B289" s="259">
        <f t="shared" si="147"/>
        <v>8</v>
      </c>
      <c r="C289" s="259" t="str">
        <f t="shared" si="148"/>
        <v>Sem35</v>
      </c>
      <c r="D289" s="4">
        <v>43706</v>
      </c>
      <c r="E289" s="4" t="s">
        <v>89</v>
      </c>
      <c r="F289" s="343" t="s">
        <v>86</v>
      </c>
      <c r="G289" s="344" t="s">
        <v>22</v>
      </c>
      <c r="H289" s="344" t="s">
        <v>23</v>
      </c>
      <c r="I289" s="345" t="s">
        <v>87</v>
      </c>
      <c r="J289" s="345" t="s">
        <v>113</v>
      </c>
      <c r="K289" s="344" t="s">
        <v>236</v>
      </c>
      <c r="L289" s="345" t="s">
        <v>88</v>
      </c>
      <c r="M289" s="344" t="s">
        <v>1141</v>
      </c>
      <c r="N289" s="344" t="s">
        <v>1142</v>
      </c>
      <c r="O289" s="345" t="s">
        <v>116</v>
      </c>
      <c r="P289" s="344" t="s">
        <v>1143</v>
      </c>
      <c r="Q289" s="344" t="s">
        <v>1144</v>
      </c>
      <c r="R289" s="346"/>
      <c r="S289" s="347" t="s">
        <v>24</v>
      </c>
      <c r="T289" t="s">
        <v>26</v>
      </c>
      <c r="X289" s="5"/>
      <c r="Y289" s="5" t="s">
        <v>386</v>
      </c>
      <c r="AA289" s="3"/>
      <c r="AB289" s="259" t="s">
        <v>75</v>
      </c>
      <c r="AC289" s="654" t="str">
        <f>IFERROR(VLOOKUP(AD289,AUXILIAR!$A$1:$B$13,2,FALSE)," ")</f>
        <v xml:space="preserve"> </v>
      </c>
      <c r="AG289" s="138"/>
      <c r="AH289"/>
    </row>
    <row r="290" spans="1:34" x14ac:dyDescent="0.25">
      <c r="A290" s="3">
        <f t="shared" si="146"/>
        <v>2019</v>
      </c>
      <c r="B290" s="3">
        <f t="shared" si="147"/>
        <v>8</v>
      </c>
      <c r="C290" s="3" t="str">
        <f t="shared" si="148"/>
        <v>Sem35</v>
      </c>
      <c r="D290" s="4">
        <v>43707</v>
      </c>
      <c r="E290" s="4" t="s">
        <v>89</v>
      </c>
      <c r="F290" s="148" t="s">
        <v>86</v>
      </c>
      <c r="G290" s="149" t="s">
        <v>22</v>
      </c>
      <c r="H290" s="149" t="s">
        <v>23</v>
      </c>
      <c r="I290" s="150" t="s">
        <v>87</v>
      </c>
      <c r="J290" s="150" t="s">
        <v>173</v>
      </c>
      <c r="K290" s="149" t="s">
        <v>92</v>
      </c>
      <c r="L290" s="150" t="s">
        <v>174</v>
      </c>
      <c r="M290" s="149" t="s">
        <v>1145</v>
      </c>
      <c r="N290" s="149" t="s">
        <v>1146</v>
      </c>
      <c r="O290" s="150" t="s">
        <v>116</v>
      </c>
      <c r="P290" s="149" t="s">
        <v>1147</v>
      </c>
      <c r="Q290" s="149" t="s">
        <v>1148</v>
      </c>
      <c r="R290" s="151"/>
      <c r="S290" s="152" t="s">
        <v>24</v>
      </c>
      <c r="T290" t="s">
        <v>26</v>
      </c>
      <c r="X290" s="5"/>
      <c r="Y290" s="5" t="s">
        <v>386</v>
      </c>
      <c r="AA290" s="3"/>
      <c r="AB290" s="259" t="s">
        <v>75</v>
      </c>
      <c r="AC290" s="654" t="str">
        <f>IFERROR(VLOOKUP(AD290,AUXILIAR!$A$1:$B$13,2,FALSE)," ")</f>
        <v xml:space="preserve"> </v>
      </c>
      <c r="AG290" s="138"/>
      <c r="AH290"/>
    </row>
    <row r="291" spans="1:34" x14ac:dyDescent="0.25">
      <c r="A291" s="259">
        <f t="shared" ref="A291:A294" si="149">YEAR(D291)</f>
        <v>2019</v>
      </c>
      <c r="B291" s="259">
        <f t="shared" ref="B291:B294" si="150">MONTH(D291)</f>
        <v>8</v>
      </c>
      <c r="C291" s="259" t="str">
        <f t="shared" ref="C291:C294" si="151">CONCATENATE("Sem",WEEKNUM(D291))</f>
        <v>Sem35</v>
      </c>
      <c r="D291" s="4">
        <v>43707</v>
      </c>
      <c r="E291" s="4" t="s">
        <v>89</v>
      </c>
      <c r="F291" s="148" t="s">
        <v>86</v>
      </c>
      <c r="G291" s="149" t="s">
        <v>22</v>
      </c>
      <c r="H291" s="149" t="s">
        <v>23</v>
      </c>
      <c r="I291" s="150" t="s">
        <v>87</v>
      </c>
      <c r="J291" s="150" t="s">
        <v>173</v>
      </c>
      <c r="K291" s="149" t="s">
        <v>92</v>
      </c>
      <c r="L291" s="150" t="s">
        <v>174</v>
      </c>
      <c r="M291" s="149" t="s">
        <v>1145</v>
      </c>
      <c r="N291" s="149" t="s">
        <v>1146</v>
      </c>
      <c r="O291" s="150" t="s">
        <v>116</v>
      </c>
      <c r="P291" s="149" t="s">
        <v>431</v>
      </c>
      <c r="Q291" s="149" t="s">
        <v>432</v>
      </c>
      <c r="R291" s="151"/>
      <c r="S291" s="152" t="s">
        <v>24</v>
      </c>
      <c r="T291" t="s">
        <v>25</v>
      </c>
      <c r="X291" s="5"/>
      <c r="Y291" s="5" t="s">
        <v>384</v>
      </c>
      <c r="AA291" s="3" t="s">
        <v>1214</v>
      </c>
      <c r="AB291" s="259" t="s">
        <v>21</v>
      </c>
      <c r="AC291" s="654" t="str">
        <f>IFERROR(VLOOKUP(AD291,AUXILIAR!$A$1:$B$13,2,FALSE)," ")</f>
        <v>B</v>
      </c>
      <c r="AD291" s="5" t="s">
        <v>160</v>
      </c>
      <c r="AG291" s="138"/>
      <c r="AH291"/>
    </row>
    <row r="292" spans="1:34" x14ac:dyDescent="0.25">
      <c r="A292" s="259">
        <f t="shared" si="149"/>
        <v>2019</v>
      </c>
      <c r="B292" s="259">
        <f t="shared" si="150"/>
        <v>8</v>
      </c>
      <c r="C292" s="259" t="str">
        <f t="shared" si="151"/>
        <v>Sem35</v>
      </c>
      <c r="D292" s="4">
        <v>43707</v>
      </c>
      <c r="E292" s="4" t="s">
        <v>89</v>
      </c>
      <c r="F292" s="148" t="s">
        <v>86</v>
      </c>
      <c r="G292" s="149" t="s">
        <v>22</v>
      </c>
      <c r="H292" s="149" t="s">
        <v>23</v>
      </c>
      <c r="I292" s="150" t="s">
        <v>87</v>
      </c>
      <c r="J292" s="150" t="s">
        <v>173</v>
      </c>
      <c r="K292" s="149" t="s">
        <v>163</v>
      </c>
      <c r="L292" s="150" t="s">
        <v>119</v>
      </c>
      <c r="M292" s="149" t="s">
        <v>1149</v>
      </c>
      <c r="N292" s="149" t="s">
        <v>1150</v>
      </c>
      <c r="O292" s="150" t="s">
        <v>116</v>
      </c>
      <c r="P292" s="149" t="s">
        <v>267</v>
      </c>
      <c r="Q292" s="149" t="s">
        <v>268</v>
      </c>
      <c r="R292" s="151"/>
      <c r="S292" s="152" t="s">
        <v>24</v>
      </c>
      <c r="T292" t="s">
        <v>31</v>
      </c>
      <c r="X292" s="5"/>
      <c r="Y292" s="5" t="s">
        <v>385</v>
      </c>
      <c r="AA292" s="3"/>
      <c r="AB292" s="259" t="s">
        <v>275</v>
      </c>
      <c r="AC292" s="654" t="str">
        <f>IFERROR(VLOOKUP(AD292,AUXILIAR!$A$1:$B$13,2,FALSE)," ")</f>
        <v xml:space="preserve"> </v>
      </c>
      <c r="AG292" s="138"/>
      <c r="AH292"/>
    </row>
    <row r="293" spans="1:34" x14ac:dyDescent="0.25">
      <c r="A293" s="259">
        <f t="shared" si="149"/>
        <v>2019</v>
      </c>
      <c r="B293" s="259">
        <f t="shared" si="150"/>
        <v>8</v>
      </c>
      <c r="C293" s="259" t="str">
        <f t="shared" si="151"/>
        <v>Sem35</v>
      </c>
      <c r="D293" s="4">
        <v>43707</v>
      </c>
      <c r="E293" s="4" t="s">
        <v>89</v>
      </c>
      <c r="F293" s="343" t="s">
        <v>86</v>
      </c>
      <c r="G293" s="344" t="s">
        <v>22</v>
      </c>
      <c r="H293" s="344" t="s">
        <v>23</v>
      </c>
      <c r="I293" s="345" t="s">
        <v>87</v>
      </c>
      <c r="J293" s="345" t="s">
        <v>173</v>
      </c>
      <c r="K293" s="344" t="s">
        <v>163</v>
      </c>
      <c r="L293" s="345" t="s">
        <v>119</v>
      </c>
      <c r="M293" s="344" t="s">
        <v>1149</v>
      </c>
      <c r="N293" s="344" t="s">
        <v>1150</v>
      </c>
      <c r="O293" s="345" t="s">
        <v>116</v>
      </c>
      <c r="P293" s="344" t="s">
        <v>317</v>
      </c>
      <c r="Q293" s="344" t="s">
        <v>318</v>
      </c>
      <c r="R293" s="346"/>
      <c r="S293" s="347" t="s">
        <v>24</v>
      </c>
      <c r="T293" t="s">
        <v>32</v>
      </c>
      <c r="X293" s="5"/>
      <c r="Y293" s="5" t="s">
        <v>386</v>
      </c>
      <c r="AA293" s="3"/>
      <c r="AB293" s="259" t="s">
        <v>148</v>
      </c>
      <c r="AC293" s="654" t="str">
        <f>IFERROR(VLOOKUP(AD293,AUXILIAR!$A$1:$B$13,2,FALSE)," ")</f>
        <v xml:space="preserve"> </v>
      </c>
      <c r="AG293" s="138"/>
      <c r="AH293"/>
    </row>
    <row r="294" spans="1:34" x14ac:dyDescent="0.25">
      <c r="A294" s="3">
        <f t="shared" si="149"/>
        <v>2019</v>
      </c>
      <c r="B294" s="3">
        <f t="shared" si="150"/>
        <v>9</v>
      </c>
      <c r="C294" s="3" t="str">
        <f t="shared" si="151"/>
        <v>Sem36</v>
      </c>
      <c r="D294" s="4">
        <v>43710</v>
      </c>
      <c r="E294" s="4" t="s">
        <v>89</v>
      </c>
      <c r="F294" s="148" t="s">
        <v>86</v>
      </c>
      <c r="G294" s="149" t="s">
        <v>22</v>
      </c>
      <c r="H294" s="149" t="s">
        <v>23</v>
      </c>
      <c r="I294" s="150" t="s">
        <v>87</v>
      </c>
      <c r="J294" s="150" t="s">
        <v>113</v>
      </c>
      <c r="K294" s="149" t="s">
        <v>163</v>
      </c>
      <c r="L294" s="150" t="s">
        <v>88</v>
      </c>
      <c r="M294" s="149" t="s">
        <v>1158</v>
      </c>
      <c r="N294" s="149" t="s">
        <v>1159</v>
      </c>
      <c r="O294" s="150" t="s">
        <v>116</v>
      </c>
      <c r="P294" s="149" t="s">
        <v>1102</v>
      </c>
      <c r="Q294" s="149" t="s">
        <v>1103</v>
      </c>
      <c r="R294" s="151"/>
      <c r="S294" s="152" t="s">
        <v>24</v>
      </c>
      <c r="T294" t="s">
        <v>25</v>
      </c>
      <c r="Y294" s="5" t="s">
        <v>386</v>
      </c>
      <c r="AB294" s="3" t="s">
        <v>21</v>
      </c>
      <c r="AC294" s="654" t="str">
        <f>IFERROR(VLOOKUP(AD294,AUXILIAR!$A$1:$B$13,2,FALSE)," ")</f>
        <v xml:space="preserve"> </v>
      </c>
    </row>
    <row r="295" spans="1:34" x14ac:dyDescent="0.25">
      <c r="A295" s="259">
        <f t="shared" ref="A295:A296" si="152">YEAR(D295)</f>
        <v>2019</v>
      </c>
      <c r="B295" s="259">
        <f t="shared" ref="B295:B296" si="153">MONTH(D295)</f>
        <v>9</v>
      </c>
      <c r="C295" s="259" t="str">
        <f t="shared" ref="C295:C296" si="154">CONCATENATE("Sem",WEEKNUM(D295))</f>
        <v>Sem36</v>
      </c>
      <c r="D295" s="4">
        <v>43710</v>
      </c>
      <c r="E295" s="4" t="s">
        <v>89</v>
      </c>
      <c r="F295" s="343" t="s">
        <v>86</v>
      </c>
      <c r="G295" s="344" t="s">
        <v>22</v>
      </c>
      <c r="H295" s="344" t="s">
        <v>23</v>
      </c>
      <c r="I295" s="345" t="s">
        <v>87</v>
      </c>
      <c r="J295" s="345" t="s">
        <v>113</v>
      </c>
      <c r="K295" s="344" t="s">
        <v>163</v>
      </c>
      <c r="L295" s="345" t="s">
        <v>88</v>
      </c>
      <c r="M295" s="344" t="s">
        <v>1158</v>
      </c>
      <c r="N295" s="344" t="s">
        <v>1159</v>
      </c>
      <c r="O295" s="345" t="s">
        <v>116</v>
      </c>
      <c r="P295" s="344" t="s">
        <v>1160</v>
      </c>
      <c r="Q295" s="344" t="s">
        <v>1161</v>
      </c>
      <c r="R295" s="346"/>
      <c r="S295" s="347" t="s">
        <v>24</v>
      </c>
      <c r="T295" t="s">
        <v>32</v>
      </c>
      <c r="Y295" s="5" t="s">
        <v>386</v>
      </c>
      <c r="AB295" s="3" t="s">
        <v>148</v>
      </c>
      <c r="AC295" s="654" t="str">
        <f>IFERROR(VLOOKUP(AD295,AUXILIAR!$A$1:$B$13,2,FALSE)," ")</f>
        <v xml:space="preserve"> </v>
      </c>
    </row>
    <row r="296" spans="1:34" x14ac:dyDescent="0.25">
      <c r="A296" s="3">
        <f t="shared" si="152"/>
        <v>2019</v>
      </c>
      <c r="B296" s="3">
        <f t="shared" si="153"/>
        <v>9</v>
      </c>
      <c r="C296" s="3" t="str">
        <f t="shared" si="154"/>
        <v>Sem36</v>
      </c>
      <c r="D296" s="4">
        <v>43711</v>
      </c>
      <c r="E296" s="4" t="s">
        <v>89</v>
      </c>
      <c r="F296" s="148" t="s">
        <v>86</v>
      </c>
      <c r="G296" s="149" t="s">
        <v>22</v>
      </c>
      <c r="H296" s="149" t="s">
        <v>23</v>
      </c>
      <c r="I296" s="150" t="s">
        <v>87</v>
      </c>
      <c r="J296" s="150" t="s">
        <v>113</v>
      </c>
      <c r="K296" s="149" t="s">
        <v>236</v>
      </c>
      <c r="L296" s="150" t="s">
        <v>346</v>
      </c>
      <c r="M296" s="149" t="s">
        <v>1162</v>
      </c>
      <c r="N296" s="149" t="s">
        <v>1163</v>
      </c>
      <c r="O296" s="150" t="s">
        <v>116</v>
      </c>
      <c r="P296" s="149" t="s">
        <v>137</v>
      </c>
      <c r="Q296" s="149" t="s">
        <v>138</v>
      </c>
      <c r="R296" s="151"/>
      <c r="S296" s="152" t="s">
        <v>24</v>
      </c>
      <c r="T296" t="s">
        <v>26</v>
      </c>
      <c r="Y296" s="5" t="s">
        <v>384</v>
      </c>
      <c r="AA296" s="5" t="s">
        <v>1214</v>
      </c>
      <c r="AB296" s="3" t="s">
        <v>75</v>
      </c>
      <c r="AC296" s="654" t="str">
        <f>IFERROR(VLOOKUP(AD296,AUXILIAR!$A$1:$B$13,2,FALSE)," ")</f>
        <v>B</v>
      </c>
      <c r="AD296" s="5" t="s">
        <v>160</v>
      </c>
    </row>
    <row r="297" spans="1:34" x14ac:dyDescent="0.25">
      <c r="A297" s="259">
        <f t="shared" ref="A297:A302" si="155">YEAR(D297)</f>
        <v>2019</v>
      </c>
      <c r="B297" s="259">
        <f t="shared" ref="B297:B302" si="156">MONTH(D297)</f>
        <v>9</v>
      </c>
      <c r="C297" s="259" t="str">
        <f t="shared" ref="C297:C302" si="157">CONCATENATE("Sem",WEEKNUM(D297))</f>
        <v>Sem36</v>
      </c>
      <c r="D297" s="4">
        <v>43711</v>
      </c>
      <c r="E297" s="4" t="s">
        <v>89</v>
      </c>
      <c r="F297" s="148" t="s">
        <v>86</v>
      </c>
      <c r="G297" s="149" t="s">
        <v>22</v>
      </c>
      <c r="H297" s="149" t="s">
        <v>23</v>
      </c>
      <c r="I297" s="150" t="s">
        <v>87</v>
      </c>
      <c r="J297" s="150" t="s">
        <v>113</v>
      </c>
      <c r="K297" s="149" t="s">
        <v>236</v>
      </c>
      <c r="L297" s="150" t="s">
        <v>346</v>
      </c>
      <c r="M297" s="149" t="s">
        <v>1162</v>
      </c>
      <c r="N297" s="149" t="s">
        <v>1163</v>
      </c>
      <c r="O297" s="150" t="s">
        <v>116</v>
      </c>
      <c r="P297" s="149" t="s">
        <v>904</v>
      </c>
      <c r="Q297" s="149" t="s">
        <v>905</v>
      </c>
      <c r="R297" s="151"/>
      <c r="S297" s="152" t="s">
        <v>24</v>
      </c>
      <c r="T297" t="s">
        <v>27</v>
      </c>
      <c r="Y297" s="5" t="s">
        <v>386</v>
      </c>
      <c r="AB297" s="3" t="s">
        <v>148</v>
      </c>
      <c r="AC297" s="654" t="str">
        <f>IFERROR(VLOOKUP(AD297,AUXILIAR!$A$1:$B$13,2,FALSE)," ")</f>
        <v xml:space="preserve"> </v>
      </c>
    </row>
    <row r="298" spans="1:34" x14ac:dyDescent="0.25">
      <c r="A298" s="259">
        <f t="shared" si="155"/>
        <v>2019</v>
      </c>
      <c r="B298" s="259">
        <f t="shared" si="156"/>
        <v>9</v>
      </c>
      <c r="C298" s="259" t="str">
        <f t="shared" si="157"/>
        <v>Sem36</v>
      </c>
      <c r="D298" s="4">
        <v>43711</v>
      </c>
      <c r="E298" s="4" t="s">
        <v>89</v>
      </c>
      <c r="F298" s="148" t="s">
        <v>86</v>
      </c>
      <c r="G298" s="149" t="s">
        <v>22</v>
      </c>
      <c r="H298" s="149" t="s">
        <v>23</v>
      </c>
      <c r="I298" s="150" t="s">
        <v>87</v>
      </c>
      <c r="J298" s="150" t="s">
        <v>113</v>
      </c>
      <c r="K298" s="149" t="s">
        <v>92</v>
      </c>
      <c r="L298" s="150" t="s">
        <v>155</v>
      </c>
      <c r="M298" s="149" t="s">
        <v>1164</v>
      </c>
      <c r="N298" s="149" t="s">
        <v>1165</v>
      </c>
      <c r="O298" s="150" t="s">
        <v>193</v>
      </c>
      <c r="P298" s="149" t="s">
        <v>1102</v>
      </c>
      <c r="Q298" s="149" t="s">
        <v>1103</v>
      </c>
      <c r="R298" s="151"/>
      <c r="S298" s="152" t="s">
        <v>24</v>
      </c>
      <c r="T298" t="s">
        <v>25</v>
      </c>
      <c r="Y298" s="5" t="s">
        <v>384</v>
      </c>
      <c r="AA298" s="5" t="s">
        <v>1215</v>
      </c>
      <c r="AB298" s="3" t="s">
        <v>21</v>
      </c>
      <c r="AC298" s="654" t="str">
        <f>IFERROR(VLOOKUP(AD298,AUXILIAR!$A$1:$B$13,2,FALSE)," ")</f>
        <v>I</v>
      </c>
      <c r="AD298" s="5" t="s">
        <v>1074</v>
      </c>
    </row>
    <row r="299" spans="1:34" x14ac:dyDescent="0.25">
      <c r="A299" s="259">
        <f t="shared" si="155"/>
        <v>2019</v>
      </c>
      <c r="B299" s="259">
        <f t="shared" si="156"/>
        <v>9</v>
      </c>
      <c r="C299" s="259" t="str">
        <f t="shared" si="157"/>
        <v>Sem36</v>
      </c>
      <c r="D299" s="4">
        <v>43711</v>
      </c>
      <c r="E299" s="4" t="s">
        <v>89</v>
      </c>
      <c r="F299" s="148" t="s">
        <v>86</v>
      </c>
      <c r="G299" s="149" t="s">
        <v>22</v>
      </c>
      <c r="H299" s="149" t="s">
        <v>23</v>
      </c>
      <c r="I299" s="150" t="s">
        <v>87</v>
      </c>
      <c r="J299" s="150" t="s">
        <v>113</v>
      </c>
      <c r="K299" s="149" t="s">
        <v>92</v>
      </c>
      <c r="L299" s="150" t="s">
        <v>155</v>
      </c>
      <c r="M299" s="149" t="s">
        <v>1164</v>
      </c>
      <c r="N299" s="149" t="s">
        <v>1165</v>
      </c>
      <c r="O299" s="150" t="s">
        <v>193</v>
      </c>
      <c r="P299" s="149" t="s">
        <v>1166</v>
      </c>
      <c r="Q299" s="149" t="s">
        <v>1167</v>
      </c>
      <c r="R299" s="151"/>
      <c r="S299" s="152" t="s">
        <v>24</v>
      </c>
      <c r="T299" t="s">
        <v>27</v>
      </c>
      <c r="Y299" s="5" t="s">
        <v>385</v>
      </c>
      <c r="AB299" s="3" t="s">
        <v>148</v>
      </c>
      <c r="AC299" s="654" t="str">
        <f>IFERROR(VLOOKUP(AD299,AUXILIAR!$A$1:$B$13,2,FALSE)," ")</f>
        <v xml:space="preserve"> </v>
      </c>
    </row>
    <row r="300" spans="1:34" x14ac:dyDescent="0.25">
      <c r="A300" s="259">
        <f t="shared" si="155"/>
        <v>2019</v>
      </c>
      <c r="B300" s="259">
        <f t="shared" si="156"/>
        <v>9</v>
      </c>
      <c r="C300" s="259" t="str">
        <f t="shared" si="157"/>
        <v>Sem36</v>
      </c>
      <c r="D300" s="4">
        <v>43711</v>
      </c>
      <c r="E300" s="4" t="s">
        <v>89</v>
      </c>
      <c r="F300" s="148" t="s">
        <v>86</v>
      </c>
      <c r="G300" s="149" t="s">
        <v>22</v>
      </c>
      <c r="H300" s="149" t="s">
        <v>23</v>
      </c>
      <c r="I300" s="150" t="s">
        <v>87</v>
      </c>
      <c r="J300" s="150" t="s">
        <v>113</v>
      </c>
      <c r="K300" s="149" t="s">
        <v>92</v>
      </c>
      <c r="L300" s="150" t="s">
        <v>155</v>
      </c>
      <c r="M300" s="149" t="s">
        <v>1164</v>
      </c>
      <c r="N300" s="149" t="s">
        <v>1165</v>
      </c>
      <c r="O300" s="150" t="s">
        <v>193</v>
      </c>
      <c r="P300" s="149" t="s">
        <v>1160</v>
      </c>
      <c r="Q300" s="149" t="s">
        <v>1161</v>
      </c>
      <c r="R300" s="151"/>
      <c r="S300" s="152" t="s">
        <v>24</v>
      </c>
      <c r="T300" t="s">
        <v>32</v>
      </c>
      <c r="Y300" s="5" t="s">
        <v>386</v>
      </c>
      <c r="AB300" s="3" t="s">
        <v>148</v>
      </c>
      <c r="AC300" s="654" t="str">
        <f>IFERROR(VLOOKUP(AD300,AUXILIAR!$A$1:$B$13,2,FALSE)," ")</f>
        <v xml:space="preserve"> </v>
      </c>
    </row>
    <row r="301" spans="1:34" ht="15.75" thickBot="1" x14ac:dyDescent="0.3">
      <c r="A301" s="259">
        <f t="shared" si="155"/>
        <v>2019</v>
      </c>
      <c r="B301" s="259">
        <f t="shared" si="156"/>
        <v>9</v>
      </c>
      <c r="C301" s="259" t="str">
        <f t="shared" si="157"/>
        <v>Sem36</v>
      </c>
      <c r="D301" s="4">
        <v>43711</v>
      </c>
      <c r="E301" s="4" t="s">
        <v>89</v>
      </c>
      <c r="F301" s="148" t="s">
        <v>86</v>
      </c>
      <c r="G301" s="149" t="s">
        <v>22</v>
      </c>
      <c r="H301" s="149" t="s">
        <v>23</v>
      </c>
      <c r="I301" s="150" t="s">
        <v>87</v>
      </c>
      <c r="J301" s="150" t="s">
        <v>113</v>
      </c>
      <c r="K301" s="149" t="s">
        <v>92</v>
      </c>
      <c r="L301" s="150" t="s">
        <v>155</v>
      </c>
      <c r="M301" s="149" t="s">
        <v>1164</v>
      </c>
      <c r="N301" s="149" t="s">
        <v>1165</v>
      </c>
      <c r="O301" s="150" t="s">
        <v>193</v>
      </c>
      <c r="P301" s="149" t="s">
        <v>1168</v>
      </c>
      <c r="Q301" s="524" t="s">
        <v>1169</v>
      </c>
      <c r="R301" s="151"/>
      <c r="S301" s="152" t="s">
        <v>24</v>
      </c>
      <c r="T301" t="s">
        <v>27</v>
      </c>
      <c r="Y301" s="5" t="s">
        <v>384</v>
      </c>
      <c r="AA301" s="5" t="s">
        <v>1215</v>
      </c>
      <c r="AB301" s="3" t="s">
        <v>76</v>
      </c>
      <c r="AC301" s="654" t="str">
        <f>IFERROR(VLOOKUP(AD301,AUXILIAR!$A$1:$B$13,2,FALSE)," ")</f>
        <v>I</v>
      </c>
      <c r="AD301" s="5" t="s">
        <v>1074</v>
      </c>
    </row>
    <row r="302" spans="1:34" x14ac:dyDescent="0.25">
      <c r="A302" s="3">
        <f t="shared" si="155"/>
        <v>2019</v>
      </c>
      <c r="B302" s="3">
        <f t="shared" si="156"/>
        <v>9</v>
      </c>
      <c r="C302" s="3" t="str">
        <f t="shared" si="157"/>
        <v>Sem36</v>
      </c>
      <c r="D302" s="4">
        <v>43712</v>
      </c>
      <c r="E302" s="4" t="s">
        <v>89</v>
      </c>
      <c r="F302" s="148" t="s">
        <v>86</v>
      </c>
      <c r="G302" s="149" t="s">
        <v>22</v>
      </c>
      <c r="H302" s="149" t="s">
        <v>23</v>
      </c>
      <c r="I302" s="150" t="s">
        <v>87</v>
      </c>
      <c r="J302" s="150" t="s">
        <v>173</v>
      </c>
      <c r="K302" s="149" t="s">
        <v>92</v>
      </c>
      <c r="L302" s="150" t="s">
        <v>88</v>
      </c>
      <c r="M302" s="149" t="s">
        <v>1171</v>
      </c>
      <c r="N302" s="149" t="s">
        <v>1172</v>
      </c>
      <c r="O302" s="150" t="s">
        <v>152</v>
      </c>
      <c r="P302" s="149" t="s">
        <v>1173</v>
      </c>
      <c r="Q302" s="523" t="s">
        <v>1174</v>
      </c>
      <c r="R302" s="151"/>
      <c r="S302" s="152" t="s">
        <v>24</v>
      </c>
      <c r="T302" t="s">
        <v>25</v>
      </c>
      <c r="Y302" s="5" t="s">
        <v>384</v>
      </c>
      <c r="AA302" s="5" t="s">
        <v>1215</v>
      </c>
      <c r="AB302" s="3" t="s">
        <v>75</v>
      </c>
      <c r="AC302" s="654" t="str">
        <f>IFERROR(VLOOKUP(AD302,AUXILIAR!$A$1:$B$13,2,FALSE)," ")</f>
        <v>A</v>
      </c>
      <c r="AD302" s="5" t="s">
        <v>127</v>
      </c>
    </row>
    <row r="303" spans="1:34" x14ac:dyDescent="0.25">
      <c r="A303" s="259">
        <f t="shared" ref="A303:A309" si="158">YEAR(D303)</f>
        <v>2019</v>
      </c>
      <c r="B303" s="259">
        <f t="shared" ref="B303:B309" si="159">MONTH(D303)</f>
        <v>9</v>
      </c>
      <c r="C303" s="259" t="str">
        <f t="shared" ref="C303:C309" si="160">CONCATENATE("Sem",WEEKNUM(D303))</f>
        <v>Sem36</v>
      </c>
      <c r="D303" s="4">
        <v>43712</v>
      </c>
      <c r="E303" s="4" t="s">
        <v>89</v>
      </c>
      <c r="F303" s="148" t="s">
        <v>86</v>
      </c>
      <c r="G303" s="149" t="s">
        <v>22</v>
      </c>
      <c r="H303" s="149" t="s">
        <v>23</v>
      </c>
      <c r="I303" s="150" t="s">
        <v>87</v>
      </c>
      <c r="J303" s="150" t="s">
        <v>173</v>
      </c>
      <c r="K303" s="149" t="s">
        <v>92</v>
      </c>
      <c r="L303" s="150" t="s">
        <v>88</v>
      </c>
      <c r="M303" s="149" t="s">
        <v>1171</v>
      </c>
      <c r="N303" s="149" t="s">
        <v>1172</v>
      </c>
      <c r="O303" s="150" t="s">
        <v>152</v>
      </c>
      <c r="P303" s="149" t="s">
        <v>1175</v>
      </c>
      <c r="Q303" s="149" t="s">
        <v>1176</v>
      </c>
      <c r="R303" s="151"/>
      <c r="S303" s="152" t="s">
        <v>24</v>
      </c>
      <c r="T303" t="s">
        <v>32</v>
      </c>
      <c r="Y303" s="5" t="s">
        <v>384</v>
      </c>
      <c r="AA303" s="5" t="s">
        <v>1213</v>
      </c>
      <c r="AB303" s="3" t="s">
        <v>76</v>
      </c>
      <c r="AC303" s="654" t="str">
        <f>IFERROR(VLOOKUP(AD303,AUXILIAR!$A$1:$B$13,2,FALSE)," ")</f>
        <v>C</v>
      </c>
      <c r="AD303" s="5" t="s">
        <v>198</v>
      </c>
    </row>
    <row r="304" spans="1:34" x14ac:dyDescent="0.25">
      <c r="A304" s="259">
        <f t="shared" si="158"/>
        <v>2019</v>
      </c>
      <c r="B304" s="259">
        <f t="shared" si="159"/>
        <v>9</v>
      </c>
      <c r="C304" s="259" t="str">
        <f t="shared" si="160"/>
        <v>Sem36</v>
      </c>
      <c r="D304" s="4">
        <v>43712</v>
      </c>
      <c r="E304" s="4" t="s">
        <v>89</v>
      </c>
      <c r="F304" s="148" t="s">
        <v>86</v>
      </c>
      <c r="G304" s="149" t="s">
        <v>22</v>
      </c>
      <c r="H304" s="149" t="s">
        <v>23</v>
      </c>
      <c r="I304" s="150" t="s">
        <v>87</v>
      </c>
      <c r="J304" s="150" t="s">
        <v>173</v>
      </c>
      <c r="K304" s="149" t="s">
        <v>92</v>
      </c>
      <c r="L304" s="150" t="s">
        <v>88</v>
      </c>
      <c r="M304" s="149" t="s">
        <v>1171</v>
      </c>
      <c r="N304" s="149" t="s">
        <v>1172</v>
      </c>
      <c r="O304" s="150" t="s">
        <v>152</v>
      </c>
      <c r="P304" s="149" t="s">
        <v>1177</v>
      </c>
      <c r="Q304" s="149" t="s">
        <v>1178</v>
      </c>
      <c r="R304" s="151"/>
      <c r="S304" s="152" t="s">
        <v>24</v>
      </c>
      <c r="T304" t="s">
        <v>31</v>
      </c>
      <c r="Y304" s="5" t="s">
        <v>384</v>
      </c>
      <c r="AA304" s="5" t="s">
        <v>1213</v>
      </c>
      <c r="AB304" s="3" t="s">
        <v>76</v>
      </c>
      <c r="AC304" s="654" t="str">
        <f>IFERROR(VLOOKUP(AD304,AUXILIAR!$A$1:$B$13,2,FALSE)," ")</f>
        <v>C</v>
      </c>
      <c r="AD304" s="5" t="s">
        <v>198</v>
      </c>
    </row>
    <row r="305" spans="1:32" x14ac:dyDescent="0.25">
      <c r="A305" s="259">
        <f t="shared" si="158"/>
        <v>2019</v>
      </c>
      <c r="B305" s="259">
        <f t="shared" si="159"/>
        <v>9</v>
      </c>
      <c r="C305" s="259" t="str">
        <f t="shared" si="160"/>
        <v>Sem36</v>
      </c>
      <c r="D305" s="4">
        <v>43712</v>
      </c>
      <c r="E305" s="4" t="s">
        <v>89</v>
      </c>
      <c r="F305" s="148" t="s">
        <v>86</v>
      </c>
      <c r="G305" s="149" t="s">
        <v>22</v>
      </c>
      <c r="H305" s="149" t="s">
        <v>23</v>
      </c>
      <c r="I305" s="150" t="s">
        <v>87</v>
      </c>
      <c r="J305" s="150" t="s">
        <v>173</v>
      </c>
      <c r="K305" s="149" t="s">
        <v>92</v>
      </c>
      <c r="L305" s="150" t="s">
        <v>88</v>
      </c>
      <c r="M305" s="149" t="s">
        <v>1171</v>
      </c>
      <c r="N305" s="149" t="s">
        <v>1172</v>
      </c>
      <c r="O305" s="150" t="s">
        <v>152</v>
      </c>
      <c r="P305" s="149" t="s">
        <v>1179</v>
      </c>
      <c r="Q305" s="344" t="s">
        <v>1180</v>
      </c>
      <c r="R305" s="151"/>
      <c r="S305" s="152" t="s">
        <v>24</v>
      </c>
      <c r="T305" t="s">
        <v>25</v>
      </c>
      <c r="Y305" s="5" t="s">
        <v>384</v>
      </c>
      <c r="AA305" s="5" t="s">
        <v>1215</v>
      </c>
      <c r="AB305" s="3" t="s">
        <v>21</v>
      </c>
      <c r="AC305" s="654" t="str">
        <f>IFERROR(VLOOKUP(AD305,AUXILIAR!$A$1:$B$13,2,FALSE)," ")</f>
        <v>A</v>
      </c>
      <c r="AD305" s="5" t="s">
        <v>127</v>
      </c>
    </row>
    <row r="306" spans="1:32" x14ac:dyDescent="0.25">
      <c r="A306" s="259">
        <f t="shared" si="158"/>
        <v>2019</v>
      </c>
      <c r="B306" s="259">
        <f t="shared" si="159"/>
        <v>9</v>
      </c>
      <c r="C306" s="259" t="str">
        <f t="shared" si="160"/>
        <v>Sem36</v>
      </c>
      <c r="D306" s="4">
        <v>43712</v>
      </c>
      <c r="E306" s="4" t="s">
        <v>89</v>
      </c>
      <c r="F306" s="148" t="s">
        <v>86</v>
      </c>
      <c r="G306" s="149" t="s">
        <v>22</v>
      </c>
      <c r="H306" s="149" t="s">
        <v>23</v>
      </c>
      <c r="I306" s="150" t="s">
        <v>87</v>
      </c>
      <c r="J306" s="150" t="s">
        <v>173</v>
      </c>
      <c r="K306" s="149" t="s">
        <v>163</v>
      </c>
      <c r="L306" s="150" t="s">
        <v>88</v>
      </c>
      <c r="M306" s="149" t="s">
        <v>1181</v>
      </c>
      <c r="N306" s="149" t="s">
        <v>1182</v>
      </c>
      <c r="O306" s="150" t="s">
        <v>152</v>
      </c>
      <c r="P306" s="149" t="s">
        <v>582</v>
      </c>
      <c r="Q306" s="523" t="s">
        <v>583</v>
      </c>
      <c r="R306" s="151"/>
      <c r="S306" s="152" t="s">
        <v>24</v>
      </c>
      <c r="T306" t="s">
        <v>26</v>
      </c>
      <c r="Y306" s="5" t="s">
        <v>385</v>
      </c>
      <c r="AB306" s="3" t="s">
        <v>75</v>
      </c>
      <c r="AC306" s="654" t="str">
        <f>IFERROR(VLOOKUP(AD306,AUXILIAR!$A$1:$B$13,2,FALSE)," ")</f>
        <v xml:space="preserve"> </v>
      </c>
    </row>
    <row r="307" spans="1:32" x14ac:dyDescent="0.25">
      <c r="A307" s="259">
        <f t="shared" si="158"/>
        <v>2019</v>
      </c>
      <c r="B307" s="259">
        <f t="shared" si="159"/>
        <v>9</v>
      </c>
      <c r="C307" s="259" t="str">
        <f t="shared" si="160"/>
        <v>Sem36</v>
      </c>
      <c r="D307" s="4">
        <v>43712</v>
      </c>
      <c r="E307" s="4" t="s">
        <v>89</v>
      </c>
      <c r="F307" s="148" t="s">
        <v>86</v>
      </c>
      <c r="G307" s="149" t="s">
        <v>22</v>
      </c>
      <c r="H307" s="149" t="s">
        <v>23</v>
      </c>
      <c r="I307" s="150" t="s">
        <v>87</v>
      </c>
      <c r="J307" s="150" t="s">
        <v>173</v>
      </c>
      <c r="K307" s="149" t="s">
        <v>163</v>
      </c>
      <c r="L307" s="150" t="s">
        <v>88</v>
      </c>
      <c r="M307" s="149" t="s">
        <v>1181</v>
      </c>
      <c r="N307" s="149" t="s">
        <v>1182</v>
      </c>
      <c r="O307" s="150" t="s">
        <v>152</v>
      </c>
      <c r="P307" s="149" t="s">
        <v>970</v>
      </c>
      <c r="Q307" s="149" t="s">
        <v>971</v>
      </c>
      <c r="R307" s="151"/>
      <c r="S307" s="152" t="s">
        <v>24</v>
      </c>
      <c r="T307" t="s">
        <v>25</v>
      </c>
      <c r="Y307" s="5" t="s">
        <v>384</v>
      </c>
      <c r="AA307" s="5" t="s">
        <v>1214</v>
      </c>
      <c r="AB307" s="3" t="s">
        <v>21</v>
      </c>
      <c r="AC307" s="654" t="str">
        <f>IFERROR(VLOOKUP(AD307,AUXILIAR!$A$1:$B$13,2,FALSE)," ")</f>
        <v>B</v>
      </c>
      <c r="AD307" s="5" t="s">
        <v>160</v>
      </c>
    </row>
    <row r="308" spans="1:32" x14ac:dyDescent="0.25">
      <c r="A308" s="259">
        <f t="shared" si="158"/>
        <v>2019</v>
      </c>
      <c r="B308" s="259">
        <f t="shared" si="159"/>
        <v>9</v>
      </c>
      <c r="C308" s="259" t="str">
        <f t="shared" si="160"/>
        <v>Sem36</v>
      </c>
      <c r="D308" s="4">
        <v>43712</v>
      </c>
      <c r="E308" s="4" t="s">
        <v>89</v>
      </c>
      <c r="F308" s="343" t="s">
        <v>86</v>
      </c>
      <c r="G308" s="344" t="s">
        <v>22</v>
      </c>
      <c r="H308" s="344" t="s">
        <v>23</v>
      </c>
      <c r="I308" s="345" t="s">
        <v>87</v>
      </c>
      <c r="J308" s="345" t="s">
        <v>173</v>
      </c>
      <c r="K308" s="344" t="s">
        <v>163</v>
      </c>
      <c r="L308" s="345" t="s">
        <v>88</v>
      </c>
      <c r="M308" s="344" t="s">
        <v>1181</v>
      </c>
      <c r="N308" s="344" t="s">
        <v>1182</v>
      </c>
      <c r="O308" s="345" t="s">
        <v>152</v>
      </c>
      <c r="P308" s="344" t="s">
        <v>1175</v>
      </c>
      <c r="Q308" s="344" t="s">
        <v>1176</v>
      </c>
      <c r="R308" s="346"/>
      <c r="S308" s="347" t="s">
        <v>24</v>
      </c>
      <c r="T308" t="s">
        <v>32</v>
      </c>
      <c r="Y308" s="5" t="s">
        <v>384</v>
      </c>
      <c r="AA308" s="5" t="s">
        <v>1213</v>
      </c>
      <c r="AB308" s="3" t="s">
        <v>76</v>
      </c>
      <c r="AC308" s="654" t="str">
        <f>IFERROR(VLOOKUP(AD308,AUXILIAR!$A$1:$B$13,2,FALSE)," ")</f>
        <v>C</v>
      </c>
      <c r="AD308" s="5" t="s">
        <v>198</v>
      </c>
    </row>
    <row r="309" spans="1:32" x14ac:dyDescent="0.25">
      <c r="A309" s="3">
        <f t="shared" si="158"/>
        <v>2019</v>
      </c>
      <c r="B309" s="3">
        <f t="shared" si="159"/>
        <v>9</v>
      </c>
      <c r="C309" s="3" t="str">
        <f t="shared" si="160"/>
        <v>Sem36</v>
      </c>
      <c r="D309" s="4">
        <v>43713</v>
      </c>
      <c r="E309" s="4" t="s">
        <v>89</v>
      </c>
      <c r="F309" s="148" t="s">
        <v>86</v>
      </c>
      <c r="G309" s="149" t="s">
        <v>22</v>
      </c>
      <c r="H309" s="149" t="s">
        <v>23</v>
      </c>
      <c r="I309" s="150" t="s">
        <v>87</v>
      </c>
      <c r="J309" s="150" t="s">
        <v>113</v>
      </c>
      <c r="K309" s="149" t="s">
        <v>207</v>
      </c>
      <c r="L309" s="150" t="s">
        <v>346</v>
      </c>
      <c r="M309" s="149" t="s">
        <v>1184</v>
      </c>
      <c r="N309" s="149" t="s">
        <v>1185</v>
      </c>
      <c r="O309" s="150" t="s">
        <v>116</v>
      </c>
      <c r="P309" s="149" t="s">
        <v>1186</v>
      </c>
      <c r="Q309" s="149" t="s">
        <v>1187</v>
      </c>
      <c r="R309" s="151"/>
      <c r="S309" s="152" t="s">
        <v>24</v>
      </c>
      <c r="T309" t="s">
        <v>27</v>
      </c>
      <c r="Y309" s="5" t="s">
        <v>385</v>
      </c>
      <c r="AB309" s="3" t="s">
        <v>76</v>
      </c>
      <c r="AC309" s="654" t="str">
        <f>IFERROR(VLOOKUP(AD309,AUXILIAR!$A$1:$B$13,2,FALSE)," ")</f>
        <v xml:space="preserve"> </v>
      </c>
    </row>
    <row r="310" spans="1:32" x14ac:dyDescent="0.25">
      <c r="A310" s="259">
        <f t="shared" ref="A310:A312" si="161">YEAR(D310)</f>
        <v>2019</v>
      </c>
      <c r="B310" s="259">
        <f t="shared" ref="B310:B312" si="162">MONTH(D310)</f>
        <v>9</v>
      </c>
      <c r="C310" s="259" t="str">
        <f t="shared" ref="C310:C312" si="163">CONCATENATE("Sem",WEEKNUM(D310))</f>
        <v>Sem36</v>
      </c>
      <c r="D310" s="4">
        <v>43713</v>
      </c>
      <c r="E310" s="4" t="s">
        <v>89</v>
      </c>
      <c r="F310" s="148" t="s">
        <v>86</v>
      </c>
      <c r="G310" s="149" t="s">
        <v>22</v>
      </c>
      <c r="H310" s="149" t="s">
        <v>23</v>
      </c>
      <c r="I310" s="150" t="s">
        <v>87</v>
      </c>
      <c r="J310" s="150" t="s">
        <v>113</v>
      </c>
      <c r="K310" s="149" t="s">
        <v>207</v>
      </c>
      <c r="L310" s="150" t="s">
        <v>346</v>
      </c>
      <c r="M310" s="149" t="s">
        <v>1184</v>
      </c>
      <c r="N310" s="149" t="s">
        <v>1185</v>
      </c>
      <c r="O310" s="150" t="s">
        <v>116</v>
      </c>
      <c r="P310" s="149" t="s">
        <v>317</v>
      </c>
      <c r="Q310" s="149" t="s">
        <v>318</v>
      </c>
      <c r="R310" s="151"/>
      <c r="S310" s="152" t="s">
        <v>24</v>
      </c>
      <c r="T310" t="s">
        <v>32</v>
      </c>
      <c r="Y310" s="5" t="s">
        <v>386</v>
      </c>
      <c r="AB310" s="3" t="s">
        <v>148</v>
      </c>
      <c r="AC310" s="654" t="str">
        <f>IFERROR(VLOOKUP(AD310,AUXILIAR!$A$1:$B$13,2,FALSE)," ")</f>
        <v xml:space="preserve"> </v>
      </c>
    </row>
    <row r="311" spans="1:32" ht="15.75" thickBot="1" x14ac:dyDescent="0.3">
      <c r="A311" s="259">
        <f t="shared" si="161"/>
        <v>2019</v>
      </c>
      <c r="B311" s="259">
        <f t="shared" si="162"/>
        <v>9</v>
      </c>
      <c r="C311" s="259" t="str">
        <f t="shared" si="163"/>
        <v>Sem36</v>
      </c>
      <c r="D311" s="4">
        <v>43713</v>
      </c>
      <c r="E311" s="4" t="s">
        <v>89</v>
      </c>
      <c r="F311" s="343" t="s">
        <v>86</v>
      </c>
      <c r="G311" s="344" t="s">
        <v>22</v>
      </c>
      <c r="H311" s="344" t="s">
        <v>23</v>
      </c>
      <c r="I311" s="345" t="s">
        <v>87</v>
      </c>
      <c r="J311" s="345" t="s">
        <v>113</v>
      </c>
      <c r="K311" s="344" t="s">
        <v>236</v>
      </c>
      <c r="L311" s="345" t="s">
        <v>88</v>
      </c>
      <c r="M311" s="344" t="s">
        <v>1188</v>
      </c>
      <c r="N311" s="344" t="s">
        <v>1189</v>
      </c>
      <c r="O311" s="345" t="s">
        <v>116</v>
      </c>
      <c r="P311" s="344" t="s">
        <v>1190</v>
      </c>
      <c r="Q311" s="524" t="s">
        <v>1191</v>
      </c>
      <c r="R311" s="346"/>
      <c r="S311" s="347" t="s">
        <v>24</v>
      </c>
      <c r="T311" t="s">
        <v>27</v>
      </c>
      <c r="Y311" s="5" t="s">
        <v>386</v>
      </c>
      <c r="AB311" s="3" t="s">
        <v>75</v>
      </c>
      <c r="AC311" s="654" t="str">
        <f>IFERROR(VLOOKUP(AD311,AUXILIAR!$A$1:$B$13,2,FALSE)," ")</f>
        <v xml:space="preserve"> </v>
      </c>
    </row>
    <row r="312" spans="1:32" x14ac:dyDescent="0.25">
      <c r="A312" s="3">
        <f t="shared" si="161"/>
        <v>2019</v>
      </c>
      <c r="B312" s="3">
        <f t="shared" si="162"/>
        <v>9</v>
      </c>
      <c r="C312" s="3" t="str">
        <f t="shared" si="163"/>
        <v>Sem36</v>
      </c>
      <c r="D312" s="4">
        <v>43714</v>
      </c>
      <c r="E312" s="4" t="s">
        <v>89</v>
      </c>
      <c r="F312" s="148" t="s">
        <v>86</v>
      </c>
      <c r="G312" s="149" t="s">
        <v>22</v>
      </c>
      <c r="H312" s="149" t="s">
        <v>23</v>
      </c>
      <c r="I312" s="150" t="s">
        <v>87</v>
      </c>
      <c r="J312" s="150" t="s">
        <v>113</v>
      </c>
      <c r="K312" s="149" t="s">
        <v>92</v>
      </c>
      <c r="L312" s="150" t="s">
        <v>346</v>
      </c>
      <c r="M312" s="149" t="s">
        <v>1195</v>
      </c>
      <c r="N312" s="149" t="s">
        <v>1196</v>
      </c>
      <c r="O312" s="150" t="s">
        <v>116</v>
      </c>
      <c r="P312" s="149" t="s">
        <v>1197</v>
      </c>
      <c r="Q312" s="523" t="s">
        <v>1198</v>
      </c>
      <c r="R312" s="151"/>
      <c r="S312" s="152" t="s">
        <v>24</v>
      </c>
      <c r="T312" t="s">
        <v>26</v>
      </c>
      <c r="Y312" s="5" t="s">
        <v>385</v>
      </c>
      <c r="AB312" s="3" t="s">
        <v>75</v>
      </c>
      <c r="AC312" s="654" t="str">
        <f>IFERROR(VLOOKUP(AD312,AUXILIAR!$A$1:$B$13,2,FALSE)," ")</f>
        <v xml:space="preserve"> </v>
      </c>
    </row>
    <row r="313" spans="1:32" x14ac:dyDescent="0.25">
      <c r="A313" s="259">
        <f t="shared" ref="A313:A318" si="164">YEAR(D313)</f>
        <v>2019</v>
      </c>
      <c r="B313" s="259">
        <f t="shared" ref="B313:B318" si="165">MONTH(D313)</f>
        <v>9</v>
      </c>
      <c r="C313" s="259" t="str">
        <f t="shared" ref="C313:C318" si="166">CONCATENATE("Sem",WEEKNUM(D313))</f>
        <v>Sem36</v>
      </c>
      <c r="D313" s="4">
        <v>43714</v>
      </c>
      <c r="E313" s="4" t="s">
        <v>89</v>
      </c>
      <c r="F313" s="148" t="s">
        <v>86</v>
      </c>
      <c r="G313" s="149" t="s">
        <v>22</v>
      </c>
      <c r="H313" s="149" t="s">
        <v>23</v>
      </c>
      <c r="I313" s="150" t="s">
        <v>87</v>
      </c>
      <c r="J313" s="150" t="s">
        <v>113</v>
      </c>
      <c r="K313" s="149" t="s">
        <v>92</v>
      </c>
      <c r="L313" s="150" t="s">
        <v>346</v>
      </c>
      <c r="M313" s="149" t="s">
        <v>1195</v>
      </c>
      <c r="N313" s="149" t="s">
        <v>1196</v>
      </c>
      <c r="O313" s="150" t="s">
        <v>116</v>
      </c>
      <c r="P313" s="149" t="s">
        <v>1199</v>
      </c>
      <c r="Q313" s="149" t="s">
        <v>1200</v>
      </c>
      <c r="R313" s="151"/>
      <c r="S313" s="152" t="s">
        <v>24</v>
      </c>
      <c r="T313" t="s">
        <v>26</v>
      </c>
      <c r="Y313" s="5" t="s">
        <v>385</v>
      </c>
      <c r="AB313" s="3" t="s">
        <v>75</v>
      </c>
      <c r="AC313" s="654" t="str">
        <f>IFERROR(VLOOKUP(AD313,AUXILIAR!$A$1:$B$13,2,FALSE)," ")</f>
        <v xml:space="preserve"> </v>
      </c>
    </row>
    <row r="314" spans="1:32" x14ac:dyDescent="0.25">
      <c r="A314" s="259">
        <f t="shared" si="164"/>
        <v>2019</v>
      </c>
      <c r="B314" s="259">
        <f t="shared" si="165"/>
        <v>9</v>
      </c>
      <c r="C314" s="259" t="str">
        <f t="shared" si="166"/>
        <v>Sem36</v>
      </c>
      <c r="D314" s="4">
        <v>43714</v>
      </c>
      <c r="E314" s="4" t="s">
        <v>89</v>
      </c>
      <c r="F314" s="148" t="s">
        <v>86</v>
      </c>
      <c r="G314" s="149" t="s">
        <v>22</v>
      </c>
      <c r="H314" s="149" t="s">
        <v>23</v>
      </c>
      <c r="I314" s="150" t="s">
        <v>87</v>
      </c>
      <c r="J314" s="150" t="s">
        <v>113</v>
      </c>
      <c r="K314" s="149" t="s">
        <v>92</v>
      </c>
      <c r="L314" s="150" t="s">
        <v>346</v>
      </c>
      <c r="M314" s="149" t="s">
        <v>1195</v>
      </c>
      <c r="N314" s="149" t="s">
        <v>1196</v>
      </c>
      <c r="O314" s="150" t="s">
        <v>116</v>
      </c>
      <c r="P314" s="149" t="s">
        <v>738</v>
      </c>
      <c r="Q314" s="149" t="s">
        <v>739</v>
      </c>
      <c r="R314" s="151"/>
      <c r="S314" s="152" t="s">
        <v>24</v>
      </c>
      <c r="T314" t="s">
        <v>25</v>
      </c>
      <c r="Y314" s="5" t="s">
        <v>384</v>
      </c>
      <c r="AA314" s="5" t="s">
        <v>1214</v>
      </c>
      <c r="AB314" s="3" t="s">
        <v>21</v>
      </c>
      <c r="AC314" s="654" t="str">
        <f>IFERROR(VLOOKUP(AD314,AUXILIAR!$A$1:$B$13,2,FALSE)," ")</f>
        <v>H</v>
      </c>
      <c r="AD314" s="5" t="s">
        <v>276</v>
      </c>
    </row>
    <row r="315" spans="1:32" x14ac:dyDescent="0.25">
      <c r="A315" s="259">
        <f t="shared" si="164"/>
        <v>2019</v>
      </c>
      <c r="B315" s="259">
        <f t="shared" si="165"/>
        <v>9</v>
      </c>
      <c r="C315" s="259" t="str">
        <f t="shared" si="166"/>
        <v>Sem36</v>
      </c>
      <c r="D315" s="4">
        <v>43714</v>
      </c>
      <c r="E315" s="4" t="s">
        <v>89</v>
      </c>
      <c r="F315" s="148" t="s">
        <v>86</v>
      </c>
      <c r="G315" s="149" t="s">
        <v>22</v>
      </c>
      <c r="H315" s="149" t="s">
        <v>23</v>
      </c>
      <c r="I315" s="150" t="s">
        <v>87</v>
      </c>
      <c r="J315" s="150" t="s">
        <v>113</v>
      </c>
      <c r="K315" s="149" t="s">
        <v>236</v>
      </c>
      <c r="L315" s="150" t="s">
        <v>119</v>
      </c>
      <c r="M315" s="149" t="s">
        <v>1201</v>
      </c>
      <c r="N315" s="149" t="s">
        <v>1202</v>
      </c>
      <c r="O315" s="150" t="s">
        <v>116</v>
      </c>
      <c r="P315" s="149" t="s">
        <v>1160</v>
      </c>
      <c r="Q315" s="149" t="s">
        <v>1161</v>
      </c>
      <c r="R315" s="151"/>
      <c r="S315" s="152" t="s">
        <v>24</v>
      </c>
      <c r="T315" t="s">
        <v>32</v>
      </c>
      <c r="Y315" s="5" t="s">
        <v>386</v>
      </c>
      <c r="AB315" s="3" t="s">
        <v>148</v>
      </c>
      <c r="AC315" s="654" t="str">
        <f>IFERROR(VLOOKUP(AD315,AUXILIAR!$A$1:$B$13,2,FALSE)," ")</f>
        <v xml:space="preserve"> </v>
      </c>
    </row>
    <row r="316" spans="1:32" x14ac:dyDescent="0.25">
      <c r="A316" s="259">
        <f t="shared" si="164"/>
        <v>2019</v>
      </c>
      <c r="B316" s="259">
        <f t="shared" si="165"/>
        <v>9</v>
      </c>
      <c r="C316" s="259" t="str">
        <f t="shared" si="166"/>
        <v>Sem36</v>
      </c>
      <c r="D316" s="4">
        <v>43714</v>
      </c>
      <c r="E316" s="4" t="s">
        <v>89</v>
      </c>
      <c r="F316" s="148" t="s">
        <v>86</v>
      </c>
      <c r="G316" s="149" t="s">
        <v>22</v>
      </c>
      <c r="H316" s="149" t="s">
        <v>23</v>
      </c>
      <c r="I316" s="150" t="s">
        <v>87</v>
      </c>
      <c r="J316" s="150" t="s">
        <v>113</v>
      </c>
      <c r="K316" s="149" t="s">
        <v>236</v>
      </c>
      <c r="L316" s="150" t="s">
        <v>119</v>
      </c>
      <c r="M316" s="149" t="s">
        <v>1201</v>
      </c>
      <c r="N316" s="149" t="s">
        <v>1202</v>
      </c>
      <c r="O316" s="150" t="s">
        <v>116</v>
      </c>
      <c r="P316" s="149" t="s">
        <v>1203</v>
      </c>
      <c r="Q316" s="149" t="s">
        <v>1204</v>
      </c>
      <c r="R316" s="151"/>
      <c r="S316" s="152" t="s">
        <v>24</v>
      </c>
      <c r="T316" t="s">
        <v>30</v>
      </c>
      <c r="Y316" s="5" t="s">
        <v>384</v>
      </c>
      <c r="AA316" s="5" t="s">
        <v>1214</v>
      </c>
      <c r="AB316" s="3" t="s">
        <v>29</v>
      </c>
      <c r="AC316" s="654" t="str">
        <f>IFERROR(VLOOKUP(AD316,AUXILIAR!$A$1:$B$13,2,FALSE)," ")</f>
        <v>J</v>
      </c>
      <c r="AD316" s="5" t="s">
        <v>1121</v>
      </c>
    </row>
    <row r="317" spans="1:32" x14ac:dyDescent="0.25">
      <c r="A317" s="259">
        <f t="shared" si="164"/>
        <v>2019</v>
      </c>
      <c r="B317" s="259">
        <f t="shared" si="165"/>
        <v>9</v>
      </c>
      <c r="C317" s="259" t="str">
        <f t="shared" si="166"/>
        <v>Sem36</v>
      </c>
      <c r="D317" s="4">
        <v>43714</v>
      </c>
      <c r="E317" s="4" t="s">
        <v>89</v>
      </c>
      <c r="F317" s="343" t="s">
        <v>86</v>
      </c>
      <c r="G317" s="344" t="s">
        <v>22</v>
      </c>
      <c r="H317" s="344" t="s">
        <v>23</v>
      </c>
      <c r="I317" s="345" t="s">
        <v>87</v>
      </c>
      <c r="J317" s="345" t="s">
        <v>113</v>
      </c>
      <c r="K317" s="344" t="s">
        <v>236</v>
      </c>
      <c r="L317" s="345" t="s">
        <v>119</v>
      </c>
      <c r="M317" s="344" t="s">
        <v>1201</v>
      </c>
      <c r="N317" s="344" t="s">
        <v>1202</v>
      </c>
      <c r="O317" s="345" t="s">
        <v>116</v>
      </c>
      <c r="P317" s="344" t="s">
        <v>1205</v>
      </c>
      <c r="Q317" s="344" t="s">
        <v>1206</v>
      </c>
      <c r="R317" s="346"/>
      <c r="S317" s="347" t="s">
        <v>24</v>
      </c>
      <c r="T317" t="s">
        <v>26</v>
      </c>
      <c r="Y317" s="5" t="s">
        <v>386</v>
      </c>
      <c r="AB317" s="3" t="s">
        <v>75</v>
      </c>
      <c r="AC317" s="654" t="str">
        <f>IFERROR(VLOOKUP(AD317,AUXILIAR!$A$1:$B$13,2,FALSE)," ")</f>
        <v xml:space="preserve"> </v>
      </c>
    </row>
    <row r="318" spans="1:32" x14ac:dyDescent="0.25">
      <c r="A318" s="3">
        <f t="shared" si="164"/>
        <v>2019</v>
      </c>
      <c r="B318" s="3">
        <f t="shared" si="165"/>
        <v>9</v>
      </c>
      <c r="C318" s="3" t="str">
        <f t="shared" si="166"/>
        <v>Sem37</v>
      </c>
      <c r="D318" s="4">
        <v>43720</v>
      </c>
      <c r="E318" s="4" t="s">
        <v>89</v>
      </c>
      <c r="F318" s="148" t="s">
        <v>86</v>
      </c>
      <c r="G318" s="149" t="s">
        <v>22</v>
      </c>
      <c r="H318" s="149" t="s">
        <v>23</v>
      </c>
      <c r="I318" s="150" t="s">
        <v>87</v>
      </c>
      <c r="J318" s="150" t="s">
        <v>173</v>
      </c>
      <c r="K318" s="149" t="s">
        <v>163</v>
      </c>
      <c r="L318" s="150" t="s">
        <v>155</v>
      </c>
      <c r="M318" s="149" t="s">
        <v>1233</v>
      </c>
      <c r="N318" s="149" t="s">
        <v>1234</v>
      </c>
      <c r="O318" s="150" t="s">
        <v>116</v>
      </c>
      <c r="P318" s="149" t="s">
        <v>970</v>
      </c>
      <c r="Q318" s="149" t="s">
        <v>971</v>
      </c>
      <c r="R318" s="151"/>
      <c r="S318" s="152" t="s">
        <v>24</v>
      </c>
      <c r="T318" t="s">
        <v>25</v>
      </c>
      <c r="Y318" s="5" t="s">
        <v>386</v>
      </c>
      <c r="AB318" s="3" t="s">
        <v>21</v>
      </c>
      <c r="AC318" s="654" t="str">
        <f>IFERROR(VLOOKUP(AD318,AUXILIAR!$A$1:$B$13,2,FALSE)," ")</f>
        <v xml:space="preserve"> </v>
      </c>
    </row>
    <row r="319" spans="1:32" x14ac:dyDescent="0.25">
      <c r="A319" s="259">
        <f t="shared" ref="A319:A325" si="167">YEAR(D319)</f>
        <v>2019</v>
      </c>
      <c r="B319" s="259">
        <f t="shared" ref="B319:B325" si="168">MONTH(D319)</f>
        <v>9</v>
      </c>
      <c r="C319" s="259" t="str">
        <f t="shared" ref="C319:C325" si="169">CONCATENATE("Sem",WEEKNUM(D319))</f>
        <v>Sem37</v>
      </c>
      <c r="D319" s="4">
        <v>43720</v>
      </c>
      <c r="E319" s="4" t="s">
        <v>89</v>
      </c>
      <c r="F319" s="343" t="s">
        <v>86</v>
      </c>
      <c r="G319" s="344" t="s">
        <v>22</v>
      </c>
      <c r="H319" s="344" t="s">
        <v>23</v>
      </c>
      <c r="I319" s="345" t="s">
        <v>87</v>
      </c>
      <c r="J319" s="345" t="s">
        <v>173</v>
      </c>
      <c r="K319" s="344" t="s">
        <v>92</v>
      </c>
      <c r="L319" s="345" t="s">
        <v>155</v>
      </c>
      <c r="M319" s="344" t="s">
        <v>1235</v>
      </c>
      <c r="N319" s="344" t="s">
        <v>1236</v>
      </c>
      <c r="O319" s="345" t="s">
        <v>193</v>
      </c>
      <c r="P319" s="344" t="s">
        <v>1237</v>
      </c>
      <c r="Q319" s="344" t="s">
        <v>1238</v>
      </c>
      <c r="R319" s="346"/>
      <c r="S319" s="347" t="s">
        <v>24</v>
      </c>
      <c r="T319" t="s">
        <v>26</v>
      </c>
      <c r="Y319" s="5" t="s">
        <v>384</v>
      </c>
      <c r="AA319" s="5" t="s">
        <v>1215</v>
      </c>
      <c r="AB319" s="3" t="s">
        <v>75</v>
      </c>
      <c r="AC319" s="654" t="str">
        <f>IFERROR(VLOOKUP(AD319,AUXILIAR!$A$1:$B$13,2,FALSE)," ")</f>
        <v>I</v>
      </c>
      <c r="AD319" s="5" t="s">
        <v>1074</v>
      </c>
    </row>
    <row r="320" spans="1:32" s="544" customFormat="1" x14ac:dyDescent="0.25">
      <c r="A320" s="259">
        <f t="shared" si="167"/>
        <v>2019</v>
      </c>
      <c r="B320" s="259">
        <f t="shared" si="168"/>
        <v>9</v>
      </c>
      <c r="C320" s="259" t="str">
        <f t="shared" si="169"/>
        <v>Sem37</v>
      </c>
      <c r="D320" s="4">
        <v>43721</v>
      </c>
      <c r="E320" s="4" t="s">
        <v>89</v>
      </c>
      <c r="F320" s="148" t="s">
        <v>86</v>
      </c>
      <c r="G320" s="149" t="s">
        <v>22</v>
      </c>
      <c r="H320" s="149" t="s">
        <v>23</v>
      </c>
      <c r="I320" s="150" t="s">
        <v>87</v>
      </c>
      <c r="J320" s="150" t="s">
        <v>113</v>
      </c>
      <c r="K320" s="149" t="s">
        <v>163</v>
      </c>
      <c r="L320" s="150" t="s">
        <v>88</v>
      </c>
      <c r="M320" s="149" t="s">
        <v>1239</v>
      </c>
      <c r="N320" s="149" t="s">
        <v>1240</v>
      </c>
      <c r="O320" s="150" t="s">
        <v>116</v>
      </c>
      <c r="P320" s="149" t="s">
        <v>1160</v>
      </c>
      <c r="Q320" s="149" t="s">
        <v>1161</v>
      </c>
      <c r="R320" s="151"/>
      <c r="S320" s="152" t="s">
        <v>24</v>
      </c>
      <c r="T320" s="545" t="s">
        <v>32</v>
      </c>
      <c r="Y320" s="5" t="s">
        <v>386</v>
      </c>
      <c r="Z320" s="5"/>
      <c r="AA320" s="5"/>
      <c r="AB320" s="259" t="s">
        <v>148</v>
      </c>
      <c r="AC320" s="654" t="str">
        <f>IFERROR(VLOOKUP(AD320,AUXILIAR!$A$1:$B$13,2,FALSE)," ")</f>
        <v xml:space="preserve"> </v>
      </c>
      <c r="AD320" s="5"/>
      <c r="AF320" s="646"/>
    </row>
    <row r="321" spans="1:32" s="544" customFormat="1" x14ac:dyDescent="0.25">
      <c r="A321" s="259">
        <f t="shared" si="167"/>
        <v>2019</v>
      </c>
      <c r="B321" s="259">
        <f t="shared" si="168"/>
        <v>9</v>
      </c>
      <c r="C321" s="259" t="str">
        <f t="shared" si="169"/>
        <v>Sem37</v>
      </c>
      <c r="D321" s="4">
        <v>43721</v>
      </c>
      <c r="E321" s="4" t="s">
        <v>89</v>
      </c>
      <c r="F321" s="148" t="s">
        <v>86</v>
      </c>
      <c r="G321" s="149" t="s">
        <v>22</v>
      </c>
      <c r="H321" s="149" t="s">
        <v>23</v>
      </c>
      <c r="I321" s="150" t="s">
        <v>87</v>
      </c>
      <c r="J321" s="150" t="s">
        <v>113</v>
      </c>
      <c r="K321" s="149" t="s">
        <v>163</v>
      </c>
      <c r="L321" s="150" t="s">
        <v>88</v>
      </c>
      <c r="M321" s="149" t="s">
        <v>1239</v>
      </c>
      <c r="N321" s="149" t="s">
        <v>1240</v>
      </c>
      <c r="O321" s="150" t="s">
        <v>116</v>
      </c>
      <c r="P321" s="149" t="s">
        <v>738</v>
      </c>
      <c r="Q321" s="149" t="s">
        <v>739</v>
      </c>
      <c r="R321" s="151"/>
      <c r="S321" s="152" t="s">
        <v>24</v>
      </c>
      <c r="T321" s="545" t="s">
        <v>25</v>
      </c>
      <c r="Y321" s="5" t="s">
        <v>384</v>
      </c>
      <c r="Z321" s="5"/>
      <c r="AA321" s="5" t="s">
        <v>1214</v>
      </c>
      <c r="AB321" s="259" t="s">
        <v>21</v>
      </c>
      <c r="AC321" s="654" t="str">
        <f>IFERROR(VLOOKUP(AD321,AUXILIAR!$A$1:$B$13,2,FALSE)," ")</f>
        <v>B</v>
      </c>
      <c r="AD321" s="5" t="s">
        <v>160</v>
      </c>
      <c r="AF321" s="646"/>
    </row>
    <row r="322" spans="1:32" s="544" customFormat="1" x14ac:dyDescent="0.25">
      <c r="A322" s="259">
        <f t="shared" si="167"/>
        <v>2019</v>
      </c>
      <c r="B322" s="259">
        <f t="shared" si="168"/>
        <v>9</v>
      </c>
      <c r="C322" s="259" t="str">
        <f t="shared" si="169"/>
        <v>Sem37</v>
      </c>
      <c r="D322" s="4">
        <v>43721</v>
      </c>
      <c r="E322" s="4" t="s">
        <v>89</v>
      </c>
      <c r="F322" s="148" t="s">
        <v>86</v>
      </c>
      <c r="G322" s="149" t="s">
        <v>22</v>
      </c>
      <c r="H322" s="149" t="s">
        <v>23</v>
      </c>
      <c r="I322" s="150" t="s">
        <v>87</v>
      </c>
      <c r="J322" s="150" t="s">
        <v>113</v>
      </c>
      <c r="K322" s="149" t="s">
        <v>92</v>
      </c>
      <c r="L322" s="150" t="s">
        <v>119</v>
      </c>
      <c r="M322" s="149" t="s">
        <v>1241</v>
      </c>
      <c r="N322" s="149" t="s">
        <v>1242</v>
      </c>
      <c r="O322" s="150" t="s">
        <v>116</v>
      </c>
      <c r="P322" s="149" t="s">
        <v>1243</v>
      </c>
      <c r="Q322" s="149" t="s">
        <v>1244</v>
      </c>
      <c r="R322" s="151"/>
      <c r="S322" s="152" t="s">
        <v>24</v>
      </c>
      <c r="T322" s="545" t="s">
        <v>26</v>
      </c>
      <c r="Y322" s="5" t="s">
        <v>385</v>
      </c>
      <c r="Z322" s="5"/>
      <c r="AA322" s="5"/>
      <c r="AB322" s="259" t="s">
        <v>75</v>
      </c>
      <c r="AC322" s="654" t="str">
        <f>IFERROR(VLOOKUP(AD322,AUXILIAR!$A$1:$B$13,2,FALSE)," ")</f>
        <v xml:space="preserve"> </v>
      </c>
      <c r="AD322" s="5"/>
      <c r="AF322" s="646"/>
    </row>
    <row r="323" spans="1:32" s="544" customFormat="1" x14ac:dyDescent="0.25">
      <c r="A323" s="259">
        <f t="shared" si="167"/>
        <v>2019</v>
      </c>
      <c r="B323" s="259">
        <f t="shared" si="168"/>
        <v>9</v>
      </c>
      <c r="C323" s="259" t="str">
        <f t="shared" si="169"/>
        <v>Sem37</v>
      </c>
      <c r="D323" s="4">
        <v>43721</v>
      </c>
      <c r="E323" s="4" t="s">
        <v>89</v>
      </c>
      <c r="F323" s="343" t="s">
        <v>86</v>
      </c>
      <c r="G323" s="344" t="s">
        <v>22</v>
      </c>
      <c r="H323" s="344" t="s">
        <v>23</v>
      </c>
      <c r="I323" s="345" t="s">
        <v>87</v>
      </c>
      <c r="J323" s="345" t="s">
        <v>113</v>
      </c>
      <c r="K323" s="344" t="s">
        <v>92</v>
      </c>
      <c r="L323" s="345" t="s">
        <v>119</v>
      </c>
      <c r="M323" s="344" t="s">
        <v>1241</v>
      </c>
      <c r="N323" s="344" t="s">
        <v>1242</v>
      </c>
      <c r="O323" s="345" t="s">
        <v>116</v>
      </c>
      <c r="P323" s="344" t="s">
        <v>1245</v>
      </c>
      <c r="Q323" s="344" t="s">
        <v>1246</v>
      </c>
      <c r="R323" s="346"/>
      <c r="S323" s="347" t="s">
        <v>231</v>
      </c>
      <c r="T323" s="546" t="s">
        <v>25</v>
      </c>
      <c r="Y323" s="5" t="s">
        <v>385</v>
      </c>
      <c r="Z323" s="5"/>
      <c r="AA323" s="5"/>
      <c r="AB323" s="259" t="s">
        <v>75</v>
      </c>
      <c r="AC323" s="654" t="str">
        <f>IFERROR(VLOOKUP(AD323,AUXILIAR!$A$1:$B$13,2,FALSE)," ")</f>
        <v xml:space="preserve"> </v>
      </c>
      <c r="AD323" s="5"/>
      <c r="AF323" s="646"/>
    </row>
    <row r="324" spans="1:32" x14ac:dyDescent="0.25">
      <c r="A324" s="3">
        <f t="shared" si="167"/>
        <v>2019</v>
      </c>
      <c r="B324" s="3">
        <f t="shared" si="168"/>
        <v>9</v>
      </c>
      <c r="C324" s="3" t="str">
        <f t="shared" si="169"/>
        <v>Sem38</v>
      </c>
      <c r="D324" s="4">
        <v>43724</v>
      </c>
      <c r="E324" s="4" t="s">
        <v>89</v>
      </c>
      <c r="F324" s="3" t="s">
        <v>86</v>
      </c>
      <c r="G324" t="s">
        <v>22</v>
      </c>
      <c r="H324" t="s">
        <v>23</v>
      </c>
      <c r="I324" t="s">
        <v>87</v>
      </c>
      <c r="J324" t="s">
        <v>113</v>
      </c>
      <c r="K324" t="s">
        <v>92</v>
      </c>
      <c r="L324" t="s">
        <v>119</v>
      </c>
      <c r="M324" s="117" t="s">
        <v>1247</v>
      </c>
      <c r="N324" t="s">
        <v>1248</v>
      </c>
      <c r="O324" t="s">
        <v>116</v>
      </c>
      <c r="P324" t="s">
        <v>1160</v>
      </c>
      <c r="Q324" t="s">
        <v>1161</v>
      </c>
      <c r="S324" s="482" t="s">
        <v>24</v>
      </c>
      <c r="T324" s="548" t="s">
        <v>32</v>
      </c>
      <c r="Y324" s="5" t="s">
        <v>386</v>
      </c>
      <c r="AB324" s="3" t="s">
        <v>148</v>
      </c>
      <c r="AC324" s="654" t="str">
        <f>IFERROR(VLOOKUP(AD324,AUXILIAR!$A$1:$B$13,2,FALSE)," ")</f>
        <v xml:space="preserve"> </v>
      </c>
    </row>
    <row r="325" spans="1:32" x14ac:dyDescent="0.25">
      <c r="A325" s="3">
        <f t="shared" si="167"/>
        <v>2019</v>
      </c>
      <c r="B325" s="3">
        <f t="shared" si="168"/>
        <v>9</v>
      </c>
      <c r="C325" s="3" t="str">
        <f t="shared" si="169"/>
        <v>Sem38</v>
      </c>
      <c r="D325" s="4">
        <v>43725</v>
      </c>
      <c r="E325" s="4" t="s">
        <v>89</v>
      </c>
      <c r="F325" s="148" t="s">
        <v>86</v>
      </c>
      <c r="G325" s="149" t="s">
        <v>22</v>
      </c>
      <c r="H325" s="149" t="s">
        <v>23</v>
      </c>
      <c r="I325" s="150" t="s">
        <v>87</v>
      </c>
      <c r="J325" s="150" t="s">
        <v>173</v>
      </c>
      <c r="K325" s="149" t="s">
        <v>163</v>
      </c>
      <c r="L325" s="150" t="s">
        <v>119</v>
      </c>
      <c r="M325" s="149" t="s">
        <v>1253</v>
      </c>
      <c r="N325" s="149" t="s">
        <v>1254</v>
      </c>
      <c r="O325" s="150" t="s">
        <v>116</v>
      </c>
      <c r="P325" s="149" t="s">
        <v>1255</v>
      </c>
      <c r="Q325" s="149" t="s">
        <v>1256</v>
      </c>
      <c r="R325" s="151"/>
      <c r="S325" s="152" t="s">
        <v>24</v>
      </c>
      <c r="T325" s="578" t="s">
        <v>25</v>
      </c>
      <c r="Y325" s="5" t="s">
        <v>384</v>
      </c>
      <c r="AA325" s="5" t="s">
        <v>1215</v>
      </c>
      <c r="AB325" s="3" t="s">
        <v>21</v>
      </c>
      <c r="AC325" s="654" t="str">
        <f>IFERROR(VLOOKUP(AD325,AUXILIAR!$A$1:$B$13,2,FALSE)," ")</f>
        <v>I</v>
      </c>
      <c r="AD325" s="5" t="s">
        <v>1074</v>
      </c>
    </row>
    <row r="326" spans="1:32" x14ac:dyDescent="0.25">
      <c r="A326" s="259">
        <f t="shared" ref="A326:A328" si="170">YEAR(D326)</f>
        <v>2019</v>
      </c>
      <c r="B326" s="259">
        <f t="shared" ref="B326:B328" si="171">MONTH(D326)</f>
        <v>9</v>
      </c>
      <c r="C326" s="259" t="str">
        <f t="shared" ref="C326:C328" si="172">CONCATENATE("Sem",WEEKNUM(D326))</f>
        <v>Sem38</v>
      </c>
      <c r="D326" s="4">
        <v>43725</v>
      </c>
      <c r="E326" s="4" t="s">
        <v>89</v>
      </c>
      <c r="F326" s="148" t="s">
        <v>86</v>
      </c>
      <c r="G326" s="149" t="s">
        <v>22</v>
      </c>
      <c r="H326" s="149" t="s">
        <v>23</v>
      </c>
      <c r="I326" s="150" t="s">
        <v>87</v>
      </c>
      <c r="J326" s="150" t="s">
        <v>173</v>
      </c>
      <c r="K326" s="149" t="s">
        <v>236</v>
      </c>
      <c r="L326" s="150" t="s">
        <v>88</v>
      </c>
      <c r="M326" s="149" t="s">
        <v>1257</v>
      </c>
      <c r="N326" s="149" t="s">
        <v>1258</v>
      </c>
      <c r="O326" s="150" t="s">
        <v>116</v>
      </c>
      <c r="P326" s="149" t="s">
        <v>1072</v>
      </c>
      <c r="Q326" s="149" t="s">
        <v>1073</v>
      </c>
      <c r="R326" s="151"/>
      <c r="S326" s="152" t="s">
        <v>24</v>
      </c>
      <c r="T326" s="578" t="s">
        <v>26</v>
      </c>
      <c r="Y326" s="5" t="s">
        <v>384</v>
      </c>
      <c r="AA326" s="5" t="s">
        <v>1215</v>
      </c>
      <c r="AB326" s="3" t="s">
        <v>75</v>
      </c>
      <c r="AC326" s="654" t="str">
        <f>IFERROR(VLOOKUP(AD326,AUXILIAR!$A$1:$B$13,2,FALSE)," ")</f>
        <v>I</v>
      </c>
      <c r="AD326" s="5" t="s">
        <v>1074</v>
      </c>
    </row>
    <row r="327" spans="1:32" x14ac:dyDescent="0.25">
      <c r="A327" s="259">
        <f t="shared" si="170"/>
        <v>2019</v>
      </c>
      <c r="B327" s="259">
        <f t="shared" si="171"/>
        <v>9</v>
      </c>
      <c r="C327" s="259" t="str">
        <f t="shared" si="172"/>
        <v>Sem38</v>
      </c>
      <c r="D327" s="4">
        <v>43725</v>
      </c>
      <c r="E327" s="4" t="s">
        <v>89</v>
      </c>
      <c r="F327" s="343" t="s">
        <v>86</v>
      </c>
      <c r="G327" s="344" t="s">
        <v>22</v>
      </c>
      <c r="H327" s="344" t="s">
        <v>23</v>
      </c>
      <c r="I327" s="345" t="s">
        <v>87</v>
      </c>
      <c r="J327" s="345" t="s">
        <v>173</v>
      </c>
      <c r="K327" s="344" t="s">
        <v>236</v>
      </c>
      <c r="L327" s="345" t="s">
        <v>88</v>
      </c>
      <c r="M327" s="344" t="s">
        <v>1257</v>
      </c>
      <c r="N327" s="344" t="s">
        <v>1258</v>
      </c>
      <c r="O327" s="345" t="s">
        <v>116</v>
      </c>
      <c r="P327" s="344" t="s">
        <v>409</v>
      </c>
      <c r="Q327" s="344" t="s">
        <v>410</v>
      </c>
      <c r="R327" s="346"/>
      <c r="S327" s="347" t="s">
        <v>24</v>
      </c>
      <c r="T327" s="578" t="s">
        <v>32</v>
      </c>
      <c r="Y327" s="5" t="s">
        <v>386</v>
      </c>
      <c r="AB327" s="3" t="s">
        <v>148</v>
      </c>
      <c r="AC327" s="654" t="str">
        <f>IFERROR(VLOOKUP(AD327,AUXILIAR!$A$1:$B$13,2,FALSE)," ")</f>
        <v xml:space="preserve"> </v>
      </c>
    </row>
    <row r="328" spans="1:32" x14ac:dyDescent="0.25">
      <c r="A328" s="3">
        <f t="shared" si="170"/>
        <v>2019</v>
      </c>
      <c r="B328" s="3">
        <f t="shared" si="171"/>
        <v>9</v>
      </c>
      <c r="C328" s="3" t="str">
        <f t="shared" si="172"/>
        <v>Sem38</v>
      </c>
      <c r="D328" s="4">
        <v>43726</v>
      </c>
      <c r="E328" s="4" t="s">
        <v>89</v>
      </c>
      <c r="F328" s="148" t="s">
        <v>86</v>
      </c>
      <c r="G328" s="149" t="s">
        <v>22</v>
      </c>
      <c r="H328" s="149" t="s">
        <v>23</v>
      </c>
      <c r="I328" s="150" t="s">
        <v>87</v>
      </c>
      <c r="J328" s="150" t="s">
        <v>113</v>
      </c>
      <c r="K328" s="149" t="s">
        <v>163</v>
      </c>
      <c r="L328" s="150" t="s">
        <v>88</v>
      </c>
      <c r="M328" s="149" t="s">
        <v>1259</v>
      </c>
      <c r="N328" s="149" t="s">
        <v>1260</v>
      </c>
      <c r="O328" s="150" t="s">
        <v>116</v>
      </c>
      <c r="P328" s="149" t="s">
        <v>1261</v>
      </c>
      <c r="Q328" s="149" t="s">
        <v>1262</v>
      </c>
      <c r="R328" s="151"/>
      <c r="S328" s="152" t="s">
        <v>24</v>
      </c>
      <c r="T328" s="578" t="s">
        <v>32</v>
      </c>
      <c r="Y328" s="5" t="s">
        <v>384</v>
      </c>
      <c r="AA328" s="5" t="s">
        <v>1213</v>
      </c>
      <c r="AB328" s="3" t="s">
        <v>148</v>
      </c>
      <c r="AC328" s="654" t="str">
        <f>IFERROR(VLOOKUP(AD328,AUXILIAR!$A$1:$B$13,2,FALSE)," ")</f>
        <v>D</v>
      </c>
      <c r="AD328" s="5" t="s">
        <v>128</v>
      </c>
    </row>
    <row r="329" spans="1:32" x14ac:dyDescent="0.25">
      <c r="A329" s="259">
        <f t="shared" ref="A329:A330" si="173">YEAR(D329)</f>
        <v>2019</v>
      </c>
      <c r="B329" s="259">
        <f t="shared" ref="B329:B330" si="174">MONTH(D329)</f>
        <v>9</v>
      </c>
      <c r="C329" s="259" t="str">
        <f t="shared" ref="C329:C330" si="175">CONCATENATE("Sem",WEEKNUM(D329))</f>
        <v>Sem38</v>
      </c>
      <c r="D329" s="4">
        <v>43726</v>
      </c>
      <c r="E329" s="4" t="s">
        <v>89</v>
      </c>
      <c r="F329" s="343" t="s">
        <v>86</v>
      </c>
      <c r="G329" s="344" t="s">
        <v>22</v>
      </c>
      <c r="H329" s="344" t="s">
        <v>23</v>
      </c>
      <c r="I329" s="345" t="s">
        <v>87</v>
      </c>
      <c r="J329" s="345" t="s">
        <v>113</v>
      </c>
      <c r="K329" s="344" t="s">
        <v>92</v>
      </c>
      <c r="L329" s="345" t="s">
        <v>174</v>
      </c>
      <c r="M329" s="344" t="s">
        <v>1263</v>
      </c>
      <c r="N329" s="344" t="s">
        <v>1264</v>
      </c>
      <c r="O329" s="345" t="s">
        <v>116</v>
      </c>
      <c r="P329" s="344" t="s">
        <v>1265</v>
      </c>
      <c r="Q329" s="344" t="s">
        <v>1266</v>
      </c>
      <c r="R329" s="346"/>
      <c r="S329" s="347" t="s">
        <v>24</v>
      </c>
      <c r="T329" s="578" t="s">
        <v>26</v>
      </c>
      <c r="Y329" s="5" t="s">
        <v>385</v>
      </c>
      <c r="AB329" s="3" t="s">
        <v>75</v>
      </c>
      <c r="AC329" s="654" t="str">
        <f>IFERROR(VLOOKUP(AD329,AUXILIAR!$A$1:$B$13,2,FALSE)," ")</f>
        <v xml:space="preserve"> </v>
      </c>
    </row>
    <row r="330" spans="1:32" x14ac:dyDescent="0.25">
      <c r="A330" s="3">
        <f t="shared" si="173"/>
        <v>2019</v>
      </c>
      <c r="B330" s="3">
        <f t="shared" si="174"/>
        <v>9</v>
      </c>
      <c r="C330" s="3" t="str">
        <f t="shared" si="175"/>
        <v>Sem38</v>
      </c>
      <c r="D330" s="4">
        <v>43727</v>
      </c>
      <c r="E330" s="4" t="s">
        <v>89</v>
      </c>
      <c r="F330" s="148" t="s">
        <v>86</v>
      </c>
      <c r="G330" s="149" t="s">
        <v>22</v>
      </c>
      <c r="H330" s="149" t="s">
        <v>23</v>
      </c>
      <c r="I330" s="150" t="s">
        <v>87</v>
      </c>
      <c r="J330" s="150" t="s">
        <v>113</v>
      </c>
      <c r="K330" s="149" t="s">
        <v>236</v>
      </c>
      <c r="L330" s="150" t="s">
        <v>155</v>
      </c>
      <c r="M330" s="149" t="s">
        <v>1267</v>
      </c>
      <c r="N330" s="149" t="s">
        <v>1268</v>
      </c>
      <c r="O330" s="150" t="s">
        <v>193</v>
      </c>
      <c r="P330" s="149" t="s">
        <v>1269</v>
      </c>
      <c r="Q330" s="149" t="s">
        <v>1270</v>
      </c>
      <c r="R330" s="151"/>
      <c r="S330" s="152" t="s">
        <v>24</v>
      </c>
      <c r="T330" s="578" t="s">
        <v>25</v>
      </c>
      <c r="Y330" s="5" t="s">
        <v>385</v>
      </c>
      <c r="AB330" s="3" t="s">
        <v>148</v>
      </c>
      <c r="AC330" s="654" t="str">
        <f>IFERROR(VLOOKUP(AD330,AUXILIAR!$A$1:$B$13,2,FALSE)," ")</f>
        <v xml:space="preserve"> </v>
      </c>
    </row>
    <row r="331" spans="1:32" x14ac:dyDescent="0.25">
      <c r="A331" s="259">
        <f t="shared" ref="A331:A349" si="176">YEAR(D331)</f>
        <v>2019</v>
      </c>
      <c r="B331" s="259">
        <f t="shared" ref="B331:B336" si="177">MONTH(D331)</f>
        <v>9</v>
      </c>
      <c r="C331" s="259" t="str">
        <f t="shared" ref="C331:C336" si="178">CONCATENATE("Sem",WEEKNUM(D331))</f>
        <v>Sem38</v>
      </c>
      <c r="D331" s="4">
        <v>43727</v>
      </c>
      <c r="E331" s="4" t="s">
        <v>89</v>
      </c>
      <c r="F331" s="148" t="s">
        <v>86</v>
      </c>
      <c r="G331" s="149" t="s">
        <v>22</v>
      </c>
      <c r="H331" s="149" t="s">
        <v>23</v>
      </c>
      <c r="I331" s="150" t="s">
        <v>87</v>
      </c>
      <c r="J331" s="150" t="s">
        <v>113</v>
      </c>
      <c r="K331" s="149" t="s">
        <v>236</v>
      </c>
      <c r="L331" s="150" t="s">
        <v>155</v>
      </c>
      <c r="M331" s="149" t="s">
        <v>1267</v>
      </c>
      <c r="N331" s="149" t="s">
        <v>1268</v>
      </c>
      <c r="O331" s="150" t="s">
        <v>193</v>
      </c>
      <c r="P331" s="149" t="s">
        <v>860</v>
      </c>
      <c r="Q331" s="149" t="s">
        <v>861</v>
      </c>
      <c r="R331" s="151"/>
      <c r="S331" s="152" t="s">
        <v>24</v>
      </c>
      <c r="T331" s="578" t="s">
        <v>27</v>
      </c>
      <c r="Y331" s="5" t="s">
        <v>384</v>
      </c>
      <c r="AA331" s="5" t="s">
        <v>1214</v>
      </c>
      <c r="AB331" s="3" t="s">
        <v>148</v>
      </c>
      <c r="AC331" s="654" t="str">
        <f>IFERROR(VLOOKUP(AD331,AUXILIAR!$A$1:$B$13,2,FALSE)," ")</f>
        <v>B</v>
      </c>
      <c r="AD331" s="5" t="s">
        <v>160</v>
      </c>
    </row>
    <row r="332" spans="1:32" x14ac:dyDescent="0.25">
      <c r="A332" s="259">
        <f t="shared" si="176"/>
        <v>2019</v>
      </c>
      <c r="B332" s="259">
        <f t="shared" si="177"/>
        <v>9</v>
      </c>
      <c r="C332" s="259" t="str">
        <f t="shared" si="178"/>
        <v>Sem38</v>
      </c>
      <c r="D332" s="4">
        <v>43727</v>
      </c>
      <c r="E332" s="4" t="s">
        <v>89</v>
      </c>
      <c r="F332" s="148" t="s">
        <v>86</v>
      </c>
      <c r="G332" s="149" t="s">
        <v>22</v>
      </c>
      <c r="H332" s="149" t="s">
        <v>23</v>
      </c>
      <c r="I332" s="150" t="s">
        <v>87</v>
      </c>
      <c r="J332" s="150" t="s">
        <v>113</v>
      </c>
      <c r="K332" s="149" t="s">
        <v>236</v>
      </c>
      <c r="L332" s="150" t="s">
        <v>155</v>
      </c>
      <c r="M332" s="149" t="s">
        <v>1267</v>
      </c>
      <c r="N332" s="149" t="s">
        <v>1268</v>
      </c>
      <c r="O332" s="150" t="s">
        <v>193</v>
      </c>
      <c r="P332" s="149" t="s">
        <v>1271</v>
      </c>
      <c r="Q332" s="149" t="s">
        <v>1272</v>
      </c>
      <c r="R332" s="151"/>
      <c r="S332" s="152" t="s">
        <v>24</v>
      </c>
      <c r="T332" s="578" t="s">
        <v>26</v>
      </c>
      <c r="Y332" s="5" t="s">
        <v>386</v>
      </c>
      <c r="AB332" s="3" t="s">
        <v>75</v>
      </c>
      <c r="AC332" s="654" t="str">
        <f>IFERROR(VLOOKUP(AD332,AUXILIAR!$A$1:$B$13,2,FALSE)," ")</f>
        <v xml:space="preserve"> </v>
      </c>
    </row>
    <row r="333" spans="1:32" x14ac:dyDescent="0.25">
      <c r="A333" s="259">
        <f t="shared" si="176"/>
        <v>2019</v>
      </c>
      <c r="B333" s="259">
        <f t="shared" si="177"/>
        <v>9</v>
      </c>
      <c r="C333" s="259" t="str">
        <f t="shared" si="178"/>
        <v>Sem38</v>
      </c>
      <c r="D333" s="4">
        <v>43727</v>
      </c>
      <c r="E333" s="4" t="s">
        <v>89</v>
      </c>
      <c r="F333" s="148" t="s">
        <v>86</v>
      </c>
      <c r="G333" s="149" t="s">
        <v>22</v>
      </c>
      <c r="H333" s="149" t="s">
        <v>23</v>
      </c>
      <c r="I333" s="150" t="s">
        <v>87</v>
      </c>
      <c r="J333" s="150" t="s">
        <v>113</v>
      </c>
      <c r="K333" s="149" t="s">
        <v>92</v>
      </c>
      <c r="L333" s="150" t="s">
        <v>88</v>
      </c>
      <c r="M333" s="149" t="s">
        <v>1273</v>
      </c>
      <c r="N333" s="149" t="s">
        <v>1274</v>
      </c>
      <c r="O333" s="150" t="s">
        <v>1275</v>
      </c>
      <c r="P333" s="149" t="s">
        <v>854</v>
      </c>
      <c r="Q333" s="149" t="s">
        <v>855</v>
      </c>
      <c r="R333" s="151"/>
      <c r="S333" s="152" t="s">
        <v>24</v>
      </c>
      <c r="T333" t="s">
        <v>32</v>
      </c>
      <c r="Y333" s="5" t="s">
        <v>385</v>
      </c>
      <c r="AB333" s="3" t="s">
        <v>76</v>
      </c>
      <c r="AC333" s="654" t="str">
        <f>IFERROR(VLOOKUP(AD333,AUXILIAR!$A$1:$B$13,2,FALSE)," ")</f>
        <v xml:space="preserve"> </v>
      </c>
    </row>
    <row r="334" spans="1:32" x14ac:dyDescent="0.25">
      <c r="A334" s="259">
        <f t="shared" si="176"/>
        <v>2019</v>
      </c>
      <c r="B334" s="259">
        <f t="shared" si="177"/>
        <v>9</v>
      </c>
      <c r="C334" s="259" t="str">
        <f t="shared" si="178"/>
        <v>Sem38</v>
      </c>
      <c r="D334" s="4">
        <v>43727</v>
      </c>
      <c r="E334" s="4" t="s">
        <v>89</v>
      </c>
      <c r="F334" s="148" t="s">
        <v>86</v>
      </c>
      <c r="G334" s="149" t="s">
        <v>22</v>
      </c>
      <c r="H334" s="149" t="s">
        <v>23</v>
      </c>
      <c r="I334" s="150" t="s">
        <v>87</v>
      </c>
      <c r="J334" s="150" t="s">
        <v>113</v>
      </c>
      <c r="K334" s="149" t="s">
        <v>92</v>
      </c>
      <c r="L334" s="150" t="s">
        <v>88</v>
      </c>
      <c r="M334" s="149" t="s">
        <v>1273</v>
      </c>
      <c r="N334" s="149" t="s">
        <v>1274</v>
      </c>
      <c r="O334" s="150" t="s">
        <v>1275</v>
      </c>
      <c r="P334" s="149" t="s">
        <v>914</v>
      </c>
      <c r="Q334" s="149" t="s">
        <v>915</v>
      </c>
      <c r="R334" s="151"/>
      <c r="S334" s="152" t="s">
        <v>24</v>
      </c>
      <c r="T334" s="578" t="s">
        <v>26</v>
      </c>
      <c r="Y334" s="5" t="s">
        <v>386</v>
      </c>
      <c r="AB334" s="3" t="s">
        <v>75</v>
      </c>
      <c r="AC334" s="654" t="str">
        <f>IFERROR(VLOOKUP(AD334,AUXILIAR!$A$1:$B$13,2,FALSE)," ")</f>
        <v xml:space="preserve"> </v>
      </c>
    </row>
    <row r="335" spans="1:32" x14ac:dyDescent="0.25">
      <c r="A335" s="259">
        <f t="shared" si="176"/>
        <v>2019</v>
      </c>
      <c r="B335" s="259">
        <f t="shared" si="177"/>
        <v>9</v>
      </c>
      <c r="C335" s="259" t="str">
        <f t="shared" si="178"/>
        <v>Sem38</v>
      </c>
      <c r="D335" s="4">
        <v>43727</v>
      </c>
      <c r="E335" s="4" t="s">
        <v>89</v>
      </c>
      <c r="F335" s="343" t="s">
        <v>86</v>
      </c>
      <c r="G335" s="344" t="s">
        <v>22</v>
      </c>
      <c r="H335" s="344" t="s">
        <v>23</v>
      </c>
      <c r="I335" s="345" t="s">
        <v>87</v>
      </c>
      <c r="J335" s="345" t="s">
        <v>113</v>
      </c>
      <c r="K335" s="344" t="s">
        <v>92</v>
      </c>
      <c r="L335" s="345" t="s">
        <v>88</v>
      </c>
      <c r="M335" s="344" t="s">
        <v>1273</v>
      </c>
      <c r="N335" s="344" t="s">
        <v>1274</v>
      </c>
      <c r="O335" s="345" t="s">
        <v>1275</v>
      </c>
      <c r="P335" s="344" t="s">
        <v>1276</v>
      </c>
      <c r="Q335" s="344" t="s">
        <v>1277</v>
      </c>
      <c r="R335" s="346"/>
      <c r="S335" s="347" t="s">
        <v>24</v>
      </c>
      <c r="T335" t="s">
        <v>27</v>
      </c>
      <c r="Y335" s="5" t="s">
        <v>385</v>
      </c>
      <c r="AB335" s="3" t="s">
        <v>275</v>
      </c>
      <c r="AC335" s="654" t="str">
        <f>IFERROR(VLOOKUP(AD335,AUXILIAR!$A$1:$B$13,2,FALSE)," ")</f>
        <v xml:space="preserve"> </v>
      </c>
    </row>
    <row r="336" spans="1:32" x14ac:dyDescent="0.25">
      <c r="A336" s="3">
        <f t="shared" si="176"/>
        <v>2019</v>
      </c>
      <c r="B336" s="3">
        <f t="shared" si="177"/>
        <v>9</v>
      </c>
      <c r="C336" s="3" t="str">
        <f t="shared" si="178"/>
        <v>Sem38</v>
      </c>
      <c r="D336" s="4">
        <v>43728</v>
      </c>
      <c r="E336" s="4" t="s">
        <v>89</v>
      </c>
      <c r="F336" s="148" t="s">
        <v>86</v>
      </c>
      <c r="G336" s="149" t="s">
        <v>22</v>
      </c>
      <c r="H336" s="149" t="s">
        <v>23</v>
      </c>
      <c r="I336" s="150" t="s">
        <v>87</v>
      </c>
      <c r="J336" s="150" t="s">
        <v>173</v>
      </c>
      <c r="K336" s="149" t="s">
        <v>163</v>
      </c>
      <c r="L336" s="150" t="s">
        <v>88</v>
      </c>
      <c r="M336" s="149" t="s">
        <v>1278</v>
      </c>
      <c r="N336" s="149" t="s">
        <v>1279</v>
      </c>
      <c r="O336" s="150" t="s">
        <v>152</v>
      </c>
      <c r="P336" s="149" t="s">
        <v>1102</v>
      </c>
      <c r="Q336" s="149" t="s">
        <v>1103</v>
      </c>
      <c r="R336" s="151"/>
      <c r="S336" s="152" t="s">
        <v>24</v>
      </c>
      <c r="T336" s="578" t="s">
        <v>25</v>
      </c>
      <c r="Y336" s="5" t="s">
        <v>384</v>
      </c>
      <c r="AA336" s="5" t="s">
        <v>1215</v>
      </c>
      <c r="AB336" s="3" t="s">
        <v>21</v>
      </c>
      <c r="AC336" s="654" t="str">
        <f>IFERROR(VLOOKUP(AD336,AUXILIAR!$A$1:$B$13,2,FALSE)," ")</f>
        <v>I</v>
      </c>
      <c r="AD336" s="5" t="s">
        <v>1074</v>
      </c>
    </row>
    <row r="337" spans="1:30" x14ac:dyDescent="0.25">
      <c r="A337" s="259">
        <f t="shared" si="176"/>
        <v>2019</v>
      </c>
      <c r="B337" s="259">
        <f t="shared" ref="B337:B339" si="179">MONTH(D337)</f>
        <v>9</v>
      </c>
      <c r="C337" s="259" t="str">
        <f t="shared" ref="C337:C339" si="180">CONCATENATE("Sem",WEEKNUM(D337))</f>
        <v>Sem38</v>
      </c>
      <c r="D337" s="4">
        <v>43728</v>
      </c>
      <c r="E337" s="4" t="s">
        <v>89</v>
      </c>
      <c r="F337" s="148" t="s">
        <v>86</v>
      </c>
      <c r="G337" s="149" t="s">
        <v>22</v>
      </c>
      <c r="H337" s="149" t="s">
        <v>23</v>
      </c>
      <c r="I337" s="150" t="s">
        <v>87</v>
      </c>
      <c r="J337" s="150" t="s">
        <v>173</v>
      </c>
      <c r="K337" s="149" t="s">
        <v>236</v>
      </c>
      <c r="L337" s="150" t="s">
        <v>119</v>
      </c>
      <c r="M337" s="149" t="s">
        <v>1280</v>
      </c>
      <c r="N337" s="149" t="s">
        <v>1281</v>
      </c>
      <c r="O337" s="150" t="s">
        <v>116</v>
      </c>
      <c r="P337" s="149" t="s">
        <v>1160</v>
      </c>
      <c r="Q337" s="149" t="s">
        <v>1161</v>
      </c>
      <c r="R337" s="151"/>
      <c r="S337" s="152" t="s">
        <v>24</v>
      </c>
      <c r="T337" t="s">
        <v>32</v>
      </c>
      <c r="Y337" s="5" t="s">
        <v>386</v>
      </c>
      <c r="AB337" s="3" t="s">
        <v>148</v>
      </c>
      <c r="AC337" s="654" t="str">
        <f>IFERROR(VLOOKUP(AD337,AUXILIAR!$A$1:$B$13,2,FALSE)," ")</f>
        <v xml:space="preserve"> </v>
      </c>
    </row>
    <row r="338" spans="1:30" x14ac:dyDescent="0.25">
      <c r="A338" s="259">
        <f t="shared" si="176"/>
        <v>2019</v>
      </c>
      <c r="B338" s="3">
        <f t="shared" si="179"/>
        <v>9</v>
      </c>
      <c r="C338" s="3" t="str">
        <f t="shared" si="180"/>
        <v>Sem39</v>
      </c>
      <c r="D338" s="4">
        <v>43731</v>
      </c>
      <c r="E338" s="4" t="s">
        <v>89</v>
      </c>
      <c r="F338" s="343" t="s">
        <v>86</v>
      </c>
      <c r="G338" s="344" t="s">
        <v>22</v>
      </c>
      <c r="H338" s="344" t="s">
        <v>23</v>
      </c>
      <c r="I338" s="345" t="s">
        <v>87</v>
      </c>
      <c r="J338" s="345" t="s">
        <v>113</v>
      </c>
      <c r="K338" s="344" t="s">
        <v>163</v>
      </c>
      <c r="L338" s="345" t="s">
        <v>88</v>
      </c>
      <c r="M338" s="344" t="s">
        <v>1282</v>
      </c>
      <c r="N338" s="344" t="s">
        <v>1283</v>
      </c>
      <c r="O338" s="345" t="s">
        <v>134</v>
      </c>
      <c r="P338" s="344" t="s">
        <v>1102</v>
      </c>
      <c r="Q338" s="344" t="s">
        <v>1103</v>
      </c>
      <c r="R338" s="346"/>
      <c r="S338" s="347" t="s">
        <v>24</v>
      </c>
      <c r="T338" s="578" t="s">
        <v>25</v>
      </c>
      <c r="Y338" s="5" t="s">
        <v>384</v>
      </c>
      <c r="AA338" s="5" t="s">
        <v>1215</v>
      </c>
      <c r="AB338" s="3" t="s">
        <v>21</v>
      </c>
      <c r="AC338" s="654" t="str">
        <f>IFERROR(VLOOKUP(AD338,AUXILIAR!$A$1:$B$13,2,FALSE)," ")</f>
        <v>I</v>
      </c>
      <c r="AD338" s="5" t="s">
        <v>1074</v>
      </c>
    </row>
    <row r="339" spans="1:30" x14ac:dyDescent="0.25">
      <c r="A339" s="259">
        <f t="shared" si="176"/>
        <v>2019</v>
      </c>
      <c r="B339" s="3">
        <f t="shared" si="179"/>
        <v>9</v>
      </c>
      <c r="C339" s="3" t="str">
        <f t="shared" si="180"/>
        <v>Sem39</v>
      </c>
      <c r="D339" s="4">
        <v>43732</v>
      </c>
      <c r="E339" s="4" t="s">
        <v>89</v>
      </c>
      <c r="F339" s="148" t="s">
        <v>86</v>
      </c>
      <c r="G339" s="149" t="s">
        <v>22</v>
      </c>
      <c r="H339" s="149" t="s">
        <v>23</v>
      </c>
      <c r="I339" s="150" t="s">
        <v>87</v>
      </c>
      <c r="J339" s="150" t="s">
        <v>113</v>
      </c>
      <c r="K339" s="149" t="s">
        <v>236</v>
      </c>
      <c r="L339" s="150" t="s">
        <v>88</v>
      </c>
      <c r="M339" s="149" t="s">
        <v>1286</v>
      </c>
      <c r="N339" s="149" t="s">
        <v>1287</v>
      </c>
      <c r="O339" s="150" t="s">
        <v>116</v>
      </c>
      <c r="P339" s="149" t="s">
        <v>1288</v>
      </c>
      <c r="Q339" s="350" t="s">
        <v>1289</v>
      </c>
      <c r="R339" s="151"/>
      <c r="S339" s="152" t="s">
        <v>231</v>
      </c>
      <c r="T339" t="s">
        <v>26</v>
      </c>
      <c r="Y339" s="5" t="s">
        <v>385</v>
      </c>
      <c r="AB339" s="3" t="s">
        <v>1210</v>
      </c>
      <c r="AC339" s="654" t="str">
        <f>IFERROR(VLOOKUP(AD339,AUXILIAR!$A$1:$B$13,2,FALSE)," ")</f>
        <v xml:space="preserve"> </v>
      </c>
    </row>
    <row r="340" spans="1:30" x14ac:dyDescent="0.25">
      <c r="A340" s="259">
        <f t="shared" si="176"/>
        <v>2019</v>
      </c>
      <c r="B340" s="259">
        <f t="shared" ref="B340:B344" si="181">MONTH(D340)</f>
        <v>9</v>
      </c>
      <c r="C340" s="259" t="str">
        <f t="shared" ref="C340:C344" si="182">CONCATENATE("Sem",WEEKNUM(D340))</f>
        <v>Sem39</v>
      </c>
      <c r="D340" s="4">
        <v>43732</v>
      </c>
      <c r="E340" s="4" t="s">
        <v>89</v>
      </c>
      <c r="F340" s="148" t="s">
        <v>86</v>
      </c>
      <c r="G340" s="149" t="s">
        <v>22</v>
      </c>
      <c r="H340" s="149" t="s">
        <v>23</v>
      </c>
      <c r="I340" s="150" t="s">
        <v>87</v>
      </c>
      <c r="J340" s="150" t="s">
        <v>113</v>
      </c>
      <c r="K340" s="149" t="s">
        <v>236</v>
      </c>
      <c r="L340" s="150" t="s">
        <v>88</v>
      </c>
      <c r="M340" s="149" t="s">
        <v>1286</v>
      </c>
      <c r="N340" s="149" t="s">
        <v>1287</v>
      </c>
      <c r="O340" s="150" t="s">
        <v>116</v>
      </c>
      <c r="P340" s="149" t="s">
        <v>1269</v>
      </c>
      <c r="Q340" s="149" t="s">
        <v>1270</v>
      </c>
      <c r="R340" s="151"/>
      <c r="S340" s="152" t="s">
        <v>24</v>
      </c>
      <c r="T340" s="578" t="s">
        <v>25</v>
      </c>
      <c r="Y340" s="5" t="s">
        <v>385</v>
      </c>
      <c r="AB340" s="3" t="s">
        <v>148</v>
      </c>
      <c r="AC340" s="654" t="str">
        <f>IFERROR(VLOOKUP(AD340,AUXILIAR!$A$1:$B$13,2,FALSE)," ")</f>
        <v xml:space="preserve"> </v>
      </c>
    </row>
    <row r="341" spans="1:30" x14ac:dyDescent="0.25">
      <c r="A341" s="259">
        <f t="shared" si="176"/>
        <v>2019</v>
      </c>
      <c r="B341" s="259">
        <f t="shared" si="181"/>
        <v>9</v>
      </c>
      <c r="C341" s="259" t="str">
        <f t="shared" si="182"/>
        <v>Sem39</v>
      </c>
      <c r="D341" s="4">
        <v>43732</v>
      </c>
      <c r="E341" s="4" t="s">
        <v>89</v>
      </c>
      <c r="F341" s="148" t="s">
        <v>86</v>
      </c>
      <c r="G341" s="149" t="s">
        <v>22</v>
      </c>
      <c r="H341" s="149" t="s">
        <v>23</v>
      </c>
      <c r="I341" s="150" t="s">
        <v>87</v>
      </c>
      <c r="J341" s="150" t="s">
        <v>113</v>
      </c>
      <c r="K341" s="149" t="s">
        <v>236</v>
      </c>
      <c r="L341" s="150" t="s">
        <v>88</v>
      </c>
      <c r="M341" s="149" t="s">
        <v>1286</v>
      </c>
      <c r="N341" s="149" t="s">
        <v>1287</v>
      </c>
      <c r="O341" s="150" t="s">
        <v>116</v>
      </c>
      <c r="P341" s="149" t="s">
        <v>860</v>
      </c>
      <c r="Q341" s="149" t="s">
        <v>861</v>
      </c>
      <c r="R341" s="151"/>
      <c r="S341" s="152" t="s">
        <v>24</v>
      </c>
      <c r="T341" t="s">
        <v>27</v>
      </c>
      <c r="Y341" s="5" t="s">
        <v>384</v>
      </c>
      <c r="AA341" s="5" t="s">
        <v>1214</v>
      </c>
      <c r="AB341" s="3" t="s">
        <v>148</v>
      </c>
      <c r="AC341" s="654" t="str">
        <f>IFERROR(VLOOKUP(AD341,AUXILIAR!$A$1:$B$13,2,FALSE)," ")</f>
        <v>B</v>
      </c>
      <c r="AD341" s="5" t="s">
        <v>160</v>
      </c>
    </row>
    <row r="342" spans="1:30" x14ac:dyDescent="0.25">
      <c r="A342" s="259">
        <f t="shared" si="176"/>
        <v>2019</v>
      </c>
      <c r="B342" s="259">
        <f t="shared" si="181"/>
        <v>9</v>
      </c>
      <c r="C342" s="259" t="str">
        <f t="shared" si="182"/>
        <v>Sem39</v>
      </c>
      <c r="D342" s="4">
        <v>43732</v>
      </c>
      <c r="E342" s="4" t="s">
        <v>89</v>
      </c>
      <c r="F342" s="148" t="s">
        <v>86</v>
      </c>
      <c r="G342" s="149" t="s">
        <v>22</v>
      </c>
      <c r="H342" s="149" t="s">
        <v>23</v>
      </c>
      <c r="I342" s="150" t="s">
        <v>87</v>
      </c>
      <c r="J342" s="150" t="s">
        <v>113</v>
      </c>
      <c r="K342" s="149" t="s">
        <v>236</v>
      </c>
      <c r="L342" s="150" t="s">
        <v>88</v>
      </c>
      <c r="M342" s="149" t="s">
        <v>1286</v>
      </c>
      <c r="N342" s="149" t="s">
        <v>1287</v>
      </c>
      <c r="O342" s="150" t="s">
        <v>116</v>
      </c>
      <c r="P342" s="149" t="s">
        <v>1290</v>
      </c>
      <c r="Q342" s="149" t="s">
        <v>1291</v>
      </c>
      <c r="R342" s="151"/>
      <c r="S342" s="152" t="s">
        <v>24</v>
      </c>
      <c r="T342" s="578" t="s">
        <v>27</v>
      </c>
      <c r="Y342" s="5" t="s">
        <v>385</v>
      </c>
      <c r="AB342" s="3" t="s">
        <v>75</v>
      </c>
      <c r="AC342" s="654" t="str">
        <f>IFERROR(VLOOKUP(AD342,AUXILIAR!$A$1:$B$13,2,FALSE)," ")</f>
        <v xml:space="preserve"> </v>
      </c>
    </row>
    <row r="343" spans="1:30" x14ac:dyDescent="0.25">
      <c r="A343" s="259">
        <f t="shared" si="176"/>
        <v>2019</v>
      </c>
      <c r="B343" s="259">
        <f t="shared" si="181"/>
        <v>9</v>
      </c>
      <c r="C343" s="259" t="str">
        <f t="shared" si="182"/>
        <v>Sem39</v>
      </c>
      <c r="D343" s="4">
        <v>43732</v>
      </c>
      <c r="E343" s="4" t="s">
        <v>89</v>
      </c>
      <c r="F343" s="343" t="s">
        <v>86</v>
      </c>
      <c r="G343" s="344" t="s">
        <v>22</v>
      </c>
      <c r="H343" s="344" t="s">
        <v>23</v>
      </c>
      <c r="I343" s="345" t="s">
        <v>87</v>
      </c>
      <c r="J343" s="345" t="s">
        <v>113</v>
      </c>
      <c r="K343" s="344" t="s">
        <v>92</v>
      </c>
      <c r="L343" s="345" t="s">
        <v>88</v>
      </c>
      <c r="M343" s="344" t="s">
        <v>1292</v>
      </c>
      <c r="N343" s="344" t="s">
        <v>1293</v>
      </c>
      <c r="O343" s="345" t="s">
        <v>116</v>
      </c>
      <c r="P343" s="344" t="s">
        <v>344</v>
      </c>
      <c r="Q343" s="344" t="s">
        <v>345</v>
      </c>
      <c r="R343" s="346"/>
      <c r="S343" s="347" t="s">
        <v>24</v>
      </c>
      <c r="T343" t="s">
        <v>25</v>
      </c>
      <c r="Y343" s="5" t="s">
        <v>384</v>
      </c>
      <c r="AA343" s="5" t="s">
        <v>1215</v>
      </c>
      <c r="AB343" s="3" t="s">
        <v>21</v>
      </c>
      <c r="AC343" s="654" t="str">
        <f>IFERROR(VLOOKUP(AD343,AUXILIAR!$A$1:$B$13,2,FALSE)," ")</f>
        <v>I</v>
      </c>
      <c r="AD343" s="5" t="s">
        <v>1074</v>
      </c>
    </row>
    <row r="344" spans="1:30" x14ac:dyDescent="0.25">
      <c r="A344" s="259">
        <f t="shared" si="176"/>
        <v>2019</v>
      </c>
      <c r="B344" s="3">
        <f t="shared" si="181"/>
        <v>9</v>
      </c>
      <c r="C344" s="3" t="str">
        <f t="shared" si="182"/>
        <v>Sem39</v>
      </c>
      <c r="D344" s="4">
        <v>43733</v>
      </c>
      <c r="E344" s="4" t="s">
        <v>89</v>
      </c>
      <c r="F344" s="148" t="s">
        <v>86</v>
      </c>
      <c r="G344" s="149" t="s">
        <v>22</v>
      </c>
      <c r="H344" s="149" t="s">
        <v>23</v>
      </c>
      <c r="I344" s="150" t="s">
        <v>87</v>
      </c>
      <c r="J344" s="150" t="s">
        <v>173</v>
      </c>
      <c r="K344" s="149" t="s">
        <v>236</v>
      </c>
      <c r="L344" s="150" t="s">
        <v>88</v>
      </c>
      <c r="M344" s="149" t="s">
        <v>1294</v>
      </c>
      <c r="N344" s="149" t="s">
        <v>1295</v>
      </c>
      <c r="O344" s="150" t="s">
        <v>116</v>
      </c>
      <c r="P344" s="149" t="s">
        <v>912</v>
      </c>
      <c r="Q344" s="149" t="s">
        <v>913</v>
      </c>
      <c r="R344" s="151"/>
      <c r="S344" s="152" t="s">
        <v>24</v>
      </c>
      <c r="T344" s="578" t="s">
        <v>25</v>
      </c>
      <c r="Y344" s="5" t="s">
        <v>385</v>
      </c>
      <c r="AB344" s="3" t="s">
        <v>29</v>
      </c>
      <c r="AC344" s="654" t="str">
        <f>IFERROR(VLOOKUP(AD344,AUXILIAR!$A$1:$B$13,2,FALSE)," ")</f>
        <v xml:space="preserve"> </v>
      </c>
    </row>
    <row r="345" spans="1:30" x14ac:dyDescent="0.25">
      <c r="A345" s="259">
        <f t="shared" si="176"/>
        <v>2019</v>
      </c>
      <c r="B345" s="259">
        <f t="shared" ref="B345:B349" si="183">MONTH(D345)</f>
        <v>9</v>
      </c>
      <c r="C345" s="259" t="str">
        <f t="shared" ref="C345:C349" si="184">CONCATENATE("Sem",WEEKNUM(D345))</f>
        <v>Sem39</v>
      </c>
      <c r="D345" s="4">
        <v>43733</v>
      </c>
      <c r="E345" s="4" t="s">
        <v>89</v>
      </c>
      <c r="F345" s="148" t="s">
        <v>86</v>
      </c>
      <c r="G345" s="149" t="s">
        <v>22</v>
      </c>
      <c r="H345" s="149" t="s">
        <v>23</v>
      </c>
      <c r="I345" s="150" t="s">
        <v>87</v>
      </c>
      <c r="J345" s="150" t="s">
        <v>173</v>
      </c>
      <c r="K345" s="149" t="s">
        <v>236</v>
      </c>
      <c r="L345" s="150" t="s">
        <v>88</v>
      </c>
      <c r="M345" s="149" t="s">
        <v>1294</v>
      </c>
      <c r="N345" s="149" t="s">
        <v>1295</v>
      </c>
      <c r="O345" s="150" t="s">
        <v>116</v>
      </c>
      <c r="P345" s="149" t="s">
        <v>1296</v>
      </c>
      <c r="Q345" s="149" t="s">
        <v>1297</v>
      </c>
      <c r="R345" s="151"/>
      <c r="S345" s="152" t="s">
        <v>24</v>
      </c>
      <c r="T345" t="s">
        <v>27</v>
      </c>
      <c r="Y345" s="5" t="s">
        <v>384</v>
      </c>
      <c r="AA345" s="5" t="s">
        <v>1213</v>
      </c>
      <c r="AB345" s="3" t="s">
        <v>75</v>
      </c>
      <c r="AC345" s="654" t="str">
        <f>IFERROR(VLOOKUP(AD345,AUXILIAR!$A$1:$B$13,2,FALSE)," ")</f>
        <v>C</v>
      </c>
      <c r="AD345" s="5" t="s">
        <v>198</v>
      </c>
    </row>
    <row r="346" spans="1:30" x14ac:dyDescent="0.25">
      <c r="A346" s="259">
        <f t="shared" si="176"/>
        <v>2019</v>
      </c>
      <c r="B346" s="259">
        <f t="shared" si="183"/>
        <v>9</v>
      </c>
      <c r="C346" s="259" t="str">
        <f t="shared" si="184"/>
        <v>Sem39</v>
      </c>
      <c r="D346" s="4">
        <v>43733</v>
      </c>
      <c r="E346" s="4" t="s">
        <v>89</v>
      </c>
      <c r="F346" s="148" t="s">
        <v>86</v>
      </c>
      <c r="G346" s="149" t="s">
        <v>22</v>
      </c>
      <c r="H346" s="149" t="s">
        <v>23</v>
      </c>
      <c r="I346" s="150" t="s">
        <v>87</v>
      </c>
      <c r="J346" s="150" t="s">
        <v>173</v>
      </c>
      <c r="K346" s="149" t="s">
        <v>236</v>
      </c>
      <c r="L346" s="150" t="s">
        <v>88</v>
      </c>
      <c r="M346" s="149" t="s">
        <v>1294</v>
      </c>
      <c r="N346" s="149" t="s">
        <v>1295</v>
      </c>
      <c r="O346" s="150" t="s">
        <v>116</v>
      </c>
      <c r="P346" s="149" t="s">
        <v>413</v>
      </c>
      <c r="Q346" s="149" t="s">
        <v>414</v>
      </c>
      <c r="R346" s="151"/>
      <c r="S346" s="152" t="s">
        <v>24</v>
      </c>
      <c r="T346" s="578" t="s">
        <v>28</v>
      </c>
      <c r="Y346" s="5" t="s">
        <v>385</v>
      </c>
      <c r="AB346" s="3" t="s">
        <v>235</v>
      </c>
      <c r="AC346" s="654" t="str">
        <f>IFERROR(VLOOKUP(AD346,AUXILIAR!$A$1:$B$13,2,FALSE)," ")</f>
        <v xml:space="preserve"> </v>
      </c>
    </row>
    <row r="347" spans="1:30" x14ac:dyDescent="0.25">
      <c r="A347" s="259">
        <f t="shared" si="176"/>
        <v>2019</v>
      </c>
      <c r="B347" s="259">
        <f t="shared" si="183"/>
        <v>9</v>
      </c>
      <c r="C347" s="259" t="str">
        <f t="shared" si="184"/>
        <v>Sem39</v>
      </c>
      <c r="D347" s="4">
        <v>43733</v>
      </c>
      <c r="E347" s="4" t="s">
        <v>89</v>
      </c>
      <c r="F347" s="343" t="s">
        <v>86</v>
      </c>
      <c r="G347" s="344" t="s">
        <v>22</v>
      </c>
      <c r="H347" s="344" t="s">
        <v>23</v>
      </c>
      <c r="I347" s="345" t="s">
        <v>87</v>
      </c>
      <c r="J347" s="345" t="s">
        <v>173</v>
      </c>
      <c r="K347" s="344" t="s">
        <v>163</v>
      </c>
      <c r="L347" s="345" t="s">
        <v>174</v>
      </c>
      <c r="M347" s="344" t="s">
        <v>1298</v>
      </c>
      <c r="N347" s="344" t="s">
        <v>1299</v>
      </c>
      <c r="O347" s="345" t="s">
        <v>116</v>
      </c>
      <c r="P347" s="344" t="s">
        <v>1300</v>
      </c>
      <c r="Q347" s="344" t="s">
        <v>1301</v>
      </c>
      <c r="R347" s="346"/>
      <c r="S347" s="347" t="s">
        <v>24</v>
      </c>
      <c r="T347" t="s">
        <v>27</v>
      </c>
      <c r="Y347" s="5" t="s">
        <v>384</v>
      </c>
      <c r="AA347" s="5" t="s">
        <v>1215</v>
      </c>
      <c r="AB347" s="3" t="s">
        <v>148</v>
      </c>
      <c r="AC347" s="654" t="str">
        <f>IFERROR(VLOOKUP(AD347,AUXILIAR!$A$1:$B$13,2,FALSE)," ")</f>
        <v>I</v>
      </c>
      <c r="AD347" s="5" t="s">
        <v>1074</v>
      </c>
    </row>
    <row r="348" spans="1:30" x14ac:dyDescent="0.25">
      <c r="A348" s="3">
        <f t="shared" si="176"/>
        <v>2019</v>
      </c>
      <c r="B348" s="3">
        <f t="shared" si="183"/>
        <v>9</v>
      </c>
      <c r="C348" s="3" t="str">
        <f t="shared" si="184"/>
        <v>Sem39</v>
      </c>
      <c r="D348" s="4">
        <v>43734</v>
      </c>
      <c r="E348" s="4" t="s">
        <v>89</v>
      </c>
      <c r="F348" s="343" t="s">
        <v>86</v>
      </c>
      <c r="G348" s="344" t="s">
        <v>22</v>
      </c>
      <c r="H348" s="344" t="s">
        <v>23</v>
      </c>
      <c r="I348" s="345" t="s">
        <v>87</v>
      </c>
      <c r="J348" s="345" t="s">
        <v>113</v>
      </c>
      <c r="K348" s="344" t="s">
        <v>163</v>
      </c>
      <c r="L348" s="345" t="s">
        <v>119</v>
      </c>
      <c r="M348" s="344" t="s">
        <v>1302</v>
      </c>
      <c r="N348" s="344" t="s">
        <v>1303</v>
      </c>
      <c r="O348" s="345" t="s">
        <v>116</v>
      </c>
      <c r="P348" s="344" t="s">
        <v>1304</v>
      </c>
      <c r="Q348" s="344" t="s">
        <v>1305</v>
      </c>
      <c r="R348" s="346"/>
      <c r="S348" s="347" t="s">
        <v>24</v>
      </c>
      <c r="T348" s="578" t="s">
        <v>32</v>
      </c>
      <c r="Y348" s="5" t="s">
        <v>386</v>
      </c>
      <c r="AB348" s="3" t="s">
        <v>148</v>
      </c>
      <c r="AC348" s="654" t="str">
        <f>IFERROR(VLOOKUP(AD348,AUXILIAR!$A$1:$B$13,2,FALSE)," ")</f>
        <v xml:space="preserve"> </v>
      </c>
    </row>
    <row r="349" spans="1:30" x14ac:dyDescent="0.25">
      <c r="A349" s="3">
        <f t="shared" si="176"/>
        <v>2019</v>
      </c>
      <c r="B349" s="3">
        <f t="shared" si="183"/>
        <v>9</v>
      </c>
      <c r="C349" s="3" t="str">
        <f t="shared" si="184"/>
        <v>Sem39</v>
      </c>
      <c r="D349" s="4">
        <v>43735</v>
      </c>
      <c r="E349" s="4" t="s">
        <v>89</v>
      </c>
      <c r="F349" s="148" t="s">
        <v>86</v>
      </c>
      <c r="G349" s="149" t="s">
        <v>22</v>
      </c>
      <c r="H349" s="149" t="s">
        <v>23</v>
      </c>
      <c r="I349" s="150" t="s">
        <v>87</v>
      </c>
      <c r="J349" s="150" t="s">
        <v>113</v>
      </c>
      <c r="K349" s="149" t="s">
        <v>92</v>
      </c>
      <c r="L349" s="150" t="s">
        <v>174</v>
      </c>
      <c r="M349" s="149" t="s">
        <v>1306</v>
      </c>
      <c r="N349" s="149" t="s">
        <v>1307</v>
      </c>
      <c r="O349" s="150" t="s">
        <v>116</v>
      </c>
      <c r="P349" s="149" t="s">
        <v>1308</v>
      </c>
      <c r="Q349" s="149" t="s">
        <v>1309</v>
      </c>
      <c r="R349" s="151"/>
      <c r="S349" s="152" t="s">
        <v>24</v>
      </c>
      <c r="T349" t="s">
        <v>26</v>
      </c>
      <c r="Y349" s="5" t="s">
        <v>384</v>
      </c>
      <c r="AA349" s="5" t="s">
        <v>1214</v>
      </c>
      <c r="AB349" s="3" t="s">
        <v>75</v>
      </c>
      <c r="AC349" s="654" t="str">
        <f>IFERROR(VLOOKUP(AD349,AUXILIAR!$A$1:$B$13,2,FALSE)," ")</f>
        <v>K</v>
      </c>
      <c r="AD349" s="5" t="s">
        <v>1134</v>
      </c>
    </row>
    <row r="350" spans="1:30" x14ac:dyDescent="0.25">
      <c r="A350" s="259">
        <f t="shared" ref="A350:A354" si="185">YEAR(D350)</f>
        <v>2019</v>
      </c>
      <c r="B350" s="259">
        <f t="shared" ref="B350:B353" si="186">MONTH(D350)</f>
        <v>9</v>
      </c>
      <c r="C350" s="259" t="str">
        <f t="shared" ref="C350:C354" si="187">CONCATENATE("Sem",WEEKNUM(D350))</f>
        <v>Sem39</v>
      </c>
      <c r="D350" s="4">
        <v>43735</v>
      </c>
      <c r="E350" s="4" t="s">
        <v>89</v>
      </c>
      <c r="F350" s="148" t="s">
        <v>86</v>
      </c>
      <c r="G350" s="149" t="s">
        <v>22</v>
      </c>
      <c r="H350" s="149" t="s">
        <v>23</v>
      </c>
      <c r="I350" s="150" t="s">
        <v>87</v>
      </c>
      <c r="J350" s="150" t="s">
        <v>113</v>
      </c>
      <c r="K350" s="149" t="s">
        <v>92</v>
      </c>
      <c r="L350" s="150" t="s">
        <v>174</v>
      </c>
      <c r="M350" s="149" t="s">
        <v>1306</v>
      </c>
      <c r="N350" s="149" t="s">
        <v>1307</v>
      </c>
      <c r="O350" s="150" t="s">
        <v>116</v>
      </c>
      <c r="P350" s="149" t="s">
        <v>409</v>
      </c>
      <c r="Q350" s="149" t="s">
        <v>410</v>
      </c>
      <c r="R350" s="151"/>
      <c r="S350" s="152" t="s">
        <v>24</v>
      </c>
      <c r="T350" s="578" t="s">
        <v>32</v>
      </c>
      <c r="Y350" s="5" t="s">
        <v>386</v>
      </c>
      <c r="AB350" s="3" t="s">
        <v>148</v>
      </c>
      <c r="AC350" s="654" t="str">
        <f>IFERROR(VLOOKUP(AD350,AUXILIAR!$A$1:$B$13,2,FALSE)," ")</f>
        <v xml:space="preserve"> </v>
      </c>
    </row>
    <row r="351" spans="1:30" x14ac:dyDescent="0.25">
      <c r="A351" s="259">
        <f t="shared" si="185"/>
        <v>2019</v>
      </c>
      <c r="B351" s="259">
        <f t="shared" si="186"/>
        <v>9</v>
      </c>
      <c r="C351" s="259" t="str">
        <f t="shared" si="187"/>
        <v>Sem39</v>
      </c>
      <c r="D351" s="4">
        <v>43735</v>
      </c>
      <c r="E351" s="4" t="s">
        <v>89</v>
      </c>
      <c r="F351" s="148" t="s">
        <v>86</v>
      </c>
      <c r="G351" s="149" t="s">
        <v>22</v>
      </c>
      <c r="H351" s="149" t="s">
        <v>23</v>
      </c>
      <c r="I351" s="150" t="s">
        <v>87</v>
      </c>
      <c r="J351" s="150" t="s">
        <v>113</v>
      </c>
      <c r="K351" s="149" t="s">
        <v>236</v>
      </c>
      <c r="L351" s="150" t="s">
        <v>155</v>
      </c>
      <c r="M351" s="149" t="s">
        <v>1310</v>
      </c>
      <c r="N351" s="149" t="s">
        <v>1311</v>
      </c>
      <c r="O351" s="150" t="s">
        <v>116</v>
      </c>
      <c r="P351" s="149" t="s">
        <v>1147</v>
      </c>
      <c r="Q351" s="149" t="s">
        <v>1148</v>
      </c>
      <c r="R351" s="151"/>
      <c r="S351" s="152" t="s">
        <v>24</v>
      </c>
      <c r="T351" t="s">
        <v>26</v>
      </c>
      <c r="Y351" s="5" t="s">
        <v>384</v>
      </c>
      <c r="AA351" s="5" t="s">
        <v>1214</v>
      </c>
      <c r="AB351" s="3" t="s">
        <v>29</v>
      </c>
      <c r="AC351" s="654" t="str">
        <f>IFERROR(VLOOKUP(AD351,AUXILIAR!$A$1:$B$13,2,FALSE)," ")</f>
        <v>K</v>
      </c>
      <c r="AD351" s="5" t="s">
        <v>1134</v>
      </c>
    </row>
    <row r="352" spans="1:30" x14ac:dyDescent="0.25">
      <c r="A352" s="259">
        <f t="shared" si="185"/>
        <v>2019</v>
      </c>
      <c r="B352" s="259">
        <f t="shared" si="186"/>
        <v>9</v>
      </c>
      <c r="C352" s="259" t="str">
        <f t="shared" si="187"/>
        <v>Sem39</v>
      </c>
      <c r="D352" s="4">
        <v>43735</v>
      </c>
      <c r="E352" s="4" t="s">
        <v>89</v>
      </c>
      <c r="F352" s="148" t="s">
        <v>86</v>
      </c>
      <c r="G352" s="149" t="s">
        <v>22</v>
      </c>
      <c r="H352" s="149" t="s">
        <v>23</v>
      </c>
      <c r="I352" s="150" t="s">
        <v>87</v>
      </c>
      <c r="J352" s="150" t="s">
        <v>113</v>
      </c>
      <c r="K352" s="149" t="s">
        <v>236</v>
      </c>
      <c r="L352" s="150" t="s">
        <v>155</v>
      </c>
      <c r="M352" s="149" t="s">
        <v>1310</v>
      </c>
      <c r="N352" s="149" t="s">
        <v>1311</v>
      </c>
      <c r="O352" s="150" t="s">
        <v>116</v>
      </c>
      <c r="P352" s="149" t="s">
        <v>409</v>
      </c>
      <c r="Q352" s="149" t="s">
        <v>410</v>
      </c>
      <c r="R352" s="151"/>
      <c r="S352" s="152" t="s">
        <v>24</v>
      </c>
      <c r="T352" t="s">
        <v>32</v>
      </c>
      <c r="Y352" s="5" t="s">
        <v>386</v>
      </c>
      <c r="AB352" s="3" t="s">
        <v>148</v>
      </c>
      <c r="AC352" s="654" t="str">
        <f>IFERROR(VLOOKUP(AD352,AUXILIAR!$A$1:$B$13,2,FALSE)," ")</f>
        <v xml:space="preserve"> </v>
      </c>
    </row>
    <row r="353" spans="1:30" x14ac:dyDescent="0.25">
      <c r="A353" s="259">
        <f t="shared" si="185"/>
        <v>2019</v>
      </c>
      <c r="B353" s="259">
        <f t="shared" si="186"/>
        <v>9</v>
      </c>
      <c r="C353" s="259" t="str">
        <f t="shared" si="187"/>
        <v>Sem39</v>
      </c>
      <c r="D353" s="4">
        <v>43735</v>
      </c>
      <c r="E353" s="4" t="s">
        <v>89</v>
      </c>
      <c r="F353" s="343" t="s">
        <v>86</v>
      </c>
      <c r="G353" s="344" t="s">
        <v>22</v>
      </c>
      <c r="H353" s="344" t="s">
        <v>23</v>
      </c>
      <c r="I353" s="345" t="s">
        <v>87</v>
      </c>
      <c r="J353" s="345" t="s">
        <v>113</v>
      </c>
      <c r="K353" s="344" t="s">
        <v>236</v>
      </c>
      <c r="L353" s="345" t="s">
        <v>155</v>
      </c>
      <c r="M353" s="344" t="s">
        <v>1310</v>
      </c>
      <c r="N353" s="344" t="s">
        <v>1311</v>
      </c>
      <c r="O353" s="345" t="s">
        <v>116</v>
      </c>
      <c r="P353" s="344" t="s">
        <v>1312</v>
      </c>
      <c r="Q353" s="344" t="s">
        <v>1313</v>
      </c>
      <c r="R353" s="346"/>
      <c r="S353" s="347" t="s">
        <v>24</v>
      </c>
      <c r="T353" t="s">
        <v>27</v>
      </c>
      <c r="Y353" s="5" t="s">
        <v>385</v>
      </c>
      <c r="AB353" s="3" t="s">
        <v>29</v>
      </c>
      <c r="AC353" s="654" t="str">
        <f>IFERROR(VLOOKUP(AD353,AUXILIAR!$A$1:$B$13,2,FALSE)," ")</f>
        <v xml:space="preserve"> </v>
      </c>
    </row>
    <row r="354" spans="1:30" x14ac:dyDescent="0.25">
      <c r="A354" s="3">
        <f t="shared" si="185"/>
        <v>2019</v>
      </c>
      <c r="B354" s="3">
        <v>10</v>
      </c>
      <c r="C354" s="3" t="str">
        <f t="shared" si="187"/>
        <v>Sem40</v>
      </c>
      <c r="D354" s="4">
        <v>43738</v>
      </c>
      <c r="E354" s="4" t="s">
        <v>89</v>
      </c>
      <c r="F354" s="343" t="s">
        <v>86</v>
      </c>
      <c r="G354" s="344" t="s">
        <v>22</v>
      </c>
      <c r="H354" s="344" t="s">
        <v>23</v>
      </c>
      <c r="I354" s="345" t="s">
        <v>87</v>
      </c>
      <c r="J354" s="345" t="s">
        <v>173</v>
      </c>
      <c r="K354" s="344" t="s">
        <v>163</v>
      </c>
      <c r="L354" s="345" t="s">
        <v>119</v>
      </c>
      <c r="M354" s="344" t="s">
        <v>1314</v>
      </c>
      <c r="N354" s="344" t="s">
        <v>1315</v>
      </c>
      <c r="O354" s="345" t="s">
        <v>116</v>
      </c>
      <c r="P354" s="344" t="s">
        <v>1316</v>
      </c>
      <c r="Q354" s="344" t="s">
        <v>1317</v>
      </c>
      <c r="R354" s="346"/>
      <c r="S354" s="347" t="s">
        <v>24</v>
      </c>
      <c r="T354" t="s">
        <v>27</v>
      </c>
      <c r="Y354" s="5" t="s">
        <v>384</v>
      </c>
      <c r="AA354" s="5" t="s">
        <v>1213</v>
      </c>
      <c r="AB354" s="3" t="s">
        <v>148</v>
      </c>
      <c r="AC354" s="654" t="str">
        <f>IFERROR(VLOOKUP(AD354,AUXILIAR!$A$1:$B$13,2,FALSE)," ")</f>
        <v>D</v>
      </c>
      <c r="AD354" s="5" t="s">
        <v>128</v>
      </c>
    </row>
    <row r="355" spans="1:30" x14ac:dyDescent="0.25">
      <c r="A355" s="259">
        <f t="shared" ref="A355" si="188">YEAR(D355)</f>
        <v>2019</v>
      </c>
      <c r="B355" s="259">
        <f t="shared" ref="B355" si="189">MONTH(D355)</f>
        <v>10</v>
      </c>
      <c r="C355" s="259" t="str">
        <f t="shared" ref="C355" si="190">CONCATENATE("Sem",WEEKNUM(D355))</f>
        <v>Sem40</v>
      </c>
      <c r="D355" s="4">
        <v>43740</v>
      </c>
      <c r="E355" s="4" t="s">
        <v>89</v>
      </c>
      <c r="F355" s="148" t="s">
        <v>86</v>
      </c>
      <c r="G355" s="149" t="s">
        <v>22</v>
      </c>
      <c r="H355" s="149" t="s">
        <v>23</v>
      </c>
      <c r="I355" s="150" t="s">
        <v>87</v>
      </c>
      <c r="J355" s="150" t="s">
        <v>113</v>
      </c>
      <c r="K355" s="149" t="s">
        <v>236</v>
      </c>
      <c r="L355" s="150" t="s">
        <v>119</v>
      </c>
      <c r="M355" s="149" t="s">
        <v>1323</v>
      </c>
      <c r="N355" s="149" t="s">
        <v>1324</v>
      </c>
      <c r="O355" s="150" t="s">
        <v>193</v>
      </c>
      <c r="P355" s="149" t="s">
        <v>1102</v>
      </c>
      <c r="Q355" s="149" t="s">
        <v>1103</v>
      </c>
      <c r="R355" s="151"/>
      <c r="S355" s="152" t="s">
        <v>24</v>
      </c>
      <c r="T355" t="s">
        <v>25</v>
      </c>
      <c r="Y355" s="5" t="s">
        <v>384</v>
      </c>
      <c r="AA355" s="5" t="s">
        <v>1215</v>
      </c>
      <c r="AB355" s="3" t="s">
        <v>21</v>
      </c>
      <c r="AC355" s="654" t="str">
        <f>IFERROR(VLOOKUP(AD355,AUXILIAR!$A$1:$B$13,2,FALSE)," ")</f>
        <v>I</v>
      </c>
      <c r="AD355" s="5" t="s">
        <v>1074</v>
      </c>
    </row>
    <row r="356" spans="1:30" x14ac:dyDescent="0.25">
      <c r="A356" s="259">
        <f t="shared" ref="A356:A361" si="191">YEAR(D356)</f>
        <v>2019</v>
      </c>
      <c r="B356" s="259">
        <f t="shared" ref="B356:B361" si="192">MONTH(D356)</f>
        <v>10</v>
      </c>
      <c r="C356" s="259" t="str">
        <f t="shared" ref="C356:C361" si="193">CONCATENATE("Sem",WEEKNUM(D356))</f>
        <v>Sem40</v>
      </c>
      <c r="D356" s="4">
        <v>43740</v>
      </c>
      <c r="E356" s="4" t="s">
        <v>89</v>
      </c>
      <c r="F356" s="148" t="s">
        <v>86</v>
      </c>
      <c r="G356" s="149" t="s">
        <v>22</v>
      </c>
      <c r="H356" s="149" t="s">
        <v>23</v>
      </c>
      <c r="I356" s="150" t="s">
        <v>87</v>
      </c>
      <c r="J356" s="150" t="s">
        <v>113</v>
      </c>
      <c r="K356" s="149" t="s">
        <v>236</v>
      </c>
      <c r="L356" s="150" t="s">
        <v>119</v>
      </c>
      <c r="M356" s="149" t="s">
        <v>1323</v>
      </c>
      <c r="N356" s="149" t="s">
        <v>1324</v>
      </c>
      <c r="O356" s="150" t="s">
        <v>193</v>
      </c>
      <c r="P356" s="149" t="s">
        <v>232</v>
      </c>
      <c r="Q356" s="149" t="s">
        <v>233</v>
      </c>
      <c r="R356" s="151"/>
      <c r="S356" s="152" t="s">
        <v>24</v>
      </c>
      <c r="T356" t="s">
        <v>28</v>
      </c>
      <c r="Y356" s="5" t="s">
        <v>385</v>
      </c>
      <c r="AB356" s="3" t="s">
        <v>235</v>
      </c>
      <c r="AC356" s="654" t="str">
        <f>IFERROR(VLOOKUP(AD356,AUXILIAR!$A$1:$B$13,2,FALSE)," ")</f>
        <v xml:space="preserve"> </v>
      </c>
    </row>
    <row r="357" spans="1:30" x14ac:dyDescent="0.25">
      <c r="A357" s="259">
        <f t="shared" si="191"/>
        <v>2019</v>
      </c>
      <c r="B357" s="259">
        <f t="shared" si="192"/>
        <v>10</v>
      </c>
      <c r="C357" s="259" t="str">
        <f t="shared" si="193"/>
        <v>Sem40</v>
      </c>
      <c r="D357" s="4">
        <v>43740</v>
      </c>
      <c r="E357" s="4" t="s">
        <v>89</v>
      </c>
      <c r="F357" s="148" t="s">
        <v>86</v>
      </c>
      <c r="G357" s="149" t="s">
        <v>22</v>
      </c>
      <c r="H357" s="149" t="s">
        <v>23</v>
      </c>
      <c r="I357" s="150" t="s">
        <v>87</v>
      </c>
      <c r="J357" s="150" t="s">
        <v>113</v>
      </c>
      <c r="K357" s="149" t="s">
        <v>92</v>
      </c>
      <c r="L357" s="150" t="s">
        <v>119</v>
      </c>
      <c r="M357" s="149" t="s">
        <v>1325</v>
      </c>
      <c r="N357" s="149" t="s">
        <v>1326</v>
      </c>
      <c r="O357" s="150" t="s">
        <v>193</v>
      </c>
      <c r="P357" s="149" t="s">
        <v>970</v>
      </c>
      <c r="Q357" s="149" t="s">
        <v>971</v>
      </c>
      <c r="R357" s="151"/>
      <c r="S357" s="152" t="s">
        <v>24</v>
      </c>
      <c r="T357" t="s">
        <v>25</v>
      </c>
      <c r="Y357" s="5" t="s">
        <v>384</v>
      </c>
      <c r="AA357" s="5" t="s">
        <v>1214</v>
      </c>
      <c r="AB357" s="3" t="s">
        <v>21</v>
      </c>
      <c r="AC357" s="654" t="str">
        <f>IFERROR(VLOOKUP(AD357,AUXILIAR!$A$1:$B$13,2,FALSE)," ")</f>
        <v>K</v>
      </c>
      <c r="AD357" s="5" t="s">
        <v>1134</v>
      </c>
    </row>
    <row r="358" spans="1:30" x14ac:dyDescent="0.25">
      <c r="A358" s="259">
        <f t="shared" si="191"/>
        <v>2019</v>
      </c>
      <c r="B358" s="259">
        <f t="shared" si="192"/>
        <v>10</v>
      </c>
      <c r="C358" s="259" t="str">
        <f t="shared" si="193"/>
        <v>Sem40</v>
      </c>
      <c r="D358" s="4">
        <v>43740</v>
      </c>
      <c r="E358" s="4" t="s">
        <v>89</v>
      </c>
      <c r="F358" s="148" t="s">
        <v>86</v>
      </c>
      <c r="G358" s="149" t="s">
        <v>22</v>
      </c>
      <c r="H358" s="149" t="s">
        <v>23</v>
      </c>
      <c r="I358" s="150" t="s">
        <v>87</v>
      </c>
      <c r="J358" s="150" t="s">
        <v>113</v>
      </c>
      <c r="K358" s="149" t="s">
        <v>92</v>
      </c>
      <c r="L358" s="150" t="s">
        <v>119</v>
      </c>
      <c r="M358" s="149" t="s">
        <v>1325</v>
      </c>
      <c r="N358" s="149" t="s">
        <v>1326</v>
      </c>
      <c r="O358" s="150" t="s">
        <v>193</v>
      </c>
      <c r="P358" s="149" t="s">
        <v>284</v>
      </c>
      <c r="Q358" s="149" t="s">
        <v>285</v>
      </c>
      <c r="R358" s="151"/>
      <c r="S358" s="152" t="s">
        <v>24</v>
      </c>
      <c r="T358" t="s">
        <v>26</v>
      </c>
      <c r="Y358" s="5" t="s">
        <v>384</v>
      </c>
      <c r="AA358" s="5" t="s">
        <v>1214</v>
      </c>
      <c r="AB358" s="3" t="s">
        <v>75</v>
      </c>
      <c r="AC358" s="654" t="str">
        <f>IFERROR(VLOOKUP(AD358,AUXILIAR!$A$1:$B$13,2,FALSE)," ")</f>
        <v>K</v>
      </c>
      <c r="AD358" s="5" t="s">
        <v>1134</v>
      </c>
    </row>
    <row r="359" spans="1:30" x14ac:dyDescent="0.25">
      <c r="A359" s="3">
        <f t="shared" si="191"/>
        <v>2019</v>
      </c>
      <c r="B359" s="3">
        <f t="shared" si="192"/>
        <v>10</v>
      </c>
      <c r="C359" s="3" t="str">
        <f t="shared" si="193"/>
        <v>Sem40</v>
      </c>
      <c r="D359" s="4">
        <v>43742</v>
      </c>
      <c r="E359" s="4" t="s">
        <v>89</v>
      </c>
      <c r="F359" s="148" t="s">
        <v>86</v>
      </c>
      <c r="G359" s="149" t="s">
        <v>22</v>
      </c>
      <c r="H359" s="149" t="s">
        <v>23</v>
      </c>
      <c r="I359" s="150" t="s">
        <v>87</v>
      </c>
      <c r="J359" s="150" t="s">
        <v>113</v>
      </c>
      <c r="K359" s="149" t="s">
        <v>92</v>
      </c>
      <c r="L359" s="150" t="s">
        <v>88</v>
      </c>
      <c r="M359" s="149" t="s">
        <v>1327</v>
      </c>
      <c r="N359" s="149" t="s">
        <v>1328</v>
      </c>
      <c r="O359" s="150" t="s">
        <v>152</v>
      </c>
      <c r="P359" s="149" t="s">
        <v>1329</v>
      </c>
      <c r="Q359" s="149" t="s">
        <v>1330</v>
      </c>
      <c r="R359" s="151"/>
      <c r="S359" s="152" t="s">
        <v>24</v>
      </c>
      <c r="T359" t="s">
        <v>25</v>
      </c>
      <c r="Y359" s="5" t="s">
        <v>385</v>
      </c>
      <c r="AB359" s="3" t="s">
        <v>148</v>
      </c>
      <c r="AC359" s="654" t="str">
        <f>IFERROR(VLOOKUP(AD359,AUXILIAR!$A$1:$B$13,2,FALSE)," ")</f>
        <v xml:space="preserve"> </v>
      </c>
    </row>
    <row r="360" spans="1:30" x14ac:dyDescent="0.25">
      <c r="A360" s="3">
        <f t="shared" si="191"/>
        <v>2019</v>
      </c>
      <c r="B360" s="3">
        <f t="shared" si="192"/>
        <v>10</v>
      </c>
      <c r="C360" s="3" t="str">
        <f t="shared" si="193"/>
        <v>Sem40</v>
      </c>
      <c r="D360" s="4">
        <v>43742</v>
      </c>
      <c r="E360" s="4" t="s">
        <v>89</v>
      </c>
      <c r="F360" s="343" t="s">
        <v>86</v>
      </c>
      <c r="G360" s="344" t="s">
        <v>22</v>
      </c>
      <c r="H360" s="344" t="s">
        <v>23</v>
      </c>
      <c r="I360" s="345" t="s">
        <v>87</v>
      </c>
      <c r="J360" s="345" t="s">
        <v>113</v>
      </c>
      <c r="K360" s="344" t="s">
        <v>163</v>
      </c>
      <c r="L360" s="345" t="s">
        <v>346</v>
      </c>
      <c r="M360" s="344" t="s">
        <v>1331</v>
      </c>
      <c r="N360" s="344" t="s">
        <v>1332</v>
      </c>
      <c r="O360" s="345" t="s">
        <v>116</v>
      </c>
      <c r="P360" s="344" t="s">
        <v>263</v>
      </c>
      <c r="Q360" s="344" t="s">
        <v>264</v>
      </c>
      <c r="R360" s="346"/>
      <c r="S360" s="347" t="s">
        <v>24</v>
      </c>
      <c r="T360" t="s">
        <v>32</v>
      </c>
      <c r="Y360" s="5" t="s">
        <v>384</v>
      </c>
      <c r="AA360" s="5" t="s">
        <v>1213</v>
      </c>
      <c r="AB360" s="3" t="s">
        <v>148</v>
      </c>
      <c r="AC360" s="654" t="str">
        <f>IFERROR(VLOOKUP(AD360,AUXILIAR!$A$1:$B$13,2,FALSE)," ")</f>
        <v>D</v>
      </c>
      <c r="AD360" s="5" t="s">
        <v>128</v>
      </c>
    </row>
    <row r="361" spans="1:30" x14ac:dyDescent="0.25">
      <c r="A361" s="3">
        <f t="shared" si="191"/>
        <v>2019</v>
      </c>
      <c r="B361" s="3">
        <f t="shared" si="192"/>
        <v>10</v>
      </c>
      <c r="C361" s="3" t="str">
        <f t="shared" si="193"/>
        <v>Sem41</v>
      </c>
      <c r="D361" s="4">
        <v>43745</v>
      </c>
      <c r="E361" s="4" t="s">
        <v>89</v>
      </c>
      <c r="F361" s="148" t="s">
        <v>86</v>
      </c>
      <c r="G361" s="149" t="s">
        <v>22</v>
      </c>
      <c r="H361" s="149" t="s">
        <v>23</v>
      </c>
      <c r="I361" s="150" t="s">
        <v>87</v>
      </c>
      <c r="J361" s="150" t="s">
        <v>113</v>
      </c>
      <c r="K361" s="149" t="s">
        <v>92</v>
      </c>
      <c r="L361" s="150" t="s">
        <v>155</v>
      </c>
      <c r="M361" s="149" t="s">
        <v>1333</v>
      </c>
      <c r="N361" s="149" t="s">
        <v>1334</v>
      </c>
      <c r="O361" s="150" t="s">
        <v>193</v>
      </c>
      <c r="P361" s="149" t="s">
        <v>912</v>
      </c>
      <c r="Q361" s="149" t="s">
        <v>913</v>
      </c>
      <c r="R361" s="151"/>
      <c r="S361" s="152" t="s">
        <v>24</v>
      </c>
      <c r="T361" s="578" t="s">
        <v>25</v>
      </c>
      <c r="Y361" s="5" t="s">
        <v>385</v>
      </c>
      <c r="AB361" s="3" t="s">
        <v>29</v>
      </c>
      <c r="AC361" s="654" t="str">
        <f>IFERROR(VLOOKUP(AD361,AUXILIAR!$A$1:$B$13,2,FALSE)," ")</f>
        <v xml:space="preserve"> </v>
      </c>
    </row>
    <row r="362" spans="1:30" x14ac:dyDescent="0.25">
      <c r="A362" s="259">
        <f t="shared" ref="A362:A365" si="194">YEAR(D362)</f>
        <v>2019</v>
      </c>
      <c r="B362" s="259">
        <f t="shared" ref="B362:B365" si="195">MONTH(D362)</f>
        <v>10</v>
      </c>
      <c r="C362" s="259" t="str">
        <f t="shared" ref="C362:C365" si="196">CONCATENATE("Sem",WEEKNUM(D362))</f>
        <v>Sem41</v>
      </c>
      <c r="D362" s="4">
        <v>43745</v>
      </c>
      <c r="E362" s="4" t="s">
        <v>89</v>
      </c>
      <c r="F362" s="148" t="s">
        <v>86</v>
      </c>
      <c r="G362" s="149" t="s">
        <v>22</v>
      </c>
      <c r="H362" s="149" t="s">
        <v>23</v>
      </c>
      <c r="I362" s="150" t="s">
        <v>87</v>
      </c>
      <c r="J362" s="150" t="s">
        <v>113</v>
      </c>
      <c r="K362" s="149" t="s">
        <v>92</v>
      </c>
      <c r="L362" s="150" t="s">
        <v>155</v>
      </c>
      <c r="M362" s="149" t="s">
        <v>1333</v>
      </c>
      <c r="N362" s="149" t="s">
        <v>1334</v>
      </c>
      <c r="O362" s="150" t="s">
        <v>193</v>
      </c>
      <c r="P362" s="149" t="s">
        <v>431</v>
      </c>
      <c r="Q362" s="149" t="s">
        <v>432</v>
      </c>
      <c r="R362" s="151"/>
      <c r="S362" s="152" t="s">
        <v>24</v>
      </c>
      <c r="T362" t="s">
        <v>25</v>
      </c>
      <c r="Y362" s="5" t="s">
        <v>384</v>
      </c>
      <c r="AA362" s="5" t="s">
        <v>1214</v>
      </c>
      <c r="AB362" s="3" t="s">
        <v>21</v>
      </c>
      <c r="AC362" s="654" t="str">
        <f>IFERROR(VLOOKUP(AD362,AUXILIAR!$A$1:$B$13,2,FALSE)," ")</f>
        <v>K</v>
      </c>
      <c r="AD362" s="5" t="s">
        <v>1134</v>
      </c>
    </row>
    <row r="363" spans="1:30" x14ac:dyDescent="0.25">
      <c r="A363" s="259">
        <f t="shared" si="194"/>
        <v>2019</v>
      </c>
      <c r="B363" s="259">
        <f t="shared" si="195"/>
        <v>10</v>
      </c>
      <c r="C363" s="259" t="str">
        <f t="shared" si="196"/>
        <v>Sem41</v>
      </c>
      <c r="D363" s="4">
        <v>43745</v>
      </c>
      <c r="E363" s="4" t="s">
        <v>89</v>
      </c>
      <c r="F363" s="148" t="s">
        <v>86</v>
      </c>
      <c r="G363" s="149" t="s">
        <v>22</v>
      </c>
      <c r="H363" s="149" t="s">
        <v>23</v>
      </c>
      <c r="I363" s="150" t="s">
        <v>87</v>
      </c>
      <c r="J363" s="150" t="s">
        <v>113</v>
      </c>
      <c r="K363" s="149" t="s">
        <v>92</v>
      </c>
      <c r="L363" s="150" t="s">
        <v>155</v>
      </c>
      <c r="M363" s="149" t="s">
        <v>1333</v>
      </c>
      <c r="N363" s="149" t="s">
        <v>1334</v>
      </c>
      <c r="O363" s="150" t="s">
        <v>193</v>
      </c>
      <c r="P363" s="149" t="s">
        <v>1168</v>
      </c>
      <c r="Q363" s="149" t="s">
        <v>1169</v>
      </c>
      <c r="R363" s="151"/>
      <c r="S363" s="152" t="s">
        <v>24</v>
      </c>
      <c r="T363" t="s">
        <v>27</v>
      </c>
      <c r="Y363" s="5" t="s">
        <v>385</v>
      </c>
      <c r="AB363" s="3" t="s">
        <v>148</v>
      </c>
      <c r="AC363" s="654" t="str">
        <f>IFERROR(VLOOKUP(AD363,AUXILIAR!$A$1:$B$13,2,FALSE)," ")</f>
        <v xml:space="preserve"> </v>
      </c>
    </row>
    <row r="364" spans="1:30" x14ac:dyDescent="0.25">
      <c r="A364" s="259">
        <f t="shared" si="194"/>
        <v>2019</v>
      </c>
      <c r="B364" s="259">
        <f t="shared" si="195"/>
        <v>10</v>
      </c>
      <c r="C364" s="259" t="str">
        <f t="shared" si="196"/>
        <v>Sem41</v>
      </c>
      <c r="D364" s="4">
        <v>43745</v>
      </c>
      <c r="E364" s="4" t="s">
        <v>89</v>
      </c>
      <c r="F364" s="343" t="s">
        <v>86</v>
      </c>
      <c r="G364" s="344" t="s">
        <v>22</v>
      </c>
      <c r="H364" s="344" t="s">
        <v>23</v>
      </c>
      <c r="I364" s="345" t="s">
        <v>87</v>
      </c>
      <c r="J364" s="345" t="s">
        <v>113</v>
      </c>
      <c r="K364" s="344" t="s">
        <v>92</v>
      </c>
      <c r="L364" s="345" t="s">
        <v>155</v>
      </c>
      <c r="M364" s="344" t="s">
        <v>1333</v>
      </c>
      <c r="N364" s="344" t="s">
        <v>1334</v>
      </c>
      <c r="O364" s="345" t="s">
        <v>193</v>
      </c>
      <c r="P364" s="344" t="s">
        <v>931</v>
      </c>
      <c r="Q364" s="344" t="s">
        <v>932</v>
      </c>
      <c r="R364" s="346"/>
      <c r="S364" s="347" t="s">
        <v>24</v>
      </c>
      <c r="T364" t="s">
        <v>26</v>
      </c>
      <c r="Y364" s="5" t="s">
        <v>386</v>
      </c>
      <c r="AB364" s="3" t="s">
        <v>75</v>
      </c>
      <c r="AC364" s="654" t="str">
        <f>IFERROR(VLOOKUP(AD364,AUXILIAR!$A$1:$B$13,2,FALSE)," ")</f>
        <v xml:space="preserve"> </v>
      </c>
    </row>
    <row r="365" spans="1:30" x14ac:dyDescent="0.25">
      <c r="A365" s="3">
        <f t="shared" si="194"/>
        <v>2019</v>
      </c>
      <c r="B365" s="3">
        <f t="shared" si="195"/>
        <v>10</v>
      </c>
      <c r="C365" s="3" t="str">
        <f t="shared" si="196"/>
        <v>Sem41</v>
      </c>
      <c r="D365" s="4">
        <v>43746</v>
      </c>
      <c r="E365" s="4" t="s">
        <v>89</v>
      </c>
      <c r="F365" s="148" t="s">
        <v>86</v>
      </c>
      <c r="G365" s="149" t="s">
        <v>22</v>
      </c>
      <c r="H365" s="149" t="s">
        <v>23</v>
      </c>
      <c r="I365" s="150" t="s">
        <v>87</v>
      </c>
      <c r="J365" s="150" t="s">
        <v>113</v>
      </c>
      <c r="K365" s="149" t="s">
        <v>236</v>
      </c>
      <c r="L365" s="150" t="s">
        <v>155</v>
      </c>
      <c r="M365" s="149" t="s">
        <v>1338</v>
      </c>
      <c r="N365" s="149" t="s">
        <v>1339</v>
      </c>
      <c r="O365" s="150" t="s">
        <v>193</v>
      </c>
      <c r="P365" s="149" t="s">
        <v>1340</v>
      </c>
      <c r="Q365" s="149" t="s">
        <v>1341</v>
      </c>
      <c r="R365" s="151"/>
      <c r="S365" s="152" t="s">
        <v>24</v>
      </c>
      <c r="T365" t="s">
        <v>26</v>
      </c>
      <c r="Y365" s="5" t="s">
        <v>386</v>
      </c>
      <c r="AB365" s="3" t="s">
        <v>75</v>
      </c>
      <c r="AC365" s="654" t="str">
        <f>IFERROR(VLOOKUP(AD365,AUXILIAR!$A$1:$B$13,2,FALSE)," ")</f>
        <v xml:space="preserve"> </v>
      </c>
    </row>
    <row r="366" spans="1:30" x14ac:dyDescent="0.25">
      <c r="A366" s="259">
        <f t="shared" ref="A366:A367" si="197">YEAR(D366)</f>
        <v>2019</v>
      </c>
      <c r="B366" s="259">
        <f t="shared" ref="B366:B367" si="198">MONTH(D366)</f>
        <v>10</v>
      </c>
      <c r="C366" s="259" t="str">
        <f t="shared" ref="C366:C367" si="199">CONCATENATE("Sem",WEEKNUM(D366))</f>
        <v>Sem41</v>
      </c>
      <c r="D366" s="4">
        <v>43746</v>
      </c>
      <c r="E366" s="4" t="s">
        <v>89</v>
      </c>
      <c r="F366" s="148" t="s">
        <v>86</v>
      </c>
      <c r="G366" s="149" t="s">
        <v>22</v>
      </c>
      <c r="H366" s="149" t="s">
        <v>23</v>
      </c>
      <c r="I366" s="150" t="s">
        <v>87</v>
      </c>
      <c r="J366" s="150" t="s">
        <v>113</v>
      </c>
      <c r="K366" s="149" t="s">
        <v>236</v>
      </c>
      <c r="L366" s="150" t="s">
        <v>155</v>
      </c>
      <c r="M366" s="149" t="s">
        <v>1338</v>
      </c>
      <c r="N366" s="149" t="s">
        <v>1339</v>
      </c>
      <c r="O366" s="150" t="s">
        <v>193</v>
      </c>
      <c r="P366" s="149" t="s">
        <v>1342</v>
      </c>
      <c r="Q366" s="149" t="s">
        <v>1343</v>
      </c>
      <c r="R366" s="151"/>
      <c r="S366" s="152" t="s">
        <v>24</v>
      </c>
      <c r="T366" t="s">
        <v>26</v>
      </c>
      <c r="Y366" s="5" t="s">
        <v>384</v>
      </c>
      <c r="AA366" s="5" t="s">
        <v>1215</v>
      </c>
      <c r="AB366" s="3" t="s">
        <v>75</v>
      </c>
      <c r="AC366" s="654" t="str">
        <f>IFERROR(VLOOKUP(AD366,AUXILIAR!$A$1:$B$13,2,FALSE)," ")</f>
        <v>A</v>
      </c>
      <c r="AD366" s="5" t="s">
        <v>127</v>
      </c>
    </row>
    <row r="367" spans="1:30" x14ac:dyDescent="0.25">
      <c r="A367" s="3">
        <f t="shared" si="197"/>
        <v>2019</v>
      </c>
      <c r="B367" s="3">
        <f t="shared" si="198"/>
        <v>10</v>
      </c>
      <c r="C367" s="3" t="str">
        <f t="shared" si="199"/>
        <v>Sem41</v>
      </c>
      <c r="D367" s="4">
        <v>43747</v>
      </c>
      <c r="E367" s="4" t="s">
        <v>89</v>
      </c>
      <c r="F367" s="148" t="s">
        <v>86</v>
      </c>
      <c r="G367" s="149" t="s">
        <v>22</v>
      </c>
      <c r="H367" s="149" t="s">
        <v>23</v>
      </c>
      <c r="I367" s="150" t="s">
        <v>87</v>
      </c>
      <c r="J367" s="150" t="s">
        <v>113</v>
      </c>
      <c r="K367" s="149" t="s">
        <v>92</v>
      </c>
      <c r="L367" s="150" t="s">
        <v>88</v>
      </c>
      <c r="M367" s="149" t="s">
        <v>1344</v>
      </c>
      <c r="N367" s="149" t="s">
        <v>1345</v>
      </c>
      <c r="O367" s="150" t="s">
        <v>116</v>
      </c>
      <c r="P367" s="149" t="s">
        <v>1346</v>
      </c>
      <c r="Q367" s="149" t="s">
        <v>1347</v>
      </c>
      <c r="R367" s="151"/>
      <c r="S367" s="152" t="s">
        <v>24</v>
      </c>
      <c r="T367" t="s">
        <v>25</v>
      </c>
      <c r="Y367" s="5" t="s">
        <v>384</v>
      </c>
      <c r="AA367" s="5" t="s">
        <v>1215</v>
      </c>
      <c r="AB367" s="3" t="s">
        <v>21</v>
      </c>
      <c r="AC367" s="654" t="str">
        <f>IFERROR(VLOOKUP(AD367,AUXILIAR!$A$1:$B$13,2,FALSE)," ")</f>
        <v>I</v>
      </c>
      <c r="AD367" s="5" t="s">
        <v>1074</v>
      </c>
    </row>
    <row r="368" spans="1:30" x14ac:dyDescent="0.25">
      <c r="A368" s="259">
        <f t="shared" ref="A368:A375" si="200">YEAR(D368)</f>
        <v>2019</v>
      </c>
      <c r="B368" s="259">
        <f t="shared" ref="B368:B372" si="201">MONTH(D368)</f>
        <v>10</v>
      </c>
      <c r="C368" s="259" t="str">
        <f t="shared" ref="C368:C372" si="202">CONCATENATE("Sem",WEEKNUM(D368))</f>
        <v>Sem41</v>
      </c>
      <c r="D368" s="4">
        <v>43747</v>
      </c>
      <c r="E368" s="4" t="s">
        <v>89</v>
      </c>
      <c r="F368" s="148" t="s">
        <v>86</v>
      </c>
      <c r="G368" s="149" t="s">
        <v>22</v>
      </c>
      <c r="H368" s="149" t="s">
        <v>23</v>
      </c>
      <c r="I368" s="150" t="s">
        <v>87</v>
      </c>
      <c r="J368" s="150" t="s">
        <v>113</v>
      </c>
      <c r="K368" s="149" t="s">
        <v>92</v>
      </c>
      <c r="L368" s="150" t="s">
        <v>88</v>
      </c>
      <c r="M368" s="149" t="s">
        <v>1344</v>
      </c>
      <c r="N368" s="149" t="s">
        <v>1345</v>
      </c>
      <c r="O368" s="150" t="s">
        <v>116</v>
      </c>
      <c r="P368" s="149" t="s">
        <v>984</v>
      </c>
      <c r="Q368" s="149" t="s">
        <v>985</v>
      </c>
      <c r="R368" s="151"/>
      <c r="S368" s="152" t="s">
        <v>24</v>
      </c>
      <c r="T368" t="s">
        <v>25</v>
      </c>
      <c r="Y368" s="5" t="s">
        <v>384</v>
      </c>
      <c r="AA368" s="5" t="s">
        <v>1214</v>
      </c>
      <c r="AB368" s="3" t="s">
        <v>21</v>
      </c>
      <c r="AC368" s="654" t="str">
        <f>IFERROR(VLOOKUP(AD368,AUXILIAR!$A$1:$B$13,2,FALSE)," ")</f>
        <v>B</v>
      </c>
      <c r="AD368" s="5" t="s">
        <v>160</v>
      </c>
    </row>
    <row r="369" spans="1:30" x14ac:dyDescent="0.25">
      <c r="A369" s="259">
        <f t="shared" si="200"/>
        <v>2019</v>
      </c>
      <c r="B369" s="259">
        <f t="shared" si="201"/>
        <v>10</v>
      </c>
      <c r="C369" s="259" t="str">
        <f t="shared" si="202"/>
        <v>Sem41</v>
      </c>
      <c r="D369" s="4">
        <v>43747</v>
      </c>
      <c r="E369" s="4" t="s">
        <v>89</v>
      </c>
      <c r="F369" s="148" t="s">
        <v>86</v>
      </c>
      <c r="G369" s="149" t="s">
        <v>22</v>
      </c>
      <c r="H369" s="149" t="s">
        <v>23</v>
      </c>
      <c r="I369" s="150" t="s">
        <v>87</v>
      </c>
      <c r="J369" s="150" t="s">
        <v>113</v>
      </c>
      <c r="K369" s="149" t="s">
        <v>163</v>
      </c>
      <c r="L369" s="150" t="s">
        <v>155</v>
      </c>
      <c r="M369" s="149" t="s">
        <v>1348</v>
      </c>
      <c r="N369" s="149" t="s">
        <v>1349</v>
      </c>
      <c r="O369" s="150" t="s">
        <v>218</v>
      </c>
      <c r="P369" s="149" t="s">
        <v>1110</v>
      </c>
      <c r="Q369" s="149" t="s">
        <v>1111</v>
      </c>
      <c r="R369" s="151"/>
      <c r="S369" s="152" t="s">
        <v>24</v>
      </c>
      <c r="T369" t="s">
        <v>25</v>
      </c>
      <c r="Y369" s="5" t="s">
        <v>384</v>
      </c>
      <c r="AA369" s="5" t="s">
        <v>1214</v>
      </c>
      <c r="AB369" s="3" t="s">
        <v>21</v>
      </c>
      <c r="AC369" s="654" t="str">
        <f>IFERROR(VLOOKUP(AD369,AUXILIAR!$A$1:$B$13,2,FALSE)," ")</f>
        <v>B</v>
      </c>
      <c r="AD369" s="5" t="s">
        <v>160</v>
      </c>
    </row>
    <row r="370" spans="1:30" x14ac:dyDescent="0.25">
      <c r="A370" s="259">
        <f t="shared" si="200"/>
        <v>2019</v>
      </c>
      <c r="B370" s="259">
        <f t="shared" si="201"/>
        <v>10</v>
      </c>
      <c r="C370" s="259" t="str">
        <f t="shared" si="202"/>
        <v>Sem41</v>
      </c>
      <c r="D370" s="4">
        <v>43747</v>
      </c>
      <c r="E370" s="4" t="s">
        <v>89</v>
      </c>
      <c r="F370" s="148" t="s">
        <v>86</v>
      </c>
      <c r="G370" s="149" t="s">
        <v>22</v>
      </c>
      <c r="H370" s="149" t="s">
        <v>23</v>
      </c>
      <c r="I370" s="150" t="s">
        <v>87</v>
      </c>
      <c r="J370" s="150" t="s">
        <v>113</v>
      </c>
      <c r="K370" s="149" t="s">
        <v>163</v>
      </c>
      <c r="L370" s="150" t="s">
        <v>155</v>
      </c>
      <c r="M370" s="149" t="s">
        <v>1348</v>
      </c>
      <c r="N370" s="149" t="s">
        <v>1349</v>
      </c>
      <c r="O370" s="150" t="s">
        <v>218</v>
      </c>
      <c r="P370" s="149" t="s">
        <v>738</v>
      </c>
      <c r="Q370" s="149" t="s">
        <v>739</v>
      </c>
      <c r="R370" s="151"/>
      <c r="S370" s="152" t="s">
        <v>24</v>
      </c>
      <c r="T370" t="s">
        <v>25</v>
      </c>
      <c r="Y370" s="5" t="s">
        <v>384</v>
      </c>
      <c r="AA370" s="5" t="s">
        <v>1214</v>
      </c>
      <c r="AB370" s="3" t="s">
        <v>21</v>
      </c>
      <c r="AC370" s="654" t="str">
        <f>IFERROR(VLOOKUP(AD370,AUXILIAR!$A$1:$B$13,2,FALSE)," ")</f>
        <v>B</v>
      </c>
      <c r="AD370" s="5" t="s">
        <v>160</v>
      </c>
    </row>
    <row r="371" spans="1:30" x14ac:dyDescent="0.25">
      <c r="A371" s="259">
        <f t="shared" si="200"/>
        <v>2019</v>
      </c>
      <c r="B371" s="259">
        <f t="shared" si="201"/>
        <v>10</v>
      </c>
      <c r="C371" s="259" t="str">
        <f t="shared" si="202"/>
        <v>Sem41</v>
      </c>
      <c r="D371" s="4">
        <v>43747</v>
      </c>
      <c r="E371" s="4" t="s">
        <v>89</v>
      </c>
      <c r="F371" s="148" t="s">
        <v>86</v>
      </c>
      <c r="G371" s="149" t="s">
        <v>22</v>
      </c>
      <c r="H371" s="149" t="s">
        <v>23</v>
      </c>
      <c r="I371" s="150" t="s">
        <v>87</v>
      </c>
      <c r="J371" s="150" t="s">
        <v>113</v>
      </c>
      <c r="K371" s="149" t="s">
        <v>163</v>
      </c>
      <c r="L371" s="150" t="s">
        <v>155</v>
      </c>
      <c r="M371" s="149" t="s">
        <v>1348</v>
      </c>
      <c r="N371" s="149" t="s">
        <v>1349</v>
      </c>
      <c r="O371" s="150" t="s">
        <v>218</v>
      </c>
      <c r="P371" s="149" t="s">
        <v>601</v>
      </c>
      <c r="Q371" s="149" t="s">
        <v>602</v>
      </c>
      <c r="R371" s="151"/>
      <c r="S371" s="152" t="s">
        <v>24</v>
      </c>
      <c r="T371" t="s">
        <v>28</v>
      </c>
      <c r="Y371" s="5" t="s">
        <v>385</v>
      </c>
      <c r="AB371" s="3" t="s">
        <v>275</v>
      </c>
      <c r="AC371" s="654" t="str">
        <f>IFERROR(VLOOKUP(AD371,AUXILIAR!$A$1:$B$13,2,FALSE)," ")</f>
        <v xml:space="preserve"> </v>
      </c>
    </row>
    <row r="372" spans="1:30" x14ac:dyDescent="0.25">
      <c r="A372" s="3">
        <f t="shared" si="200"/>
        <v>2019</v>
      </c>
      <c r="B372" s="3">
        <f t="shared" si="201"/>
        <v>10</v>
      </c>
      <c r="C372" s="3" t="str">
        <f t="shared" si="202"/>
        <v>Sem41</v>
      </c>
      <c r="D372" s="4">
        <v>43748</v>
      </c>
      <c r="E372" s="4" t="s">
        <v>89</v>
      </c>
      <c r="F372" s="148" t="s">
        <v>86</v>
      </c>
      <c r="G372" s="149" t="s">
        <v>22</v>
      </c>
      <c r="H372" s="149" t="s">
        <v>23</v>
      </c>
      <c r="I372" s="150" t="s">
        <v>87</v>
      </c>
      <c r="J372" s="150" t="s">
        <v>113</v>
      </c>
      <c r="K372" s="149" t="s">
        <v>236</v>
      </c>
      <c r="L372" s="150" t="s">
        <v>155</v>
      </c>
      <c r="M372" s="149" t="s">
        <v>1350</v>
      </c>
      <c r="N372" s="149" t="s">
        <v>1351</v>
      </c>
      <c r="O372" s="150" t="s">
        <v>218</v>
      </c>
      <c r="P372" s="149" t="s">
        <v>1352</v>
      </c>
      <c r="Q372" s="149" t="s">
        <v>1353</v>
      </c>
      <c r="R372" s="151"/>
      <c r="S372" s="152" t="s">
        <v>24</v>
      </c>
      <c r="T372" t="s">
        <v>26</v>
      </c>
      <c r="Y372" s="5" t="s">
        <v>386</v>
      </c>
      <c r="AB372" s="3" t="s">
        <v>75</v>
      </c>
      <c r="AC372" s="654" t="str">
        <f>IFERROR(VLOOKUP(AD372,AUXILIAR!$A$1:$B$13,2,FALSE)," ")</f>
        <v xml:space="preserve"> </v>
      </c>
    </row>
    <row r="373" spans="1:30" x14ac:dyDescent="0.25">
      <c r="A373" s="259">
        <f t="shared" si="200"/>
        <v>2019</v>
      </c>
      <c r="B373" s="259">
        <f t="shared" ref="B373:B375" si="203">MONTH(D373)</f>
        <v>10</v>
      </c>
      <c r="C373" s="259" t="str">
        <f t="shared" ref="C373:C375" si="204">CONCATENATE("Sem",WEEKNUM(D373))</f>
        <v>Sem41</v>
      </c>
      <c r="D373" s="4">
        <v>43748</v>
      </c>
      <c r="E373" s="4" t="s">
        <v>89</v>
      </c>
      <c r="F373" s="148" t="s">
        <v>86</v>
      </c>
      <c r="G373" s="149" t="s">
        <v>22</v>
      </c>
      <c r="H373" s="149" t="s">
        <v>23</v>
      </c>
      <c r="I373" s="150" t="s">
        <v>87</v>
      </c>
      <c r="J373" s="150" t="s">
        <v>113</v>
      </c>
      <c r="K373" s="149" t="s">
        <v>92</v>
      </c>
      <c r="L373" s="150" t="s">
        <v>119</v>
      </c>
      <c r="M373" s="149" t="s">
        <v>1354</v>
      </c>
      <c r="N373" s="149" t="s">
        <v>1355</v>
      </c>
      <c r="O373" s="150" t="s">
        <v>193</v>
      </c>
      <c r="P373" s="149" t="s">
        <v>1308</v>
      </c>
      <c r="Q373" s="149" t="s">
        <v>1309</v>
      </c>
      <c r="R373" s="151"/>
      <c r="S373" s="152" t="s">
        <v>24</v>
      </c>
      <c r="T373" t="s">
        <v>26</v>
      </c>
      <c r="Y373" s="5" t="s">
        <v>384</v>
      </c>
      <c r="AA373" s="5" t="s">
        <v>1214</v>
      </c>
      <c r="AB373" s="3" t="s">
        <v>75</v>
      </c>
      <c r="AC373" s="654" t="str">
        <f>IFERROR(VLOOKUP(AD373,AUXILIAR!$A$1:$B$13,2,FALSE)," ")</f>
        <v>B</v>
      </c>
      <c r="AD373" s="5" t="s">
        <v>160</v>
      </c>
    </row>
    <row r="374" spans="1:30" x14ac:dyDescent="0.25">
      <c r="A374" s="259">
        <f t="shared" si="200"/>
        <v>2019</v>
      </c>
      <c r="B374" s="259">
        <f t="shared" si="203"/>
        <v>10</v>
      </c>
      <c r="C374" s="259" t="str">
        <f t="shared" si="204"/>
        <v>Sem41</v>
      </c>
      <c r="D374" s="4">
        <v>43748</v>
      </c>
      <c r="E374" s="4" t="s">
        <v>89</v>
      </c>
      <c r="F374" s="343" t="s">
        <v>86</v>
      </c>
      <c r="G374" s="344" t="s">
        <v>22</v>
      </c>
      <c r="H374" s="344" t="s">
        <v>23</v>
      </c>
      <c r="I374" s="345" t="s">
        <v>87</v>
      </c>
      <c r="J374" s="345" t="s">
        <v>113</v>
      </c>
      <c r="K374" s="344" t="s">
        <v>92</v>
      </c>
      <c r="L374" s="345" t="s">
        <v>119</v>
      </c>
      <c r="M374" s="344" t="s">
        <v>1354</v>
      </c>
      <c r="N374" s="344" t="s">
        <v>1355</v>
      </c>
      <c r="O374" s="345" t="s">
        <v>193</v>
      </c>
      <c r="P374" s="344" t="s">
        <v>738</v>
      </c>
      <c r="Q374" s="344" t="s">
        <v>739</v>
      </c>
      <c r="R374" s="346"/>
      <c r="S374" s="347" t="s">
        <v>24</v>
      </c>
      <c r="T374" t="s">
        <v>25</v>
      </c>
      <c r="Y374" s="5" t="s">
        <v>384</v>
      </c>
      <c r="AA374" s="5" t="s">
        <v>1214</v>
      </c>
      <c r="AB374" s="3" t="s">
        <v>21</v>
      </c>
      <c r="AC374" s="654" t="str">
        <f>IFERROR(VLOOKUP(AD374,AUXILIAR!$A$1:$B$13,2,FALSE)," ")</f>
        <v>B</v>
      </c>
      <c r="AD374" s="5" t="s">
        <v>160</v>
      </c>
    </row>
    <row r="375" spans="1:30" x14ac:dyDescent="0.25">
      <c r="A375" s="3">
        <f t="shared" si="200"/>
        <v>2019</v>
      </c>
      <c r="B375" s="3">
        <f t="shared" si="203"/>
        <v>10</v>
      </c>
      <c r="C375" s="3" t="str">
        <f t="shared" si="204"/>
        <v>Sem41</v>
      </c>
      <c r="D375" s="4">
        <v>43749</v>
      </c>
      <c r="E375" s="4" t="s">
        <v>89</v>
      </c>
      <c r="F375" s="148" t="s">
        <v>86</v>
      </c>
      <c r="G375" s="149" t="s">
        <v>22</v>
      </c>
      <c r="H375" s="149" t="s">
        <v>23</v>
      </c>
      <c r="I375" s="150" t="s">
        <v>87</v>
      </c>
      <c r="J375" s="150" t="s">
        <v>173</v>
      </c>
      <c r="K375" s="149" t="s">
        <v>163</v>
      </c>
      <c r="L375" s="150" t="s">
        <v>88</v>
      </c>
      <c r="M375" s="149" t="s">
        <v>1356</v>
      </c>
      <c r="N375" s="149" t="s">
        <v>1357</v>
      </c>
      <c r="O375" s="150" t="s">
        <v>116</v>
      </c>
      <c r="P375" s="149" t="s">
        <v>1358</v>
      </c>
      <c r="Q375" s="149" t="s">
        <v>1359</v>
      </c>
      <c r="R375" s="151"/>
      <c r="S375" s="152" t="s">
        <v>24</v>
      </c>
      <c r="T375" t="s">
        <v>25</v>
      </c>
      <c r="Y375" s="5" t="s">
        <v>384</v>
      </c>
      <c r="AA375" s="5" t="s">
        <v>1215</v>
      </c>
      <c r="AB375" s="3" t="s">
        <v>21</v>
      </c>
      <c r="AC375" s="654" t="str">
        <f>IFERROR(VLOOKUP(AD375,AUXILIAR!$A$1:$B$13,2,FALSE)," ")</f>
        <v>I</v>
      </c>
      <c r="AD375" s="5" t="s">
        <v>1074</v>
      </c>
    </row>
    <row r="376" spans="1:30" x14ac:dyDescent="0.25">
      <c r="A376" s="259">
        <f t="shared" ref="A376:A379" si="205">YEAR(D376)</f>
        <v>2019</v>
      </c>
      <c r="B376" s="259">
        <f t="shared" ref="B376:B379" si="206">MONTH(D376)</f>
        <v>10</v>
      </c>
      <c r="C376" s="259" t="str">
        <f t="shared" ref="C376:C379" si="207">CONCATENATE("Sem",WEEKNUM(D376))</f>
        <v>Sem41</v>
      </c>
      <c r="D376" s="4">
        <v>43749</v>
      </c>
      <c r="E376" s="4" t="s">
        <v>89</v>
      </c>
      <c r="F376" s="148" t="s">
        <v>86</v>
      </c>
      <c r="G376" s="149" t="s">
        <v>22</v>
      </c>
      <c r="H376" s="149" t="s">
        <v>23</v>
      </c>
      <c r="I376" s="150" t="s">
        <v>87</v>
      </c>
      <c r="J376" s="150" t="s">
        <v>173</v>
      </c>
      <c r="K376" s="149" t="s">
        <v>163</v>
      </c>
      <c r="L376" s="150" t="s">
        <v>88</v>
      </c>
      <c r="M376" s="149" t="s">
        <v>1356</v>
      </c>
      <c r="N376" s="149" t="s">
        <v>1357</v>
      </c>
      <c r="O376" s="150" t="s">
        <v>116</v>
      </c>
      <c r="P376" s="149" t="s">
        <v>1360</v>
      </c>
      <c r="Q376" s="149" t="s">
        <v>1361</v>
      </c>
      <c r="R376" s="151"/>
      <c r="S376" s="152" t="s">
        <v>24</v>
      </c>
      <c r="T376" t="s">
        <v>28</v>
      </c>
      <c r="Y376" s="5" t="s">
        <v>385</v>
      </c>
      <c r="AB376" s="3" t="s">
        <v>235</v>
      </c>
      <c r="AC376" s="654" t="str">
        <f>IFERROR(VLOOKUP(AD376,AUXILIAR!$A$1:$B$13,2,FALSE)," ")</f>
        <v xml:space="preserve"> </v>
      </c>
    </row>
    <row r="377" spans="1:30" x14ac:dyDescent="0.25">
      <c r="A377" s="259">
        <f t="shared" si="205"/>
        <v>2019</v>
      </c>
      <c r="B377" s="259">
        <f t="shared" si="206"/>
        <v>10</v>
      </c>
      <c r="C377" s="259" t="str">
        <f t="shared" si="207"/>
        <v>Sem41</v>
      </c>
      <c r="D377" s="4">
        <v>43749</v>
      </c>
      <c r="E377" s="4" t="s">
        <v>89</v>
      </c>
      <c r="F377" s="148" t="s">
        <v>86</v>
      </c>
      <c r="G377" s="149" t="s">
        <v>22</v>
      </c>
      <c r="H377" s="149" t="s">
        <v>23</v>
      </c>
      <c r="I377" s="150" t="s">
        <v>87</v>
      </c>
      <c r="J377" s="150" t="s">
        <v>113</v>
      </c>
      <c r="K377" s="149" t="s">
        <v>236</v>
      </c>
      <c r="L377" s="150" t="s">
        <v>88</v>
      </c>
      <c r="M377" s="149" t="s">
        <v>1362</v>
      </c>
      <c r="N377" s="149" t="s">
        <v>1363</v>
      </c>
      <c r="O377" s="150" t="s">
        <v>218</v>
      </c>
      <c r="P377" s="149" t="s">
        <v>854</v>
      </c>
      <c r="Q377" s="149" t="s">
        <v>855</v>
      </c>
      <c r="R377" s="151"/>
      <c r="S377" s="152" t="s">
        <v>24</v>
      </c>
      <c r="T377" t="s">
        <v>32</v>
      </c>
      <c r="Y377" s="5" t="s">
        <v>385</v>
      </c>
      <c r="AB377" s="3" t="s">
        <v>75</v>
      </c>
      <c r="AC377" s="654" t="str">
        <f>IFERROR(VLOOKUP(AD377,AUXILIAR!$A$1:$B$13,2,FALSE)," ")</f>
        <v xml:space="preserve"> </v>
      </c>
    </row>
    <row r="378" spans="1:30" x14ac:dyDescent="0.25">
      <c r="A378" s="259">
        <f t="shared" si="205"/>
        <v>2019</v>
      </c>
      <c r="B378" s="259">
        <f t="shared" si="206"/>
        <v>10</v>
      </c>
      <c r="C378" s="259" t="str">
        <f t="shared" si="207"/>
        <v>Sem41</v>
      </c>
      <c r="D378" s="4">
        <v>43749</v>
      </c>
      <c r="E378" s="4" t="s">
        <v>89</v>
      </c>
      <c r="F378" s="343" t="s">
        <v>86</v>
      </c>
      <c r="G378" s="344" t="s">
        <v>22</v>
      </c>
      <c r="H378" s="344" t="s">
        <v>23</v>
      </c>
      <c r="I378" s="345" t="s">
        <v>87</v>
      </c>
      <c r="J378" s="345" t="s">
        <v>113</v>
      </c>
      <c r="K378" s="344" t="s">
        <v>236</v>
      </c>
      <c r="L378" s="345" t="s">
        <v>88</v>
      </c>
      <c r="M378" s="344" t="s">
        <v>1362</v>
      </c>
      <c r="N378" s="344" t="s">
        <v>1363</v>
      </c>
      <c r="O378" s="345" t="s">
        <v>218</v>
      </c>
      <c r="P378" s="344" t="s">
        <v>1364</v>
      </c>
      <c r="Q378" s="344" t="s">
        <v>1365</v>
      </c>
      <c r="R378" s="346"/>
      <c r="S378" s="347" t="s">
        <v>24</v>
      </c>
      <c r="T378" t="s">
        <v>27</v>
      </c>
      <c r="Y378" s="5" t="s">
        <v>384</v>
      </c>
      <c r="AA378" s="5" t="s">
        <v>1215</v>
      </c>
      <c r="AB378" s="3" t="s">
        <v>29</v>
      </c>
      <c r="AC378" s="654" t="str">
        <f>IFERROR(VLOOKUP(AD378,AUXILIAR!$A$1:$B$13,2,FALSE)," ")</f>
        <v>I</v>
      </c>
      <c r="AD378" s="5" t="s">
        <v>1074</v>
      </c>
    </row>
    <row r="379" spans="1:30" x14ac:dyDescent="0.25">
      <c r="A379" s="3">
        <f t="shared" si="205"/>
        <v>2019</v>
      </c>
      <c r="B379" s="3">
        <f t="shared" si="206"/>
        <v>10</v>
      </c>
      <c r="C379" s="3" t="str">
        <f t="shared" si="207"/>
        <v>Sem42</v>
      </c>
      <c r="D379" s="4">
        <v>43752</v>
      </c>
      <c r="E379" s="4" t="s">
        <v>89</v>
      </c>
      <c r="F379" s="148" t="s">
        <v>86</v>
      </c>
      <c r="G379" s="149" t="s">
        <v>22</v>
      </c>
      <c r="H379" s="149" t="s">
        <v>23</v>
      </c>
      <c r="I379" s="150" t="s">
        <v>87</v>
      </c>
      <c r="J379" s="150" t="s">
        <v>113</v>
      </c>
      <c r="K379" s="149" t="s">
        <v>163</v>
      </c>
      <c r="L379" s="150" t="s">
        <v>88</v>
      </c>
      <c r="M379" s="149" t="s">
        <v>1366</v>
      </c>
      <c r="N379" s="149" t="s">
        <v>1367</v>
      </c>
      <c r="O379" s="150" t="s">
        <v>116</v>
      </c>
      <c r="P379" s="149" t="s">
        <v>1368</v>
      </c>
      <c r="Q379" s="149" t="s">
        <v>1369</v>
      </c>
      <c r="R379" s="151"/>
      <c r="S379" s="152" t="s">
        <v>24</v>
      </c>
      <c r="T379" t="s">
        <v>26</v>
      </c>
      <c r="Y379" s="5" t="s">
        <v>384</v>
      </c>
      <c r="AA379" s="5" t="s">
        <v>1215</v>
      </c>
      <c r="AB379" s="3" t="s">
        <v>148</v>
      </c>
      <c r="AC379" s="654" t="str">
        <f>IFERROR(VLOOKUP(AD379,AUXILIAR!$A$1:$B$13,2,FALSE)," ")</f>
        <v>I</v>
      </c>
      <c r="AD379" s="5" t="s">
        <v>1074</v>
      </c>
    </row>
    <row r="380" spans="1:30" x14ac:dyDescent="0.25">
      <c r="A380" s="259">
        <f t="shared" ref="A380:A383" si="208">YEAR(D380)</f>
        <v>2019</v>
      </c>
      <c r="B380" s="259">
        <f t="shared" ref="B380:B383" si="209">MONTH(D380)</f>
        <v>10</v>
      </c>
      <c r="C380" s="259" t="str">
        <f t="shared" ref="C380:C383" si="210">CONCATENATE("Sem",WEEKNUM(D380))</f>
        <v>Sem42</v>
      </c>
      <c r="D380" s="4">
        <v>43752</v>
      </c>
      <c r="E380" s="4" t="s">
        <v>89</v>
      </c>
      <c r="F380" s="148" t="s">
        <v>86</v>
      </c>
      <c r="G380" s="149" t="s">
        <v>22</v>
      </c>
      <c r="H380" s="149" t="s">
        <v>23</v>
      </c>
      <c r="I380" s="150" t="s">
        <v>87</v>
      </c>
      <c r="J380" s="150" t="s">
        <v>113</v>
      </c>
      <c r="K380" s="149" t="s">
        <v>163</v>
      </c>
      <c r="L380" s="150" t="s">
        <v>88</v>
      </c>
      <c r="M380" s="149" t="s">
        <v>1366</v>
      </c>
      <c r="N380" s="149" t="s">
        <v>1367</v>
      </c>
      <c r="O380" s="150" t="s">
        <v>116</v>
      </c>
      <c r="P380" s="149" t="s">
        <v>1300</v>
      </c>
      <c r="Q380" s="149" t="s">
        <v>1301</v>
      </c>
      <c r="R380" s="151"/>
      <c r="S380" s="152" t="s">
        <v>24</v>
      </c>
      <c r="T380" s="143" t="s">
        <v>27</v>
      </c>
      <c r="Y380" s="5" t="s">
        <v>385</v>
      </c>
      <c r="AB380" s="3" t="s">
        <v>148</v>
      </c>
      <c r="AC380" s="654" t="str">
        <f>IFERROR(VLOOKUP(AD380,AUXILIAR!$A$1:$B$13,2,FALSE)," ")</f>
        <v xml:space="preserve"> </v>
      </c>
    </row>
    <row r="381" spans="1:30" x14ac:dyDescent="0.25">
      <c r="A381" s="259">
        <f t="shared" si="208"/>
        <v>2019</v>
      </c>
      <c r="B381" s="259">
        <f t="shared" si="209"/>
        <v>10</v>
      </c>
      <c r="C381" s="259" t="str">
        <f t="shared" si="210"/>
        <v>Sem42</v>
      </c>
      <c r="D381" s="4">
        <v>43752</v>
      </c>
      <c r="E381" s="4" t="s">
        <v>89</v>
      </c>
      <c r="F381" s="343" t="s">
        <v>86</v>
      </c>
      <c r="G381" s="344" t="s">
        <v>22</v>
      </c>
      <c r="H381" s="344" t="s">
        <v>23</v>
      </c>
      <c r="I381" s="345" t="s">
        <v>87</v>
      </c>
      <c r="J381" s="345" t="s">
        <v>113</v>
      </c>
      <c r="K381" s="344" t="s">
        <v>92</v>
      </c>
      <c r="L381" s="345" t="s">
        <v>119</v>
      </c>
      <c r="M381" s="344" t="s">
        <v>1370</v>
      </c>
      <c r="N381" s="344" t="s">
        <v>1371</v>
      </c>
      <c r="O381" s="345" t="s">
        <v>116</v>
      </c>
      <c r="P381" s="344" t="s">
        <v>1329</v>
      </c>
      <c r="Q381" s="344" t="s">
        <v>1330</v>
      </c>
      <c r="R381" s="346"/>
      <c r="S381" s="347" t="s">
        <v>24</v>
      </c>
      <c r="T381" t="s">
        <v>25</v>
      </c>
      <c r="Y381" s="5" t="s">
        <v>384</v>
      </c>
      <c r="AA381" s="5" t="s">
        <v>1214</v>
      </c>
      <c r="AB381" s="3" t="s">
        <v>148</v>
      </c>
      <c r="AC381" s="654" t="str">
        <f>IFERROR(VLOOKUP(AD381,AUXILIAR!$A$1:$B$13,2,FALSE)," ")</f>
        <v>B</v>
      </c>
      <c r="AD381" s="5" t="s">
        <v>160</v>
      </c>
    </row>
    <row r="382" spans="1:30" x14ac:dyDescent="0.25">
      <c r="A382" s="3">
        <f t="shared" si="208"/>
        <v>2019</v>
      </c>
      <c r="B382" s="3">
        <f t="shared" si="209"/>
        <v>10</v>
      </c>
      <c r="C382" s="3" t="str">
        <f t="shared" si="210"/>
        <v>Sem42</v>
      </c>
      <c r="D382" s="4">
        <v>43753</v>
      </c>
      <c r="E382" s="4" t="s">
        <v>89</v>
      </c>
      <c r="F382" s="343" t="s">
        <v>86</v>
      </c>
      <c r="G382" s="344" t="s">
        <v>22</v>
      </c>
      <c r="H382" s="344" t="s">
        <v>23</v>
      </c>
      <c r="I382" s="345" t="s">
        <v>87</v>
      </c>
      <c r="J382" s="345" t="s">
        <v>113</v>
      </c>
      <c r="K382" s="344" t="s">
        <v>92</v>
      </c>
      <c r="L382" s="345" t="s">
        <v>119</v>
      </c>
      <c r="M382" s="344" t="s">
        <v>1372</v>
      </c>
      <c r="N382" s="344" t="s">
        <v>1373</v>
      </c>
      <c r="O382" s="345" t="s">
        <v>116</v>
      </c>
      <c r="P382" s="344" t="s">
        <v>738</v>
      </c>
      <c r="Q382" s="344" t="s">
        <v>739</v>
      </c>
      <c r="R382" s="346"/>
      <c r="S382" s="347" t="s">
        <v>24</v>
      </c>
      <c r="T382" t="s">
        <v>25</v>
      </c>
      <c r="Y382" s="5" t="s">
        <v>386</v>
      </c>
      <c r="AB382" s="3" t="s">
        <v>21</v>
      </c>
      <c r="AC382" s="654" t="str">
        <f>IFERROR(VLOOKUP(AD382,AUXILIAR!$A$1:$B$13,2,FALSE)," ")</f>
        <v xml:space="preserve"> </v>
      </c>
    </row>
    <row r="383" spans="1:30" x14ac:dyDescent="0.25">
      <c r="A383" s="3">
        <f t="shared" si="208"/>
        <v>2019</v>
      </c>
      <c r="B383" s="3">
        <f t="shared" si="209"/>
        <v>10</v>
      </c>
      <c r="C383" s="3" t="str">
        <f t="shared" si="210"/>
        <v>Sem42</v>
      </c>
      <c r="D383" s="4">
        <v>43754</v>
      </c>
      <c r="E383" s="4" t="s">
        <v>89</v>
      </c>
      <c r="F383" s="148" t="s">
        <v>86</v>
      </c>
      <c r="G383" s="149" t="s">
        <v>22</v>
      </c>
      <c r="H383" s="149" t="s">
        <v>23</v>
      </c>
      <c r="I383" s="150" t="s">
        <v>87</v>
      </c>
      <c r="J383" s="150" t="s">
        <v>173</v>
      </c>
      <c r="K383" s="149" t="s">
        <v>163</v>
      </c>
      <c r="L383" s="150" t="s">
        <v>155</v>
      </c>
      <c r="M383" s="149" t="s">
        <v>1374</v>
      </c>
      <c r="N383" s="149" t="s">
        <v>1375</v>
      </c>
      <c r="O383" s="150" t="s">
        <v>116</v>
      </c>
      <c r="P383" s="149" t="s">
        <v>1352</v>
      </c>
      <c r="Q383" s="149" t="s">
        <v>1353</v>
      </c>
      <c r="R383" s="151"/>
      <c r="S383" s="152" t="s">
        <v>24</v>
      </c>
      <c r="T383" t="s">
        <v>26</v>
      </c>
      <c r="Y383" s="5" t="s">
        <v>386</v>
      </c>
      <c r="AB383" s="3" t="s">
        <v>75</v>
      </c>
      <c r="AC383" s="654" t="str">
        <f>IFERROR(VLOOKUP(AD383,AUXILIAR!$A$1:$B$13,2,FALSE)," ")</f>
        <v xml:space="preserve"> </v>
      </c>
    </row>
    <row r="384" spans="1:30" x14ac:dyDescent="0.25">
      <c r="A384" s="259">
        <f t="shared" ref="A384:A385" si="211">YEAR(D384)</f>
        <v>2019</v>
      </c>
      <c r="B384" s="259">
        <f t="shared" ref="B384:B385" si="212">MONTH(D384)</f>
        <v>10</v>
      </c>
      <c r="C384" s="259" t="str">
        <f t="shared" ref="C384:C385" si="213">CONCATENATE("Sem",WEEKNUM(D384))</f>
        <v>Sem42</v>
      </c>
      <c r="D384" s="4">
        <v>43754</v>
      </c>
      <c r="E384" s="4" t="s">
        <v>89</v>
      </c>
      <c r="F384" s="343" t="s">
        <v>86</v>
      </c>
      <c r="G384" s="344" t="s">
        <v>22</v>
      </c>
      <c r="H384" s="344" t="s">
        <v>23</v>
      </c>
      <c r="I384" s="345" t="s">
        <v>87</v>
      </c>
      <c r="J384" s="345" t="s">
        <v>113</v>
      </c>
      <c r="K384" s="344" t="s">
        <v>92</v>
      </c>
      <c r="L384" s="345" t="s">
        <v>88</v>
      </c>
      <c r="M384" s="344" t="s">
        <v>1376</v>
      </c>
      <c r="N384" s="344" t="s">
        <v>1377</v>
      </c>
      <c r="O384" s="345" t="s">
        <v>152</v>
      </c>
      <c r="P384" s="344" t="s">
        <v>912</v>
      </c>
      <c r="Q384" s="344" t="s">
        <v>913</v>
      </c>
      <c r="R384" s="346"/>
      <c r="S384" s="347" t="s">
        <v>24</v>
      </c>
      <c r="T384" t="s">
        <v>25</v>
      </c>
      <c r="Y384" s="5" t="s">
        <v>385</v>
      </c>
      <c r="AB384" s="3" t="s">
        <v>29</v>
      </c>
      <c r="AC384" s="654" t="str">
        <f>IFERROR(VLOOKUP(AD384,AUXILIAR!$A$1:$B$13,2,FALSE)," ")</f>
        <v xml:space="preserve"> </v>
      </c>
    </row>
    <row r="385" spans="1:30" x14ac:dyDescent="0.25">
      <c r="A385" s="3">
        <f t="shared" si="211"/>
        <v>2019</v>
      </c>
      <c r="B385" s="3">
        <f t="shared" si="212"/>
        <v>10</v>
      </c>
      <c r="C385" s="3" t="str">
        <f t="shared" si="213"/>
        <v>Sem42</v>
      </c>
      <c r="D385" s="4">
        <v>43755</v>
      </c>
      <c r="E385" s="4" t="s">
        <v>89</v>
      </c>
      <c r="F385" s="148" t="s">
        <v>86</v>
      </c>
      <c r="G385" s="149" t="s">
        <v>22</v>
      </c>
      <c r="H385" s="149" t="s">
        <v>23</v>
      </c>
      <c r="I385" s="150" t="s">
        <v>87</v>
      </c>
      <c r="J385" s="150" t="s">
        <v>113</v>
      </c>
      <c r="K385" s="149" t="s">
        <v>92</v>
      </c>
      <c r="L385" s="150" t="s">
        <v>119</v>
      </c>
      <c r="M385" s="149" t="s">
        <v>1378</v>
      </c>
      <c r="N385" s="149" t="s">
        <v>1379</v>
      </c>
      <c r="O385" s="150" t="s">
        <v>116</v>
      </c>
      <c r="P385" s="149" t="s">
        <v>1380</v>
      </c>
      <c r="Q385" s="149" t="s">
        <v>1381</v>
      </c>
      <c r="R385" s="151"/>
      <c r="S385" s="152" t="s">
        <v>24</v>
      </c>
      <c r="T385" t="s">
        <v>27</v>
      </c>
      <c r="Y385" s="5" t="s">
        <v>386</v>
      </c>
      <c r="AB385" s="3" t="s">
        <v>148</v>
      </c>
      <c r="AC385" s="654" t="str">
        <f>IFERROR(VLOOKUP(AD385,AUXILIAR!$A$1:$B$13,2,FALSE)," ")</f>
        <v xml:space="preserve"> </v>
      </c>
    </row>
    <row r="386" spans="1:30" x14ac:dyDescent="0.25">
      <c r="A386" s="259">
        <f t="shared" ref="A386:A388" si="214">YEAR(D386)</f>
        <v>2019</v>
      </c>
      <c r="B386" s="259">
        <f t="shared" ref="B386:B388" si="215">MONTH(D386)</f>
        <v>10</v>
      </c>
      <c r="C386" s="259" t="str">
        <f t="shared" ref="C386:C388" si="216">CONCATENATE("Sem",WEEKNUM(D386))</f>
        <v>Sem42</v>
      </c>
      <c r="D386" s="4">
        <v>43755</v>
      </c>
      <c r="E386" s="4" t="s">
        <v>89</v>
      </c>
      <c r="F386" s="148" t="s">
        <v>86</v>
      </c>
      <c r="G386" s="149" t="s">
        <v>22</v>
      </c>
      <c r="H386" s="149" t="s">
        <v>23</v>
      </c>
      <c r="I386" s="150" t="s">
        <v>87</v>
      </c>
      <c r="J386" s="150" t="s">
        <v>113</v>
      </c>
      <c r="K386" s="149" t="s">
        <v>163</v>
      </c>
      <c r="L386" s="150" t="s">
        <v>155</v>
      </c>
      <c r="M386" s="149" t="s">
        <v>1382</v>
      </c>
      <c r="N386" s="149" t="s">
        <v>1383</v>
      </c>
      <c r="O386" s="150" t="s">
        <v>218</v>
      </c>
      <c r="P386" s="149" t="s">
        <v>223</v>
      </c>
      <c r="Q386" s="149" t="s">
        <v>224</v>
      </c>
      <c r="R386" s="151"/>
      <c r="S386" s="152" t="s">
        <v>24</v>
      </c>
      <c r="T386" t="s">
        <v>30</v>
      </c>
      <c r="Y386" s="5" t="s">
        <v>386</v>
      </c>
      <c r="AB386" s="3" t="s">
        <v>75</v>
      </c>
      <c r="AC386" s="654" t="str">
        <f>IFERROR(VLOOKUP(AD386,AUXILIAR!$A$1:$B$13,2,FALSE)," ")</f>
        <v xml:space="preserve"> </v>
      </c>
    </row>
    <row r="387" spans="1:30" x14ac:dyDescent="0.25">
      <c r="A387" s="259">
        <f t="shared" si="214"/>
        <v>2019</v>
      </c>
      <c r="B387" s="259">
        <f t="shared" si="215"/>
        <v>10</v>
      </c>
      <c r="C387" s="259" t="str">
        <f t="shared" si="216"/>
        <v>Sem42</v>
      </c>
      <c r="D387" s="4">
        <v>43755</v>
      </c>
      <c r="E387" s="4" t="s">
        <v>89</v>
      </c>
      <c r="F387" s="343" t="s">
        <v>86</v>
      </c>
      <c r="G387" s="344" t="s">
        <v>22</v>
      </c>
      <c r="H387" s="344" t="s">
        <v>23</v>
      </c>
      <c r="I387" s="345" t="s">
        <v>87</v>
      </c>
      <c r="J387" s="345" t="s">
        <v>113</v>
      </c>
      <c r="K387" s="344" t="s">
        <v>163</v>
      </c>
      <c r="L387" s="345" t="s">
        <v>155</v>
      </c>
      <c r="M387" s="344" t="s">
        <v>1382</v>
      </c>
      <c r="N387" s="344" t="s">
        <v>1383</v>
      </c>
      <c r="O387" s="345" t="s">
        <v>218</v>
      </c>
      <c r="P387" s="344" t="s">
        <v>1384</v>
      </c>
      <c r="Q387" s="344" t="s">
        <v>1385</v>
      </c>
      <c r="R387" s="346"/>
      <c r="S387" s="347" t="s">
        <v>24</v>
      </c>
      <c r="T387" t="s">
        <v>25</v>
      </c>
      <c r="Y387" s="5" t="s">
        <v>384</v>
      </c>
      <c r="AA387" s="5" t="s">
        <v>1214</v>
      </c>
      <c r="AB387" s="3" t="s">
        <v>21</v>
      </c>
      <c r="AC387" s="654" t="str">
        <f>IFERROR(VLOOKUP(AD387,AUXILIAR!$A$1:$B$13,2,FALSE)," ")</f>
        <v>B</v>
      </c>
      <c r="AD387" s="5" t="s">
        <v>160</v>
      </c>
    </row>
    <row r="388" spans="1:30" x14ac:dyDescent="0.25">
      <c r="A388" s="3">
        <f t="shared" si="214"/>
        <v>2019</v>
      </c>
      <c r="B388" s="3">
        <f t="shared" si="215"/>
        <v>10</v>
      </c>
      <c r="C388" s="3" t="str">
        <f t="shared" si="216"/>
        <v>Sem42</v>
      </c>
      <c r="D388" s="4">
        <v>43756</v>
      </c>
      <c r="E388" s="4" t="s">
        <v>89</v>
      </c>
      <c r="F388" s="148" t="s">
        <v>86</v>
      </c>
      <c r="G388" s="149" t="s">
        <v>22</v>
      </c>
      <c r="H388" s="149" t="s">
        <v>23</v>
      </c>
      <c r="I388" s="150" t="s">
        <v>87</v>
      </c>
      <c r="J388" s="150" t="s">
        <v>113</v>
      </c>
      <c r="K388" s="149" t="s">
        <v>236</v>
      </c>
      <c r="L388" s="150" t="s">
        <v>174</v>
      </c>
      <c r="M388" s="149" t="s">
        <v>1387</v>
      </c>
      <c r="N388" s="149" t="s">
        <v>1388</v>
      </c>
      <c r="O388" s="150" t="s">
        <v>134</v>
      </c>
      <c r="P388" s="149" t="s">
        <v>1389</v>
      </c>
      <c r="Q388" s="149" t="s">
        <v>1390</v>
      </c>
      <c r="R388" s="151"/>
      <c r="S388" s="152" t="s">
        <v>24</v>
      </c>
      <c r="T388" t="s">
        <v>28</v>
      </c>
      <c r="Y388" s="5" t="s">
        <v>384</v>
      </c>
      <c r="AA388" s="5" t="s">
        <v>1214</v>
      </c>
      <c r="AB388" s="3" t="s">
        <v>29</v>
      </c>
      <c r="AC388" s="654" t="str">
        <f>IFERROR(VLOOKUP(AD388,AUXILIAR!$A$1:$B$13,2,FALSE)," ")</f>
        <v>K</v>
      </c>
      <c r="AD388" s="5" t="s">
        <v>1134</v>
      </c>
    </row>
    <row r="389" spans="1:30" x14ac:dyDescent="0.25">
      <c r="A389" s="259">
        <f t="shared" ref="A389:A391" si="217">YEAR(D389)</f>
        <v>2019</v>
      </c>
      <c r="B389" s="259">
        <f t="shared" ref="B389:B391" si="218">MONTH(D389)</f>
        <v>10</v>
      </c>
      <c r="C389" s="259" t="str">
        <f t="shared" ref="C389:C391" si="219">CONCATENATE("Sem",WEEKNUM(D389))</f>
        <v>Sem42</v>
      </c>
      <c r="D389" s="4">
        <v>43756</v>
      </c>
      <c r="E389" s="4" t="s">
        <v>89</v>
      </c>
      <c r="F389" s="148" t="s">
        <v>86</v>
      </c>
      <c r="G389" s="149" t="s">
        <v>22</v>
      </c>
      <c r="H389" s="149" t="s">
        <v>23</v>
      </c>
      <c r="I389" s="150" t="s">
        <v>87</v>
      </c>
      <c r="J389" s="150" t="s">
        <v>113</v>
      </c>
      <c r="K389" s="149" t="s">
        <v>236</v>
      </c>
      <c r="L389" s="150" t="s">
        <v>174</v>
      </c>
      <c r="M389" s="149" t="s">
        <v>1387</v>
      </c>
      <c r="N389" s="149" t="s">
        <v>1388</v>
      </c>
      <c r="O389" s="150" t="s">
        <v>134</v>
      </c>
      <c r="P389" s="149" t="s">
        <v>931</v>
      </c>
      <c r="Q389" s="149" t="s">
        <v>932</v>
      </c>
      <c r="R389" s="151"/>
      <c r="S389" s="152" t="s">
        <v>24</v>
      </c>
      <c r="T389" t="s">
        <v>26</v>
      </c>
      <c r="Y389" s="5" t="s">
        <v>386</v>
      </c>
      <c r="AB389" s="3" t="s">
        <v>75</v>
      </c>
      <c r="AC389" s="654" t="str">
        <f>IFERROR(VLOOKUP(AD389,AUXILIAR!$A$1:$B$13,2,FALSE)," ")</f>
        <v xml:space="preserve"> </v>
      </c>
    </row>
    <row r="390" spans="1:30" x14ac:dyDescent="0.25">
      <c r="A390" s="259">
        <f t="shared" si="217"/>
        <v>2019</v>
      </c>
      <c r="B390" s="259">
        <f t="shared" si="218"/>
        <v>10</v>
      </c>
      <c r="C390" s="259" t="str">
        <f t="shared" si="219"/>
        <v>Sem42</v>
      </c>
      <c r="D390" s="4">
        <v>43756</v>
      </c>
      <c r="E390" s="4" t="s">
        <v>89</v>
      </c>
      <c r="F390" s="343" t="s">
        <v>86</v>
      </c>
      <c r="G390" s="344" t="s">
        <v>22</v>
      </c>
      <c r="H390" s="344" t="s">
        <v>23</v>
      </c>
      <c r="I390" s="345" t="s">
        <v>87</v>
      </c>
      <c r="J390" s="345" t="s">
        <v>113</v>
      </c>
      <c r="K390" s="344" t="s">
        <v>92</v>
      </c>
      <c r="L390" s="345" t="s">
        <v>88</v>
      </c>
      <c r="M390" s="344" t="s">
        <v>1391</v>
      </c>
      <c r="N390" s="344" t="s">
        <v>1392</v>
      </c>
      <c r="O390" s="345" t="s">
        <v>152</v>
      </c>
      <c r="P390" s="344" t="s">
        <v>1102</v>
      </c>
      <c r="Q390" s="344" t="s">
        <v>1103</v>
      </c>
      <c r="R390" s="346"/>
      <c r="S390" s="347" t="s">
        <v>24</v>
      </c>
      <c r="T390" t="s">
        <v>25</v>
      </c>
      <c r="Y390" s="5" t="s">
        <v>384</v>
      </c>
      <c r="AA390" s="5" t="s">
        <v>1215</v>
      </c>
      <c r="AB390" s="3" t="s">
        <v>21</v>
      </c>
      <c r="AC390" s="654" t="str">
        <f>IFERROR(VLOOKUP(AD390,AUXILIAR!$A$1:$B$13,2,FALSE)," ")</f>
        <v>A</v>
      </c>
      <c r="AD390" s="5" t="s">
        <v>127</v>
      </c>
    </row>
    <row r="391" spans="1:30" x14ac:dyDescent="0.25">
      <c r="A391" s="3">
        <f t="shared" si="217"/>
        <v>2019</v>
      </c>
      <c r="B391" s="3">
        <f t="shared" si="218"/>
        <v>10</v>
      </c>
      <c r="C391" s="3" t="str">
        <f t="shared" si="219"/>
        <v>Sem43</v>
      </c>
      <c r="D391" s="4">
        <v>43759</v>
      </c>
      <c r="E391" s="4" t="s">
        <v>89</v>
      </c>
      <c r="F391" s="148" t="s">
        <v>86</v>
      </c>
      <c r="G391" s="149" t="s">
        <v>22</v>
      </c>
      <c r="H391" s="149" t="s">
        <v>23</v>
      </c>
      <c r="I391" s="150" t="s">
        <v>87</v>
      </c>
      <c r="J391" s="150" t="s">
        <v>113</v>
      </c>
      <c r="K391" s="149" t="s">
        <v>236</v>
      </c>
      <c r="L391" s="150" t="s">
        <v>155</v>
      </c>
      <c r="M391" s="149" t="s">
        <v>1421</v>
      </c>
      <c r="N391" s="149" t="s">
        <v>1422</v>
      </c>
      <c r="O391" s="150" t="s">
        <v>218</v>
      </c>
      <c r="P391" s="149" t="s">
        <v>409</v>
      </c>
      <c r="Q391" s="149" t="s">
        <v>410</v>
      </c>
      <c r="R391" s="151"/>
      <c r="S391" s="152" t="s">
        <v>24</v>
      </c>
      <c r="T391" t="s">
        <v>32</v>
      </c>
      <c r="Y391" s="5" t="s">
        <v>386</v>
      </c>
      <c r="AB391" s="3" t="s">
        <v>148</v>
      </c>
      <c r="AC391" s="654" t="str">
        <f>IFERROR(VLOOKUP(AD391,AUXILIAR!$A$1:$B$13,2,FALSE)," ")</f>
        <v xml:space="preserve"> </v>
      </c>
    </row>
    <row r="392" spans="1:30" x14ac:dyDescent="0.25">
      <c r="A392" s="259">
        <f t="shared" ref="A392:A394" si="220">YEAR(D392)</f>
        <v>2019</v>
      </c>
      <c r="B392" s="259">
        <f t="shared" ref="B392:B394" si="221">MONTH(D392)</f>
        <v>10</v>
      </c>
      <c r="C392" s="259" t="str">
        <f t="shared" ref="C392:C394" si="222">CONCATENATE("Sem",WEEKNUM(D392))</f>
        <v>Sem43</v>
      </c>
      <c r="D392" s="4">
        <v>43759</v>
      </c>
      <c r="E392" s="4" t="s">
        <v>89</v>
      </c>
      <c r="F392" s="148" t="s">
        <v>86</v>
      </c>
      <c r="G392" s="149" t="s">
        <v>22</v>
      </c>
      <c r="H392" s="149" t="s">
        <v>23</v>
      </c>
      <c r="I392" s="150" t="s">
        <v>87</v>
      </c>
      <c r="J392" s="150" t="s">
        <v>173</v>
      </c>
      <c r="K392" s="149" t="s">
        <v>236</v>
      </c>
      <c r="L392" s="150" t="s">
        <v>155</v>
      </c>
      <c r="M392" s="149" t="s">
        <v>1423</v>
      </c>
      <c r="N392" s="149" t="s">
        <v>1424</v>
      </c>
      <c r="O392" s="150" t="s">
        <v>134</v>
      </c>
      <c r="P392" s="149" t="s">
        <v>1425</v>
      </c>
      <c r="Q392" s="149" t="s">
        <v>1426</v>
      </c>
      <c r="R392" s="151"/>
      <c r="S392" s="152" t="s">
        <v>24</v>
      </c>
      <c r="T392" t="s">
        <v>27</v>
      </c>
      <c r="Y392" s="5" t="s">
        <v>384</v>
      </c>
      <c r="AA392" s="5" t="s">
        <v>1215</v>
      </c>
      <c r="AB392" s="3" t="s">
        <v>29</v>
      </c>
      <c r="AC392" s="654" t="str">
        <f>IFERROR(VLOOKUP(AD392,AUXILIAR!$A$1:$B$13,2,FALSE)," ")</f>
        <v>I</v>
      </c>
      <c r="AD392" s="5" t="s">
        <v>1074</v>
      </c>
    </row>
    <row r="393" spans="1:30" x14ac:dyDescent="0.25">
      <c r="A393" s="259">
        <f t="shared" si="220"/>
        <v>2019</v>
      </c>
      <c r="B393" s="259">
        <f t="shared" si="221"/>
        <v>10</v>
      </c>
      <c r="C393" s="259" t="str">
        <f t="shared" si="222"/>
        <v>Sem43</v>
      </c>
      <c r="D393" s="4">
        <v>43759</v>
      </c>
      <c r="E393" s="4" t="s">
        <v>89</v>
      </c>
      <c r="F393" s="343" t="s">
        <v>86</v>
      </c>
      <c r="G393" s="344" t="s">
        <v>22</v>
      </c>
      <c r="H393" s="344" t="s">
        <v>23</v>
      </c>
      <c r="I393" s="345" t="s">
        <v>87</v>
      </c>
      <c r="J393" s="345" t="s">
        <v>173</v>
      </c>
      <c r="K393" s="344" t="s">
        <v>236</v>
      </c>
      <c r="L393" s="345" t="s">
        <v>155</v>
      </c>
      <c r="M393" s="344" t="s">
        <v>1423</v>
      </c>
      <c r="N393" s="344" t="s">
        <v>1424</v>
      </c>
      <c r="O393" s="345" t="s">
        <v>134</v>
      </c>
      <c r="P393" s="344" t="s">
        <v>205</v>
      </c>
      <c r="Q393" s="344" t="s">
        <v>206</v>
      </c>
      <c r="R393" s="346"/>
      <c r="S393" s="347" t="s">
        <v>24</v>
      </c>
      <c r="T393" t="s">
        <v>26</v>
      </c>
      <c r="Y393" s="5" t="s">
        <v>385</v>
      </c>
      <c r="AB393" s="3" t="s">
        <v>75</v>
      </c>
      <c r="AC393" s="654" t="str">
        <f>IFERROR(VLOOKUP(AD393,AUXILIAR!$A$1:$B$13,2,FALSE)," ")</f>
        <v xml:space="preserve"> </v>
      </c>
    </row>
    <row r="394" spans="1:30" x14ac:dyDescent="0.25">
      <c r="A394" s="259">
        <f t="shared" si="220"/>
        <v>2019</v>
      </c>
      <c r="B394" s="259">
        <f t="shared" si="221"/>
        <v>10</v>
      </c>
      <c r="C394" s="259" t="str">
        <f t="shared" si="222"/>
        <v>Sem43</v>
      </c>
      <c r="D394" s="4">
        <v>43760</v>
      </c>
      <c r="E394" s="4" t="s">
        <v>89</v>
      </c>
      <c r="F394" s="148" t="s">
        <v>86</v>
      </c>
      <c r="G394" s="149" t="s">
        <v>22</v>
      </c>
      <c r="H394" s="149" t="s">
        <v>23</v>
      </c>
      <c r="I394" s="150" t="s">
        <v>87</v>
      </c>
      <c r="J394" s="150" t="s">
        <v>113</v>
      </c>
      <c r="K394" s="149" t="s">
        <v>163</v>
      </c>
      <c r="L394" s="150" t="s">
        <v>88</v>
      </c>
      <c r="M394" s="149" t="s">
        <v>1427</v>
      </c>
      <c r="N394" s="149" t="s">
        <v>1428</v>
      </c>
      <c r="O394" s="150" t="s">
        <v>116</v>
      </c>
      <c r="P394" s="149" t="s">
        <v>1429</v>
      </c>
      <c r="Q394" s="149" t="s">
        <v>1430</v>
      </c>
      <c r="R394" s="151"/>
      <c r="S394" s="152" t="s">
        <v>24</v>
      </c>
      <c r="T394" t="s">
        <v>25</v>
      </c>
      <c r="Y394" s="5" t="s">
        <v>385</v>
      </c>
      <c r="AB394" s="3" t="s">
        <v>235</v>
      </c>
      <c r="AC394" s="654" t="str">
        <f>IFERROR(VLOOKUP(AD394,AUXILIAR!$A$1:$B$13,2,FALSE)," ")</f>
        <v xml:space="preserve"> </v>
      </c>
    </row>
    <row r="395" spans="1:30" x14ac:dyDescent="0.25">
      <c r="A395" s="259">
        <f t="shared" ref="A395:A396" si="223">YEAR(D395)</f>
        <v>2019</v>
      </c>
      <c r="B395" s="259">
        <f t="shared" ref="B395:B396" si="224">MONTH(D395)</f>
        <v>10</v>
      </c>
      <c r="C395" s="259" t="str">
        <f t="shared" ref="C395:C396" si="225">CONCATENATE("Sem",WEEKNUM(D395))</f>
        <v>Sem43</v>
      </c>
      <c r="D395" s="4">
        <v>43760</v>
      </c>
      <c r="E395" s="4" t="s">
        <v>89</v>
      </c>
      <c r="F395" s="343" t="s">
        <v>86</v>
      </c>
      <c r="G395" s="344" t="s">
        <v>22</v>
      </c>
      <c r="H395" s="344" t="s">
        <v>23</v>
      </c>
      <c r="I395" s="345" t="s">
        <v>87</v>
      </c>
      <c r="J395" s="345" t="s">
        <v>113</v>
      </c>
      <c r="K395" s="344" t="s">
        <v>163</v>
      </c>
      <c r="L395" s="345" t="s">
        <v>88</v>
      </c>
      <c r="M395" s="344" t="s">
        <v>1427</v>
      </c>
      <c r="N395" s="344" t="s">
        <v>1428</v>
      </c>
      <c r="O395" s="345" t="s">
        <v>116</v>
      </c>
      <c r="P395" s="344" t="s">
        <v>601</v>
      </c>
      <c r="Q395" s="344" t="s">
        <v>602</v>
      </c>
      <c r="R395" s="346"/>
      <c r="S395" s="347" t="s">
        <v>24</v>
      </c>
      <c r="Y395" s="5" t="s">
        <v>384</v>
      </c>
      <c r="AA395" s="5" t="s">
        <v>1217</v>
      </c>
      <c r="AB395" s="3" t="s">
        <v>275</v>
      </c>
      <c r="AC395" s="654" t="str">
        <f>IFERROR(VLOOKUP(AD395,AUXILIAR!$A$1:$B$13,2,FALSE)," ")</f>
        <v>F</v>
      </c>
      <c r="AD395" s="5" t="s">
        <v>1127</v>
      </c>
    </row>
    <row r="396" spans="1:30" x14ac:dyDescent="0.25">
      <c r="A396" s="3">
        <f t="shared" si="223"/>
        <v>2019</v>
      </c>
      <c r="B396" s="3">
        <f t="shared" si="224"/>
        <v>10</v>
      </c>
      <c r="C396" s="3" t="str">
        <f t="shared" si="225"/>
        <v>Sem43</v>
      </c>
      <c r="D396" s="4">
        <v>43761</v>
      </c>
      <c r="E396" s="4" t="s">
        <v>89</v>
      </c>
      <c r="F396" s="148" t="s">
        <v>86</v>
      </c>
      <c r="G396" s="149" t="s">
        <v>22</v>
      </c>
      <c r="H396" s="149" t="s">
        <v>23</v>
      </c>
      <c r="I396" s="150" t="s">
        <v>87</v>
      </c>
      <c r="J396" s="150" t="s">
        <v>113</v>
      </c>
      <c r="K396" s="149" t="s">
        <v>236</v>
      </c>
      <c r="L396" s="150" t="s">
        <v>155</v>
      </c>
      <c r="M396" s="149" t="s">
        <v>1431</v>
      </c>
      <c r="N396" s="149" t="s">
        <v>1432</v>
      </c>
      <c r="O396" s="150" t="s">
        <v>134</v>
      </c>
      <c r="P396" s="149" t="s">
        <v>683</v>
      </c>
      <c r="Q396" s="149" t="s">
        <v>684</v>
      </c>
      <c r="R396" s="151"/>
      <c r="S396" s="152" t="s">
        <v>24</v>
      </c>
      <c r="T396" t="s">
        <v>31</v>
      </c>
      <c r="Y396" s="5" t="s">
        <v>384</v>
      </c>
      <c r="AA396" s="5" t="s">
        <v>1213</v>
      </c>
      <c r="AB396" s="3" t="s">
        <v>75</v>
      </c>
      <c r="AC396" s="529" t="str">
        <f>IFERROR(VLOOKUP(AD396,AUXILIAR!$A$1:$B$13,2,FALSE)," ")</f>
        <v>J</v>
      </c>
      <c r="AD396" s="5" t="s">
        <v>1121</v>
      </c>
    </row>
    <row r="397" spans="1:30" x14ac:dyDescent="0.25">
      <c r="A397" s="259">
        <f t="shared" ref="A397" si="226">YEAR(D397)</f>
        <v>2019</v>
      </c>
      <c r="B397" s="259">
        <f t="shared" ref="B397" si="227">MONTH(D397)</f>
        <v>10</v>
      </c>
      <c r="C397" s="259" t="str">
        <f t="shared" ref="C397" si="228">CONCATENATE("Sem",WEEKNUM(D397))</f>
        <v>Sem43</v>
      </c>
      <c r="D397" s="4">
        <v>43761</v>
      </c>
      <c r="E397" s="4" t="s">
        <v>89</v>
      </c>
      <c r="F397" s="343" t="s">
        <v>86</v>
      </c>
      <c r="G397" s="344" t="s">
        <v>22</v>
      </c>
      <c r="H397" s="344" t="s">
        <v>23</v>
      </c>
      <c r="I397" s="345" t="s">
        <v>87</v>
      </c>
      <c r="J397" s="345" t="s">
        <v>113</v>
      </c>
      <c r="K397" s="344" t="s">
        <v>236</v>
      </c>
      <c r="L397" s="345" t="s">
        <v>155</v>
      </c>
      <c r="M397" s="344" t="s">
        <v>1431</v>
      </c>
      <c r="N397" s="344" t="s">
        <v>1432</v>
      </c>
      <c r="O397" s="345" t="s">
        <v>134</v>
      </c>
      <c r="P397" s="344" t="s">
        <v>1433</v>
      </c>
      <c r="Q397" s="344" t="s">
        <v>1434</v>
      </c>
      <c r="R397" s="346"/>
      <c r="S397" s="347" t="s">
        <v>24</v>
      </c>
      <c r="T397" t="s">
        <v>26</v>
      </c>
      <c r="Y397" s="5" t="s">
        <v>385</v>
      </c>
      <c r="AB397" s="3" t="s">
        <v>75</v>
      </c>
      <c r="AC397" s="654" t="str">
        <f>IFERROR(VLOOKUP(AD397,AUXILIAR!$A$1:$B$13,2,FALSE)," ")</f>
        <v xml:space="preserve"> </v>
      </c>
    </row>
    <row r="398" spans="1:30" x14ac:dyDescent="0.25">
      <c r="A398" s="259">
        <f t="shared" ref="A398" si="229">YEAR(D398)</f>
        <v>2019</v>
      </c>
      <c r="B398" s="259">
        <f t="shared" ref="B398" si="230">MONTH(D398)</f>
        <v>10</v>
      </c>
      <c r="C398" s="259" t="str">
        <f t="shared" ref="C398" si="231">CONCATENATE("Sem",WEEKNUM(D398))</f>
        <v>Sem43</v>
      </c>
      <c r="D398" s="4">
        <v>43761</v>
      </c>
      <c r="E398" s="4" t="s">
        <v>89</v>
      </c>
      <c r="F398" s="343" t="s">
        <v>86</v>
      </c>
      <c r="G398" s="344" t="s">
        <v>22</v>
      </c>
      <c r="H398" s="344" t="s">
        <v>23</v>
      </c>
      <c r="I398" s="345" t="s">
        <v>87</v>
      </c>
      <c r="J398" s="345" t="s">
        <v>113</v>
      </c>
      <c r="K398" s="344" t="s">
        <v>236</v>
      </c>
      <c r="L398" s="345" t="s">
        <v>155</v>
      </c>
      <c r="M398" s="410" t="s">
        <v>1435</v>
      </c>
      <c r="N398" s="344" t="s">
        <v>1432</v>
      </c>
      <c r="O398" s="345" t="s">
        <v>134</v>
      </c>
      <c r="P398" s="344" t="s">
        <v>1433</v>
      </c>
      <c r="Q398" s="344" t="s">
        <v>1434</v>
      </c>
      <c r="R398" s="346"/>
      <c r="S398" s="347" t="s">
        <v>24</v>
      </c>
      <c r="T398" t="s">
        <v>26</v>
      </c>
      <c r="Y398" s="5" t="s">
        <v>385</v>
      </c>
      <c r="AB398" s="3" t="s">
        <v>75</v>
      </c>
      <c r="AC398" s="654" t="str">
        <f>IFERROR(VLOOKUP(AD398,AUXILIAR!$A$1:$B$13,2,FALSE)," ")</f>
        <v xml:space="preserve"> </v>
      </c>
    </row>
    <row r="399" spans="1:30" x14ac:dyDescent="0.25">
      <c r="A399" s="259">
        <f t="shared" ref="A399:A403" si="232">YEAR(D399)</f>
        <v>2019</v>
      </c>
      <c r="B399" s="259">
        <f t="shared" ref="B399:B403" si="233">MONTH(D399)</f>
        <v>10</v>
      </c>
      <c r="C399" s="259" t="str">
        <f t="shared" ref="C399:C403" si="234">CONCATENATE("Sem",WEEKNUM(D399))</f>
        <v>Sem43</v>
      </c>
      <c r="D399" s="4">
        <v>43762</v>
      </c>
      <c r="E399" s="4" t="s">
        <v>89</v>
      </c>
      <c r="F399" s="148" t="s">
        <v>86</v>
      </c>
      <c r="G399" s="149" t="s">
        <v>22</v>
      </c>
      <c r="H399" s="149" t="s">
        <v>23</v>
      </c>
      <c r="I399" s="150" t="s">
        <v>87</v>
      </c>
      <c r="J399" s="150" t="s">
        <v>113</v>
      </c>
      <c r="K399" s="149" t="s">
        <v>236</v>
      </c>
      <c r="L399" s="150" t="s">
        <v>88</v>
      </c>
      <c r="M399" s="149" t="s">
        <v>1436</v>
      </c>
      <c r="N399" s="149" t="s">
        <v>1437</v>
      </c>
      <c r="O399" s="150" t="s">
        <v>116</v>
      </c>
      <c r="P399" s="149" t="s">
        <v>912</v>
      </c>
      <c r="Q399" s="149" t="s">
        <v>913</v>
      </c>
      <c r="R399" s="151"/>
      <c r="S399" s="152" t="s">
        <v>24</v>
      </c>
      <c r="T399" t="s">
        <v>25</v>
      </c>
      <c r="Y399" s="5" t="s">
        <v>385</v>
      </c>
      <c r="AB399" s="3" t="s">
        <v>29</v>
      </c>
      <c r="AC399" s="654" t="str">
        <f>IFERROR(VLOOKUP(AD399,AUXILIAR!$A$1:$B$13,2,FALSE)," ")</f>
        <v xml:space="preserve"> </v>
      </c>
    </row>
    <row r="400" spans="1:30" x14ac:dyDescent="0.25">
      <c r="A400" s="259">
        <f t="shared" si="232"/>
        <v>2019</v>
      </c>
      <c r="B400" s="259">
        <f t="shared" si="233"/>
        <v>10</v>
      </c>
      <c r="C400" s="259" t="str">
        <f t="shared" si="234"/>
        <v>Sem43</v>
      </c>
      <c r="D400" s="4">
        <v>43762</v>
      </c>
      <c r="E400" s="4" t="s">
        <v>89</v>
      </c>
      <c r="F400" s="148" t="s">
        <v>86</v>
      </c>
      <c r="G400" s="149" t="s">
        <v>22</v>
      </c>
      <c r="H400" s="149" t="s">
        <v>23</v>
      </c>
      <c r="I400" s="150" t="s">
        <v>87</v>
      </c>
      <c r="J400" s="150" t="s">
        <v>113</v>
      </c>
      <c r="K400" s="149" t="s">
        <v>236</v>
      </c>
      <c r="L400" s="150" t="s">
        <v>88</v>
      </c>
      <c r="M400" s="149" t="s">
        <v>1436</v>
      </c>
      <c r="N400" s="149" t="s">
        <v>1437</v>
      </c>
      <c r="O400" s="150" t="s">
        <v>116</v>
      </c>
      <c r="P400" s="149" t="s">
        <v>1438</v>
      </c>
      <c r="Q400" s="149" t="s">
        <v>1439</v>
      </c>
      <c r="R400" s="151"/>
      <c r="S400" s="152" t="s">
        <v>24</v>
      </c>
      <c r="T400" t="s">
        <v>25</v>
      </c>
      <c r="Y400" s="5" t="s">
        <v>385</v>
      </c>
      <c r="AB400" s="3" t="s">
        <v>235</v>
      </c>
      <c r="AC400" s="654" t="str">
        <f>IFERROR(VLOOKUP(AD400,AUXILIAR!$A$1:$B$13,2,FALSE)," ")</f>
        <v xml:space="preserve"> </v>
      </c>
    </row>
    <row r="401" spans="1:30" x14ac:dyDescent="0.25">
      <c r="A401" s="259">
        <f t="shared" si="232"/>
        <v>2019</v>
      </c>
      <c r="B401" s="259">
        <f t="shared" si="233"/>
        <v>10</v>
      </c>
      <c r="C401" s="259" t="str">
        <f t="shared" si="234"/>
        <v>Sem43</v>
      </c>
      <c r="D401" s="4">
        <v>43762</v>
      </c>
      <c r="E401" s="4" t="s">
        <v>89</v>
      </c>
      <c r="F401" s="148" t="s">
        <v>86</v>
      </c>
      <c r="G401" s="149" t="s">
        <v>22</v>
      </c>
      <c r="H401" s="149" t="s">
        <v>23</v>
      </c>
      <c r="I401" s="150" t="s">
        <v>87</v>
      </c>
      <c r="J401" s="150" t="s">
        <v>113</v>
      </c>
      <c r="K401" s="149" t="s">
        <v>236</v>
      </c>
      <c r="L401" s="150" t="s">
        <v>88</v>
      </c>
      <c r="M401" s="149" t="s">
        <v>1436</v>
      </c>
      <c r="N401" s="149" t="s">
        <v>1437</v>
      </c>
      <c r="O401" s="150" t="s">
        <v>116</v>
      </c>
      <c r="P401" s="149" t="s">
        <v>738</v>
      </c>
      <c r="Q401" s="149" t="s">
        <v>739</v>
      </c>
      <c r="R401" s="151"/>
      <c r="S401" s="152" t="s">
        <v>24</v>
      </c>
      <c r="T401" t="s">
        <v>25</v>
      </c>
      <c r="Y401" s="5" t="s">
        <v>386</v>
      </c>
      <c r="AB401" s="3" t="s">
        <v>21</v>
      </c>
      <c r="AC401" s="654" t="str">
        <f>IFERROR(VLOOKUP(AD401,AUXILIAR!$A$1:$B$13,2,FALSE)," ")</f>
        <v xml:space="preserve"> </v>
      </c>
    </row>
    <row r="402" spans="1:30" x14ac:dyDescent="0.25">
      <c r="A402" s="259">
        <f t="shared" si="232"/>
        <v>2019</v>
      </c>
      <c r="B402" s="259">
        <f t="shared" si="233"/>
        <v>10</v>
      </c>
      <c r="C402" s="259" t="str">
        <f t="shared" si="234"/>
        <v>Sem43</v>
      </c>
      <c r="D402" s="4">
        <v>43762</v>
      </c>
      <c r="E402" s="4" t="s">
        <v>89</v>
      </c>
      <c r="F402" s="343" t="s">
        <v>86</v>
      </c>
      <c r="G402" s="344" t="s">
        <v>22</v>
      </c>
      <c r="H402" s="344" t="s">
        <v>23</v>
      </c>
      <c r="I402" s="345" t="s">
        <v>87</v>
      </c>
      <c r="J402" s="345" t="s">
        <v>113</v>
      </c>
      <c r="K402" s="344" t="s">
        <v>236</v>
      </c>
      <c r="L402" s="345" t="s">
        <v>88</v>
      </c>
      <c r="M402" s="344" t="s">
        <v>1436</v>
      </c>
      <c r="N402" s="344" t="s">
        <v>1437</v>
      </c>
      <c r="O402" s="345" t="s">
        <v>116</v>
      </c>
      <c r="P402" s="344" t="s">
        <v>413</v>
      </c>
      <c r="Q402" s="344" t="s">
        <v>414</v>
      </c>
      <c r="R402" s="346"/>
      <c r="S402" s="347" t="s">
        <v>24</v>
      </c>
      <c r="T402" t="s">
        <v>28</v>
      </c>
      <c r="Y402" s="5" t="s">
        <v>385</v>
      </c>
      <c r="AB402" s="3" t="s">
        <v>235</v>
      </c>
      <c r="AC402" s="654" t="str">
        <f>IFERROR(VLOOKUP(AD402,AUXILIAR!$A$1:$B$13,2,FALSE)," ")</f>
        <v xml:space="preserve"> </v>
      </c>
    </row>
    <row r="403" spans="1:30" x14ac:dyDescent="0.25">
      <c r="A403" s="3">
        <f t="shared" si="232"/>
        <v>2019</v>
      </c>
      <c r="B403" s="3">
        <f t="shared" si="233"/>
        <v>10</v>
      </c>
      <c r="C403" s="3" t="str">
        <f t="shared" si="234"/>
        <v>Sem44</v>
      </c>
      <c r="D403" s="4">
        <v>43766</v>
      </c>
      <c r="E403" s="4" t="s">
        <v>89</v>
      </c>
      <c r="F403" s="148" t="s">
        <v>86</v>
      </c>
      <c r="G403" s="149" t="s">
        <v>22</v>
      </c>
      <c r="H403" s="149" t="s">
        <v>23</v>
      </c>
      <c r="I403" s="150" t="s">
        <v>87</v>
      </c>
      <c r="J403" s="150" t="s">
        <v>113</v>
      </c>
      <c r="K403" s="149" t="s">
        <v>92</v>
      </c>
      <c r="L403" s="150" t="s">
        <v>155</v>
      </c>
      <c r="M403" s="149" t="s">
        <v>1441</v>
      </c>
      <c r="N403" s="149" t="s">
        <v>1442</v>
      </c>
      <c r="O403" s="150" t="s">
        <v>193</v>
      </c>
      <c r="P403" s="149" t="s">
        <v>250</v>
      </c>
      <c r="Q403" s="149" t="s">
        <v>251</v>
      </c>
      <c r="R403" s="151"/>
      <c r="S403" s="152" t="s">
        <v>24</v>
      </c>
      <c r="T403" t="s">
        <v>1616</v>
      </c>
      <c r="Y403" s="5" t="s">
        <v>385</v>
      </c>
      <c r="AB403" s="3" t="s">
        <v>275</v>
      </c>
      <c r="AC403" s="654" t="str">
        <f>IFERROR(VLOOKUP(AD403,AUXILIAR!$A$1:$B$13,2,FALSE)," ")</f>
        <v xml:space="preserve"> </v>
      </c>
    </row>
    <row r="404" spans="1:30" x14ac:dyDescent="0.25">
      <c r="A404" s="259">
        <f t="shared" ref="A404:A407" si="235">YEAR(D404)</f>
        <v>2019</v>
      </c>
      <c r="B404" s="259">
        <f t="shared" ref="B404:B407" si="236">MONTH(D404)</f>
        <v>10</v>
      </c>
      <c r="C404" s="259" t="str">
        <f t="shared" ref="C404:C407" si="237">CONCATENATE("Sem",WEEKNUM(D404))</f>
        <v>Sem44</v>
      </c>
      <c r="D404" s="4">
        <v>43766</v>
      </c>
      <c r="E404" s="4" t="s">
        <v>89</v>
      </c>
      <c r="F404" s="148" t="s">
        <v>86</v>
      </c>
      <c r="G404" s="149" t="s">
        <v>22</v>
      </c>
      <c r="H404" s="149" t="s">
        <v>23</v>
      </c>
      <c r="I404" s="150" t="s">
        <v>87</v>
      </c>
      <c r="J404" s="150" t="s">
        <v>113</v>
      </c>
      <c r="K404" s="149" t="s">
        <v>92</v>
      </c>
      <c r="L404" s="150" t="s">
        <v>155</v>
      </c>
      <c r="M404" s="149" t="s">
        <v>1441</v>
      </c>
      <c r="N404" s="149" t="s">
        <v>1442</v>
      </c>
      <c r="O404" s="150" t="s">
        <v>193</v>
      </c>
      <c r="P404" s="149" t="s">
        <v>1443</v>
      </c>
      <c r="Q404" s="149" t="s">
        <v>1444</v>
      </c>
      <c r="R404" s="151"/>
      <c r="S404" s="152" t="s">
        <v>24</v>
      </c>
      <c r="T404" t="s">
        <v>31</v>
      </c>
      <c r="Y404" s="5" t="s">
        <v>385</v>
      </c>
      <c r="AB404" s="3" t="s">
        <v>76</v>
      </c>
      <c r="AC404" s="654" t="str">
        <f>IFERROR(VLOOKUP(AD404,AUXILIAR!$A$1:$B$13,2,FALSE)," ")</f>
        <v xml:space="preserve"> </v>
      </c>
    </row>
    <row r="405" spans="1:30" x14ac:dyDescent="0.25">
      <c r="A405" s="259">
        <f t="shared" si="235"/>
        <v>2019</v>
      </c>
      <c r="B405" s="259">
        <f t="shared" si="236"/>
        <v>10</v>
      </c>
      <c r="C405" s="259" t="str">
        <f t="shared" si="237"/>
        <v>Sem44</v>
      </c>
      <c r="D405" s="4">
        <v>43766</v>
      </c>
      <c r="E405" s="4" t="s">
        <v>89</v>
      </c>
      <c r="F405" s="148" t="s">
        <v>86</v>
      </c>
      <c r="G405" s="149" t="s">
        <v>22</v>
      </c>
      <c r="H405" s="149" t="s">
        <v>23</v>
      </c>
      <c r="I405" s="150" t="s">
        <v>87</v>
      </c>
      <c r="J405" s="150" t="s">
        <v>113</v>
      </c>
      <c r="K405" s="149" t="s">
        <v>236</v>
      </c>
      <c r="L405" s="150" t="s">
        <v>155</v>
      </c>
      <c r="M405" s="149" t="s">
        <v>1445</v>
      </c>
      <c r="N405" s="149" t="s">
        <v>1446</v>
      </c>
      <c r="O405" s="150" t="s">
        <v>116</v>
      </c>
      <c r="P405" s="149" t="s">
        <v>250</v>
      </c>
      <c r="Q405" s="149" t="s">
        <v>251</v>
      </c>
      <c r="R405" s="151"/>
      <c r="S405" s="152" t="s">
        <v>24</v>
      </c>
      <c r="T405" t="s">
        <v>1616</v>
      </c>
      <c r="Y405" s="5" t="s">
        <v>385</v>
      </c>
      <c r="AB405" s="3" t="s">
        <v>275</v>
      </c>
      <c r="AC405" s="654" t="str">
        <f>IFERROR(VLOOKUP(AD405,AUXILIAR!$A$1:$B$13,2,FALSE)," ")</f>
        <v xml:space="preserve"> </v>
      </c>
    </row>
    <row r="406" spans="1:30" x14ac:dyDescent="0.25">
      <c r="A406" s="259">
        <f t="shared" si="235"/>
        <v>2019</v>
      </c>
      <c r="B406" s="259">
        <f t="shared" si="236"/>
        <v>10</v>
      </c>
      <c r="C406" s="259" t="str">
        <f t="shared" si="237"/>
        <v>Sem44</v>
      </c>
      <c r="D406" s="4">
        <v>43766</v>
      </c>
      <c r="E406" s="4" t="s">
        <v>89</v>
      </c>
      <c r="F406" s="343" t="s">
        <v>86</v>
      </c>
      <c r="G406" s="344" t="s">
        <v>22</v>
      </c>
      <c r="H406" s="344" t="s">
        <v>23</v>
      </c>
      <c r="I406" s="345" t="s">
        <v>87</v>
      </c>
      <c r="J406" s="345" t="s">
        <v>113</v>
      </c>
      <c r="K406" s="344" t="s">
        <v>236</v>
      </c>
      <c r="L406" s="345" t="s">
        <v>155</v>
      </c>
      <c r="M406" s="344" t="s">
        <v>1445</v>
      </c>
      <c r="N406" s="344" t="s">
        <v>1446</v>
      </c>
      <c r="O406" s="345" t="s">
        <v>116</v>
      </c>
      <c r="P406" s="344" t="s">
        <v>1447</v>
      </c>
      <c r="Q406" s="344" t="s">
        <v>1448</v>
      </c>
      <c r="R406" s="346"/>
      <c r="S406" s="347" t="s">
        <v>24</v>
      </c>
      <c r="T406" t="s">
        <v>31</v>
      </c>
      <c r="Y406" s="5" t="s">
        <v>385</v>
      </c>
      <c r="AB406" s="3" t="s">
        <v>76</v>
      </c>
      <c r="AC406" s="654" t="str">
        <f>IFERROR(VLOOKUP(AD406,AUXILIAR!$A$1:$B$13,2,FALSE)," ")</f>
        <v xml:space="preserve"> </v>
      </c>
    </row>
    <row r="407" spans="1:30" x14ac:dyDescent="0.25">
      <c r="A407" s="3">
        <f t="shared" si="235"/>
        <v>2019</v>
      </c>
      <c r="B407" s="3">
        <f t="shared" si="236"/>
        <v>10</v>
      </c>
      <c r="C407" s="3" t="str">
        <f t="shared" si="237"/>
        <v>Sem44</v>
      </c>
      <c r="D407" s="4">
        <v>43767</v>
      </c>
      <c r="E407" s="4" t="s">
        <v>89</v>
      </c>
      <c r="F407" s="148" t="s">
        <v>86</v>
      </c>
      <c r="G407" s="149" t="s">
        <v>22</v>
      </c>
      <c r="H407" s="149" t="s">
        <v>23</v>
      </c>
      <c r="I407" s="150" t="s">
        <v>87</v>
      </c>
      <c r="J407" s="150" t="s">
        <v>113</v>
      </c>
      <c r="K407" s="149" t="s">
        <v>236</v>
      </c>
      <c r="L407" s="150" t="s">
        <v>88</v>
      </c>
      <c r="M407" s="149" t="s">
        <v>1449</v>
      </c>
      <c r="N407" s="149" t="s">
        <v>1450</v>
      </c>
      <c r="O407" s="150" t="s">
        <v>193</v>
      </c>
      <c r="P407" s="149" t="s">
        <v>854</v>
      </c>
      <c r="Q407" s="149" t="s">
        <v>855</v>
      </c>
      <c r="R407" s="151"/>
      <c r="S407" s="152" t="s">
        <v>24</v>
      </c>
      <c r="T407" t="s">
        <v>32</v>
      </c>
      <c r="Y407" s="5" t="s">
        <v>386</v>
      </c>
      <c r="AB407" s="3" t="s">
        <v>76</v>
      </c>
      <c r="AC407" s="654" t="str">
        <f>IFERROR(VLOOKUP(AD407,AUXILIAR!$A$1:$B$13,2,FALSE)," ")</f>
        <v xml:space="preserve"> </v>
      </c>
    </row>
    <row r="408" spans="1:30" x14ac:dyDescent="0.25">
      <c r="A408" s="259">
        <f t="shared" ref="A408:A409" si="238">YEAR(D408)</f>
        <v>2019</v>
      </c>
      <c r="B408" s="259">
        <f t="shared" ref="B408:B409" si="239">MONTH(D408)</f>
        <v>10</v>
      </c>
      <c r="C408" s="259" t="str">
        <f t="shared" ref="C408:C409" si="240">CONCATENATE("Sem",WEEKNUM(D408))</f>
        <v>Sem44</v>
      </c>
      <c r="D408" s="4">
        <v>43767</v>
      </c>
      <c r="E408" s="4" t="s">
        <v>89</v>
      </c>
      <c r="F408" s="343" t="s">
        <v>86</v>
      </c>
      <c r="G408" s="344" t="s">
        <v>22</v>
      </c>
      <c r="H408" s="344" t="s">
        <v>23</v>
      </c>
      <c r="I408" s="345" t="s">
        <v>87</v>
      </c>
      <c r="J408" s="345" t="s">
        <v>173</v>
      </c>
      <c r="K408" s="344" t="s">
        <v>163</v>
      </c>
      <c r="L408" s="345" t="s">
        <v>155</v>
      </c>
      <c r="M408" s="344" t="s">
        <v>1453</v>
      </c>
      <c r="N408" s="344" t="s">
        <v>1454</v>
      </c>
      <c r="O408" s="345" t="s">
        <v>116</v>
      </c>
      <c r="P408" s="344" t="s">
        <v>1451</v>
      </c>
      <c r="Q408" s="344" t="s">
        <v>1452</v>
      </c>
      <c r="R408" s="346"/>
      <c r="S408" s="347" t="s">
        <v>24</v>
      </c>
      <c r="T408" t="s">
        <v>31</v>
      </c>
      <c r="Y408" s="5" t="s">
        <v>385</v>
      </c>
      <c r="AB408" s="3" t="s">
        <v>76</v>
      </c>
      <c r="AC408" s="654" t="str">
        <f>IFERROR(VLOOKUP(AD408,AUXILIAR!$A$1:$B$13,2,FALSE)," ")</f>
        <v xml:space="preserve"> </v>
      </c>
    </row>
    <row r="409" spans="1:30" x14ac:dyDescent="0.25">
      <c r="A409" s="3">
        <f t="shared" si="238"/>
        <v>2019</v>
      </c>
      <c r="B409" s="3">
        <f t="shared" si="239"/>
        <v>10</v>
      </c>
      <c r="C409" s="3" t="str">
        <f t="shared" si="240"/>
        <v>Sem44</v>
      </c>
      <c r="D409" s="4">
        <v>43768</v>
      </c>
      <c r="E409" s="4" t="s">
        <v>89</v>
      </c>
      <c r="F409" s="148" t="s">
        <v>86</v>
      </c>
      <c r="G409" s="149" t="s">
        <v>22</v>
      </c>
      <c r="H409" s="149" t="s">
        <v>23</v>
      </c>
      <c r="I409" s="150" t="s">
        <v>87</v>
      </c>
      <c r="J409" s="150" t="s">
        <v>113</v>
      </c>
      <c r="K409" s="149" t="s">
        <v>163</v>
      </c>
      <c r="L409" s="150" t="s">
        <v>155</v>
      </c>
      <c r="M409" s="149" t="s">
        <v>1455</v>
      </c>
      <c r="N409" s="149" t="s">
        <v>1456</v>
      </c>
      <c r="O409" s="150" t="s">
        <v>1275</v>
      </c>
      <c r="P409" s="149" t="s">
        <v>1368</v>
      </c>
      <c r="Q409" s="149" t="s">
        <v>1369</v>
      </c>
      <c r="R409" s="151"/>
      <c r="S409" s="152" t="s">
        <v>24</v>
      </c>
      <c r="T409" t="s">
        <v>26</v>
      </c>
      <c r="Y409" s="5" t="s">
        <v>384</v>
      </c>
      <c r="AA409" s="5" t="s">
        <v>1215</v>
      </c>
      <c r="AB409" s="3" t="s">
        <v>148</v>
      </c>
      <c r="AC409" s="654" t="str">
        <f>IFERROR(VLOOKUP(AD409,AUXILIAR!$A$1:$B$13,2,FALSE)," ")</f>
        <v>I</v>
      </c>
      <c r="AD409" s="5" t="s">
        <v>1074</v>
      </c>
    </row>
    <row r="410" spans="1:30" x14ac:dyDescent="0.25">
      <c r="A410" s="259">
        <f t="shared" ref="A410:A418" si="241">YEAR(D410)</f>
        <v>2019</v>
      </c>
      <c r="B410" s="259">
        <f t="shared" ref="B410:B411" si="242">MONTH(D410)</f>
        <v>10</v>
      </c>
      <c r="C410" s="259" t="str">
        <f t="shared" ref="C410:C411" si="243">CONCATENATE("Sem",WEEKNUM(D410))</f>
        <v>Sem44</v>
      </c>
      <c r="D410" s="4">
        <v>43768</v>
      </c>
      <c r="E410" s="4" t="s">
        <v>89</v>
      </c>
      <c r="F410" s="343" t="s">
        <v>86</v>
      </c>
      <c r="G410" s="344" t="s">
        <v>22</v>
      </c>
      <c r="H410" s="344" t="s">
        <v>23</v>
      </c>
      <c r="I410" s="345" t="s">
        <v>87</v>
      </c>
      <c r="J410" s="345" t="s">
        <v>113</v>
      </c>
      <c r="K410" s="344" t="s">
        <v>163</v>
      </c>
      <c r="L410" s="345" t="s">
        <v>155</v>
      </c>
      <c r="M410" s="344" t="s">
        <v>1455</v>
      </c>
      <c r="N410" s="344" t="s">
        <v>1456</v>
      </c>
      <c r="O410" s="345" t="s">
        <v>1275</v>
      </c>
      <c r="P410" s="344" t="s">
        <v>1457</v>
      </c>
      <c r="Q410" s="344" t="s">
        <v>1458</v>
      </c>
      <c r="R410" s="346"/>
      <c r="S410" s="347" t="s">
        <v>24</v>
      </c>
      <c r="T410" t="s">
        <v>27</v>
      </c>
      <c r="Y410" s="5" t="s">
        <v>385</v>
      </c>
      <c r="AB410" s="3" t="s">
        <v>148</v>
      </c>
      <c r="AC410" s="654" t="str">
        <f>IFERROR(VLOOKUP(AD410,AUXILIAR!$A$1:$B$13,2,FALSE)," ")</f>
        <v xml:space="preserve"> </v>
      </c>
    </row>
    <row r="411" spans="1:30" x14ac:dyDescent="0.25">
      <c r="A411" s="3">
        <f t="shared" si="241"/>
        <v>2019</v>
      </c>
      <c r="B411" s="3">
        <f t="shared" si="242"/>
        <v>10</v>
      </c>
      <c r="C411" s="3" t="str">
        <f t="shared" si="243"/>
        <v>Sem44</v>
      </c>
      <c r="D411" s="4">
        <v>43769</v>
      </c>
      <c r="E411" s="4" t="s">
        <v>89</v>
      </c>
      <c r="F411" s="148" t="s">
        <v>86</v>
      </c>
      <c r="G411" s="149" t="s">
        <v>22</v>
      </c>
      <c r="H411" s="149" t="s">
        <v>23</v>
      </c>
      <c r="I411" s="150" t="s">
        <v>87</v>
      </c>
      <c r="J411" s="150" t="s">
        <v>113</v>
      </c>
      <c r="K411" s="149" t="s">
        <v>236</v>
      </c>
      <c r="L411" s="150" t="s">
        <v>88</v>
      </c>
      <c r="M411" s="350" t="s">
        <v>1467</v>
      </c>
      <c r="N411" s="149" t="s">
        <v>1459</v>
      </c>
      <c r="O411" s="150" t="s">
        <v>152</v>
      </c>
      <c r="P411" s="149" t="s">
        <v>1460</v>
      </c>
      <c r="Q411" s="149" t="s">
        <v>1461</v>
      </c>
      <c r="R411" s="151"/>
      <c r="S411" s="152" t="s">
        <v>24</v>
      </c>
      <c r="T411" t="s">
        <v>27</v>
      </c>
      <c r="Y411" s="5" t="s">
        <v>384</v>
      </c>
      <c r="AA411" s="5" t="s">
        <v>1213</v>
      </c>
      <c r="AB411" s="3" t="s">
        <v>29</v>
      </c>
      <c r="AC411" s="654" t="str">
        <f>IFERROR(VLOOKUP(AD411,AUXILIAR!$A$1:$B$13,2,FALSE)," ")</f>
        <v>C</v>
      </c>
      <c r="AD411" s="5" t="s">
        <v>198</v>
      </c>
    </row>
    <row r="412" spans="1:30" x14ac:dyDescent="0.25">
      <c r="A412" s="259">
        <f t="shared" si="241"/>
        <v>2019</v>
      </c>
      <c r="B412" s="259">
        <f t="shared" ref="B412:B413" si="244">MONTH(D412)</f>
        <v>10</v>
      </c>
      <c r="C412" s="259" t="str">
        <f t="shared" ref="C412:C414" si="245">CONCATENATE("Sem",WEEKNUM(D412))</f>
        <v>Sem44</v>
      </c>
      <c r="D412" s="4">
        <v>43769</v>
      </c>
      <c r="E412" s="4" t="s">
        <v>89</v>
      </c>
      <c r="F412" s="148" t="s">
        <v>86</v>
      </c>
      <c r="G412" s="149" t="s">
        <v>22</v>
      </c>
      <c r="H412" s="149" t="s">
        <v>23</v>
      </c>
      <c r="I412" s="150" t="s">
        <v>87</v>
      </c>
      <c r="J412" s="150" t="s">
        <v>113</v>
      </c>
      <c r="K412" s="149" t="s">
        <v>92</v>
      </c>
      <c r="L412" s="150" t="s">
        <v>119</v>
      </c>
      <c r="M412" s="350" t="s">
        <v>1468</v>
      </c>
      <c r="N412" s="149" t="s">
        <v>1462</v>
      </c>
      <c r="O412" s="150" t="s">
        <v>116</v>
      </c>
      <c r="P412" s="149" t="s">
        <v>1463</v>
      </c>
      <c r="Q412" s="149" t="s">
        <v>1464</v>
      </c>
      <c r="R412" s="151"/>
      <c r="S412" s="152" t="s">
        <v>24</v>
      </c>
      <c r="T412" t="s">
        <v>25</v>
      </c>
      <c r="Y412" s="5" t="s">
        <v>386</v>
      </c>
      <c r="AB412" s="3" t="s">
        <v>21</v>
      </c>
      <c r="AC412" s="654" t="str">
        <f>IFERROR(VLOOKUP(AD412,AUXILIAR!$A$1:$B$13,2,FALSE)," ")</f>
        <v xml:space="preserve"> </v>
      </c>
    </row>
    <row r="413" spans="1:30" x14ac:dyDescent="0.25">
      <c r="A413" s="259">
        <f t="shared" si="241"/>
        <v>2019</v>
      </c>
      <c r="B413" s="259">
        <f t="shared" si="244"/>
        <v>10</v>
      </c>
      <c r="C413" s="259" t="str">
        <f t="shared" si="245"/>
        <v>Sem44</v>
      </c>
      <c r="D413" s="4">
        <v>43769</v>
      </c>
      <c r="E413" s="4" t="s">
        <v>89</v>
      </c>
      <c r="F413" s="343" t="s">
        <v>86</v>
      </c>
      <c r="G413" s="344" t="s">
        <v>22</v>
      </c>
      <c r="H413" s="344" t="s">
        <v>23</v>
      </c>
      <c r="I413" s="345" t="s">
        <v>87</v>
      </c>
      <c r="J413" s="345" t="s">
        <v>113</v>
      </c>
      <c r="K413" s="344" t="s">
        <v>92</v>
      </c>
      <c r="L413" s="345" t="s">
        <v>119</v>
      </c>
      <c r="M413" s="350" t="s">
        <v>1468</v>
      </c>
      <c r="N413" s="344" t="s">
        <v>1462</v>
      </c>
      <c r="O413" s="345" t="s">
        <v>116</v>
      </c>
      <c r="P413" s="344" t="s">
        <v>1465</v>
      </c>
      <c r="Q413" s="344" t="s">
        <v>1466</v>
      </c>
      <c r="R413" s="346"/>
      <c r="S413" s="347" t="s">
        <v>24</v>
      </c>
      <c r="T413" t="s">
        <v>26</v>
      </c>
      <c r="Y413" s="5" t="s">
        <v>384</v>
      </c>
      <c r="AA413" s="5" t="s">
        <v>1214</v>
      </c>
      <c r="AB413" s="3" t="s">
        <v>75</v>
      </c>
      <c r="AC413" s="654" t="str">
        <f>IFERROR(VLOOKUP(AD413,AUXILIAR!$A$1:$B$13,2,FALSE)," ")</f>
        <v>B</v>
      </c>
      <c r="AD413" s="5" t="s">
        <v>160</v>
      </c>
    </row>
    <row r="414" spans="1:30" x14ac:dyDescent="0.25">
      <c r="A414" s="259">
        <f t="shared" si="241"/>
        <v>2019</v>
      </c>
      <c r="B414" s="3">
        <v>10</v>
      </c>
      <c r="C414" s="3" t="str">
        <f t="shared" si="245"/>
        <v>Sem44</v>
      </c>
      <c r="D414" s="4">
        <v>43770</v>
      </c>
      <c r="E414" s="4" t="s">
        <v>89</v>
      </c>
      <c r="F414" s="148" t="s">
        <v>86</v>
      </c>
      <c r="G414" s="149" t="s">
        <v>22</v>
      </c>
      <c r="H414" s="149" t="s">
        <v>23</v>
      </c>
      <c r="I414" s="150" t="s">
        <v>87</v>
      </c>
      <c r="J414" s="150" t="s">
        <v>173</v>
      </c>
      <c r="K414" s="149" t="s">
        <v>163</v>
      </c>
      <c r="L414" s="150" t="s">
        <v>174</v>
      </c>
      <c r="M414" s="149" t="s">
        <v>1469</v>
      </c>
      <c r="N414" s="149" t="s">
        <v>1470</v>
      </c>
      <c r="O414" s="150" t="s">
        <v>218</v>
      </c>
      <c r="P414" s="149" t="s">
        <v>1471</v>
      </c>
      <c r="Q414" s="149" t="s">
        <v>1472</v>
      </c>
      <c r="R414" s="151"/>
      <c r="S414" s="152" t="s">
        <v>24</v>
      </c>
      <c r="T414" t="s">
        <v>25</v>
      </c>
      <c r="Y414" s="5" t="s">
        <v>385</v>
      </c>
      <c r="AB414" s="3" t="s">
        <v>148</v>
      </c>
      <c r="AC414" s="654" t="str">
        <f>IFERROR(VLOOKUP(AD414,AUXILIAR!$A$1:$B$13,2,FALSE)," ")</f>
        <v xml:space="preserve"> </v>
      </c>
    </row>
    <row r="415" spans="1:30" x14ac:dyDescent="0.25">
      <c r="A415" s="259">
        <f t="shared" si="241"/>
        <v>2019</v>
      </c>
      <c r="B415" s="259">
        <v>10</v>
      </c>
      <c r="C415" s="259" t="str">
        <f t="shared" ref="C415:C426" si="246">CONCATENATE("Sem",WEEKNUM(D415))</f>
        <v>Sem44</v>
      </c>
      <c r="D415" s="4">
        <v>43770</v>
      </c>
      <c r="E415" s="4" t="s">
        <v>89</v>
      </c>
      <c r="F415" s="148" t="s">
        <v>86</v>
      </c>
      <c r="G415" s="149" t="s">
        <v>22</v>
      </c>
      <c r="H415" s="149" t="s">
        <v>23</v>
      </c>
      <c r="I415" s="150" t="s">
        <v>87</v>
      </c>
      <c r="J415" s="150" t="s">
        <v>113</v>
      </c>
      <c r="K415" s="149" t="s">
        <v>236</v>
      </c>
      <c r="L415" s="150" t="s">
        <v>119</v>
      </c>
      <c r="M415" s="149" t="s">
        <v>1473</v>
      </c>
      <c r="N415" s="149" t="s">
        <v>1474</v>
      </c>
      <c r="O415" s="150" t="s">
        <v>116</v>
      </c>
      <c r="P415" s="149" t="s">
        <v>586</v>
      </c>
      <c r="Q415" s="149" t="s">
        <v>587</v>
      </c>
      <c r="R415" s="151"/>
      <c r="S415" s="152" t="s">
        <v>24</v>
      </c>
      <c r="T415" t="s">
        <v>26</v>
      </c>
      <c r="Y415" s="5" t="s">
        <v>385</v>
      </c>
      <c r="AB415" s="3" t="s">
        <v>29</v>
      </c>
      <c r="AC415" s="654" t="str">
        <f>IFERROR(VLOOKUP(AD415,AUXILIAR!$A$1:$B$13,2,FALSE)," ")</f>
        <v xml:space="preserve"> </v>
      </c>
    </row>
    <row r="416" spans="1:30" x14ac:dyDescent="0.25">
      <c r="A416" s="259">
        <f t="shared" si="241"/>
        <v>2019</v>
      </c>
      <c r="B416" s="259">
        <v>10</v>
      </c>
      <c r="C416" s="259" t="str">
        <f t="shared" si="246"/>
        <v>Sem44</v>
      </c>
      <c r="D416" s="4">
        <v>43770</v>
      </c>
      <c r="E416" s="4" t="s">
        <v>89</v>
      </c>
      <c r="F416" s="148" t="s">
        <v>86</v>
      </c>
      <c r="G416" s="149" t="s">
        <v>22</v>
      </c>
      <c r="H416" s="149" t="s">
        <v>23</v>
      </c>
      <c r="I416" s="150" t="s">
        <v>87</v>
      </c>
      <c r="J416" s="150" t="s">
        <v>113</v>
      </c>
      <c r="K416" s="149" t="s">
        <v>236</v>
      </c>
      <c r="L416" s="150" t="s">
        <v>119</v>
      </c>
      <c r="M416" s="149" t="s">
        <v>1473</v>
      </c>
      <c r="N416" s="149" t="s">
        <v>1474</v>
      </c>
      <c r="O416" s="150" t="s">
        <v>116</v>
      </c>
      <c r="P416" s="149" t="s">
        <v>1475</v>
      </c>
      <c r="Q416" s="149" t="s">
        <v>1476</v>
      </c>
      <c r="R416" s="151"/>
      <c r="S416" s="152" t="s">
        <v>24</v>
      </c>
      <c r="T416" t="s">
        <v>27</v>
      </c>
      <c r="Y416" s="5" t="s">
        <v>386</v>
      </c>
      <c r="AB416" s="3" t="s">
        <v>29</v>
      </c>
      <c r="AC416" s="654" t="str">
        <f>IFERROR(VLOOKUP(AD416,AUXILIAR!$A$1:$B$13,2,FALSE)," ")</f>
        <v xml:space="preserve"> </v>
      </c>
    </row>
    <row r="417" spans="1:30" x14ac:dyDescent="0.25">
      <c r="A417" s="259">
        <f t="shared" si="241"/>
        <v>2019</v>
      </c>
      <c r="B417" s="259">
        <v>10</v>
      </c>
      <c r="C417" s="259" t="str">
        <f t="shared" si="246"/>
        <v>Sem44</v>
      </c>
      <c r="D417" s="4">
        <v>43770</v>
      </c>
      <c r="E417" s="4" t="s">
        <v>89</v>
      </c>
      <c r="F417" s="148" t="s">
        <v>86</v>
      </c>
      <c r="G417" s="149" t="s">
        <v>22</v>
      </c>
      <c r="H417" s="149" t="s">
        <v>23</v>
      </c>
      <c r="I417" s="150" t="s">
        <v>87</v>
      </c>
      <c r="J417" s="150" t="s">
        <v>113</v>
      </c>
      <c r="K417" s="149" t="s">
        <v>236</v>
      </c>
      <c r="L417" s="150" t="s">
        <v>119</v>
      </c>
      <c r="M417" s="149" t="s">
        <v>1473</v>
      </c>
      <c r="N417" s="149" t="s">
        <v>1474</v>
      </c>
      <c r="O417" s="150" t="s">
        <v>116</v>
      </c>
      <c r="P417" s="149" t="s">
        <v>317</v>
      </c>
      <c r="Q417" s="149" t="s">
        <v>318</v>
      </c>
      <c r="R417" s="151"/>
      <c r="S417" s="152" t="s">
        <v>24</v>
      </c>
      <c r="T417" t="s">
        <v>32</v>
      </c>
      <c r="Y417" s="5" t="s">
        <v>386</v>
      </c>
      <c r="AB417" s="3" t="s">
        <v>148</v>
      </c>
      <c r="AC417" s="654" t="str">
        <f>IFERROR(VLOOKUP(AD417,AUXILIAR!$A$1:$B$13,2,FALSE)," ")</f>
        <v xml:space="preserve"> </v>
      </c>
    </row>
    <row r="418" spans="1:30" x14ac:dyDescent="0.25">
      <c r="A418" s="259">
        <f t="shared" si="241"/>
        <v>2019</v>
      </c>
      <c r="B418" s="259">
        <v>10</v>
      </c>
      <c r="C418" s="259" t="str">
        <f t="shared" si="246"/>
        <v>Sem44</v>
      </c>
      <c r="D418" s="4">
        <v>43770</v>
      </c>
      <c r="E418" s="4" t="s">
        <v>89</v>
      </c>
      <c r="F418" s="343" t="s">
        <v>86</v>
      </c>
      <c r="G418" s="344" t="s">
        <v>22</v>
      </c>
      <c r="H418" s="344" t="s">
        <v>23</v>
      </c>
      <c r="I418" s="345" t="s">
        <v>87</v>
      </c>
      <c r="J418" s="345" t="s">
        <v>113</v>
      </c>
      <c r="K418" s="344" t="s">
        <v>236</v>
      </c>
      <c r="L418" s="345" t="s">
        <v>119</v>
      </c>
      <c r="M418" s="344" t="s">
        <v>1473</v>
      </c>
      <c r="N418" s="344" t="s">
        <v>1474</v>
      </c>
      <c r="O418" s="345" t="s">
        <v>116</v>
      </c>
      <c r="P418" s="344" t="s">
        <v>196</v>
      </c>
      <c r="Q418" s="344" t="s">
        <v>197</v>
      </c>
      <c r="R418" s="346"/>
      <c r="S418" s="347" t="s">
        <v>24</v>
      </c>
      <c r="T418" t="s">
        <v>26</v>
      </c>
      <c r="Y418" s="5" t="s">
        <v>384</v>
      </c>
      <c r="AA418" s="5" t="s">
        <v>1214</v>
      </c>
      <c r="AB418" s="3" t="s">
        <v>148</v>
      </c>
      <c r="AC418" s="654" t="str">
        <f>IFERROR(VLOOKUP(AD418,AUXILIAR!$A$1:$B$13,2,FALSE)," ")</f>
        <v>B</v>
      </c>
      <c r="AD418" s="5" t="s">
        <v>160</v>
      </c>
    </row>
    <row r="419" spans="1:30" x14ac:dyDescent="0.25">
      <c r="A419" s="259">
        <f t="shared" ref="A419:A426" si="247">YEAR(D419)</f>
        <v>2019</v>
      </c>
      <c r="B419" s="259">
        <f t="shared" ref="B419:B426" si="248">MONTH(D419)</f>
        <v>11</v>
      </c>
      <c r="C419" s="259" t="str">
        <f t="shared" si="246"/>
        <v>Sem45</v>
      </c>
      <c r="D419" s="4">
        <v>43773</v>
      </c>
      <c r="E419" s="4" t="s">
        <v>89</v>
      </c>
      <c r="F419" s="148" t="s">
        <v>86</v>
      </c>
      <c r="G419" s="149" t="s">
        <v>22</v>
      </c>
      <c r="H419" s="149" t="s">
        <v>23</v>
      </c>
      <c r="I419" s="150" t="s">
        <v>87</v>
      </c>
      <c r="J419" s="150" t="s">
        <v>113</v>
      </c>
      <c r="K419" s="149" t="s">
        <v>163</v>
      </c>
      <c r="L419" s="150" t="s">
        <v>174</v>
      </c>
      <c r="M419" s="149" t="s">
        <v>1480</v>
      </c>
      <c r="N419" s="149" t="s">
        <v>1481</v>
      </c>
      <c r="O419" s="150" t="s">
        <v>218</v>
      </c>
      <c r="P419" s="149" t="s">
        <v>1482</v>
      </c>
      <c r="Q419" s="149" t="s">
        <v>1483</v>
      </c>
      <c r="R419" s="151"/>
      <c r="S419" s="152" t="s">
        <v>24</v>
      </c>
      <c r="T419" t="s">
        <v>25</v>
      </c>
      <c r="Y419" s="5" t="s">
        <v>384</v>
      </c>
      <c r="AA419" s="5" t="s">
        <v>1214</v>
      </c>
      <c r="AB419" s="3" t="s">
        <v>21</v>
      </c>
      <c r="AC419" s="654" t="str">
        <f>IFERROR(VLOOKUP(AD419,AUXILIAR!$A$1:$B$13,2,FALSE)," ")</f>
        <v>B</v>
      </c>
      <c r="AD419" s="5" t="s">
        <v>160</v>
      </c>
    </row>
    <row r="420" spans="1:30" x14ac:dyDescent="0.25">
      <c r="A420" s="259">
        <f t="shared" si="247"/>
        <v>2019</v>
      </c>
      <c r="B420" s="259">
        <f t="shared" si="248"/>
        <v>11</v>
      </c>
      <c r="C420" s="259" t="str">
        <f t="shared" si="246"/>
        <v>Sem45</v>
      </c>
      <c r="D420" s="4">
        <v>43773</v>
      </c>
      <c r="E420" s="4" t="s">
        <v>89</v>
      </c>
      <c r="F420" s="343" t="s">
        <v>86</v>
      </c>
      <c r="G420" s="344" t="s">
        <v>22</v>
      </c>
      <c r="H420" s="344" t="s">
        <v>23</v>
      </c>
      <c r="I420" s="345" t="s">
        <v>87</v>
      </c>
      <c r="J420" s="345" t="s">
        <v>113</v>
      </c>
      <c r="K420" s="344" t="s">
        <v>163</v>
      </c>
      <c r="L420" s="345" t="s">
        <v>174</v>
      </c>
      <c r="M420" s="344" t="s">
        <v>1480</v>
      </c>
      <c r="N420" s="344" t="s">
        <v>1481</v>
      </c>
      <c r="O420" s="345" t="s">
        <v>218</v>
      </c>
      <c r="P420" s="344" t="s">
        <v>1484</v>
      </c>
      <c r="Q420" s="344" t="s">
        <v>1485</v>
      </c>
      <c r="R420" s="346"/>
      <c r="S420" s="347" t="s">
        <v>24</v>
      </c>
      <c r="T420" t="s">
        <v>25</v>
      </c>
      <c r="Y420" s="5" t="s">
        <v>386</v>
      </c>
      <c r="AB420" s="3" t="s">
        <v>21</v>
      </c>
      <c r="AC420" s="660" t="str">
        <f>IFERROR(VLOOKUP(AD420,AUXILIAR!$A$1:$B$13,2,FALSE)," ")</f>
        <v xml:space="preserve"> </v>
      </c>
    </row>
    <row r="421" spans="1:30" x14ac:dyDescent="0.25">
      <c r="A421" s="259">
        <f t="shared" si="247"/>
        <v>2019</v>
      </c>
      <c r="B421" s="259">
        <f t="shared" si="248"/>
        <v>11</v>
      </c>
      <c r="C421" s="259" t="str">
        <f t="shared" si="246"/>
        <v>Sem45</v>
      </c>
      <c r="D421" s="4">
        <v>43774</v>
      </c>
      <c r="E421" s="4" t="s">
        <v>89</v>
      </c>
      <c r="F421" s="148" t="s">
        <v>86</v>
      </c>
      <c r="G421" s="149" t="s">
        <v>22</v>
      </c>
      <c r="H421" s="149" t="s">
        <v>23</v>
      </c>
      <c r="I421" s="150" t="s">
        <v>87</v>
      </c>
      <c r="J421" s="150" t="s">
        <v>113</v>
      </c>
      <c r="K421" s="149" t="s">
        <v>92</v>
      </c>
      <c r="L421" s="150" t="s">
        <v>88</v>
      </c>
      <c r="M421" s="149" t="s">
        <v>1491</v>
      </c>
      <c r="N421" s="149" t="s">
        <v>1492</v>
      </c>
      <c r="O421" s="150" t="s">
        <v>152</v>
      </c>
      <c r="P421" s="149" t="s">
        <v>1493</v>
      </c>
      <c r="Q421" s="149" t="s">
        <v>1494</v>
      </c>
      <c r="R421" s="151"/>
      <c r="S421" s="152" t="s">
        <v>24</v>
      </c>
      <c r="T421" t="s">
        <v>25</v>
      </c>
      <c r="Y421" s="5" t="s">
        <v>386</v>
      </c>
      <c r="AB421" s="3" t="s">
        <v>21</v>
      </c>
      <c r="AC421" s="660" t="str">
        <f>IFERROR(VLOOKUP(AD421,AUXILIAR!$A$1:$B$13,2,FALSE)," ")</f>
        <v xml:space="preserve"> </v>
      </c>
    </row>
    <row r="422" spans="1:30" x14ac:dyDescent="0.25">
      <c r="A422" s="259">
        <f t="shared" si="247"/>
        <v>2019</v>
      </c>
      <c r="B422" s="259">
        <f t="shared" si="248"/>
        <v>11</v>
      </c>
      <c r="C422" s="259" t="str">
        <f t="shared" si="246"/>
        <v>Sem45</v>
      </c>
      <c r="D422" s="4">
        <v>43774</v>
      </c>
      <c r="E422" s="4" t="s">
        <v>89</v>
      </c>
      <c r="F422" s="148" t="s">
        <v>86</v>
      </c>
      <c r="G422" s="149" t="s">
        <v>22</v>
      </c>
      <c r="H422" s="149" t="s">
        <v>23</v>
      </c>
      <c r="I422" s="150" t="s">
        <v>87</v>
      </c>
      <c r="J422" s="150" t="s">
        <v>113</v>
      </c>
      <c r="K422" s="149" t="s">
        <v>92</v>
      </c>
      <c r="L422" s="150" t="s">
        <v>88</v>
      </c>
      <c r="M422" s="149" t="s">
        <v>1491</v>
      </c>
      <c r="N422" s="149" t="s">
        <v>1492</v>
      </c>
      <c r="O422" s="150" t="s">
        <v>152</v>
      </c>
      <c r="P422" s="149" t="s">
        <v>1495</v>
      </c>
      <c r="Q422" s="149" t="s">
        <v>1496</v>
      </c>
      <c r="R422" s="151"/>
      <c r="S422" s="152" t="s">
        <v>24</v>
      </c>
      <c r="T422" t="s">
        <v>26</v>
      </c>
      <c r="Y422" s="5" t="s">
        <v>384</v>
      </c>
      <c r="AA422" s="5" t="s">
        <v>1215</v>
      </c>
      <c r="AB422" s="3" t="s">
        <v>75</v>
      </c>
      <c r="AC422" s="660" t="str">
        <f>IFERROR(VLOOKUP(AD422,AUXILIAR!$A$1:$B$13,2,FALSE)," ")</f>
        <v>I</v>
      </c>
      <c r="AD422" s="5" t="s">
        <v>1074</v>
      </c>
    </row>
    <row r="423" spans="1:30" x14ac:dyDescent="0.25">
      <c r="A423" s="259">
        <f t="shared" si="247"/>
        <v>2019</v>
      </c>
      <c r="B423" s="259">
        <f t="shared" si="248"/>
        <v>11</v>
      </c>
      <c r="C423" s="259" t="str">
        <f t="shared" si="246"/>
        <v>Sem45</v>
      </c>
      <c r="D423" s="4">
        <v>43774</v>
      </c>
      <c r="E423" s="4" t="s">
        <v>89</v>
      </c>
      <c r="F423" s="148" t="s">
        <v>86</v>
      </c>
      <c r="G423" s="149" t="s">
        <v>22</v>
      </c>
      <c r="H423" s="149" t="s">
        <v>23</v>
      </c>
      <c r="I423" s="150" t="s">
        <v>87</v>
      </c>
      <c r="J423" s="150" t="s">
        <v>113</v>
      </c>
      <c r="K423" s="149" t="s">
        <v>236</v>
      </c>
      <c r="L423" s="150" t="s">
        <v>155</v>
      </c>
      <c r="M423" s="149" t="s">
        <v>1497</v>
      </c>
      <c r="N423" s="149" t="s">
        <v>1498</v>
      </c>
      <c r="O423" s="150" t="s">
        <v>116</v>
      </c>
      <c r="P423" s="149" t="s">
        <v>683</v>
      </c>
      <c r="Q423" s="149" t="s">
        <v>684</v>
      </c>
      <c r="R423" s="151"/>
      <c r="S423" s="152" t="s">
        <v>24</v>
      </c>
      <c r="T423" t="s">
        <v>31</v>
      </c>
      <c r="Y423" s="5" t="s">
        <v>384</v>
      </c>
      <c r="AA423" s="5" t="s">
        <v>1213</v>
      </c>
      <c r="AB423" s="3" t="s">
        <v>75</v>
      </c>
      <c r="AC423" s="660" t="str">
        <f>IFERROR(VLOOKUP(AD423,AUXILIAR!$A$1:$B$13,2,FALSE)," ")</f>
        <v>D</v>
      </c>
      <c r="AD423" s="5" t="s">
        <v>128</v>
      </c>
    </row>
    <row r="424" spans="1:30" x14ac:dyDescent="0.25">
      <c r="A424" s="259">
        <f t="shared" si="247"/>
        <v>2019</v>
      </c>
      <c r="B424" s="259">
        <f t="shared" si="248"/>
        <v>11</v>
      </c>
      <c r="C424" s="259" t="str">
        <f t="shared" si="246"/>
        <v>Sem45</v>
      </c>
      <c r="D424" s="4">
        <v>43774</v>
      </c>
      <c r="E424" s="4" t="s">
        <v>89</v>
      </c>
      <c r="F424" s="148" t="s">
        <v>86</v>
      </c>
      <c r="G424" s="149" t="s">
        <v>22</v>
      </c>
      <c r="H424" s="149" t="s">
        <v>23</v>
      </c>
      <c r="I424" s="150" t="s">
        <v>87</v>
      </c>
      <c r="J424" s="150" t="s">
        <v>113</v>
      </c>
      <c r="K424" s="149" t="s">
        <v>236</v>
      </c>
      <c r="L424" s="150" t="s">
        <v>155</v>
      </c>
      <c r="M424" s="149" t="s">
        <v>1497</v>
      </c>
      <c r="N424" s="149" t="s">
        <v>1498</v>
      </c>
      <c r="O424" s="150" t="s">
        <v>116</v>
      </c>
      <c r="P424" s="149" t="s">
        <v>1499</v>
      </c>
      <c r="Q424" s="149" t="s">
        <v>1500</v>
      </c>
      <c r="R424" s="151"/>
      <c r="S424" s="152" t="s">
        <v>24</v>
      </c>
      <c r="T424" t="s">
        <v>26</v>
      </c>
      <c r="Y424" s="5" t="s">
        <v>384</v>
      </c>
      <c r="AA424" s="5" t="s">
        <v>1214</v>
      </c>
      <c r="AB424" s="3" t="s">
        <v>75</v>
      </c>
      <c r="AC424" s="660" t="str">
        <f>IFERROR(VLOOKUP(AD424,AUXILIAR!$A$1:$B$13,2,FALSE)," ")</f>
        <v>B</v>
      </c>
      <c r="AD424" s="5" t="s">
        <v>160</v>
      </c>
    </row>
    <row r="425" spans="1:30" x14ac:dyDescent="0.25">
      <c r="A425" s="259">
        <f t="shared" si="247"/>
        <v>2019</v>
      </c>
      <c r="B425" s="259">
        <f t="shared" si="248"/>
        <v>11</v>
      </c>
      <c r="C425" s="259" t="str">
        <f t="shared" si="246"/>
        <v>Sem45</v>
      </c>
      <c r="D425" s="4">
        <v>43774</v>
      </c>
      <c r="E425" s="4" t="s">
        <v>89</v>
      </c>
      <c r="F425" s="148" t="s">
        <v>86</v>
      </c>
      <c r="G425" s="149" t="s">
        <v>22</v>
      </c>
      <c r="H425" s="149" t="s">
        <v>23</v>
      </c>
      <c r="I425" s="150" t="s">
        <v>87</v>
      </c>
      <c r="J425" s="150" t="s">
        <v>113</v>
      </c>
      <c r="K425" s="149" t="s">
        <v>236</v>
      </c>
      <c r="L425" s="150" t="s">
        <v>155</v>
      </c>
      <c r="M425" s="149" t="s">
        <v>1497</v>
      </c>
      <c r="N425" s="149" t="s">
        <v>1498</v>
      </c>
      <c r="O425" s="150" t="s">
        <v>116</v>
      </c>
      <c r="P425" s="149" t="s">
        <v>1501</v>
      </c>
      <c r="Q425" s="149" t="s">
        <v>1502</v>
      </c>
      <c r="R425" s="151"/>
      <c r="S425" s="152" t="s">
        <v>24</v>
      </c>
      <c r="T425" t="s">
        <v>27</v>
      </c>
      <c r="Y425" s="5" t="s">
        <v>385</v>
      </c>
      <c r="AB425" s="3" t="s">
        <v>21</v>
      </c>
      <c r="AC425" s="660" t="str">
        <f>IFERROR(VLOOKUP(AD425,AUXILIAR!$A$1:$B$13,2,FALSE)," ")</f>
        <v xml:space="preserve"> </v>
      </c>
    </row>
    <row r="426" spans="1:30" x14ac:dyDescent="0.25">
      <c r="A426" s="259">
        <f t="shared" si="247"/>
        <v>2019</v>
      </c>
      <c r="B426" s="259">
        <f t="shared" si="248"/>
        <v>11</v>
      </c>
      <c r="C426" s="259" t="str">
        <f t="shared" si="246"/>
        <v>Sem45</v>
      </c>
      <c r="D426" s="4">
        <v>43774</v>
      </c>
      <c r="E426" s="4" t="s">
        <v>89</v>
      </c>
      <c r="F426" s="343" t="s">
        <v>86</v>
      </c>
      <c r="G426" s="344" t="s">
        <v>22</v>
      </c>
      <c r="H426" s="344" t="s">
        <v>23</v>
      </c>
      <c r="I426" s="345" t="s">
        <v>87</v>
      </c>
      <c r="J426" s="345" t="s">
        <v>113</v>
      </c>
      <c r="K426" s="344" t="s">
        <v>236</v>
      </c>
      <c r="L426" s="345" t="s">
        <v>155</v>
      </c>
      <c r="M426" s="344" t="s">
        <v>1497</v>
      </c>
      <c r="N426" s="344" t="s">
        <v>1498</v>
      </c>
      <c r="O426" s="345" t="s">
        <v>116</v>
      </c>
      <c r="P426" s="344" t="s">
        <v>196</v>
      </c>
      <c r="Q426" s="344" t="s">
        <v>197</v>
      </c>
      <c r="R426" s="346"/>
      <c r="S426" s="347" t="s">
        <v>24</v>
      </c>
      <c r="T426" t="s">
        <v>26</v>
      </c>
      <c r="Y426" s="5" t="s">
        <v>384</v>
      </c>
      <c r="AA426" s="5" t="s">
        <v>1214</v>
      </c>
      <c r="AB426" s="3" t="s">
        <v>148</v>
      </c>
      <c r="AC426" s="660" t="str">
        <f>IFERROR(VLOOKUP(AD426,AUXILIAR!$A$1:$B$13,2,FALSE)," ")</f>
        <v>B</v>
      </c>
      <c r="AD426" s="5" t="s">
        <v>160</v>
      </c>
    </row>
    <row r="427" spans="1:30" x14ac:dyDescent="0.25">
      <c r="A427" s="259">
        <f t="shared" ref="A427:A430" si="249">YEAR(D427)</f>
        <v>2019</v>
      </c>
      <c r="B427" s="259">
        <f t="shared" ref="B427:B430" si="250">MONTH(D427)</f>
        <v>11</v>
      </c>
      <c r="C427" s="259" t="str">
        <f t="shared" ref="C427:C430" si="251">CONCATENATE("Sem",WEEKNUM(D427))</f>
        <v>Sem45</v>
      </c>
      <c r="D427" s="4">
        <v>43775</v>
      </c>
      <c r="E427" s="4" t="s">
        <v>89</v>
      </c>
      <c r="F427" s="148" t="s">
        <v>86</v>
      </c>
      <c r="G427" s="149" t="s">
        <v>22</v>
      </c>
      <c r="H427" s="149" t="s">
        <v>23</v>
      </c>
      <c r="I427" s="150" t="s">
        <v>87</v>
      </c>
      <c r="J427" s="150" t="s">
        <v>113</v>
      </c>
      <c r="K427" s="149" t="s">
        <v>236</v>
      </c>
      <c r="L427" s="150" t="s">
        <v>88</v>
      </c>
      <c r="M427" s="149" t="s">
        <v>1505</v>
      </c>
      <c r="N427" s="149" t="s">
        <v>1506</v>
      </c>
      <c r="O427" s="150" t="s">
        <v>116</v>
      </c>
      <c r="P427" s="149" t="s">
        <v>317</v>
      </c>
      <c r="Q427" s="149" t="s">
        <v>318</v>
      </c>
      <c r="R427" s="151"/>
      <c r="S427" s="152" t="s">
        <v>24</v>
      </c>
      <c r="T427" t="s">
        <v>32</v>
      </c>
      <c r="Y427" s="5" t="s">
        <v>386</v>
      </c>
      <c r="AB427" s="3" t="s">
        <v>148</v>
      </c>
      <c r="AC427" s="660" t="str">
        <f>IFERROR(VLOOKUP(AD427,AUXILIAR!$A$1:$B$13,2,FALSE)," ")</f>
        <v xml:space="preserve"> </v>
      </c>
    </row>
    <row r="428" spans="1:30" x14ac:dyDescent="0.25">
      <c r="A428" s="259">
        <f t="shared" si="249"/>
        <v>2019</v>
      </c>
      <c r="B428" s="259">
        <f t="shared" si="250"/>
        <v>11</v>
      </c>
      <c r="C428" s="259" t="str">
        <f t="shared" si="251"/>
        <v>Sem45</v>
      </c>
      <c r="D428" s="4">
        <v>43775</v>
      </c>
      <c r="E428" s="4" t="s">
        <v>89</v>
      </c>
      <c r="F428" s="148" t="s">
        <v>86</v>
      </c>
      <c r="G428" s="149" t="s">
        <v>22</v>
      </c>
      <c r="H428" s="149" t="s">
        <v>23</v>
      </c>
      <c r="I428" s="150" t="s">
        <v>87</v>
      </c>
      <c r="J428" s="150" t="s">
        <v>113</v>
      </c>
      <c r="K428" s="149" t="s">
        <v>236</v>
      </c>
      <c r="L428" s="150" t="s">
        <v>88</v>
      </c>
      <c r="M428" s="149" t="s">
        <v>1505</v>
      </c>
      <c r="N428" s="149" t="s">
        <v>1506</v>
      </c>
      <c r="O428" s="150" t="s">
        <v>116</v>
      </c>
      <c r="P428" s="149" t="s">
        <v>1507</v>
      </c>
      <c r="Q428" s="149" t="s">
        <v>1508</v>
      </c>
      <c r="R428" s="151"/>
      <c r="S428" s="152" t="s">
        <v>24</v>
      </c>
      <c r="T428" t="s">
        <v>27</v>
      </c>
      <c r="Y428" s="5" t="s">
        <v>385</v>
      </c>
      <c r="AB428" s="3" t="s">
        <v>29</v>
      </c>
      <c r="AC428" s="660" t="str">
        <f>IFERROR(VLOOKUP(AD428,AUXILIAR!$A$1:$B$13,2,FALSE)," ")</f>
        <v xml:space="preserve"> </v>
      </c>
    </row>
    <row r="429" spans="1:30" x14ac:dyDescent="0.25">
      <c r="A429" s="259">
        <f t="shared" si="249"/>
        <v>2019</v>
      </c>
      <c r="B429" s="259">
        <f t="shared" si="250"/>
        <v>11</v>
      </c>
      <c r="C429" s="259" t="str">
        <f t="shared" si="251"/>
        <v>Sem45</v>
      </c>
      <c r="D429" s="4">
        <v>43775</v>
      </c>
      <c r="E429" s="4" t="s">
        <v>89</v>
      </c>
      <c r="F429" s="343" t="s">
        <v>86</v>
      </c>
      <c r="G429" s="344" t="s">
        <v>22</v>
      </c>
      <c r="H429" s="344" t="s">
        <v>23</v>
      </c>
      <c r="I429" s="345" t="s">
        <v>87</v>
      </c>
      <c r="J429" s="345" t="s">
        <v>113</v>
      </c>
      <c r="K429" s="344" t="s">
        <v>236</v>
      </c>
      <c r="L429" s="345" t="s">
        <v>88</v>
      </c>
      <c r="M429" s="344" t="s">
        <v>1505</v>
      </c>
      <c r="N429" s="344" t="s">
        <v>1506</v>
      </c>
      <c r="O429" s="345" t="s">
        <v>116</v>
      </c>
      <c r="P429" s="344" t="s">
        <v>601</v>
      </c>
      <c r="Q429" s="344" t="s">
        <v>602</v>
      </c>
      <c r="R429" s="346"/>
      <c r="S429" s="347" t="s">
        <v>24</v>
      </c>
      <c r="T429" t="s">
        <v>1509</v>
      </c>
      <c r="Y429" s="5" t="s">
        <v>385</v>
      </c>
      <c r="AA429" s="5" t="s">
        <v>1217</v>
      </c>
      <c r="AB429" s="3" t="s">
        <v>275</v>
      </c>
      <c r="AC429" s="660" t="str">
        <f>IFERROR(VLOOKUP(AD429,AUXILIAR!$A$1:$B$13,2,FALSE)," ")</f>
        <v xml:space="preserve"> </v>
      </c>
    </row>
    <row r="430" spans="1:30" x14ac:dyDescent="0.25">
      <c r="A430" s="3">
        <f t="shared" si="249"/>
        <v>2019</v>
      </c>
      <c r="B430" s="3">
        <f t="shared" si="250"/>
        <v>11</v>
      </c>
      <c r="C430" s="3" t="str">
        <f t="shared" si="251"/>
        <v>Sem46</v>
      </c>
      <c r="D430" s="4">
        <v>43783</v>
      </c>
      <c r="E430" s="4" t="s">
        <v>89</v>
      </c>
      <c r="F430" s="148" t="s">
        <v>86</v>
      </c>
      <c r="G430" s="149" t="s">
        <v>22</v>
      </c>
      <c r="H430" s="149" t="s">
        <v>23</v>
      </c>
      <c r="I430" s="150" t="s">
        <v>87</v>
      </c>
      <c r="J430" s="150" t="s">
        <v>113</v>
      </c>
      <c r="K430" s="149" t="s">
        <v>92</v>
      </c>
      <c r="L430" s="150" t="s">
        <v>119</v>
      </c>
      <c r="M430" s="149" t="s">
        <v>1510</v>
      </c>
      <c r="N430" s="149" t="s">
        <v>1511</v>
      </c>
      <c r="O430" s="150" t="s">
        <v>116</v>
      </c>
      <c r="P430" s="149" t="s">
        <v>854</v>
      </c>
      <c r="Q430" s="149" t="s">
        <v>855</v>
      </c>
      <c r="R430" s="151"/>
      <c r="S430" s="152" t="s">
        <v>24</v>
      </c>
      <c r="T430" t="s">
        <v>32</v>
      </c>
      <c r="Y430" s="5" t="s">
        <v>386</v>
      </c>
      <c r="AB430" s="3" t="s">
        <v>75</v>
      </c>
      <c r="AC430" s="660" t="str">
        <f>IFERROR(VLOOKUP(AD430,AUXILIAR!$A$1:$B$13,2,FALSE)," ")</f>
        <v xml:space="preserve"> </v>
      </c>
    </row>
    <row r="431" spans="1:30" x14ac:dyDescent="0.25">
      <c r="A431" s="259">
        <f t="shared" ref="A431:A433" si="252">YEAR(D431)</f>
        <v>2019</v>
      </c>
      <c r="B431" s="259">
        <f t="shared" ref="B431:B433" si="253">MONTH(D431)</f>
        <v>11</v>
      </c>
      <c r="C431" s="259" t="str">
        <f t="shared" ref="C431:C433" si="254">CONCATENATE("Sem",WEEKNUM(D431))</f>
        <v>Sem46</v>
      </c>
      <c r="D431" s="4">
        <v>43783</v>
      </c>
      <c r="E431" s="4" t="s">
        <v>89</v>
      </c>
      <c r="F431" s="148" t="s">
        <v>86</v>
      </c>
      <c r="G431" s="149" t="s">
        <v>22</v>
      </c>
      <c r="H431" s="149" t="s">
        <v>23</v>
      </c>
      <c r="I431" s="150" t="s">
        <v>87</v>
      </c>
      <c r="J431" s="150" t="s">
        <v>113</v>
      </c>
      <c r="K431" s="149" t="s">
        <v>92</v>
      </c>
      <c r="L431" s="150" t="s">
        <v>119</v>
      </c>
      <c r="M431" s="149" t="s">
        <v>1510</v>
      </c>
      <c r="N431" s="149" t="s">
        <v>1511</v>
      </c>
      <c r="O431" s="150" t="s">
        <v>116</v>
      </c>
      <c r="P431" s="149" t="s">
        <v>409</v>
      </c>
      <c r="Q431" s="149" t="s">
        <v>410</v>
      </c>
      <c r="R431" s="151"/>
      <c r="S431" s="152" t="s">
        <v>24</v>
      </c>
      <c r="T431" t="s">
        <v>32</v>
      </c>
      <c r="Y431" s="5" t="s">
        <v>386</v>
      </c>
      <c r="AB431" s="3" t="s">
        <v>148</v>
      </c>
      <c r="AC431" s="660" t="str">
        <f>IFERROR(VLOOKUP(AD431,AUXILIAR!$A$1:$B$13,2,FALSE)," ")</f>
        <v xml:space="preserve"> </v>
      </c>
    </row>
    <row r="432" spans="1:30" x14ac:dyDescent="0.25">
      <c r="A432" s="259">
        <f t="shared" si="252"/>
        <v>2019</v>
      </c>
      <c r="B432" s="259">
        <f t="shared" si="253"/>
        <v>11</v>
      </c>
      <c r="C432" s="259" t="str">
        <f t="shared" si="254"/>
        <v>Sem46</v>
      </c>
      <c r="D432" s="4">
        <v>43783</v>
      </c>
      <c r="E432" s="4" t="s">
        <v>89</v>
      </c>
      <c r="F432" s="343" t="s">
        <v>86</v>
      </c>
      <c r="G432" s="344" t="s">
        <v>22</v>
      </c>
      <c r="H432" s="344" t="s">
        <v>23</v>
      </c>
      <c r="I432" s="345" t="s">
        <v>87</v>
      </c>
      <c r="J432" s="345" t="s">
        <v>113</v>
      </c>
      <c r="K432" s="344" t="s">
        <v>92</v>
      </c>
      <c r="L432" s="345" t="s">
        <v>119</v>
      </c>
      <c r="M432" s="344" t="s">
        <v>1510</v>
      </c>
      <c r="N432" s="344" t="s">
        <v>1511</v>
      </c>
      <c r="O432" s="345" t="s">
        <v>116</v>
      </c>
      <c r="P432" s="344" t="s">
        <v>196</v>
      </c>
      <c r="Q432" s="344" t="s">
        <v>197</v>
      </c>
      <c r="R432" s="346"/>
      <c r="S432" s="347" t="s">
        <v>24</v>
      </c>
      <c r="T432" t="s">
        <v>26</v>
      </c>
      <c r="Y432" s="5" t="s">
        <v>384</v>
      </c>
      <c r="AA432" s="5" t="s">
        <v>1214</v>
      </c>
      <c r="AB432" s="3" t="s">
        <v>148</v>
      </c>
      <c r="AC432" s="660" t="str">
        <f>IFERROR(VLOOKUP(AD432,AUXILIAR!$A$1:$B$13,2,FALSE)," ")</f>
        <v>J</v>
      </c>
      <c r="AD432" s="5" t="s">
        <v>1121</v>
      </c>
    </row>
    <row r="433" spans="1:30" x14ac:dyDescent="0.25">
      <c r="A433" s="3">
        <f t="shared" si="252"/>
        <v>2019</v>
      </c>
      <c r="B433" s="3">
        <f t="shared" si="253"/>
        <v>11</v>
      </c>
      <c r="C433" s="3" t="str">
        <f t="shared" si="254"/>
        <v>Sem46</v>
      </c>
      <c r="D433" s="4">
        <v>43784</v>
      </c>
      <c r="E433" s="4" t="s">
        <v>89</v>
      </c>
      <c r="F433" s="148" t="s">
        <v>86</v>
      </c>
      <c r="G433" s="149" t="s">
        <v>22</v>
      </c>
      <c r="H433" s="149" t="s">
        <v>23</v>
      </c>
      <c r="I433" s="150" t="s">
        <v>87</v>
      </c>
      <c r="J433" s="150" t="s">
        <v>113</v>
      </c>
      <c r="K433" s="149" t="s">
        <v>92</v>
      </c>
      <c r="L433" s="150" t="s">
        <v>88</v>
      </c>
      <c r="M433" s="149" t="s">
        <v>1512</v>
      </c>
      <c r="N433" s="149" t="s">
        <v>1513</v>
      </c>
      <c r="O433" s="150" t="s">
        <v>116</v>
      </c>
      <c r="P433" s="149" t="s">
        <v>582</v>
      </c>
      <c r="Q433" s="149" t="s">
        <v>583</v>
      </c>
      <c r="R433" s="151"/>
      <c r="S433" s="152" t="s">
        <v>24</v>
      </c>
      <c r="T433" t="s">
        <v>27</v>
      </c>
      <c r="Y433" s="5" t="s">
        <v>384</v>
      </c>
      <c r="AA433" s="5" t="s">
        <v>1214</v>
      </c>
      <c r="AB433" s="3" t="s">
        <v>29</v>
      </c>
      <c r="AC433" s="660" t="str">
        <f>IFERROR(VLOOKUP(AD433,AUXILIAR!$A$1:$B$13,2,FALSE)," ")</f>
        <v>K</v>
      </c>
      <c r="AD433" s="5" t="s">
        <v>1134</v>
      </c>
    </row>
    <row r="434" spans="1:30" x14ac:dyDescent="0.25">
      <c r="A434" s="259">
        <f t="shared" ref="A434:A436" si="255">YEAR(D434)</f>
        <v>2019</v>
      </c>
      <c r="B434" s="259">
        <f t="shared" ref="B434:B436" si="256">MONTH(D434)</f>
        <v>11</v>
      </c>
      <c r="C434" s="259" t="str">
        <f t="shared" ref="C434:C436" si="257">CONCATENATE("Sem",WEEKNUM(D434))</f>
        <v>Sem46</v>
      </c>
      <c r="D434" s="4">
        <v>43784</v>
      </c>
      <c r="E434" s="4" t="s">
        <v>89</v>
      </c>
      <c r="F434" s="343" t="s">
        <v>86</v>
      </c>
      <c r="G434" s="344" t="s">
        <v>22</v>
      </c>
      <c r="H434" s="344" t="s">
        <v>23</v>
      </c>
      <c r="I434" s="345" t="s">
        <v>87</v>
      </c>
      <c r="J434" s="345" t="s">
        <v>113</v>
      </c>
      <c r="K434" s="344" t="s">
        <v>163</v>
      </c>
      <c r="L434" s="345" t="s">
        <v>88</v>
      </c>
      <c r="M434" s="344" t="s">
        <v>1514</v>
      </c>
      <c r="N434" s="344" t="s">
        <v>1515</v>
      </c>
      <c r="O434" s="345" t="s">
        <v>134</v>
      </c>
      <c r="P434" s="344" t="s">
        <v>1516</v>
      </c>
      <c r="Q434" s="344" t="s">
        <v>1517</v>
      </c>
      <c r="R434" s="346"/>
      <c r="S434" s="347" t="s">
        <v>24</v>
      </c>
      <c r="T434" t="s">
        <v>25</v>
      </c>
      <c r="Y434" s="5" t="s">
        <v>386</v>
      </c>
      <c r="AB434" s="3" t="s">
        <v>29</v>
      </c>
      <c r="AC434" s="660" t="str">
        <f>IFERROR(VLOOKUP(AD434,AUXILIAR!$A$1:$B$13,2,FALSE)," ")</f>
        <v xml:space="preserve"> </v>
      </c>
    </row>
    <row r="435" spans="1:30" x14ac:dyDescent="0.25">
      <c r="A435" s="3">
        <f t="shared" si="255"/>
        <v>2019</v>
      </c>
      <c r="B435" s="3">
        <f t="shared" si="256"/>
        <v>11</v>
      </c>
      <c r="C435" s="3" t="str">
        <f t="shared" si="257"/>
        <v>Sem47</v>
      </c>
      <c r="D435" s="4">
        <v>43788</v>
      </c>
      <c r="E435" s="4" t="s">
        <v>89</v>
      </c>
      <c r="F435" s="343" t="s">
        <v>86</v>
      </c>
      <c r="G435" s="344" t="s">
        <v>22</v>
      </c>
      <c r="H435" s="344" t="s">
        <v>23</v>
      </c>
      <c r="I435" s="345" t="s">
        <v>87</v>
      </c>
      <c r="J435" s="345" t="s">
        <v>173</v>
      </c>
      <c r="K435" s="344" t="s">
        <v>163</v>
      </c>
      <c r="L435" s="345" t="s">
        <v>88</v>
      </c>
      <c r="M435" s="344" t="s">
        <v>1518</v>
      </c>
      <c r="N435" s="344" t="s">
        <v>1519</v>
      </c>
      <c r="O435" s="345" t="s">
        <v>134</v>
      </c>
      <c r="P435" s="344" t="s">
        <v>912</v>
      </c>
      <c r="Q435" s="344" t="s">
        <v>913</v>
      </c>
      <c r="R435" s="346"/>
      <c r="S435" s="347" t="s">
        <v>24</v>
      </c>
      <c r="T435" t="s">
        <v>25</v>
      </c>
      <c r="Y435" s="5" t="s">
        <v>385</v>
      </c>
      <c r="AB435" s="3" t="s">
        <v>29</v>
      </c>
      <c r="AC435" s="660" t="str">
        <f>IFERROR(VLOOKUP(AD435,AUXILIAR!$A$1:$B$13,2,FALSE)," ")</f>
        <v xml:space="preserve"> </v>
      </c>
    </row>
    <row r="436" spans="1:30" x14ac:dyDescent="0.25">
      <c r="A436" s="3">
        <f t="shared" si="255"/>
        <v>2019</v>
      </c>
      <c r="B436" s="3">
        <f t="shared" si="256"/>
        <v>11</v>
      </c>
      <c r="C436" s="3" t="str">
        <f t="shared" si="257"/>
        <v>Sem47</v>
      </c>
      <c r="D436" s="4">
        <v>43789</v>
      </c>
      <c r="E436" s="4" t="s">
        <v>89</v>
      </c>
      <c r="F436" s="148" t="s">
        <v>86</v>
      </c>
      <c r="G436" s="149" t="s">
        <v>22</v>
      </c>
      <c r="H436" s="149" t="s">
        <v>23</v>
      </c>
      <c r="I436" s="150" t="s">
        <v>87</v>
      </c>
      <c r="J436" s="150" t="s">
        <v>113</v>
      </c>
      <c r="K436" s="149" t="s">
        <v>92</v>
      </c>
      <c r="L436" s="150" t="s">
        <v>119</v>
      </c>
      <c r="M436" s="149" t="s">
        <v>1520</v>
      </c>
      <c r="N436" s="149" t="s">
        <v>1521</v>
      </c>
      <c r="O436" s="150" t="s">
        <v>116</v>
      </c>
      <c r="P436" s="149" t="s">
        <v>1522</v>
      </c>
      <c r="Q436" s="149" t="s">
        <v>1523</v>
      </c>
      <c r="R436" s="151"/>
      <c r="S436" s="152" t="s">
        <v>24</v>
      </c>
      <c r="T436" t="s">
        <v>27</v>
      </c>
      <c r="Y436" s="5" t="s">
        <v>384</v>
      </c>
      <c r="AA436" s="5" t="s">
        <v>1217</v>
      </c>
      <c r="AB436" s="3" t="s">
        <v>76</v>
      </c>
      <c r="AC436" s="660" t="str">
        <f>IFERROR(VLOOKUP(AD436,AUXILIAR!$A$1:$B$13,2,FALSE)," ")</f>
        <v>G</v>
      </c>
      <c r="AD436" s="5" t="s">
        <v>901</v>
      </c>
    </row>
    <row r="437" spans="1:30" x14ac:dyDescent="0.25">
      <c r="A437" s="259">
        <f t="shared" ref="A437:A440" si="258">YEAR(D437)</f>
        <v>2019</v>
      </c>
      <c r="B437" s="259">
        <f t="shared" ref="B437:B440" si="259">MONTH(D437)</f>
        <v>11</v>
      </c>
      <c r="C437" s="259" t="str">
        <f t="shared" ref="C437:C440" si="260">CONCATENATE("Sem",WEEKNUM(D437))</f>
        <v>Sem47</v>
      </c>
      <c r="D437" s="4">
        <v>43789</v>
      </c>
      <c r="E437" s="4" t="s">
        <v>89</v>
      </c>
      <c r="F437" s="148" t="s">
        <v>86</v>
      </c>
      <c r="G437" s="149" t="s">
        <v>22</v>
      </c>
      <c r="H437" s="149" t="s">
        <v>23</v>
      </c>
      <c r="I437" s="150" t="s">
        <v>87</v>
      </c>
      <c r="J437" s="150" t="s">
        <v>113</v>
      </c>
      <c r="K437" s="149" t="s">
        <v>92</v>
      </c>
      <c r="L437" s="150" t="s">
        <v>119</v>
      </c>
      <c r="M437" s="149" t="s">
        <v>1520</v>
      </c>
      <c r="N437" s="149" t="s">
        <v>1521</v>
      </c>
      <c r="O437" s="150" t="s">
        <v>116</v>
      </c>
      <c r="P437" s="149" t="s">
        <v>1524</v>
      </c>
      <c r="Q437" s="149" t="s">
        <v>1525</v>
      </c>
      <c r="R437" s="151"/>
      <c r="S437" s="152" t="s">
        <v>24</v>
      </c>
      <c r="T437" t="s">
        <v>25</v>
      </c>
      <c r="Y437" s="5" t="s">
        <v>386</v>
      </c>
      <c r="AB437" s="3" t="s">
        <v>21</v>
      </c>
      <c r="AC437" s="660" t="str">
        <f>IFERROR(VLOOKUP(AD437,AUXILIAR!$A$1:$B$13,2,FALSE)," ")</f>
        <v xml:space="preserve"> </v>
      </c>
    </row>
    <row r="438" spans="1:30" x14ac:dyDescent="0.25">
      <c r="A438" s="259">
        <f t="shared" si="258"/>
        <v>2019</v>
      </c>
      <c r="B438" s="259">
        <f t="shared" si="259"/>
        <v>11</v>
      </c>
      <c r="C438" s="259" t="str">
        <f t="shared" si="260"/>
        <v>Sem47</v>
      </c>
      <c r="D438" s="4">
        <v>43789</v>
      </c>
      <c r="E438" s="4" t="s">
        <v>89</v>
      </c>
      <c r="F438" s="148" t="s">
        <v>86</v>
      </c>
      <c r="G438" s="149" t="s">
        <v>22</v>
      </c>
      <c r="H438" s="149" t="s">
        <v>23</v>
      </c>
      <c r="I438" s="150" t="s">
        <v>87</v>
      </c>
      <c r="J438" s="150" t="s">
        <v>113</v>
      </c>
      <c r="K438" s="149" t="s">
        <v>236</v>
      </c>
      <c r="L438" s="150" t="s">
        <v>88</v>
      </c>
      <c r="M438" s="149" t="s">
        <v>1526</v>
      </c>
      <c r="N438" s="149" t="s">
        <v>1527</v>
      </c>
      <c r="O438" s="150" t="s">
        <v>116</v>
      </c>
      <c r="P438" s="149" t="s">
        <v>124</v>
      </c>
      <c r="Q438" s="149" t="s">
        <v>125</v>
      </c>
      <c r="R438" s="151"/>
      <c r="S438" s="152" t="s">
        <v>24</v>
      </c>
      <c r="T438" t="s">
        <v>26</v>
      </c>
      <c r="Y438" s="5" t="s">
        <v>384</v>
      </c>
      <c r="AA438" s="5" t="s">
        <v>1215</v>
      </c>
      <c r="AB438" s="3" t="s">
        <v>75</v>
      </c>
      <c r="AC438" s="136" t="str">
        <f>IFERROR(VLOOKUP(AD438,AUXILIAR!$A$1:$B$13,2,FALSE)," ")</f>
        <v>I</v>
      </c>
      <c r="AD438" s="5" t="s">
        <v>1074</v>
      </c>
    </row>
    <row r="439" spans="1:30" x14ac:dyDescent="0.25">
      <c r="A439" s="259">
        <f t="shared" si="258"/>
        <v>2019</v>
      </c>
      <c r="B439" s="259">
        <f t="shared" si="259"/>
        <v>11</v>
      </c>
      <c r="C439" s="259" t="str">
        <f t="shared" si="260"/>
        <v>Sem47</v>
      </c>
      <c r="D439" s="4">
        <v>43789</v>
      </c>
      <c r="E439" s="4" t="s">
        <v>89</v>
      </c>
      <c r="F439" s="148" t="s">
        <v>86</v>
      </c>
      <c r="G439" s="149" t="s">
        <v>22</v>
      </c>
      <c r="H439" s="149" t="s">
        <v>23</v>
      </c>
      <c r="I439" s="150" t="s">
        <v>87</v>
      </c>
      <c r="J439" s="150" t="s">
        <v>113</v>
      </c>
      <c r="K439" s="149" t="s">
        <v>236</v>
      </c>
      <c r="L439" s="150" t="s">
        <v>88</v>
      </c>
      <c r="M439" s="149" t="s">
        <v>1526</v>
      </c>
      <c r="N439" s="149" t="s">
        <v>1527</v>
      </c>
      <c r="O439" s="150" t="s">
        <v>116</v>
      </c>
      <c r="P439" s="149" t="s">
        <v>1528</v>
      </c>
      <c r="Q439" s="149" t="s">
        <v>1529</v>
      </c>
      <c r="R439" s="151"/>
      <c r="S439" s="152" t="s">
        <v>24</v>
      </c>
      <c r="T439" t="s">
        <v>25</v>
      </c>
      <c r="Y439" s="5" t="s">
        <v>386</v>
      </c>
      <c r="AB439" s="3" t="s">
        <v>21</v>
      </c>
      <c r="AC439" s="660" t="str">
        <f>IFERROR(VLOOKUP(AD439,AUXILIAR!$A$1:$B$13,2,FALSE)," ")</f>
        <v xml:space="preserve"> </v>
      </c>
    </row>
    <row r="440" spans="1:30" x14ac:dyDescent="0.25">
      <c r="A440" s="259">
        <f t="shared" si="258"/>
        <v>2019</v>
      </c>
      <c r="B440" s="259">
        <f t="shared" si="259"/>
        <v>11</v>
      </c>
      <c r="C440" s="259" t="str">
        <f t="shared" si="260"/>
        <v>Sem47</v>
      </c>
      <c r="D440" s="4">
        <v>43789</v>
      </c>
      <c r="E440" s="4" t="s">
        <v>89</v>
      </c>
      <c r="F440" s="343" t="s">
        <v>86</v>
      </c>
      <c r="G440" s="344" t="s">
        <v>22</v>
      </c>
      <c r="H440" s="344" t="s">
        <v>23</v>
      </c>
      <c r="I440" s="345" t="s">
        <v>87</v>
      </c>
      <c r="J440" s="345" t="s">
        <v>113</v>
      </c>
      <c r="K440" s="344" t="s">
        <v>236</v>
      </c>
      <c r="L440" s="345" t="s">
        <v>88</v>
      </c>
      <c r="M440" s="344" t="s">
        <v>1526</v>
      </c>
      <c r="N440" s="344" t="s">
        <v>1527</v>
      </c>
      <c r="O440" s="345" t="s">
        <v>116</v>
      </c>
      <c r="P440" s="344" t="s">
        <v>1530</v>
      </c>
      <c r="Q440" s="344" t="s">
        <v>1531</v>
      </c>
      <c r="R440" s="346"/>
      <c r="S440" s="347" t="s">
        <v>231</v>
      </c>
      <c r="T440" t="s">
        <v>26</v>
      </c>
      <c r="Y440" s="5" t="s">
        <v>384</v>
      </c>
      <c r="AA440" s="5" t="s">
        <v>1215</v>
      </c>
      <c r="AB440" s="3" t="s">
        <v>75</v>
      </c>
      <c r="AC440" s="670" t="s">
        <v>559</v>
      </c>
      <c r="AD440" s="5" t="s">
        <v>1121</v>
      </c>
    </row>
    <row r="441" spans="1:30" x14ac:dyDescent="0.25">
      <c r="A441" s="259">
        <f t="shared" ref="A441:A444" si="261">YEAR(D441)</f>
        <v>2019</v>
      </c>
      <c r="B441" s="259">
        <f t="shared" ref="B441:B444" si="262">MONTH(D441)</f>
        <v>11</v>
      </c>
      <c r="C441" s="259" t="str">
        <f t="shared" ref="C441:C444" si="263">CONCATENATE("Sem",WEEKNUM(D441))</f>
        <v>Sem47</v>
      </c>
      <c r="D441" s="4">
        <v>43790</v>
      </c>
      <c r="E441" s="4" t="s">
        <v>89</v>
      </c>
      <c r="F441" s="148" t="s">
        <v>86</v>
      </c>
      <c r="G441" s="149" t="s">
        <v>22</v>
      </c>
      <c r="H441" s="149" t="s">
        <v>23</v>
      </c>
      <c r="I441" s="150" t="s">
        <v>87</v>
      </c>
      <c r="J441" s="150" t="s">
        <v>113</v>
      </c>
      <c r="K441" s="149" t="s">
        <v>163</v>
      </c>
      <c r="L441" s="150" t="s">
        <v>119</v>
      </c>
      <c r="M441" s="149" t="s">
        <v>1532</v>
      </c>
      <c r="N441" s="149" t="s">
        <v>1533</v>
      </c>
      <c r="O441" s="150" t="s">
        <v>116</v>
      </c>
      <c r="P441" s="149" t="s">
        <v>1524</v>
      </c>
      <c r="Q441" s="149" t="s">
        <v>1525</v>
      </c>
      <c r="R441" s="151"/>
      <c r="S441" s="152" t="s">
        <v>24</v>
      </c>
      <c r="T441" t="s">
        <v>25</v>
      </c>
      <c r="Y441" s="5" t="s">
        <v>384</v>
      </c>
      <c r="AA441" s="5" t="s">
        <v>1214</v>
      </c>
      <c r="AB441" s="3" t="s">
        <v>21</v>
      </c>
      <c r="AC441" s="136" t="s">
        <v>544</v>
      </c>
      <c r="AD441" s="5" t="s">
        <v>160</v>
      </c>
    </row>
    <row r="442" spans="1:30" x14ac:dyDescent="0.25">
      <c r="A442" s="259">
        <f t="shared" si="261"/>
        <v>2019</v>
      </c>
      <c r="B442" s="259">
        <f t="shared" si="262"/>
        <v>11</v>
      </c>
      <c r="C442" s="259" t="str">
        <f t="shared" si="263"/>
        <v>Sem47</v>
      </c>
      <c r="D442" s="4">
        <v>43790</v>
      </c>
      <c r="E442" s="4" t="s">
        <v>89</v>
      </c>
      <c r="F442" s="148" t="s">
        <v>86</v>
      </c>
      <c r="G442" s="149" t="s">
        <v>22</v>
      </c>
      <c r="H442" s="149" t="s">
        <v>23</v>
      </c>
      <c r="I442" s="150" t="s">
        <v>87</v>
      </c>
      <c r="J442" s="150" t="s">
        <v>113</v>
      </c>
      <c r="K442" s="149" t="s">
        <v>163</v>
      </c>
      <c r="L442" s="150" t="s">
        <v>119</v>
      </c>
      <c r="M442" s="149" t="s">
        <v>1532</v>
      </c>
      <c r="N442" s="149" t="s">
        <v>1533</v>
      </c>
      <c r="O442" s="150" t="s">
        <v>116</v>
      </c>
      <c r="P442" s="149" t="s">
        <v>1534</v>
      </c>
      <c r="Q442" s="149" t="s">
        <v>1535</v>
      </c>
      <c r="R442" s="151"/>
      <c r="S442" s="152" t="s">
        <v>24</v>
      </c>
      <c r="T442" t="s">
        <v>27</v>
      </c>
      <c r="Y442" s="5" t="s">
        <v>385</v>
      </c>
      <c r="AB442" s="3" t="s">
        <v>29</v>
      </c>
      <c r="AC442" s="660" t="str">
        <f>IFERROR(VLOOKUP(AD442,AUXILIAR!$A$1:$B$13,2,FALSE)," ")</f>
        <v xml:space="preserve"> </v>
      </c>
    </row>
    <row r="443" spans="1:30" x14ac:dyDescent="0.25">
      <c r="A443" s="259">
        <f t="shared" si="261"/>
        <v>2019</v>
      </c>
      <c r="B443" s="259">
        <f t="shared" si="262"/>
        <v>11</v>
      </c>
      <c r="C443" s="259" t="str">
        <f t="shared" si="263"/>
        <v>Sem47</v>
      </c>
      <c r="D443" s="4">
        <v>43790</v>
      </c>
      <c r="E443" s="4" t="s">
        <v>89</v>
      </c>
      <c r="F443" s="343" t="s">
        <v>86</v>
      </c>
      <c r="G443" s="344" t="s">
        <v>22</v>
      </c>
      <c r="H443" s="344" t="s">
        <v>23</v>
      </c>
      <c r="I443" s="345" t="s">
        <v>87</v>
      </c>
      <c r="J443" s="345" t="s">
        <v>113</v>
      </c>
      <c r="K443" s="344" t="s">
        <v>92</v>
      </c>
      <c r="L443" s="345" t="s">
        <v>155</v>
      </c>
      <c r="M443" s="344" t="s">
        <v>1536</v>
      </c>
      <c r="N443" s="344" t="s">
        <v>1537</v>
      </c>
      <c r="O443" s="345" t="s">
        <v>134</v>
      </c>
      <c r="P443" s="344" t="s">
        <v>1538</v>
      </c>
      <c r="Q443" s="344" t="s">
        <v>1539</v>
      </c>
      <c r="R443" s="346"/>
      <c r="S443" s="347" t="s">
        <v>24</v>
      </c>
      <c r="T443" t="s">
        <v>25</v>
      </c>
      <c r="Y443" s="5" t="s">
        <v>384</v>
      </c>
      <c r="AA443" s="5" t="s">
        <v>1214</v>
      </c>
      <c r="AB443" s="3" t="s">
        <v>21</v>
      </c>
      <c r="AC443" s="136" t="str">
        <f>IFERROR(VLOOKUP(AD443,AUXILIAR!$A$1:$B$13,2,FALSE)," ")</f>
        <v>B</v>
      </c>
      <c r="AD443" s="5" t="s">
        <v>160</v>
      </c>
    </row>
    <row r="444" spans="1:30" x14ac:dyDescent="0.25">
      <c r="A444" s="3">
        <f t="shared" si="261"/>
        <v>2019</v>
      </c>
      <c r="B444" s="3">
        <f t="shared" si="262"/>
        <v>11</v>
      </c>
      <c r="C444" s="3" t="str">
        <f t="shared" si="263"/>
        <v>Sem47</v>
      </c>
      <c r="D444" s="4">
        <v>43791</v>
      </c>
      <c r="E444" s="4" t="s">
        <v>89</v>
      </c>
      <c r="F444" s="148" t="s">
        <v>86</v>
      </c>
      <c r="G444" s="149" t="s">
        <v>22</v>
      </c>
      <c r="H444" s="149" t="s">
        <v>23</v>
      </c>
      <c r="I444" s="150" t="s">
        <v>87</v>
      </c>
      <c r="J444" s="150" t="s">
        <v>173</v>
      </c>
      <c r="K444" s="149" t="s">
        <v>163</v>
      </c>
      <c r="L444" s="150" t="s">
        <v>346</v>
      </c>
      <c r="M444" s="149" t="s">
        <v>1540</v>
      </c>
      <c r="N444" s="149" t="s">
        <v>1541</v>
      </c>
      <c r="O444" s="150" t="s">
        <v>116</v>
      </c>
      <c r="P444" s="149" t="s">
        <v>1524</v>
      </c>
      <c r="Q444" s="149" t="s">
        <v>1525</v>
      </c>
      <c r="R444" s="151"/>
      <c r="S444" s="152" t="s">
        <v>24</v>
      </c>
      <c r="T444" t="s">
        <v>25</v>
      </c>
      <c r="Y444" s="5" t="s">
        <v>386</v>
      </c>
      <c r="AB444" s="3" t="s">
        <v>21</v>
      </c>
      <c r="AC444" s="660" t="str">
        <f>IFERROR(VLOOKUP(AD444,AUXILIAR!$A$1:$B$13,2,FALSE)," ")</f>
        <v xml:space="preserve"> </v>
      </c>
    </row>
    <row r="445" spans="1:30" x14ac:dyDescent="0.25">
      <c r="A445" s="259">
        <f t="shared" ref="A445:A447" si="264">YEAR(D445)</f>
        <v>2019</v>
      </c>
      <c r="B445" s="259">
        <f t="shared" ref="B445:B447" si="265">MONTH(D445)</f>
        <v>11</v>
      </c>
      <c r="C445" s="259" t="str">
        <f t="shared" ref="C445:C447" si="266">CONCATENATE("Sem",WEEKNUM(D445))</f>
        <v>Sem47</v>
      </c>
      <c r="D445" s="4">
        <v>43791</v>
      </c>
      <c r="E445" s="4" t="s">
        <v>89</v>
      </c>
      <c r="F445" s="148" t="s">
        <v>86</v>
      </c>
      <c r="G445" s="149" t="s">
        <v>22</v>
      </c>
      <c r="H445" s="149" t="s">
        <v>23</v>
      </c>
      <c r="I445" s="150" t="s">
        <v>87</v>
      </c>
      <c r="J445" s="150" t="s">
        <v>113</v>
      </c>
      <c r="K445" s="149" t="s">
        <v>92</v>
      </c>
      <c r="L445" s="150" t="s">
        <v>88</v>
      </c>
      <c r="M445" s="149" t="s">
        <v>1542</v>
      </c>
      <c r="N445" s="149" t="s">
        <v>1543</v>
      </c>
      <c r="O445" s="150" t="s">
        <v>1275</v>
      </c>
      <c r="P445" s="149" t="s">
        <v>854</v>
      </c>
      <c r="Q445" s="149" t="s">
        <v>855</v>
      </c>
      <c r="R445" s="151"/>
      <c r="S445" s="152" t="s">
        <v>24</v>
      </c>
      <c r="T445" t="s">
        <v>32</v>
      </c>
      <c r="Y445" s="5" t="s">
        <v>386</v>
      </c>
      <c r="AB445" s="3" t="s">
        <v>75</v>
      </c>
      <c r="AC445" s="660" t="str">
        <f>IFERROR(VLOOKUP(AD445,AUXILIAR!$A$1:$B$13,2,FALSE)," ")</f>
        <v xml:space="preserve"> </v>
      </c>
    </row>
    <row r="446" spans="1:30" x14ac:dyDescent="0.25">
      <c r="A446" s="259">
        <f t="shared" si="264"/>
        <v>2019</v>
      </c>
      <c r="B446" s="259">
        <f t="shared" si="265"/>
        <v>11</v>
      </c>
      <c r="C446" s="259" t="str">
        <f t="shared" si="266"/>
        <v>Sem47</v>
      </c>
      <c r="D446" s="4">
        <v>43791</v>
      </c>
      <c r="E446" s="4" t="s">
        <v>89</v>
      </c>
      <c r="F446" s="343" t="s">
        <v>86</v>
      </c>
      <c r="G446" s="344" t="s">
        <v>22</v>
      </c>
      <c r="H446" s="344" t="s">
        <v>23</v>
      </c>
      <c r="I446" s="345" t="s">
        <v>87</v>
      </c>
      <c r="J446" s="345" t="s">
        <v>113</v>
      </c>
      <c r="K446" s="344" t="s">
        <v>92</v>
      </c>
      <c r="L446" s="345" t="s">
        <v>88</v>
      </c>
      <c r="M446" s="344" t="s">
        <v>1542</v>
      </c>
      <c r="N446" s="344" t="s">
        <v>1543</v>
      </c>
      <c r="O446" s="345" t="s">
        <v>1275</v>
      </c>
      <c r="P446" s="344" t="s">
        <v>413</v>
      </c>
      <c r="Q446" s="344" t="s">
        <v>414</v>
      </c>
      <c r="R446" s="346"/>
      <c r="S446" s="347" t="s">
        <v>24</v>
      </c>
      <c r="T446" t="s">
        <v>28</v>
      </c>
      <c r="Y446" s="5" t="s">
        <v>385</v>
      </c>
      <c r="AB446" s="3" t="s">
        <v>235</v>
      </c>
      <c r="AC446" s="676" t="str">
        <f>IFERROR(VLOOKUP(AD446,AUXILIAR!$A$1:$B$13,2,FALSE)," ")</f>
        <v xml:space="preserve"> </v>
      </c>
    </row>
    <row r="447" spans="1:30" x14ac:dyDescent="0.25">
      <c r="A447" s="3">
        <f t="shared" si="264"/>
        <v>2019</v>
      </c>
      <c r="B447" s="3">
        <f t="shared" si="265"/>
        <v>11</v>
      </c>
      <c r="C447" s="3" t="str">
        <f t="shared" si="266"/>
        <v>Sem48</v>
      </c>
      <c r="D447" s="4">
        <v>43794</v>
      </c>
      <c r="E447" s="4" t="s">
        <v>89</v>
      </c>
      <c r="F447" s="148" t="s">
        <v>86</v>
      </c>
      <c r="G447" s="149" t="s">
        <v>22</v>
      </c>
      <c r="H447" s="149" t="s">
        <v>23</v>
      </c>
      <c r="I447" s="150" t="s">
        <v>87</v>
      </c>
      <c r="J447" s="150" t="s">
        <v>113</v>
      </c>
      <c r="K447" s="149" t="s">
        <v>92</v>
      </c>
      <c r="L447" s="150" t="s">
        <v>346</v>
      </c>
      <c r="M447" s="149" t="s">
        <v>1544</v>
      </c>
      <c r="N447" s="149" t="s">
        <v>1545</v>
      </c>
      <c r="O447" s="150" t="s">
        <v>116</v>
      </c>
      <c r="P447" s="149" t="s">
        <v>1546</v>
      </c>
      <c r="Q447" s="149" t="s">
        <v>1547</v>
      </c>
      <c r="R447" s="151"/>
      <c r="S447" s="152" t="s">
        <v>24</v>
      </c>
      <c r="T447" t="s">
        <v>26</v>
      </c>
      <c r="Y447" s="5" t="s">
        <v>386</v>
      </c>
      <c r="AB447" s="3" t="s">
        <v>75</v>
      </c>
      <c r="AC447" s="676" t="str">
        <f>IFERROR(VLOOKUP(AD447,AUXILIAR!$A$1:$B$13,2,FALSE)," ")</f>
        <v xml:space="preserve"> </v>
      </c>
    </row>
    <row r="448" spans="1:30" x14ac:dyDescent="0.25">
      <c r="A448" s="259">
        <f t="shared" ref="A448" si="267">YEAR(D448)</f>
        <v>2019</v>
      </c>
      <c r="B448" s="259">
        <f t="shared" ref="B448" si="268">MONTH(D448)</f>
        <v>11</v>
      </c>
      <c r="C448" s="259" t="str">
        <f t="shared" ref="C448" si="269">CONCATENATE("Sem",WEEKNUM(D448))</f>
        <v>Sem48</v>
      </c>
      <c r="D448" s="4">
        <v>43794</v>
      </c>
      <c r="E448" s="4" t="s">
        <v>89</v>
      </c>
      <c r="F448" s="343" t="s">
        <v>86</v>
      </c>
      <c r="G448" s="344" t="s">
        <v>22</v>
      </c>
      <c r="H448" s="344" t="s">
        <v>23</v>
      </c>
      <c r="I448" s="345" t="s">
        <v>87</v>
      </c>
      <c r="J448" s="345" t="s">
        <v>113</v>
      </c>
      <c r="K448" s="344" t="s">
        <v>92</v>
      </c>
      <c r="L448" s="345" t="s">
        <v>346</v>
      </c>
      <c r="M448" s="344" t="s">
        <v>1544</v>
      </c>
      <c r="N448" s="344" t="s">
        <v>1545</v>
      </c>
      <c r="O448" s="345" t="s">
        <v>116</v>
      </c>
      <c r="P448" s="344" t="s">
        <v>1548</v>
      </c>
      <c r="Q448" s="344" t="s">
        <v>1549</v>
      </c>
      <c r="R448" s="346"/>
      <c r="S448" s="347" t="s">
        <v>24</v>
      </c>
      <c r="T448" t="s">
        <v>27</v>
      </c>
      <c r="Y448" s="5" t="s">
        <v>386</v>
      </c>
      <c r="AB448" s="3" t="s">
        <v>148</v>
      </c>
      <c r="AC448" s="676" t="str">
        <f>IFERROR(VLOOKUP(AD448,AUXILIAR!$A$1:$B$13,2,FALSE)," ")</f>
        <v xml:space="preserve"> </v>
      </c>
    </row>
    <row r="449" spans="1:30" x14ac:dyDescent="0.25">
      <c r="A449" s="259">
        <f t="shared" ref="A449:A455" si="270">YEAR(D449)</f>
        <v>2019</v>
      </c>
      <c r="B449" s="259">
        <f t="shared" ref="B449:B451" si="271">MONTH(D449)</f>
        <v>11</v>
      </c>
      <c r="C449" s="259" t="str">
        <f t="shared" ref="C449:C451" si="272">CONCATENATE("Sem",WEEKNUM(D449))</f>
        <v>Sem48</v>
      </c>
      <c r="D449" s="4">
        <v>43795</v>
      </c>
      <c r="E449" s="4" t="s">
        <v>89</v>
      </c>
      <c r="F449" s="148" t="s">
        <v>86</v>
      </c>
      <c r="G449" s="149" t="s">
        <v>22</v>
      </c>
      <c r="H449" s="149" t="s">
        <v>23</v>
      </c>
      <c r="I449" s="150" t="s">
        <v>1550</v>
      </c>
      <c r="J449" s="150" t="s">
        <v>113</v>
      </c>
      <c r="K449" s="149" t="s">
        <v>163</v>
      </c>
      <c r="L449" s="150" t="s">
        <v>88</v>
      </c>
      <c r="M449" s="149" t="s">
        <v>1551</v>
      </c>
      <c r="N449" s="149" t="s">
        <v>1552</v>
      </c>
      <c r="O449" s="150" t="s">
        <v>116</v>
      </c>
      <c r="P449" s="149" t="s">
        <v>1493</v>
      </c>
      <c r="Q449" s="149" t="s">
        <v>1494</v>
      </c>
      <c r="R449" s="151"/>
      <c r="S449" s="152" t="s">
        <v>24</v>
      </c>
      <c r="T449" t="s">
        <v>25</v>
      </c>
      <c r="Y449" s="5" t="s">
        <v>386</v>
      </c>
      <c r="AB449" s="3" t="s">
        <v>21</v>
      </c>
      <c r="AC449" s="676" t="str">
        <f>IFERROR(VLOOKUP(AD449,AUXILIAR!$A$1:$B$13,2,FALSE)," ")</f>
        <v xml:space="preserve"> </v>
      </c>
    </row>
    <row r="450" spans="1:30" x14ac:dyDescent="0.25">
      <c r="A450" s="259">
        <f t="shared" si="270"/>
        <v>2019</v>
      </c>
      <c r="B450" s="259">
        <f t="shared" si="271"/>
        <v>11</v>
      </c>
      <c r="C450" s="259" t="str">
        <f t="shared" si="272"/>
        <v>Sem48</v>
      </c>
      <c r="D450" s="4">
        <v>43795</v>
      </c>
      <c r="E450" s="4" t="s">
        <v>89</v>
      </c>
      <c r="F450" s="343" t="s">
        <v>86</v>
      </c>
      <c r="G450" s="344" t="s">
        <v>22</v>
      </c>
      <c r="H450" s="344" t="s">
        <v>23</v>
      </c>
      <c r="I450" s="345" t="s">
        <v>87</v>
      </c>
      <c r="J450" s="345" t="s">
        <v>113</v>
      </c>
      <c r="K450" s="344" t="s">
        <v>92</v>
      </c>
      <c r="L450" s="345" t="s">
        <v>346</v>
      </c>
      <c r="M450" s="410" t="s">
        <v>1553</v>
      </c>
      <c r="N450" s="344" t="s">
        <v>1554</v>
      </c>
      <c r="O450" s="345" t="s">
        <v>116</v>
      </c>
      <c r="P450" s="344" t="s">
        <v>738</v>
      </c>
      <c r="Q450" s="344" t="s">
        <v>739</v>
      </c>
      <c r="R450" s="346"/>
      <c r="S450" s="347" t="s">
        <v>24</v>
      </c>
      <c r="T450" t="s">
        <v>25</v>
      </c>
      <c r="Y450" s="5" t="s">
        <v>386</v>
      </c>
      <c r="AB450" s="3" t="s">
        <v>21</v>
      </c>
      <c r="AC450" s="676" t="str">
        <f>IFERROR(VLOOKUP(AD450,AUXILIAR!$A$1:$B$13,2,FALSE)," ")</f>
        <v xml:space="preserve"> </v>
      </c>
    </row>
    <row r="451" spans="1:30" x14ac:dyDescent="0.25">
      <c r="A451" s="259">
        <f t="shared" si="270"/>
        <v>2019</v>
      </c>
      <c r="B451" s="3">
        <f t="shared" si="271"/>
        <v>11</v>
      </c>
      <c r="C451" s="3" t="str">
        <f t="shared" si="272"/>
        <v>Sem48</v>
      </c>
      <c r="D451" s="4">
        <v>43796</v>
      </c>
      <c r="E451" s="4" t="s">
        <v>89</v>
      </c>
      <c r="F451" s="148" t="s">
        <v>86</v>
      </c>
      <c r="G451" s="149" t="s">
        <v>22</v>
      </c>
      <c r="H451" s="149" t="s">
        <v>23</v>
      </c>
      <c r="I451" s="150" t="s">
        <v>87</v>
      </c>
      <c r="J451" s="150" t="s">
        <v>113</v>
      </c>
      <c r="K451" s="149" t="s">
        <v>236</v>
      </c>
      <c r="L451" s="150" t="s">
        <v>155</v>
      </c>
      <c r="M451" s="149" t="s">
        <v>1563</v>
      </c>
      <c r="N451" s="149" t="s">
        <v>1564</v>
      </c>
      <c r="O451" s="150" t="s">
        <v>218</v>
      </c>
      <c r="P451" s="149" t="s">
        <v>1433</v>
      </c>
      <c r="Q451" s="149" t="s">
        <v>1434</v>
      </c>
      <c r="R451" s="151"/>
      <c r="S451" s="152" t="s">
        <v>24</v>
      </c>
      <c r="T451" t="s">
        <v>26</v>
      </c>
      <c r="Y451" s="5" t="s">
        <v>385</v>
      </c>
      <c r="AB451" s="3" t="s">
        <v>75</v>
      </c>
      <c r="AC451" s="676" t="str">
        <f>IFERROR(VLOOKUP(AD451,AUXILIAR!$A$1:$B$13,2,FALSE)," ")</f>
        <v xml:space="preserve"> </v>
      </c>
    </row>
    <row r="452" spans="1:30" x14ac:dyDescent="0.25">
      <c r="A452" s="259">
        <f t="shared" si="270"/>
        <v>2019</v>
      </c>
      <c r="B452" s="259">
        <f t="shared" ref="B452:B455" si="273">MONTH(D452)</f>
        <v>11</v>
      </c>
      <c r="C452" s="259" t="str">
        <f t="shared" ref="C452:C455" si="274">CONCATENATE("Sem",WEEKNUM(D452))</f>
        <v>Sem48</v>
      </c>
      <c r="D452" s="4">
        <v>43796</v>
      </c>
      <c r="E452" s="4" t="s">
        <v>89</v>
      </c>
      <c r="F452" s="148" t="s">
        <v>86</v>
      </c>
      <c r="G452" s="149" t="s">
        <v>22</v>
      </c>
      <c r="H452" s="149" t="s">
        <v>23</v>
      </c>
      <c r="I452" s="150" t="s">
        <v>87</v>
      </c>
      <c r="J452" s="150" t="s">
        <v>113</v>
      </c>
      <c r="K452" s="149" t="s">
        <v>236</v>
      </c>
      <c r="L452" s="150" t="s">
        <v>155</v>
      </c>
      <c r="M452" s="149" t="s">
        <v>1563</v>
      </c>
      <c r="N452" s="149" t="s">
        <v>1564</v>
      </c>
      <c r="O452" s="150" t="s">
        <v>218</v>
      </c>
      <c r="P452" s="149" t="s">
        <v>413</v>
      </c>
      <c r="Q452" s="149" t="s">
        <v>414</v>
      </c>
      <c r="R452" s="151"/>
      <c r="S452" s="152" t="s">
        <v>24</v>
      </c>
      <c r="T452" t="s">
        <v>28</v>
      </c>
      <c r="Y452" s="5" t="s">
        <v>385</v>
      </c>
      <c r="AB452" s="3" t="s">
        <v>235</v>
      </c>
      <c r="AC452" s="676" t="str">
        <f>IFERROR(VLOOKUP(AD452,AUXILIAR!$A$1:$B$13,2,FALSE)," ")</f>
        <v xml:space="preserve"> </v>
      </c>
    </row>
    <row r="453" spans="1:30" x14ac:dyDescent="0.25">
      <c r="A453" s="259">
        <f t="shared" si="270"/>
        <v>2019</v>
      </c>
      <c r="B453" s="259">
        <f t="shared" si="273"/>
        <v>11</v>
      </c>
      <c r="C453" s="259" t="str">
        <f t="shared" si="274"/>
        <v>Sem48</v>
      </c>
      <c r="D453" s="4">
        <v>43796</v>
      </c>
      <c r="E453" s="4" t="s">
        <v>89</v>
      </c>
      <c r="F453" s="343" t="s">
        <v>86</v>
      </c>
      <c r="G453" s="344" t="s">
        <v>22</v>
      </c>
      <c r="H453" s="344" t="s">
        <v>23</v>
      </c>
      <c r="I453" s="345" t="s">
        <v>87</v>
      </c>
      <c r="J453" s="345" t="s">
        <v>173</v>
      </c>
      <c r="K453" s="344" t="s">
        <v>163</v>
      </c>
      <c r="L453" s="345" t="s">
        <v>174</v>
      </c>
      <c r="M453" s="344" t="s">
        <v>1565</v>
      </c>
      <c r="N453" s="344" t="s">
        <v>1566</v>
      </c>
      <c r="O453" s="345" t="s">
        <v>218</v>
      </c>
      <c r="P453" s="344" t="s">
        <v>912</v>
      </c>
      <c r="Q453" s="344" t="s">
        <v>913</v>
      </c>
      <c r="R453" s="346"/>
      <c r="S453" s="347" t="s">
        <v>24</v>
      </c>
      <c r="T453" t="s">
        <v>25</v>
      </c>
      <c r="Y453" s="5" t="s">
        <v>385</v>
      </c>
      <c r="AB453" s="3" t="s">
        <v>29</v>
      </c>
      <c r="AC453" s="676" t="str">
        <f>IFERROR(VLOOKUP(AD453,AUXILIAR!$A$1:$B$13,2,FALSE)," ")</f>
        <v xml:space="preserve"> </v>
      </c>
    </row>
    <row r="454" spans="1:30" x14ac:dyDescent="0.25">
      <c r="A454" s="3">
        <f t="shared" si="270"/>
        <v>2019</v>
      </c>
      <c r="B454" s="3">
        <f t="shared" si="273"/>
        <v>11</v>
      </c>
      <c r="C454" s="3" t="str">
        <f t="shared" si="274"/>
        <v>Sem48</v>
      </c>
      <c r="D454" s="4">
        <v>43797</v>
      </c>
      <c r="E454" s="4" t="s">
        <v>89</v>
      </c>
      <c r="F454" s="343" t="s">
        <v>86</v>
      </c>
      <c r="G454" s="344" t="s">
        <v>22</v>
      </c>
      <c r="H454" s="344" t="s">
        <v>23</v>
      </c>
      <c r="I454" s="345" t="s">
        <v>87</v>
      </c>
      <c r="J454" s="345" t="s">
        <v>113</v>
      </c>
      <c r="K454" s="344" t="s">
        <v>236</v>
      </c>
      <c r="L454" s="345" t="s">
        <v>155</v>
      </c>
      <c r="M454" s="344" t="s">
        <v>1567</v>
      </c>
      <c r="N454" s="344" t="s">
        <v>1568</v>
      </c>
      <c r="O454" s="345" t="s">
        <v>116</v>
      </c>
      <c r="P454" s="344" t="s">
        <v>1569</v>
      </c>
      <c r="Q454" s="410" t="s">
        <v>1570</v>
      </c>
      <c r="R454" s="346"/>
      <c r="S454" s="347" t="s">
        <v>231</v>
      </c>
      <c r="T454" t="s">
        <v>27</v>
      </c>
      <c r="Y454" s="5" t="s">
        <v>385</v>
      </c>
      <c r="AB454" s="3" t="s">
        <v>29</v>
      </c>
      <c r="AC454" s="676" t="str">
        <f>IFERROR(VLOOKUP(AD454,AUXILIAR!$A$1:$B$13,2,FALSE)," ")</f>
        <v xml:space="preserve"> </v>
      </c>
    </row>
    <row r="455" spans="1:30" x14ac:dyDescent="0.25">
      <c r="A455" s="3">
        <f t="shared" si="270"/>
        <v>2019</v>
      </c>
      <c r="B455" s="3">
        <f t="shared" si="273"/>
        <v>11</v>
      </c>
      <c r="C455" s="3" t="str">
        <f t="shared" si="274"/>
        <v>Sem48</v>
      </c>
      <c r="D455" s="4">
        <v>43798</v>
      </c>
      <c r="E455" s="4" t="s">
        <v>89</v>
      </c>
      <c r="F455" s="148" t="s">
        <v>86</v>
      </c>
      <c r="G455" s="149" t="s">
        <v>22</v>
      </c>
      <c r="H455" s="149" t="s">
        <v>23</v>
      </c>
      <c r="I455" s="150" t="s">
        <v>87</v>
      </c>
      <c r="J455" s="150" t="s">
        <v>113</v>
      </c>
      <c r="K455" s="149" t="s">
        <v>92</v>
      </c>
      <c r="L455" s="150" t="s">
        <v>119</v>
      </c>
      <c r="M455" s="149" t="s">
        <v>1571</v>
      </c>
      <c r="N455" s="149" t="s">
        <v>1572</v>
      </c>
      <c r="O455" s="150" t="s">
        <v>116</v>
      </c>
      <c r="P455" s="149" t="s">
        <v>854</v>
      </c>
      <c r="Q455" s="149" t="s">
        <v>855</v>
      </c>
      <c r="R455" s="151"/>
      <c r="S455" s="152" t="s">
        <v>24</v>
      </c>
      <c r="T455" t="s">
        <v>32</v>
      </c>
      <c r="Y455" s="5" t="s">
        <v>386</v>
      </c>
      <c r="AB455" s="3" t="s">
        <v>75</v>
      </c>
      <c r="AC455" s="676" t="str">
        <f>IFERROR(VLOOKUP(AD455,AUXILIAR!$A$1:$B$13,2,FALSE)," ")</f>
        <v xml:space="preserve"> </v>
      </c>
    </row>
    <row r="456" spans="1:30" x14ac:dyDescent="0.25">
      <c r="A456" s="259">
        <f t="shared" ref="A456:A459" si="275">YEAR(D456)</f>
        <v>2019</v>
      </c>
      <c r="B456" s="259">
        <f t="shared" ref="B456:B459" si="276">MONTH(D456)</f>
        <v>11</v>
      </c>
      <c r="C456" s="259" t="str">
        <f t="shared" ref="C456:C459" si="277">CONCATENATE("Sem",WEEKNUM(D456))</f>
        <v>Sem48</v>
      </c>
      <c r="D456" s="4">
        <v>43798</v>
      </c>
      <c r="E456" s="4" t="s">
        <v>89</v>
      </c>
      <c r="F456" s="148" t="s">
        <v>86</v>
      </c>
      <c r="G456" s="149" t="s">
        <v>22</v>
      </c>
      <c r="H456" s="149" t="s">
        <v>23</v>
      </c>
      <c r="I456" s="150" t="s">
        <v>87</v>
      </c>
      <c r="J456" s="150" t="s">
        <v>113</v>
      </c>
      <c r="K456" s="149" t="s">
        <v>163</v>
      </c>
      <c r="L456" s="150" t="s">
        <v>155</v>
      </c>
      <c r="M456" s="149" t="s">
        <v>1573</v>
      </c>
      <c r="N456" s="149" t="s">
        <v>1574</v>
      </c>
      <c r="O456" s="150" t="s">
        <v>218</v>
      </c>
      <c r="P456" s="149" t="s">
        <v>1575</v>
      </c>
      <c r="Q456" s="149" t="s">
        <v>1576</v>
      </c>
      <c r="R456" s="151"/>
      <c r="S456" s="152" t="s">
        <v>24</v>
      </c>
      <c r="T456" t="s">
        <v>32</v>
      </c>
      <c r="Y456" s="5" t="s">
        <v>386</v>
      </c>
      <c r="AB456" s="3" t="s">
        <v>21</v>
      </c>
      <c r="AC456" s="676" t="str">
        <f>IFERROR(VLOOKUP(AD456,AUXILIAR!$A$1:$B$13,2,FALSE)," ")</f>
        <v xml:space="preserve"> </v>
      </c>
    </row>
    <row r="457" spans="1:30" x14ac:dyDescent="0.25">
      <c r="A457" s="259">
        <f t="shared" si="275"/>
        <v>2019</v>
      </c>
      <c r="B457" s="259">
        <f t="shared" si="276"/>
        <v>11</v>
      </c>
      <c r="C457" s="259" t="str">
        <f t="shared" si="277"/>
        <v>Sem48</v>
      </c>
      <c r="D457" s="4">
        <v>43798</v>
      </c>
      <c r="E457" s="4" t="s">
        <v>89</v>
      </c>
      <c r="F457" s="148" t="s">
        <v>86</v>
      </c>
      <c r="G457" s="149" t="s">
        <v>22</v>
      </c>
      <c r="H457" s="149" t="s">
        <v>23</v>
      </c>
      <c r="I457" s="150" t="s">
        <v>87</v>
      </c>
      <c r="J457" s="150" t="s">
        <v>113</v>
      </c>
      <c r="K457" s="149" t="s">
        <v>163</v>
      </c>
      <c r="L457" s="150" t="s">
        <v>155</v>
      </c>
      <c r="M457" s="149" t="s">
        <v>1573</v>
      </c>
      <c r="N457" s="149" t="s">
        <v>1574</v>
      </c>
      <c r="O457" s="150" t="s">
        <v>218</v>
      </c>
      <c r="P457" s="149" t="s">
        <v>1577</v>
      </c>
      <c r="Q457" s="149" t="s">
        <v>1578</v>
      </c>
      <c r="R457" s="151"/>
      <c r="S457" s="152" t="s">
        <v>24</v>
      </c>
      <c r="T457" t="s">
        <v>32</v>
      </c>
      <c r="Y457" s="5" t="s">
        <v>386</v>
      </c>
      <c r="AB457" s="3" t="s">
        <v>29</v>
      </c>
      <c r="AC457" s="676" t="str">
        <f>IFERROR(VLOOKUP(AD457,AUXILIAR!$A$1:$B$13,2,FALSE)," ")</f>
        <v xml:space="preserve"> </v>
      </c>
    </row>
    <row r="458" spans="1:30" x14ac:dyDescent="0.25">
      <c r="A458" s="259">
        <f t="shared" si="275"/>
        <v>2019</v>
      </c>
      <c r="B458" s="259">
        <f t="shared" si="276"/>
        <v>11</v>
      </c>
      <c r="C458" s="259" t="str">
        <f t="shared" si="277"/>
        <v>Sem48</v>
      </c>
      <c r="D458" s="4">
        <v>43798</v>
      </c>
      <c r="E458" s="4" t="s">
        <v>89</v>
      </c>
      <c r="F458" s="343" t="s">
        <v>86</v>
      </c>
      <c r="G458" s="344" t="s">
        <v>22</v>
      </c>
      <c r="H458" s="344" t="s">
        <v>23</v>
      </c>
      <c r="I458" s="345" t="s">
        <v>87</v>
      </c>
      <c r="J458" s="345" t="s">
        <v>113</v>
      </c>
      <c r="K458" s="344" t="s">
        <v>163</v>
      </c>
      <c r="L458" s="345" t="s">
        <v>155</v>
      </c>
      <c r="M458" s="344" t="s">
        <v>1573</v>
      </c>
      <c r="N458" s="344" t="s">
        <v>1574</v>
      </c>
      <c r="O458" s="345" t="s">
        <v>218</v>
      </c>
      <c r="P458" s="344" t="s">
        <v>284</v>
      </c>
      <c r="Q458" s="344" t="s">
        <v>285</v>
      </c>
      <c r="R458" s="346"/>
      <c r="S458" s="347" t="s">
        <v>24</v>
      </c>
      <c r="T458" t="s">
        <v>32</v>
      </c>
      <c r="Y458" s="5" t="s">
        <v>386</v>
      </c>
      <c r="AB458" s="3" t="s">
        <v>75</v>
      </c>
      <c r="AC458" s="676" t="str">
        <f>IFERROR(VLOOKUP(AD458,AUXILIAR!$A$1:$B$13,2,FALSE)," ")</f>
        <v xml:space="preserve"> </v>
      </c>
    </row>
    <row r="459" spans="1:30" x14ac:dyDescent="0.25">
      <c r="A459" s="3">
        <f t="shared" si="275"/>
        <v>2019</v>
      </c>
      <c r="B459" s="3">
        <f t="shared" si="276"/>
        <v>12</v>
      </c>
      <c r="C459" s="3" t="str">
        <f t="shared" si="277"/>
        <v>Sem49</v>
      </c>
      <c r="D459" s="4">
        <v>43801</v>
      </c>
      <c r="E459" s="4" t="s">
        <v>89</v>
      </c>
      <c r="F459" s="148" t="s">
        <v>86</v>
      </c>
      <c r="G459" s="149" t="s">
        <v>22</v>
      </c>
      <c r="H459" s="149" t="s">
        <v>23</v>
      </c>
      <c r="I459" s="150" t="s">
        <v>87</v>
      </c>
      <c r="J459" s="150" t="s">
        <v>113</v>
      </c>
      <c r="K459" s="149" t="s">
        <v>236</v>
      </c>
      <c r="L459" s="150" t="s">
        <v>174</v>
      </c>
      <c r="M459" s="149" t="s">
        <v>1580</v>
      </c>
      <c r="N459" s="149" t="s">
        <v>1581</v>
      </c>
      <c r="O459" s="150" t="s">
        <v>218</v>
      </c>
      <c r="P459" s="149" t="s">
        <v>271</v>
      </c>
      <c r="Q459" s="149" t="s">
        <v>272</v>
      </c>
      <c r="R459" s="151"/>
      <c r="S459" s="152" t="s">
        <v>24</v>
      </c>
      <c r="T459" t="s">
        <v>27</v>
      </c>
      <c r="Y459" s="5" t="s">
        <v>384</v>
      </c>
      <c r="AA459" s="5" t="s">
        <v>1215</v>
      </c>
      <c r="AB459" s="3" t="s">
        <v>21</v>
      </c>
      <c r="AC459" s="676" t="str">
        <f>IFERROR(VLOOKUP(AD459,AUXILIAR!$A$1:$B$13,2,FALSE)," ")</f>
        <v>J</v>
      </c>
      <c r="AD459" s="5" t="s">
        <v>1121</v>
      </c>
    </row>
    <row r="460" spans="1:30" x14ac:dyDescent="0.25">
      <c r="A460" s="259">
        <f t="shared" ref="A460:A461" si="278">YEAR(D460)</f>
        <v>2019</v>
      </c>
      <c r="B460" s="259">
        <f t="shared" ref="B460:B461" si="279">MONTH(D460)</f>
        <v>12</v>
      </c>
      <c r="C460" s="259" t="str">
        <f t="shared" ref="C460:C461" si="280">CONCATENATE("Sem",WEEKNUM(D460))</f>
        <v>Sem49</v>
      </c>
      <c r="D460" s="4">
        <v>43801</v>
      </c>
      <c r="E460" s="4" t="s">
        <v>89</v>
      </c>
      <c r="F460" s="343" t="s">
        <v>86</v>
      </c>
      <c r="G460" s="344" t="s">
        <v>22</v>
      </c>
      <c r="H460" s="344" t="s">
        <v>23</v>
      </c>
      <c r="I460" s="345" t="s">
        <v>87</v>
      </c>
      <c r="J460" s="345" t="s">
        <v>173</v>
      </c>
      <c r="K460" s="344" t="s">
        <v>163</v>
      </c>
      <c r="L460" s="345" t="s">
        <v>155</v>
      </c>
      <c r="M460" s="344" t="s">
        <v>1582</v>
      </c>
      <c r="N460" s="344" t="s">
        <v>1583</v>
      </c>
      <c r="O460" s="345" t="s">
        <v>193</v>
      </c>
      <c r="P460" s="344" t="s">
        <v>284</v>
      </c>
      <c r="Q460" s="344" t="s">
        <v>285</v>
      </c>
      <c r="R460" s="345" t="s">
        <v>1584</v>
      </c>
      <c r="S460" s="347" t="s">
        <v>231</v>
      </c>
      <c r="T460" s="548" t="s">
        <v>27</v>
      </c>
      <c r="Y460" s="5" t="s">
        <v>384</v>
      </c>
      <c r="AA460" s="5" t="s">
        <v>1214</v>
      </c>
      <c r="AB460" s="3" t="s">
        <v>75</v>
      </c>
      <c r="AC460" s="676" t="str">
        <f>IFERROR(VLOOKUP(AD460,AUXILIAR!$A$1:$B$13,2,FALSE)," ")</f>
        <v>H</v>
      </c>
      <c r="AD460" s="5" t="s">
        <v>276</v>
      </c>
    </row>
    <row r="461" spans="1:30" x14ac:dyDescent="0.25">
      <c r="A461" s="259">
        <f t="shared" si="278"/>
        <v>2019</v>
      </c>
      <c r="B461" s="259">
        <f t="shared" si="279"/>
        <v>12</v>
      </c>
      <c r="C461" s="3" t="str">
        <f t="shared" si="280"/>
        <v>Sem49</v>
      </c>
      <c r="D461" s="4">
        <v>43802</v>
      </c>
      <c r="E461" s="4" t="s">
        <v>89</v>
      </c>
      <c r="F461" s="148" t="s">
        <v>86</v>
      </c>
      <c r="G461" s="149" t="s">
        <v>22</v>
      </c>
      <c r="H461" s="149" t="s">
        <v>23</v>
      </c>
      <c r="I461" s="150" t="s">
        <v>87</v>
      </c>
      <c r="J461" s="150" t="s">
        <v>113</v>
      </c>
      <c r="K461" s="149" t="s">
        <v>92</v>
      </c>
      <c r="L461" s="150" t="s">
        <v>155</v>
      </c>
      <c r="M461" s="149" t="s">
        <v>1585</v>
      </c>
      <c r="N461" s="149" t="s">
        <v>1586</v>
      </c>
      <c r="O461" s="150" t="s">
        <v>116</v>
      </c>
      <c r="P461" s="149" t="s">
        <v>1587</v>
      </c>
      <c r="Q461" s="149" t="s">
        <v>1588</v>
      </c>
      <c r="R461" s="151"/>
      <c r="S461" s="152" t="s">
        <v>231</v>
      </c>
      <c r="T461" t="s">
        <v>27</v>
      </c>
      <c r="Y461" s="5" t="s">
        <v>384</v>
      </c>
      <c r="AA461" s="5" t="s">
        <v>1213</v>
      </c>
      <c r="AB461" s="3" t="s">
        <v>75</v>
      </c>
      <c r="AC461" s="676" t="str">
        <f>IFERROR(VLOOKUP(AD461,AUXILIAR!$A$1:$B$13,2,FALSE)," ")</f>
        <v>D</v>
      </c>
      <c r="AD461" s="5" t="s">
        <v>128</v>
      </c>
    </row>
    <row r="462" spans="1:30" x14ac:dyDescent="0.25">
      <c r="A462" s="259">
        <f t="shared" ref="A462:A465" si="281">YEAR(D462)</f>
        <v>2019</v>
      </c>
      <c r="B462" s="259">
        <f t="shared" ref="B462:B465" si="282">MONTH(D462)</f>
        <v>12</v>
      </c>
      <c r="C462" s="259" t="str">
        <f t="shared" ref="C462:C465" si="283">CONCATENATE("Sem",WEEKNUM(D462))</f>
        <v>Sem49</v>
      </c>
      <c r="D462" s="4">
        <v>43802</v>
      </c>
      <c r="E462" s="4" t="s">
        <v>89</v>
      </c>
      <c r="F462" s="343" t="s">
        <v>86</v>
      </c>
      <c r="G462" s="344" t="s">
        <v>22</v>
      </c>
      <c r="H462" s="344" t="s">
        <v>23</v>
      </c>
      <c r="I462" s="345" t="s">
        <v>87</v>
      </c>
      <c r="J462" s="345" t="s">
        <v>113</v>
      </c>
      <c r="K462" s="344" t="s">
        <v>92</v>
      </c>
      <c r="L462" s="345" t="s">
        <v>155</v>
      </c>
      <c r="M462" s="344" t="s">
        <v>1585</v>
      </c>
      <c r="N462" s="344" t="s">
        <v>1586</v>
      </c>
      <c r="O462" s="345" t="s">
        <v>116</v>
      </c>
      <c r="P462" s="344" t="s">
        <v>317</v>
      </c>
      <c r="Q462" s="344" t="s">
        <v>318</v>
      </c>
      <c r="R462" s="346"/>
      <c r="S462" s="347" t="s">
        <v>24</v>
      </c>
      <c r="T462" t="s">
        <v>32</v>
      </c>
      <c r="Y462" s="5" t="s">
        <v>385</v>
      </c>
      <c r="AB462" s="3" t="s">
        <v>148</v>
      </c>
      <c r="AC462" s="676" t="str">
        <f>IFERROR(VLOOKUP(AD462,AUXILIAR!$A$1:$B$13,2,FALSE)," ")</f>
        <v xml:space="preserve"> </v>
      </c>
    </row>
    <row r="463" spans="1:30" s="674" customFormat="1" x14ac:dyDescent="0.25">
      <c r="A463" s="259">
        <f t="shared" si="281"/>
        <v>2019</v>
      </c>
      <c r="B463" s="259">
        <f t="shared" si="282"/>
        <v>12</v>
      </c>
      <c r="C463" s="259" t="str">
        <f t="shared" si="283"/>
        <v>Sem49</v>
      </c>
      <c r="D463" s="4">
        <v>43803</v>
      </c>
      <c r="E463" s="4" t="s">
        <v>89</v>
      </c>
      <c r="F463" s="148" t="s">
        <v>86</v>
      </c>
      <c r="G463" s="149" t="s">
        <v>22</v>
      </c>
      <c r="H463" s="149" t="s">
        <v>23</v>
      </c>
      <c r="I463" s="150" t="s">
        <v>87</v>
      </c>
      <c r="J463" s="150" t="s">
        <v>113</v>
      </c>
      <c r="K463" s="149" t="s">
        <v>163</v>
      </c>
      <c r="L463" s="150" t="s">
        <v>174</v>
      </c>
      <c r="M463" s="149" t="s">
        <v>1589</v>
      </c>
      <c r="N463" s="149" t="s">
        <v>1590</v>
      </c>
      <c r="O463" s="150" t="s">
        <v>116</v>
      </c>
      <c r="P463" s="149" t="s">
        <v>1591</v>
      </c>
      <c r="Q463" s="149" t="s">
        <v>1592</v>
      </c>
      <c r="R463" s="151"/>
      <c r="S463" s="152" t="s">
        <v>24</v>
      </c>
      <c r="T463" s="674" t="s">
        <v>32</v>
      </c>
      <c r="Y463" s="5" t="s">
        <v>384</v>
      </c>
      <c r="Z463" s="5"/>
      <c r="AA463" s="5" t="s">
        <v>1215</v>
      </c>
      <c r="AB463" s="259" t="s">
        <v>75</v>
      </c>
      <c r="AC463" s="676" t="str">
        <f>IFERROR(VLOOKUP(AD463,AUXILIAR!$A$1:$B$13,2,FALSE)," ")</f>
        <v>I</v>
      </c>
      <c r="AD463" s="5" t="s">
        <v>1074</v>
      </c>
    </row>
    <row r="464" spans="1:30" s="674" customFormat="1" x14ac:dyDescent="0.25">
      <c r="A464" s="259">
        <f t="shared" si="281"/>
        <v>2019</v>
      </c>
      <c r="B464" s="259">
        <f t="shared" si="282"/>
        <v>12</v>
      </c>
      <c r="C464" s="259" t="str">
        <f t="shared" si="283"/>
        <v>Sem49</v>
      </c>
      <c r="D464" s="4">
        <v>43803</v>
      </c>
      <c r="E464" s="4" t="s">
        <v>89</v>
      </c>
      <c r="F464" s="148" t="s">
        <v>86</v>
      </c>
      <c r="G464" s="149" t="s">
        <v>22</v>
      </c>
      <c r="H464" s="149" t="s">
        <v>23</v>
      </c>
      <c r="I464" s="150" t="s">
        <v>87</v>
      </c>
      <c r="J464" s="150" t="s">
        <v>113</v>
      </c>
      <c r="K464" s="149" t="s">
        <v>92</v>
      </c>
      <c r="L464" s="150" t="s">
        <v>174</v>
      </c>
      <c r="M464" s="149" t="s">
        <v>1593</v>
      </c>
      <c r="N464" s="149" t="s">
        <v>1594</v>
      </c>
      <c r="O464" s="150" t="s">
        <v>116</v>
      </c>
      <c r="P464" s="149" t="s">
        <v>1147</v>
      </c>
      <c r="Q464" s="149" t="s">
        <v>1148</v>
      </c>
      <c r="R464" s="151"/>
      <c r="S464" s="152" t="s">
        <v>24</v>
      </c>
      <c r="T464" s="674" t="s">
        <v>27</v>
      </c>
      <c r="Y464" s="5" t="s">
        <v>385</v>
      </c>
      <c r="Z464" s="5"/>
      <c r="AA464" s="5"/>
      <c r="AB464" s="259" t="s">
        <v>29</v>
      </c>
      <c r="AC464" s="676" t="str">
        <f>IFERROR(VLOOKUP(AD464,AUXILIAR!$A$1:$B$13,2,FALSE)," ")</f>
        <v xml:space="preserve"> </v>
      </c>
      <c r="AD464" s="5"/>
    </row>
    <row r="465" spans="1:30" s="674" customFormat="1" x14ac:dyDescent="0.25">
      <c r="A465" s="259">
        <f t="shared" si="281"/>
        <v>2019</v>
      </c>
      <c r="B465" s="259">
        <f t="shared" si="282"/>
        <v>12</v>
      </c>
      <c r="C465" s="259" t="str">
        <f t="shared" si="283"/>
        <v>Sem49</v>
      </c>
      <c r="D465" s="4">
        <v>43803</v>
      </c>
      <c r="E465" s="4" t="s">
        <v>89</v>
      </c>
      <c r="F465" s="343" t="s">
        <v>86</v>
      </c>
      <c r="G465" s="344" t="s">
        <v>22</v>
      </c>
      <c r="H465" s="344" t="s">
        <v>23</v>
      </c>
      <c r="I465" s="345" t="s">
        <v>87</v>
      </c>
      <c r="J465" s="345" t="s">
        <v>113</v>
      </c>
      <c r="K465" s="344" t="s">
        <v>92</v>
      </c>
      <c r="L465" s="345" t="s">
        <v>174</v>
      </c>
      <c r="M465" s="344" t="s">
        <v>1593</v>
      </c>
      <c r="N465" s="344" t="s">
        <v>1594</v>
      </c>
      <c r="O465" s="345" t="s">
        <v>116</v>
      </c>
      <c r="P465" s="344" t="s">
        <v>1507</v>
      </c>
      <c r="Q465" s="344" t="s">
        <v>1508</v>
      </c>
      <c r="R465" s="346"/>
      <c r="S465" s="347" t="s">
        <v>231</v>
      </c>
      <c r="T465" s="674" t="s">
        <v>27</v>
      </c>
      <c r="Y465" s="5" t="s">
        <v>385</v>
      </c>
      <c r="Z465" s="5"/>
      <c r="AA465" s="5"/>
      <c r="AB465" s="259" t="s">
        <v>29</v>
      </c>
      <c r="AC465" s="676" t="str">
        <f>IFERROR(VLOOKUP(AD465,AUXILIAR!$A$1:$B$13,2,FALSE)," ")</f>
        <v xml:space="preserve"> </v>
      </c>
      <c r="AD465" s="5"/>
    </row>
  </sheetData>
  <autoFilter ref="A1:AJ465" xr:uid="{00000000-0009-0000-0000-00000D000000}"/>
  <sortState xmlns:xlrd2="http://schemas.microsoft.com/office/spreadsheetml/2017/richdata2" ref="A2:M1727">
    <sortCondition ref="D2:D1727"/>
    <sortCondition ref="M2:M1727"/>
  </sortState>
  <conditionalFormatting sqref="S2:S285 S294:S319 R286:R293 S324:S397 T460 S399:S462 S466:S1048576">
    <cfRule type="containsText" dxfId="363" priority="10" operator="containsText" text="V1">
      <formula>NOT(ISERROR(SEARCH("V1",R2)))</formula>
    </cfRule>
  </conditionalFormatting>
  <conditionalFormatting sqref="AD1:AD282 AD297:AD319 AD324:AD462 AD466:AD1048576">
    <cfRule type="expression" dxfId="362" priority="9">
      <formula>$Y1="ND"</formula>
    </cfRule>
  </conditionalFormatting>
  <conditionalFormatting sqref="AD282">
    <cfRule type="expression" dxfId="361" priority="8">
      <formula>$Y282="ND"</formula>
    </cfRule>
  </conditionalFormatting>
  <conditionalFormatting sqref="AD283:AD296">
    <cfRule type="expression" dxfId="360" priority="7">
      <formula>$Y283="ND"</formula>
    </cfRule>
  </conditionalFormatting>
  <conditionalFormatting sqref="S320:S323">
    <cfRule type="containsText" dxfId="359" priority="6" operator="containsText" text="V1">
      <formula>NOT(ISERROR(SEARCH("V1",S320)))</formula>
    </cfRule>
  </conditionalFormatting>
  <conditionalFormatting sqref="AD320:AD323">
    <cfRule type="expression" dxfId="358" priority="5">
      <formula>$Y320="ND"</formula>
    </cfRule>
  </conditionalFormatting>
  <conditionalFormatting sqref="R320:R323">
    <cfRule type="containsText" dxfId="357" priority="4" operator="containsText" text="V1">
      <formula>NOT(ISERROR(SEARCH("V1",R320)))</formula>
    </cfRule>
  </conditionalFormatting>
  <conditionalFormatting sqref="S398">
    <cfRule type="containsText" dxfId="356" priority="3" operator="containsText" text="V1">
      <formula>NOT(ISERROR(SEARCH("V1",S398)))</formula>
    </cfRule>
  </conditionalFormatting>
  <conditionalFormatting sqref="S463:S465">
    <cfRule type="containsText" dxfId="355" priority="2" operator="containsText" text="V1">
      <formula>NOT(ISERROR(SEARCH("V1",S463)))</formula>
    </cfRule>
  </conditionalFormatting>
  <conditionalFormatting sqref="AD463:AD465">
    <cfRule type="expression" dxfId="354" priority="1">
      <formula>$Y463="ND"</formula>
    </cfRule>
  </conditionalFormatting>
  <dataValidations count="2">
    <dataValidation type="list" allowBlank="1" showInputMessage="1" showErrorMessage="1" sqref="Z50:Z76 X47:X49 Z6:Z46 Z78:Z82" xr:uid="{00000000-0002-0000-0D00-000000000000}">
      <formula1>$K$1048148:$K$1048576</formula1>
    </dataValidation>
    <dataValidation type="list" allowBlank="1" showInputMessage="1" showErrorMessage="1" sqref="Z77" xr:uid="{00000000-0002-0000-0D00-000001000000}">
      <formula1>$K$1048147:$K$1048576</formula1>
    </dataValidation>
  </dataValidations>
  <pageMargins left="0.7" right="0.7" top="0.75" bottom="0.75" header="0.3" footer="0.3"/>
  <pageSetup paperSize="8" orientation="portrait" r:id="rId1"/>
  <headerFooter>
    <oddFooter>&amp;R&amp;1#&amp;"Arial"&amp;10&amp;K000000Confidential C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0"/>
  <dimension ref="A1:P101"/>
  <sheetViews>
    <sheetView zoomScale="90" zoomScaleNormal="90" workbookViewId="0">
      <selection activeCell="K14" sqref="K14"/>
    </sheetView>
  </sheetViews>
  <sheetFormatPr baseColWidth="10" defaultRowHeight="15" x14ac:dyDescent="0.25"/>
  <cols>
    <col min="11" max="11" width="13" bestFit="1" customWidth="1"/>
    <col min="12" max="12" width="3.5703125" bestFit="1" customWidth="1"/>
    <col min="13" max="13" width="6.85546875" bestFit="1" customWidth="1"/>
    <col min="14" max="14" width="4.7109375" bestFit="1" customWidth="1"/>
    <col min="15" max="15" width="6.140625" customWidth="1"/>
    <col min="16" max="16" width="5" customWidth="1"/>
    <col min="17" max="21" width="22.42578125" bestFit="1" customWidth="1"/>
    <col min="22" max="22" width="7" bestFit="1" customWidth="1"/>
    <col min="23" max="30" width="3.85546875" bestFit="1" customWidth="1"/>
    <col min="31" max="31" width="7" bestFit="1" customWidth="1"/>
    <col min="32" max="36" width="3.85546875" bestFit="1" customWidth="1"/>
    <col min="37" max="37" width="7" bestFit="1" customWidth="1"/>
    <col min="38" max="38" width="3.85546875" bestFit="1" customWidth="1"/>
    <col min="39" max="39" width="7" bestFit="1" customWidth="1"/>
    <col min="40" max="40" width="3.85546875" bestFit="1" customWidth="1"/>
    <col min="41" max="41" width="7" bestFit="1" customWidth="1"/>
    <col min="42" max="42" width="12.85546875" bestFit="1" customWidth="1"/>
    <col min="43" max="44" width="15.85546875" bestFit="1" customWidth="1"/>
    <col min="45" max="46" width="12.5703125" bestFit="1" customWidth="1"/>
  </cols>
  <sheetData>
    <row r="1" spans="1:16" ht="19.5" thickBot="1" x14ac:dyDescent="0.35">
      <c r="A1" s="880" t="str">
        <f ca="1">CONCATENATE("CSC VU ","S",IF(LEN(_xlfn.ISOWEEKNUM(TODAY()))&lt;2,"0"&amp;(_xlfn.ISOWEEKNUM(TODAY())),(_xlfn.ISOWEEKNUM(TODAY()))),"D",IF(LEN(DAY(TODAY()))&lt;2,"0"&amp;(DAY(TODAY())),(DAY(TODAY()))))</f>
        <v>CSC VU S11D09</v>
      </c>
      <c r="B1" s="881"/>
      <c r="C1" s="881"/>
      <c r="D1" s="881"/>
      <c r="E1" s="881"/>
      <c r="F1" s="881"/>
      <c r="G1" s="881"/>
      <c r="H1" s="882"/>
      <c r="I1" s="408"/>
    </row>
    <row r="2" spans="1:16" x14ac:dyDescent="0.25">
      <c r="A2" s="883" t="s">
        <v>1082</v>
      </c>
      <c r="B2" s="884"/>
      <c r="C2" s="884"/>
      <c r="D2" s="884"/>
      <c r="E2" s="884"/>
      <c r="F2" s="884"/>
      <c r="G2" s="884"/>
      <c r="H2" s="885"/>
      <c r="I2" s="408"/>
    </row>
    <row r="3" spans="1:16" ht="15.75" thickBot="1" x14ac:dyDescent="0.3">
      <c r="A3" s="243"/>
      <c r="B3" s="98"/>
      <c r="C3" s="98"/>
      <c r="D3" s="98"/>
      <c r="E3" s="98"/>
      <c r="F3" s="98"/>
      <c r="G3" s="98"/>
      <c r="H3" s="244"/>
      <c r="I3" s="408"/>
    </row>
    <row r="4" spans="1:16" ht="15.75" thickBot="1" x14ac:dyDescent="0.3">
      <c r="A4" s="243"/>
      <c r="B4" s="98"/>
      <c r="C4" s="98"/>
      <c r="D4" s="98"/>
      <c r="E4" s="98"/>
      <c r="F4" s="98"/>
      <c r="G4" s="98"/>
      <c r="H4" s="244"/>
      <c r="I4" s="408"/>
      <c r="K4" t="str">
        <f ca="1">CONCATENATE("REPORTE CSC VU ","S",IF(LEN(_xlfn.ISOWEEKNUM(TODAY()))&lt;2,"0"&amp;(_xlfn.ISOWEEKNUM(TODAY())),(_xlfn.ISOWEEKNUM(TODAY()))),"D",IF(LEN(DAY(TODAY()))&lt;2,"0"&amp;(DAY(TODAY())),(DAY(TODAY()))))</f>
        <v>REPORTE CSC VU S11D09</v>
      </c>
      <c r="O4" s="585" t="s">
        <v>1284</v>
      </c>
      <c r="P4" s="586" t="s">
        <v>1595</v>
      </c>
    </row>
    <row r="5" spans="1:16" x14ac:dyDescent="0.25">
      <c r="A5" s="243"/>
      <c r="B5" s="98"/>
      <c r="C5" s="98"/>
      <c r="D5" s="98"/>
      <c r="E5" s="98"/>
      <c r="F5" s="98"/>
      <c r="G5" s="98"/>
      <c r="H5" s="244"/>
      <c r="I5" s="408"/>
    </row>
    <row r="6" spans="1:16" x14ac:dyDescent="0.25">
      <c r="A6" s="243"/>
      <c r="B6" s="98"/>
      <c r="C6" s="98"/>
      <c r="D6" s="98"/>
      <c r="E6" s="98"/>
      <c r="F6" s="98"/>
      <c r="G6" s="98"/>
      <c r="H6" s="244"/>
      <c r="I6" s="408"/>
    </row>
    <row r="7" spans="1:16" x14ac:dyDescent="0.25">
      <c r="A7" s="243"/>
      <c r="B7" s="98"/>
      <c r="C7" s="98"/>
      <c r="D7" s="98"/>
      <c r="E7" s="98"/>
      <c r="F7" s="98"/>
      <c r="G7" s="98"/>
      <c r="H7" s="244"/>
      <c r="I7" s="408"/>
    </row>
    <row r="8" spans="1:16" x14ac:dyDescent="0.25">
      <c r="A8" s="243"/>
      <c r="B8" s="98"/>
      <c r="C8" s="98"/>
      <c r="D8" s="98"/>
      <c r="E8" s="98"/>
      <c r="F8" s="98"/>
      <c r="G8" s="98"/>
      <c r="H8" s="244"/>
      <c r="I8" s="408"/>
    </row>
    <row r="9" spans="1:16" x14ac:dyDescent="0.25">
      <c r="A9" s="243"/>
      <c r="B9" s="98"/>
      <c r="C9" s="98"/>
      <c r="D9" s="98"/>
      <c r="E9" s="98"/>
      <c r="F9" s="98"/>
      <c r="G9" s="98"/>
      <c r="H9" s="244"/>
      <c r="I9" s="408"/>
      <c r="M9" s="547"/>
      <c r="N9" s="547"/>
    </row>
    <row r="10" spans="1:16" x14ac:dyDescent="0.25">
      <c r="A10" s="243"/>
      <c r="B10" s="98"/>
      <c r="C10" s="98"/>
      <c r="D10" s="98"/>
      <c r="E10" s="98"/>
      <c r="F10" s="98"/>
      <c r="G10" s="98"/>
      <c r="H10" s="244"/>
      <c r="I10" s="408"/>
      <c r="L10" s="547"/>
      <c r="M10" s="547"/>
      <c r="N10" s="547"/>
    </row>
    <row r="11" spans="1:16" x14ac:dyDescent="0.25">
      <c r="A11" s="243"/>
      <c r="B11" s="98"/>
      <c r="C11" s="98"/>
      <c r="D11" s="98"/>
      <c r="E11" s="98"/>
      <c r="F11" s="98"/>
      <c r="G11" s="98"/>
      <c r="H11" s="244"/>
      <c r="I11" s="408"/>
      <c r="L11" s="547"/>
      <c r="M11" s="547"/>
      <c r="N11" s="547"/>
    </row>
    <row r="12" spans="1:16" x14ac:dyDescent="0.25">
      <c r="A12" s="243"/>
      <c r="B12" s="98"/>
      <c r="C12" s="98"/>
      <c r="D12" s="98"/>
      <c r="E12" s="98"/>
      <c r="F12" s="98"/>
      <c r="G12" s="98"/>
      <c r="H12" s="244"/>
      <c r="I12" s="408"/>
      <c r="L12" s="547"/>
      <c r="M12" s="547"/>
      <c r="N12" s="547"/>
    </row>
    <row r="13" spans="1:16" x14ac:dyDescent="0.25">
      <c r="A13" s="243"/>
      <c r="B13" s="98"/>
      <c r="C13" s="98"/>
      <c r="D13" s="98"/>
      <c r="E13" s="98"/>
      <c r="F13" s="98"/>
      <c r="G13" s="98"/>
      <c r="H13" s="244"/>
      <c r="I13" s="408"/>
      <c r="L13" s="547"/>
      <c r="M13" s="547"/>
      <c r="N13" s="547"/>
    </row>
    <row r="14" spans="1:16" x14ac:dyDescent="0.25">
      <c r="A14" s="886" t="s">
        <v>1083</v>
      </c>
      <c r="B14" s="887"/>
      <c r="C14" s="887"/>
      <c r="D14" s="887"/>
      <c r="E14" s="887"/>
      <c r="F14" s="887"/>
      <c r="G14" s="887"/>
      <c r="H14" s="888"/>
      <c r="I14" s="408"/>
      <c r="L14" s="547"/>
      <c r="M14" s="547"/>
      <c r="N14" s="547"/>
    </row>
    <row r="15" spans="1:16" x14ac:dyDescent="0.25">
      <c r="A15" s="243"/>
      <c r="B15" s="98"/>
      <c r="C15" s="98"/>
      <c r="D15" s="98"/>
      <c r="E15" s="98"/>
      <c r="F15" s="98"/>
      <c r="G15" s="98"/>
      <c r="H15" s="244"/>
      <c r="I15" s="408"/>
      <c r="L15" s="547"/>
      <c r="M15" s="547"/>
      <c r="N15" s="547"/>
    </row>
    <row r="16" spans="1:16" x14ac:dyDescent="0.25">
      <c r="A16" s="243"/>
      <c r="B16" s="98"/>
      <c r="C16" s="98"/>
      <c r="D16" s="98"/>
      <c r="E16" s="98"/>
      <c r="F16" s="98"/>
      <c r="G16" s="98"/>
      <c r="H16" s="244"/>
      <c r="I16" s="408"/>
      <c r="K16" s="549"/>
      <c r="L16" s="547"/>
      <c r="M16" s="547"/>
      <c r="N16" s="547"/>
    </row>
    <row r="17" spans="1:14" x14ac:dyDescent="0.25">
      <c r="A17" s="243"/>
      <c r="B17" s="98"/>
      <c r="C17" s="98"/>
      <c r="D17" s="98"/>
      <c r="E17" s="98"/>
      <c r="F17" s="98"/>
      <c r="G17" s="98"/>
      <c r="H17" s="244"/>
      <c r="I17" s="408"/>
      <c r="L17" s="547"/>
      <c r="M17" s="547"/>
      <c r="N17" s="547"/>
    </row>
    <row r="18" spans="1:14" x14ac:dyDescent="0.25">
      <c r="A18" s="243"/>
      <c r="B18" s="98"/>
      <c r="C18" s="98"/>
      <c r="D18" s="98"/>
      <c r="E18" s="98"/>
      <c r="F18" s="98"/>
      <c r="G18" s="98"/>
      <c r="H18" s="244"/>
      <c r="I18" s="408"/>
      <c r="L18" s="547"/>
      <c r="M18" s="547"/>
      <c r="N18" s="547"/>
    </row>
    <row r="19" spans="1:14" x14ac:dyDescent="0.25">
      <c r="A19" s="243"/>
      <c r="B19" s="98"/>
      <c r="C19" s="98"/>
      <c r="D19" s="98"/>
      <c r="E19" s="98"/>
      <c r="F19" s="98"/>
      <c r="G19" s="98"/>
      <c r="H19" s="244"/>
      <c r="I19" s="408"/>
      <c r="L19" s="547"/>
      <c r="M19" s="547"/>
      <c r="N19" s="547"/>
    </row>
    <row r="20" spans="1:14" x14ac:dyDescent="0.25">
      <c r="A20" s="243"/>
      <c r="B20" s="98"/>
      <c r="C20" s="98"/>
      <c r="D20" s="98"/>
      <c r="E20" s="98"/>
      <c r="F20" s="98"/>
      <c r="G20" s="98"/>
      <c r="H20" s="244"/>
      <c r="I20" s="408"/>
      <c r="L20" s="547"/>
      <c r="M20" s="547"/>
      <c r="N20" s="547"/>
    </row>
    <row r="21" spans="1:14" x14ac:dyDescent="0.25">
      <c r="A21" s="243"/>
      <c r="B21" s="98"/>
      <c r="C21" s="98"/>
      <c r="D21" s="98"/>
      <c r="E21" s="98"/>
      <c r="F21" s="98"/>
      <c r="G21" s="98"/>
      <c r="H21" s="244"/>
      <c r="I21" s="408"/>
    </row>
    <row r="22" spans="1:14" x14ac:dyDescent="0.25">
      <c r="A22" s="243"/>
      <c r="B22" s="98"/>
      <c r="C22" s="98"/>
      <c r="D22" s="98"/>
      <c r="E22" s="98"/>
      <c r="F22" s="98"/>
      <c r="G22" s="98"/>
      <c r="H22" s="244"/>
      <c r="I22" s="408"/>
    </row>
    <row r="23" spans="1:14" x14ac:dyDescent="0.25">
      <c r="A23" s="243"/>
      <c r="B23" s="98"/>
      <c r="C23" s="98"/>
      <c r="D23" s="98"/>
      <c r="E23" s="98"/>
      <c r="F23" s="98"/>
      <c r="G23" s="98"/>
      <c r="H23" s="244"/>
      <c r="I23" s="408"/>
    </row>
    <row r="24" spans="1:14" x14ac:dyDescent="0.25">
      <c r="A24" s="243"/>
      <c r="B24" s="98"/>
      <c r="C24" s="98"/>
      <c r="D24" s="98"/>
      <c r="E24" s="98"/>
      <c r="F24" s="98"/>
      <c r="G24" s="98"/>
      <c r="H24" s="244"/>
      <c r="I24" s="408"/>
    </row>
    <row r="25" spans="1:14" ht="15.75" thickBot="1" x14ac:dyDescent="0.3">
      <c r="A25" s="255"/>
      <c r="B25" s="99"/>
      <c r="C25" s="99"/>
      <c r="D25" s="99"/>
      <c r="E25" s="99"/>
      <c r="F25" s="99"/>
      <c r="G25" s="99"/>
      <c r="H25" s="256"/>
      <c r="I25" s="408"/>
    </row>
    <row r="26" spans="1:14" x14ac:dyDescent="0.25">
      <c r="A26" s="889" t="s">
        <v>636</v>
      </c>
      <c r="B26" s="890"/>
      <c r="C26" s="890"/>
      <c r="D26" s="890"/>
      <c r="E26" s="890"/>
      <c r="F26" s="890"/>
      <c r="G26" s="890"/>
      <c r="H26" s="891"/>
      <c r="I26" s="408"/>
    </row>
    <row r="27" spans="1:14" x14ac:dyDescent="0.25">
      <c r="A27" s="243"/>
      <c r="B27" s="98"/>
      <c r="C27" s="98"/>
      <c r="D27" s="98"/>
      <c r="E27" s="98"/>
      <c r="F27" s="98"/>
      <c r="G27" s="98"/>
      <c r="H27" s="244"/>
      <c r="I27" s="408"/>
    </row>
    <row r="28" spans="1:14" x14ac:dyDescent="0.25">
      <c r="A28" s="243"/>
      <c r="B28" s="98"/>
      <c r="C28" s="98"/>
      <c r="D28" s="98"/>
      <c r="E28" s="98"/>
      <c r="F28" s="98"/>
      <c r="G28" s="98"/>
      <c r="H28" s="244"/>
      <c r="I28" s="408"/>
    </row>
    <row r="29" spans="1:14" x14ac:dyDescent="0.25">
      <c r="A29" s="243"/>
      <c r="B29" s="98"/>
      <c r="C29" s="98"/>
      <c r="D29" s="98"/>
      <c r="E29" s="98"/>
      <c r="F29" s="98"/>
      <c r="G29" s="98"/>
      <c r="H29" s="244"/>
      <c r="I29" s="408"/>
    </row>
    <row r="30" spans="1:14" x14ac:dyDescent="0.25">
      <c r="A30" s="243"/>
      <c r="B30" s="98"/>
      <c r="C30" s="98"/>
      <c r="D30" s="98"/>
      <c r="E30" s="98"/>
      <c r="F30" s="98"/>
      <c r="G30" s="98"/>
      <c r="H30" s="244"/>
      <c r="I30" s="408"/>
    </row>
    <row r="31" spans="1:14" x14ac:dyDescent="0.25">
      <c r="A31" s="243"/>
      <c r="B31" s="98"/>
      <c r="C31" s="98"/>
      <c r="D31" s="98"/>
      <c r="E31" s="98"/>
      <c r="F31" s="98"/>
      <c r="G31" s="98"/>
      <c r="H31" s="244"/>
      <c r="I31" s="408"/>
    </row>
    <row r="32" spans="1:14" x14ac:dyDescent="0.25">
      <c r="A32" s="243"/>
      <c r="B32" s="98"/>
      <c r="C32" s="98"/>
      <c r="D32" s="98"/>
      <c r="E32" s="98"/>
      <c r="F32" s="98"/>
      <c r="G32" s="98"/>
      <c r="H32" s="244"/>
      <c r="I32" s="408"/>
    </row>
    <row r="33" spans="1:9" x14ac:dyDescent="0.25">
      <c r="A33" s="243"/>
      <c r="B33" s="98"/>
      <c r="C33" s="98"/>
      <c r="D33" s="98"/>
      <c r="E33" s="98"/>
      <c r="F33" s="98"/>
      <c r="G33" s="98"/>
      <c r="H33" s="244"/>
      <c r="I33" s="408"/>
    </row>
    <row r="34" spans="1:9" x14ac:dyDescent="0.25">
      <c r="A34" s="243"/>
      <c r="B34" s="98"/>
      <c r="C34" s="98"/>
      <c r="D34" s="98"/>
      <c r="E34" s="98"/>
      <c r="F34" s="98"/>
      <c r="G34" s="98"/>
      <c r="H34" s="244"/>
      <c r="I34" s="408"/>
    </row>
    <row r="35" spans="1:9" x14ac:dyDescent="0.25">
      <c r="A35" s="243"/>
      <c r="B35" s="98"/>
      <c r="C35" s="98"/>
      <c r="D35" s="98"/>
      <c r="E35" s="98"/>
      <c r="F35" s="98"/>
      <c r="G35" s="98"/>
      <c r="H35" s="244"/>
      <c r="I35" s="408"/>
    </row>
    <row r="36" spans="1:9" x14ac:dyDescent="0.25">
      <c r="A36" s="243"/>
      <c r="B36" s="98"/>
      <c r="C36" s="98"/>
      <c r="D36" s="98"/>
      <c r="E36" s="98"/>
      <c r="F36" s="98"/>
      <c r="G36" s="98"/>
      <c r="H36" s="244"/>
      <c r="I36" s="408"/>
    </row>
    <row r="37" spans="1:9" x14ac:dyDescent="0.25">
      <c r="A37" s="243"/>
      <c r="B37" s="98"/>
      <c r="C37" s="98"/>
      <c r="D37" s="98"/>
      <c r="E37" s="98"/>
      <c r="F37" s="98"/>
      <c r="G37" s="98"/>
      <c r="H37" s="244"/>
      <c r="I37" s="408"/>
    </row>
    <row r="38" spans="1:9" x14ac:dyDescent="0.25">
      <c r="A38" s="886" t="s">
        <v>663</v>
      </c>
      <c r="B38" s="887"/>
      <c r="C38" s="887"/>
      <c r="D38" s="887"/>
      <c r="E38" s="887"/>
      <c r="F38" s="887"/>
      <c r="G38" s="887"/>
      <c r="H38" s="888"/>
      <c r="I38" s="408"/>
    </row>
    <row r="39" spans="1:9" x14ac:dyDescent="0.25">
      <c r="A39" s="243"/>
      <c r="B39" s="98"/>
      <c r="C39" s="98"/>
      <c r="D39" s="98"/>
      <c r="E39" s="98"/>
      <c r="F39" s="98"/>
      <c r="G39" s="98"/>
      <c r="H39" s="244"/>
      <c r="I39" s="408"/>
    </row>
    <row r="40" spans="1:9" x14ac:dyDescent="0.25">
      <c r="A40" s="243"/>
      <c r="B40" s="98"/>
      <c r="C40" s="98"/>
      <c r="D40" s="98"/>
      <c r="E40" s="98"/>
      <c r="F40" s="98"/>
      <c r="G40" s="98"/>
      <c r="H40" s="244"/>
      <c r="I40" s="408"/>
    </row>
    <row r="41" spans="1:9" x14ac:dyDescent="0.25">
      <c r="A41" s="243"/>
      <c r="B41" s="98"/>
      <c r="C41" s="98"/>
      <c r="D41" s="98"/>
      <c r="E41" s="98"/>
      <c r="F41" s="98"/>
      <c r="G41" s="98"/>
      <c r="H41" s="244"/>
      <c r="I41" s="408"/>
    </row>
    <row r="42" spans="1:9" x14ac:dyDescent="0.25">
      <c r="A42" s="243"/>
      <c r="B42" s="98"/>
      <c r="C42" s="98"/>
      <c r="D42" s="98"/>
      <c r="E42" s="98"/>
      <c r="F42" s="98"/>
      <c r="G42" s="98"/>
      <c r="H42" s="244"/>
      <c r="I42" s="408"/>
    </row>
    <row r="43" spans="1:9" x14ac:dyDescent="0.25">
      <c r="A43" s="243"/>
      <c r="B43" s="98"/>
      <c r="C43" s="98"/>
      <c r="D43" s="98"/>
      <c r="E43" s="98"/>
      <c r="F43" s="98"/>
      <c r="G43" s="98"/>
      <c r="H43" s="244"/>
      <c r="I43" s="408"/>
    </row>
    <row r="44" spans="1:9" x14ac:dyDescent="0.25">
      <c r="A44" s="243"/>
      <c r="B44" s="98"/>
      <c r="C44" s="98"/>
      <c r="D44" s="98"/>
      <c r="E44" s="98"/>
      <c r="F44" s="98"/>
      <c r="G44" s="98"/>
      <c r="H44" s="244"/>
      <c r="I44" s="408"/>
    </row>
    <row r="45" spans="1:9" x14ac:dyDescent="0.25">
      <c r="A45" s="243"/>
      <c r="B45" s="98"/>
      <c r="C45" s="98"/>
      <c r="D45" s="98"/>
      <c r="E45" s="98"/>
      <c r="F45" s="98"/>
      <c r="G45" s="98"/>
      <c r="H45" s="244"/>
      <c r="I45" s="408"/>
    </row>
    <row r="46" spans="1:9" x14ac:dyDescent="0.25">
      <c r="A46" s="243"/>
      <c r="B46" s="98"/>
      <c r="C46" s="98"/>
      <c r="D46" s="98"/>
      <c r="E46" s="98"/>
      <c r="F46" s="98"/>
      <c r="G46" s="98"/>
      <c r="H46" s="244"/>
      <c r="I46" s="408"/>
    </row>
    <row r="47" spans="1:9" x14ac:dyDescent="0.25">
      <c r="A47" s="243"/>
      <c r="B47" s="98"/>
      <c r="C47" s="98"/>
      <c r="D47" s="98"/>
      <c r="E47" s="98"/>
      <c r="F47" s="98"/>
      <c r="G47" s="98"/>
      <c r="H47" s="244"/>
      <c r="I47" s="408"/>
    </row>
    <row r="48" spans="1:9" x14ac:dyDescent="0.25">
      <c r="A48" s="243"/>
      <c r="B48" s="98"/>
      <c r="C48" s="98"/>
      <c r="D48" s="98"/>
      <c r="E48" s="98"/>
      <c r="F48" s="98"/>
      <c r="G48" s="98"/>
      <c r="H48" s="244"/>
      <c r="I48" s="408"/>
    </row>
    <row r="49" spans="1:11" ht="15.75" thickBot="1" x14ac:dyDescent="0.3">
      <c r="A49" s="255"/>
      <c r="B49" s="99"/>
      <c r="C49" s="99"/>
      <c r="D49" s="99"/>
      <c r="E49" s="99"/>
      <c r="F49" s="99"/>
      <c r="G49" s="99"/>
      <c r="H49" s="256"/>
      <c r="I49" s="584"/>
    </row>
    <row r="50" spans="1:11" ht="18.75" x14ac:dyDescent="0.3">
      <c r="A50" s="877" t="s">
        <v>1285</v>
      </c>
      <c r="B50" s="878"/>
      <c r="C50" s="878"/>
      <c r="D50" s="878"/>
      <c r="E50" s="878"/>
      <c r="F50" s="878"/>
      <c r="G50" s="878"/>
      <c r="H50" s="879"/>
      <c r="I50" s="408"/>
      <c r="J50" s="73"/>
      <c r="K50" s="73"/>
    </row>
    <row r="51" spans="1:11" x14ac:dyDescent="0.25">
      <c r="A51" s="587"/>
      <c r="B51" s="147"/>
      <c r="C51" s="147"/>
      <c r="D51" s="147"/>
      <c r="E51" s="147"/>
      <c r="F51" s="147"/>
      <c r="G51" s="147"/>
      <c r="H51" s="588"/>
      <c r="I51" s="408"/>
      <c r="J51" s="73"/>
      <c r="K51" s="73"/>
    </row>
    <row r="52" spans="1:11" x14ac:dyDescent="0.25">
      <c r="A52" s="587"/>
      <c r="B52" s="876" t="s">
        <v>1508</v>
      </c>
      <c r="C52" s="876"/>
      <c r="D52" s="876"/>
      <c r="E52" s="876"/>
      <c r="F52" s="876"/>
      <c r="G52" s="876"/>
      <c r="H52" s="588"/>
      <c r="I52" s="408"/>
      <c r="J52" s="73"/>
      <c r="K52" s="73"/>
    </row>
    <row r="53" spans="1:11" x14ac:dyDescent="0.25">
      <c r="A53" s="587"/>
      <c r="B53" s="876"/>
      <c r="C53" s="876"/>
      <c r="D53" s="876"/>
      <c r="E53" s="876"/>
      <c r="F53" s="876"/>
      <c r="G53" s="876"/>
      <c r="H53" s="588"/>
      <c r="I53" s="408"/>
      <c r="J53" s="73"/>
      <c r="K53" s="73"/>
    </row>
    <row r="54" spans="1:11" x14ac:dyDescent="0.25">
      <c r="A54" s="587"/>
      <c r="B54" s="147"/>
      <c r="C54" s="147"/>
      <c r="D54" s="147"/>
      <c r="E54" s="147"/>
      <c r="F54" s="147"/>
      <c r="G54" s="147"/>
      <c r="H54" s="588"/>
      <c r="I54" s="408"/>
      <c r="J54" s="73"/>
      <c r="K54" s="73"/>
    </row>
    <row r="55" spans="1:11" x14ac:dyDescent="0.25">
      <c r="A55" s="587"/>
      <c r="B55" s="147"/>
      <c r="C55" s="147"/>
      <c r="D55" s="147"/>
      <c r="E55" s="147"/>
      <c r="F55" s="147"/>
      <c r="G55" s="147"/>
      <c r="H55" s="588"/>
      <c r="I55" s="408"/>
      <c r="J55" s="73"/>
      <c r="K55" s="73"/>
    </row>
    <row r="56" spans="1:11" x14ac:dyDescent="0.25">
      <c r="A56" s="587"/>
      <c r="B56" s="147"/>
      <c r="C56" s="147"/>
      <c r="D56" s="147"/>
      <c r="E56" s="147"/>
      <c r="F56" s="147"/>
      <c r="G56" s="147"/>
      <c r="H56" s="588"/>
      <c r="I56" s="408"/>
      <c r="J56" s="73"/>
      <c r="K56" s="73"/>
    </row>
    <row r="57" spans="1:11" x14ac:dyDescent="0.25">
      <c r="A57" s="587"/>
      <c r="B57" s="147"/>
      <c r="C57" s="147"/>
      <c r="D57" s="147"/>
      <c r="E57" s="147"/>
      <c r="F57" s="147"/>
      <c r="G57" s="147"/>
      <c r="H57" s="588"/>
      <c r="I57" s="408"/>
      <c r="J57" s="73"/>
      <c r="K57" s="73"/>
    </row>
    <row r="58" spans="1:11" x14ac:dyDescent="0.25">
      <c r="A58" s="587"/>
      <c r="B58" s="147"/>
      <c r="C58" s="147"/>
      <c r="D58" s="147"/>
      <c r="E58" s="147"/>
      <c r="F58" s="147"/>
      <c r="G58" s="147"/>
      <c r="H58" s="588"/>
      <c r="I58" s="408"/>
      <c r="J58" s="73"/>
      <c r="K58" s="73"/>
    </row>
    <row r="59" spans="1:11" x14ac:dyDescent="0.25">
      <c r="A59" s="587"/>
      <c r="B59" s="147"/>
      <c r="C59" s="147"/>
      <c r="D59" s="147"/>
      <c r="E59" s="147"/>
      <c r="F59" s="147"/>
      <c r="G59" s="147"/>
      <c r="H59" s="588"/>
      <c r="I59" s="408"/>
      <c r="J59" s="73"/>
      <c r="K59" s="73"/>
    </row>
    <row r="60" spans="1:11" x14ac:dyDescent="0.25">
      <c r="A60" s="587"/>
      <c r="B60" s="147"/>
      <c r="C60" s="147"/>
      <c r="D60" s="147"/>
      <c r="E60" s="147"/>
      <c r="F60" s="147"/>
      <c r="G60" s="147"/>
      <c r="H60" s="588"/>
      <c r="I60" s="408"/>
      <c r="J60" s="73"/>
      <c r="K60" s="73"/>
    </row>
    <row r="61" spans="1:11" x14ac:dyDescent="0.25">
      <c r="A61" s="243"/>
      <c r="B61" s="98"/>
      <c r="C61" s="98"/>
      <c r="D61" s="98"/>
      <c r="E61" s="98"/>
      <c r="F61" s="98"/>
      <c r="G61" s="98"/>
      <c r="H61" s="244"/>
      <c r="I61" s="408"/>
    </row>
    <row r="62" spans="1:11" x14ac:dyDescent="0.25">
      <c r="A62" s="243"/>
      <c r="B62" s="98"/>
      <c r="C62" s="98"/>
      <c r="D62" s="98"/>
      <c r="E62" s="98"/>
      <c r="F62" s="98"/>
      <c r="G62" s="98"/>
      <c r="H62" s="244"/>
      <c r="I62" s="408"/>
    </row>
    <row r="63" spans="1:11" x14ac:dyDescent="0.25">
      <c r="A63" s="243"/>
      <c r="B63" s="98"/>
      <c r="C63" s="98"/>
      <c r="D63" s="98"/>
      <c r="E63" s="98"/>
      <c r="F63" s="98"/>
      <c r="G63" s="98"/>
      <c r="H63" s="244"/>
      <c r="I63" s="408"/>
    </row>
    <row r="64" spans="1:11" x14ac:dyDescent="0.25">
      <c r="A64" s="243"/>
      <c r="B64" s="98"/>
      <c r="C64" s="98"/>
      <c r="D64" s="98"/>
      <c r="E64" s="98"/>
      <c r="F64" s="98"/>
      <c r="G64" s="98"/>
      <c r="H64" s="244"/>
      <c r="I64" s="408"/>
    </row>
    <row r="65" spans="1:9" x14ac:dyDescent="0.25">
      <c r="A65" s="243"/>
      <c r="B65" s="98"/>
      <c r="C65" s="98"/>
      <c r="D65" s="98"/>
      <c r="E65" s="98"/>
      <c r="F65" s="98"/>
      <c r="G65" s="98"/>
      <c r="H65" s="244"/>
      <c r="I65" s="408"/>
    </row>
    <row r="66" spans="1:9" x14ac:dyDescent="0.25">
      <c r="A66" s="243"/>
      <c r="B66" s="98"/>
      <c r="C66" s="98"/>
      <c r="D66" s="98"/>
      <c r="E66" s="98"/>
      <c r="F66" s="98"/>
      <c r="G66" s="98"/>
      <c r="H66" s="244"/>
      <c r="I66" s="408"/>
    </row>
    <row r="67" spans="1:9" x14ac:dyDescent="0.25">
      <c r="A67" s="243"/>
      <c r="B67" s="98"/>
      <c r="C67" s="98"/>
      <c r="D67" s="98"/>
      <c r="E67" s="98"/>
      <c r="F67" s="98"/>
      <c r="G67" s="98"/>
      <c r="H67" s="244"/>
      <c r="I67" s="408"/>
    </row>
    <row r="68" spans="1:9" x14ac:dyDescent="0.25">
      <c r="A68" s="243"/>
      <c r="B68" s="98"/>
      <c r="C68" s="98"/>
      <c r="D68" s="98"/>
      <c r="E68" s="98"/>
      <c r="F68" s="98"/>
      <c r="G68" s="98"/>
      <c r="H68" s="244"/>
      <c r="I68" s="408"/>
    </row>
    <row r="69" spans="1:9" x14ac:dyDescent="0.25">
      <c r="A69" s="243"/>
      <c r="B69" s="98"/>
      <c r="C69" s="98"/>
      <c r="D69" s="98"/>
      <c r="E69" s="98"/>
      <c r="F69" s="98"/>
      <c r="G69" s="98"/>
      <c r="H69" s="244"/>
      <c r="I69" s="408"/>
    </row>
    <row r="70" spans="1:9" x14ac:dyDescent="0.25">
      <c r="A70" s="243"/>
      <c r="B70" s="98"/>
      <c r="C70" s="98"/>
      <c r="D70" s="98"/>
      <c r="E70" s="98"/>
      <c r="F70" s="98"/>
      <c r="G70" s="98"/>
      <c r="H70" s="244"/>
      <c r="I70" s="408"/>
    </row>
    <row r="71" spans="1:9" x14ac:dyDescent="0.25">
      <c r="A71" s="243"/>
      <c r="B71" s="98"/>
      <c r="C71" s="98"/>
      <c r="D71" s="98"/>
      <c r="E71" s="98"/>
      <c r="F71" s="98"/>
      <c r="G71" s="98"/>
      <c r="H71" s="244"/>
      <c r="I71" s="408"/>
    </row>
    <row r="72" spans="1:9" ht="15.75" thickBot="1" x14ac:dyDescent="0.3">
      <c r="A72" s="255"/>
      <c r="B72" s="99"/>
      <c r="C72" s="99"/>
      <c r="D72" s="99"/>
      <c r="E72" s="99"/>
      <c r="F72" s="99"/>
      <c r="G72" s="99"/>
      <c r="H72" s="256"/>
      <c r="I72" s="408"/>
    </row>
    <row r="73" spans="1:9" x14ac:dyDescent="0.25">
      <c r="A73" s="98"/>
      <c r="B73" s="98"/>
      <c r="C73" s="98"/>
      <c r="D73" s="98"/>
      <c r="E73" s="98"/>
      <c r="F73" s="98"/>
      <c r="G73" s="98"/>
      <c r="H73" s="98"/>
      <c r="I73" s="408"/>
    </row>
    <row r="74" spans="1:9" x14ac:dyDescent="0.25">
      <c r="A74" s="98"/>
      <c r="B74" s="98"/>
      <c r="C74" s="98"/>
      <c r="D74" s="98"/>
      <c r="E74" s="98"/>
      <c r="F74" s="98"/>
      <c r="G74" s="98"/>
      <c r="H74" s="98"/>
      <c r="I74" s="408"/>
    </row>
    <row r="75" spans="1:9" x14ac:dyDescent="0.25">
      <c r="A75" s="98"/>
      <c r="B75" s="98"/>
      <c r="C75" s="98"/>
      <c r="D75" s="98"/>
      <c r="E75" s="98"/>
      <c r="F75" s="98"/>
      <c r="G75" s="98"/>
      <c r="H75" s="98"/>
      <c r="I75" s="408"/>
    </row>
    <row r="76" spans="1:9" x14ac:dyDescent="0.25">
      <c r="A76" s="98"/>
      <c r="B76" s="98"/>
      <c r="C76" s="98"/>
      <c r="D76" s="98"/>
      <c r="E76" s="98"/>
      <c r="F76" s="98"/>
      <c r="G76" s="98"/>
      <c r="H76" s="98"/>
      <c r="I76" s="408"/>
    </row>
    <row r="77" spans="1:9" x14ac:dyDescent="0.25">
      <c r="A77" s="98"/>
      <c r="B77" s="98"/>
      <c r="C77" s="98"/>
      <c r="D77" s="98"/>
      <c r="E77" s="98"/>
      <c r="F77" s="98"/>
      <c r="G77" s="98"/>
      <c r="H77" s="98"/>
      <c r="I77" s="408"/>
    </row>
    <row r="78" spans="1:9" x14ac:dyDescent="0.25">
      <c r="A78" s="98"/>
      <c r="B78" s="98"/>
      <c r="C78" s="98"/>
      <c r="D78" s="98"/>
      <c r="E78" s="98"/>
      <c r="F78" s="98"/>
      <c r="G78" s="98"/>
      <c r="H78" s="98"/>
      <c r="I78" s="408"/>
    </row>
    <row r="79" spans="1:9" x14ac:dyDescent="0.25">
      <c r="A79" s="98"/>
      <c r="B79" s="98"/>
      <c r="C79" s="98"/>
      <c r="D79" s="98"/>
      <c r="E79" s="98"/>
      <c r="F79" s="98"/>
      <c r="G79" s="98"/>
      <c r="H79" s="98"/>
      <c r="I79" s="408"/>
    </row>
    <row r="80" spans="1:9" x14ac:dyDescent="0.25">
      <c r="A80" s="98"/>
      <c r="B80" s="98"/>
      <c r="C80" s="98"/>
      <c r="D80" s="98"/>
      <c r="E80" s="98"/>
      <c r="F80" s="98"/>
      <c r="G80" s="98"/>
      <c r="H80" s="98"/>
      <c r="I80" s="408"/>
    </row>
    <row r="81" spans="1:9" x14ac:dyDescent="0.25">
      <c r="A81" s="98"/>
      <c r="B81" s="98"/>
      <c r="C81" s="98"/>
      <c r="D81" s="98"/>
      <c r="E81" s="98"/>
      <c r="F81" s="98"/>
      <c r="G81" s="98"/>
      <c r="H81" s="98"/>
      <c r="I81" s="408"/>
    </row>
    <row r="82" spans="1:9" x14ac:dyDescent="0.25">
      <c r="A82" s="98"/>
      <c r="B82" s="98"/>
      <c r="C82" s="98"/>
      <c r="D82" s="98"/>
      <c r="E82" s="98"/>
      <c r="F82" s="98"/>
      <c r="G82" s="98"/>
      <c r="H82" s="98"/>
      <c r="I82" s="408"/>
    </row>
    <row r="83" spans="1:9" x14ac:dyDescent="0.25">
      <c r="A83" s="98"/>
      <c r="B83" s="98"/>
      <c r="C83" s="98"/>
      <c r="D83" s="98"/>
      <c r="E83" s="98"/>
      <c r="F83" s="98"/>
      <c r="G83" s="98"/>
      <c r="H83" s="98"/>
      <c r="I83" s="408"/>
    </row>
    <row r="84" spans="1:9" x14ac:dyDescent="0.25">
      <c r="A84" s="98"/>
      <c r="B84" s="98"/>
      <c r="C84" s="98"/>
      <c r="D84" s="98"/>
      <c r="E84" s="98"/>
      <c r="F84" s="98"/>
      <c r="G84" s="98"/>
      <c r="H84" s="98"/>
      <c r="I84" s="408"/>
    </row>
    <row r="85" spans="1:9" x14ac:dyDescent="0.25">
      <c r="A85" s="98"/>
      <c r="B85" s="98"/>
      <c r="C85" s="98"/>
      <c r="D85" s="98"/>
      <c r="E85" s="98"/>
      <c r="F85" s="98"/>
      <c r="G85" s="98"/>
      <c r="H85" s="98"/>
      <c r="I85" s="408"/>
    </row>
    <row r="86" spans="1:9" x14ac:dyDescent="0.25">
      <c r="A86" s="98"/>
      <c r="B86" s="98"/>
      <c r="C86" s="98"/>
      <c r="D86" s="98"/>
      <c r="E86" s="98"/>
      <c r="F86" s="98"/>
      <c r="G86" s="98"/>
      <c r="H86" s="98"/>
      <c r="I86" s="408"/>
    </row>
    <row r="87" spans="1:9" x14ac:dyDescent="0.25">
      <c r="A87" s="98"/>
      <c r="B87" s="98"/>
      <c r="C87" s="98"/>
      <c r="D87" s="98"/>
      <c r="E87" s="98"/>
      <c r="F87" s="98"/>
      <c r="G87" s="98"/>
      <c r="H87" s="98"/>
      <c r="I87" s="408"/>
    </row>
    <row r="88" spans="1:9" x14ac:dyDescent="0.25">
      <c r="A88" s="98"/>
      <c r="B88" s="98"/>
      <c r="C88" s="98"/>
      <c r="D88" s="98"/>
      <c r="E88" s="98"/>
      <c r="F88" s="98"/>
      <c r="G88" s="98"/>
      <c r="H88" s="98"/>
      <c r="I88" s="408"/>
    </row>
    <row r="89" spans="1:9" x14ac:dyDescent="0.25">
      <c r="A89" s="98"/>
      <c r="B89" s="98"/>
      <c r="C89" s="98"/>
      <c r="D89" s="98"/>
      <c r="E89" s="98"/>
      <c r="F89" s="98"/>
      <c r="G89" s="98"/>
      <c r="H89" s="98"/>
      <c r="I89" s="408"/>
    </row>
    <row r="90" spans="1:9" x14ac:dyDescent="0.25">
      <c r="A90" s="98"/>
      <c r="B90" s="98"/>
      <c r="C90" s="98"/>
      <c r="D90" s="98"/>
      <c r="E90" s="98"/>
      <c r="F90" s="98"/>
      <c r="G90" s="98"/>
      <c r="H90" s="98"/>
      <c r="I90" s="408"/>
    </row>
    <row r="91" spans="1:9" x14ac:dyDescent="0.25">
      <c r="A91" s="98"/>
      <c r="B91" s="98"/>
      <c r="C91" s="98"/>
      <c r="D91" s="98"/>
      <c r="E91" s="98"/>
      <c r="F91" s="98"/>
      <c r="G91" s="98"/>
      <c r="H91" s="98"/>
      <c r="I91" s="408"/>
    </row>
    <row r="92" spans="1:9" x14ac:dyDescent="0.25">
      <c r="A92" s="98"/>
      <c r="B92" s="98"/>
      <c r="C92" s="98"/>
      <c r="D92" s="98"/>
      <c r="E92" s="98"/>
      <c r="F92" s="98"/>
      <c r="G92" s="98"/>
      <c r="H92" s="98"/>
      <c r="I92" s="408"/>
    </row>
    <row r="93" spans="1:9" x14ac:dyDescent="0.25">
      <c r="A93" s="98"/>
      <c r="B93" s="98"/>
      <c r="C93" s="98"/>
      <c r="D93" s="98"/>
      <c r="E93" s="98"/>
      <c r="F93" s="98"/>
      <c r="G93" s="98"/>
      <c r="H93" s="98"/>
      <c r="I93" s="408"/>
    </row>
    <row r="94" spans="1:9" x14ac:dyDescent="0.25">
      <c r="A94" s="98"/>
      <c r="B94" s="98"/>
      <c r="C94" s="98"/>
      <c r="D94" s="98"/>
      <c r="E94" s="98"/>
      <c r="F94" s="98"/>
      <c r="G94" s="98"/>
      <c r="H94" s="98"/>
      <c r="I94" s="408"/>
    </row>
    <row r="95" spans="1:9" x14ac:dyDescent="0.25">
      <c r="A95" s="98"/>
      <c r="B95" s="98"/>
      <c r="C95" s="98"/>
      <c r="D95" s="98"/>
      <c r="E95" s="98"/>
      <c r="F95" s="98"/>
      <c r="G95" s="98"/>
      <c r="H95" s="98"/>
      <c r="I95" s="408"/>
    </row>
    <row r="96" spans="1:9" x14ac:dyDescent="0.25">
      <c r="A96" s="98"/>
      <c r="B96" s="98"/>
      <c r="C96" s="98"/>
      <c r="D96" s="98"/>
      <c r="E96" s="98"/>
      <c r="F96" s="98"/>
      <c r="G96" s="98"/>
      <c r="H96" s="98"/>
      <c r="I96" s="408"/>
    </row>
    <row r="97" spans="1:9" x14ac:dyDescent="0.25">
      <c r="A97" s="98"/>
      <c r="B97" s="98"/>
      <c r="C97" s="98"/>
      <c r="D97" s="98"/>
      <c r="E97" s="98"/>
      <c r="F97" s="98"/>
      <c r="G97" s="98"/>
      <c r="H97" s="98"/>
      <c r="I97" s="408"/>
    </row>
    <row r="98" spans="1:9" x14ac:dyDescent="0.25">
      <c r="A98" s="98"/>
      <c r="B98" s="98"/>
      <c r="C98" s="98"/>
      <c r="D98" s="98"/>
      <c r="E98" s="98"/>
      <c r="F98" s="98"/>
      <c r="G98" s="98"/>
      <c r="H98" s="98"/>
      <c r="I98" s="408"/>
    </row>
    <row r="99" spans="1:9" x14ac:dyDescent="0.25">
      <c r="A99" s="408"/>
      <c r="B99" s="408"/>
      <c r="C99" s="408"/>
      <c r="D99" s="408"/>
      <c r="E99" s="408"/>
      <c r="F99" s="408"/>
      <c r="G99" s="408"/>
      <c r="H99" s="408"/>
      <c r="I99" s="408"/>
    </row>
    <row r="100" spans="1:9" x14ac:dyDescent="0.25">
      <c r="A100" s="408"/>
      <c r="B100" s="408"/>
      <c r="C100" s="408"/>
      <c r="D100" s="408"/>
      <c r="E100" s="408"/>
      <c r="F100" s="408"/>
      <c r="G100" s="408"/>
      <c r="H100" s="408"/>
      <c r="I100" s="408"/>
    </row>
    <row r="101" spans="1:9" x14ac:dyDescent="0.25">
      <c r="A101" s="408"/>
      <c r="B101" s="408"/>
      <c r="C101" s="408"/>
      <c r="D101" s="408"/>
      <c r="E101" s="408"/>
      <c r="F101" s="408"/>
      <c r="G101" s="408"/>
      <c r="H101" s="408"/>
      <c r="I101" s="408"/>
    </row>
  </sheetData>
  <mergeCells count="7">
    <mergeCell ref="B52:G53"/>
    <mergeCell ref="A50:H50"/>
    <mergeCell ref="A1:H1"/>
    <mergeCell ref="A2:H2"/>
    <mergeCell ref="A14:H14"/>
    <mergeCell ref="A26:H26"/>
    <mergeCell ref="A38:H38"/>
  </mergeCells>
  <dataValidations count="1">
    <dataValidation type="list" allowBlank="1" showInputMessage="1" showErrorMessage="1" sqref="P4" xr:uid="{00000000-0002-0000-0E00-000000000000}">
      <formula1>"NO,SI"</formula1>
    </dataValidation>
  </dataValidations>
  <pageMargins left="0.25" right="0.25" top="0.75" bottom="0.75" header="0.3" footer="0.3"/>
  <pageSetup paperSize="9" orientation="portrait" r:id="rId1"/>
  <headerFooter>
    <oddFooter>&amp;R&amp;1#&amp;"Arial"&amp;10&amp;K000000Confidential 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DF">
                <anchor moveWithCells="1" sizeWithCells="1">
                  <from>
                    <xdr:col>10</xdr:col>
                    <xdr:colOff>9525</xdr:colOff>
                    <xdr:row>0</xdr:row>
                    <xdr:rowOff>85725</xdr:rowOff>
                  </from>
                  <to>
                    <xdr:col>11</xdr:col>
                    <xdr:colOff>9525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/>
  <dimension ref="A1:AW52"/>
  <sheetViews>
    <sheetView topLeftCell="Y1" zoomScale="70" zoomScaleNormal="70" workbookViewId="0">
      <selection activeCell="AD17" sqref="AD17:AN18"/>
    </sheetView>
  </sheetViews>
  <sheetFormatPr baseColWidth="10" defaultRowHeight="15" x14ac:dyDescent="0.25"/>
  <cols>
    <col min="2" max="2" width="23.42578125" bestFit="1" customWidth="1"/>
    <col min="3" max="3" width="26" bestFit="1" customWidth="1"/>
    <col min="8" max="8" width="22" customWidth="1"/>
    <col min="10" max="10" width="16.85546875" customWidth="1"/>
    <col min="12" max="12" width="17.140625" customWidth="1"/>
    <col min="19" max="19" width="15.7109375" customWidth="1"/>
    <col min="26" max="26" width="11.42578125" customWidth="1"/>
    <col min="27" max="27" width="4.28515625" customWidth="1"/>
  </cols>
  <sheetData>
    <row r="1" spans="1:49" s="138" customFormat="1" x14ac:dyDescent="0.25">
      <c r="B1" s="411"/>
      <c r="C1" s="73"/>
      <c r="D1" s="73"/>
      <c r="E1" s="73"/>
      <c r="F1" s="73"/>
    </row>
    <row r="2" spans="1:49" x14ac:dyDescent="0.25">
      <c r="A2" s="138"/>
      <c r="B2" s="398"/>
      <c r="C2" s="9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</row>
    <row r="3" spans="1:49" x14ac:dyDescent="0.25">
      <c r="A3" s="138"/>
      <c r="B3" s="398"/>
      <c r="C3" s="9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</row>
    <row r="4" spans="1:49" ht="27" thickBot="1" x14ac:dyDescent="0.45">
      <c r="A4" s="360"/>
      <c r="B4" s="919" t="s">
        <v>784</v>
      </c>
      <c r="C4" s="919"/>
      <c r="D4" s="919"/>
      <c r="E4" s="919"/>
      <c r="F4" s="919"/>
      <c r="G4" s="919"/>
      <c r="H4" s="919"/>
      <c r="I4" s="919"/>
      <c r="J4" s="919"/>
      <c r="K4" s="919"/>
      <c r="L4" s="919"/>
      <c r="M4" s="919"/>
      <c r="N4" s="361"/>
      <c r="O4" s="919" t="s">
        <v>785</v>
      </c>
      <c r="P4" s="919"/>
      <c r="Q4" s="919"/>
      <c r="R4" s="919"/>
      <c r="S4" s="919"/>
      <c r="T4" s="919"/>
      <c r="U4" s="919"/>
      <c r="V4" s="919"/>
      <c r="W4" s="919"/>
      <c r="X4" s="919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</row>
    <row r="5" spans="1:49" ht="15.75" customHeight="1" thickBot="1" x14ac:dyDescent="0.3">
      <c r="A5" s="360"/>
      <c r="B5" s="362"/>
      <c r="C5" s="363"/>
      <c r="D5" s="363"/>
      <c r="E5" s="363"/>
      <c r="F5" s="363"/>
      <c r="G5" s="363"/>
      <c r="H5" s="363"/>
      <c r="I5" s="363"/>
      <c r="J5" s="363"/>
      <c r="K5" s="363"/>
      <c r="L5" s="363"/>
      <c r="M5" s="364"/>
      <c r="N5" s="396"/>
      <c r="O5" s="362"/>
      <c r="P5" s="363"/>
      <c r="Q5" s="363"/>
      <c r="R5" s="363"/>
      <c r="S5" s="363"/>
      <c r="T5" s="363"/>
      <c r="U5" s="363"/>
      <c r="V5" s="363"/>
      <c r="W5" s="363"/>
      <c r="X5" s="364"/>
      <c r="Z5" s="138"/>
      <c r="AA5" s="138"/>
      <c r="AB5" s="138"/>
      <c r="AC5" s="138"/>
      <c r="AD5" s="892" t="s">
        <v>846</v>
      </c>
      <c r="AE5" s="893"/>
      <c r="AF5" s="893"/>
      <c r="AG5" s="893"/>
      <c r="AH5" s="893"/>
      <c r="AI5" s="893"/>
      <c r="AJ5" s="894"/>
      <c r="AK5" s="138"/>
      <c r="AL5" s="138"/>
      <c r="AM5" s="138"/>
      <c r="AN5" s="138"/>
      <c r="AO5" s="138"/>
      <c r="AP5" s="138"/>
      <c r="AQ5" s="138"/>
      <c r="AR5" s="138"/>
      <c r="AS5" s="138"/>
      <c r="AT5" s="138"/>
      <c r="AU5" s="138"/>
      <c r="AV5" s="138"/>
      <c r="AW5" s="138"/>
    </row>
    <row r="6" spans="1:49" ht="21.75" thickBot="1" x14ac:dyDescent="0.4">
      <c r="A6" s="360"/>
      <c r="B6" s="933" t="s">
        <v>786</v>
      </c>
      <c r="C6" s="934"/>
      <c r="D6" s="366"/>
      <c r="E6" s="98"/>
      <c r="F6" s="920" t="s">
        <v>787</v>
      </c>
      <c r="G6" s="98"/>
      <c r="H6" s="922" t="s">
        <v>788</v>
      </c>
      <c r="I6" s="98"/>
      <c r="J6" s="922" t="s">
        <v>789</v>
      </c>
      <c r="K6" s="98"/>
      <c r="L6" s="924" t="s">
        <v>790</v>
      </c>
      <c r="M6" s="367"/>
      <c r="N6" s="396"/>
      <c r="O6" s="365"/>
      <c r="P6" s="926" t="s">
        <v>791</v>
      </c>
      <c r="Q6" s="368"/>
      <c r="R6" s="98"/>
      <c r="S6" s="98"/>
      <c r="T6" s="98"/>
      <c r="U6" s="98"/>
      <c r="V6" s="98"/>
      <c r="W6" s="98"/>
      <c r="X6" s="367"/>
      <c r="Z6" s="138"/>
      <c r="AA6" s="138"/>
      <c r="AB6" s="138"/>
      <c r="AC6" s="138"/>
      <c r="AD6" s="901">
        <f>COUNTIFS(Datos!S:S,"V1",Datos!AJ:AJ,AD5)</f>
        <v>0</v>
      </c>
      <c r="AE6" s="902"/>
      <c r="AF6" s="902"/>
      <c r="AG6" s="902"/>
      <c r="AH6" s="902"/>
      <c r="AI6" s="902"/>
      <c r="AJ6" s="903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</row>
    <row r="7" spans="1:49" ht="15.75" customHeight="1" x14ac:dyDescent="0.25">
      <c r="A7" s="360"/>
      <c r="B7" s="935"/>
      <c r="C7" s="936"/>
      <c r="D7" s="366"/>
      <c r="E7" s="98"/>
      <c r="F7" s="921"/>
      <c r="G7" s="98"/>
      <c r="H7" s="923"/>
      <c r="I7" s="98"/>
      <c r="J7" s="923"/>
      <c r="K7" s="98"/>
      <c r="L7" s="925"/>
      <c r="M7" s="367"/>
      <c r="N7" s="396"/>
      <c r="O7" s="365"/>
      <c r="P7" s="927"/>
      <c r="Q7" s="368"/>
      <c r="R7" s="929" t="s">
        <v>792</v>
      </c>
      <c r="S7" s="930"/>
      <c r="T7" s="98"/>
      <c r="U7" s="98"/>
      <c r="V7" s="98"/>
      <c r="W7" s="98"/>
      <c r="X7" s="367"/>
      <c r="Z7" s="138"/>
      <c r="AA7" s="138"/>
      <c r="AB7" s="138"/>
      <c r="AC7" s="138"/>
      <c r="AD7" s="892" t="s">
        <v>847</v>
      </c>
      <c r="AE7" s="893"/>
      <c r="AF7" s="893"/>
      <c r="AG7" s="893"/>
      <c r="AH7" s="893"/>
      <c r="AI7" s="893"/>
      <c r="AJ7" s="894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</row>
    <row r="8" spans="1:49" ht="21.75" thickBot="1" x14ac:dyDescent="0.4">
      <c r="A8" s="360"/>
      <c r="B8" s="937"/>
      <c r="C8" s="938"/>
      <c r="D8" s="366"/>
      <c r="E8" s="98"/>
      <c r="F8" s="921"/>
      <c r="G8" s="98"/>
      <c r="H8" s="369">
        <f>COUNTIFS(Datos!S:S,"V1",Datos!AJ:AJ,H6)</f>
        <v>0</v>
      </c>
      <c r="I8" s="98"/>
      <c r="J8" s="369">
        <f>COUNTIFS(Datos!S:S,"V1",Datos!AJ:AJ,J6)</f>
        <v>0</v>
      </c>
      <c r="K8" s="98"/>
      <c r="L8" s="384"/>
      <c r="M8" s="367"/>
      <c r="N8" s="396"/>
      <c r="O8" s="365"/>
      <c r="P8" s="927"/>
      <c r="Q8" s="368"/>
      <c r="R8" s="931"/>
      <c r="S8" s="932"/>
      <c r="T8" s="98"/>
      <c r="U8" s="98"/>
      <c r="V8" s="98"/>
      <c r="W8" s="98"/>
      <c r="X8" s="367"/>
      <c r="Z8" s="138"/>
      <c r="AA8" s="138"/>
      <c r="AB8" s="138"/>
      <c r="AC8" s="138"/>
      <c r="AD8" s="901">
        <f>COUNTIFS(Datos!S:S,"V1",Datos!AJ:AJ,AD7)</f>
        <v>0</v>
      </c>
      <c r="AE8" s="902"/>
      <c r="AF8" s="902"/>
      <c r="AG8" s="902"/>
      <c r="AH8" s="902"/>
      <c r="AI8" s="902"/>
      <c r="AJ8" s="903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</row>
    <row r="9" spans="1:49" ht="15.75" thickBot="1" x14ac:dyDescent="0.3">
      <c r="A9" s="360"/>
      <c r="B9" s="365"/>
      <c r="C9" s="98"/>
      <c r="D9" s="98"/>
      <c r="E9" s="98"/>
      <c r="F9" s="921"/>
      <c r="G9" s="98"/>
      <c r="H9" s="98"/>
      <c r="I9" s="98"/>
      <c r="J9" s="98"/>
      <c r="K9" s="98"/>
      <c r="L9" s="98"/>
      <c r="M9" s="367"/>
      <c r="N9" s="396"/>
      <c r="O9" s="365"/>
      <c r="P9" s="928"/>
      <c r="Q9" s="368"/>
      <c r="R9" s="138"/>
      <c r="S9" s="138"/>
      <c r="T9" s="98"/>
      <c r="U9" s="98"/>
      <c r="V9" s="98"/>
      <c r="W9" s="98"/>
      <c r="X9" s="367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38"/>
      <c r="AU9" s="138"/>
      <c r="AV9" s="138"/>
      <c r="AW9" s="138"/>
    </row>
    <row r="10" spans="1:49" ht="15.75" customHeight="1" thickBot="1" x14ac:dyDescent="0.3">
      <c r="A10" s="360"/>
      <c r="B10" s="939" t="s">
        <v>793</v>
      </c>
      <c r="C10" s="940"/>
      <c r="D10" s="366"/>
      <c r="E10" s="98"/>
      <c r="F10" s="921"/>
      <c r="G10" s="98"/>
      <c r="H10" s="98"/>
      <c r="I10" s="98"/>
      <c r="J10" s="98"/>
      <c r="K10" s="98"/>
      <c r="L10" s="98"/>
      <c r="M10" s="367"/>
      <c r="N10" s="396"/>
      <c r="O10" s="365"/>
      <c r="P10" s="147"/>
      <c r="Q10" s="147"/>
      <c r="R10" s="950" t="s">
        <v>794</v>
      </c>
      <c r="S10" s="951"/>
      <c r="T10" s="951"/>
      <c r="U10" s="952"/>
      <c r="V10" s="98"/>
      <c r="W10" s="974" t="s">
        <v>795</v>
      </c>
      <c r="X10" s="975"/>
      <c r="Z10" s="138"/>
      <c r="AA10" s="138"/>
      <c r="AB10" s="138"/>
      <c r="AC10" s="138"/>
      <c r="AD10" s="138"/>
      <c r="AE10" s="892" t="s">
        <v>825</v>
      </c>
      <c r="AF10" s="893"/>
      <c r="AG10" s="894"/>
      <c r="AH10" s="138"/>
      <c r="AI10" s="892" t="s">
        <v>826</v>
      </c>
      <c r="AJ10" s="893"/>
      <c r="AK10" s="893"/>
      <c r="AL10" s="893"/>
      <c r="AM10" s="893"/>
      <c r="AN10" s="894"/>
      <c r="AO10" s="138"/>
      <c r="AP10" s="138"/>
      <c r="AQ10" s="138"/>
      <c r="AR10" s="138"/>
      <c r="AS10" s="138"/>
      <c r="AT10" s="138"/>
      <c r="AU10" s="138"/>
      <c r="AV10" s="138"/>
      <c r="AW10" s="138"/>
    </row>
    <row r="11" spans="1:49" ht="21.75" thickBot="1" x14ac:dyDescent="0.4">
      <c r="A11" s="360"/>
      <c r="B11" s="941"/>
      <c r="C11" s="942"/>
      <c r="D11" s="98"/>
      <c r="E11" s="98"/>
      <c r="F11" s="921"/>
      <c r="G11" s="98"/>
      <c r="H11" s="939" t="s">
        <v>796</v>
      </c>
      <c r="I11" s="985"/>
      <c r="J11" s="985"/>
      <c r="K11" s="940"/>
      <c r="L11" s="98"/>
      <c r="M11" s="367"/>
      <c r="N11" s="396"/>
      <c r="O11" s="365"/>
      <c r="P11" s="98"/>
      <c r="Q11" s="98"/>
      <c r="R11" s="987"/>
      <c r="S11" s="988"/>
      <c r="T11" s="988"/>
      <c r="U11" s="989"/>
      <c r="V11" s="98"/>
      <c r="W11" s="974"/>
      <c r="X11" s="975"/>
      <c r="Z11" s="138"/>
      <c r="AA11" s="138"/>
      <c r="AB11" s="138"/>
      <c r="AC11" s="138"/>
      <c r="AD11" s="138"/>
      <c r="AE11" s="901">
        <f>COUNTIFS(Datos!S:S,"V1",Datos!AJ:AJ,AE10)</f>
        <v>0</v>
      </c>
      <c r="AF11" s="902"/>
      <c r="AG11" s="903"/>
      <c r="AH11" s="138"/>
      <c r="AI11" s="901">
        <f>COUNTIFS(Datos!S:S,"V1",Datos!AJ:AJ,AI10)</f>
        <v>0</v>
      </c>
      <c r="AJ11" s="902"/>
      <c r="AK11" s="902"/>
      <c r="AL11" s="902"/>
      <c r="AM11" s="902"/>
      <c r="AN11" s="903"/>
      <c r="AO11" s="138"/>
      <c r="AP11" s="138"/>
      <c r="AQ11" s="138"/>
      <c r="AR11" s="138"/>
      <c r="AS11" s="138"/>
      <c r="AT11" s="138"/>
      <c r="AU11" s="138"/>
      <c r="AV11" s="138"/>
      <c r="AW11" s="138"/>
    </row>
    <row r="12" spans="1:49" ht="21.75" thickBot="1" x14ac:dyDescent="0.4">
      <c r="A12" s="360"/>
      <c r="B12" s="901">
        <f>COUNTIFS(Datos!S:S,"V1",Datos!AJ:AJ,B10)</f>
        <v>0</v>
      </c>
      <c r="C12" s="903"/>
      <c r="D12" s="98"/>
      <c r="E12" s="98"/>
      <c r="F12" s="921"/>
      <c r="G12" s="98"/>
      <c r="H12" s="941"/>
      <c r="I12" s="986"/>
      <c r="J12" s="986"/>
      <c r="K12" s="942"/>
      <c r="L12" s="98"/>
      <c r="M12" s="367"/>
      <c r="N12" s="396"/>
      <c r="O12" s="365"/>
      <c r="P12" s="926" t="s">
        <v>797</v>
      </c>
      <c r="Q12" s="98"/>
      <c r="R12" s="898">
        <f>COUNTIFS(Datos!S:S,"V1",Datos!AJ:AJ,R10)</f>
        <v>1</v>
      </c>
      <c r="S12" s="899"/>
      <c r="T12" s="899"/>
      <c r="U12" s="900"/>
      <c r="V12" s="98"/>
      <c r="W12" s="974"/>
      <c r="X12" s="975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</row>
    <row r="13" spans="1:49" ht="17.25" customHeight="1" thickBot="1" x14ac:dyDescent="0.4">
      <c r="A13" s="360"/>
      <c r="B13" s="365"/>
      <c r="C13" s="98"/>
      <c r="D13" s="98"/>
      <c r="E13" s="98"/>
      <c r="F13" s="921"/>
      <c r="G13" s="98"/>
      <c r="H13" s="901">
        <f>COUNTIFS(Datos!S:S,"V1",Datos!AJ:AJ,H11)</f>
        <v>0</v>
      </c>
      <c r="I13" s="902"/>
      <c r="J13" s="902"/>
      <c r="K13" s="903"/>
      <c r="L13" s="98"/>
      <c r="M13" s="367"/>
      <c r="N13" s="396"/>
      <c r="O13" s="365"/>
      <c r="P13" s="927"/>
      <c r="Q13" s="98"/>
      <c r="R13" s="138"/>
      <c r="S13" s="138"/>
      <c r="T13" s="138"/>
      <c r="U13" s="138"/>
      <c r="V13" s="98"/>
      <c r="W13" s="138"/>
      <c r="X13" s="367"/>
      <c r="Z13" s="138"/>
      <c r="AA13" s="138"/>
      <c r="AB13" s="138"/>
      <c r="AC13" s="138"/>
      <c r="AD13" s="892" t="s">
        <v>827</v>
      </c>
      <c r="AE13" s="893"/>
      <c r="AF13" s="893"/>
      <c r="AG13" s="893"/>
      <c r="AH13" s="893"/>
      <c r="AI13" s="893"/>
      <c r="AJ13" s="893"/>
      <c r="AK13" s="893"/>
      <c r="AL13" s="893"/>
      <c r="AM13" s="893"/>
      <c r="AN13" s="894"/>
      <c r="AO13" s="138"/>
      <c r="AP13" s="138"/>
      <c r="AQ13" s="138"/>
      <c r="AR13" s="138"/>
      <c r="AS13" s="138"/>
      <c r="AT13" s="138"/>
      <c r="AU13" s="138"/>
      <c r="AV13" s="138"/>
      <c r="AW13" s="138"/>
    </row>
    <row r="14" spans="1:49" ht="15.75" customHeight="1" thickBot="1" x14ac:dyDescent="0.3">
      <c r="A14" s="360"/>
      <c r="B14" s="933" t="s">
        <v>798</v>
      </c>
      <c r="C14" s="934"/>
      <c r="D14" s="366"/>
      <c r="E14" s="98"/>
      <c r="F14" s="921"/>
      <c r="G14" s="98"/>
      <c r="H14" s="98"/>
      <c r="I14" s="98"/>
      <c r="J14" s="98"/>
      <c r="K14" s="98"/>
      <c r="L14" s="98"/>
      <c r="M14" s="367"/>
      <c r="N14" s="396"/>
      <c r="O14" s="365"/>
      <c r="P14" s="927"/>
      <c r="Q14" s="368"/>
      <c r="R14" s="98"/>
      <c r="S14" s="98"/>
      <c r="T14" s="98"/>
      <c r="U14" s="98"/>
      <c r="V14" s="98"/>
      <c r="W14" s="370" t="s">
        <v>799</v>
      </c>
      <c r="X14" s="367"/>
      <c r="Z14" s="138"/>
      <c r="AA14" s="138"/>
      <c r="AB14" s="138"/>
      <c r="AC14" s="138"/>
      <c r="AD14" s="895"/>
      <c r="AE14" s="896"/>
      <c r="AF14" s="896"/>
      <c r="AG14" s="896"/>
      <c r="AH14" s="896"/>
      <c r="AI14" s="896"/>
      <c r="AJ14" s="896"/>
      <c r="AK14" s="896"/>
      <c r="AL14" s="896"/>
      <c r="AM14" s="896"/>
      <c r="AN14" s="897"/>
      <c r="AO14" s="138"/>
      <c r="AP14" s="138"/>
      <c r="AQ14" s="138"/>
      <c r="AR14" s="138"/>
      <c r="AS14" s="138"/>
      <c r="AT14" s="138"/>
      <c r="AU14" s="138"/>
      <c r="AV14" s="138"/>
      <c r="AW14" s="138"/>
    </row>
    <row r="15" spans="1:49" ht="21.75" thickBot="1" x14ac:dyDescent="0.4">
      <c r="A15" s="360"/>
      <c r="B15" s="935"/>
      <c r="C15" s="936"/>
      <c r="D15" s="98"/>
      <c r="E15" s="98"/>
      <c r="F15" s="921"/>
      <c r="G15" s="98"/>
      <c r="H15" s="924" t="s">
        <v>800</v>
      </c>
      <c r="I15" s="98"/>
      <c r="J15" s="922" t="s">
        <v>801</v>
      </c>
      <c r="K15" s="98"/>
      <c r="L15" s="924" t="s">
        <v>802</v>
      </c>
      <c r="M15" s="367"/>
      <c r="N15" s="396"/>
      <c r="O15" s="365"/>
      <c r="P15" s="927"/>
      <c r="Q15" s="368"/>
      <c r="R15" s="950" t="s">
        <v>803</v>
      </c>
      <c r="S15" s="951"/>
      <c r="T15" s="951"/>
      <c r="U15" s="952"/>
      <c r="V15" s="98"/>
      <c r="W15" s="98"/>
      <c r="X15" s="367"/>
      <c r="Z15" s="138"/>
      <c r="AA15" s="138"/>
      <c r="AB15" s="138"/>
      <c r="AC15" s="138"/>
      <c r="AD15" s="901">
        <f>COUNTIFS(Datos!S:S,"V1",Datos!AJ:AJ,AD13)</f>
        <v>0</v>
      </c>
      <c r="AE15" s="902"/>
      <c r="AF15" s="902"/>
      <c r="AG15" s="902"/>
      <c r="AH15" s="902"/>
      <c r="AI15" s="902"/>
      <c r="AJ15" s="902"/>
      <c r="AK15" s="902"/>
      <c r="AL15" s="902"/>
      <c r="AM15" s="902"/>
      <c r="AN15" s="903"/>
      <c r="AO15" s="138"/>
      <c r="AP15" s="138"/>
      <c r="AQ15" s="138"/>
      <c r="AR15" s="138"/>
      <c r="AS15" s="138"/>
      <c r="AT15" s="138"/>
      <c r="AU15" s="138"/>
      <c r="AV15" s="138"/>
      <c r="AW15" s="138"/>
    </row>
    <row r="16" spans="1:49" ht="15.75" thickBot="1" x14ac:dyDescent="0.3">
      <c r="A16" s="360"/>
      <c r="B16" s="943"/>
      <c r="C16" s="944"/>
      <c r="D16" s="98"/>
      <c r="E16" s="98"/>
      <c r="F16" s="921"/>
      <c r="G16" s="98"/>
      <c r="H16" s="925"/>
      <c r="I16" s="98"/>
      <c r="J16" s="923"/>
      <c r="K16" s="98"/>
      <c r="L16" s="925"/>
      <c r="M16" s="367"/>
      <c r="N16" s="396"/>
      <c r="O16" s="365"/>
      <c r="P16" s="927"/>
      <c r="Q16" s="368"/>
      <c r="R16" s="953"/>
      <c r="S16" s="954"/>
      <c r="T16" s="954"/>
      <c r="U16" s="955"/>
      <c r="V16" s="138"/>
      <c r="W16" s="138"/>
      <c r="X16" s="367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</row>
    <row r="17" spans="1:49" ht="21.75" thickBot="1" x14ac:dyDescent="0.4">
      <c r="A17" s="360"/>
      <c r="B17" s="365"/>
      <c r="C17" s="147"/>
      <c r="D17" s="98"/>
      <c r="E17" s="98"/>
      <c r="F17" s="369">
        <f>COUNTIFS(Datos!S:S,"V1",Datos!AJ:AJ,F6)</f>
        <v>0</v>
      </c>
      <c r="G17" s="98"/>
      <c r="H17" s="384"/>
      <c r="I17" s="98"/>
      <c r="J17" s="369">
        <f>COUNTIFS(Datos!S:S,"V1",Datos!AJ:AJ,J15)</f>
        <v>0</v>
      </c>
      <c r="K17" s="98"/>
      <c r="L17" s="384"/>
      <c r="M17" s="367"/>
      <c r="N17" s="396"/>
      <c r="O17" s="365"/>
      <c r="P17" s="928"/>
      <c r="Q17" s="138"/>
      <c r="R17" s="956" t="s">
        <v>804</v>
      </c>
      <c r="S17" s="957"/>
      <c r="T17" s="958" t="s">
        <v>805</v>
      </c>
      <c r="U17" s="959"/>
      <c r="V17" s="138"/>
      <c r="W17" s="138"/>
      <c r="X17" s="367"/>
      <c r="Z17" s="138"/>
      <c r="AA17" s="138"/>
      <c r="AB17" s="138"/>
      <c r="AC17" s="138"/>
      <c r="AD17" s="892" t="s">
        <v>828</v>
      </c>
      <c r="AE17" s="893"/>
      <c r="AF17" s="893"/>
      <c r="AG17" s="893"/>
      <c r="AH17" s="893"/>
      <c r="AI17" s="893"/>
      <c r="AJ17" s="893"/>
      <c r="AK17" s="893"/>
      <c r="AL17" s="893"/>
      <c r="AM17" s="893"/>
      <c r="AN17" s="894"/>
      <c r="AO17" s="138"/>
      <c r="AP17" s="906" t="s">
        <v>841</v>
      </c>
      <c r="AQ17" s="906" t="s">
        <v>842</v>
      </c>
      <c r="AR17" s="906" t="s">
        <v>843</v>
      </c>
      <c r="AS17" s="391"/>
      <c r="AT17" s="391"/>
      <c r="AU17" s="138"/>
      <c r="AV17" s="138"/>
      <c r="AW17" s="138"/>
    </row>
    <row r="18" spans="1:49" ht="21.75" thickBot="1" x14ac:dyDescent="0.4">
      <c r="A18" s="360"/>
      <c r="B18" s="365"/>
      <c r="C18" s="98"/>
      <c r="D18" s="98"/>
      <c r="E18" s="98"/>
      <c r="F18" s="371" t="s">
        <v>806</v>
      </c>
      <c r="G18" s="98"/>
      <c r="H18" s="98"/>
      <c r="I18" s="98"/>
      <c r="J18" s="98"/>
      <c r="K18" s="98"/>
      <c r="L18" s="98"/>
      <c r="M18" s="367"/>
      <c r="N18" s="396"/>
      <c r="O18" s="365"/>
      <c r="P18" s="138"/>
      <c r="Q18" s="138"/>
      <c r="R18" s="947">
        <f>COUNTIFS(Datos!S:S,"V1",Datos!AJ:AJ,R15)</f>
        <v>0</v>
      </c>
      <c r="S18" s="948"/>
      <c r="T18" s="948"/>
      <c r="U18" s="949"/>
      <c r="V18" s="138"/>
      <c r="W18" s="146"/>
      <c r="X18" s="367"/>
      <c r="Z18" s="138"/>
      <c r="AA18" s="138"/>
      <c r="AB18" s="138"/>
      <c r="AC18" s="138"/>
      <c r="AD18" s="895"/>
      <c r="AE18" s="896"/>
      <c r="AF18" s="896"/>
      <c r="AG18" s="896"/>
      <c r="AH18" s="896"/>
      <c r="AI18" s="896"/>
      <c r="AJ18" s="896"/>
      <c r="AK18" s="896"/>
      <c r="AL18" s="896"/>
      <c r="AM18" s="896"/>
      <c r="AN18" s="897"/>
      <c r="AO18" s="138"/>
      <c r="AP18" s="907"/>
      <c r="AQ18" s="907"/>
      <c r="AR18" s="907"/>
      <c r="AS18" s="391"/>
      <c r="AT18" s="391"/>
      <c r="AU18" s="138"/>
      <c r="AV18" s="138"/>
      <c r="AW18" s="138"/>
    </row>
    <row r="19" spans="1:49" ht="21.75" thickBot="1" x14ac:dyDescent="0.4">
      <c r="A19" s="360"/>
      <c r="B19" s="365"/>
      <c r="C19" s="98"/>
      <c r="D19" s="960" t="s">
        <v>807</v>
      </c>
      <c r="E19" s="98"/>
      <c r="F19" s="962" t="s">
        <v>808</v>
      </c>
      <c r="G19" s="98"/>
      <c r="H19" s="372" t="s">
        <v>809</v>
      </c>
      <c r="I19" s="964" t="s">
        <v>810</v>
      </c>
      <c r="J19" s="965"/>
      <c r="K19" s="98"/>
      <c r="L19" s="98"/>
      <c r="M19" s="367"/>
      <c r="N19" s="396"/>
      <c r="O19" s="365"/>
      <c r="P19" s="98"/>
      <c r="Q19" s="98"/>
      <c r="R19" s="138"/>
      <c r="S19" s="138"/>
      <c r="T19" s="138"/>
      <c r="U19" s="138"/>
      <c r="V19" s="138"/>
      <c r="W19" s="98"/>
      <c r="X19" s="367"/>
      <c r="Z19" s="138"/>
      <c r="AA19" s="138"/>
      <c r="AB19" s="138"/>
      <c r="AC19" s="138"/>
      <c r="AD19" s="898">
        <f>COUNTIFS(Datos!S:S,"V1",Datos!AJ:AJ,AD17)</f>
        <v>1</v>
      </c>
      <c r="AE19" s="899"/>
      <c r="AF19" s="899"/>
      <c r="AG19" s="899"/>
      <c r="AH19" s="899"/>
      <c r="AI19" s="899"/>
      <c r="AJ19" s="899"/>
      <c r="AK19" s="899"/>
      <c r="AL19" s="899"/>
      <c r="AM19" s="899"/>
      <c r="AN19" s="900"/>
      <c r="AO19" s="138"/>
      <c r="AP19" s="369">
        <f>COUNTIFS(Datos!S:S,"V1",Datos!AJ:AJ,AP17)</f>
        <v>0</v>
      </c>
      <c r="AQ19" s="369">
        <f>COUNTIFS(Datos!S:S,"V1",Datos!AJ:AJ,AQ17)</f>
        <v>0</v>
      </c>
      <c r="AR19" s="369">
        <f>COUNTIFS(Datos!S:S,"V1",Datos!AJ:AJ,AR17)</f>
        <v>0</v>
      </c>
      <c r="AS19" s="392"/>
      <c r="AT19" s="392"/>
      <c r="AU19" s="138"/>
      <c r="AV19" s="138"/>
      <c r="AW19" s="138"/>
    </row>
    <row r="20" spans="1:49" ht="15.75" thickBot="1" x14ac:dyDescent="0.3">
      <c r="A20" s="360"/>
      <c r="B20" s="365"/>
      <c r="C20" s="98"/>
      <c r="D20" s="961"/>
      <c r="E20" s="98"/>
      <c r="F20" s="963"/>
      <c r="G20" s="98"/>
      <c r="H20" s="373" t="s">
        <v>811</v>
      </c>
      <c r="I20" s="966"/>
      <c r="J20" s="967"/>
      <c r="K20" s="98"/>
      <c r="L20" s="98"/>
      <c r="M20" s="367"/>
      <c r="N20" s="396"/>
      <c r="O20" s="365"/>
      <c r="P20" s="98"/>
      <c r="Q20" s="98"/>
      <c r="R20" s="98"/>
      <c r="S20" s="99"/>
      <c r="T20" s="138"/>
      <c r="U20" s="138"/>
      <c r="V20" s="138"/>
      <c r="W20" s="98"/>
      <c r="X20" s="367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</row>
    <row r="21" spans="1:49" ht="15.75" thickBot="1" x14ac:dyDescent="0.3">
      <c r="A21" s="360"/>
      <c r="B21" s="365"/>
      <c r="C21" s="98"/>
      <c r="D21" s="98"/>
      <c r="E21" s="98"/>
      <c r="F21" s="963"/>
      <c r="G21" s="98"/>
      <c r="H21" s="374" t="s">
        <v>812</v>
      </c>
      <c r="I21" s="968" t="s">
        <v>813</v>
      </c>
      <c r="J21" s="969"/>
      <c r="K21" s="98"/>
      <c r="L21" s="98"/>
      <c r="M21" s="367"/>
      <c r="N21" s="396"/>
      <c r="O21" s="365"/>
      <c r="P21" s="950" t="s">
        <v>814</v>
      </c>
      <c r="Q21" s="951"/>
      <c r="R21" s="951"/>
      <c r="S21" s="951"/>
      <c r="T21" s="951"/>
      <c r="U21" s="952"/>
      <c r="V21" s="375"/>
      <c r="W21" s="98"/>
      <c r="X21" s="367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</row>
    <row r="22" spans="1:49" ht="15.75" customHeight="1" thickBot="1" x14ac:dyDescent="0.3">
      <c r="A22" s="360"/>
      <c r="B22" s="365"/>
      <c r="C22" s="98"/>
      <c r="D22" s="960" t="s">
        <v>815</v>
      </c>
      <c r="E22" s="98"/>
      <c r="F22" s="963"/>
      <c r="G22" s="98"/>
      <c r="H22" s="376" t="s">
        <v>816</v>
      </c>
      <c r="I22" s="914" t="s">
        <v>806</v>
      </c>
      <c r="J22" s="915"/>
      <c r="K22" s="98"/>
      <c r="L22" s="98"/>
      <c r="M22" s="367"/>
      <c r="N22" s="396"/>
      <c r="O22" s="365"/>
      <c r="P22" s="953"/>
      <c r="Q22" s="954"/>
      <c r="R22" s="954"/>
      <c r="S22" s="954"/>
      <c r="T22" s="954"/>
      <c r="U22" s="955"/>
      <c r="V22" s="375"/>
      <c r="W22" s="98"/>
      <c r="X22" s="367"/>
      <c r="Z22" s="138"/>
      <c r="AA22" s="138"/>
      <c r="AB22" s="892" t="s">
        <v>829</v>
      </c>
      <c r="AC22" s="894"/>
      <c r="AD22" s="892" t="s">
        <v>830</v>
      </c>
      <c r="AE22" s="894"/>
      <c r="AF22" s="138"/>
      <c r="AG22" s="138"/>
      <c r="AH22" s="138"/>
      <c r="AI22" s="892" t="s">
        <v>831</v>
      </c>
      <c r="AJ22" s="894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</row>
    <row r="23" spans="1:49" s="161" customFormat="1" ht="21.75" thickBot="1" x14ac:dyDescent="0.4">
      <c r="A23" s="386"/>
      <c r="B23" s="387"/>
      <c r="C23" s="388"/>
      <c r="D23" s="961"/>
      <c r="E23" s="388"/>
      <c r="F23" s="963"/>
      <c r="G23" s="388"/>
      <c r="H23" s="916" t="s">
        <v>817</v>
      </c>
      <c r="I23" s="917"/>
      <c r="J23" s="918"/>
      <c r="K23" s="388"/>
      <c r="L23" s="388"/>
      <c r="M23" s="389"/>
      <c r="N23" s="396"/>
      <c r="O23" s="387"/>
      <c r="P23" s="973" t="s">
        <v>818</v>
      </c>
      <c r="Q23" s="945"/>
      <c r="R23" s="945" t="s">
        <v>819</v>
      </c>
      <c r="S23" s="945"/>
      <c r="T23" s="945" t="s">
        <v>820</v>
      </c>
      <c r="U23" s="946"/>
      <c r="V23" s="390"/>
      <c r="W23" s="388"/>
      <c r="X23" s="389"/>
      <c r="AB23" s="901">
        <f>COUNTIFS(Datos!S:S,"V1",Datos!AJ:AJ,AB22)</f>
        <v>0</v>
      </c>
      <c r="AC23" s="903"/>
      <c r="AD23" s="901">
        <f>COUNTIFS(Datos!S:S,"V1",Datos!AJ:AJ,AD22)</f>
        <v>0</v>
      </c>
      <c r="AE23" s="903"/>
      <c r="AI23" s="901">
        <f>COUNTIFS(Datos!S:S,"V1",Datos!AJ:AJ,AI22)</f>
        <v>0</v>
      </c>
      <c r="AJ23" s="903"/>
    </row>
    <row r="24" spans="1:49" ht="21.75" thickBot="1" x14ac:dyDescent="0.4">
      <c r="A24" s="360"/>
      <c r="B24" s="365"/>
      <c r="C24" s="98"/>
      <c r="D24" s="98"/>
      <c r="E24" s="98"/>
      <c r="F24" s="369">
        <f>COUNTIFS(Datos!S:S,"V1",Datos!AJ:AJ,F19)</f>
        <v>0</v>
      </c>
      <c r="G24" s="98"/>
      <c r="H24" s="901">
        <f>COUNTIFS(Datos!S:S,"V1",Datos!AJ:AJ,H23)</f>
        <v>0</v>
      </c>
      <c r="I24" s="902"/>
      <c r="J24" s="903"/>
      <c r="K24" s="98"/>
      <c r="L24" s="98"/>
      <c r="M24" s="367"/>
      <c r="N24" s="396"/>
      <c r="O24" s="365"/>
      <c r="P24" s="947">
        <f>COUNTIFS(Datos!S:S,"V1",Datos!AJ:AJ,P21)</f>
        <v>0</v>
      </c>
      <c r="Q24" s="948"/>
      <c r="R24" s="948"/>
      <c r="S24" s="948"/>
      <c r="T24" s="948"/>
      <c r="U24" s="949"/>
      <c r="V24" s="377"/>
      <c r="W24" s="98"/>
      <c r="X24" s="367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</row>
    <row r="25" spans="1:49" ht="15.75" customHeight="1" thickBot="1" x14ac:dyDescent="0.3">
      <c r="A25" s="360"/>
      <c r="B25" s="365"/>
      <c r="C25" s="98"/>
      <c r="D25" s="98"/>
      <c r="E25" s="98"/>
      <c r="F25" s="98"/>
      <c r="G25" s="98"/>
      <c r="H25" s="98"/>
      <c r="I25" s="98"/>
      <c r="J25" s="98"/>
      <c r="K25" s="98"/>
      <c r="L25" s="980" t="s">
        <v>785</v>
      </c>
      <c r="M25" s="367"/>
      <c r="N25" s="396"/>
      <c r="O25" s="365"/>
      <c r="P25" s="138"/>
      <c r="Q25" s="138"/>
      <c r="R25" s="138"/>
      <c r="S25" s="138"/>
      <c r="T25" s="138"/>
      <c r="U25" s="138"/>
      <c r="V25" s="138"/>
      <c r="W25" s="98"/>
      <c r="X25" s="367"/>
      <c r="Z25" s="138"/>
      <c r="AA25" s="138"/>
      <c r="AB25" s="138"/>
      <c r="AC25" s="138"/>
      <c r="AD25" s="892" t="s">
        <v>832</v>
      </c>
      <c r="AE25" s="893"/>
      <c r="AF25" s="893"/>
      <c r="AG25" s="893"/>
      <c r="AH25" s="894"/>
      <c r="AI25" s="892" t="s">
        <v>833</v>
      </c>
      <c r="AJ25" s="893"/>
      <c r="AK25" s="893"/>
      <c r="AL25" s="893"/>
      <c r="AM25" s="894"/>
      <c r="AN25" s="904" t="s">
        <v>835</v>
      </c>
      <c r="AO25" s="138"/>
      <c r="AP25" s="138"/>
      <c r="AQ25" s="138"/>
      <c r="AR25" s="138"/>
      <c r="AS25" s="138"/>
      <c r="AT25" s="138"/>
      <c r="AU25" s="138"/>
      <c r="AV25" s="138"/>
      <c r="AW25" s="138"/>
    </row>
    <row r="26" spans="1:49" ht="15.75" customHeight="1" thickBot="1" x14ac:dyDescent="0.3">
      <c r="A26" s="360"/>
      <c r="B26" s="365"/>
      <c r="C26" s="98"/>
      <c r="D26" s="981" t="s">
        <v>821</v>
      </c>
      <c r="E26" s="982"/>
      <c r="F26" s="98"/>
      <c r="G26" s="98"/>
      <c r="H26" s="98"/>
      <c r="I26" s="98"/>
      <c r="J26" s="98"/>
      <c r="K26" s="98"/>
      <c r="L26" s="980"/>
      <c r="M26" s="367"/>
      <c r="N26" s="396"/>
      <c r="O26" s="365"/>
      <c r="P26" s="970" t="s">
        <v>822</v>
      </c>
      <c r="Q26" s="971"/>
      <c r="R26" s="971"/>
      <c r="S26" s="972"/>
      <c r="T26" s="138"/>
      <c r="U26" s="138"/>
      <c r="V26" s="138"/>
      <c r="W26" s="974" t="s">
        <v>795</v>
      </c>
      <c r="X26" s="975"/>
      <c r="Z26" s="138"/>
      <c r="AA26" s="138"/>
      <c r="AB26" s="138"/>
      <c r="AC26" s="138"/>
      <c r="AD26" s="895"/>
      <c r="AE26" s="896"/>
      <c r="AF26" s="896"/>
      <c r="AG26" s="896"/>
      <c r="AH26" s="897"/>
      <c r="AI26" s="895"/>
      <c r="AJ26" s="896"/>
      <c r="AK26" s="896"/>
      <c r="AL26" s="896"/>
      <c r="AM26" s="897"/>
      <c r="AN26" s="905"/>
      <c r="AO26" s="138"/>
      <c r="AP26" s="138"/>
      <c r="AQ26" s="138"/>
      <c r="AR26" s="138"/>
      <c r="AS26" s="138"/>
      <c r="AT26" s="138"/>
      <c r="AU26" s="138"/>
      <c r="AV26" s="138"/>
      <c r="AW26" s="138"/>
    </row>
    <row r="27" spans="1:49" ht="21.75" thickBot="1" x14ac:dyDescent="0.4">
      <c r="A27" s="360"/>
      <c r="B27" s="365"/>
      <c r="C27" s="98"/>
      <c r="D27" s="983"/>
      <c r="E27" s="984"/>
      <c r="F27" s="98"/>
      <c r="G27" s="98"/>
      <c r="H27" s="98"/>
      <c r="I27" s="98"/>
      <c r="J27" s="98"/>
      <c r="K27" s="98"/>
      <c r="L27" s="980"/>
      <c r="M27" s="367"/>
      <c r="N27" s="396"/>
      <c r="O27" s="365"/>
      <c r="P27" s="976" t="s">
        <v>823</v>
      </c>
      <c r="Q27" s="977"/>
      <c r="R27" s="978" t="s">
        <v>824</v>
      </c>
      <c r="S27" s="979"/>
      <c r="T27" s="138"/>
      <c r="U27" s="138"/>
      <c r="V27" s="138"/>
      <c r="W27" s="974"/>
      <c r="X27" s="975"/>
      <c r="Z27" s="138"/>
      <c r="AA27" s="138"/>
      <c r="AB27" s="138"/>
      <c r="AC27" s="138"/>
      <c r="AD27" s="901">
        <f>COUNTIFS(Datos!S:S,"V1",Datos!AJ:AJ,AD25)</f>
        <v>2</v>
      </c>
      <c r="AE27" s="902"/>
      <c r="AF27" s="902"/>
      <c r="AG27" s="902"/>
      <c r="AH27" s="903"/>
      <c r="AI27" s="901">
        <f>COUNTIFS(Datos!S:S,"V1",Datos!AJ:AJ,AI25)</f>
        <v>1</v>
      </c>
      <c r="AJ27" s="902"/>
      <c r="AK27" s="902"/>
      <c r="AL27" s="902"/>
      <c r="AM27" s="903"/>
      <c r="AN27" s="905"/>
      <c r="AO27" s="138"/>
      <c r="AP27" s="138"/>
      <c r="AQ27" s="138"/>
      <c r="AR27" s="138"/>
      <c r="AS27" s="138"/>
      <c r="AT27" s="138"/>
      <c r="AU27" s="138"/>
      <c r="AV27" s="138"/>
      <c r="AW27" s="138"/>
    </row>
    <row r="28" spans="1:49" ht="21.75" thickBot="1" x14ac:dyDescent="0.4">
      <c r="A28" s="360"/>
      <c r="B28" s="365"/>
      <c r="C28" s="98"/>
      <c r="D28" s="901">
        <f>COUNTIFS(Datos!S:S,"V1",Datos!AJ:AJ,D26)</f>
        <v>0</v>
      </c>
      <c r="E28" s="903"/>
      <c r="F28" s="98"/>
      <c r="G28" s="98"/>
      <c r="H28" s="378" t="s">
        <v>795</v>
      </c>
      <c r="I28" s="98"/>
      <c r="J28" s="98"/>
      <c r="K28" s="98"/>
      <c r="L28" s="98"/>
      <c r="M28" s="367"/>
      <c r="N28" s="396"/>
      <c r="O28" s="365"/>
      <c r="P28" s="947">
        <f>COUNTIFS(Datos!S:S,"V1",Datos!AJ:AJ,P26)</f>
        <v>0</v>
      </c>
      <c r="Q28" s="948"/>
      <c r="R28" s="948"/>
      <c r="S28" s="949"/>
      <c r="T28" s="138"/>
      <c r="U28" s="138"/>
      <c r="V28" s="98"/>
      <c r="W28" s="974"/>
      <c r="X28" s="975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905"/>
      <c r="AO28" s="138"/>
      <c r="AP28" s="138"/>
      <c r="AQ28" s="138"/>
      <c r="AR28" s="138"/>
      <c r="AS28" s="138"/>
      <c r="AT28" s="138"/>
      <c r="AU28" s="138"/>
      <c r="AV28" s="138"/>
      <c r="AW28" s="138"/>
    </row>
    <row r="29" spans="1:49" ht="15.75" customHeight="1" thickBot="1" x14ac:dyDescent="0.3">
      <c r="A29" s="360"/>
      <c r="B29" s="379"/>
      <c r="C29" s="380"/>
      <c r="D29" s="380"/>
      <c r="E29" s="380"/>
      <c r="F29" s="380"/>
      <c r="G29" s="380"/>
      <c r="H29" s="381"/>
      <c r="I29" s="380"/>
      <c r="J29" s="380"/>
      <c r="K29" s="380"/>
      <c r="L29" s="380"/>
      <c r="M29" s="382"/>
      <c r="N29" s="396"/>
      <c r="O29" s="379"/>
      <c r="P29" s="380"/>
      <c r="Q29" s="380"/>
      <c r="R29" s="380"/>
      <c r="S29" s="380"/>
      <c r="T29" s="380"/>
      <c r="U29" s="380"/>
      <c r="V29" s="380"/>
      <c r="W29" s="380"/>
      <c r="X29" s="382"/>
      <c r="Z29" s="138"/>
      <c r="AA29" s="138"/>
      <c r="AB29" s="904" t="s">
        <v>839</v>
      </c>
      <c r="AC29" s="138"/>
      <c r="AD29" s="138"/>
      <c r="AE29" s="138"/>
      <c r="AF29" s="892" t="s">
        <v>834</v>
      </c>
      <c r="AG29" s="893"/>
      <c r="AH29" s="893"/>
      <c r="AI29" s="893"/>
      <c r="AJ29" s="893"/>
      <c r="AK29" s="893"/>
      <c r="AL29" s="893"/>
      <c r="AM29" s="894"/>
      <c r="AN29" s="905"/>
      <c r="AO29" s="138"/>
      <c r="AP29" s="138"/>
      <c r="AQ29" s="138"/>
      <c r="AR29" s="138"/>
      <c r="AS29" s="138"/>
      <c r="AT29" s="138"/>
      <c r="AU29" s="138"/>
      <c r="AV29" s="138"/>
      <c r="AW29" s="138"/>
    </row>
    <row r="30" spans="1:49" ht="15" customHeight="1" x14ac:dyDescent="0.25">
      <c r="Z30" s="138"/>
      <c r="AA30" s="138"/>
      <c r="AB30" s="905"/>
      <c r="AC30" s="138"/>
      <c r="AD30" s="138"/>
      <c r="AE30" s="138"/>
      <c r="AF30" s="895"/>
      <c r="AG30" s="896"/>
      <c r="AH30" s="896"/>
      <c r="AI30" s="896"/>
      <c r="AJ30" s="896"/>
      <c r="AK30" s="896"/>
      <c r="AL30" s="896"/>
      <c r="AM30" s="897"/>
      <c r="AN30" s="905"/>
      <c r="AO30" s="138"/>
      <c r="AP30" s="138"/>
      <c r="AQ30" s="138"/>
      <c r="AR30" s="138"/>
      <c r="AS30" s="138"/>
      <c r="AT30" s="138"/>
      <c r="AU30" s="138"/>
      <c r="AV30" s="138"/>
      <c r="AW30" s="138"/>
    </row>
    <row r="31" spans="1:49" ht="21.75" thickBot="1" x14ac:dyDescent="0.4">
      <c r="Z31" s="138"/>
      <c r="AA31" s="138"/>
      <c r="AB31" s="905"/>
      <c r="AC31" s="138"/>
      <c r="AD31" s="138"/>
      <c r="AE31" s="138"/>
      <c r="AF31" s="901">
        <f>COUNTIFS(Datos!S:S,"V1",Datos!AJ:AJ,AF29)</f>
        <v>0</v>
      </c>
      <c r="AG31" s="902"/>
      <c r="AH31" s="902"/>
      <c r="AI31" s="902"/>
      <c r="AJ31" s="902"/>
      <c r="AK31" s="902"/>
      <c r="AL31" s="902"/>
      <c r="AM31" s="903"/>
      <c r="AN31" s="369">
        <f>COUNTIFS(Datos!S:S,"V1",Datos!AJ:AJ,AN25)</f>
        <v>0</v>
      </c>
      <c r="AO31" s="138"/>
      <c r="AP31" s="138"/>
      <c r="AQ31" s="138"/>
      <c r="AR31" s="138"/>
      <c r="AS31" s="138"/>
      <c r="AT31" s="138"/>
      <c r="AU31" s="138"/>
      <c r="AV31" s="138"/>
      <c r="AW31" s="138"/>
    </row>
    <row r="32" spans="1:49" ht="15" customHeight="1" x14ac:dyDescent="0.25">
      <c r="Z32" s="138"/>
      <c r="AA32" s="138"/>
      <c r="AB32" s="905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</row>
    <row r="33" spans="2:49" ht="15" customHeight="1" thickBot="1" x14ac:dyDescent="0.3">
      <c r="Z33" s="138"/>
      <c r="AA33" s="138"/>
      <c r="AB33" s="905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</row>
    <row r="34" spans="2:49" ht="15" customHeight="1" x14ac:dyDescent="0.25">
      <c r="B34" s="672" t="s">
        <v>1</v>
      </c>
      <c r="C34" s="673" t="s">
        <v>887</v>
      </c>
      <c r="Z34" s="908" t="s">
        <v>840</v>
      </c>
      <c r="AA34" s="138"/>
      <c r="AB34" s="905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</row>
    <row r="35" spans="2:49" ht="15.75" customHeight="1" thickBot="1" x14ac:dyDescent="0.3">
      <c r="B35" s="672" t="s">
        <v>16</v>
      </c>
      <c r="C35" s="673" t="s">
        <v>231</v>
      </c>
      <c r="Z35" s="909"/>
      <c r="AA35" s="138"/>
      <c r="AB35" s="905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</row>
    <row r="36" spans="2:49" ht="21.75" thickBot="1" x14ac:dyDescent="0.3">
      <c r="Z36" s="909"/>
      <c r="AA36" s="138"/>
      <c r="AB36" s="385">
        <f>COUNTIFS(Datos!S:S,"V1",Datos!AJ:AJ,AB29)</f>
        <v>0</v>
      </c>
      <c r="AC36" s="138"/>
      <c r="AD36" s="138"/>
      <c r="AE36" s="138"/>
      <c r="AF36" s="892" t="s">
        <v>627</v>
      </c>
      <c r="AG36" s="893"/>
      <c r="AH36" s="893"/>
      <c r="AI36" s="894"/>
      <c r="AJ36" s="892" t="s">
        <v>836</v>
      </c>
      <c r="AK36" s="894"/>
      <c r="AL36" s="910" t="s">
        <v>837</v>
      </c>
      <c r="AM36" s="911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</row>
    <row r="37" spans="2:49" ht="15" customHeight="1" x14ac:dyDescent="0.25">
      <c r="B37" s="672" t="s">
        <v>103</v>
      </c>
      <c r="C37" t="s">
        <v>387</v>
      </c>
      <c r="Z37" s="909"/>
      <c r="AA37" s="138"/>
      <c r="AB37" s="138"/>
      <c r="AC37" s="138"/>
      <c r="AD37" s="138"/>
      <c r="AE37" s="138"/>
      <c r="AF37" s="895"/>
      <c r="AG37" s="896"/>
      <c r="AH37" s="896"/>
      <c r="AI37" s="897"/>
      <c r="AJ37" s="895"/>
      <c r="AK37" s="897"/>
      <c r="AL37" s="912"/>
      <c r="AM37" s="913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</row>
    <row r="38" spans="2:49" ht="21" customHeight="1" thickBot="1" x14ac:dyDescent="0.4">
      <c r="B38" s="136" t="s">
        <v>27</v>
      </c>
      <c r="C38" s="137">
        <v>9</v>
      </c>
      <c r="Z38" s="909"/>
      <c r="AA38" s="138"/>
      <c r="AB38" s="138"/>
      <c r="AC38" s="138"/>
      <c r="AD38" s="138"/>
      <c r="AE38" s="138"/>
      <c r="AF38" s="901">
        <f>COUNTIFS(Datos!S:S,"V1",Datos!AJ:AJ,AF36)</f>
        <v>0</v>
      </c>
      <c r="AG38" s="902"/>
      <c r="AH38" s="902"/>
      <c r="AI38" s="903"/>
      <c r="AJ38" s="901">
        <f>COUNTIFS(Datos!S:S,"V1",Datos!AJ:AJ,AJ36)</f>
        <v>0</v>
      </c>
      <c r="AK38" s="902"/>
      <c r="AL38" s="901">
        <f>COUNTIFS(Datos!S:S,"V1",Datos!AJ:AJ,AL36)</f>
        <v>0</v>
      </c>
      <c r="AM38" s="903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</row>
    <row r="39" spans="2:49" ht="21.75" thickBot="1" x14ac:dyDescent="0.4">
      <c r="B39" s="397" t="s">
        <v>838</v>
      </c>
      <c r="C39" s="137">
        <v>1</v>
      </c>
      <c r="Z39" s="369">
        <f>COUNTIFS(Datos!S:S,"V1",Datos!AJ:AJ,Z34)</f>
        <v>0</v>
      </c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</row>
    <row r="40" spans="2:49" ht="15.75" thickBot="1" x14ac:dyDescent="0.3">
      <c r="B40" s="397" t="s">
        <v>832</v>
      </c>
      <c r="C40" s="137">
        <v>2</v>
      </c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</row>
    <row r="41" spans="2:49" ht="15" customHeight="1" x14ac:dyDescent="0.25">
      <c r="B41" s="397" t="s">
        <v>833</v>
      </c>
      <c r="C41" s="137">
        <v>1</v>
      </c>
      <c r="Z41" s="138"/>
      <c r="AA41" s="138"/>
      <c r="AB41" s="892" t="s">
        <v>29</v>
      </c>
      <c r="AC41" s="893"/>
      <c r="AD41" s="894"/>
      <c r="AE41" s="138"/>
      <c r="AF41" s="892" t="s">
        <v>838</v>
      </c>
      <c r="AG41" s="893"/>
      <c r="AH41" s="893"/>
      <c r="AI41" s="893"/>
      <c r="AJ41" s="893"/>
      <c r="AK41" s="893"/>
      <c r="AL41" s="893"/>
      <c r="AM41" s="894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</row>
    <row r="42" spans="2:49" ht="15" customHeight="1" x14ac:dyDescent="0.25">
      <c r="B42" s="397" t="s">
        <v>29</v>
      </c>
      <c r="C42" s="137">
        <v>2</v>
      </c>
      <c r="Z42" s="138"/>
      <c r="AA42" s="138"/>
      <c r="AB42" s="895"/>
      <c r="AC42" s="896"/>
      <c r="AD42" s="897"/>
      <c r="AE42" s="138"/>
      <c r="AF42" s="895"/>
      <c r="AG42" s="896"/>
      <c r="AH42" s="896"/>
      <c r="AI42" s="896"/>
      <c r="AJ42" s="896"/>
      <c r="AK42" s="896"/>
      <c r="AL42" s="896"/>
      <c r="AM42" s="897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</row>
    <row r="43" spans="2:49" ht="23.25" customHeight="1" thickBot="1" x14ac:dyDescent="0.3">
      <c r="B43" s="397" t="s">
        <v>828</v>
      </c>
      <c r="C43" s="137">
        <v>1</v>
      </c>
      <c r="Z43" s="138"/>
      <c r="AA43" s="138"/>
      <c r="AB43" s="898">
        <f>COUNTIFS(Datos!S:S,"V1",Datos!AJ:AJ,AB41)</f>
        <v>2</v>
      </c>
      <c r="AC43" s="899"/>
      <c r="AD43" s="900"/>
      <c r="AE43" s="138"/>
      <c r="AF43" s="898">
        <f>COUNTIFS(Datos!S:S,"V1",Datos!AJ:AJ,AF41)</f>
        <v>1</v>
      </c>
      <c r="AG43" s="899"/>
      <c r="AH43" s="899"/>
      <c r="AI43" s="899"/>
      <c r="AJ43" s="899"/>
      <c r="AK43" s="899"/>
      <c r="AL43" s="899"/>
      <c r="AM43" s="900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</row>
    <row r="44" spans="2:49" x14ac:dyDescent="0.25">
      <c r="B44" s="397" t="s">
        <v>959</v>
      </c>
      <c r="C44" s="137">
        <v>2</v>
      </c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</row>
    <row r="45" spans="2:49" x14ac:dyDescent="0.25">
      <c r="B45" s="136" t="s">
        <v>26</v>
      </c>
      <c r="C45" s="137">
        <v>3</v>
      </c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</row>
    <row r="46" spans="2:49" x14ac:dyDescent="0.25">
      <c r="B46" s="397" t="s">
        <v>794</v>
      </c>
      <c r="C46" s="137">
        <v>1</v>
      </c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</row>
    <row r="47" spans="2:49" x14ac:dyDescent="0.25">
      <c r="B47" s="397" t="s">
        <v>959</v>
      </c>
      <c r="C47" s="137">
        <v>2</v>
      </c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</row>
    <row r="48" spans="2:49" x14ac:dyDescent="0.25">
      <c r="B48" s="136" t="s">
        <v>25</v>
      </c>
      <c r="C48" s="137">
        <v>1</v>
      </c>
    </row>
    <row r="49" spans="2:3" x14ac:dyDescent="0.25">
      <c r="B49" s="397" t="s">
        <v>959</v>
      </c>
      <c r="C49" s="137">
        <v>1</v>
      </c>
    </row>
    <row r="50" spans="2:3" x14ac:dyDescent="0.25">
      <c r="B50" s="136" t="s">
        <v>31</v>
      </c>
      <c r="C50" s="137">
        <v>2</v>
      </c>
    </row>
    <row r="51" spans="2:3" x14ac:dyDescent="0.25">
      <c r="B51" s="397" t="s">
        <v>959</v>
      </c>
      <c r="C51" s="137">
        <v>2</v>
      </c>
    </row>
    <row r="52" spans="2:3" x14ac:dyDescent="0.25">
      <c r="B52" s="136" t="s">
        <v>104</v>
      </c>
      <c r="C52" s="137">
        <v>15</v>
      </c>
    </row>
  </sheetData>
  <mergeCells count="88">
    <mergeCell ref="H13:K13"/>
    <mergeCell ref="H11:K12"/>
    <mergeCell ref="H15:H16"/>
    <mergeCell ref="J15:J16"/>
    <mergeCell ref="AD13:AN14"/>
    <mergeCell ref="AD15:AN15"/>
    <mergeCell ref="L15:L16"/>
    <mergeCell ref="R12:U12"/>
    <mergeCell ref="R10:U11"/>
    <mergeCell ref="W10:X12"/>
    <mergeCell ref="AE10:AG10"/>
    <mergeCell ref="AE11:AG11"/>
    <mergeCell ref="AI10:AN10"/>
    <mergeCell ref="AI11:AN11"/>
    <mergeCell ref="D28:E28"/>
    <mergeCell ref="P28:S28"/>
    <mergeCell ref="H24:J24"/>
    <mergeCell ref="P24:U24"/>
    <mergeCell ref="L25:L27"/>
    <mergeCell ref="D26:E27"/>
    <mergeCell ref="AI25:AM26"/>
    <mergeCell ref="AI27:AM27"/>
    <mergeCell ref="D19:D20"/>
    <mergeCell ref="F19:F23"/>
    <mergeCell ref="D22:D23"/>
    <mergeCell ref="AB22:AC22"/>
    <mergeCell ref="AB23:AC23"/>
    <mergeCell ref="AD25:AH26"/>
    <mergeCell ref="AD27:AH27"/>
    <mergeCell ref="I19:J20"/>
    <mergeCell ref="I21:J21"/>
    <mergeCell ref="P26:S26"/>
    <mergeCell ref="P23:Q23"/>
    <mergeCell ref="W26:X28"/>
    <mergeCell ref="P27:Q27"/>
    <mergeCell ref="R27:S27"/>
    <mergeCell ref="R23:S23"/>
    <mergeCell ref="T23:U23"/>
    <mergeCell ref="R18:U18"/>
    <mergeCell ref="P21:U22"/>
    <mergeCell ref="R15:U16"/>
    <mergeCell ref="R17:S17"/>
    <mergeCell ref="T17:U17"/>
    <mergeCell ref="P12:P17"/>
    <mergeCell ref="I22:J22"/>
    <mergeCell ref="H23:J23"/>
    <mergeCell ref="B4:M4"/>
    <mergeCell ref="O4:X4"/>
    <mergeCell ref="F6:F16"/>
    <mergeCell ref="H6:H7"/>
    <mergeCell ref="J6:J7"/>
    <mergeCell ref="L6:L7"/>
    <mergeCell ref="P6:P9"/>
    <mergeCell ref="R7:S8"/>
    <mergeCell ref="B6:C7"/>
    <mergeCell ref="B8:C8"/>
    <mergeCell ref="B10:C11"/>
    <mergeCell ref="B14:C15"/>
    <mergeCell ref="B12:C12"/>
    <mergeCell ref="B16:C16"/>
    <mergeCell ref="AD5:AJ5"/>
    <mergeCell ref="AD6:AJ6"/>
    <mergeCell ref="AD7:AJ7"/>
    <mergeCell ref="AD8:AJ8"/>
    <mergeCell ref="AI22:AJ22"/>
    <mergeCell ref="AP17:AP18"/>
    <mergeCell ref="AQ17:AQ18"/>
    <mergeCell ref="AR17:AR18"/>
    <mergeCell ref="Z34:Z38"/>
    <mergeCell ref="AF36:AI37"/>
    <mergeCell ref="AJ36:AK37"/>
    <mergeCell ref="AL36:AM37"/>
    <mergeCell ref="AF38:AI38"/>
    <mergeCell ref="AJ38:AK38"/>
    <mergeCell ref="AL38:AM38"/>
    <mergeCell ref="AI23:AJ23"/>
    <mergeCell ref="AD22:AE22"/>
    <mergeCell ref="AD23:AE23"/>
    <mergeCell ref="AD17:AN18"/>
    <mergeCell ref="AD19:AN19"/>
    <mergeCell ref="AN25:AN30"/>
    <mergeCell ref="AF41:AM42"/>
    <mergeCell ref="AF43:AM43"/>
    <mergeCell ref="AF29:AM30"/>
    <mergeCell ref="AF31:AM31"/>
    <mergeCell ref="AB29:AB35"/>
    <mergeCell ref="AB41:AD42"/>
    <mergeCell ref="AB43:AD43"/>
  </mergeCells>
  <conditionalFormatting sqref="F24 H8">
    <cfRule type="cellIs" dxfId="353" priority="118" operator="greaterThanOrEqual">
      <formula>1</formula>
    </cfRule>
  </conditionalFormatting>
  <conditionalFormatting sqref="F24 H8">
    <cfRule type="cellIs" dxfId="352" priority="117" operator="equal">
      <formula>0</formula>
    </cfRule>
  </conditionalFormatting>
  <conditionalFormatting sqref="D28">
    <cfRule type="cellIs" dxfId="351" priority="104" operator="greaterThanOrEqual">
      <formula>1</formula>
    </cfRule>
  </conditionalFormatting>
  <conditionalFormatting sqref="D28">
    <cfRule type="cellIs" dxfId="350" priority="103" operator="equal">
      <formula>"0"</formula>
    </cfRule>
  </conditionalFormatting>
  <conditionalFormatting sqref="D28">
    <cfRule type="expression" dxfId="349" priority="101">
      <formula>$C$8&gt;=1</formula>
    </cfRule>
    <cfRule type="expression" dxfId="348" priority="102">
      <formula>$C$8=0</formula>
    </cfRule>
  </conditionalFormatting>
  <conditionalFormatting sqref="H8">
    <cfRule type="expression" dxfId="347" priority="99">
      <formula>$C$8&gt;=1</formula>
    </cfRule>
    <cfRule type="expression" dxfId="346" priority="100">
      <formula>$C$8=0</formula>
    </cfRule>
  </conditionalFormatting>
  <conditionalFormatting sqref="J8">
    <cfRule type="cellIs" dxfId="345" priority="98" operator="greaterThanOrEqual">
      <formula>1</formula>
    </cfRule>
  </conditionalFormatting>
  <conditionalFormatting sqref="J8">
    <cfRule type="cellIs" dxfId="344" priority="97" operator="equal">
      <formula>"0"</formula>
    </cfRule>
  </conditionalFormatting>
  <conditionalFormatting sqref="J8">
    <cfRule type="expression" dxfId="343" priority="95">
      <formula>$C$8&gt;=1</formula>
    </cfRule>
    <cfRule type="expression" dxfId="342" priority="96">
      <formula>$C$8=0</formula>
    </cfRule>
  </conditionalFormatting>
  <conditionalFormatting sqref="L8">
    <cfRule type="cellIs" dxfId="341" priority="94" operator="greaterThanOrEqual">
      <formula>1</formula>
    </cfRule>
  </conditionalFormatting>
  <conditionalFormatting sqref="L8">
    <cfRule type="cellIs" dxfId="340" priority="93" operator="equal">
      <formula>"0"</formula>
    </cfRule>
  </conditionalFormatting>
  <conditionalFormatting sqref="L8">
    <cfRule type="expression" dxfId="339" priority="91">
      <formula>$C$8&gt;=1</formula>
    </cfRule>
    <cfRule type="expression" dxfId="338" priority="92">
      <formula>$C$8=0</formula>
    </cfRule>
  </conditionalFormatting>
  <conditionalFormatting sqref="L17">
    <cfRule type="cellIs" dxfId="337" priority="90" operator="greaterThanOrEqual">
      <formula>1</formula>
    </cfRule>
  </conditionalFormatting>
  <conditionalFormatting sqref="L17">
    <cfRule type="cellIs" dxfId="336" priority="89" operator="equal">
      <formula>"0"</formula>
    </cfRule>
  </conditionalFormatting>
  <conditionalFormatting sqref="L17">
    <cfRule type="expression" dxfId="335" priority="87">
      <formula>$C$8&gt;=1</formula>
    </cfRule>
    <cfRule type="expression" dxfId="334" priority="88">
      <formula>$C$8=0</formula>
    </cfRule>
  </conditionalFormatting>
  <conditionalFormatting sqref="J17">
    <cfRule type="cellIs" dxfId="333" priority="86" operator="greaterThanOrEqual">
      <formula>1</formula>
    </cfRule>
  </conditionalFormatting>
  <conditionalFormatting sqref="J17">
    <cfRule type="cellIs" dxfId="332" priority="85" operator="equal">
      <formula>"0"</formula>
    </cfRule>
  </conditionalFormatting>
  <conditionalFormatting sqref="J17">
    <cfRule type="expression" dxfId="331" priority="83">
      <formula>$C$8&gt;=1</formula>
    </cfRule>
    <cfRule type="expression" dxfId="330" priority="84">
      <formula>$C$8=0</formula>
    </cfRule>
  </conditionalFormatting>
  <conditionalFormatting sqref="H17">
    <cfRule type="cellIs" dxfId="329" priority="82" operator="greaterThanOrEqual">
      <formula>1</formula>
    </cfRule>
  </conditionalFormatting>
  <conditionalFormatting sqref="H17">
    <cfRule type="cellIs" dxfId="328" priority="81" operator="equal">
      <formula>"0"</formula>
    </cfRule>
  </conditionalFormatting>
  <conditionalFormatting sqref="H17">
    <cfRule type="expression" dxfId="327" priority="79">
      <formula>$C$8&gt;=1</formula>
    </cfRule>
    <cfRule type="expression" dxfId="326" priority="80">
      <formula>$C$8=0</formula>
    </cfRule>
  </conditionalFormatting>
  <conditionalFormatting sqref="H24">
    <cfRule type="cellIs" dxfId="325" priority="72" operator="greaterThanOrEqual">
      <formula>1</formula>
    </cfRule>
  </conditionalFormatting>
  <conditionalFormatting sqref="H24">
    <cfRule type="cellIs" dxfId="324" priority="71" operator="equal">
      <formula>0</formula>
    </cfRule>
  </conditionalFormatting>
  <conditionalFormatting sqref="P24">
    <cfRule type="cellIs" dxfId="323" priority="70" operator="greaterThanOrEqual">
      <formula>1</formula>
    </cfRule>
  </conditionalFormatting>
  <conditionalFormatting sqref="P24">
    <cfRule type="cellIs" dxfId="322" priority="69" operator="equal">
      <formula>0</formula>
    </cfRule>
  </conditionalFormatting>
  <conditionalFormatting sqref="P28">
    <cfRule type="cellIs" dxfId="321" priority="68" operator="greaterThanOrEqual">
      <formula>1</formula>
    </cfRule>
  </conditionalFormatting>
  <conditionalFormatting sqref="P28">
    <cfRule type="cellIs" dxfId="320" priority="67" operator="equal">
      <formula>0</formula>
    </cfRule>
  </conditionalFormatting>
  <conditionalFormatting sqref="B8">
    <cfRule type="cellIs" dxfId="319" priority="66" operator="greaterThanOrEqual">
      <formula>1</formula>
    </cfRule>
  </conditionalFormatting>
  <conditionalFormatting sqref="B8">
    <cfRule type="cellIs" dxfId="318" priority="65" operator="equal">
      <formula>0</formula>
    </cfRule>
  </conditionalFormatting>
  <conditionalFormatting sqref="B8">
    <cfRule type="expression" dxfId="317" priority="63">
      <formula>$C$8&gt;=1</formula>
    </cfRule>
    <cfRule type="expression" dxfId="316" priority="64">
      <formula>$C$8=0</formula>
    </cfRule>
  </conditionalFormatting>
  <conditionalFormatting sqref="B12">
    <cfRule type="cellIs" dxfId="315" priority="62" operator="greaterThanOrEqual">
      <formula>1</formula>
    </cfRule>
  </conditionalFormatting>
  <conditionalFormatting sqref="B12">
    <cfRule type="cellIs" dxfId="314" priority="61" operator="equal">
      <formula>0</formula>
    </cfRule>
  </conditionalFormatting>
  <conditionalFormatting sqref="F17">
    <cfRule type="cellIs" dxfId="313" priority="60" operator="greaterThanOrEqual">
      <formula>1</formula>
    </cfRule>
  </conditionalFormatting>
  <conditionalFormatting sqref="F17">
    <cfRule type="cellIs" dxfId="312" priority="59" operator="equal">
      <formula>0</formula>
    </cfRule>
  </conditionalFormatting>
  <conditionalFormatting sqref="H13">
    <cfRule type="cellIs" dxfId="311" priority="58" operator="greaterThanOrEqual">
      <formula>1</formula>
    </cfRule>
  </conditionalFormatting>
  <conditionalFormatting sqref="H13">
    <cfRule type="cellIs" dxfId="310" priority="57" operator="equal">
      <formula>"0"</formula>
    </cfRule>
  </conditionalFormatting>
  <conditionalFormatting sqref="H13">
    <cfRule type="expression" dxfId="309" priority="55">
      <formula>$C$8&gt;=1</formula>
    </cfRule>
    <cfRule type="expression" dxfId="308" priority="56">
      <formula>$C$8=0</formula>
    </cfRule>
  </conditionalFormatting>
  <conditionalFormatting sqref="R18">
    <cfRule type="cellIs" dxfId="307" priority="54" operator="greaterThanOrEqual">
      <formula>1</formula>
    </cfRule>
  </conditionalFormatting>
  <conditionalFormatting sqref="R18">
    <cfRule type="cellIs" dxfId="306" priority="53" operator="equal">
      <formula>0</formula>
    </cfRule>
  </conditionalFormatting>
  <conditionalFormatting sqref="AD8">
    <cfRule type="cellIs" dxfId="305" priority="52" operator="greaterThanOrEqual">
      <formula>1</formula>
    </cfRule>
  </conditionalFormatting>
  <conditionalFormatting sqref="AD8">
    <cfRule type="cellIs" dxfId="304" priority="51" operator="equal">
      <formula>0</formula>
    </cfRule>
  </conditionalFormatting>
  <conditionalFormatting sqref="AE11">
    <cfRule type="cellIs" dxfId="303" priority="50" operator="greaterThanOrEqual">
      <formula>1</formula>
    </cfRule>
  </conditionalFormatting>
  <conditionalFormatting sqref="AE11">
    <cfRule type="cellIs" dxfId="302" priority="49" operator="equal">
      <formula>0</formula>
    </cfRule>
  </conditionalFormatting>
  <conditionalFormatting sqref="AI11">
    <cfRule type="cellIs" dxfId="301" priority="48" operator="greaterThanOrEqual">
      <formula>1</formula>
    </cfRule>
  </conditionalFormatting>
  <conditionalFormatting sqref="AI11">
    <cfRule type="cellIs" dxfId="300" priority="47" operator="equal">
      <formula>0</formula>
    </cfRule>
  </conditionalFormatting>
  <conditionalFormatting sqref="AD6">
    <cfRule type="cellIs" dxfId="299" priority="46" operator="greaterThanOrEqual">
      <formula>1</formula>
    </cfRule>
  </conditionalFormatting>
  <conditionalFormatting sqref="AD6">
    <cfRule type="cellIs" dxfId="298" priority="45" operator="equal">
      <formula>0</formula>
    </cfRule>
  </conditionalFormatting>
  <conditionalFormatting sqref="AD15">
    <cfRule type="cellIs" dxfId="297" priority="44" operator="greaterThanOrEqual">
      <formula>1</formula>
    </cfRule>
  </conditionalFormatting>
  <conditionalFormatting sqref="AD15">
    <cfRule type="cellIs" dxfId="296" priority="43" operator="equal">
      <formula>0</formula>
    </cfRule>
  </conditionalFormatting>
  <conditionalFormatting sqref="AD19">
    <cfRule type="cellIs" dxfId="295" priority="42" operator="greaterThanOrEqual">
      <formula>1</formula>
    </cfRule>
  </conditionalFormatting>
  <conditionalFormatting sqref="AD19">
    <cfRule type="cellIs" dxfId="294" priority="41" operator="equal">
      <formula>0</formula>
    </cfRule>
  </conditionalFormatting>
  <conditionalFormatting sqref="AI23">
    <cfRule type="cellIs" dxfId="293" priority="40" operator="greaterThanOrEqual">
      <formula>1</formula>
    </cfRule>
  </conditionalFormatting>
  <conditionalFormatting sqref="AI23">
    <cfRule type="cellIs" dxfId="292" priority="39" operator="equal">
      <formula>0</formula>
    </cfRule>
  </conditionalFormatting>
  <conditionalFormatting sqref="AD23">
    <cfRule type="cellIs" dxfId="291" priority="38" operator="greaterThanOrEqual">
      <formula>1</formula>
    </cfRule>
  </conditionalFormatting>
  <conditionalFormatting sqref="AD23">
    <cfRule type="cellIs" dxfId="290" priority="37" operator="equal">
      <formula>0</formula>
    </cfRule>
  </conditionalFormatting>
  <conditionalFormatting sqref="AB23">
    <cfRule type="cellIs" dxfId="289" priority="36" operator="greaterThanOrEqual">
      <formula>1</formula>
    </cfRule>
  </conditionalFormatting>
  <conditionalFormatting sqref="AB23">
    <cfRule type="cellIs" dxfId="288" priority="35" operator="equal">
      <formula>0</formula>
    </cfRule>
  </conditionalFormatting>
  <conditionalFormatting sqref="AD27">
    <cfRule type="cellIs" dxfId="287" priority="32" operator="greaterThanOrEqual">
      <formula>1</formula>
    </cfRule>
  </conditionalFormatting>
  <conditionalFormatting sqref="AD27">
    <cfRule type="cellIs" dxfId="286" priority="31" operator="equal">
      <formula>0</formula>
    </cfRule>
  </conditionalFormatting>
  <conditionalFormatting sqref="AI27">
    <cfRule type="cellIs" dxfId="285" priority="30" operator="greaterThanOrEqual">
      <formula>1</formula>
    </cfRule>
  </conditionalFormatting>
  <conditionalFormatting sqref="AI27">
    <cfRule type="cellIs" dxfId="284" priority="29" operator="equal">
      <formula>0</formula>
    </cfRule>
  </conditionalFormatting>
  <conditionalFormatting sqref="AN31">
    <cfRule type="cellIs" dxfId="283" priority="28" operator="greaterThanOrEqual">
      <formula>1</formula>
    </cfRule>
  </conditionalFormatting>
  <conditionalFormatting sqref="AN31">
    <cfRule type="cellIs" dxfId="282" priority="27" operator="equal">
      <formula>0</formula>
    </cfRule>
  </conditionalFormatting>
  <conditionalFormatting sqref="AF31">
    <cfRule type="cellIs" dxfId="281" priority="26" operator="greaterThanOrEqual">
      <formula>1</formula>
    </cfRule>
  </conditionalFormatting>
  <conditionalFormatting sqref="AF31">
    <cfRule type="cellIs" dxfId="280" priority="25" operator="equal">
      <formula>0</formula>
    </cfRule>
  </conditionalFormatting>
  <conditionalFormatting sqref="AF38">
    <cfRule type="cellIs" dxfId="279" priority="24" operator="greaterThanOrEqual">
      <formula>1</formula>
    </cfRule>
  </conditionalFormatting>
  <conditionalFormatting sqref="AF38">
    <cfRule type="cellIs" dxfId="278" priority="23" operator="equal">
      <formula>0</formula>
    </cfRule>
  </conditionalFormatting>
  <conditionalFormatting sqref="AJ38">
    <cfRule type="cellIs" dxfId="277" priority="22" operator="greaterThanOrEqual">
      <formula>1</formula>
    </cfRule>
  </conditionalFormatting>
  <conditionalFormatting sqref="AJ38">
    <cfRule type="cellIs" dxfId="276" priority="21" operator="equal">
      <formula>0</formula>
    </cfRule>
  </conditionalFormatting>
  <conditionalFormatting sqref="AL38">
    <cfRule type="cellIs" dxfId="275" priority="20" operator="greaterThanOrEqual">
      <formula>1</formula>
    </cfRule>
  </conditionalFormatting>
  <conditionalFormatting sqref="AL38">
    <cfRule type="cellIs" dxfId="274" priority="19" operator="equal">
      <formula>0</formula>
    </cfRule>
  </conditionalFormatting>
  <conditionalFormatting sqref="AF43">
    <cfRule type="cellIs" dxfId="273" priority="18" operator="greaterThanOrEqual">
      <formula>1</formula>
    </cfRule>
  </conditionalFormatting>
  <conditionalFormatting sqref="AF43">
    <cfRule type="cellIs" dxfId="272" priority="17" operator="equal">
      <formula>0</formula>
    </cfRule>
  </conditionalFormatting>
  <conditionalFormatting sqref="AB36">
    <cfRule type="cellIs" dxfId="271" priority="16" operator="greaterThanOrEqual">
      <formula>1</formula>
    </cfRule>
  </conditionalFormatting>
  <conditionalFormatting sqref="AB36">
    <cfRule type="cellIs" dxfId="270" priority="15" operator="equal">
      <formula>0</formula>
    </cfRule>
  </conditionalFormatting>
  <conditionalFormatting sqref="Z39">
    <cfRule type="cellIs" dxfId="269" priority="14" operator="greaterThanOrEqual">
      <formula>1</formula>
    </cfRule>
  </conditionalFormatting>
  <conditionalFormatting sqref="Z39">
    <cfRule type="cellIs" dxfId="268" priority="13" operator="equal">
      <formula>0</formula>
    </cfRule>
  </conditionalFormatting>
  <conditionalFormatting sqref="AP19">
    <cfRule type="cellIs" dxfId="267" priority="12" operator="greaterThanOrEqual">
      <formula>1</formula>
    </cfRule>
  </conditionalFormatting>
  <conditionalFormatting sqref="AP19">
    <cfRule type="cellIs" dxfId="266" priority="11" operator="equal">
      <formula>0</formula>
    </cfRule>
  </conditionalFormatting>
  <conditionalFormatting sqref="AQ19">
    <cfRule type="cellIs" dxfId="265" priority="10" operator="greaterThanOrEqual">
      <formula>1</formula>
    </cfRule>
  </conditionalFormatting>
  <conditionalFormatting sqref="AQ19">
    <cfRule type="cellIs" dxfId="264" priority="9" operator="equal">
      <formula>0</formula>
    </cfRule>
  </conditionalFormatting>
  <conditionalFormatting sqref="AR19">
    <cfRule type="cellIs" dxfId="263" priority="8" operator="greaterThanOrEqual">
      <formula>1</formula>
    </cfRule>
  </conditionalFormatting>
  <conditionalFormatting sqref="AR19">
    <cfRule type="cellIs" dxfId="262" priority="7" operator="equal">
      <formula>0</formula>
    </cfRule>
  </conditionalFormatting>
  <conditionalFormatting sqref="AS19">
    <cfRule type="cellIs" dxfId="261" priority="6" operator="greaterThanOrEqual">
      <formula>1</formula>
    </cfRule>
  </conditionalFormatting>
  <conditionalFormatting sqref="AS19">
    <cfRule type="cellIs" dxfId="260" priority="5" operator="equal">
      <formula>0</formula>
    </cfRule>
  </conditionalFormatting>
  <conditionalFormatting sqref="R12">
    <cfRule type="cellIs" dxfId="259" priority="4" operator="greaterThanOrEqual">
      <formula>1</formula>
    </cfRule>
  </conditionalFormatting>
  <conditionalFormatting sqref="R12">
    <cfRule type="cellIs" dxfId="258" priority="3" operator="equal">
      <formula>0</formula>
    </cfRule>
  </conditionalFormatting>
  <conditionalFormatting sqref="AB43">
    <cfRule type="cellIs" dxfId="257" priority="2" operator="greaterThanOrEqual">
      <formula>1</formula>
    </cfRule>
  </conditionalFormatting>
  <conditionalFormatting sqref="AB43">
    <cfRule type="cellIs" dxfId="256" priority="1" operator="equal">
      <formula>0</formula>
    </cfRule>
  </conditionalFormatting>
  <pageMargins left="0.7" right="0.7" top="0.75" bottom="0.75" header="0.3" footer="0.3"/>
  <pageSetup paperSize="9" orientation="portrait" r:id="rId2"/>
  <headerFooter>
    <oddFooter>&amp;R&amp;1#&amp;"Arial"&amp;10&amp;K000000Confidential C</oddFooter>
  </headerFooter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theme="0" tint="-0.34998626667073579"/>
  </sheetPr>
  <dimension ref="A1:IO71"/>
  <sheetViews>
    <sheetView showGridLines="0" topLeftCell="A43" zoomScale="70" zoomScaleNormal="70" workbookViewId="0">
      <selection activeCell="HU6" sqref="HU6"/>
    </sheetView>
  </sheetViews>
  <sheetFormatPr baseColWidth="10" defaultColWidth="11.42578125" defaultRowHeight="15" outlineLevelCol="1" x14ac:dyDescent="0.25"/>
  <cols>
    <col min="1" max="1" width="20" style="65" bestFit="1" customWidth="1"/>
    <col min="2" max="2" width="12.7109375" style="65" customWidth="1"/>
    <col min="3" max="3" width="8.7109375" style="65" bestFit="1" customWidth="1"/>
    <col min="4" max="4" width="8.28515625" style="65" customWidth="1"/>
    <col min="5" max="5" width="8.28515625" style="65" bestFit="1" customWidth="1"/>
    <col min="6" max="6" width="8.28515625" style="65" customWidth="1"/>
    <col min="7" max="7" width="9.28515625" style="65" bestFit="1" customWidth="1"/>
    <col min="8" max="15" width="8.28515625" style="65" customWidth="1"/>
    <col min="16" max="17" width="8.28515625" style="65" hidden="1" customWidth="1" outlineLevel="1"/>
    <col min="18" max="20" width="6.7109375" style="65" hidden="1" customWidth="1" outlineLevel="1"/>
    <col min="21" max="21" width="8.7109375" style="65" hidden="1" customWidth="1" outlineLevel="1"/>
    <col min="22" max="25" width="9.28515625" style="65" hidden="1" customWidth="1" outlineLevel="1"/>
    <col min="26" max="26" width="8.28515625" style="65" hidden="1" customWidth="1" outlineLevel="1"/>
    <col min="27" max="28" width="9.28515625" style="65" hidden="1" customWidth="1" outlineLevel="1"/>
    <col min="29" max="29" width="9.28515625" style="65" hidden="1" customWidth="1" outlineLevel="1" collapsed="1"/>
    <col min="30" max="32" width="9.28515625" style="65" hidden="1" customWidth="1" outlineLevel="1"/>
    <col min="33" max="33" width="9.28515625" style="65" hidden="1" customWidth="1" outlineLevel="1" collapsed="1"/>
    <col min="34" max="50" width="9.28515625" style="65" hidden="1" customWidth="1" outlineLevel="1"/>
    <col min="51" max="51" width="9.28515625" style="65" hidden="1" customWidth="1" outlineLevel="1" collapsed="1"/>
    <col min="52" max="54" width="9.28515625" style="65" hidden="1" customWidth="1" outlineLevel="1"/>
    <col min="55" max="55" width="9.28515625" style="65" hidden="1" customWidth="1" outlineLevel="1" collapsed="1"/>
    <col min="56" max="59" width="9.28515625" style="65" hidden="1" customWidth="1" outlineLevel="1"/>
    <col min="60" max="60" width="9.28515625" style="65" customWidth="1" outlineLevel="1" collapsed="1"/>
    <col min="61" max="63" width="9.28515625" style="65" customWidth="1" outlineLevel="1"/>
    <col min="64" max="67" width="9.28515625" style="65" customWidth="1"/>
    <col min="68" max="68" width="3.85546875" style="65" customWidth="1"/>
    <col min="69" max="73" width="9.28515625" style="65" hidden="1" customWidth="1" outlineLevel="1"/>
    <col min="74" max="75" width="8.140625" style="65" hidden="1" customWidth="1" outlineLevel="1"/>
    <col min="76" max="76" width="7.85546875" style="65" hidden="1" customWidth="1" outlineLevel="1"/>
    <col min="77" max="77" width="7.28515625" style="65" hidden="1" customWidth="1" outlineLevel="1"/>
    <col min="78" max="78" width="7.140625" style="65" hidden="1" customWidth="1" outlineLevel="1"/>
    <col min="79" max="80" width="8.140625" style="65" hidden="1" customWidth="1" outlineLevel="1"/>
    <col min="81" max="81" width="7.85546875" style="65" hidden="1" customWidth="1" outlineLevel="1"/>
    <col min="82" max="82" width="7.28515625" style="65" hidden="1" customWidth="1" outlineLevel="1"/>
    <col min="83" max="83" width="7.140625" style="65" hidden="1" customWidth="1" outlineLevel="1"/>
    <col min="84" max="84" width="8.28515625" style="65" hidden="1" customWidth="1" outlineLevel="1"/>
    <col min="85" max="85" width="8.140625" style="65" hidden="1" customWidth="1" outlineLevel="1"/>
    <col min="86" max="86" width="7.85546875" style="65" hidden="1" customWidth="1" outlineLevel="1"/>
    <col min="87" max="87" width="7.28515625" style="65" hidden="1" customWidth="1" outlineLevel="1"/>
    <col min="88" max="88" width="7.140625" style="65" hidden="1" customWidth="1" outlineLevel="1"/>
    <col min="89" max="89" width="9.28515625" style="65" hidden="1" customWidth="1" outlineLevel="1"/>
    <col min="90" max="90" width="8.140625" style="65" hidden="1" customWidth="1" outlineLevel="1"/>
    <col min="91" max="91" width="7.85546875" style="65" hidden="1" customWidth="1" outlineLevel="1"/>
    <col min="92" max="92" width="7.28515625" style="65" hidden="1" customWidth="1" outlineLevel="1"/>
    <col min="93" max="93" width="7.140625" style="65" hidden="1" customWidth="1" outlineLevel="1"/>
    <col min="94" max="94" width="7.85546875" style="65" hidden="1" customWidth="1" outlineLevel="1"/>
    <col min="95" max="95" width="8.140625" style="65" hidden="1" customWidth="1" outlineLevel="1"/>
    <col min="96" max="96" width="7.85546875" style="65" hidden="1" customWidth="1" outlineLevel="1"/>
    <col min="97" max="97" width="7.28515625" style="65" hidden="1" customWidth="1" outlineLevel="1"/>
    <col min="98" max="98" width="7.140625" style="65" hidden="1" customWidth="1" outlineLevel="1"/>
    <col min="99" max="100" width="9.28515625" style="65" hidden="1" customWidth="1" outlineLevel="1"/>
    <col min="101" max="101" width="7.85546875" style="65" hidden="1" customWidth="1" outlineLevel="1"/>
    <col min="102" max="102" width="7.28515625" style="65" hidden="1" customWidth="1" outlineLevel="1"/>
    <col min="103" max="103" width="7.140625" style="65" hidden="1" customWidth="1" outlineLevel="1"/>
    <col min="104" max="105" width="8.140625" style="65" hidden="1" customWidth="1" outlineLevel="1"/>
    <col min="106" max="106" width="7.85546875" style="65" hidden="1" customWidth="1" outlineLevel="1"/>
    <col min="107" max="107" width="7.28515625" style="65" hidden="1" customWidth="1" outlineLevel="1"/>
    <col min="108" max="108" width="7.140625" style="65" hidden="1" customWidth="1" outlineLevel="1"/>
    <col min="109" max="109" width="8.140625" style="65" hidden="1" customWidth="1" outlineLevel="1" collapsed="1"/>
    <col min="110" max="110" width="8.140625" style="65" hidden="1" customWidth="1" outlineLevel="1"/>
    <col min="111" max="111" width="7.85546875" style="65" hidden="1" customWidth="1" outlineLevel="1"/>
    <col min="112" max="112" width="7.28515625" style="65" hidden="1" customWidth="1" outlineLevel="1"/>
    <col min="113" max="113" width="7.140625" style="65" hidden="1" customWidth="1" outlineLevel="1"/>
    <col min="114" max="115" width="8.140625" style="65" hidden="1" customWidth="1" outlineLevel="1"/>
    <col min="116" max="116" width="7.85546875" style="65" hidden="1" customWidth="1" outlineLevel="1"/>
    <col min="117" max="117" width="7.28515625" style="65" hidden="1" customWidth="1" outlineLevel="1"/>
    <col min="118" max="118" width="7.140625" style="65" hidden="1" customWidth="1" outlineLevel="1"/>
    <col min="119" max="120" width="8.140625" style="65" hidden="1" customWidth="1" outlineLevel="1"/>
    <col min="121" max="121" width="7.85546875" style="65" hidden="1" customWidth="1" outlineLevel="1"/>
    <col min="122" max="122" width="7.28515625" style="65" hidden="1" customWidth="1" outlineLevel="1"/>
    <col min="123" max="123" width="7.140625" style="65" hidden="1" customWidth="1" outlineLevel="1"/>
    <col min="124" max="125" width="8.140625" style="65" hidden="1" customWidth="1" outlineLevel="1"/>
    <col min="126" max="126" width="7.85546875" style="65" hidden="1" customWidth="1" outlineLevel="1"/>
    <col min="127" max="127" width="7.28515625" style="65" hidden="1" customWidth="1" outlineLevel="1"/>
    <col min="128" max="128" width="7.140625" style="65" hidden="1" customWidth="1" outlineLevel="1"/>
    <col min="129" max="129" width="8.140625" style="65" hidden="1" customWidth="1" outlineLevel="1" collapsed="1"/>
    <col min="130" max="130" width="8.140625" style="65" hidden="1" customWidth="1" outlineLevel="1"/>
    <col min="131" max="131" width="7.85546875" style="65" hidden="1" customWidth="1" outlineLevel="1"/>
    <col min="132" max="132" width="7.28515625" style="65" hidden="1" customWidth="1" outlineLevel="1"/>
    <col min="133" max="133" width="7.140625" style="65" hidden="1" customWidth="1" outlineLevel="1"/>
    <col min="134" max="135" width="8.140625" style="65" hidden="1" customWidth="1" outlineLevel="1"/>
    <col min="136" max="136" width="7.85546875" style="65" hidden="1" customWidth="1" outlineLevel="1"/>
    <col min="137" max="137" width="7.28515625" style="65" hidden="1" customWidth="1" outlineLevel="1"/>
    <col min="138" max="138" width="7.140625" style="65" hidden="1" customWidth="1" outlineLevel="1"/>
    <col min="139" max="139" width="8.140625" style="65" hidden="1" customWidth="1" outlineLevel="1" collapsed="1"/>
    <col min="140" max="140" width="8.140625" style="65" hidden="1" customWidth="1" outlineLevel="1"/>
    <col min="141" max="141" width="7.85546875" style="65" hidden="1" customWidth="1" outlineLevel="1"/>
    <col min="142" max="142" width="7.28515625" style="65" hidden="1" customWidth="1" outlineLevel="1"/>
    <col min="143" max="143" width="7.140625" style="65" hidden="1" customWidth="1" outlineLevel="1"/>
    <col min="144" max="144" width="8.140625" style="65" hidden="1" customWidth="1" outlineLevel="1" collapsed="1"/>
    <col min="145" max="145" width="8.140625" style="65" hidden="1" customWidth="1" outlineLevel="1"/>
    <col min="146" max="146" width="7.85546875" style="65" hidden="1" customWidth="1" outlineLevel="1"/>
    <col min="147" max="147" width="7.28515625" style="65" hidden="1" customWidth="1" outlineLevel="1"/>
    <col min="148" max="148" width="7.140625" style="65" hidden="1" customWidth="1" outlineLevel="1"/>
    <col min="149" max="149" width="8.140625" style="65" hidden="1" customWidth="1" outlineLevel="1" collapsed="1"/>
    <col min="150" max="150" width="8.140625" style="65" hidden="1" customWidth="1" outlineLevel="1"/>
    <col min="151" max="151" width="7.85546875" style="65" hidden="1" customWidth="1" outlineLevel="1"/>
    <col min="152" max="152" width="7.28515625" style="65" hidden="1" customWidth="1" outlineLevel="1"/>
    <col min="153" max="153" width="7.140625" style="65" hidden="1" customWidth="1" outlineLevel="1"/>
    <col min="154" max="154" width="8.140625" style="65" hidden="1" customWidth="1" outlineLevel="1" collapsed="1"/>
    <col min="155" max="155" width="8.140625" style="65" hidden="1" customWidth="1" outlineLevel="1"/>
    <col min="156" max="156" width="7.85546875" style="65" hidden="1" customWidth="1" outlineLevel="1"/>
    <col min="157" max="157" width="7.28515625" style="65" hidden="1" customWidth="1" outlineLevel="1"/>
    <col min="158" max="158" width="7.140625" style="65" hidden="1" customWidth="1" outlineLevel="1"/>
    <col min="159" max="159" width="8.140625" style="65" hidden="1" customWidth="1" outlineLevel="1" collapsed="1"/>
    <col min="160" max="160" width="8.140625" style="65" hidden="1" customWidth="1" outlineLevel="1"/>
    <col min="161" max="161" width="7.85546875" style="65" hidden="1" customWidth="1" outlineLevel="1"/>
    <col min="162" max="162" width="7.28515625" style="65" hidden="1" customWidth="1" outlineLevel="1"/>
    <col min="163" max="163" width="7.140625" style="65" hidden="1" customWidth="1" outlineLevel="1"/>
    <col min="164" max="165" width="8.140625" style="65" hidden="1" customWidth="1" outlineLevel="1"/>
    <col min="166" max="166" width="7.85546875" style="65" hidden="1" customWidth="1" outlineLevel="1"/>
    <col min="167" max="167" width="7.28515625" style="65" hidden="1" customWidth="1" outlineLevel="1"/>
    <col min="168" max="168" width="7.140625" style="65" hidden="1" customWidth="1" outlineLevel="1"/>
    <col min="169" max="169" width="8.140625" style="65" hidden="1" customWidth="1" outlineLevel="1" collapsed="1"/>
    <col min="170" max="170" width="8.140625" style="65" hidden="1" customWidth="1" outlineLevel="1"/>
    <col min="171" max="171" width="7.85546875" style="65" hidden="1" customWidth="1" outlineLevel="1"/>
    <col min="172" max="172" width="7.28515625" style="65" hidden="1" customWidth="1" outlineLevel="1"/>
    <col min="173" max="173" width="7.140625" style="65" hidden="1" customWidth="1" outlineLevel="1"/>
    <col min="174" max="174" width="8.140625" style="65" hidden="1" customWidth="1" outlineLevel="1" collapsed="1"/>
    <col min="175" max="175" width="8.140625" style="65" hidden="1" customWidth="1" outlineLevel="1"/>
    <col min="176" max="176" width="7.85546875" style="65" hidden="1" customWidth="1" outlineLevel="1"/>
    <col min="177" max="177" width="7.28515625" style="65" hidden="1" customWidth="1" outlineLevel="1"/>
    <col min="178" max="178" width="7.140625" style="65" hidden="1" customWidth="1" outlineLevel="1"/>
    <col min="179" max="179" width="8.140625" style="65" hidden="1" customWidth="1" outlineLevel="1" collapsed="1"/>
    <col min="180" max="180" width="8.140625" style="65" hidden="1" customWidth="1" outlineLevel="1"/>
    <col min="181" max="181" width="7.85546875" style="65" hidden="1" customWidth="1" outlineLevel="1"/>
    <col min="182" max="182" width="7.28515625" style="65" hidden="1" customWidth="1" outlineLevel="1"/>
    <col min="183" max="183" width="7.140625" style="65" hidden="1" customWidth="1" outlineLevel="1"/>
    <col min="184" max="184" width="8.140625" style="65" hidden="1" customWidth="1" outlineLevel="1" collapsed="1"/>
    <col min="185" max="185" width="8.140625" style="65" hidden="1" customWidth="1" outlineLevel="1"/>
    <col min="186" max="186" width="7.85546875" style="65" hidden="1" customWidth="1" outlineLevel="1"/>
    <col min="187" max="187" width="7.28515625" style="65" hidden="1" customWidth="1" outlineLevel="1"/>
    <col min="188" max="188" width="7.140625" style="65" hidden="1" customWidth="1" outlineLevel="1"/>
    <col min="189" max="189" width="8.140625" style="65" hidden="1" customWidth="1" outlineLevel="1" collapsed="1"/>
    <col min="190" max="190" width="8.140625" style="65" hidden="1" customWidth="1" outlineLevel="1"/>
    <col min="191" max="191" width="7.85546875" style="65" hidden="1" customWidth="1" outlineLevel="1"/>
    <col min="192" max="192" width="7.28515625" style="65" hidden="1" customWidth="1" outlineLevel="1"/>
    <col min="193" max="193" width="7.140625" style="65" hidden="1" customWidth="1" outlineLevel="1"/>
    <col min="194" max="194" width="8.140625" style="65" hidden="1" customWidth="1" outlineLevel="1" collapsed="1"/>
    <col min="195" max="195" width="8.140625" style="65" hidden="1" customWidth="1" outlineLevel="1"/>
    <col min="196" max="196" width="7.85546875" style="65" hidden="1" customWidth="1" outlineLevel="1"/>
    <col min="197" max="197" width="7.28515625" style="65" hidden="1" customWidth="1" outlineLevel="1"/>
    <col min="198" max="198" width="7.140625" style="65" hidden="1" customWidth="1" outlineLevel="1"/>
    <col min="199" max="199" width="8.140625" style="65" hidden="1" customWidth="1" outlineLevel="1" collapsed="1"/>
    <col min="200" max="200" width="8.140625" style="65" hidden="1" customWidth="1" outlineLevel="1"/>
    <col min="201" max="201" width="7.85546875" style="65" hidden="1" customWidth="1" outlineLevel="1"/>
    <col min="202" max="202" width="7.28515625" style="65" hidden="1" customWidth="1" outlineLevel="1"/>
    <col min="203" max="203" width="7.140625" style="65" hidden="1" customWidth="1" outlineLevel="1"/>
    <col min="204" max="204" width="8.140625" style="65" hidden="1" customWidth="1" outlineLevel="1" collapsed="1"/>
    <col min="205" max="205" width="8.140625" style="65" hidden="1" customWidth="1" outlineLevel="1"/>
    <col min="206" max="206" width="7.85546875" style="65" hidden="1" customWidth="1" outlineLevel="1"/>
    <col min="207" max="207" width="7.28515625" style="65" hidden="1" customWidth="1" outlineLevel="1"/>
    <col min="208" max="208" width="7.140625" style="65" hidden="1" customWidth="1" outlineLevel="1"/>
    <col min="209" max="209" width="8.140625" style="65" hidden="1" customWidth="1" outlineLevel="1" collapsed="1"/>
    <col min="210" max="210" width="8.140625" style="65" hidden="1" customWidth="1" outlineLevel="1"/>
    <col min="211" max="211" width="7.85546875" style="65" hidden="1" customWidth="1" outlineLevel="1"/>
    <col min="212" max="212" width="7.28515625" style="65" hidden="1" customWidth="1" outlineLevel="1"/>
    <col min="213" max="213" width="7.140625" style="65" hidden="1" customWidth="1" outlineLevel="1"/>
    <col min="214" max="214" width="8.140625" style="65" hidden="1" customWidth="1" outlineLevel="1" collapsed="1"/>
    <col min="215" max="215" width="8.140625" style="65" hidden="1" customWidth="1" outlineLevel="1"/>
    <col min="216" max="216" width="7.85546875" style="65" hidden="1" customWidth="1" outlineLevel="1"/>
    <col min="217" max="217" width="7.28515625" style="65" hidden="1" customWidth="1" outlineLevel="1"/>
    <col min="218" max="218" width="7.140625" style="65" hidden="1" customWidth="1" outlineLevel="1"/>
    <col min="219" max="219" width="8.140625" style="65" hidden="1" customWidth="1" outlineLevel="1" collapsed="1"/>
    <col min="220" max="220" width="8.140625" style="65" hidden="1" customWidth="1" outlineLevel="1"/>
    <col min="221" max="221" width="7.85546875" style="65" hidden="1" customWidth="1" outlineLevel="1"/>
    <col min="222" max="222" width="7.28515625" style="65" hidden="1" customWidth="1" outlineLevel="1"/>
    <col min="223" max="223" width="7.140625" style="65" hidden="1" customWidth="1" outlineLevel="1"/>
    <col min="224" max="224" width="8.140625" style="65" customWidth="1" collapsed="1"/>
    <col min="225" max="225" width="8.140625" style="65" customWidth="1"/>
    <col min="226" max="226" width="7.85546875" style="65" customWidth="1"/>
    <col min="227" max="227" width="7.28515625" style="65" customWidth="1"/>
    <col min="228" max="228" width="7.140625" style="65" customWidth="1"/>
    <col min="229" max="230" width="8.140625" style="65" customWidth="1"/>
    <col min="231" max="231" width="7.85546875" style="65" customWidth="1"/>
    <col min="232" max="232" width="7.28515625" style="65" customWidth="1"/>
    <col min="233" max="233" width="7.140625" style="65" customWidth="1"/>
    <col min="234" max="235" width="8.140625" style="65" hidden="1" customWidth="1" outlineLevel="1"/>
    <col min="236" max="236" width="7.85546875" style="65" hidden="1" customWidth="1" outlineLevel="1"/>
    <col min="237" max="237" width="7.28515625" style="65" hidden="1" customWidth="1" outlineLevel="1"/>
    <col min="238" max="238" width="7.140625" style="65" hidden="1" customWidth="1" outlineLevel="1"/>
    <col min="239" max="240" width="8.140625" style="65" hidden="1" customWidth="1" outlineLevel="1"/>
    <col min="241" max="241" width="7.85546875" style="65" hidden="1" customWidth="1" outlineLevel="1"/>
    <col min="242" max="242" width="7.28515625" style="65" hidden="1" customWidth="1" outlineLevel="1"/>
    <col min="243" max="243" width="7.140625" style="65" hidden="1" customWidth="1" outlineLevel="1"/>
    <col min="244" max="245" width="8.140625" style="65" hidden="1" customWidth="1" outlineLevel="1"/>
    <col min="246" max="246" width="7.85546875" style="65" hidden="1" customWidth="1" outlineLevel="1"/>
    <col min="247" max="247" width="7.28515625" style="65" hidden="1" customWidth="1" outlineLevel="1"/>
    <col min="248" max="248" width="7.140625" style="65" hidden="1" customWidth="1" outlineLevel="1"/>
    <col min="249" max="249" width="11.42578125" style="65" collapsed="1"/>
    <col min="250" max="16384" width="11.42578125" style="65"/>
  </cols>
  <sheetData>
    <row r="1" spans="1:248" s="12" customFormat="1" ht="16.5" customHeight="1" x14ac:dyDescent="0.3">
      <c r="A1" s="6"/>
      <c r="B1" s="7"/>
      <c r="C1" s="8">
        <v>2019</v>
      </c>
      <c r="D1" s="8">
        <v>2019</v>
      </c>
      <c r="E1" s="8">
        <v>2019</v>
      </c>
      <c r="F1" s="8">
        <v>2019</v>
      </c>
      <c r="G1" s="8">
        <v>2019</v>
      </c>
      <c r="H1" s="8">
        <v>2019</v>
      </c>
      <c r="I1" s="8">
        <v>2019</v>
      </c>
      <c r="J1" s="8">
        <v>2019</v>
      </c>
      <c r="K1" s="8">
        <v>2019</v>
      </c>
      <c r="L1" s="8">
        <v>2019</v>
      </c>
      <c r="M1" s="8">
        <v>2019</v>
      </c>
      <c r="N1" s="8">
        <v>2019</v>
      </c>
      <c r="O1" s="8"/>
      <c r="P1" s="8"/>
      <c r="Q1" s="8"/>
      <c r="R1" s="8"/>
      <c r="S1" s="8"/>
      <c r="T1" s="8"/>
      <c r="U1" s="8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"/>
      <c r="BQ1" s="8" t="s">
        <v>35</v>
      </c>
      <c r="BR1" s="9"/>
      <c r="BS1" s="9"/>
      <c r="BT1" s="9"/>
      <c r="BU1" s="10"/>
      <c r="BV1" s="8" t="s">
        <v>35</v>
      </c>
      <c r="BW1" s="9"/>
      <c r="BX1" s="9"/>
      <c r="BY1" s="9"/>
      <c r="BZ1" s="10"/>
      <c r="CA1" s="8" t="s">
        <v>35</v>
      </c>
      <c r="CB1" s="9"/>
      <c r="CC1" s="9"/>
      <c r="CD1" s="9"/>
      <c r="CE1" s="10"/>
      <c r="CF1" s="8" t="s">
        <v>35</v>
      </c>
      <c r="CG1" s="9"/>
      <c r="CH1" s="9"/>
      <c r="CI1" s="9"/>
      <c r="CJ1" s="10"/>
      <c r="CK1" s="8" t="s">
        <v>35</v>
      </c>
      <c r="CL1" s="9"/>
      <c r="CM1" s="9"/>
      <c r="CN1" s="9"/>
      <c r="CO1" s="10"/>
      <c r="CP1" s="8" t="s">
        <v>35</v>
      </c>
      <c r="CQ1" s="9"/>
      <c r="CR1" s="9"/>
      <c r="CS1" s="9"/>
      <c r="CT1" s="10"/>
      <c r="CU1" s="8" t="s">
        <v>35</v>
      </c>
      <c r="CV1" s="9"/>
      <c r="CW1" s="9"/>
      <c r="CX1" s="9"/>
      <c r="CY1" s="10"/>
      <c r="CZ1" s="8" t="s">
        <v>35</v>
      </c>
      <c r="DA1" s="9"/>
      <c r="DB1" s="9"/>
      <c r="DC1" s="9"/>
      <c r="DD1" s="10"/>
      <c r="DE1" s="8" t="s">
        <v>35</v>
      </c>
      <c r="DF1" s="9"/>
      <c r="DG1" s="9"/>
      <c r="DH1" s="9"/>
      <c r="DI1" s="10"/>
      <c r="DJ1" s="8" t="s">
        <v>35</v>
      </c>
      <c r="DK1" s="9"/>
      <c r="DL1" s="9"/>
      <c r="DM1" s="9"/>
      <c r="DN1" s="10"/>
      <c r="DO1" s="8" t="s">
        <v>35</v>
      </c>
      <c r="DP1" s="9"/>
      <c r="DQ1" s="9"/>
      <c r="DR1" s="9"/>
      <c r="DS1" s="10"/>
      <c r="DT1" s="8" t="s">
        <v>35</v>
      </c>
      <c r="DU1" s="9"/>
      <c r="DV1" s="9"/>
      <c r="DW1" s="9"/>
      <c r="DX1" s="10"/>
      <c r="DY1" s="8" t="s">
        <v>35</v>
      </c>
      <c r="DZ1" s="9"/>
      <c r="EA1" s="9"/>
      <c r="EB1" s="9"/>
      <c r="EC1" s="10"/>
      <c r="ED1" s="8" t="s">
        <v>35</v>
      </c>
      <c r="EE1" s="9"/>
      <c r="EF1" s="9"/>
      <c r="EG1" s="9"/>
      <c r="EH1" s="10"/>
      <c r="EI1" s="8" t="s">
        <v>35</v>
      </c>
      <c r="EJ1" s="9"/>
      <c r="EK1" s="9"/>
      <c r="EL1" s="9"/>
      <c r="EM1" s="10"/>
      <c r="EN1" s="8" t="s">
        <v>35</v>
      </c>
      <c r="EO1" s="9"/>
      <c r="EP1" s="9"/>
      <c r="EQ1" s="9"/>
      <c r="ER1" s="10"/>
      <c r="ES1" s="8" t="s">
        <v>35</v>
      </c>
      <c r="ET1" s="9"/>
      <c r="EU1" s="9"/>
      <c r="EV1" s="9"/>
      <c r="EW1" s="10"/>
      <c r="EX1" s="8" t="s">
        <v>35</v>
      </c>
      <c r="EY1" s="9"/>
      <c r="EZ1" s="9"/>
      <c r="FA1" s="9"/>
      <c r="FB1" s="10"/>
      <c r="FC1" s="8" t="s">
        <v>35</v>
      </c>
      <c r="FD1" s="9"/>
      <c r="FE1" s="9"/>
      <c r="FF1" s="9"/>
      <c r="FG1" s="10"/>
      <c r="FH1" s="8" t="s">
        <v>35</v>
      </c>
      <c r="FI1" s="9"/>
      <c r="FJ1" s="9"/>
      <c r="FK1" s="9"/>
      <c r="FL1" s="10"/>
      <c r="FM1" s="8" t="s">
        <v>35</v>
      </c>
      <c r="FN1" s="9"/>
      <c r="FO1" s="9"/>
      <c r="FP1" s="9"/>
      <c r="FQ1" s="10"/>
      <c r="FR1" s="8" t="s">
        <v>35</v>
      </c>
      <c r="FS1" s="9"/>
      <c r="FT1" s="9"/>
      <c r="FU1" s="9"/>
      <c r="FV1" s="10"/>
      <c r="FW1" s="8" t="s">
        <v>35</v>
      </c>
      <c r="FX1" s="9"/>
      <c r="FY1" s="9"/>
      <c r="FZ1" s="9"/>
      <c r="GA1" s="10"/>
      <c r="GB1" s="8" t="s">
        <v>35</v>
      </c>
      <c r="GC1" s="9"/>
      <c r="GD1" s="9"/>
      <c r="GE1" s="9"/>
      <c r="GF1" s="10"/>
      <c r="GG1" s="8" t="s">
        <v>35</v>
      </c>
      <c r="GH1" s="9"/>
      <c r="GI1" s="9"/>
      <c r="GJ1" s="9"/>
      <c r="GK1" s="10"/>
      <c r="GL1" s="8" t="s">
        <v>35</v>
      </c>
      <c r="GM1" s="9"/>
      <c r="GN1" s="9"/>
      <c r="GO1" s="9"/>
      <c r="GP1" s="10"/>
      <c r="GQ1" s="8" t="s">
        <v>35</v>
      </c>
      <c r="GR1" s="9"/>
      <c r="GS1" s="9"/>
      <c r="GT1" s="9"/>
      <c r="GU1" s="10"/>
      <c r="GV1" s="8" t="s">
        <v>35</v>
      </c>
      <c r="GW1" s="9"/>
      <c r="GX1" s="9"/>
      <c r="GY1" s="9"/>
      <c r="GZ1" s="10"/>
      <c r="HA1" s="8" t="s">
        <v>35</v>
      </c>
      <c r="HB1" s="9"/>
      <c r="HC1" s="9"/>
      <c r="HD1" s="9"/>
      <c r="HE1" s="10"/>
      <c r="HF1" s="8" t="s">
        <v>35</v>
      </c>
      <c r="HG1" s="9"/>
      <c r="HH1" s="9"/>
      <c r="HI1" s="9"/>
      <c r="HJ1" s="10"/>
      <c r="HK1" s="8" t="s">
        <v>35</v>
      </c>
      <c r="HL1" s="9"/>
      <c r="HM1" s="9"/>
      <c r="HN1" s="9"/>
      <c r="HO1" s="10"/>
      <c r="HP1" s="8" t="s">
        <v>35</v>
      </c>
      <c r="HQ1" s="9"/>
      <c r="HR1" s="9"/>
      <c r="HS1" s="9"/>
      <c r="HT1" s="10"/>
      <c r="HU1" s="8" t="s">
        <v>35</v>
      </c>
      <c r="HV1" s="9"/>
      <c r="HW1" s="9"/>
      <c r="HX1" s="9"/>
      <c r="HY1" s="10"/>
      <c r="HZ1" s="8" t="s">
        <v>35</v>
      </c>
      <c r="IA1" s="9"/>
      <c r="IB1" s="9"/>
      <c r="IC1" s="9"/>
      <c r="ID1" s="10"/>
      <c r="IE1" s="8" t="s">
        <v>35</v>
      </c>
      <c r="IF1" s="9"/>
      <c r="IG1" s="9"/>
      <c r="IH1" s="9"/>
      <c r="II1" s="10"/>
      <c r="IJ1" s="8" t="s">
        <v>35</v>
      </c>
      <c r="IK1" s="9"/>
      <c r="IL1" s="9"/>
      <c r="IM1" s="9"/>
      <c r="IN1" s="10"/>
    </row>
    <row r="2" spans="1:248" s="12" customFormat="1" ht="16.5" customHeight="1" x14ac:dyDescent="0.25">
      <c r="A2" s="13"/>
      <c r="B2" s="14"/>
      <c r="C2" s="15">
        <v>1</v>
      </c>
      <c r="D2" s="15">
        <v>2</v>
      </c>
      <c r="E2" s="15">
        <v>3</v>
      </c>
      <c r="F2" s="15">
        <v>4</v>
      </c>
      <c r="G2" s="15">
        <v>5</v>
      </c>
      <c r="H2" s="15">
        <v>6</v>
      </c>
      <c r="I2" s="15">
        <v>7</v>
      </c>
      <c r="J2" s="15">
        <v>8</v>
      </c>
      <c r="K2" s="15">
        <v>9</v>
      </c>
      <c r="L2" s="15">
        <v>10</v>
      </c>
      <c r="M2" s="15">
        <v>11</v>
      </c>
      <c r="N2" s="15">
        <v>12</v>
      </c>
      <c r="P2" s="16" t="s">
        <v>746</v>
      </c>
      <c r="Q2" s="16" t="s">
        <v>747</v>
      </c>
      <c r="R2" s="16" t="s">
        <v>743</v>
      </c>
      <c r="S2" s="16" t="s">
        <v>744</v>
      </c>
      <c r="T2" s="16" t="s">
        <v>745</v>
      </c>
      <c r="U2" s="16" t="s">
        <v>742</v>
      </c>
      <c r="V2" s="16" t="s">
        <v>107</v>
      </c>
      <c r="W2" s="16" t="s">
        <v>108</v>
      </c>
      <c r="X2" s="16" t="s">
        <v>109</v>
      </c>
      <c r="Y2" s="16" t="s">
        <v>110</v>
      </c>
      <c r="Z2" s="16" t="s">
        <v>111</v>
      </c>
      <c r="AA2" s="16" t="s">
        <v>112</v>
      </c>
      <c r="AB2" s="16" t="s">
        <v>129</v>
      </c>
      <c r="AC2" s="16" t="s">
        <v>130</v>
      </c>
      <c r="AD2" s="16" t="s">
        <v>375</v>
      </c>
      <c r="AE2" s="16" t="s">
        <v>376</v>
      </c>
      <c r="AF2" s="16" t="s">
        <v>377</v>
      </c>
      <c r="AG2" s="16" t="s">
        <v>487</v>
      </c>
      <c r="AH2" s="16" t="s">
        <v>488</v>
      </c>
      <c r="AI2" s="16" t="s">
        <v>489</v>
      </c>
      <c r="AJ2" s="16" t="s">
        <v>490</v>
      </c>
      <c r="AK2" s="16" t="s">
        <v>775</v>
      </c>
      <c r="AL2" s="16" t="s">
        <v>776</v>
      </c>
      <c r="AM2" s="16" t="s">
        <v>777</v>
      </c>
      <c r="AN2" s="16" t="s">
        <v>778</v>
      </c>
      <c r="AO2" s="16" t="s">
        <v>779</v>
      </c>
      <c r="AP2" s="16" t="s">
        <v>81</v>
      </c>
      <c r="AQ2" s="16" t="s">
        <v>33</v>
      </c>
      <c r="AR2" s="16" t="s">
        <v>39</v>
      </c>
      <c r="AS2" s="16" t="s">
        <v>82</v>
      </c>
      <c r="AT2" s="16" t="s">
        <v>68</v>
      </c>
      <c r="AU2" s="16" t="s">
        <v>69</v>
      </c>
      <c r="AV2" s="16" t="s">
        <v>70</v>
      </c>
      <c r="AW2" s="16" t="s">
        <v>71</v>
      </c>
      <c r="AX2" s="16" t="s">
        <v>83</v>
      </c>
      <c r="AY2" s="16" t="s">
        <v>93</v>
      </c>
      <c r="AZ2" s="16" t="s">
        <v>94</v>
      </c>
      <c r="BA2" s="16" t="s">
        <v>95</v>
      </c>
      <c r="BB2" s="16" t="s">
        <v>1152</v>
      </c>
      <c r="BC2" s="16" t="s">
        <v>96</v>
      </c>
      <c r="BD2" s="16" t="s">
        <v>97</v>
      </c>
      <c r="BE2" s="16" t="s">
        <v>98</v>
      </c>
      <c r="BF2" s="16" t="s">
        <v>99</v>
      </c>
      <c r="BG2" s="16" t="s">
        <v>1222</v>
      </c>
      <c r="BH2" s="16" t="s">
        <v>1223</v>
      </c>
      <c r="BI2" s="16" t="s">
        <v>1224</v>
      </c>
      <c r="BJ2" s="16" t="s">
        <v>1225</v>
      </c>
      <c r="BK2" s="16" t="s">
        <v>1226</v>
      </c>
      <c r="BL2" s="16" t="s">
        <v>1227</v>
      </c>
      <c r="BM2" s="16" t="s">
        <v>1228</v>
      </c>
      <c r="BN2" s="16" t="s">
        <v>1229</v>
      </c>
      <c r="BO2" s="16" t="s">
        <v>1230</v>
      </c>
      <c r="BP2" s="17"/>
      <c r="BQ2" s="25">
        <v>43507</v>
      </c>
      <c r="BR2" s="25">
        <v>43508</v>
      </c>
      <c r="BS2" s="25">
        <v>43509</v>
      </c>
      <c r="BT2" s="25">
        <v>43510</v>
      </c>
      <c r="BU2" s="25">
        <v>43511</v>
      </c>
      <c r="BV2" s="25">
        <v>43521</v>
      </c>
      <c r="BW2" s="25">
        <v>43522</v>
      </c>
      <c r="BX2" s="25">
        <v>43523</v>
      </c>
      <c r="BY2" s="25">
        <v>43524</v>
      </c>
      <c r="BZ2" s="25">
        <v>43525</v>
      </c>
      <c r="CA2" s="25">
        <v>43535</v>
      </c>
      <c r="CB2" s="25">
        <v>43536</v>
      </c>
      <c r="CC2" s="25">
        <v>43537</v>
      </c>
      <c r="CD2" s="25">
        <v>43538</v>
      </c>
      <c r="CE2" s="25">
        <v>43539</v>
      </c>
      <c r="CF2" s="25">
        <v>43542</v>
      </c>
      <c r="CG2" s="25">
        <v>43543</v>
      </c>
      <c r="CH2" s="25">
        <v>43544</v>
      </c>
      <c r="CI2" s="25">
        <v>43545</v>
      </c>
      <c r="CJ2" s="25">
        <v>43546</v>
      </c>
      <c r="CK2" s="25">
        <v>43549</v>
      </c>
      <c r="CL2" s="25">
        <v>43550</v>
      </c>
      <c r="CM2" s="25">
        <v>43551</v>
      </c>
      <c r="CN2" s="25">
        <v>43552</v>
      </c>
      <c r="CO2" s="25">
        <v>43553</v>
      </c>
      <c r="CP2" s="25">
        <v>43563</v>
      </c>
      <c r="CQ2" s="25">
        <v>43564</v>
      </c>
      <c r="CR2" s="25">
        <v>43565</v>
      </c>
      <c r="CS2" s="25">
        <v>43566</v>
      </c>
      <c r="CT2" s="25">
        <v>43567</v>
      </c>
      <c r="CU2" s="25">
        <v>43570</v>
      </c>
      <c r="CV2" s="25">
        <v>43571</v>
      </c>
      <c r="CW2" s="25">
        <v>43572</v>
      </c>
      <c r="CX2" s="25">
        <v>43573</v>
      </c>
      <c r="CY2" s="25">
        <v>43574</v>
      </c>
      <c r="CZ2" s="25">
        <v>43577</v>
      </c>
      <c r="DA2" s="25">
        <v>43578</v>
      </c>
      <c r="DB2" s="25">
        <v>43579</v>
      </c>
      <c r="DC2" s="25">
        <v>43580</v>
      </c>
      <c r="DD2" s="25">
        <v>43581</v>
      </c>
      <c r="DE2" s="25">
        <v>43584</v>
      </c>
      <c r="DF2" s="25">
        <v>43585</v>
      </c>
      <c r="DG2" s="25">
        <v>43586</v>
      </c>
      <c r="DH2" s="25">
        <v>43587</v>
      </c>
      <c r="DI2" s="25">
        <v>43588</v>
      </c>
      <c r="DJ2" s="25">
        <v>43591</v>
      </c>
      <c r="DK2" s="25">
        <v>43592</v>
      </c>
      <c r="DL2" s="25">
        <v>43593</v>
      </c>
      <c r="DM2" s="25">
        <v>43594</v>
      </c>
      <c r="DN2" s="25">
        <v>43595</v>
      </c>
      <c r="DO2" s="25">
        <v>43598</v>
      </c>
      <c r="DP2" s="25">
        <v>43599</v>
      </c>
      <c r="DQ2" s="25">
        <v>43600</v>
      </c>
      <c r="DR2" s="25">
        <v>43601</v>
      </c>
      <c r="DS2" s="25">
        <v>43602</v>
      </c>
      <c r="DT2" s="25">
        <v>43605</v>
      </c>
      <c r="DU2" s="25">
        <v>43606</v>
      </c>
      <c r="DV2" s="25">
        <v>43607</v>
      </c>
      <c r="DW2" s="25">
        <v>43608</v>
      </c>
      <c r="DX2" s="25">
        <v>43609</v>
      </c>
      <c r="DY2" s="25">
        <v>43640</v>
      </c>
      <c r="DZ2" s="25">
        <v>43641</v>
      </c>
      <c r="EA2" s="25">
        <v>43642</v>
      </c>
      <c r="EB2" s="25">
        <v>43643</v>
      </c>
      <c r="EC2" s="25">
        <v>43644</v>
      </c>
      <c r="ED2" s="25">
        <v>43668</v>
      </c>
      <c r="EE2" s="25">
        <v>43669</v>
      </c>
      <c r="EF2" s="25">
        <v>43670</v>
      </c>
      <c r="EG2" s="25">
        <v>43671</v>
      </c>
      <c r="EH2" s="25">
        <v>43672</v>
      </c>
      <c r="EI2" s="25">
        <v>43675</v>
      </c>
      <c r="EJ2" s="25">
        <v>43676</v>
      </c>
      <c r="EK2" s="25">
        <v>43677</v>
      </c>
      <c r="EL2" s="25">
        <v>43678</v>
      </c>
      <c r="EM2" s="25">
        <v>43679</v>
      </c>
      <c r="EN2" s="25">
        <v>43682</v>
      </c>
      <c r="EO2" s="25">
        <v>43683</v>
      </c>
      <c r="EP2" s="25">
        <v>43684</v>
      </c>
      <c r="EQ2" s="25">
        <v>43685</v>
      </c>
      <c r="ER2" s="25">
        <v>43686</v>
      </c>
      <c r="ES2" s="25">
        <v>43689</v>
      </c>
      <c r="ET2" s="25">
        <v>43690</v>
      </c>
      <c r="EU2" s="25">
        <v>43691</v>
      </c>
      <c r="EV2" s="25">
        <v>43692</v>
      </c>
      <c r="EW2" s="25">
        <v>43693</v>
      </c>
      <c r="EX2" s="25">
        <v>43696</v>
      </c>
      <c r="EY2" s="25">
        <v>43697</v>
      </c>
      <c r="EZ2" s="25">
        <v>43698</v>
      </c>
      <c r="FA2" s="25">
        <v>43699</v>
      </c>
      <c r="FB2" s="25">
        <v>43700</v>
      </c>
      <c r="FC2" s="25">
        <v>43703</v>
      </c>
      <c r="FD2" s="25">
        <v>43704</v>
      </c>
      <c r="FE2" s="25">
        <v>43705</v>
      </c>
      <c r="FF2" s="25">
        <v>43706</v>
      </c>
      <c r="FG2" s="25">
        <v>43707</v>
      </c>
      <c r="FH2" s="25">
        <v>43710</v>
      </c>
      <c r="FI2" s="25">
        <v>43711</v>
      </c>
      <c r="FJ2" s="25">
        <v>43712</v>
      </c>
      <c r="FK2" s="25">
        <v>43713</v>
      </c>
      <c r="FL2" s="25">
        <v>43714</v>
      </c>
      <c r="FM2" s="25">
        <v>43717</v>
      </c>
      <c r="FN2" s="25">
        <v>43718</v>
      </c>
      <c r="FO2" s="25">
        <v>43719</v>
      </c>
      <c r="FP2" s="25">
        <v>43720</v>
      </c>
      <c r="FQ2" s="25">
        <v>43721</v>
      </c>
      <c r="FR2" s="25">
        <v>43724</v>
      </c>
      <c r="FS2" s="25">
        <v>43725</v>
      </c>
      <c r="FT2" s="25">
        <v>43726</v>
      </c>
      <c r="FU2" s="25">
        <v>43727</v>
      </c>
      <c r="FV2" s="25">
        <v>43728</v>
      </c>
      <c r="FW2" s="25">
        <v>43731</v>
      </c>
      <c r="FX2" s="25">
        <v>43732</v>
      </c>
      <c r="FY2" s="25">
        <v>43733</v>
      </c>
      <c r="FZ2" s="25">
        <v>43734</v>
      </c>
      <c r="GA2" s="25">
        <v>43735</v>
      </c>
      <c r="GB2" s="25">
        <v>43738</v>
      </c>
      <c r="GC2" s="25">
        <v>43739</v>
      </c>
      <c r="GD2" s="25">
        <v>43740</v>
      </c>
      <c r="GE2" s="25">
        <v>43741</v>
      </c>
      <c r="GF2" s="25">
        <v>43742</v>
      </c>
      <c r="GG2" s="25">
        <v>43745</v>
      </c>
      <c r="GH2" s="25">
        <v>43746</v>
      </c>
      <c r="GI2" s="25">
        <v>43747</v>
      </c>
      <c r="GJ2" s="25">
        <v>43748</v>
      </c>
      <c r="GK2" s="25">
        <v>43749</v>
      </c>
      <c r="GL2" s="25">
        <v>43752</v>
      </c>
      <c r="GM2" s="25">
        <v>43753</v>
      </c>
      <c r="GN2" s="25">
        <v>43754</v>
      </c>
      <c r="GO2" s="25">
        <v>43755</v>
      </c>
      <c r="GP2" s="25">
        <v>43756</v>
      </c>
      <c r="GQ2" s="25">
        <v>43759</v>
      </c>
      <c r="GR2" s="25">
        <v>43760</v>
      </c>
      <c r="GS2" s="25">
        <v>43761</v>
      </c>
      <c r="GT2" s="25">
        <v>43762</v>
      </c>
      <c r="GU2" s="25">
        <v>43763</v>
      </c>
      <c r="GV2" s="25">
        <v>43766</v>
      </c>
      <c r="GW2" s="25">
        <v>43767</v>
      </c>
      <c r="GX2" s="25">
        <v>43768</v>
      </c>
      <c r="GY2" s="25">
        <v>43769</v>
      </c>
      <c r="GZ2" s="25">
        <v>43770</v>
      </c>
      <c r="HA2" s="25">
        <v>43773</v>
      </c>
      <c r="HB2" s="25">
        <v>43774</v>
      </c>
      <c r="HC2" s="25">
        <v>43775</v>
      </c>
      <c r="HD2" s="25">
        <v>43776</v>
      </c>
      <c r="HE2" s="25">
        <v>43777</v>
      </c>
      <c r="HF2" s="25">
        <v>43780</v>
      </c>
      <c r="HG2" s="25">
        <v>43781</v>
      </c>
      <c r="HH2" s="25">
        <v>43782</v>
      </c>
      <c r="HI2" s="25">
        <v>43783</v>
      </c>
      <c r="HJ2" s="25">
        <v>43784</v>
      </c>
      <c r="HK2" s="25">
        <v>43787</v>
      </c>
      <c r="HL2" s="25">
        <v>43788</v>
      </c>
      <c r="HM2" s="25">
        <v>43789</v>
      </c>
      <c r="HN2" s="25">
        <v>43790</v>
      </c>
      <c r="HO2" s="25">
        <v>43791</v>
      </c>
      <c r="HP2" s="25">
        <v>43794</v>
      </c>
      <c r="HQ2" s="25">
        <v>43795</v>
      </c>
      <c r="HR2" s="25">
        <v>43796</v>
      </c>
      <c r="HS2" s="25">
        <v>43797</v>
      </c>
      <c r="HT2" s="25">
        <v>43798</v>
      </c>
      <c r="HU2" s="25">
        <v>43801</v>
      </c>
      <c r="HV2" s="25">
        <v>43802</v>
      </c>
      <c r="HW2" s="25">
        <v>43803</v>
      </c>
      <c r="HX2" s="25">
        <v>43804</v>
      </c>
      <c r="HY2" s="25">
        <v>43805</v>
      </c>
      <c r="HZ2" s="25">
        <v>43808</v>
      </c>
      <c r="IA2" s="25">
        <v>43809</v>
      </c>
      <c r="IB2" s="25">
        <v>43810</v>
      </c>
      <c r="IC2" s="25">
        <v>43811</v>
      </c>
      <c r="ID2" s="25">
        <v>43812</v>
      </c>
      <c r="IE2" s="25">
        <v>43815</v>
      </c>
      <c r="IF2" s="25">
        <v>43816</v>
      </c>
      <c r="IG2" s="25">
        <v>43817</v>
      </c>
      <c r="IH2" s="25">
        <v>43818</v>
      </c>
      <c r="II2" s="25">
        <v>43819</v>
      </c>
      <c r="IJ2" s="25">
        <v>43822</v>
      </c>
      <c r="IK2" s="25">
        <v>43823</v>
      </c>
      <c r="IL2" s="25">
        <v>43824</v>
      </c>
      <c r="IM2" s="25">
        <v>43825</v>
      </c>
      <c r="IN2" s="25">
        <v>43826</v>
      </c>
    </row>
    <row r="3" spans="1:248" s="12" customFormat="1" ht="16.5" customHeight="1" x14ac:dyDescent="0.25">
      <c r="A3" s="7"/>
      <c r="B3" s="14"/>
      <c r="C3" s="22">
        <v>43466</v>
      </c>
      <c r="D3" s="22">
        <v>43497</v>
      </c>
      <c r="E3" s="22">
        <v>43525</v>
      </c>
      <c r="F3" s="22">
        <v>43556</v>
      </c>
      <c r="G3" s="22">
        <v>43586</v>
      </c>
      <c r="H3" s="22">
        <v>43617</v>
      </c>
      <c r="I3" s="22">
        <v>43647</v>
      </c>
      <c r="J3" s="22">
        <v>43678</v>
      </c>
      <c r="K3" s="22">
        <v>43709</v>
      </c>
      <c r="L3" s="22">
        <v>43739</v>
      </c>
      <c r="M3" s="22">
        <v>43770</v>
      </c>
      <c r="N3" s="22">
        <v>43800</v>
      </c>
      <c r="P3" s="16" t="s">
        <v>746</v>
      </c>
      <c r="Q3" s="16" t="s">
        <v>747</v>
      </c>
      <c r="R3" s="16" t="s">
        <v>743</v>
      </c>
      <c r="S3" s="16" t="s">
        <v>744</v>
      </c>
      <c r="T3" s="16" t="s">
        <v>745</v>
      </c>
      <c r="U3" s="16" t="s">
        <v>742</v>
      </c>
      <c r="V3" s="23" t="s">
        <v>107</v>
      </c>
      <c r="W3" s="23" t="s">
        <v>108</v>
      </c>
      <c r="X3" s="23" t="s">
        <v>109</v>
      </c>
      <c r="Y3" s="23" t="s">
        <v>110</v>
      </c>
      <c r="Z3" s="23" t="s">
        <v>111</v>
      </c>
      <c r="AA3" s="23" t="s">
        <v>112</v>
      </c>
      <c r="AB3" s="16" t="s">
        <v>129</v>
      </c>
      <c r="AC3" s="16" t="s">
        <v>130</v>
      </c>
      <c r="AD3" s="16" t="s">
        <v>375</v>
      </c>
      <c r="AE3" s="16" t="s">
        <v>376</v>
      </c>
      <c r="AF3" s="16" t="s">
        <v>377</v>
      </c>
      <c r="AG3" s="16" t="s">
        <v>487</v>
      </c>
      <c r="AH3" s="16" t="s">
        <v>488</v>
      </c>
      <c r="AI3" s="16" t="s">
        <v>489</v>
      </c>
      <c r="AJ3" s="16" t="s">
        <v>490</v>
      </c>
      <c r="AK3" s="16" t="s">
        <v>775</v>
      </c>
      <c r="AL3" s="16" t="s">
        <v>776</v>
      </c>
      <c r="AM3" s="16" t="s">
        <v>777</v>
      </c>
      <c r="AN3" s="16" t="s">
        <v>778</v>
      </c>
      <c r="AO3" s="16" t="s">
        <v>779</v>
      </c>
      <c r="AP3" s="16" t="s">
        <v>81</v>
      </c>
      <c r="AQ3" s="16" t="s">
        <v>33</v>
      </c>
      <c r="AR3" s="16" t="s">
        <v>39</v>
      </c>
      <c r="AS3" s="16" t="s">
        <v>82</v>
      </c>
      <c r="AT3" s="16" t="s">
        <v>68</v>
      </c>
      <c r="AU3" s="16" t="s">
        <v>69</v>
      </c>
      <c r="AV3" s="16" t="s">
        <v>70</v>
      </c>
      <c r="AW3" s="16" t="s">
        <v>71</v>
      </c>
      <c r="AX3" s="16" t="s">
        <v>83</v>
      </c>
      <c r="AY3" s="16" t="s">
        <v>93</v>
      </c>
      <c r="AZ3" s="16" t="s">
        <v>94</v>
      </c>
      <c r="BA3" s="16" t="s">
        <v>95</v>
      </c>
      <c r="BB3" s="16" t="s">
        <v>1152</v>
      </c>
      <c r="BC3" s="16" t="s">
        <v>96</v>
      </c>
      <c r="BD3" s="16" t="s">
        <v>97</v>
      </c>
      <c r="BE3" s="16" t="s">
        <v>98</v>
      </c>
      <c r="BF3" s="16" t="s">
        <v>99</v>
      </c>
      <c r="BG3" s="16" t="s">
        <v>1222</v>
      </c>
      <c r="BH3" s="16" t="s">
        <v>1223</v>
      </c>
      <c r="BI3" s="16" t="s">
        <v>1224</v>
      </c>
      <c r="BJ3" s="16" t="s">
        <v>1225</v>
      </c>
      <c r="BK3" s="16" t="s">
        <v>1226</v>
      </c>
      <c r="BL3" s="16" t="s">
        <v>1227</v>
      </c>
      <c r="BM3" s="16" t="s">
        <v>1228</v>
      </c>
      <c r="BN3" s="16" t="s">
        <v>1229</v>
      </c>
      <c r="BO3" s="16" t="s">
        <v>1230</v>
      </c>
      <c r="BP3" s="24"/>
      <c r="BQ3" s="25">
        <v>43507</v>
      </c>
      <c r="BR3" s="25">
        <v>43508</v>
      </c>
      <c r="BS3" s="25">
        <v>43509</v>
      </c>
      <c r="BT3" s="25">
        <v>43510</v>
      </c>
      <c r="BU3" s="25">
        <v>43511</v>
      </c>
      <c r="BV3" s="25">
        <v>43521</v>
      </c>
      <c r="BW3" s="25">
        <v>43522</v>
      </c>
      <c r="BX3" s="25">
        <v>43523</v>
      </c>
      <c r="BY3" s="25">
        <v>43524</v>
      </c>
      <c r="BZ3" s="25">
        <v>43525</v>
      </c>
      <c r="CA3" s="25">
        <v>43535</v>
      </c>
      <c r="CB3" s="25">
        <v>43536</v>
      </c>
      <c r="CC3" s="25">
        <v>43537</v>
      </c>
      <c r="CD3" s="25">
        <v>43538</v>
      </c>
      <c r="CE3" s="25">
        <v>43539</v>
      </c>
      <c r="CF3" s="25">
        <v>43542</v>
      </c>
      <c r="CG3" s="25">
        <v>43543</v>
      </c>
      <c r="CH3" s="25">
        <v>43544</v>
      </c>
      <c r="CI3" s="25">
        <v>43545</v>
      </c>
      <c r="CJ3" s="25">
        <v>43546</v>
      </c>
      <c r="CK3" s="25">
        <v>43549</v>
      </c>
      <c r="CL3" s="25">
        <v>43550</v>
      </c>
      <c r="CM3" s="25">
        <v>43551</v>
      </c>
      <c r="CN3" s="25">
        <v>43552</v>
      </c>
      <c r="CO3" s="25">
        <v>43553</v>
      </c>
      <c r="CP3" s="25">
        <v>43563</v>
      </c>
      <c r="CQ3" s="25">
        <v>43564</v>
      </c>
      <c r="CR3" s="25">
        <v>43565</v>
      </c>
      <c r="CS3" s="25">
        <v>43566</v>
      </c>
      <c r="CT3" s="25">
        <v>43567</v>
      </c>
      <c r="CU3" s="25">
        <v>43570</v>
      </c>
      <c r="CV3" s="25">
        <v>43571</v>
      </c>
      <c r="CW3" s="25">
        <v>43572</v>
      </c>
      <c r="CX3" s="25">
        <v>43573</v>
      </c>
      <c r="CY3" s="25">
        <v>43574</v>
      </c>
      <c r="CZ3" s="25">
        <v>43577</v>
      </c>
      <c r="DA3" s="25">
        <v>43578</v>
      </c>
      <c r="DB3" s="25">
        <v>43579</v>
      </c>
      <c r="DC3" s="25">
        <v>43580</v>
      </c>
      <c r="DD3" s="25">
        <v>43581</v>
      </c>
      <c r="DE3" s="25">
        <v>43584</v>
      </c>
      <c r="DF3" s="25">
        <v>43585</v>
      </c>
      <c r="DG3" s="25">
        <v>43586</v>
      </c>
      <c r="DH3" s="25">
        <v>43587</v>
      </c>
      <c r="DI3" s="25">
        <v>43588</v>
      </c>
      <c r="DJ3" s="25">
        <v>43591</v>
      </c>
      <c r="DK3" s="25">
        <v>43592</v>
      </c>
      <c r="DL3" s="25">
        <v>43593</v>
      </c>
      <c r="DM3" s="25">
        <v>43594</v>
      </c>
      <c r="DN3" s="25">
        <v>43595</v>
      </c>
      <c r="DO3" s="25">
        <v>43598</v>
      </c>
      <c r="DP3" s="25">
        <v>43599</v>
      </c>
      <c r="DQ3" s="25">
        <v>43600</v>
      </c>
      <c r="DR3" s="25">
        <v>43601</v>
      </c>
      <c r="DS3" s="25">
        <v>43602</v>
      </c>
      <c r="DT3" s="25">
        <v>43605</v>
      </c>
      <c r="DU3" s="25">
        <v>43606</v>
      </c>
      <c r="DV3" s="25">
        <v>43607</v>
      </c>
      <c r="DW3" s="25">
        <v>43608</v>
      </c>
      <c r="DX3" s="25">
        <v>43609</v>
      </c>
      <c r="DY3" s="25">
        <v>43640</v>
      </c>
      <c r="DZ3" s="25">
        <v>43641</v>
      </c>
      <c r="EA3" s="25">
        <v>43642</v>
      </c>
      <c r="EB3" s="25">
        <v>43643</v>
      </c>
      <c r="EC3" s="25">
        <v>43644</v>
      </c>
      <c r="ED3" s="25">
        <v>43668</v>
      </c>
      <c r="EE3" s="25">
        <v>43669</v>
      </c>
      <c r="EF3" s="25">
        <v>43670</v>
      </c>
      <c r="EG3" s="25">
        <v>43671</v>
      </c>
      <c r="EH3" s="25">
        <v>43672</v>
      </c>
      <c r="EI3" s="25">
        <v>43675</v>
      </c>
      <c r="EJ3" s="25">
        <v>43676</v>
      </c>
      <c r="EK3" s="25">
        <v>43677</v>
      </c>
      <c r="EL3" s="25">
        <v>43678</v>
      </c>
      <c r="EM3" s="25">
        <v>43679</v>
      </c>
      <c r="EN3" s="25">
        <v>43682</v>
      </c>
      <c r="EO3" s="25">
        <v>43683</v>
      </c>
      <c r="EP3" s="25">
        <v>43684</v>
      </c>
      <c r="EQ3" s="25">
        <v>43685</v>
      </c>
      <c r="ER3" s="25">
        <v>43686</v>
      </c>
      <c r="ES3" s="25">
        <v>43689</v>
      </c>
      <c r="ET3" s="25">
        <v>43690</v>
      </c>
      <c r="EU3" s="25">
        <v>43691</v>
      </c>
      <c r="EV3" s="25">
        <v>43692</v>
      </c>
      <c r="EW3" s="25">
        <v>43693</v>
      </c>
      <c r="EX3" s="25">
        <v>43696</v>
      </c>
      <c r="EY3" s="25">
        <v>43697</v>
      </c>
      <c r="EZ3" s="25">
        <v>43698</v>
      </c>
      <c r="FA3" s="25">
        <v>43699</v>
      </c>
      <c r="FB3" s="25">
        <v>43700</v>
      </c>
      <c r="FC3" s="25">
        <v>43703</v>
      </c>
      <c r="FD3" s="25">
        <v>43704</v>
      </c>
      <c r="FE3" s="25">
        <v>43705</v>
      </c>
      <c r="FF3" s="25">
        <v>43706</v>
      </c>
      <c r="FG3" s="25">
        <v>43707</v>
      </c>
      <c r="FH3" s="25">
        <v>43710</v>
      </c>
      <c r="FI3" s="25">
        <v>43711</v>
      </c>
      <c r="FJ3" s="25">
        <v>43712</v>
      </c>
      <c r="FK3" s="25">
        <v>43713</v>
      </c>
      <c r="FL3" s="25">
        <v>43714</v>
      </c>
      <c r="FM3" s="25">
        <v>43717</v>
      </c>
      <c r="FN3" s="25">
        <v>43718</v>
      </c>
      <c r="FO3" s="25">
        <v>43719</v>
      </c>
      <c r="FP3" s="25">
        <v>43720</v>
      </c>
      <c r="FQ3" s="25">
        <v>43721</v>
      </c>
      <c r="FR3" s="25">
        <v>43724</v>
      </c>
      <c r="FS3" s="25">
        <v>43725</v>
      </c>
      <c r="FT3" s="25">
        <v>43726</v>
      </c>
      <c r="FU3" s="25">
        <v>43727</v>
      </c>
      <c r="FV3" s="25">
        <v>43728</v>
      </c>
      <c r="FW3" s="25">
        <v>43731</v>
      </c>
      <c r="FX3" s="25">
        <v>43732</v>
      </c>
      <c r="FY3" s="25">
        <v>43733</v>
      </c>
      <c r="FZ3" s="25">
        <v>43734</v>
      </c>
      <c r="GA3" s="25">
        <v>43735</v>
      </c>
      <c r="GB3" s="25">
        <v>43738</v>
      </c>
      <c r="GC3" s="25">
        <v>43739</v>
      </c>
      <c r="GD3" s="25">
        <v>43740</v>
      </c>
      <c r="GE3" s="25">
        <v>43741</v>
      </c>
      <c r="GF3" s="25">
        <v>43742</v>
      </c>
      <c r="GG3" s="25">
        <v>43745</v>
      </c>
      <c r="GH3" s="25">
        <v>43746</v>
      </c>
      <c r="GI3" s="25">
        <v>43747</v>
      </c>
      <c r="GJ3" s="25">
        <v>43748</v>
      </c>
      <c r="GK3" s="25">
        <v>43749</v>
      </c>
      <c r="GL3" s="25">
        <v>43752</v>
      </c>
      <c r="GM3" s="25">
        <v>43753</v>
      </c>
      <c r="GN3" s="25">
        <v>43754</v>
      </c>
      <c r="GO3" s="25">
        <v>43755</v>
      </c>
      <c r="GP3" s="25">
        <v>43756</v>
      </c>
      <c r="GQ3" s="25">
        <v>43759</v>
      </c>
      <c r="GR3" s="25">
        <v>43760</v>
      </c>
      <c r="GS3" s="25">
        <v>43761</v>
      </c>
      <c r="GT3" s="25">
        <v>43762</v>
      </c>
      <c r="GU3" s="25">
        <v>43763</v>
      </c>
      <c r="GV3" s="25">
        <v>43766</v>
      </c>
      <c r="GW3" s="25">
        <v>43767</v>
      </c>
      <c r="GX3" s="25">
        <v>43768</v>
      </c>
      <c r="GY3" s="25">
        <v>43769</v>
      </c>
      <c r="GZ3" s="25">
        <v>43770</v>
      </c>
      <c r="HA3" s="25">
        <v>43773</v>
      </c>
      <c r="HB3" s="25">
        <v>43774</v>
      </c>
      <c r="HC3" s="25">
        <v>43775</v>
      </c>
      <c r="HD3" s="25">
        <v>43776</v>
      </c>
      <c r="HE3" s="25">
        <v>43777</v>
      </c>
      <c r="HF3" s="25">
        <v>43780</v>
      </c>
      <c r="HG3" s="25">
        <v>43781</v>
      </c>
      <c r="HH3" s="25">
        <v>43782</v>
      </c>
      <c r="HI3" s="25">
        <v>43783</v>
      </c>
      <c r="HJ3" s="25">
        <v>43784</v>
      </c>
      <c r="HK3" s="25">
        <v>43787</v>
      </c>
      <c r="HL3" s="25">
        <v>43788</v>
      </c>
      <c r="HM3" s="25">
        <v>43789</v>
      </c>
      <c r="HN3" s="25">
        <v>43790</v>
      </c>
      <c r="HO3" s="25">
        <v>43791</v>
      </c>
      <c r="HP3" s="25">
        <v>43794</v>
      </c>
      <c r="HQ3" s="25">
        <v>43795</v>
      </c>
      <c r="HR3" s="25">
        <v>43796</v>
      </c>
      <c r="HS3" s="25">
        <v>43797</v>
      </c>
      <c r="HT3" s="25">
        <v>43798</v>
      </c>
      <c r="HU3" s="25">
        <v>43801</v>
      </c>
      <c r="HV3" s="25">
        <v>43802</v>
      </c>
      <c r="HW3" s="25">
        <v>43803</v>
      </c>
      <c r="HX3" s="25">
        <v>43804</v>
      </c>
      <c r="HY3" s="25">
        <v>43805</v>
      </c>
      <c r="HZ3" s="25">
        <v>43808</v>
      </c>
      <c r="IA3" s="25">
        <v>43809</v>
      </c>
      <c r="IB3" s="25">
        <v>43810</v>
      </c>
      <c r="IC3" s="25">
        <v>43811</v>
      </c>
      <c r="ID3" s="25">
        <v>43812</v>
      </c>
      <c r="IE3" s="25">
        <v>43815</v>
      </c>
      <c r="IF3" s="25">
        <v>43816</v>
      </c>
      <c r="IG3" s="25">
        <v>43817</v>
      </c>
      <c r="IH3" s="25">
        <v>43818</v>
      </c>
      <c r="II3" s="25">
        <v>43819</v>
      </c>
      <c r="IJ3" s="25">
        <v>43822</v>
      </c>
      <c r="IK3" s="25">
        <v>43823</v>
      </c>
      <c r="IL3" s="25">
        <v>43824</v>
      </c>
      <c r="IM3" s="25">
        <v>43825</v>
      </c>
      <c r="IN3" s="25">
        <v>43826</v>
      </c>
    </row>
    <row r="4" spans="1:248" s="12" customFormat="1" ht="31.5" x14ac:dyDescent="0.25">
      <c r="A4" s="13"/>
      <c r="B4" s="14" t="s">
        <v>40</v>
      </c>
      <c r="C4" s="123"/>
      <c r="D4" s="123">
        <v>18</v>
      </c>
      <c r="E4" s="26">
        <v>33</v>
      </c>
      <c r="F4" s="26">
        <v>33</v>
      </c>
      <c r="G4" s="26">
        <v>44</v>
      </c>
      <c r="H4" s="26">
        <v>10</v>
      </c>
      <c r="I4" s="26">
        <v>20</v>
      </c>
      <c r="J4" s="26">
        <v>40</v>
      </c>
      <c r="K4" s="26">
        <v>34</v>
      </c>
      <c r="L4" s="26">
        <f>SUM(BC4:BG4)</f>
        <v>50</v>
      </c>
      <c r="M4" s="26">
        <f>SUM(BH4:BK4)</f>
        <v>28</v>
      </c>
      <c r="N4" s="26">
        <f>SUM(BL4:BO4)</f>
        <v>6</v>
      </c>
      <c r="O4" s="26"/>
      <c r="P4" s="26"/>
      <c r="Q4" s="26"/>
      <c r="R4" s="26"/>
      <c r="S4" s="26"/>
      <c r="T4" s="26"/>
      <c r="U4" s="26"/>
      <c r="V4" s="26">
        <v>8</v>
      </c>
      <c r="W4" s="26"/>
      <c r="X4" s="26">
        <v>10</v>
      </c>
      <c r="Y4" s="26">
        <v>0</v>
      </c>
      <c r="Z4" s="26">
        <v>10</v>
      </c>
      <c r="AA4" s="26">
        <v>14</v>
      </c>
      <c r="AB4" s="26">
        <v>9</v>
      </c>
      <c r="AC4" s="26"/>
      <c r="AD4" s="26">
        <v>9</v>
      </c>
      <c r="AE4" s="26">
        <v>9</v>
      </c>
      <c r="AF4" s="26">
        <v>15</v>
      </c>
      <c r="AG4" s="26">
        <v>3</v>
      </c>
      <c r="AH4" s="26">
        <v>14</v>
      </c>
      <c r="AI4" s="26">
        <v>15</v>
      </c>
      <c r="AJ4" s="26">
        <v>12</v>
      </c>
      <c r="AK4" s="26"/>
      <c r="AL4" s="26"/>
      <c r="AM4" s="26"/>
      <c r="AN4" s="26"/>
      <c r="AO4" s="26">
        <v>10</v>
      </c>
      <c r="AP4" s="26"/>
      <c r="AQ4" s="26"/>
      <c r="AR4" s="26"/>
      <c r="AS4" s="26">
        <v>10</v>
      </c>
      <c r="AT4" s="26">
        <v>10</v>
      </c>
      <c r="AU4" s="26">
        <v>10</v>
      </c>
      <c r="AV4" s="26">
        <v>10</v>
      </c>
      <c r="AW4" s="26">
        <v>10</v>
      </c>
      <c r="AX4" s="26">
        <v>10</v>
      </c>
      <c r="AY4" s="26">
        <v>10</v>
      </c>
      <c r="AZ4" s="26">
        <v>4</v>
      </c>
      <c r="BA4" s="26">
        <v>10</v>
      </c>
      <c r="BB4" s="26">
        <v>10</v>
      </c>
      <c r="BC4" s="26">
        <v>10</v>
      </c>
      <c r="BD4" s="26">
        <f>SUM(GG4:GK4)</f>
        <v>10</v>
      </c>
      <c r="BE4" s="26">
        <f>SUM(GL4:GP4)</f>
        <v>10</v>
      </c>
      <c r="BF4" s="26">
        <f>SUM(GQ4:GU4)</f>
        <v>10</v>
      </c>
      <c r="BG4" s="26">
        <f>SUM(GV4:GZ4)</f>
        <v>10</v>
      </c>
      <c r="BH4" s="26">
        <f>SUM(HA4:HE4)</f>
        <v>6</v>
      </c>
      <c r="BI4" s="26">
        <f>SUM(HF4:HJ4)</f>
        <v>4</v>
      </c>
      <c r="BJ4" s="26">
        <f>SUM(HK4:HO4)</f>
        <v>8</v>
      </c>
      <c r="BK4" s="26">
        <f>SUM(HP4:HT4)</f>
        <v>10</v>
      </c>
      <c r="BL4" s="26">
        <f>SUM(HU4:HY4)</f>
        <v>6</v>
      </c>
      <c r="BM4" s="26"/>
      <c r="BN4" s="26"/>
      <c r="BO4" s="26"/>
      <c r="BP4" s="28"/>
      <c r="BQ4" s="127">
        <v>2</v>
      </c>
      <c r="BR4" s="29">
        <v>2</v>
      </c>
      <c r="BS4" s="29">
        <v>2</v>
      </c>
      <c r="BT4" s="29">
        <v>2</v>
      </c>
      <c r="BU4" s="29"/>
      <c r="BV4" s="127">
        <v>2</v>
      </c>
      <c r="BW4" s="29">
        <v>2</v>
      </c>
      <c r="BX4" s="29">
        <v>2</v>
      </c>
      <c r="BY4" s="29">
        <v>2</v>
      </c>
      <c r="BZ4" s="29">
        <v>2</v>
      </c>
      <c r="CA4" s="127">
        <v>2</v>
      </c>
      <c r="CB4" s="29">
        <v>2</v>
      </c>
      <c r="CC4" s="29">
        <v>2</v>
      </c>
      <c r="CD4" s="29">
        <v>2</v>
      </c>
      <c r="CE4" s="29">
        <v>2</v>
      </c>
      <c r="CF4" s="127">
        <v>3</v>
      </c>
      <c r="CG4" s="29">
        <v>3</v>
      </c>
      <c r="CH4" s="29">
        <v>2</v>
      </c>
      <c r="CI4" s="29">
        <v>3</v>
      </c>
      <c r="CJ4" s="29">
        <v>3</v>
      </c>
      <c r="CK4" s="127">
        <v>3</v>
      </c>
      <c r="CL4" s="29">
        <v>3</v>
      </c>
      <c r="CM4" s="29">
        <v>3</v>
      </c>
      <c r="CN4" s="29"/>
      <c r="CO4" s="29"/>
      <c r="CP4" s="127">
        <v>0</v>
      </c>
      <c r="CQ4" s="29">
        <v>0</v>
      </c>
      <c r="CR4" s="29">
        <v>3</v>
      </c>
      <c r="CS4" s="29">
        <v>3</v>
      </c>
      <c r="CT4" s="29">
        <v>3</v>
      </c>
      <c r="CU4" s="127">
        <v>3</v>
      </c>
      <c r="CV4" s="29">
        <v>3</v>
      </c>
      <c r="CW4" s="29">
        <v>3</v>
      </c>
      <c r="CX4" s="29"/>
      <c r="CY4" s="29"/>
      <c r="CZ4" s="127">
        <v>3</v>
      </c>
      <c r="DA4" s="29">
        <v>3</v>
      </c>
      <c r="DB4" s="29">
        <v>3</v>
      </c>
      <c r="DC4" s="29">
        <v>3</v>
      </c>
      <c r="DD4" s="29">
        <v>3</v>
      </c>
      <c r="DE4" s="127">
        <v>3</v>
      </c>
      <c r="DF4" s="29"/>
      <c r="DG4" s="29"/>
      <c r="DH4" s="29"/>
      <c r="DI4" s="29"/>
      <c r="DJ4" s="127">
        <v>3</v>
      </c>
      <c r="DK4" s="29">
        <v>3</v>
      </c>
      <c r="DL4" s="29">
        <v>2</v>
      </c>
      <c r="DM4" s="29">
        <v>3</v>
      </c>
      <c r="DN4" s="29">
        <v>3</v>
      </c>
      <c r="DO4" s="127">
        <v>3</v>
      </c>
      <c r="DP4" s="29">
        <v>3</v>
      </c>
      <c r="DQ4" s="29">
        <v>3</v>
      </c>
      <c r="DR4" s="29">
        <v>3</v>
      </c>
      <c r="DS4" s="29">
        <v>3</v>
      </c>
      <c r="DT4" s="127">
        <v>3</v>
      </c>
      <c r="DU4" s="29">
        <v>3</v>
      </c>
      <c r="DV4" s="29">
        <v>3</v>
      </c>
      <c r="DW4" s="29">
        <v>3</v>
      </c>
      <c r="DX4" s="29"/>
      <c r="DY4" s="127">
        <v>2</v>
      </c>
      <c r="DZ4" s="29">
        <v>2</v>
      </c>
      <c r="EA4" s="29">
        <v>2</v>
      </c>
      <c r="EB4" s="29">
        <v>2</v>
      </c>
      <c r="EC4" s="29">
        <v>2</v>
      </c>
      <c r="ED4" s="127">
        <v>2</v>
      </c>
      <c r="EE4" s="29">
        <v>2</v>
      </c>
      <c r="EF4" s="29">
        <v>2</v>
      </c>
      <c r="EG4" s="29">
        <v>2</v>
      </c>
      <c r="EH4" s="29">
        <v>2</v>
      </c>
      <c r="EI4" s="127">
        <v>2</v>
      </c>
      <c r="EJ4" s="29">
        <v>2</v>
      </c>
      <c r="EK4" s="29">
        <v>2</v>
      </c>
      <c r="EL4" s="29">
        <v>2</v>
      </c>
      <c r="EM4" s="29">
        <v>2</v>
      </c>
      <c r="EN4" s="127">
        <v>2</v>
      </c>
      <c r="EO4" s="29">
        <v>2</v>
      </c>
      <c r="EP4" s="29">
        <v>2</v>
      </c>
      <c r="EQ4" s="29">
        <v>2</v>
      </c>
      <c r="ER4" s="29">
        <v>2</v>
      </c>
      <c r="ES4" s="127">
        <v>2</v>
      </c>
      <c r="ET4" s="29">
        <v>2</v>
      </c>
      <c r="EU4" s="29">
        <v>2</v>
      </c>
      <c r="EV4" s="29">
        <v>2</v>
      </c>
      <c r="EW4" s="29">
        <v>2</v>
      </c>
      <c r="EX4" s="127">
        <v>2</v>
      </c>
      <c r="EY4" s="29">
        <v>2</v>
      </c>
      <c r="EZ4" s="29">
        <v>2</v>
      </c>
      <c r="FA4" s="29">
        <v>2</v>
      </c>
      <c r="FB4" s="29">
        <v>2</v>
      </c>
      <c r="FC4" s="127">
        <v>2</v>
      </c>
      <c r="FD4" s="29">
        <v>2</v>
      </c>
      <c r="FE4" s="29">
        <v>2</v>
      </c>
      <c r="FF4" s="29">
        <v>2</v>
      </c>
      <c r="FG4" s="29">
        <v>2</v>
      </c>
      <c r="FH4" s="127">
        <v>2</v>
      </c>
      <c r="FI4" s="29">
        <v>2</v>
      </c>
      <c r="FJ4" s="29">
        <v>2</v>
      </c>
      <c r="FK4" s="29">
        <v>2</v>
      </c>
      <c r="FL4" s="29">
        <v>2</v>
      </c>
      <c r="FM4" s="127"/>
      <c r="FN4" s="127"/>
      <c r="FO4" s="127"/>
      <c r="FP4" s="127">
        <v>2</v>
      </c>
      <c r="FQ4" s="29">
        <v>2</v>
      </c>
      <c r="FR4" s="127">
        <v>2</v>
      </c>
      <c r="FS4" s="127">
        <v>2</v>
      </c>
      <c r="FT4" s="127">
        <v>2</v>
      </c>
      <c r="FU4" s="127">
        <v>2</v>
      </c>
      <c r="FV4" s="29">
        <v>2</v>
      </c>
      <c r="FW4" s="127">
        <v>2</v>
      </c>
      <c r="FX4" s="127">
        <v>2</v>
      </c>
      <c r="FY4" s="127">
        <v>2</v>
      </c>
      <c r="FZ4" s="127">
        <v>2</v>
      </c>
      <c r="GA4" s="29">
        <v>2</v>
      </c>
      <c r="GB4" s="29">
        <v>2</v>
      </c>
      <c r="GC4" s="29">
        <v>2</v>
      </c>
      <c r="GD4" s="29">
        <v>2</v>
      </c>
      <c r="GE4" s="29">
        <v>2</v>
      </c>
      <c r="GF4" s="29">
        <v>2</v>
      </c>
      <c r="GG4" s="29">
        <v>2</v>
      </c>
      <c r="GH4" s="29">
        <v>2</v>
      </c>
      <c r="GI4" s="29">
        <v>2</v>
      </c>
      <c r="GJ4" s="29">
        <v>2</v>
      </c>
      <c r="GK4" s="29">
        <v>2</v>
      </c>
      <c r="GL4" s="29">
        <v>2</v>
      </c>
      <c r="GM4" s="29">
        <v>2</v>
      </c>
      <c r="GN4" s="29">
        <v>2</v>
      </c>
      <c r="GO4" s="29">
        <v>2</v>
      </c>
      <c r="GP4" s="29">
        <v>2</v>
      </c>
      <c r="GQ4" s="29">
        <v>2</v>
      </c>
      <c r="GR4" s="29">
        <v>2</v>
      </c>
      <c r="GS4" s="29">
        <v>2</v>
      </c>
      <c r="GT4" s="29">
        <v>2</v>
      </c>
      <c r="GU4" s="29">
        <v>2</v>
      </c>
      <c r="GV4" s="29">
        <v>2</v>
      </c>
      <c r="GW4" s="29">
        <v>2</v>
      </c>
      <c r="GX4" s="29">
        <v>2</v>
      </c>
      <c r="GY4" s="29">
        <v>2</v>
      </c>
      <c r="GZ4" s="29">
        <v>2</v>
      </c>
      <c r="HA4" s="29">
        <v>2</v>
      </c>
      <c r="HB4" s="29">
        <v>2</v>
      </c>
      <c r="HC4" s="29">
        <v>2</v>
      </c>
      <c r="HD4" s="29"/>
      <c r="HE4" s="29"/>
      <c r="HF4" s="29"/>
      <c r="HG4" s="29"/>
      <c r="HH4" s="29"/>
      <c r="HI4" s="29">
        <v>2</v>
      </c>
      <c r="HJ4" s="29">
        <v>2</v>
      </c>
      <c r="HK4" s="29"/>
      <c r="HL4" s="29">
        <v>2</v>
      </c>
      <c r="HM4" s="29">
        <v>2</v>
      </c>
      <c r="HN4" s="29">
        <v>2</v>
      </c>
      <c r="HO4" s="29">
        <v>2</v>
      </c>
      <c r="HP4" s="29">
        <v>2</v>
      </c>
      <c r="HQ4" s="29">
        <v>2</v>
      </c>
      <c r="HR4" s="29">
        <v>2</v>
      </c>
      <c r="HS4" s="29">
        <v>2</v>
      </c>
      <c r="HT4" s="29">
        <v>2</v>
      </c>
      <c r="HU4" s="29">
        <v>2</v>
      </c>
      <c r="HV4" s="29">
        <v>2</v>
      </c>
      <c r="HW4" s="29">
        <v>2</v>
      </c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</row>
    <row r="5" spans="1:248" s="12" customFormat="1" ht="16.5" customHeight="1" x14ac:dyDescent="0.25">
      <c r="A5" s="30" t="s">
        <v>41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4"/>
      <c r="BQ5" s="35"/>
      <c r="BR5" s="36"/>
      <c r="BS5" s="35"/>
      <c r="BT5" s="35"/>
      <c r="BU5" s="33"/>
      <c r="BV5" s="35"/>
      <c r="BW5" s="36"/>
      <c r="BX5" s="35"/>
      <c r="BY5" s="35"/>
      <c r="BZ5" s="33"/>
      <c r="CA5" s="35"/>
      <c r="CB5" s="36"/>
      <c r="CC5" s="35"/>
      <c r="CD5" s="35"/>
      <c r="CE5" s="33"/>
      <c r="CF5" s="35"/>
      <c r="CG5" s="36"/>
      <c r="CH5" s="35"/>
      <c r="CI5" s="35"/>
      <c r="CJ5" s="33"/>
      <c r="CK5" s="35"/>
      <c r="CL5" s="36"/>
      <c r="CM5" s="35"/>
      <c r="CN5" s="35"/>
      <c r="CO5" s="33"/>
      <c r="CP5" s="35"/>
      <c r="CQ5" s="36"/>
      <c r="CR5" s="35"/>
      <c r="CS5" s="35"/>
      <c r="CT5" s="33"/>
      <c r="CU5" s="35"/>
      <c r="CV5" s="36"/>
      <c r="CW5" s="35"/>
      <c r="CX5" s="35"/>
      <c r="CY5" s="33"/>
      <c r="CZ5" s="35"/>
      <c r="DA5" s="36"/>
      <c r="DB5" s="35"/>
      <c r="DC5" s="35"/>
      <c r="DD5" s="33"/>
      <c r="DE5" s="35"/>
      <c r="DF5" s="36"/>
      <c r="DG5" s="35"/>
      <c r="DH5" s="35"/>
      <c r="DI5" s="33"/>
      <c r="DJ5" s="35"/>
      <c r="DK5" s="36"/>
      <c r="DL5" s="35"/>
      <c r="DM5" s="35"/>
      <c r="DN5" s="33"/>
      <c r="DO5" s="35"/>
      <c r="DP5" s="36"/>
      <c r="DQ5" s="35"/>
      <c r="DR5" s="35"/>
      <c r="DS5" s="33"/>
      <c r="DT5" s="35"/>
      <c r="DU5" s="36"/>
      <c r="DV5" s="35"/>
      <c r="DW5" s="35"/>
      <c r="DX5" s="33"/>
      <c r="DY5" s="35"/>
      <c r="DZ5" s="36"/>
      <c r="EA5" s="35"/>
      <c r="EB5" s="35"/>
      <c r="EC5" s="33"/>
      <c r="ED5" s="35"/>
      <c r="EE5" s="36"/>
      <c r="EF5" s="35"/>
      <c r="EG5" s="35"/>
      <c r="EH5" s="33"/>
      <c r="EI5" s="35"/>
      <c r="EJ5" s="36"/>
      <c r="EK5" s="35"/>
      <c r="EL5" s="35"/>
      <c r="EM5" s="33"/>
      <c r="EN5" s="35"/>
      <c r="EO5" s="36"/>
      <c r="EP5" s="35"/>
      <c r="EQ5" s="35"/>
      <c r="ER5" s="33"/>
      <c r="ES5" s="35"/>
      <c r="ET5" s="36"/>
      <c r="EU5" s="35"/>
      <c r="EV5" s="35"/>
      <c r="EW5" s="33"/>
      <c r="EX5" s="35"/>
      <c r="EY5" s="36"/>
      <c r="EZ5" s="35"/>
      <c r="FA5" s="35"/>
      <c r="FB5" s="33"/>
      <c r="FC5" s="35"/>
      <c r="FD5" s="36"/>
      <c r="FE5" s="35"/>
      <c r="FF5" s="35"/>
      <c r="FG5" s="33"/>
      <c r="FH5" s="35"/>
      <c r="FI5" s="36"/>
      <c r="FJ5" s="35"/>
      <c r="FK5" s="35"/>
      <c r="FL5" s="33"/>
      <c r="FM5" s="35"/>
      <c r="FN5" s="35"/>
      <c r="FO5" s="35"/>
      <c r="FP5" s="35"/>
      <c r="FQ5" s="33"/>
      <c r="FR5" s="35"/>
      <c r="FS5" s="35"/>
      <c r="FT5" s="35"/>
      <c r="FU5" s="35"/>
      <c r="FV5" s="33"/>
      <c r="FW5" s="35"/>
      <c r="FX5" s="35"/>
      <c r="FY5" s="35"/>
      <c r="FZ5" s="35"/>
      <c r="GA5" s="33"/>
      <c r="GB5" s="35"/>
      <c r="GC5" s="36"/>
      <c r="GD5" s="35"/>
      <c r="GE5" s="35"/>
      <c r="GF5" s="33"/>
      <c r="GG5" s="35"/>
      <c r="GH5" s="36"/>
      <c r="GI5" s="35"/>
      <c r="GJ5" s="35"/>
      <c r="GK5" s="33"/>
      <c r="GL5" s="35"/>
      <c r="GM5" s="36"/>
      <c r="GN5" s="35"/>
      <c r="GO5" s="35"/>
      <c r="GP5" s="33"/>
      <c r="GQ5" s="35"/>
      <c r="GR5" s="36"/>
      <c r="GS5" s="35"/>
      <c r="GT5" s="35"/>
      <c r="GU5" s="33"/>
      <c r="GV5" s="35"/>
      <c r="GW5" s="36"/>
      <c r="GX5" s="35"/>
      <c r="GY5" s="35"/>
      <c r="GZ5" s="33"/>
      <c r="HA5" s="35"/>
      <c r="HB5" s="36"/>
      <c r="HC5" s="35"/>
      <c r="HD5" s="35"/>
      <c r="HE5" s="33"/>
      <c r="HF5" s="33"/>
      <c r="HG5" s="36"/>
      <c r="HH5" s="35"/>
      <c r="HI5" s="35"/>
      <c r="HJ5" s="35"/>
      <c r="HK5" s="35"/>
      <c r="HL5" s="35"/>
      <c r="HM5" s="35"/>
      <c r="HN5" s="35"/>
      <c r="HO5" s="35"/>
      <c r="HP5" s="35"/>
      <c r="HQ5" s="36"/>
      <c r="HR5" s="36"/>
      <c r="HS5" s="36"/>
      <c r="HT5" s="36"/>
      <c r="HU5" s="36"/>
      <c r="HV5" s="36"/>
      <c r="HW5" s="36"/>
      <c r="HX5" s="35"/>
      <c r="HY5" s="33"/>
      <c r="HZ5" s="35"/>
      <c r="IA5" s="36"/>
      <c r="IB5" s="35"/>
      <c r="IC5" s="35"/>
      <c r="ID5" s="33"/>
      <c r="IE5" s="35"/>
      <c r="IF5" s="36"/>
      <c r="IG5" s="35"/>
      <c r="IH5" s="35"/>
      <c r="II5" s="33"/>
      <c r="IJ5" s="35"/>
      <c r="IK5" s="36"/>
      <c r="IL5" s="35"/>
      <c r="IM5" s="35"/>
      <c r="IN5" s="33"/>
    </row>
    <row r="6" spans="1:248" s="12" customFormat="1" ht="16.5" customHeight="1" x14ac:dyDescent="0.25">
      <c r="A6" s="37" t="s">
        <v>101</v>
      </c>
      <c r="B6" s="38">
        <v>125</v>
      </c>
      <c r="C6" s="37">
        <v>0</v>
      </c>
      <c r="D6" s="37">
        <f>(((COUNTIFS(Datos!$S:$S,"V1",Datos!$B:$B,D2))/D4)*1000)</f>
        <v>55.55555555555555</v>
      </c>
      <c r="E6" s="37">
        <f>(((COUNTIFS(Datos!$S:$S,"V1",Datos!$B:$B,E2))/E4)*1000)</f>
        <v>60.606060606060609</v>
      </c>
      <c r="F6" s="37">
        <f>(((COUNTIFS(Datos!$S:$S,"V1",Datos!$B:$B,F2))/F4)*1000)</f>
        <v>60.606060606060609</v>
      </c>
      <c r="G6" s="37">
        <f>(((COUNTIFS(Datos!$S:$S,"V1",Datos!$B:$B,G2))/G4)*1000)</f>
        <v>22.727272727272727</v>
      </c>
      <c r="H6" s="37">
        <f>(((COUNTIFS(Datos!$S:$S,"V1",Datos!$B:$B,H2))/H4)*1000)</f>
        <v>0</v>
      </c>
      <c r="I6" s="37">
        <f>(((COUNTIFS(Datos!$S:$S,"V1",Datos!$B:$B,I2))/I4)*1000)</f>
        <v>50</v>
      </c>
      <c r="J6" s="37">
        <f>(((COUNTIFS(Datos!$S:$S,"V1",Datos!$B:$B,J2))/J4)*1000)</f>
        <v>100</v>
      </c>
      <c r="K6" s="37">
        <f>(((COUNTIFS(Datos!$S:$S,"V1",Datos!$B:$B,K2))/K4)*1000)</f>
        <v>58.823529411764703</v>
      </c>
      <c r="L6" s="37">
        <f>(((COUNTIFS(Datos!$S:$S,"V1",Datos!$B:$B,L2))/L4)*1000)</f>
        <v>0</v>
      </c>
      <c r="M6" s="37">
        <f>(((COUNTIFS(Datos!$S:$S,"V1",Datos!$B:$B,M2))/M4)*1000)</f>
        <v>71.428571428571431</v>
      </c>
      <c r="N6" s="37">
        <f>(((COUNTIFS(Datos!$S:$S,"V1",Datos!$B:$B,N2))/N4)*1000)</f>
        <v>500</v>
      </c>
      <c r="O6" s="37"/>
      <c r="P6" s="37"/>
      <c r="Q6" s="37"/>
      <c r="R6" s="37"/>
      <c r="S6" s="37"/>
      <c r="T6" s="37"/>
      <c r="U6" s="37"/>
      <c r="V6" s="40">
        <f>((COUNTIFS(Datos!$S:$S,"V1",Datos!$C:$C,V3))/V4)*1000</f>
        <v>0</v>
      </c>
      <c r="W6" s="40"/>
      <c r="X6" s="40">
        <f>((COUNTIFS(Datos!$S:$S,"V1",Datos!$C:$C,X3))/X4)*1000</f>
        <v>100</v>
      </c>
      <c r="Y6" s="40" t="e">
        <f>((COUNTIFS(Datos!$S:$S,"V1",Datos!$C:$C,Y3))/Y4)*1000</f>
        <v>#DIV/0!</v>
      </c>
      <c r="Z6" s="40">
        <f>((COUNTIFS(Datos!$S:$S,"V1",Datos!$C:$C,Z3))/Z4)*1000</f>
        <v>100</v>
      </c>
      <c r="AA6" s="40">
        <f>((COUNTIFS(Datos!$S:$S,"V1",Datos!$C:$C,AA3))/AA4)*1000</f>
        <v>71.428571428571431</v>
      </c>
      <c r="AB6" s="40">
        <f>((COUNTIFS(Datos!$S:$S,"V1",Datos!$C:$C,AB3))/AB4)*1000</f>
        <v>0</v>
      </c>
      <c r="AC6" s="40" t="e">
        <f>((COUNTIFS(Datos!$S:$S,"V1",Datos!$C:$C,AC3))/AC4)*1000</f>
        <v>#DIV/0!</v>
      </c>
      <c r="AD6" s="40">
        <f>((COUNTIFS(Datos!$S:$S,"V1",Datos!$C:$C,AD3))/AD4)*1000</f>
        <v>111.1111111111111</v>
      </c>
      <c r="AE6" s="40">
        <f>((COUNTIFS(Datos!$S:$S,"V1",Datos!$C:$C,AE3))/AE4)*1000</f>
        <v>0</v>
      </c>
      <c r="AF6" s="40">
        <f>((COUNTIFS(Datos!$S:$S,"V1",Datos!$C:$C,AF3))/AF4)*1000</f>
        <v>66.666666666666671</v>
      </c>
      <c r="AG6" s="40">
        <f>((COUNTIFS(Datos!$S:$S,"V1",Datos!$C:$C,AG3))/AG4)*1000</f>
        <v>0</v>
      </c>
      <c r="AH6" s="40">
        <f>((COUNTIFS(Datos!$S:$S,"V1",Datos!$C:$C,AH3))/AH4)*1000</f>
        <v>0</v>
      </c>
      <c r="AI6" s="40">
        <f>((COUNTIFS(Datos!$S:$S,"V1",Datos!$C:$C,AI3))/AI4)*1000</f>
        <v>66.666666666666671</v>
      </c>
      <c r="AJ6" s="40">
        <f>((COUNTIFS(Datos!$S:$S,"V1",Datos!$C:$C,AJ3))/AJ4)*1000</f>
        <v>0</v>
      </c>
      <c r="AK6" s="40"/>
      <c r="AL6" s="40"/>
      <c r="AM6" s="40"/>
      <c r="AN6" s="40"/>
      <c r="AO6" s="40">
        <f>((COUNTIFS(Datos!$S:$S,"V1",Datos!$C:$C,AO3))/AO4)*1000</f>
        <v>0</v>
      </c>
      <c r="AP6" s="40"/>
      <c r="AQ6" s="40"/>
      <c r="AR6" s="40"/>
      <c r="AS6" s="40">
        <f>((COUNTIFS(Datos!$S:$S,"V1",Datos!$C:$C,AS3))/AS4)*1000</f>
        <v>100</v>
      </c>
      <c r="AT6" s="40">
        <f>((COUNTIFS(Datos!$S:$S,"V1",Datos!$C:$C,AT3))/AT4)*1000</f>
        <v>0</v>
      </c>
      <c r="AU6" s="40">
        <f>((COUNTIFS(Datos!$S:$S,"V1",Datos!$C:$C,AU3))/AU4)*1000</f>
        <v>100</v>
      </c>
      <c r="AV6" s="40">
        <f>((COUNTIFS(Datos!$S:$S,"V1",Datos!$C:$C,AV3))/AV4)*1000</f>
        <v>100</v>
      </c>
      <c r="AW6" s="40">
        <f>((COUNTIFS(Datos!$S:$S,"V1",Datos!$C:$C,AW3))/AW4)*1000</f>
        <v>100</v>
      </c>
      <c r="AX6" s="40">
        <f>((COUNTIFS(Datos!$S:$S,"V1",Datos!$C:$C,AX3))/AX4)*1000</f>
        <v>100</v>
      </c>
      <c r="AY6" s="40">
        <f>((COUNTIFS(Datos!$S:$S,"V1",Datos!$C:$C,AY3))/AY4)*1000</f>
        <v>0</v>
      </c>
      <c r="AZ6" s="40">
        <f>((COUNTIFS(Datos!$S:$S,"V1",Datos!$C:$C,AZ3))/AZ4)*1000</f>
        <v>250</v>
      </c>
      <c r="BA6" s="40">
        <f>((COUNTIFS(Datos!$S:$S,"V1",Datos!$C:$C,BA3))/BA4)*1000</f>
        <v>0</v>
      </c>
      <c r="BB6" s="40">
        <f>((COUNTIFS(Datos!$S:$S,"V1",Datos!$C:$C,BB3))/BB4)*1000</f>
        <v>100</v>
      </c>
      <c r="BC6" s="40">
        <f>((COUNTIFS(Datos!$S:$S,"V1",Datos!$C:$C,BC3))/BC4)*1000</f>
        <v>0</v>
      </c>
      <c r="BD6" s="40">
        <f>((COUNTIFS(Datos!$S:$S,"V1",Datos!$C:$C,BD3))/BD4)*1000</f>
        <v>0</v>
      </c>
      <c r="BE6" s="40">
        <f>((COUNTIFS(Datos!$S:$S,"V1",Datos!$C:$C,BE3))/BE4)*1000</f>
        <v>0</v>
      </c>
      <c r="BF6" s="40">
        <f>((COUNTIFS(Datos!$S:$S,"V1",Datos!$C:$C,BF3))/BF4)*1000</f>
        <v>0</v>
      </c>
      <c r="BG6" s="40">
        <f>((COUNTIFS(Datos!$S:$S,"V1",Datos!$C:$C,BG3))/BG4)*1000</f>
        <v>0</v>
      </c>
      <c r="BH6" s="40">
        <f>((COUNTIFS(Datos!$S:$S,"V1",Datos!$C:$C,BH3))/BH4)*1000</f>
        <v>0</v>
      </c>
      <c r="BI6" s="40">
        <f>((COUNTIFS(Datos!$S:$S,"V1",Datos!$C:$C,BI3))/BI4)*1000</f>
        <v>0</v>
      </c>
      <c r="BJ6" s="40">
        <f>((COUNTIFS(Datos!$S:$S,"V1",Datos!$C:$C,BJ3))/BJ4)*1000</f>
        <v>125</v>
      </c>
      <c r="BK6" s="40">
        <f>((COUNTIFS(Datos!$S:$S,"V1",Datos!$C:$C,BK3))/BK4)*1000</f>
        <v>100</v>
      </c>
      <c r="BL6" s="40">
        <f>((COUNTIFS(Datos!$S:$S,"V1",Datos!$C:$C,BL3))/BL4)*1000</f>
        <v>500</v>
      </c>
      <c r="BM6" s="40"/>
      <c r="BN6" s="40"/>
      <c r="BO6" s="40"/>
      <c r="BP6" s="41"/>
      <c r="BQ6" s="40">
        <f>((COUNTIFS(Datos!$S:$S,"V1",Datos!$D:$D,BQ3))/BQ4)*1000</f>
        <v>0</v>
      </c>
      <c r="BR6" s="40">
        <f>((COUNTIFS(Datos!$S:$S,"V1",Datos!$D:$D,BR3))/BR4)*1000</f>
        <v>0</v>
      </c>
      <c r="BS6" s="40">
        <f>((COUNTIFS(Datos!$S:$S,"V1",Datos!$D:$D,BS3))/BS4)*1000</f>
        <v>0</v>
      </c>
      <c r="BT6" s="40">
        <f>((COUNTIFS(Datos!$S:$S,"V1",Datos!$D:$D,BT3))/BT4)*1000</f>
        <v>0</v>
      </c>
      <c r="BU6" s="40"/>
      <c r="BV6" s="40">
        <f>((COUNTIFS(Datos!$S:$S,"V1",Datos!$D:$D,BV3))/BV4)*1000</f>
        <v>0</v>
      </c>
      <c r="BW6" s="40">
        <f>((COUNTIFS(Datos!$S:$S,"V1",Datos!$D:$D,BW3))/BW4)*1000</f>
        <v>0</v>
      </c>
      <c r="BX6" s="40">
        <f>((COUNTIFS(Datos!$S:$S,"V1",Datos!$D:$D,BX3))/BX4)*1000</f>
        <v>0</v>
      </c>
      <c r="BY6" s="40">
        <f>((COUNTIFS(Datos!$S:$S,"V1",Datos!$D:$D,BY3))/BY4)*1000</f>
        <v>0</v>
      </c>
      <c r="BZ6" s="40">
        <f>((COUNTIFS(Datos!$S:$S,"V1",Datos!$D:$D,BZ3))/BZ4)*1000</f>
        <v>500</v>
      </c>
      <c r="CA6" s="40">
        <f>((COUNTIFS(Datos!$S:$S,"V1",Datos!$D:$D,CA3))/CA4)*1000</f>
        <v>500</v>
      </c>
      <c r="CB6" s="40">
        <f>((COUNTIFS(Datos!$S:$S,"V1",Datos!$D:$D,CB3))/CB4)*1000</f>
        <v>0</v>
      </c>
      <c r="CC6" s="40">
        <f>((COUNTIFS(Datos!$S:$S,"V1",Datos!$D:$D,CC3))/CC4)*1000</f>
        <v>0</v>
      </c>
      <c r="CD6" s="40">
        <f>((COUNTIFS(Datos!$S:$S,"V1",Datos!$D:$D,CD3))/CD4)*1000</f>
        <v>0</v>
      </c>
      <c r="CE6" s="40">
        <f>((COUNTIFS(Datos!$S:$S,"V1",Datos!$D:$D,CE3))/CE4)*1000</f>
        <v>0</v>
      </c>
      <c r="CF6" s="40">
        <f>((COUNTIFS(Datos!$S:$S,"V1",Datos!$D:$D,CF3))/CF4)*1000</f>
        <v>0</v>
      </c>
      <c r="CG6" s="40">
        <f>((COUNTIFS(Datos!$S:$S,"V1",Datos!$D:$D,CG3))/CG4)*1000</f>
        <v>0</v>
      </c>
      <c r="CH6" s="40">
        <f>((COUNTIFS(Datos!$S:$S,"V1",Datos!$D:$D,CH3))/CH4)*1000</f>
        <v>0</v>
      </c>
      <c r="CI6" s="40">
        <f>((COUNTIFS(Datos!$S:$S,"V1",Datos!$D:$D,CI3))/CI4)*1000</f>
        <v>333.33333333333331</v>
      </c>
      <c r="CJ6" s="40">
        <f>((COUNTIFS(Datos!$S:$S,"V1",Datos!$D:$D,CJ3))/CJ4)*1000</f>
        <v>0</v>
      </c>
      <c r="CK6" s="40">
        <f>((COUNTIFS(Datos!$S:$S,"V1",Datos!$D:$D,CK3))/CK4)*1000</f>
        <v>0</v>
      </c>
      <c r="CL6" s="40">
        <f>((COUNTIFS(Datos!$S:$S,"V1",Datos!$D:$D,CL3))/CL4)*1000</f>
        <v>0</v>
      </c>
      <c r="CM6" s="40">
        <f>((COUNTIFS(Datos!$S:$S,"V1",Datos!$D:$D,CM3))/CM4)*1000</f>
        <v>0</v>
      </c>
      <c r="CN6" s="40"/>
      <c r="CO6" s="40"/>
      <c r="CP6" s="40" t="e">
        <f>((COUNTIFS(Datos!$S:$S,"V1",Datos!$D:$D,CP3))/CP4)*1000</f>
        <v>#DIV/0!</v>
      </c>
      <c r="CQ6" s="40" t="e">
        <f>((COUNTIFS(Datos!$S:$S,"V1",Datos!$D:$D,CQ3))/CQ4)*1000</f>
        <v>#DIV/0!</v>
      </c>
      <c r="CR6" s="40">
        <f>((COUNTIFS(Datos!$S:$S,"V1",Datos!$D:$D,CR3))/CR4)*1000</f>
        <v>0</v>
      </c>
      <c r="CS6" s="40">
        <f>((COUNTIFS(Datos!$S:$S,"V1",Datos!$D:$D,CS3))/CS4)*1000</f>
        <v>0</v>
      </c>
      <c r="CT6" s="40">
        <f>((COUNTIFS(Datos!$S:$S,"V1",Datos!$D:$D,CT3))/CT4)*1000</f>
        <v>333.33333333333331</v>
      </c>
      <c r="CU6" s="40">
        <f>((COUNTIFS(Datos!$S:$S,"V1",Datos!$D:$D,CU3))/CU4)*1000</f>
        <v>0</v>
      </c>
      <c r="CV6" s="40">
        <f>((COUNTIFS(Datos!$S:$S,"V1",Datos!$D:$D,CV3))/CV4)*1000</f>
        <v>0</v>
      </c>
      <c r="CW6" s="40">
        <f>((COUNTIFS(Datos!$S:$S,"V1",Datos!$D:$D,CW3))/CW4)*1000</f>
        <v>0</v>
      </c>
      <c r="CX6" s="40"/>
      <c r="CY6" s="40"/>
      <c r="CZ6" s="40">
        <f>((COUNTIFS(Datos!$S:$S,"V1",Datos!$D:$D,CZ3))/CZ4)*1000</f>
        <v>0</v>
      </c>
      <c r="DA6" s="40">
        <f>((COUNTIFS(Datos!$S:$S,"V1",Datos!$D:$D,DA3))/DA4)*1000</f>
        <v>333.33333333333331</v>
      </c>
      <c r="DB6" s="40">
        <f>((COUNTIFS(Datos!$S:$S,"V1",Datos!$D:$D,DB3))/DB4)*1000</f>
        <v>0</v>
      </c>
      <c r="DC6" s="40">
        <f>((COUNTIFS(Datos!$S:$S,"V1",Datos!$D:$D,DC3))/DC4)*1000</f>
        <v>0</v>
      </c>
      <c r="DD6" s="40">
        <f>((COUNTIFS(Datos!$S:$S,"V1",Datos!$D:$D,DD3))/DD4)*1000</f>
        <v>0</v>
      </c>
      <c r="DE6" s="40">
        <f>((COUNTIFS(Datos!$S:$S,"V1",Datos!$D:$D,DE3))/DE4)*1000</f>
        <v>0</v>
      </c>
      <c r="DF6" s="40"/>
      <c r="DG6" s="40"/>
      <c r="DH6" s="40"/>
      <c r="DI6" s="40"/>
      <c r="DJ6" s="40">
        <f>((COUNTIFS(Datos!$S:$S,"V1",Datos!$D:$D,DJ3))/DJ4)*1000</f>
        <v>0</v>
      </c>
      <c r="DK6" s="40">
        <f>((COUNTIFS(Datos!$S:$S,"V1",Datos!$D:$D,DK3))/DK4)*1000</f>
        <v>0</v>
      </c>
      <c r="DL6" s="40">
        <f>((COUNTIFS(Datos!$S:$S,"V1",Datos!$D:$D,DL3))/DL4)*1000</f>
        <v>0</v>
      </c>
      <c r="DM6" s="40">
        <f>((COUNTIFS(Datos!$S:$S,"V1",Datos!$D:$D,DM3))/DM4)*1000</f>
        <v>0</v>
      </c>
      <c r="DN6" s="40">
        <f>((COUNTIFS(Datos!$S:$S,"V1",Datos!$D:$D,DN3))/DN4)*1000</f>
        <v>0</v>
      </c>
      <c r="DO6" s="40">
        <f>((COUNTIFS(Datos!$S:$S,"V1",Datos!$D:$D,DO3))/DO4)*1000</f>
        <v>333.33333333333331</v>
      </c>
      <c r="DP6" s="40">
        <f>((COUNTIFS(Datos!$S:$S,"V1",Datos!$D:$D,DP3))/DP4)*1000</f>
        <v>0</v>
      </c>
      <c r="DQ6" s="40">
        <f>((COUNTIFS(Datos!$S:$S,"V1",Datos!$D:$D,DQ3))/DQ4)*1000</f>
        <v>0</v>
      </c>
      <c r="DR6" s="40">
        <f>((COUNTIFS(Datos!$S:$S,"V1",Datos!$D:$D,DR3))/DR4)*1000</f>
        <v>0</v>
      </c>
      <c r="DS6" s="40">
        <f>((COUNTIFS(Datos!$S:$S,"V1",Datos!$D:$D,DS3))/DS4)*1000</f>
        <v>0</v>
      </c>
      <c r="DT6" s="40">
        <f>((COUNTIFS(Datos!$S:$S,"V1",Datos!$D:$D,DT3))/DT4)*1000</f>
        <v>0</v>
      </c>
      <c r="DU6" s="40">
        <f>((COUNTIFS(Datos!$S:$S,"V1",Datos!$D:$D,DU3))/DU4)*1000</f>
        <v>0</v>
      </c>
      <c r="DV6" s="40">
        <f>((COUNTIFS(Datos!$S:$S,"V1",Datos!$D:$D,DV3))/DV4)*1000</f>
        <v>0</v>
      </c>
      <c r="DW6" s="40">
        <f>((COUNTIFS(Datos!$S:$S,"V1",Datos!$D:$D,DW3))/DW4)*1000</f>
        <v>0</v>
      </c>
      <c r="DX6" s="40"/>
      <c r="DY6" s="40">
        <f>((COUNTIFS(Datos!$S:$S,"V1",Datos!$D:$D,DY3))/DY4)*1000</f>
        <v>0</v>
      </c>
      <c r="DZ6" s="40">
        <f>((COUNTIFS(Datos!$S:$S,"V1",Datos!$D:$D,DZ3))/DZ4)*1000</f>
        <v>0</v>
      </c>
      <c r="EA6" s="40">
        <f>((COUNTIFS(Datos!$S:$S,"V1",Datos!$D:$D,EA3))/EA4)*1000</f>
        <v>0</v>
      </c>
      <c r="EB6" s="40">
        <f>((COUNTIFS(Datos!$S:$S,"V1",Datos!$D:$D,EB3))/EB4)*1000</f>
        <v>0</v>
      </c>
      <c r="EC6" s="40">
        <f>((COUNTIFS(Datos!$S:$S,"V1",Datos!$D:$D,EC3))/EC4)*1000</f>
        <v>0</v>
      </c>
      <c r="ED6" s="40">
        <f>((COUNTIFS(Datos!$S:$S,"V1",Datos!$D:$D,ED3))/ED4)*1000</f>
        <v>0</v>
      </c>
      <c r="EE6" s="40">
        <f>((COUNTIFS(Datos!$S:$S,"V1",Datos!$D:$D,EE3))/EE4)*1000</f>
        <v>0</v>
      </c>
      <c r="EF6" s="40">
        <f>((COUNTIFS(Datos!$S:$S,"V1",Datos!$D:$D,EF3))/EF4)*1000</f>
        <v>500</v>
      </c>
      <c r="EG6" s="40">
        <f>((COUNTIFS(Datos!$S:$S,"V1",Datos!$D:$D,EG3))/EG4)*1000</f>
        <v>0</v>
      </c>
      <c r="EH6" s="40">
        <f>((COUNTIFS(Datos!$S:$S,"V1",Datos!$D:$D,EH3))/EH4)*1000</f>
        <v>0</v>
      </c>
      <c r="EI6" s="40">
        <f>((COUNTIFS(Datos!$S:$S,"V1",Datos!$D:$D,EI3))/EI4)*1000</f>
        <v>0</v>
      </c>
      <c r="EJ6" s="40">
        <f>((COUNTIFS(Datos!$S:$S,"V1",Datos!$D:$D,EJ3))/EJ4)*1000</f>
        <v>0</v>
      </c>
      <c r="EK6" s="40">
        <f>((COUNTIFS(Datos!$S:$S,"V1",Datos!$D:$D,EK3))/EK4)*1000</f>
        <v>0</v>
      </c>
      <c r="EL6" s="40">
        <f>((COUNTIFS(Datos!$S:$S,"V1",Datos!$D:$D,EL3))/EL4)*1000</f>
        <v>0</v>
      </c>
      <c r="EM6" s="40">
        <f>((COUNTIFS(Datos!$S:$S,"V1",Datos!$D:$D,EM3))/EM4)*1000</f>
        <v>0</v>
      </c>
      <c r="EN6" s="40">
        <f>((COUNTIFS(Datos!$S:$S,"V1",Datos!$D:$D,EN3))/EN4)*1000</f>
        <v>0</v>
      </c>
      <c r="EO6" s="40">
        <f>((COUNTIFS(Datos!$S:$S,"V1",Datos!$D:$D,EO3))/EO4)*1000</f>
        <v>0</v>
      </c>
      <c r="EP6" s="40">
        <f>((COUNTIFS(Datos!$S:$S,"V1",Datos!$D:$D,EP3))/EP4)*1000</f>
        <v>0</v>
      </c>
      <c r="EQ6" s="40">
        <f>((COUNTIFS(Datos!$S:$S,"V1",Datos!$D:$D,EQ3))/EQ4)*1000</f>
        <v>0</v>
      </c>
      <c r="ER6" s="40">
        <f>((COUNTIFS(Datos!$S:$S,"V1",Datos!$D:$D,ER3))/ER4)*1000</f>
        <v>500</v>
      </c>
      <c r="ES6" s="40">
        <f>((COUNTIFS(Datos!$S:$S,"V1",Datos!$D:$D,ES3))/ES4)*1000</f>
        <v>0</v>
      </c>
      <c r="ET6" s="40">
        <f>((COUNTIFS(Datos!$S:$S,"V1",Datos!$D:$D,ET3))/ET4)*1000</f>
        <v>0</v>
      </c>
      <c r="EU6" s="40">
        <f>((COUNTIFS(Datos!$S:$S,"V1",Datos!$D:$D,EU3))/EU4)*1000</f>
        <v>0</v>
      </c>
      <c r="EV6" s="40">
        <f>((COUNTIFS(Datos!$S:$S,"V1",Datos!$D:$D,EV3))/EV4)*1000</f>
        <v>500</v>
      </c>
      <c r="EW6" s="40">
        <f>((COUNTIFS(Datos!$S:$S,"V1",Datos!$D:$D,EW3))/EW4)*1000</f>
        <v>0</v>
      </c>
      <c r="EX6" s="40">
        <f>((COUNTIFS(Datos!$S:$S,"V1",Datos!$D:$D,EX3))/EX4)*1000</f>
        <v>0</v>
      </c>
      <c r="EY6" s="40">
        <f>((COUNTIFS(Datos!$S:$S,"V1",Datos!$D:$D,EY3))/EY4)*1000</f>
        <v>0</v>
      </c>
      <c r="EZ6" s="40">
        <f>((COUNTIFS(Datos!$S:$S,"V1",Datos!$D:$D,EZ3))/EZ4)*1000</f>
        <v>500</v>
      </c>
      <c r="FA6" s="40">
        <f>((COUNTIFS(Datos!$S:$S,"V1",Datos!$D:$D,FA3))/FA4)*1000</f>
        <v>0</v>
      </c>
      <c r="FB6" s="40">
        <f>((COUNTIFS(Datos!$S:$S,"V1",Datos!$D:$D,FB3))/FB4)*1000</f>
        <v>0</v>
      </c>
      <c r="FC6" s="40">
        <f>((COUNTIFS(Datos!$S:$S,"V1",Datos!$D:$D,FC3))/FC4)*1000</f>
        <v>500</v>
      </c>
      <c r="FD6" s="40">
        <f>((COUNTIFS(Datos!$S:$S,"V1",Datos!$D:$D,FD3))/FD4)*1000</f>
        <v>0</v>
      </c>
      <c r="FE6" s="40">
        <f>((COUNTIFS(Datos!$S:$S,"V1",Datos!$D:$D,FE3))/FE4)*1000</f>
        <v>0</v>
      </c>
      <c r="FF6" s="40">
        <f>((COUNTIFS(Datos!$S:$S,"V1",Datos!$D:$D,FF3))/FF4)*1000</f>
        <v>0</v>
      </c>
      <c r="FG6" s="40">
        <f>((COUNTIFS(Datos!$S:$S,"V1",Datos!$D:$D,FG3))/FG4)*1000</f>
        <v>0</v>
      </c>
      <c r="FH6" s="40">
        <f>((COUNTIFS(Datos!$S:$S,"V1",Datos!$D:$D,FH3))/FH4)*1000</f>
        <v>0</v>
      </c>
      <c r="FI6" s="40">
        <f>((COUNTIFS(Datos!$S:$S,"V1",Datos!$D:$D,FI3))/FI4)*1000</f>
        <v>0</v>
      </c>
      <c r="FJ6" s="40">
        <f>((COUNTIFS(Datos!$S:$S,"V1",Datos!$D:$D,FJ3))/FJ4)*1000</f>
        <v>0</v>
      </c>
      <c r="FK6" s="40">
        <f>((COUNTIFS(Datos!$S:$S,"V1",Datos!$D:$D,FK3))/FK4)*1000</f>
        <v>0</v>
      </c>
      <c r="FL6" s="40">
        <f>((COUNTIFS(Datos!$S:$S,"V1",Datos!$D:$D,FL3))/FL4)*1000</f>
        <v>0</v>
      </c>
      <c r="FM6" s="40"/>
      <c r="FN6" s="40"/>
      <c r="FO6" s="40"/>
      <c r="FP6" s="40">
        <f>((COUNTIFS(Datos!$S:$S,"V1",Datos!$D:$D,FP3))/FP4)*1000</f>
        <v>0</v>
      </c>
      <c r="FQ6" s="40">
        <f>((COUNTIFS(Datos!$S:$S,"V1",Datos!$D:$D,FQ3))/FQ4)*1000</f>
        <v>500</v>
      </c>
      <c r="FR6" s="40">
        <f>((COUNTIFS(Datos!$S:$S,"V1",Datos!$D:$D,FR3))/FR4)*1000</f>
        <v>0</v>
      </c>
      <c r="FS6" s="40">
        <f>((COUNTIFS(Datos!$S:$S,"V1",Datos!$D:$D,FS3))/FS4)*1000</f>
        <v>0</v>
      </c>
      <c r="FT6" s="40">
        <f>((COUNTIFS(Datos!$S:$S,"V1",Datos!$D:$D,FT3))/FT4)*1000</f>
        <v>0</v>
      </c>
      <c r="FU6" s="40">
        <f>((COUNTIFS(Datos!$S:$S,"V1",Datos!$D:$D,FU3))/FU4)*1000</f>
        <v>0</v>
      </c>
      <c r="FV6" s="40">
        <f>((COUNTIFS(Datos!$S:$S,"V1",Datos!$D:$D,FV3))/FV4)*1000</f>
        <v>0</v>
      </c>
      <c r="FW6" s="40">
        <f>((COUNTIFS(Datos!$S:$S,"V1",Datos!$D:$D,FW3))/FW4)*1000</f>
        <v>0</v>
      </c>
      <c r="FX6" s="40">
        <f>((COUNTIFS(Datos!$S:$S,"V1",Datos!$D:$D,FX3))/FX4)*1000</f>
        <v>500</v>
      </c>
      <c r="FY6" s="40">
        <f>((COUNTIFS(Datos!$S:$S,"V1",Datos!$D:$D,FY3))/FY4)*1000</f>
        <v>0</v>
      </c>
      <c r="FZ6" s="40">
        <f>((COUNTIFS(Datos!$S:$S,"V1",Datos!$D:$D,FZ3))/FZ4)*1000</f>
        <v>0</v>
      </c>
      <c r="GA6" s="40">
        <f>((COUNTIFS(Datos!$S:$S,"V1",Datos!$D:$D,GA3))/GA4)*1000</f>
        <v>0</v>
      </c>
      <c r="GB6" s="40">
        <f>((COUNTIFS(Datos!$S:$S,"V1",Datos!$D:$D,GB3))/GB4)*1000</f>
        <v>0</v>
      </c>
      <c r="GC6" s="40">
        <f>((COUNTIFS(Datos!$S:$S,"V1",Datos!$D:$D,GC3))/GC4)*1000</f>
        <v>0</v>
      </c>
      <c r="GD6" s="40">
        <f>((COUNTIFS(Datos!$S:$S,"V1",Datos!$D:$D,GD3))/GD4)*1000</f>
        <v>0</v>
      </c>
      <c r="GE6" s="40">
        <f>((COUNTIFS(Datos!$S:$S,"V1",Datos!$D:$D,GE3))/GE4)*1000</f>
        <v>0</v>
      </c>
      <c r="GF6" s="40">
        <f>((COUNTIFS(Datos!$S:$S,"V1",Datos!$D:$D,GF3))/GF4)*1000</f>
        <v>0</v>
      </c>
      <c r="GG6" s="40">
        <f>((COUNTIFS(Datos!$S:$S,"V1",Datos!$D:$D,GG3))/GG4)*1000</f>
        <v>0</v>
      </c>
      <c r="GH6" s="40">
        <f>((COUNTIFS(Datos!$S:$S,"V1",Datos!$D:$D,GH3))/GH4)*1000</f>
        <v>0</v>
      </c>
      <c r="GI6" s="40">
        <f>((COUNTIFS(Datos!$S:$S,"V1",Datos!$D:$D,GI3))/GI4)*1000</f>
        <v>0</v>
      </c>
      <c r="GJ6" s="40">
        <f>((COUNTIFS(Datos!$S:$S,"V1",Datos!$D:$D,GJ3))/GJ4)*1000</f>
        <v>0</v>
      </c>
      <c r="GK6" s="40">
        <f>((COUNTIFS(Datos!$S:$S,"V1",Datos!$D:$D,GK3))/GK4)*1000</f>
        <v>0</v>
      </c>
      <c r="GL6" s="40">
        <f>((COUNTIFS(Datos!$S:$S,"V1",Datos!$D:$D,GL3))/GL4)*1000</f>
        <v>0</v>
      </c>
      <c r="GM6" s="40">
        <f>((COUNTIFS(Datos!$S:$S,"V1",Datos!$D:$D,GM3))/GM4)*1000</f>
        <v>0</v>
      </c>
      <c r="GN6" s="40">
        <f>((COUNTIFS(Datos!$S:$S,"V1",Datos!$D:$D,GN3))/GN4)*1000</f>
        <v>0</v>
      </c>
      <c r="GO6" s="40">
        <f>((COUNTIFS(Datos!$S:$S,"V1",Datos!$D:$D,GO3))/GO4)*1000</f>
        <v>0</v>
      </c>
      <c r="GP6" s="40">
        <f>((COUNTIFS(Datos!$S:$S,"V1",Datos!$D:$D,GP3))/GP4)*1000</f>
        <v>0</v>
      </c>
      <c r="GQ6" s="40">
        <f>((COUNTIFS(Datos!$S:$S,"V1",Datos!$D:$D,GQ3))/GQ4)*1000</f>
        <v>0</v>
      </c>
      <c r="GR6" s="40">
        <f>((COUNTIFS(Datos!$S:$S,"V1",Datos!$D:$D,GR3))/GR4)*1000</f>
        <v>0</v>
      </c>
      <c r="GS6" s="40">
        <f>((COUNTIFS(Datos!$S:$S,"V1",Datos!$D:$D,GS3))/GS4)*1000</f>
        <v>0</v>
      </c>
      <c r="GT6" s="40">
        <f>((COUNTIFS(Datos!$S:$S,"V1",Datos!$D:$D,GT3))/GT4)*1000</f>
        <v>0</v>
      </c>
      <c r="GU6" s="40">
        <f>((COUNTIFS(Datos!$S:$S,"V1",Datos!$D:$D,GU3))/GU4)*1000</f>
        <v>0</v>
      </c>
      <c r="GV6" s="40">
        <f>((COUNTIFS(Datos!$S:$S,"V1",Datos!$D:$D,GV3))/GV4)*1000</f>
        <v>0</v>
      </c>
      <c r="GW6" s="40">
        <f>((COUNTIFS(Datos!$S:$S,"V1",Datos!$D:$D,GW3))/GW4)*1000</f>
        <v>0</v>
      </c>
      <c r="GX6" s="40">
        <f>((COUNTIFS(Datos!$S:$S,"V1",Datos!$D:$D,GX3))/GX4)*1000</f>
        <v>0</v>
      </c>
      <c r="GY6" s="40">
        <f>((COUNTIFS(Datos!$S:$S,"V1",Datos!$D:$D,GY3))/GY4)*1000</f>
        <v>0</v>
      </c>
      <c r="GZ6" s="40">
        <f>((COUNTIFS(Datos!$S:$S,"V1",Datos!$D:$D,GZ3))/GZ4)*1000</f>
        <v>0</v>
      </c>
      <c r="HA6" s="40">
        <f>((COUNTIFS(Datos!$S:$S,"V1",Datos!$D:$D,HA3))/HA4)*1000</f>
        <v>0</v>
      </c>
      <c r="HB6" s="40">
        <f>((COUNTIFS(Datos!$S:$S,"V1",Datos!$D:$D,HB3))/HB4)*1000</f>
        <v>0</v>
      </c>
      <c r="HC6" s="40">
        <f>((COUNTIFS(Datos!$S:$S,"V1",Datos!$D:$D,HC3))/HC4)*1000</f>
        <v>0</v>
      </c>
      <c r="HD6" s="40"/>
      <c r="HE6" s="40"/>
      <c r="HF6" s="40"/>
      <c r="HG6" s="40"/>
      <c r="HH6" s="40"/>
      <c r="HI6" s="40">
        <f>((COUNTIFS(Datos!$S:$S,"V1",Datos!$D:$D,HI3))/HI4)*1000</f>
        <v>0</v>
      </c>
      <c r="HJ6" s="40">
        <f>((COUNTIFS(Datos!$S:$S,"V1",Datos!$D:$D,HJ3))/HJ4)*1000</f>
        <v>0</v>
      </c>
      <c r="HK6" s="40"/>
      <c r="HL6" s="40">
        <f>((COUNTIFS(Datos!$S:$S,"V1",Datos!$D:$D,HL3))/HL4)*1000</f>
        <v>0</v>
      </c>
      <c r="HM6" s="40">
        <f>((COUNTIFS(Datos!$S:$S,"V1",Datos!$D:$D,HM3))/HM4)*1000</f>
        <v>500</v>
      </c>
      <c r="HN6" s="40">
        <f>((COUNTIFS(Datos!$S:$S,"V1",Datos!$D:$D,HN3))/HN4)*1000</f>
        <v>0</v>
      </c>
      <c r="HO6" s="40">
        <f>((COUNTIFS(Datos!$S:$S,"V1",Datos!$D:$D,HO3))/HO4)*1000</f>
        <v>0</v>
      </c>
      <c r="HP6" s="40">
        <f>((COUNTIFS(Datos!$S:$S,"V1",Datos!$D:$D,HP3))/HP4)*1000</f>
        <v>0</v>
      </c>
      <c r="HQ6" s="40">
        <f>((COUNTIFS(Datos!$S:$S,"V1",Datos!$D:$D,HQ3))/HQ4)*1000</f>
        <v>0</v>
      </c>
      <c r="HR6" s="40">
        <f>((COUNTIFS(Datos!$S:$S,"V1",Datos!$D:$D,HR3))/HR4)*1000</f>
        <v>0</v>
      </c>
      <c r="HS6" s="40">
        <f>((COUNTIFS(Datos!$S:$S,"V1",Datos!$D:$D,HS3))/HS4)*1000</f>
        <v>500</v>
      </c>
      <c r="HT6" s="40">
        <f>((COUNTIFS(Datos!$S:$S,"V1",Datos!$D:$D,HT3))/HT4)*1000</f>
        <v>0</v>
      </c>
      <c r="HU6" s="40">
        <f>((COUNTIFS(Datos!$S:$S,"V1",Datos!$D:$D,HU3))/HU4)*1000</f>
        <v>500</v>
      </c>
      <c r="HV6" s="40">
        <f>((COUNTIFS(Datos!$S:$S,"V1",Datos!$D:$D,HV3))/HV4)*1000</f>
        <v>500</v>
      </c>
      <c r="HW6" s="40">
        <f>((COUNTIFS(Datos!$S:$S,"V1",Datos!$D:$D,HW3))/HW4)*1000</f>
        <v>500</v>
      </c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</row>
    <row r="7" spans="1:248" s="12" customFormat="1" ht="16.5" customHeight="1" x14ac:dyDescent="0.25">
      <c r="A7" s="37" t="s">
        <v>27</v>
      </c>
      <c r="B7" s="38">
        <f>0.28*B6</f>
        <v>35</v>
      </c>
      <c r="C7" s="38" t="s">
        <v>774</v>
      </c>
      <c r="D7" s="37">
        <f>(((COUNTIFS(Datos!$S:$S,"V1",Datos!$B:$B,D$2,Datos!$T:$T,$A7))/D$4)*1000)</f>
        <v>0</v>
      </c>
      <c r="E7" s="37">
        <f>(((COUNTIFS(Datos!$S:$S,"V1",Datos!$B:$B,E$2,Datos!$T:$T,$A7))/E$4)*1000)</f>
        <v>60.606060606060609</v>
      </c>
      <c r="F7" s="37">
        <f>(((COUNTIFS(Datos!$S:$S,"V1",Datos!$B:$B,F$2,Datos!$T:$T,$A7))/F$4)*1000)</f>
        <v>60.606060606060609</v>
      </c>
      <c r="G7" s="37">
        <f>(((COUNTIFS(Datos!$S:$S,"V1",Datos!$B:$B,G$2,Datos!$T:$T,$A7))/G$4)*1000)</f>
        <v>22.727272727272727</v>
      </c>
      <c r="H7" s="37">
        <f>(((COUNTIFS(Datos!$S:$S,"V1",Datos!$B:$B,H$2,Datos!$T:$T,$A7))/H$4)*1000)</f>
        <v>0</v>
      </c>
      <c r="I7" s="37">
        <f>(((COUNTIFS(Datos!$S:$S,"V1",Datos!$B:$B,I$2,Datos!$T:$T,$A7))/I$4)*1000)</f>
        <v>50</v>
      </c>
      <c r="J7" s="37">
        <f>(((COUNTIFS(Datos!$S:$S,"V1",Datos!$B:$B,J$2,Datos!$T:$T,$A7))/J$4)*1000)</f>
        <v>50</v>
      </c>
      <c r="K7" s="37">
        <f>(((COUNTIFS(Datos!$S:$S,"V1",Datos!$B:$B,K$2,Datos!$T:$T,$A7))/K$4)*1000)</f>
        <v>0</v>
      </c>
      <c r="L7" s="37">
        <f>(((COUNTIFS(Datos!$S:$S,"V1",Datos!$B:$B,L$2,Datos!$T:$T,$A7))/L$4)*1000)</f>
        <v>0</v>
      </c>
      <c r="M7" s="37">
        <f>(((COUNTIFS(Datos!$S:$S,"V1",Datos!$B:$B,M$2,Datos!$T:$T,$A7))/M$4)*1000)</f>
        <v>35.714285714285715</v>
      </c>
      <c r="N7" s="37">
        <f>(((COUNTIFS(Datos!$S:$S,"V1",Datos!$B:$B,N$2,Datos!$T:$T,$A7))/N$4)*1000)</f>
        <v>500</v>
      </c>
      <c r="O7" s="37"/>
      <c r="P7" s="37"/>
      <c r="Q7" s="37"/>
      <c r="R7" s="37"/>
      <c r="S7" s="37"/>
      <c r="T7" s="37"/>
      <c r="U7" s="37"/>
      <c r="V7" s="40">
        <f>((COUNTIFS(Datos!$S:$S,"V1",Datos!$C:$C,$V$3,Datos!$T:$T,'FSI V1 K%'!A7))/$V$4)*1000</f>
        <v>0</v>
      </c>
      <c r="W7" s="40"/>
      <c r="X7" s="40">
        <f>((COUNTIFS(Datos!$S:$S,"V1",Datos!$C:$C,$V$3,Datos!$T:$T,'FSI V1 K%'!D7))/$V$4)*1000</f>
        <v>0</v>
      </c>
      <c r="Y7" s="40"/>
      <c r="Z7" s="40">
        <f>((COUNTIFS(Datos!$S:$S,"V1",Datos!$C:$C,$Z$3,Datos!$T:$T,'FSI V1 K%'!A7))/$Z$4)*1000</f>
        <v>100</v>
      </c>
      <c r="AA7" s="40">
        <f>((COUNTIFS(Datos!$S:$S,"V1",Datos!$C:$C,$AA$3,Datos!$T:$T,'FSI V1 K%'!A7))/$AA$4)*1000</f>
        <v>71.428571428571431</v>
      </c>
      <c r="AB7" s="40">
        <f>((COUNTIFS(Datos!$S:$S,"V1",Datos!$C:$C,$AB$3,Datos!$T:$T,'FSI V1 K%'!A7))/$AB$4)*1000</f>
        <v>0</v>
      </c>
      <c r="AC7" s="40" t="e">
        <f>((COUNTIFS(Datos!$S:$S,"V1",Datos!$C:$C,$AC$3,Datos!$T:$T,'FSI V1 K%'!A7))/$AC$4)*1000</f>
        <v>#DIV/0!</v>
      </c>
      <c r="AD7" s="40">
        <f>((COUNTIFS(Datos!$S:$S,"V1",Datos!$C:$C,$AD$3,Datos!$T:$T,'FSI V1 K%'!A7))/$AD$4)*1000</f>
        <v>111.1111111111111</v>
      </c>
      <c r="AE7" s="40">
        <f>((COUNTIFS(Datos!$S:$S,"V1",Datos!$C:$C,$AE$3,Datos!$T:$T,'FSI V1 K%'!A7))/$AE$4)*1000</f>
        <v>0</v>
      </c>
      <c r="AF7" s="40">
        <f>((COUNTIFS(Datos!$S:$S,"V1",Datos!$C:$C,$AF$3,Datos!$T:$T,'FSI V1 K%'!A7))/$AF$4)*1000</f>
        <v>66.666666666666671</v>
      </c>
      <c r="AG7" s="40">
        <f>((COUNTIFS(Datos!$S:$S,"V1",Datos!$C:$C,AG$3,Datos!$T:$T,'FSI V1 K%'!$A7))/AG$4)*1000</f>
        <v>0</v>
      </c>
      <c r="AH7" s="40">
        <f>((COUNTIFS(Datos!$S:$S,"V1",Datos!$C:$C,AH$3,Datos!$T:$T,'FSI V1 K%'!$A7))/AH$4)*1000</f>
        <v>0</v>
      </c>
      <c r="AI7" s="40">
        <f>((COUNTIFS(Datos!$S:$S,"V1",Datos!$C:$C,AI$3,Datos!$T:$T,'FSI V1 K%'!$A7))/AI$4)*1000</f>
        <v>66.666666666666671</v>
      </c>
      <c r="AJ7" s="40">
        <f>((COUNTIFS(Datos!$S:$S,"V1",Datos!$C:$C,AJ$3,Datos!$T:$T,'FSI V1 K%'!$A7))/AJ$4)*1000</f>
        <v>0</v>
      </c>
      <c r="AK7" s="40"/>
      <c r="AL7" s="40"/>
      <c r="AM7" s="40"/>
      <c r="AN7" s="40"/>
      <c r="AO7" s="40">
        <f>((COUNTIFS(Datos!$S:$S,"V1",Datos!$C:$C,AO$3,Datos!$T:$T,'FSI V1 K%'!$A7))/AO$4)*1000</f>
        <v>0</v>
      </c>
      <c r="AP7" s="40"/>
      <c r="AQ7" s="40"/>
      <c r="AR7" s="40"/>
      <c r="AS7" s="40">
        <f>((COUNTIFS(Datos!$S:$S,"V1",Datos!$C:$C,AS$3,Datos!$T:$T,'FSI V1 K%'!$A7))/AS$4)*1000</f>
        <v>100</v>
      </c>
      <c r="AT7" s="40">
        <f>((COUNTIFS(Datos!$S:$S,"V1",Datos!$C:$C,AT$3,Datos!$T:$T,'FSI V1 K%'!$A7))/AT$4)*1000</f>
        <v>0</v>
      </c>
      <c r="AU7" s="40">
        <f>((COUNTIFS(Datos!$S:$S,"V1",Datos!$C:$C,AU$3,Datos!$T:$T,'FSI V1 K%'!$A7))/AU$4)*1000</f>
        <v>100</v>
      </c>
      <c r="AV7" s="40">
        <f>((COUNTIFS(Datos!$S:$S,"V1",Datos!$C:$C,AV$3,Datos!$T:$T,'FSI V1 K%'!$A7))/AV$4)*1000</f>
        <v>0</v>
      </c>
      <c r="AW7" s="40">
        <f>((COUNTIFS(Datos!$S:$S,"V1",Datos!$C:$C,AW$3,Datos!$T:$T,'FSI V1 K%'!$A7))/AW$4)*1000</f>
        <v>100</v>
      </c>
      <c r="AX7" s="40">
        <f>((COUNTIFS(Datos!$S:$S,"V1",Datos!$C:$C,AX$3,Datos!$T:$T,'FSI V1 K%'!$A7))/AX$4)*1000</f>
        <v>0</v>
      </c>
      <c r="AY7" s="40">
        <f>((COUNTIFS(Datos!$S:$S,"V1",Datos!$C:$C,AY$3,Datos!$T:$T,'FSI V1 K%'!$A7))/AY$4)*1000</f>
        <v>0</v>
      </c>
      <c r="AZ7" s="40">
        <f>((COUNTIFS(Datos!$S:$S,"V1",Datos!$C:$C,AZ$3,Datos!$T:$T,'FSI V1 K%'!$A7))/AZ$4)*1000</f>
        <v>0</v>
      </c>
      <c r="BA7" s="40">
        <f>((COUNTIFS(Datos!$S:$S,"V1",Datos!$C:$C,BA$3,Datos!$T:$T,'FSI V1 K%'!$A7))/BA$4)*1000</f>
        <v>0</v>
      </c>
      <c r="BB7" s="40">
        <f>((COUNTIFS(Datos!$S:$S,"V1",Datos!$C:$C,BB$3,Datos!$T:$T,'FSI V1 K%'!$A7))/BB$4)*1000</f>
        <v>0</v>
      </c>
      <c r="BC7" s="40">
        <f>((COUNTIFS(Datos!$S:$S,"V1",Datos!$C:$C,BC$3,Datos!$T:$T,'FSI V1 K%'!$A7))/BC$4)*1000</f>
        <v>0</v>
      </c>
      <c r="BD7" s="40">
        <f>((COUNTIFS(Datos!$S:$S,"V1",Datos!$C:$C,BD$3,Datos!$T:$T,'FSI V1 K%'!$A7))/BD$4)*1000</f>
        <v>0</v>
      </c>
      <c r="BE7" s="40">
        <f>((COUNTIFS(Datos!$S:$S,"V1",Datos!$C:$C,BE$3,Datos!$T:$T,'FSI V1 K%'!$A7))/BE$4)*1000</f>
        <v>0</v>
      </c>
      <c r="BF7" s="40">
        <f>((COUNTIFS(Datos!$S:$S,"V1",Datos!$C:$C,BF$3,Datos!$T:$T,'FSI V1 K%'!$A7))/BF$4)*1000</f>
        <v>0</v>
      </c>
      <c r="BG7" s="40">
        <f>((COUNTIFS(Datos!$S:$S,"V1",Datos!$C:$C,BG$3,Datos!$T:$T,'FSI V1 K%'!$A7))/BG$4)*1000</f>
        <v>0</v>
      </c>
      <c r="BH7" s="40">
        <f>((COUNTIFS(Datos!$S:$S,"V1",Datos!$C:$C,BH$3,Datos!$T:$T,'FSI V1 K%'!$A7))/BH$4)*1000</f>
        <v>0</v>
      </c>
      <c r="BI7" s="40">
        <f>((COUNTIFS(Datos!$S:$S,"V1",Datos!$C:$C,BI$3,Datos!$T:$T,'FSI V1 K%'!$A7))/BI$4)*1000</f>
        <v>0</v>
      </c>
      <c r="BJ7" s="40">
        <f>((COUNTIFS(Datos!$S:$S,"V1",Datos!$C:$C,BJ$3,Datos!$T:$T,'FSI V1 K%'!$A7))/BJ$4)*1000</f>
        <v>0</v>
      </c>
      <c r="BK7" s="40">
        <f>((COUNTIFS(Datos!$S:$S,"V1",Datos!$C:$C,BK$3,Datos!$T:$T,'FSI V1 K%'!$A7))/BK$4)*1000</f>
        <v>100</v>
      </c>
      <c r="BL7" s="40">
        <f>((COUNTIFS(Datos!$S:$S,"V1",Datos!$C:$C,BL$3,Datos!$T:$T,'FSI V1 K%'!$A7))/BL$4)*1000</f>
        <v>500</v>
      </c>
      <c r="BM7" s="40"/>
      <c r="BN7" s="40"/>
      <c r="BO7" s="40"/>
      <c r="BP7" s="41"/>
      <c r="BQ7" s="40">
        <f>((COUNTIFS(Datos!$S:$S,"V1",Datos!$D:$D,BQ3,Datos!$T:$T,$A$7))/BQ4)*1000</f>
        <v>0</v>
      </c>
      <c r="BR7" s="40">
        <f>((COUNTIFS(Datos!$S:$S,"V1",Datos!$D:$D,BR3,Datos!$T:$T,$A$7))/BR4)*1000</f>
        <v>0</v>
      </c>
      <c r="BS7" s="40">
        <f>((COUNTIFS(Datos!$S:$S,"V1",Datos!$D:$D,BS3,Datos!$T:$T,$A$7))/BS4)*1000</f>
        <v>0</v>
      </c>
      <c r="BT7" s="40">
        <f>((COUNTIFS(Datos!$S:$S,"V1",Datos!$D:$D,BT3,Datos!$T:$T,$A$7))/BT4)*1000</f>
        <v>0</v>
      </c>
      <c r="BU7" s="40"/>
      <c r="BV7" s="40">
        <f>((COUNTIFS(Datos!$S:$S,"V1",Datos!$D:$D,BV3,Datos!$T:$T,$A$7))/BV4)*1000</f>
        <v>0</v>
      </c>
      <c r="BW7" s="40">
        <f>((COUNTIFS(Datos!$S:$S,"V1",Datos!$D:$D,BW3,Datos!$T:$T,$A$7))/BW4)*1000</f>
        <v>0</v>
      </c>
      <c r="BX7" s="40">
        <f>((COUNTIFS(Datos!$S:$S,"V1",Datos!$D:$D,BX3,Datos!$T:$T,$A$7))/BX4)*1000</f>
        <v>0</v>
      </c>
      <c r="BY7" s="40">
        <f>((COUNTIFS(Datos!$S:$S,"V1",Datos!$D:$D,BY3,Datos!$T:$T,$A$7))/BY4)*1000</f>
        <v>0</v>
      </c>
      <c r="BZ7" s="40">
        <f>((COUNTIFS(Datos!$S:$S,"V1",Datos!$D:$D,BZ3,Datos!$T:$T,$A$7))/BZ4)*1000</f>
        <v>0</v>
      </c>
      <c r="CA7" s="40">
        <f>((COUNTIFS(Datos!$S:$S,"V1",Datos!$D:$D,CA3,Datos!$T:$T,$A$7))/CA4)*1000</f>
        <v>500</v>
      </c>
      <c r="CB7" s="40">
        <f>((COUNTIFS(Datos!$S:$S,"V1",Datos!$D:$D,CB3,Datos!$T:$T,$A$7))/CB4)*1000</f>
        <v>0</v>
      </c>
      <c r="CC7" s="40">
        <f>((COUNTIFS(Datos!$S:$S,"V1",Datos!$D:$D,CC3,Datos!$T:$T,$A$7))/CC4)*1000</f>
        <v>0</v>
      </c>
      <c r="CD7" s="40">
        <f>((COUNTIFS(Datos!$S:$S,"V1",Datos!$D:$D,CD3,Datos!$T:$T,$A$7))/CD4)*1000</f>
        <v>0</v>
      </c>
      <c r="CE7" s="40">
        <f>((COUNTIFS(Datos!$S:$S,"V1",Datos!$D:$D,CE3,Datos!$T:$T,$A$7))/CE4)*1000</f>
        <v>0</v>
      </c>
      <c r="CF7" s="40">
        <f>((COUNTIFS(Datos!$S:$S,"V1",Datos!$D:$D,CF3,Datos!$T:$T,$A$7))/CF4)*1000</f>
        <v>0</v>
      </c>
      <c r="CG7" s="40">
        <f>((COUNTIFS(Datos!$S:$S,"V1",Datos!$D:$D,CG3,Datos!$T:$T,$A$7))/CG4)*1000</f>
        <v>0</v>
      </c>
      <c r="CH7" s="40">
        <f>((COUNTIFS(Datos!$S:$S,"V1",Datos!$D:$D,CH3,Datos!$T:$T,$A$7))/CH4)*1000</f>
        <v>0</v>
      </c>
      <c r="CI7" s="40">
        <f>((COUNTIFS(Datos!$S:$S,"V1",Datos!$D:$D,CI3,Datos!$T:$T,$A$7))/CI4)*1000</f>
        <v>333.33333333333331</v>
      </c>
      <c r="CJ7" s="40">
        <f>((COUNTIFS(Datos!$S:$S,"V1",Datos!$D:$D,CJ3,Datos!$T:$T,$A$7))/CJ4)*1000</f>
        <v>0</v>
      </c>
      <c r="CK7" s="40">
        <f>((COUNTIFS(Datos!$S:$S,"V1",Datos!$D:$D,CK3,Datos!$T:$T,$A$7))/CK4)*1000</f>
        <v>0</v>
      </c>
      <c r="CL7" s="40">
        <f>((COUNTIFS(Datos!$S:$S,"V1",Datos!$D:$D,CL3,Datos!$T:$T,$A$7))/CL4)*1000</f>
        <v>0</v>
      </c>
      <c r="CM7" s="40">
        <f>((COUNTIFS(Datos!$S:$S,"V1",Datos!$D:$D,CM3,Datos!$T:$T,$A$7))/CM4)*1000</f>
        <v>0</v>
      </c>
      <c r="CN7" s="40"/>
      <c r="CO7" s="40"/>
      <c r="CP7" s="40" t="e">
        <f>((COUNTIFS(Datos!$S:$S,"V1",Datos!$D:$D,CP3,Datos!$T:$T,$A$7))/CP4)*1000</f>
        <v>#DIV/0!</v>
      </c>
      <c r="CQ7" s="40" t="e">
        <f>((COUNTIFS(Datos!$S:$S,"V1",Datos!$D:$D,CQ3,Datos!$T:$T,$A$7))/CQ4)*1000</f>
        <v>#DIV/0!</v>
      </c>
      <c r="CR7" s="40">
        <f>((COUNTIFS(Datos!$S:$S,"V1",Datos!$D:$D,CR3,Datos!$T:$T,$A$7))/CR4)*1000</f>
        <v>0</v>
      </c>
      <c r="CS7" s="40">
        <f>((COUNTIFS(Datos!$S:$S,"V1",Datos!$D:$D,CS3,Datos!$T:$T,$A$7))/CS4)*1000</f>
        <v>0</v>
      </c>
      <c r="CT7" s="40">
        <f>((COUNTIFS(Datos!$S:$S,"V1",Datos!$D:$D,CT3,Datos!$T:$T,$A$7))/CT4)*1000</f>
        <v>333.33333333333331</v>
      </c>
      <c r="CU7" s="40">
        <f>((COUNTIFS(Datos!$S:$S,"V1",Datos!$D:$D,CU3,Datos!$T:$T,$A$7))/CU4)*1000</f>
        <v>0</v>
      </c>
      <c r="CV7" s="40">
        <f>((COUNTIFS(Datos!$S:$S,"V1",Datos!$D:$D,CV3,Datos!$T:$T,$A$7))/CV4)*1000</f>
        <v>0</v>
      </c>
      <c r="CW7" s="40">
        <f>((COUNTIFS(Datos!$S:$S,"V1",Datos!$D:$D,CW3,Datos!$T:$T,$A$7))/CW4)*1000</f>
        <v>0</v>
      </c>
      <c r="CX7" s="40"/>
      <c r="CY7" s="40"/>
      <c r="CZ7" s="40">
        <f>((COUNTIFS(Datos!$S:$S,"V1",Datos!$D:$D,CZ3,Datos!$T:$T,$A$7))/CZ4)*1000</f>
        <v>0</v>
      </c>
      <c r="DA7" s="40">
        <f>((COUNTIFS(Datos!$S:$S,"V1",Datos!$D:$D,DA3,Datos!$T:$T,$A$7))/DA4)*1000</f>
        <v>333.33333333333331</v>
      </c>
      <c r="DB7" s="40">
        <f>((COUNTIFS(Datos!$S:$S,"V1",Datos!$D:$D,DB3,Datos!$T:$T,$A$7))/DB4)*1000</f>
        <v>0</v>
      </c>
      <c r="DC7" s="40">
        <f>((COUNTIFS(Datos!$S:$S,"V1",Datos!$D:$D,DC3,Datos!$T:$T,$A$7))/DC4)*1000</f>
        <v>0</v>
      </c>
      <c r="DD7" s="40">
        <f>((COUNTIFS(Datos!$S:$S,"V1",Datos!$D:$D,DD3,Datos!$T:$T,$A$7))/DD4)*1000</f>
        <v>0</v>
      </c>
      <c r="DE7" s="40">
        <f>((COUNTIFS(Datos!$S:$S,"V1",Datos!$D:$D,DE3,Datos!$T:$T,$A$7))/DE4)*1000</f>
        <v>0</v>
      </c>
      <c r="DF7" s="40"/>
      <c r="DG7" s="40"/>
      <c r="DH7" s="40"/>
      <c r="DI7" s="40"/>
      <c r="DJ7" s="40">
        <f>((COUNTIFS(Datos!$S:$S,"V1",Datos!$D:$D,DJ3,Datos!$T:$T,$A$7))/DJ4)*1000</f>
        <v>0</v>
      </c>
      <c r="DK7" s="40">
        <f>((COUNTIFS(Datos!$S:$S,"V1",Datos!$D:$D,DK3,Datos!$T:$T,$A$7))/DK4)*1000</f>
        <v>0</v>
      </c>
      <c r="DL7" s="40">
        <f>((COUNTIFS(Datos!$S:$S,"V1",Datos!$D:$D,DL3,Datos!$T:$T,$A$7))/DL4)*1000</f>
        <v>0</v>
      </c>
      <c r="DM7" s="40">
        <f>((COUNTIFS(Datos!$S:$S,"V1",Datos!$D:$D,DM3,Datos!$T:$T,$A$7))/DM4)*1000</f>
        <v>0</v>
      </c>
      <c r="DN7" s="40">
        <f>((COUNTIFS(Datos!$S:$S,"V1",Datos!$D:$D,DN3,Datos!$T:$T,$A$7))/DN4)*1000</f>
        <v>0</v>
      </c>
      <c r="DO7" s="40">
        <f>((COUNTIFS(Datos!$S:$S,"V1",Datos!$D:$D,DO3,Datos!$T:$T,$A$7))/DO4)*1000</f>
        <v>333.33333333333331</v>
      </c>
      <c r="DP7" s="40">
        <f>((COUNTIFS(Datos!$S:$S,"V1",Datos!$D:$D,DP3,Datos!$T:$T,$A$7))/DP4)*1000</f>
        <v>0</v>
      </c>
      <c r="DQ7" s="40">
        <f>((COUNTIFS(Datos!$S:$S,"V1",Datos!$D:$D,DQ3,Datos!$T:$T,$A$7))/DQ4)*1000</f>
        <v>0</v>
      </c>
      <c r="DR7" s="40">
        <f>((COUNTIFS(Datos!$S:$S,"V1",Datos!$D:$D,DR3,Datos!$T:$T,$A$7))/DR4)*1000</f>
        <v>0</v>
      </c>
      <c r="DS7" s="40">
        <f>((COUNTIFS(Datos!$S:$S,"V1",Datos!$D:$D,DS3,Datos!$T:$T,$A$7))/DS4)*1000</f>
        <v>0</v>
      </c>
      <c r="DT7" s="40">
        <f>((COUNTIFS(Datos!$S:$S,"V1",Datos!$D:$D,DT3,Datos!$T:$T,$A$7))/DT4)*1000</f>
        <v>0</v>
      </c>
      <c r="DU7" s="40">
        <f>((COUNTIFS(Datos!$S:$S,"V1",Datos!$D:$D,DU3,Datos!$T:$T,$A$7))/DU4)*1000</f>
        <v>0</v>
      </c>
      <c r="DV7" s="40">
        <f>((COUNTIFS(Datos!$S:$S,"V1",Datos!$D:$D,DV3,Datos!$T:$T,$A$7))/DV4)*1000</f>
        <v>0</v>
      </c>
      <c r="DW7" s="40">
        <f>((COUNTIFS(Datos!$S:$S,"V1",Datos!$D:$D,DW3,Datos!$T:$T,$A$7))/DW4)*1000</f>
        <v>0</v>
      </c>
      <c r="DX7" s="40"/>
      <c r="DY7" s="40">
        <f>((COUNTIFS(Datos!$S:$S,"V1",Datos!$D:$D,DY3,Datos!$T:$T,$A$7))/DY4)*1000</f>
        <v>0</v>
      </c>
      <c r="DZ7" s="40">
        <f>((COUNTIFS(Datos!$S:$S,"V1",Datos!$D:$D,DZ3,Datos!$T:$T,$A$7))/DZ4)*1000</f>
        <v>0</v>
      </c>
      <c r="EA7" s="40">
        <f>((COUNTIFS(Datos!$S:$S,"V1",Datos!$D:$D,EA3,Datos!$T:$T,$A$7))/EA4)*1000</f>
        <v>0</v>
      </c>
      <c r="EB7" s="40">
        <f>((COUNTIFS(Datos!$S:$S,"V1",Datos!$D:$D,EB3,Datos!$T:$T,$A$7))/EB4)*1000</f>
        <v>0</v>
      </c>
      <c r="EC7" s="40">
        <f>((COUNTIFS(Datos!$S:$S,"V1",Datos!$D:$D,EC3,Datos!$T:$T,$A$7))/EC4)*1000</f>
        <v>0</v>
      </c>
      <c r="ED7" s="40">
        <f>((COUNTIFS(Datos!$S:$S,"V1",Datos!$D:$D,ED3,Datos!$T:$T,$A$7))/ED4)*1000</f>
        <v>0</v>
      </c>
      <c r="EE7" s="40">
        <f>((COUNTIFS(Datos!$S:$S,"V1",Datos!$D:$D,EE3,Datos!$T:$T,$A$7))/EE4)*1000</f>
        <v>0</v>
      </c>
      <c r="EF7" s="40">
        <f>((COUNTIFS(Datos!$S:$S,"V1",Datos!$D:$D,EF3,Datos!$T:$T,$A$7))/EF4)*1000</f>
        <v>500</v>
      </c>
      <c r="EG7" s="40">
        <f>((COUNTIFS(Datos!$S:$S,"V1",Datos!$D:$D,EG3,Datos!$T:$T,$A$7))/EG4)*1000</f>
        <v>0</v>
      </c>
      <c r="EH7" s="40">
        <f>((COUNTIFS(Datos!$S:$S,"V1",Datos!$D:$D,EH3,Datos!$T:$T,$A$7))/EH4)*1000</f>
        <v>0</v>
      </c>
      <c r="EI7" s="40">
        <f>((COUNTIFS(Datos!$S:$S,"V1",Datos!$D:$D,EI3,Datos!$T:$T,$A$7))/EI4)*1000</f>
        <v>0</v>
      </c>
      <c r="EJ7" s="40">
        <f>((COUNTIFS(Datos!$S:$S,"V1",Datos!$D:$D,EJ3,Datos!$T:$T,$A$7))/EJ4)*1000</f>
        <v>0</v>
      </c>
      <c r="EK7" s="40">
        <f>((COUNTIFS(Datos!$S:$S,"V1",Datos!$D:$D,EK3,Datos!$T:$T,$A$7))/EK4)*1000</f>
        <v>0</v>
      </c>
      <c r="EL7" s="40">
        <f>((COUNTIFS(Datos!$S:$S,"V1",Datos!$D:$D,EL3,Datos!$T:$T,$A$7))/EL4)*1000</f>
        <v>0</v>
      </c>
      <c r="EM7" s="40">
        <f>((COUNTIFS(Datos!$S:$S,"V1",Datos!$D:$D,EM3,Datos!$T:$T,$A$7))/EM4)*1000</f>
        <v>0</v>
      </c>
      <c r="EN7" s="40">
        <f>((COUNTIFS(Datos!$S:$S,"V1",Datos!$D:$D,EN3,Datos!$T:$T,$A$7))/EN4)*1000</f>
        <v>0</v>
      </c>
      <c r="EO7" s="40">
        <f>((COUNTIFS(Datos!$S:$S,"V1",Datos!$D:$D,EO3,Datos!$T:$T,$A$7))/EO4)*1000</f>
        <v>0</v>
      </c>
      <c r="EP7" s="40">
        <f>((COUNTIFS(Datos!$S:$S,"V1",Datos!$D:$D,EP3,Datos!$T:$T,$A$7))/EP4)*1000</f>
        <v>0</v>
      </c>
      <c r="EQ7" s="40">
        <f>((COUNTIFS(Datos!$S:$S,"V1",Datos!$D:$D,EQ3,Datos!$T:$T,$A$7))/EQ4)*1000</f>
        <v>0</v>
      </c>
      <c r="ER7" s="40">
        <f>((COUNTIFS(Datos!$S:$S,"V1",Datos!$D:$D,ER3,Datos!$T:$T,$A$7))/ER4)*1000</f>
        <v>500</v>
      </c>
      <c r="ES7" s="40">
        <f>((COUNTIFS(Datos!$S:$S,"V1",Datos!$D:$D,ES3,Datos!$T:$T,$A$7))/ES4)*1000</f>
        <v>0</v>
      </c>
      <c r="ET7" s="40">
        <f>((COUNTIFS(Datos!$S:$S,"V1",Datos!$D:$D,ET3,Datos!$T:$T,$A$7))/ET4)*1000</f>
        <v>0</v>
      </c>
      <c r="EU7" s="40">
        <f>((COUNTIFS(Datos!$S:$S,"V1",Datos!$D:$D,EU3,Datos!$T:$T,$A$7))/EU4)*1000</f>
        <v>0</v>
      </c>
      <c r="EV7" s="40">
        <f>((COUNTIFS(Datos!$S:$S,"V1",Datos!$D:$D,EV3,Datos!$T:$T,$A$7))/EV4)*1000</f>
        <v>0</v>
      </c>
      <c r="EW7" s="40">
        <f>((COUNTIFS(Datos!$S:$S,"V1",Datos!$D:$D,EW3,Datos!$T:$T,$A$7))/EW4)*1000</f>
        <v>0</v>
      </c>
      <c r="EX7" s="40">
        <f>((COUNTIFS(Datos!$S:$S,"V1",Datos!$D:$D,EX3,Datos!$T:$T,$A$7))/EX4)*1000</f>
        <v>0</v>
      </c>
      <c r="EY7" s="40">
        <f>((COUNTIFS(Datos!$S:$S,"V1",Datos!$D:$D,EY3,Datos!$T:$T,$A$7))/EY4)*1000</f>
        <v>0</v>
      </c>
      <c r="EZ7" s="40">
        <f>((COUNTIFS(Datos!$S:$S,"V1",Datos!$D:$D,EZ3,Datos!$T:$T,$A$7))/EZ4)*1000</f>
        <v>500</v>
      </c>
      <c r="FA7" s="40">
        <f>((COUNTIFS(Datos!$S:$S,"V1",Datos!$D:$D,FA3,Datos!$T:$T,$A$7))/FA4)*1000</f>
        <v>0</v>
      </c>
      <c r="FB7" s="40">
        <f>((COUNTIFS(Datos!$S:$S,"V1",Datos!$D:$D,FB3,Datos!$T:$T,$A$7))/FB4)*1000</f>
        <v>0</v>
      </c>
      <c r="FC7" s="40">
        <f>((COUNTIFS(Datos!$S:$S,"V1",Datos!$D:$D,FC3,Datos!$T:$T,$A$7))/FC4)*1000</f>
        <v>0</v>
      </c>
      <c r="FD7" s="40">
        <f>((COUNTIFS(Datos!$S:$S,"V1",Datos!$D:$D,FD3,Datos!$T:$T,$A$7))/FD4)*1000</f>
        <v>0</v>
      </c>
      <c r="FE7" s="40">
        <f>((COUNTIFS(Datos!$S:$S,"V1",Datos!$D:$D,FE3,Datos!$T:$T,$A$7))/FE4)*1000</f>
        <v>0</v>
      </c>
      <c r="FF7" s="40">
        <f>((COUNTIFS(Datos!$S:$S,"V1",Datos!$D:$D,FF3,Datos!$T:$T,$A$7))/FF4)*1000</f>
        <v>0</v>
      </c>
      <c r="FG7" s="40">
        <f>((COUNTIFS(Datos!$S:$S,"V1",Datos!$D:$D,FG3,Datos!$T:$T,$A$7))/FG4)*1000</f>
        <v>0</v>
      </c>
      <c r="FH7" s="40">
        <f>((COUNTIFS(Datos!$S:$S,"V1",Datos!$D:$D,FH3,Datos!$T:$T,$A$7))/FH4)*1000</f>
        <v>0</v>
      </c>
      <c r="FI7" s="40">
        <f>((COUNTIFS(Datos!$S:$S,"V1",Datos!$D:$D,FI3,Datos!$T:$T,$A$7))/FI4)*1000</f>
        <v>0</v>
      </c>
      <c r="FJ7" s="40">
        <f>((COUNTIFS(Datos!$S:$S,"V1",Datos!$D:$D,FJ3,Datos!$T:$T,$A$7))/FJ4)*1000</f>
        <v>0</v>
      </c>
      <c r="FK7" s="40">
        <f>((COUNTIFS(Datos!$S:$S,"V1",Datos!$D:$D,FK3,Datos!$T:$T,$A$7))/FK4)*1000</f>
        <v>0</v>
      </c>
      <c r="FL7" s="40">
        <f>((COUNTIFS(Datos!$S:$S,"V1",Datos!$D:$D,FL3,Datos!$T:$T,$A$7))/FL4)*1000</f>
        <v>0</v>
      </c>
      <c r="FM7" s="40"/>
      <c r="FN7" s="40"/>
      <c r="FO7" s="40"/>
      <c r="FP7" s="40">
        <f>((COUNTIFS(Datos!$S:$S,"V1",Datos!$D:$D,FP3,Datos!$T:$T,$A$7))/FP4)*1000</f>
        <v>0</v>
      </c>
      <c r="FQ7" s="40">
        <f>((COUNTIFS(Datos!$S:$S,"V1",Datos!$D:$D,FQ3,Datos!$T:$T,$A$7))/FQ4)*1000</f>
        <v>0</v>
      </c>
      <c r="FR7" s="40">
        <f>((COUNTIFS(Datos!$S:$S,"V1",Datos!$D:$D,FR3,Datos!$T:$T,$A$7))/FR4)*1000</f>
        <v>0</v>
      </c>
      <c r="FS7" s="40">
        <f>((COUNTIFS(Datos!$S:$S,"V1",Datos!$D:$D,FS3,Datos!$T:$T,$A$7))/FS4)*1000</f>
        <v>0</v>
      </c>
      <c r="FT7" s="40">
        <f>((COUNTIFS(Datos!$S:$S,"V1",Datos!$D:$D,FT3,Datos!$T:$T,$A$7))/FT4)*1000</f>
        <v>0</v>
      </c>
      <c r="FU7" s="40">
        <f>((COUNTIFS(Datos!$S:$S,"V1",Datos!$D:$D,FU3,Datos!$T:$T,$A$7))/FU4)*1000</f>
        <v>0</v>
      </c>
      <c r="FV7" s="40">
        <f>((COUNTIFS(Datos!$S:$S,"V1",Datos!$D:$D,FV3,Datos!$T:$T,$A$7))/FV4)*1000</f>
        <v>0</v>
      </c>
      <c r="FW7" s="40">
        <f>((COUNTIFS(Datos!$S:$S,"V1",Datos!$D:$D,FW3,Datos!$T:$T,$A$7))/FW4)*1000</f>
        <v>0</v>
      </c>
      <c r="FX7" s="40">
        <f>((COUNTIFS(Datos!$S:$S,"V1",Datos!$D:$D,FX3,Datos!$T:$T,$A$7))/FX4)*1000</f>
        <v>0</v>
      </c>
      <c r="FY7" s="40">
        <f>((COUNTIFS(Datos!$S:$S,"V1",Datos!$D:$D,FY3,Datos!$T:$T,$A$7))/FY4)*1000</f>
        <v>0</v>
      </c>
      <c r="FZ7" s="40">
        <f>((COUNTIFS(Datos!$S:$S,"V1",Datos!$D:$D,FZ3,Datos!$T:$T,$A$7))/FZ4)*1000</f>
        <v>0</v>
      </c>
      <c r="GA7" s="40">
        <f>((COUNTIFS(Datos!$S:$S,"V1",Datos!$D:$D,GA3,Datos!$T:$T,$A$7))/GA4)*1000</f>
        <v>0</v>
      </c>
      <c r="GB7" s="40">
        <f>((COUNTIFS(Datos!$S:$S,"V1",Datos!$D:$D,GB3,Datos!$T:$T,$A$7))/GB4)*1000</f>
        <v>0</v>
      </c>
      <c r="GC7" s="40">
        <f>((COUNTIFS(Datos!$S:$S,"V1",Datos!$D:$D,GC3,Datos!$T:$T,$A$7))/GC4)*1000</f>
        <v>0</v>
      </c>
      <c r="GD7" s="40">
        <f>((COUNTIFS(Datos!$S:$S,"V1",Datos!$D:$D,GD3,Datos!$T:$T,$A$7))/GD4)*1000</f>
        <v>0</v>
      </c>
      <c r="GE7" s="40">
        <f>((COUNTIFS(Datos!$S:$S,"V1",Datos!$D:$D,GE3,Datos!$T:$T,$A$7))/GE4)*1000</f>
        <v>0</v>
      </c>
      <c r="GF7" s="40">
        <f>((COUNTIFS(Datos!$S:$S,"V1",Datos!$D:$D,GF3,Datos!$T:$T,$A$7))/GF4)*1000</f>
        <v>0</v>
      </c>
      <c r="GG7" s="40">
        <f>((COUNTIFS(Datos!$S:$S,"V1",Datos!$D:$D,GG3,Datos!$T:$T,$A$7))/GG4)*1000</f>
        <v>0</v>
      </c>
      <c r="GH7" s="40">
        <f>((COUNTIFS(Datos!$S:$S,"V1",Datos!$D:$D,GH3,Datos!$T:$T,$A$7))/GH4)*1000</f>
        <v>0</v>
      </c>
      <c r="GI7" s="40">
        <f>((COUNTIFS(Datos!$S:$S,"V1",Datos!$D:$D,GI3,Datos!$T:$T,$A$7))/GI4)*1000</f>
        <v>0</v>
      </c>
      <c r="GJ7" s="40">
        <f>((COUNTIFS(Datos!$S:$S,"V1",Datos!$D:$D,GJ3,Datos!$T:$T,$A$7))/GJ4)*1000</f>
        <v>0</v>
      </c>
      <c r="GK7" s="40">
        <f>((COUNTIFS(Datos!$S:$S,"V1",Datos!$D:$D,GK3,Datos!$T:$T,$A$7))/GK4)*1000</f>
        <v>0</v>
      </c>
      <c r="GL7" s="40">
        <f>((COUNTIFS(Datos!$S:$S,"V1",Datos!$D:$D,GL3,Datos!$T:$T,$A$7))/GL4)*1000</f>
        <v>0</v>
      </c>
      <c r="GM7" s="40">
        <f>((COUNTIFS(Datos!$S:$S,"V1",Datos!$D:$D,GM3,Datos!$T:$T,$A$7))/GM4)*1000</f>
        <v>0</v>
      </c>
      <c r="GN7" s="40">
        <f>((COUNTIFS(Datos!$S:$S,"V1",Datos!$D:$D,GN3,Datos!$T:$T,$A$7))/GN4)*1000</f>
        <v>0</v>
      </c>
      <c r="GO7" s="40">
        <f>((COUNTIFS(Datos!$S:$S,"V1",Datos!$D:$D,GO3,Datos!$T:$T,$A$7))/GO4)*1000</f>
        <v>0</v>
      </c>
      <c r="GP7" s="40">
        <f>((COUNTIFS(Datos!$S:$S,"V1",Datos!$D:$D,GP3,Datos!$T:$T,$A$7))/GP4)*1000</f>
        <v>0</v>
      </c>
      <c r="GQ7" s="40">
        <f>((COUNTIFS(Datos!$S:$S,"V1",Datos!$D:$D,GQ3,Datos!$T:$T,$A$7))/GQ4)*1000</f>
        <v>0</v>
      </c>
      <c r="GR7" s="40">
        <f>((COUNTIFS(Datos!$S:$S,"V1",Datos!$D:$D,GR3,Datos!$T:$T,$A$7))/GR4)*1000</f>
        <v>0</v>
      </c>
      <c r="GS7" s="40">
        <f>((COUNTIFS(Datos!$S:$S,"V1",Datos!$D:$D,GS3,Datos!$T:$T,$A$7))/GS4)*1000</f>
        <v>0</v>
      </c>
      <c r="GT7" s="40">
        <f>((COUNTIFS(Datos!$S:$S,"V1",Datos!$D:$D,GT3,Datos!$T:$T,$A$7))/GT4)*1000</f>
        <v>0</v>
      </c>
      <c r="GU7" s="40">
        <f>((COUNTIFS(Datos!$S:$S,"V1",Datos!$D:$D,GU3,Datos!$T:$T,$A$7))/GU4)*1000</f>
        <v>0</v>
      </c>
      <c r="GV7" s="40">
        <f>((COUNTIFS(Datos!$S:$S,"V1",Datos!$D:$D,GV3,Datos!$T:$T,$A$7))/GV4)*1000</f>
        <v>0</v>
      </c>
      <c r="GW7" s="40">
        <f>((COUNTIFS(Datos!$S:$S,"V1",Datos!$D:$D,GW3,Datos!$T:$T,$A$7))/GW4)*1000</f>
        <v>0</v>
      </c>
      <c r="GX7" s="40">
        <f>((COUNTIFS(Datos!$S:$S,"V1",Datos!$D:$D,GX3,Datos!$T:$T,$A$7))/GX4)*1000</f>
        <v>0</v>
      </c>
      <c r="GY7" s="40">
        <f>((COUNTIFS(Datos!$S:$S,"V1",Datos!$D:$D,GY3,Datos!$T:$T,$A$7))/GY4)*1000</f>
        <v>0</v>
      </c>
      <c r="GZ7" s="40">
        <f>((COUNTIFS(Datos!$S:$S,"V1",Datos!$D:$D,GZ3,Datos!$T:$T,$A$7))/GZ4)*1000</f>
        <v>0</v>
      </c>
      <c r="HA7" s="40">
        <f>((COUNTIFS(Datos!$S:$S,"V1",Datos!$D:$D,HA3,Datos!$T:$T,$A$7))/HA4)*1000</f>
        <v>0</v>
      </c>
      <c r="HB7" s="40">
        <f>((COUNTIFS(Datos!$S:$S,"V1",Datos!$D:$D,HB3,Datos!$T:$T,$A$7))/HB4)*1000</f>
        <v>0</v>
      </c>
      <c r="HC7" s="40">
        <f>((COUNTIFS(Datos!$S:$S,"V1",Datos!$D:$D,HC3,Datos!$T:$T,$A$7))/HC4)*1000</f>
        <v>0</v>
      </c>
      <c r="HD7" s="40"/>
      <c r="HE7" s="40"/>
      <c r="HF7" s="40"/>
      <c r="HG7" s="40"/>
      <c r="HH7" s="40"/>
      <c r="HI7" s="40">
        <f>((COUNTIFS(Datos!$S:$S,"V1",Datos!$D:$D,HI3,Datos!$T:$T,$A$7))/HI4)*1000</f>
        <v>0</v>
      </c>
      <c r="HJ7" s="40">
        <f>((COUNTIFS(Datos!$S:$S,"V1",Datos!$D:$D,HJ3,Datos!$T:$T,$A$7))/HJ4)*1000</f>
        <v>0</v>
      </c>
      <c r="HK7" s="40"/>
      <c r="HL7" s="40">
        <f>((COUNTIFS(Datos!$S:$S,"V1",Datos!$D:$D,HL3,Datos!$T:$T,$A$7))/HL4)*1000</f>
        <v>0</v>
      </c>
      <c r="HM7" s="40">
        <f>((COUNTIFS(Datos!$S:$S,"V1",Datos!$D:$D,HM3,Datos!$T:$T,$A$7))/HM4)*1000</f>
        <v>0</v>
      </c>
      <c r="HN7" s="40">
        <f>((COUNTIFS(Datos!$S:$S,"V1",Datos!$D:$D,HN3,Datos!$T:$T,$A$7))/HN4)*1000</f>
        <v>0</v>
      </c>
      <c r="HO7" s="40">
        <f>((COUNTIFS(Datos!$S:$S,"V1",Datos!$D:$D,HO3,Datos!$T:$T,$A$7))/HO4)*1000</f>
        <v>0</v>
      </c>
      <c r="HP7" s="40">
        <f>((COUNTIFS(Datos!$S:$S,"V1",Datos!$D:$D,HP3,Datos!$T:$T,$A$7))/HP4)*1000</f>
        <v>0</v>
      </c>
      <c r="HQ7" s="40">
        <f>((COUNTIFS(Datos!$S:$S,"V1",Datos!$D:$D,HQ3,Datos!$T:$T,$A$7))/HQ4)*1000</f>
        <v>0</v>
      </c>
      <c r="HR7" s="40">
        <f>((COUNTIFS(Datos!$S:$S,"V1",Datos!$D:$D,HR3,Datos!$T:$T,$A$7))/HR4)*1000</f>
        <v>0</v>
      </c>
      <c r="HS7" s="40">
        <f>((COUNTIFS(Datos!$S:$S,"V1",Datos!$D:$D,HS3,Datos!$T:$T,$A$7))/HS4)*1000</f>
        <v>500</v>
      </c>
      <c r="HT7" s="40">
        <f>((COUNTIFS(Datos!$S:$S,"V1",Datos!$D:$D,HT3,Datos!$T:$T,$A$7))/HT4)*1000</f>
        <v>0</v>
      </c>
      <c r="HU7" s="40">
        <f>((COUNTIFS(Datos!$S:$S,"V1",Datos!$D:$D,HU3,Datos!$T:$T,$A$7))/HU4)*1000</f>
        <v>500</v>
      </c>
      <c r="HV7" s="40">
        <f>((COUNTIFS(Datos!$S:$S,"V1",Datos!$D:$D,HV3,Datos!$T:$T,$A$7))/HV4)*1000</f>
        <v>500</v>
      </c>
      <c r="HW7" s="40">
        <f>((COUNTIFS(Datos!$S:$S,"V1",Datos!$D:$D,HW3,Datos!$T:$T,$A$7))/HW4)*1000</f>
        <v>500</v>
      </c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</row>
    <row r="8" spans="1:248" s="12" customFormat="1" ht="16.5" customHeight="1" x14ac:dyDescent="0.25">
      <c r="A8" s="37" t="s">
        <v>26</v>
      </c>
      <c r="B8" s="38">
        <f>0.14*B6</f>
        <v>17.5</v>
      </c>
      <c r="C8" s="38" t="s">
        <v>774</v>
      </c>
      <c r="D8" s="37">
        <f>(((COUNTIFS(Datos!$S:$S,"V1",Datos!$B:$B,D$2,Datos!$T:$T,$A8))/D$4)*1000)</f>
        <v>55.55555555555555</v>
      </c>
      <c r="E8" s="37">
        <f>(((COUNTIFS(Datos!$S:$S,"V1",Datos!$B:$B,E$2,Datos!$T:$T,$A8))/E$4)*1000)</f>
        <v>0</v>
      </c>
      <c r="F8" s="37">
        <f>(((COUNTIFS(Datos!$S:$S,"V1",Datos!$B:$B,F$2,Datos!$T:$T,$A8))/F$4)*1000)</f>
        <v>0</v>
      </c>
      <c r="G8" s="37">
        <f>(((COUNTIFS(Datos!$S:$S,"V1",Datos!$B:$B,G$2,Datos!$T:$T,$A8))/G$4)*1000)</f>
        <v>0</v>
      </c>
      <c r="H8" s="37">
        <f>(((COUNTIFS(Datos!$S:$S,"V1",Datos!$B:$B,H$2,Datos!$T:$T,$A8))/H$4)*1000)</f>
        <v>0</v>
      </c>
      <c r="I8" s="37">
        <f>(((COUNTIFS(Datos!$S:$S,"V1",Datos!$B:$B,I$2,Datos!$T:$T,$A8))/I$4)*1000)</f>
        <v>0</v>
      </c>
      <c r="J8" s="37">
        <f>(((COUNTIFS(Datos!$S:$S,"V1",Datos!$B:$B,J$2,Datos!$T:$T,$A8))/J$4)*1000)</f>
        <v>0</v>
      </c>
      <c r="K8" s="37">
        <f>(((COUNTIFS(Datos!$S:$S,"V1",Datos!$B:$B,K$2,Datos!$T:$T,$A8))/K$4)*1000)</f>
        <v>29.411764705882351</v>
      </c>
      <c r="L8" s="37">
        <f>(((COUNTIFS(Datos!$S:$S,"V1",Datos!$B:$B,L$2,Datos!$T:$T,$A8))/L$4)*1000)</f>
        <v>0</v>
      </c>
      <c r="M8" s="37">
        <f>(((COUNTIFS(Datos!$S:$S,"V1",Datos!$B:$B,M$2,Datos!$T:$T,$A8))/M$4)*1000)</f>
        <v>35.714285714285715</v>
      </c>
      <c r="N8" s="37">
        <f>(((COUNTIFS(Datos!$S:$S,"V1",Datos!$B:$B,N$2,Datos!$T:$T,$A8))/N$4)*1000)</f>
        <v>0</v>
      </c>
      <c r="O8" s="37"/>
      <c r="P8" s="37"/>
      <c r="Q8" s="37"/>
      <c r="R8" s="37"/>
      <c r="S8" s="37"/>
      <c r="T8" s="37"/>
      <c r="U8" s="37"/>
      <c r="V8" s="40">
        <f>((COUNTIFS(Datos!$S:$S,"V1",Datos!$C:$C,$V$3,Datos!$T:$T,'FSI V1 K%'!A8))/$V$4)*1000</f>
        <v>0</v>
      </c>
      <c r="W8" s="40"/>
      <c r="X8" s="40">
        <f>((COUNTIFS(Datos!$S:$S,"V1",Datos!$C:$C,$V$3,Datos!$T:$T,'FSI V1 K%'!D8))/$V$4)*1000</f>
        <v>0</v>
      </c>
      <c r="Y8" s="40"/>
      <c r="Z8" s="40">
        <f>((COUNTIFS(Datos!$S:$S,"V1",Datos!$C:$C,$Z$3,Datos!$T:$T,'FSI V1 K%'!A8))/$Z$4)*1000</f>
        <v>0</v>
      </c>
      <c r="AA8" s="40">
        <f>((COUNTIFS(Datos!$S:$S,"V1",Datos!$C:$C,$AA$3,Datos!$T:$T,'FSI V1 K%'!A8))/$AA$4)*1000</f>
        <v>0</v>
      </c>
      <c r="AB8" s="40">
        <f>((COUNTIFS(Datos!$S:$S,"V1",Datos!$C:$C,$AB$3,Datos!$T:$T,'FSI V1 K%'!A8))/$AB$4)*1000</f>
        <v>0</v>
      </c>
      <c r="AC8" s="40" t="e">
        <f>((COUNTIFS(Datos!$S:$S,"V1",Datos!$C:$C,$AC$3,Datos!$T:$T,'FSI V1 K%'!A8))/$AC$4)*1000</f>
        <v>#DIV/0!</v>
      </c>
      <c r="AD8" s="40">
        <f>((COUNTIFS(Datos!$S:$S,"V1",Datos!$C:$C,$AD$3,Datos!$T:$T,'FSI V1 K%'!A8))/$AD$4)*1000</f>
        <v>0</v>
      </c>
      <c r="AE8" s="40">
        <f>((COUNTIFS(Datos!$S:$S,"V1",Datos!$C:$C,$AE$3,Datos!$T:$T,'FSI V1 K%'!A8))/$AE$4)*1000</f>
        <v>0</v>
      </c>
      <c r="AF8" s="40">
        <f>((COUNTIFS(Datos!$S:$S,"V1",Datos!$C:$C,$AF$3,Datos!$T:$T,'FSI V1 K%'!A8))/$AF$4)*1000</f>
        <v>0</v>
      </c>
      <c r="AG8" s="40">
        <f>((COUNTIFS(Datos!$S:$S,"V1",Datos!$C:$C,AG$3,Datos!$T:$T,'FSI V1 K%'!$A8))/AG$4)*1000</f>
        <v>0</v>
      </c>
      <c r="AH8" s="40">
        <f>((COUNTIFS(Datos!$S:$S,"V1",Datos!$C:$C,AH$3,Datos!$T:$T,'FSI V1 K%'!$A8))/AH$4)*1000</f>
        <v>0</v>
      </c>
      <c r="AI8" s="40">
        <f>((COUNTIFS(Datos!$S:$S,"V1",Datos!$C:$C,AI$3,Datos!$T:$T,'FSI V1 K%'!$A8))/AI$4)*1000</f>
        <v>0</v>
      </c>
      <c r="AJ8" s="40">
        <f>((COUNTIFS(Datos!$S:$S,"V1",Datos!$C:$C,AJ$3,Datos!$T:$T,'FSI V1 K%'!$A8))/AJ$4)*1000</f>
        <v>0</v>
      </c>
      <c r="AK8" s="40"/>
      <c r="AL8" s="40"/>
      <c r="AM8" s="40"/>
      <c r="AN8" s="40"/>
      <c r="AO8" s="40">
        <f>((COUNTIFS(Datos!$S:$S,"V1",Datos!$C:$C,AO$3,Datos!$T:$T,'FSI V1 K%'!$A8))/AO$4)*1000</f>
        <v>0</v>
      </c>
      <c r="AP8" s="40"/>
      <c r="AQ8" s="40"/>
      <c r="AR8" s="40"/>
      <c r="AS8" s="40">
        <f>((COUNTIFS(Datos!$S:$S,"V1",Datos!$C:$C,AS$3,Datos!$T:$T,'FSI V1 K%'!$A8))/AS$4)*1000</f>
        <v>0</v>
      </c>
      <c r="AT8" s="40">
        <f>((COUNTIFS(Datos!$S:$S,"V1",Datos!$C:$C,AT$3,Datos!$T:$T,'FSI V1 K%'!$A8))/AT$4)*1000</f>
        <v>0</v>
      </c>
      <c r="AU8" s="40">
        <f>((COUNTIFS(Datos!$S:$S,"V1",Datos!$C:$C,AU$3,Datos!$T:$T,'FSI V1 K%'!$A8))/AU$4)*1000</f>
        <v>0</v>
      </c>
      <c r="AV8" s="40">
        <f>((COUNTIFS(Datos!$S:$S,"V1",Datos!$C:$C,AV$3,Datos!$T:$T,'FSI V1 K%'!$A8))/AV$4)*1000</f>
        <v>0</v>
      </c>
      <c r="AW8" s="40">
        <f>((COUNTIFS(Datos!$S:$S,"V1",Datos!$C:$C,AW$3,Datos!$T:$T,'FSI V1 K%'!$A8))/AW$4)*1000</f>
        <v>0</v>
      </c>
      <c r="AX8" s="40">
        <f>((COUNTIFS(Datos!$S:$S,"V1",Datos!$C:$C,AX$3,Datos!$T:$T,'FSI V1 K%'!$A8))/AX$4)*1000</f>
        <v>0</v>
      </c>
      <c r="AY8" s="40">
        <f>((COUNTIFS(Datos!$S:$S,"V1",Datos!$C:$C,AY$3,Datos!$T:$T,'FSI V1 K%'!$A8))/AY$4)*1000</f>
        <v>0</v>
      </c>
      <c r="AZ8" s="40">
        <f>((COUNTIFS(Datos!$S:$S,"V1",Datos!$C:$C,AZ$3,Datos!$T:$T,'FSI V1 K%'!$A8))/AZ$4)*1000</f>
        <v>0</v>
      </c>
      <c r="BA8" s="40">
        <f>((COUNTIFS(Datos!$S:$S,"V1",Datos!$C:$C,BA$3,Datos!$T:$T,'FSI V1 K%'!$A8))/BA$4)*1000</f>
        <v>0</v>
      </c>
      <c r="BB8" s="40">
        <f>((COUNTIFS(Datos!$S:$S,"V1",Datos!$C:$C,BB$3,Datos!$T:$T,'FSI V1 K%'!$A8))/BB$4)*1000</f>
        <v>100</v>
      </c>
      <c r="BC8" s="40">
        <f>((COUNTIFS(Datos!$S:$S,"V1",Datos!$C:$C,BC$3,Datos!$T:$T,'FSI V1 K%'!$A8))/BC$4)*1000</f>
        <v>0</v>
      </c>
      <c r="BD8" s="40">
        <f>((COUNTIFS(Datos!$S:$S,"V1",Datos!$C:$C,BD$3,Datos!$T:$T,'FSI V1 K%'!$A8))/BD$4)*1000</f>
        <v>0</v>
      </c>
      <c r="BE8" s="40">
        <f>((COUNTIFS(Datos!$S:$S,"V1",Datos!$C:$C,BE$3,Datos!$T:$T,'FSI V1 K%'!$A8))/BE$4)*1000</f>
        <v>0</v>
      </c>
      <c r="BF8" s="40">
        <f>((COUNTIFS(Datos!$S:$S,"V1",Datos!$C:$C,BF$3,Datos!$T:$T,'FSI V1 K%'!$A8))/BF$4)*1000</f>
        <v>0</v>
      </c>
      <c r="BG8" s="40">
        <f>((COUNTIFS(Datos!$S:$S,"V1",Datos!$C:$C,BG$3,Datos!$T:$T,'FSI V1 K%'!$A8))/BG$4)*1000</f>
        <v>0</v>
      </c>
      <c r="BH8" s="40">
        <f>((COUNTIFS(Datos!$S:$S,"V1",Datos!$C:$C,BH$3,Datos!$T:$T,'FSI V1 K%'!$A8))/BH$4)*1000</f>
        <v>0</v>
      </c>
      <c r="BI8" s="40">
        <f>((COUNTIFS(Datos!$S:$S,"V1",Datos!$C:$C,BI$3,Datos!$T:$T,'FSI V1 K%'!$A8))/BI$4)*1000</f>
        <v>0</v>
      </c>
      <c r="BJ8" s="40">
        <f>((COUNTIFS(Datos!$S:$S,"V1",Datos!$C:$C,BJ$3,Datos!$T:$T,'FSI V1 K%'!$A8))/BJ$4)*1000</f>
        <v>125</v>
      </c>
      <c r="BK8" s="40">
        <f>((COUNTIFS(Datos!$S:$S,"V1",Datos!$C:$C,BK$3,Datos!$T:$T,'FSI V1 K%'!$A8))/BK$4)*1000</f>
        <v>0</v>
      </c>
      <c r="BL8" s="40">
        <f>((COUNTIFS(Datos!$S:$S,"V1",Datos!$C:$C,BL$3,Datos!$T:$T,'FSI V1 K%'!$A8))/BL$4)*1000</f>
        <v>0</v>
      </c>
      <c r="BM8" s="40"/>
      <c r="BN8" s="40"/>
      <c r="BO8" s="40"/>
      <c r="BP8" s="41"/>
      <c r="BQ8" s="40">
        <f>((COUNTIFS(Datos!$S:$S,"V1",Datos!$D:$D,BQ3,Datos!$T:$T,$A$8))/BQ4)*1000</f>
        <v>0</v>
      </c>
      <c r="BR8" s="40">
        <f>((COUNTIFS(Datos!$S:$S,"V1",Datos!$D:$D,BR3,Datos!$T:$T,$A$8))/BR4)*1000</f>
        <v>0</v>
      </c>
      <c r="BS8" s="40">
        <f>((COUNTIFS(Datos!$S:$S,"V1",Datos!$D:$D,BS3,Datos!$T:$T,$A$8))/BS4)*1000</f>
        <v>0</v>
      </c>
      <c r="BT8" s="40">
        <f>((COUNTIFS(Datos!$S:$S,"V1",Datos!$D:$D,BT3,Datos!$T:$T,$A$8))/BT4)*1000</f>
        <v>0</v>
      </c>
      <c r="BU8" s="40"/>
      <c r="BV8" s="40">
        <f>((COUNTIFS(Datos!$S:$S,"V1",Datos!$D:$D,BV3,Datos!$T:$T,$A$8))/BV4)*1000</f>
        <v>0</v>
      </c>
      <c r="BW8" s="40">
        <f>((COUNTIFS(Datos!$S:$S,"V1",Datos!$D:$D,BW3,Datos!$T:$T,$A$8))/BW4)*1000</f>
        <v>0</v>
      </c>
      <c r="BX8" s="40">
        <f>((COUNTIFS(Datos!$S:$S,"V1",Datos!$D:$D,BX3,Datos!$T:$T,$A$8))/BX4)*1000</f>
        <v>0</v>
      </c>
      <c r="BY8" s="40">
        <f>((COUNTIFS(Datos!$S:$S,"V1",Datos!$D:$D,BY3,Datos!$T:$T,$A$8))/BY4)*1000</f>
        <v>0</v>
      </c>
      <c r="BZ8" s="40">
        <f>((COUNTIFS(Datos!$S:$S,"V1",Datos!$D:$D,BZ3,Datos!$T:$T,$A$8))/BZ4)*1000</f>
        <v>500</v>
      </c>
      <c r="CA8" s="40">
        <f>((COUNTIFS(Datos!$S:$S,"V1",Datos!$D:$D,CA3,Datos!$T:$T,$A$8))/CA4)*1000</f>
        <v>0</v>
      </c>
      <c r="CB8" s="40">
        <f>((COUNTIFS(Datos!$S:$S,"V1",Datos!$D:$D,CB3,Datos!$T:$T,$A$8))/CB4)*1000</f>
        <v>0</v>
      </c>
      <c r="CC8" s="40">
        <f>((COUNTIFS(Datos!$S:$S,"V1",Datos!$D:$D,CC3,Datos!$T:$T,$A$8))/CC4)*1000</f>
        <v>0</v>
      </c>
      <c r="CD8" s="40">
        <f>((COUNTIFS(Datos!$S:$S,"V1",Datos!$D:$D,CD3,Datos!$T:$T,$A$8))/CD4)*1000</f>
        <v>0</v>
      </c>
      <c r="CE8" s="40">
        <f>((COUNTIFS(Datos!$S:$S,"V1",Datos!$D:$D,CE3,Datos!$T:$T,$A$8))/CE4)*1000</f>
        <v>0</v>
      </c>
      <c r="CF8" s="40">
        <f>((COUNTIFS(Datos!$S:$S,"V1",Datos!$D:$D,CF3,Datos!$T:$T,$A$8))/CF4)*1000</f>
        <v>0</v>
      </c>
      <c r="CG8" s="40">
        <f>((COUNTIFS(Datos!$S:$S,"V1",Datos!$D:$D,CG3,Datos!$T:$T,$A$8))/CG4)*1000</f>
        <v>0</v>
      </c>
      <c r="CH8" s="40">
        <f>((COUNTIFS(Datos!$S:$S,"V1",Datos!$D:$D,CH3,Datos!$T:$T,$A$8))/CH4)*1000</f>
        <v>0</v>
      </c>
      <c r="CI8" s="40">
        <f>((COUNTIFS(Datos!$S:$S,"V1",Datos!$D:$D,CI3,Datos!$T:$T,$A$8))/CI4)*1000</f>
        <v>0</v>
      </c>
      <c r="CJ8" s="40">
        <f>((COUNTIFS(Datos!$S:$S,"V1",Datos!$D:$D,CJ3,Datos!$T:$T,$A$8))/CJ4)*1000</f>
        <v>0</v>
      </c>
      <c r="CK8" s="40">
        <f>((COUNTIFS(Datos!$S:$S,"V1",Datos!$D:$D,CK3,Datos!$T:$T,$A$8))/CK4)*1000</f>
        <v>0</v>
      </c>
      <c r="CL8" s="40">
        <f>((COUNTIFS(Datos!$S:$S,"V1",Datos!$D:$D,CL3,Datos!$T:$T,$A$8))/CL4)*1000</f>
        <v>0</v>
      </c>
      <c r="CM8" s="40">
        <f>((COUNTIFS(Datos!$S:$S,"V1",Datos!$D:$D,CM3,Datos!$T:$T,$A$8))/CM4)*1000</f>
        <v>0</v>
      </c>
      <c r="CN8" s="40"/>
      <c r="CO8" s="40"/>
      <c r="CP8" s="40" t="e">
        <f>((COUNTIFS(Datos!$S:$S,"V1",Datos!$D:$D,CP3,Datos!$T:$T,$A$8))/CP4)*1000</f>
        <v>#DIV/0!</v>
      </c>
      <c r="CQ8" s="40" t="e">
        <f>((COUNTIFS(Datos!$S:$S,"V1",Datos!$D:$D,CQ3,Datos!$T:$T,$A$8))/CQ4)*1000</f>
        <v>#DIV/0!</v>
      </c>
      <c r="CR8" s="40">
        <f>((COUNTIFS(Datos!$S:$S,"V1",Datos!$D:$D,CR3,Datos!$T:$T,$A$8))/CR4)*1000</f>
        <v>0</v>
      </c>
      <c r="CS8" s="40">
        <f>((COUNTIFS(Datos!$S:$S,"V1",Datos!$D:$D,CS3,Datos!$T:$T,$A$8))/CS4)*1000</f>
        <v>0</v>
      </c>
      <c r="CT8" s="40">
        <f>((COUNTIFS(Datos!$S:$S,"V1",Datos!$D:$D,CT3,Datos!$T:$T,$A$8))/CT4)*1000</f>
        <v>0</v>
      </c>
      <c r="CU8" s="40">
        <f>((COUNTIFS(Datos!$S:$S,"V1",Datos!$D:$D,CU3,Datos!$T:$T,$A$8))/CU4)*1000</f>
        <v>0</v>
      </c>
      <c r="CV8" s="40">
        <f>((COUNTIFS(Datos!$S:$S,"V1",Datos!$D:$D,CV3,Datos!$T:$T,$A$8))/CV4)*1000</f>
        <v>0</v>
      </c>
      <c r="CW8" s="40">
        <f>((COUNTIFS(Datos!$S:$S,"V1",Datos!$D:$D,CW3,Datos!$T:$T,$A$8))/CW4)*1000</f>
        <v>0</v>
      </c>
      <c r="CX8" s="40"/>
      <c r="CY8" s="40"/>
      <c r="CZ8" s="40">
        <f>((COUNTIFS(Datos!$S:$S,"V1",Datos!$D:$D,CZ3,Datos!$T:$T,$A$8))/CZ4)*1000</f>
        <v>0</v>
      </c>
      <c r="DA8" s="40">
        <f>((COUNTIFS(Datos!$S:$S,"V1",Datos!$D:$D,DA3,Datos!$T:$T,$A$8))/DA4)*1000</f>
        <v>0</v>
      </c>
      <c r="DB8" s="40">
        <f>((COUNTIFS(Datos!$S:$S,"V1",Datos!$D:$D,DB3,Datos!$T:$T,$A$8))/DB4)*1000</f>
        <v>0</v>
      </c>
      <c r="DC8" s="40">
        <f>((COUNTIFS(Datos!$S:$S,"V1",Datos!$D:$D,DC3,Datos!$T:$T,$A$8))/DC4)*1000</f>
        <v>0</v>
      </c>
      <c r="DD8" s="40">
        <f>((COUNTIFS(Datos!$S:$S,"V1",Datos!$D:$D,DD3,Datos!$T:$T,$A$8))/DD4)*1000</f>
        <v>0</v>
      </c>
      <c r="DE8" s="40">
        <f>((COUNTIFS(Datos!$S:$S,"V1",Datos!$D:$D,DE3,Datos!$T:$T,$A$8))/DE4)*1000</f>
        <v>0</v>
      </c>
      <c r="DF8" s="40"/>
      <c r="DG8" s="40"/>
      <c r="DH8" s="40"/>
      <c r="DI8" s="40"/>
      <c r="DJ8" s="40">
        <f>((COUNTIFS(Datos!$S:$S,"V1",Datos!$D:$D,DJ3,Datos!$T:$T,$A$8))/DJ4)*1000</f>
        <v>0</v>
      </c>
      <c r="DK8" s="40">
        <f>((COUNTIFS(Datos!$S:$S,"V1",Datos!$D:$D,DK3,Datos!$T:$T,$A$8))/DK4)*1000</f>
        <v>0</v>
      </c>
      <c r="DL8" s="40">
        <f>((COUNTIFS(Datos!$S:$S,"V1",Datos!$D:$D,DL3,Datos!$T:$T,$A$8))/DL4)*1000</f>
        <v>0</v>
      </c>
      <c r="DM8" s="40">
        <f>((COUNTIFS(Datos!$S:$S,"V1",Datos!$D:$D,DM3,Datos!$T:$T,$A$8))/DM4)*1000</f>
        <v>0</v>
      </c>
      <c r="DN8" s="40">
        <f>((COUNTIFS(Datos!$S:$S,"V1",Datos!$D:$D,DN3,Datos!$T:$T,$A$8))/DN4)*1000</f>
        <v>0</v>
      </c>
      <c r="DO8" s="40">
        <f>((COUNTIFS(Datos!$S:$S,"V1",Datos!$D:$D,DO3,Datos!$T:$T,$A$8))/DO4)*1000</f>
        <v>0</v>
      </c>
      <c r="DP8" s="40">
        <f>((COUNTIFS(Datos!$S:$S,"V1",Datos!$D:$D,DP3,Datos!$T:$T,$A$8))/DP4)*1000</f>
        <v>0</v>
      </c>
      <c r="DQ8" s="40">
        <f>((COUNTIFS(Datos!$S:$S,"V1",Datos!$D:$D,DQ3,Datos!$T:$T,$A$8))/DQ4)*1000</f>
        <v>0</v>
      </c>
      <c r="DR8" s="40">
        <f>((COUNTIFS(Datos!$S:$S,"V1",Datos!$D:$D,DR3,Datos!$T:$T,$A$8))/DR4)*1000</f>
        <v>0</v>
      </c>
      <c r="DS8" s="40">
        <f>((COUNTIFS(Datos!$S:$S,"V1",Datos!$D:$D,DS3,Datos!$T:$T,$A$8))/DS4)*1000</f>
        <v>0</v>
      </c>
      <c r="DT8" s="40">
        <f>((COUNTIFS(Datos!$S:$S,"V1",Datos!$D:$D,DT3,Datos!$T:$T,$A$8))/DT4)*1000</f>
        <v>0</v>
      </c>
      <c r="DU8" s="40">
        <f>((COUNTIFS(Datos!$S:$S,"V1",Datos!$D:$D,DU3,Datos!$T:$T,$A$8))/DU4)*1000</f>
        <v>0</v>
      </c>
      <c r="DV8" s="40">
        <f>((COUNTIFS(Datos!$S:$S,"V1",Datos!$D:$D,DV3,Datos!$T:$T,$A$8))/DV4)*1000</f>
        <v>0</v>
      </c>
      <c r="DW8" s="40">
        <f>((COUNTIFS(Datos!$S:$S,"V1",Datos!$D:$D,DW3,Datos!$T:$T,$A$8))/DW4)*1000</f>
        <v>0</v>
      </c>
      <c r="DX8" s="40"/>
      <c r="DY8" s="40">
        <f>((COUNTIFS(Datos!$S:$S,"V1",Datos!$D:$D,DY3,Datos!$T:$T,$A$8))/DY4)*1000</f>
        <v>0</v>
      </c>
      <c r="DZ8" s="40">
        <f>((COUNTIFS(Datos!$S:$S,"V1",Datos!$D:$D,DZ3,Datos!$T:$T,$A$8))/DZ4)*1000</f>
        <v>0</v>
      </c>
      <c r="EA8" s="40">
        <f>((COUNTIFS(Datos!$S:$S,"V1",Datos!$D:$D,EA3,Datos!$T:$T,$A$8))/EA4)*1000</f>
        <v>0</v>
      </c>
      <c r="EB8" s="40">
        <f>((COUNTIFS(Datos!$S:$S,"V1",Datos!$D:$D,EB3,Datos!$T:$T,$A$8))/EB4)*1000</f>
        <v>0</v>
      </c>
      <c r="EC8" s="40">
        <f>((COUNTIFS(Datos!$S:$S,"V1",Datos!$D:$D,EC3,Datos!$T:$T,$A$8))/EC4)*1000</f>
        <v>0</v>
      </c>
      <c r="ED8" s="40">
        <f>((COUNTIFS(Datos!$S:$S,"V1",Datos!$D:$D,ED3,Datos!$T:$T,$A$8))/ED4)*1000</f>
        <v>0</v>
      </c>
      <c r="EE8" s="40">
        <f>((COUNTIFS(Datos!$S:$S,"V1",Datos!$D:$D,EE3,Datos!$T:$T,$A$8))/EE4)*1000</f>
        <v>0</v>
      </c>
      <c r="EF8" s="40">
        <f>((COUNTIFS(Datos!$S:$S,"V1",Datos!$D:$D,EF3,Datos!$T:$T,$A$8))/EF4)*1000</f>
        <v>0</v>
      </c>
      <c r="EG8" s="40">
        <f>((COUNTIFS(Datos!$S:$S,"V1",Datos!$D:$D,EG3,Datos!$T:$T,$A$8))/EG4)*1000</f>
        <v>0</v>
      </c>
      <c r="EH8" s="40">
        <f>((COUNTIFS(Datos!$S:$S,"V1",Datos!$D:$D,EH3,Datos!$T:$T,$A$8))/EH4)*1000</f>
        <v>0</v>
      </c>
      <c r="EI8" s="40">
        <f>((COUNTIFS(Datos!$S:$S,"V1",Datos!$D:$D,EI3,Datos!$T:$T,$A$8))/EI4)*1000</f>
        <v>0</v>
      </c>
      <c r="EJ8" s="40">
        <f>((COUNTIFS(Datos!$S:$S,"V1",Datos!$D:$D,EJ3,Datos!$T:$T,$A$8))/EJ4)*1000</f>
        <v>0</v>
      </c>
      <c r="EK8" s="40">
        <f>((COUNTIFS(Datos!$S:$S,"V1",Datos!$D:$D,EK3,Datos!$T:$T,$A$8))/EK4)*1000</f>
        <v>0</v>
      </c>
      <c r="EL8" s="40">
        <f>((COUNTIFS(Datos!$S:$S,"V1",Datos!$D:$D,EL3,Datos!$T:$T,$A$8))/EL4)*1000</f>
        <v>0</v>
      </c>
      <c r="EM8" s="40">
        <f>((COUNTIFS(Datos!$S:$S,"V1",Datos!$D:$D,EM3,Datos!$T:$T,$A$8))/EM4)*1000</f>
        <v>0</v>
      </c>
      <c r="EN8" s="40">
        <f>((COUNTIFS(Datos!$S:$S,"V1",Datos!$D:$D,EN3,Datos!$T:$T,$A$8))/EN4)*1000</f>
        <v>0</v>
      </c>
      <c r="EO8" s="40">
        <f>((COUNTIFS(Datos!$S:$S,"V1",Datos!$D:$D,EO3,Datos!$T:$T,$A$8))/EO4)*1000</f>
        <v>0</v>
      </c>
      <c r="EP8" s="40">
        <f>((COUNTIFS(Datos!$S:$S,"V1",Datos!$D:$D,EP3,Datos!$T:$T,$A$8))/EP4)*1000</f>
        <v>0</v>
      </c>
      <c r="EQ8" s="40">
        <f>((COUNTIFS(Datos!$S:$S,"V1",Datos!$D:$D,EQ3,Datos!$T:$T,$A$8))/EQ4)*1000</f>
        <v>0</v>
      </c>
      <c r="ER8" s="40">
        <f>((COUNTIFS(Datos!$S:$S,"V1",Datos!$D:$D,ER3,Datos!$T:$T,$A$8))/ER4)*1000</f>
        <v>0</v>
      </c>
      <c r="ES8" s="40">
        <f>((COUNTIFS(Datos!$S:$S,"V1",Datos!$D:$D,ES3,Datos!$T:$T,$A$8))/ES4)*1000</f>
        <v>0</v>
      </c>
      <c r="ET8" s="40">
        <f>((COUNTIFS(Datos!$S:$S,"V1",Datos!$D:$D,ET3,Datos!$T:$T,$A$8))/ET4)*1000</f>
        <v>0</v>
      </c>
      <c r="EU8" s="40">
        <f>((COUNTIFS(Datos!$S:$S,"V1",Datos!$D:$D,EU3,Datos!$T:$T,$A$8))/EU4)*1000</f>
        <v>0</v>
      </c>
      <c r="EV8" s="40">
        <f>((COUNTIFS(Datos!$S:$S,"V1",Datos!$D:$D,EV3,Datos!$T:$T,$A$8))/EV4)*1000</f>
        <v>0</v>
      </c>
      <c r="EW8" s="40">
        <f>((COUNTIFS(Datos!$S:$S,"V1",Datos!$D:$D,EW3,Datos!$T:$T,$A$8))/EW4)*1000</f>
        <v>0</v>
      </c>
      <c r="EX8" s="40">
        <f>((COUNTIFS(Datos!$S:$S,"V1",Datos!$D:$D,EX3,Datos!$T:$T,$A$8))/EX4)*1000</f>
        <v>0</v>
      </c>
      <c r="EY8" s="40">
        <f>((COUNTIFS(Datos!$S:$S,"V1",Datos!$D:$D,EY3,Datos!$T:$T,$A$8))/EY4)*1000</f>
        <v>0</v>
      </c>
      <c r="EZ8" s="40">
        <f>((COUNTIFS(Datos!$S:$S,"V1",Datos!$D:$D,EZ3,Datos!$T:$T,$A$8))/EZ4)*1000</f>
        <v>0</v>
      </c>
      <c r="FA8" s="40">
        <f>((COUNTIFS(Datos!$S:$S,"V1",Datos!$D:$D,FA3,Datos!$T:$T,$A$8))/FA4)*1000</f>
        <v>0</v>
      </c>
      <c r="FB8" s="40">
        <f>((COUNTIFS(Datos!$S:$S,"V1",Datos!$D:$D,FB3,Datos!$T:$T,$A$8))/FB4)*1000</f>
        <v>0</v>
      </c>
      <c r="FC8" s="40">
        <f>((COUNTIFS(Datos!$S:$S,"V1",Datos!$D:$D,FC3,Datos!$T:$T,$A$8))/FC4)*1000</f>
        <v>0</v>
      </c>
      <c r="FD8" s="40">
        <f>((COUNTIFS(Datos!$S:$S,"V1",Datos!$D:$D,FD3,Datos!$T:$T,$A$8))/FD4)*1000</f>
        <v>0</v>
      </c>
      <c r="FE8" s="40">
        <f>((COUNTIFS(Datos!$S:$S,"V1",Datos!$D:$D,FE3,Datos!$T:$T,$A$8))/FE4)*1000</f>
        <v>0</v>
      </c>
      <c r="FF8" s="40">
        <f>((COUNTIFS(Datos!$S:$S,"V1",Datos!$D:$D,FF3,Datos!$T:$T,$A$8))/FF4)*1000</f>
        <v>0</v>
      </c>
      <c r="FG8" s="40">
        <f>((COUNTIFS(Datos!$S:$S,"V1",Datos!$D:$D,FG3,Datos!$T:$T,$A$8))/FG4)*1000</f>
        <v>0</v>
      </c>
      <c r="FH8" s="40">
        <f>((COUNTIFS(Datos!$S:$S,"V1",Datos!$D:$D,FH3,Datos!$T:$T,$A$8))/FH4)*1000</f>
        <v>0</v>
      </c>
      <c r="FI8" s="40">
        <f>((COUNTIFS(Datos!$S:$S,"V1",Datos!$D:$D,FI3,Datos!$T:$T,$A$8))/FI4)*1000</f>
        <v>0</v>
      </c>
      <c r="FJ8" s="40">
        <f>((COUNTIFS(Datos!$S:$S,"V1",Datos!$D:$D,FJ3,Datos!$T:$T,$A$8))/FJ4)*1000</f>
        <v>0</v>
      </c>
      <c r="FK8" s="40">
        <f>((COUNTIFS(Datos!$S:$S,"V1",Datos!$D:$D,FK3,Datos!$T:$T,$A$8))/FK4)*1000</f>
        <v>0</v>
      </c>
      <c r="FL8" s="40">
        <f>((COUNTIFS(Datos!$S:$S,"V1",Datos!$D:$D,FL3,Datos!$T:$T,$A$8))/FL4)*1000</f>
        <v>0</v>
      </c>
      <c r="FM8" s="40"/>
      <c r="FN8" s="40"/>
      <c r="FO8" s="40"/>
      <c r="FP8" s="40">
        <f>((COUNTIFS(Datos!$S:$S,"V1",Datos!$D:$D,FP3,Datos!$T:$T,$A$8))/FP4)*1000</f>
        <v>0</v>
      </c>
      <c r="FQ8" s="40">
        <f>((COUNTIFS(Datos!$S:$S,"V1",Datos!$D:$D,FQ3,Datos!$T:$T,$A$8))/FQ4)*1000</f>
        <v>0</v>
      </c>
      <c r="FR8" s="40">
        <f>((COUNTIFS(Datos!$S:$S,"V1",Datos!$D:$D,FR3,Datos!$T:$T,$A$8))/FR4)*1000</f>
        <v>0</v>
      </c>
      <c r="FS8" s="40">
        <f>((COUNTIFS(Datos!$S:$S,"V1",Datos!$D:$D,FS3,Datos!$T:$T,$A$8))/FS4)*1000</f>
        <v>0</v>
      </c>
      <c r="FT8" s="40">
        <f>((COUNTIFS(Datos!$S:$S,"V1",Datos!$D:$D,FT3,Datos!$T:$T,$A$8))/FT4)*1000</f>
        <v>0</v>
      </c>
      <c r="FU8" s="40">
        <f>((COUNTIFS(Datos!$S:$S,"V1",Datos!$D:$D,FU3,Datos!$T:$T,$A$8))/FU4)*1000</f>
        <v>0</v>
      </c>
      <c r="FV8" s="40">
        <f>((COUNTIFS(Datos!$S:$S,"V1",Datos!$D:$D,FV3,Datos!$T:$T,$A$8))/FV4)*1000</f>
        <v>0</v>
      </c>
      <c r="FW8" s="40">
        <f>((COUNTIFS(Datos!$S:$S,"V1",Datos!$D:$D,FW3,Datos!$T:$T,$A$8))/FW4)*1000</f>
        <v>0</v>
      </c>
      <c r="FX8" s="40">
        <f>((COUNTIFS(Datos!$S:$S,"V1",Datos!$D:$D,FX3,Datos!$T:$T,$A$8))/FX4)*1000</f>
        <v>500</v>
      </c>
      <c r="FY8" s="40">
        <f>((COUNTIFS(Datos!$S:$S,"V1",Datos!$D:$D,FY3,Datos!$T:$T,$A$8))/FY4)*1000</f>
        <v>0</v>
      </c>
      <c r="FZ8" s="40">
        <f>((COUNTIFS(Datos!$S:$S,"V1",Datos!$D:$D,FZ3,Datos!$T:$T,$A$8))/FZ4)*1000</f>
        <v>0</v>
      </c>
      <c r="GA8" s="40">
        <f>((COUNTIFS(Datos!$S:$S,"V1",Datos!$D:$D,GA3,Datos!$T:$T,$A$8))/GA4)*1000</f>
        <v>0</v>
      </c>
      <c r="GB8" s="40">
        <f>((COUNTIFS(Datos!$S:$S,"V1",Datos!$D:$D,GB3,Datos!$T:$T,$A$8))/GB4)*1000</f>
        <v>0</v>
      </c>
      <c r="GC8" s="40">
        <f>((COUNTIFS(Datos!$S:$S,"V1",Datos!$D:$D,GC3,Datos!$T:$T,$A$8))/GC4)*1000</f>
        <v>0</v>
      </c>
      <c r="GD8" s="40">
        <f>((COUNTIFS(Datos!$S:$S,"V1",Datos!$D:$D,GD3,Datos!$T:$T,$A$8))/GD4)*1000</f>
        <v>0</v>
      </c>
      <c r="GE8" s="40">
        <f>((COUNTIFS(Datos!$S:$S,"V1",Datos!$D:$D,GE3,Datos!$T:$T,$A$8))/GE4)*1000</f>
        <v>0</v>
      </c>
      <c r="GF8" s="40">
        <f>((COUNTIFS(Datos!$S:$S,"V1",Datos!$D:$D,GF3,Datos!$T:$T,$A$8))/GF4)*1000</f>
        <v>0</v>
      </c>
      <c r="GG8" s="40">
        <f>((COUNTIFS(Datos!$S:$S,"V1",Datos!$D:$D,GG3,Datos!$T:$T,$A$8))/GG4)*1000</f>
        <v>0</v>
      </c>
      <c r="GH8" s="40">
        <f>((COUNTIFS(Datos!$S:$S,"V1",Datos!$D:$D,GH3,Datos!$T:$T,$A$8))/GH4)*1000</f>
        <v>0</v>
      </c>
      <c r="GI8" s="40">
        <f>((COUNTIFS(Datos!$S:$S,"V1",Datos!$D:$D,GI3,Datos!$T:$T,$A$8))/GI4)*1000</f>
        <v>0</v>
      </c>
      <c r="GJ8" s="40">
        <f>((COUNTIFS(Datos!$S:$S,"V1",Datos!$D:$D,GJ3,Datos!$T:$T,$A$8))/GJ4)*1000</f>
        <v>0</v>
      </c>
      <c r="GK8" s="40">
        <f>((COUNTIFS(Datos!$S:$S,"V1",Datos!$D:$D,GK3,Datos!$T:$T,$A$8))/GK4)*1000</f>
        <v>0</v>
      </c>
      <c r="GL8" s="40">
        <f>((COUNTIFS(Datos!$S:$S,"V1",Datos!$D:$D,GL3,Datos!$T:$T,$A$8))/GL4)*1000</f>
        <v>0</v>
      </c>
      <c r="GM8" s="40">
        <f>((COUNTIFS(Datos!$S:$S,"V1",Datos!$D:$D,GM3,Datos!$T:$T,$A$8))/GM4)*1000</f>
        <v>0</v>
      </c>
      <c r="GN8" s="40">
        <f>((COUNTIFS(Datos!$S:$S,"V1",Datos!$D:$D,GN3,Datos!$T:$T,$A$8))/GN4)*1000</f>
        <v>0</v>
      </c>
      <c r="GO8" s="40">
        <f>((COUNTIFS(Datos!$S:$S,"V1",Datos!$D:$D,GO3,Datos!$T:$T,$A$8))/GO4)*1000</f>
        <v>0</v>
      </c>
      <c r="GP8" s="40">
        <f>((COUNTIFS(Datos!$S:$S,"V1",Datos!$D:$D,GP3,Datos!$T:$T,$A$8))/GP4)*1000</f>
        <v>0</v>
      </c>
      <c r="GQ8" s="40">
        <f>((COUNTIFS(Datos!$S:$S,"V1",Datos!$D:$D,GQ3,Datos!$T:$T,$A$8))/GQ4)*1000</f>
        <v>0</v>
      </c>
      <c r="GR8" s="40">
        <f>((COUNTIFS(Datos!$S:$S,"V1",Datos!$D:$D,GR3,Datos!$T:$T,$A$8))/GR4)*1000</f>
        <v>0</v>
      </c>
      <c r="GS8" s="40">
        <f>((COUNTIFS(Datos!$S:$S,"V1",Datos!$D:$D,GS3,Datos!$T:$T,$A$8))/GS4)*1000</f>
        <v>0</v>
      </c>
      <c r="GT8" s="40">
        <f>((COUNTIFS(Datos!$S:$S,"V1",Datos!$D:$D,GT3,Datos!$T:$T,$A$8))/GT4)*1000</f>
        <v>0</v>
      </c>
      <c r="GU8" s="40">
        <f>((COUNTIFS(Datos!$S:$S,"V1",Datos!$D:$D,GU3,Datos!$T:$T,$A$8))/GU4)*1000</f>
        <v>0</v>
      </c>
      <c r="GV8" s="40">
        <f>((COUNTIFS(Datos!$S:$S,"V1",Datos!$D:$D,GV3,Datos!$T:$T,$A$8))/GV4)*1000</f>
        <v>0</v>
      </c>
      <c r="GW8" s="40">
        <f>((COUNTIFS(Datos!$S:$S,"V1",Datos!$D:$D,GW3,Datos!$T:$T,$A$8))/GW4)*1000</f>
        <v>0</v>
      </c>
      <c r="GX8" s="40">
        <f>((COUNTIFS(Datos!$S:$S,"V1",Datos!$D:$D,GX3,Datos!$T:$T,$A$8))/GX4)*1000</f>
        <v>0</v>
      </c>
      <c r="GY8" s="40">
        <f>((COUNTIFS(Datos!$S:$S,"V1",Datos!$D:$D,GY3,Datos!$T:$T,$A$8))/GY4)*1000</f>
        <v>0</v>
      </c>
      <c r="GZ8" s="40">
        <f>((COUNTIFS(Datos!$S:$S,"V1",Datos!$D:$D,GZ3,Datos!$T:$T,$A$8))/GZ4)*1000</f>
        <v>0</v>
      </c>
      <c r="HA8" s="40">
        <f>((COUNTIFS(Datos!$S:$S,"V1",Datos!$D:$D,HA3,Datos!$T:$T,$A$8))/HA4)*1000</f>
        <v>0</v>
      </c>
      <c r="HB8" s="40">
        <f>((COUNTIFS(Datos!$S:$S,"V1",Datos!$D:$D,HB3,Datos!$T:$T,$A$8))/HB4)*1000</f>
        <v>0</v>
      </c>
      <c r="HC8" s="40">
        <f>((COUNTIFS(Datos!$S:$S,"V1",Datos!$D:$D,HC3,Datos!$T:$T,$A$8))/HC4)*1000</f>
        <v>0</v>
      </c>
      <c r="HD8" s="40"/>
      <c r="HE8" s="40"/>
      <c r="HF8" s="40"/>
      <c r="HG8" s="40"/>
      <c r="HH8" s="40"/>
      <c r="HI8" s="40">
        <f>((COUNTIFS(Datos!$S:$S,"V1",Datos!$D:$D,HI3,Datos!$T:$T,$A$8))/HI4)*1000</f>
        <v>0</v>
      </c>
      <c r="HJ8" s="40">
        <f>((COUNTIFS(Datos!$S:$S,"V1",Datos!$D:$D,HJ3,Datos!$T:$T,$A$8))/HJ4)*1000</f>
        <v>0</v>
      </c>
      <c r="HK8" s="40"/>
      <c r="HL8" s="40">
        <f>((COUNTIFS(Datos!$S:$S,"V1",Datos!$D:$D,HL3,Datos!$T:$T,$A$8))/HL4)*1000</f>
        <v>0</v>
      </c>
      <c r="HM8" s="40">
        <f>((COUNTIFS(Datos!$S:$S,"V1",Datos!$D:$D,HM3,Datos!$T:$T,$A$8))/HM4)*1000</f>
        <v>500</v>
      </c>
      <c r="HN8" s="40">
        <f>((COUNTIFS(Datos!$S:$S,"V1",Datos!$D:$D,HN3,Datos!$T:$T,$A$8))/HN4)*1000</f>
        <v>0</v>
      </c>
      <c r="HO8" s="40">
        <f>((COUNTIFS(Datos!$S:$S,"V1",Datos!$D:$D,HO3,Datos!$T:$T,$A$8))/HO4)*1000</f>
        <v>0</v>
      </c>
      <c r="HP8" s="40">
        <f>((COUNTIFS(Datos!$S:$S,"V1",Datos!$D:$D,HP3,Datos!$T:$T,$A$8))/HP4)*1000</f>
        <v>0</v>
      </c>
      <c r="HQ8" s="40">
        <f>((COUNTIFS(Datos!$S:$S,"V1",Datos!$D:$D,HQ3,Datos!$T:$T,$A$8))/HQ4)*1000</f>
        <v>0</v>
      </c>
      <c r="HR8" s="40">
        <f>((COUNTIFS(Datos!$S:$S,"V1",Datos!$D:$D,HR3,Datos!$T:$T,$A$8))/HR4)*1000</f>
        <v>0</v>
      </c>
      <c r="HS8" s="40">
        <f>((COUNTIFS(Datos!$S:$S,"V1",Datos!$D:$D,HS3,Datos!$T:$T,$A$8))/HS4)*1000</f>
        <v>0</v>
      </c>
      <c r="HT8" s="40">
        <f>((COUNTIFS(Datos!$S:$S,"V1",Datos!$D:$D,HT3,Datos!$T:$T,$A$8))/HT4)*1000</f>
        <v>0</v>
      </c>
      <c r="HU8" s="40">
        <f>((COUNTIFS(Datos!$S:$S,"V1",Datos!$D:$D,HU3,Datos!$T:$T,$A$8))/HU4)*1000</f>
        <v>0</v>
      </c>
      <c r="HV8" s="40">
        <f>((COUNTIFS(Datos!$S:$S,"V1",Datos!$D:$D,HV3,Datos!$T:$T,$A$8))/HV4)*1000</f>
        <v>0</v>
      </c>
      <c r="HW8" s="40">
        <f>((COUNTIFS(Datos!$S:$S,"V1",Datos!$D:$D,HW3,Datos!$T:$T,$A$8))/HW4)*1000</f>
        <v>0</v>
      </c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</row>
    <row r="9" spans="1:248" s="12" customFormat="1" ht="16.5" customHeight="1" x14ac:dyDescent="0.25">
      <c r="A9" s="37" t="s">
        <v>25</v>
      </c>
      <c r="B9" s="38">
        <f>B6*0.37</f>
        <v>46.25</v>
      </c>
      <c r="C9" s="38" t="s">
        <v>774</v>
      </c>
      <c r="D9" s="37">
        <f>(((COUNTIFS(Datos!$S:$S,"V1",Datos!$B:$B,D$2,Datos!$T:$T,$A9))/D$4)*1000)</f>
        <v>0</v>
      </c>
      <c r="E9" s="37">
        <f>(((COUNTIFS(Datos!$S:$S,"V1",Datos!$B:$B,E$2,Datos!$T:$T,$A9))/E$4)*1000)</f>
        <v>0</v>
      </c>
      <c r="F9" s="37">
        <f>(((COUNTIFS(Datos!$S:$S,"V1",Datos!$B:$B,F$2,Datos!$T:$T,$A9))/F$4)*1000)</f>
        <v>0</v>
      </c>
      <c r="G9" s="37">
        <f>(((COUNTIFS(Datos!$S:$S,"V1",Datos!$B:$B,G$2,Datos!$T:$T,$A9))/G$4)*1000)</f>
        <v>0</v>
      </c>
      <c r="H9" s="37">
        <f>(((COUNTIFS(Datos!$S:$S,"V1",Datos!$B:$B,H$2,Datos!$T:$T,$A9))/H$4)*1000)</f>
        <v>0</v>
      </c>
      <c r="I9" s="37">
        <f>(((COUNTIFS(Datos!$S:$S,"V1",Datos!$B:$B,I$2,Datos!$T:$T,$A9))/I$4)*1000)</f>
        <v>0</v>
      </c>
      <c r="J9" s="37">
        <f>(((COUNTIFS(Datos!$S:$S,"V1",Datos!$B:$B,J$2,Datos!$T:$T,$A9))/J$4)*1000)</f>
        <v>0</v>
      </c>
      <c r="K9" s="37">
        <f>(((COUNTIFS(Datos!$S:$S,"V1",Datos!$B:$B,K$2,Datos!$T:$T,$A9))/K$4)*1000)</f>
        <v>29.411764705882351</v>
      </c>
      <c r="L9" s="37">
        <f>(((COUNTIFS(Datos!$S:$S,"V1",Datos!$B:$B,L$2,Datos!$T:$T,$A9))/L$4)*1000)</f>
        <v>0</v>
      </c>
      <c r="M9" s="37">
        <f>(((COUNTIFS(Datos!$S:$S,"V1",Datos!$B:$B,M$2,Datos!$T:$T,$A9))/M$4)*1000)</f>
        <v>0</v>
      </c>
      <c r="N9" s="37">
        <f>(((COUNTIFS(Datos!$S:$S,"V1",Datos!$B:$B,N$2,Datos!$T:$T,$A9))/N$4)*1000)</f>
        <v>0</v>
      </c>
      <c r="O9" s="37"/>
      <c r="P9" s="37"/>
      <c r="Q9" s="37"/>
      <c r="R9" s="37"/>
      <c r="S9" s="37"/>
      <c r="T9" s="37"/>
      <c r="U9" s="37"/>
      <c r="V9" s="40">
        <f>((COUNTIFS(Datos!$S:$S,"V1",Datos!$C:$C,$V$3,Datos!$T:$T,'FSI V1 K%'!A9))/$V$4)*1000</f>
        <v>0</v>
      </c>
      <c r="W9" s="40"/>
      <c r="X9" s="40">
        <f>((COUNTIFS(Datos!$S:$S,"V1",Datos!$C:$C,$V$3,Datos!$T:$T,'FSI V1 K%'!D9))/$V$4)*1000</f>
        <v>0</v>
      </c>
      <c r="Y9" s="40"/>
      <c r="Z9" s="40">
        <f>((COUNTIFS(Datos!$S:$S,"V1",Datos!$C:$C,$Z$3,Datos!$T:$T,'FSI V1 K%'!A9))/$Z$4)*1000</f>
        <v>0</v>
      </c>
      <c r="AA9" s="40">
        <f>((COUNTIFS(Datos!$S:$S,"V1",Datos!$C:$C,$AA$3,Datos!$T:$T,'FSI V1 K%'!A9))/$AA$4)*1000</f>
        <v>0</v>
      </c>
      <c r="AB9" s="40">
        <f>((COUNTIFS(Datos!$S:$S,"V1",Datos!$C:$C,$AB$3,Datos!$T:$T,'FSI V1 K%'!A9))/$AB$4)*1000</f>
        <v>0</v>
      </c>
      <c r="AC9" s="40" t="e">
        <f>((COUNTIFS(Datos!$S:$S,"V1",Datos!$C:$C,$AC$3,Datos!$T:$T,'FSI V1 K%'!A9))/$AC$4)*1000</f>
        <v>#DIV/0!</v>
      </c>
      <c r="AD9" s="40">
        <f>((COUNTIFS(Datos!$S:$S,"V1",Datos!$C:$C,$AD$3,Datos!$T:$T,'FSI V1 K%'!A9))/$AD$4)*1000</f>
        <v>0</v>
      </c>
      <c r="AE9" s="40">
        <f>((COUNTIFS(Datos!$S:$S,"V1",Datos!$C:$C,$AE$3,Datos!$T:$T,'FSI V1 K%'!A9))/$AE$4)*1000</f>
        <v>0</v>
      </c>
      <c r="AF9" s="40">
        <f>((COUNTIFS(Datos!$S:$S,"V1",Datos!$C:$C,$AF$3,Datos!$T:$T,'FSI V1 K%'!A9))/$AF$4)*1000</f>
        <v>0</v>
      </c>
      <c r="AG9" s="40">
        <f>((COUNTIFS(Datos!$S:$S,"V1",Datos!$C:$C,AG$3,Datos!$T:$T,'FSI V1 K%'!$A9))/AG$4)*1000</f>
        <v>0</v>
      </c>
      <c r="AH9" s="40">
        <f>((COUNTIFS(Datos!$S:$S,"V1",Datos!$C:$C,AH$3,Datos!$T:$T,'FSI V1 K%'!$A9))/AH$4)*1000</f>
        <v>0</v>
      </c>
      <c r="AI9" s="40">
        <f>((COUNTIFS(Datos!$S:$S,"V1",Datos!$C:$C,AI$3,Datos!$T:$T,'FSI V1 K%'!$A9))/AI$4)*1000</f>
        <v>0</v>
      </c>
      <c r="AJ9" s="40">
        <f>((COUNTIFS(Datos!$S:$S,"V1",Datos!$C:$C,AJ$3,Datos!$T:$T,'FSI V1 K%'!$A9))/AJ$4)*1000</f>
        <v>0</v>
      </c>
      <c r="AK9" s="40"/>
      <c r="AL9" s="40"/>
      <c r="AM9" s="40"/>
      <c r="AN9" s="40"/>
      <c r="AO9" s="40">
        <f>((COUNTIFS(Datos!$S:$S,"V1",Datos!$C:$C,AO$3,Datos!$T:$T,'FSI V1 K%'!$A9))/AO$4)*1000</f>
        <v>0</v>
      </c>
      <c r="AP9" s="40"/>
      <c r="AQ9" s="40"/>
      <c r="AR9" s="40"/>
      <c r="AS9" s="40">
        <f>((COUNTIFS(Datos!$S:$S,"V1",Datos!$C:$C,AS$3,Datos!$T:$T,'FSI V1 K%'!$A9))/AS$4)*1000</f>
        <v>0</v>
      </c>
      <c r="AT9" s="40">
        <f>((COUNTIFS(Datos!$S:$S,"V1",Datos!$C:$C,AT$3,Datos!$T:$T,'FSI V1 K%'!$A9))/AT$4)*1000</f>
        <v>0</v>
      </c>
      <c r="AU9" s="40">
        <f>((COUNTIFS(Datos!$S:$S,"V1",Datos!$C:$C,AU$3,Datos!$T:$T,'FSI V1 K%'!$A9))/AU$4)*1000</f>
        <v>0</v>
      </c>
      <c r="AV9" s="40">
        <f>((COUNTIFS(Datos!$S:$S,"V1",Datos!$C:$C,AV$3,Datos!$T:$T,'FSI V1 K%'!$A9))/AV$4)*1000</f>
        <v>0</v>
      </c>
      <c r="AW9" s="40">
        <f>((COUNTIFS(Datos!$S:$S,"V1",Datos!$C:$C,AW$3,Datos!$T:$T,'FSI V1 K%'!$A9))/AW$4)*1000</f>
        <v>0</v>
      </c>
      <c r="AX9" s="40">
        <f>((COUNTIFS(Datos!$S:$S,"V1",Datos!$C:$C,AX$3,Datos!$T:$T,'FSI V1 K%'!$A9))/AX$4)*1000</f>
        <v>0</v>
      </c>
      <c r="AY9" s="40">
        <f>((COUNTIFS(Datos!$S:$S,"V1",Datos!$C:$C,AY$3,Datos!$T:$T,'FSI V1 K%'!$A9))/AY$4)*1000</f>
        <v>0</v>
      </c>
      <c r="AZ9" s="40">
        <f>((COUNTIFS(Datos!$S:$S,"V1",Datos!$C:$C,AZ$3,Datos!$T:$T,'FSI V1 K%'!$A9))/AZ$4)*1000</f>
        <v>250</v>
      </c>
      <c r="BA9" s="40">
        <f>((COUNTIFS(Datos!$S:$S,"V1",Datos!$C:$C,BA$3,Datos!$T:$T,'FSI V1 K%'!$A9))/BA$4)*1000</f>
        <v>0</v>
      </c>
      <c r="BB9" s="40">
        <f>((COUNTIFS(Datos!$S:$S,"V1",Datos!$C:$C,BB$3,Datos!$T:$T,'FSI V1 K%'!$A9))/BB$4)*1000</f>
        <v>0</v>
      </c>
      <c r="BC9" s="40">
        <f>((COUNTIFS(Datos!$S:$S,"V1",Datos!$C:$C,BC$3,Datos!$T:$T,'FSI V1 K%'!$A9))/BC$4)*1000</f>
        <v>0</v>
      </c>
      <c r="BD9" s="40">
        <f>((COUNTIFS(Datos!$S:$S,"V1",Datos!$C:$C,BD$3,Datos!$T:$T,'FSI V1 K%'!$A9))/BD$4)*1000</f>
        <v>0</v>
      </c>
      <c r="BE9" s="40">
        <f>((COUNTIFS(Datos!$S:$S,"V1",Datos!$C:$C,BE$3,Datos!$T:$T,'FSI V1 K%'!$A9))/BE$4)*1000</f>
        <v>0</v>
      </c>
      <c r="BF9" s="40">
        <f>((COUNTIFS(Datos!$S:$S,"V1",Datos!$C:$C,BF$3,Datos!$T:$T,'FSI V1 K%'!$A9))/BF$4)*1000</f>
        <v>0</v>
      </c>
      <c r="BG9" s="40">
        <f>((COUNTIFS(Datos!$S:$S,"V1",Datos!$C:$C,BG$3,Datos!$T:$T,'FSI V1 K%'!$A9))/BG$4)*1000</f>
        <v>0</v>
      </c>
      <c r="BH9" s="40">
        <f>((COUNTIFS(Datos!$S:$S,"V1",Datos!$C:$C,BH$3,Datos!$T:$T,'FSI V1 K%'!$A9))/BH$4)*1000</f>
        <v>0</v>
      </c>
      <c r="BI9" s="40">
        <f>((COUNTIFS(Datos!$S:$S,"V1",Datos!$C:$C,BI$3,Datos!$T:$T,'FSI V1 K%'!$A9))/BI$4)*1000</f>
        <v>0</v>
      </c>
      <c r="BJ9" s="40">
        <f>((COUNTIFS(Datos!$S:$S,"V1",Datos!$C:$C,BJ$3,Datos!$T:$T,'FSI V1 K%'!$A9))/BJ$4)*1000</f>
        <v>0</v>
      </c>
      <c r="BK9" s="40">
        <f>((COUNTIFS(Datos!$S:$S,"V1",Datos!$C:$C,BK$3,Datos!$T:$T,'FSI V1 K%'!$A9))/BK$4)*1000</f>
        <v>0</v>
      </c>
      <c r="BL9" s="40">
        <f>((COUNTIFS(Datos!$S:$S,"V1",Datos!$C:$C,BL$3,Datos!$T:$T,'FSI V1 K%'!$A9))/BL$4)*1000</f>
        <v>0</v>
      </c>
      <c r="BM9" s="40"/>
      <c r="BN9" s="40"/>
      <c r="BO9" s="40"/>
      <c r="BP9" s="41"/>
      <c r="BQ9" s="40">
        <f>((COUNTIFS(Datos!$S:$S,"V1",Datos!$D:$D,BQ3,Datos!$T:$T,$A$9))/BQ4)*1000</f>
        <v>0</v>
      </c>
      <c r="BR9" s="40">
        <f>((COUNTIFS(Datos!$S:$S,"V1",Datos!$D:$D,BR3,Datos!$T:$T,$A$9))/BR4)*1000</f>
        <v>0</v>
      </c>
      <c r="BS9" s="40">
        <f>((COUNTIFS(Datos!$S:$S,"V1",Datos!$D:$D,BS3,Datos!$T:$T,$A$9))/BS4)*1000</f>
        <v>0</v>
      </c>
      <c r="BT9" s="40">
        <f>((COUNTIFS(Datos!$S:$S,"V1",Datos!$D:$D,BT3,Datos!$T:$T,$A$9))/BT4)*1000</f>
        <v>0</v>
      </c>
      <c r="BU9" s="40"/>
      <c r="BV9" s="40">
        <f>((COUNTIFS(Datos!$S:$S,"V1",Datos!$D:$D,BV3,Datos!$T:$T,$A$9))/BV4)*1000</f>
        <v>0</v>
      </c>
      <c r="BW9" s="40">
        <f>((COUNTIFS(Datos!$S:$S,"V1",Datos!$D:$D,BW3,Datos!$T:$T,$A$9))/BW4)*1000</f>
        <v>0</v>
      </c>
      <c r="BX9" s="40">
        <f>((COUNTIFS(Datos!$S:$S,"V1",Datos!$D:$D,BX3,Datos!$T:$T,$A$9))/BX4)*1000</f>
        <v>0</v>
      </c>
      <c r="BY9" s="40">
        <f>((COUNTIFS(Datos!$S:$S,"V1",Datos!$D:$D,BY3,Datos!$T:$T,$A$9))/BY4)*1000</f>
        <v>0</v>
      </c>
      <c r="BZ9" s="40">
        <f>((COUNTIFS(Datos!$S:$S,"V1",Datos!$D:$D,BZ3,Datos!$T:$T,$A$9))/BZ4)*1000</f>
        <v>0</v>
      </c>
      <c r="CA9" s="40">
        <f>((COUNTIFS(Datos!$S:$S,"V1",Datos!$D:$D,CA3,Datos!$T:$T,$A$9))/CA4)*1000</f>
        <v>0</v>
      </c>
      <c r="CB9" s="40">
        <f>((COUNTIFS(Datos!$S:$S,"V1",Datos!$D:$D,CB3,Datos!$T:$T,$A$9))/CB4)*1000</f>
        <v>0</v>
      </c>
      <c r="CC9" s="40">
        <f>((COUNTIFS(Datos!$S:$S,"V1",Datos!$D:$D,CC3,Datos!$T:$T,$A$9))/CC4)*1000</f>
        <v>0</v>
      </c>
      <c r="CD9" s="40">
        <f>((COUNTIFS(Datos!$S:$S,"V1",Datos!$D:$D,CD3,Datos!$T:$T,$A$9))/CD4)*1000</f>
        <v>0</v>
      </c>
      <c r="CE9" s="40">
        <f>((COUNTIFS(Datos!$S:$S,"V1",Datos!$D:$D,CE3,Datos!$T:$T,$A$9))/CE4)*1000</f>
        <v>0</v>
      </c>
      <c r="CF9" s="40">
        <f>((COUNTIFS(Datos!$S:$S,"V1",Datos!$D:$D,CF3,Datos!$T:$T,$A$9))/CF4)*1000</f>
        <v>0</v>
      </c>
      <c r="CG9" s="40">
        <f>((COUNTIFS(Datos!$S:$S,"V1",Datos!$D:$D,CG3,Datos!$T:$T,$A$9))/CG4)*1000</f>
        <v>0</v>
      </c>
      <c r="CH9" s="40">
        <f>((COUNTIFS(Datos!$S:$S,"V1",Datos!$D:$D,CH3,Datos!$T:$T,$A$9))/CH4)*1000</f>
        <v>0</v>
      </c>
      <c r="CI9" s="40">
        <f>((COUNTIFS(Datos!$S:$S,"V1",Datos!$D:$D,CI3,Datos!$T:$T,$A$9))/CI4)*1000</f>
        <v>0</v>
      </c>
      <c r="CJ9" s="40">
        <f>((COUNTIFS(Datos!$S:$S,"V1",Datos!$D:$D,CJ3,Datos!$T:$T,$A$9))/CJ4)*1000</f>
        <v>0</v>
      </c>
      <c r="CK9" s="40">
        <f>((COUNTIFS(Datos!$S:$S,"V1",Datos!$D:$D,CK3,Datos!$T:$T,$A$9))/CK4)*1000</f>
        <v>0</v>
      </c>
      <c r="CL9" s="40">
        <f>((COUNTIFS(Datos!$S:$S,"V1",Datos!$D:$D,CL3,Datos!$T:$T,$A$9))/CL4)*1000</f>
        <v>0</v>
      </c>
      <c r="CM9" s="40">
        <f>((COUNTIFS(Datos!$S:$S,"V1",Datos!$D:$D,CM3,Datos!$T:$T,$A$9))/CM4)*1000</f>
        <v>0</v>
      </c>
      <c r="CN9" s="40"/>
      <c r="CO9" s="40"/>
      <c r="CP9" s="40" t="e">
        <f>((COUNTIFS(Datos!$S:$S,"V1",Datos!$D:$D,CP3,Datos!$T:$T,$A$9))/CP4)*1000</f>
        <v>#DIV/0!</v>
      </c>
      <c r="CQ9" s="40" t="e">
        <f>((COUNTIFS(Datos!$S:$S,"V1",Datos!$D:$D,CQ3,Datos!$T:$T,$A$9))/CQ4)*1000</f>
        <v>#DIV/0!</v>
      </c>
      <c r="CR9" s="40">
        <f>((COUNTIFS(Datos!$S:$S,"V1",Datos!$D:$D,CR3,Datos!$T:$T,$A$9))/CR4)*1000</f>
        <v>0</v>
      </c>
      <c r="CS9" s="40">
        <f>((COUNTIFS(Datos!$S:$S,"V1",Datos!$D:$D,CS3,Datos!$T:$T,$A$9))/CS4)*1000</f>
        <v>0</v>
      </c>
      <c r="CT9" s="40">
        <f>((COUNTIFS(Datos!$S:$S,"V1",Datos!$D:$D,CT3,Datos!$T:$T,$A$9))/CT4)*1000</f>
        <v>0</v>
      </c>
      <c r="CU9" s="40">
        <f>((COUNTIFS(Datos!$S:$S,"V1",Datos!$D:$D,CU3,Datos!$T:$T,$A$9))/CU4)*1000</f>
        <v>0</v>
      </c>
      <c r="CV9" s="40">
        <f>((COUNTIFS(Datos!$S:$S,"V1",Datos!$D:$D,CV3,Datos!$T:$T,$A$9))/CV4)*1000</f>
        <v>0</v>
      </c>
      <c r="CW9" s="40">
        <f>((COUNTIFS(Datos!$S:$S,"V1",Datos!$D:$D,CW3,Datos!$T:$T,$A$9))/CW4)*1000</f>
        <v>0</v>
      </c>
      <c r="CX9" s="40"/>
      <c r="CY9" s="40"/>
      <c r="CZ9" s="40">
        <f>((COUNTIFS(Datos!$S:$S,"V1",Datos!$D:$D,CZ3,Datos!$T:$T,$A$9))/CZ4)*1000</f>
        <v>0</v>
      </c>
      <c r="DA9" s="40">
        <f>((COUNTIFS(Datos!$S:$S,"V1",Datos!$D:$D,DA3,Datos!$T:$T,$A$9))/DA4)*1000</f>
        <v>0</v>
      </c>
      <c r="DB9" s="40">
        <f>((COUNTIFS(Datos!$S:$S,"V1",Datos!$D:$D,DB3,Datos!$T:$T,$A$9))/DB4)*1000</f>
        <v>0</v>
      </c>
      <c r="DC9" s="40">
        <f>((COUNTIFS(Datos!$S:$S,"V1",Datos!$D:$D,DC3,Datos!$T:$T,$A$9))/DC4)*1000</f>
        <v>0</v>
      </c>
      <c r="DD9" s="40">
        <f>((COUNTIFS(Datos!$S:$S,"V1",Datos!$D:$D,DD3,Datos!$T:$T,$A$9))/DD4)*1000</f>
        <v>0</v>
      </c>
      <c r="DE9" s="40">
        <f>((COUNTIFS(Datos!$S:$S,"V1",Datos!$D:$D,DE3,Datos!$T:$T,$A$9))/DE4)*1000</f>
        <v>0</v>
      </c>
      <c r="DF9" s="40"/>
      <c r="DG9" s="40"/>
      <c r="DH9" s="40"/>
      <c r="DI9" s="40"/>
      <c r="DJ9" s="40">
        <f>((COUNTIFS(Datos!$S:$S,"V1",Datos!$D:$D,DJ3,Datos!$T:$T,$A$9))/DJ4)*1000</f>
        <v>0</v>
      </c>
      <c r="DK9" s="40">
        <f>((COUNTIFS(Datos!$S:$S,"V1",Datos!$D:$D,DK3,Datos!$T:$T,$A$9))/DK4)*1000</f>
        <v>0</v>
      </c>
      <c r="DL9" s="40">
        <f>((COUNTIFS(Datos!$S:$S,"V1",Datos!$D:$D,DL3,Datos!$T:$T,$A$9))/DL4)*1000</f>
        <v>0</v>
      </c>
      <c r="DM9" s="40">
        <f>((COUNTIFS(Datos!$S:$S,"V1",Datos!$D:$D,DM3,Datos!$T:$T,$A$9))/DM4)*1000</f>
        <v>0</v>
      </c>
      <c r="DN9" s="40">
        <f>((COUNTIFS(Datos!$S:$S,"V1",Datos!$D:$D,DN3,Datos!$T:$T,$A$9))/DN4)*1000</f>
        <v>0</v>
      </c>
      <c r="DO9" s="40">
        <f>((COUNTIFS(Datos!$S:$S,"V1",Datos!$D:$D,DO3,Datos!$T:$T,$A$9))/DO4)*1000</f>
        <v>0</v>
      </c>
      <c r="DP9" s="40">
        <f>((COUNTIFS(Datos!$S:$S,"V1",Datos!$D:$D,DP3,Datos!$T:$T,$A$9))/DP4)*1000</f>
        <v>0</v>
      </c>
      <c r="DQ9" s="40">
        <f>((COUNTIFS(Datos!$S:$S,"V1",Datos!$D:$D,DQ3,Datos!$T:$T,$A$9))/DQ4)*1000</f>
        <v>0</v>
      </c>
      <c r="DR9" s="40">
        <f>((COUNTIFS(Datos!$S:$S,"V1",Datos!$D:$D,DR3,Datos!$T:$T,$A$9))/DR4)*1000</f>
        <v>0</v>
      </c>
      <c r="DS9" s="40">
        <f>((COUNTIFS(Datos!$S:$S,"V1",Datos!$D:$D,DS3,Datos!$T:$T,$A$9))/DS4)*1000</f>
        <v>0</v>
      </c>
      <c r="DT9" s="40">
        <f>((COUNTIFS(Datos!$S:$S,"V1",Datos!$D:$D,DT3,Datos!$T:$T,$A$9))/DT4)*1000</f>
        <v>0</v>
      </c>
      <c r="DU9" s="40">
        <f>((COUNTIFS(Datos!$S:$S,"V1",Datos!$D:$D,DU3,Datos!$T:$T,$A$9))/DU4)*1000</f>
        <v>0</v>
      </c>
      <c r="DV9" s="40">
        <f>((COUNTIFS(Datos!$S:$S,"V1",Datos!$D:$D,DV3,Datos!$T:$T,$A$9))/DV4)*1000</f>
        <v>0</v>
      </c>
      <c r="DW9" s="40">
        <f>((COUNTIFS(Datos!$S:$S,"V1",Datos!$D:$D,DW3,Datos!$T:$T,$A$9))/DW4)*1000</f>
        <v>0</v>
      </c>
      <c r="DX9" s="40"/>
      <c r="DY9" s="40">
        <f>((COUNTIFS(Datos!$S:$S,"V1",Datos!$D:$D,DY3,Datos!$T:$T,$A$9))/DY4)*1000</f>
        <v>0</v>
      </c>
      <c r="DZ9" s="40">
        <f>((COUNTIFS(Datos!$S:$S,"V1",Datos!$D:$D,DZ3,Datos!$T:$T,$A$9))/DZ4)*1000</f>
        <v>0</v>
      </c>
      <c r="EA9" s="40">
        <f>((COUNTIFS(Datos!$S:$S,"V1",Datos!$D:$D,EA3,Datos!$T:$T,$A$9))/EA4)*1000</f>
        <v>0</v>
      </c>
      <c r="EB9" s="40">
        <f>((COUNTIFS(Datos!$S:$S,"V1",Datos!$D:$D,EB3,Datos!$T:$T,$A$9))/EB4)*1000</f>
        <v>0</v>
      </c>
      <c r="EC9" s="40">
        <f>((COUNTIFS(Datos!$S:$S,"V1",Datos!$D:$D,EC3,Datos!$T:$T,$A$9))/EC4)*1000</f>
        <v>0</v>
      </c>
      <c r="ED9" s="40">
        <f>((COUNTIFS(Datos!$S:$S,"V1",Datos!$D:$D,ED3,Datos!$T:$T,$A$9))/ED4)*1000</f>
        <v>0</v>
      </c>
      <c r="EE9" s="40">
        <f>((COUNTIFS(Datos!$S:$S,"V1",Datos!$D:$D,EE3,Datos!$T:$T,$A$9))/EE4)*1000</f>
        <v>0</v>
      </c>
      <c r="EF9" s="40">
        <f>((COUNTIFS(Datos!$S:$S,"V1",Datos!$D:$D,EF3,Datos!$T:$T,$A$9))/EF4)*1000</f>
        <v>0</v>
      </c>
      <c r="EG9" s="40">
        <f>((COUNTIFS(Datos!$S:$S,"V1",Datos!$D:$D,EG3,Datos!$T:$T,$A$9))/EG4)*1000</f>
        <v>0</v>
      </c>
      <c r="EH9" s="40">
        <f>((COUNTIFS(Datos!$S:$S,"V1",Datos!$D:$D,EH3,Datos!$T:$T,$A$9))/EH4)*1000</f>
        <v>0</v>
      </c>
      <c r="EI9" s="40">
        <f>((COUNTIFS(Datos!$S:$S,"V1",Datos!$D:$D,EI3,Datos!$T:$T,$A$9))/EI4)*1000</f>
        <v>0</v>
      </c>
      <c r="EJ9" s="40">
        <f>((COUNTIFS(Datos!$S:$S,"V1",Datos!$D:$D,EJ3,Datos!$T:$T,$A$9))/EJ4)*1000</f>
        <v>0</v>
      </c>
      <c r="EK9" s="40">
        <f>((COUNTIFS(Datos!$S:$S,"V1",Datos!$D:$D,EK3,Datos!$T:$T,$A$9))/EK4)*1000</f>
        <v>0</v>
      </c>
      <c r="EL9" s="40">
        <f>((COUNTIFS(Datos!$S:$S,"V1",Datos!$D:$D,EL3,Datos!$T:$T,$A$9))/EL4)*1000</f>
        <v>0</v>
      </c>
      <c r="EM9" s="40">
        <f>((COUNTIFS(Datos!$S:$S,"V1",Datos!$D:$D,EM3,Datos!$T:$T,$A$9))/EM4)*1000</f>
        <v>0</v>
      </c>
      <c r="EN9" s="40">
        <f>((COUNTIFS(Datos!$S:$S,"V1",Datos!$D:$D,EN3,Datos!$T:$T,$A$9))/EN4)*1000</f>
        <v>0</v>
      </c>
      <c r="EO9" s="40">
        <f>((COUNTIFS(Datos!$S:$S,"V1",Datos!$D:$D,EO3,Datos!$T:$T,$A$9))/EO4)*1000</f>
        <v>0</v>
      </c>
      <c r="EP9" s="40">
        <f>((COUNTIFS(Datos!$S:$S,"V1",Datos!$D:$D,EP3,Datos!$T:$T,$A$9))/EP4)*1000</f>
        <v>0</v>
      </c>
      <c r="EQ9" s="40">
        <f>((COUNTIFS(Datos!$S:$S,"V1",Datos!$D:$D,EQ3,Datos!$T:$T,$A$9))/EQ4)*1000</f>
        <v>0</v>
      </c>
      <c r="ER9" s="40">
        <f>((COUNTIFS(Datos!$S:$S,"V1",Datos!$D:$D,ER3,Datos!$T:$T,$A$9))/ER4)*1000</f>
        <v>0</v>
      </c>
      <c r="ES9" s="40">
        <f>((COUNTIFS(Datos!$S:$S,"V1",Datos!$D:$D,ES3,Datos!$T:$T,$A$9))/ES4)*1000</f>
        <v>0</v>
      </c>
      <c r="ET9" s="40">
        <f>((COUNTIFS(Datos!$S:$S,"V1",Datos!$D:$D,ET3,Datos!$T:$T,$A$9))/ET4)*1000</f>
        <v>0</v>
      </c>
      <c r="EU9" s="40">
        <f>((COUNTIFS(Datos!$S:$S,"V1",Datos!$D:$D,EU3,Datos!$T:$T,$A$9))/EU4)*1000</f>
        <v>0</v>
      </c>
      <c r="EV9" s="40">
        <f>((COUNTIFS(Datos!$S:$S,"V1",Datos!$D:$D,EV3,Datos!$T:$T,$A$9))/EV4)*1000</f>
        <v>0</v>
      </c>
      <c r="EW9" s="40">
        <f>((COUNTIFS(Datos!$S:$S,"V1",Datos!$D:$D,EW3,Datos!$T:$T,$A$9))/EW4)*1000</f>
        <v>0</v>
      </c>
      <c r="EX9" s="40">
        <f>((COUNTIFS(Datos!$S:$S,"V1",Datos!$D:$D,EX3,Datos!$T:$T,$A$9))/EX4)*1000</f>
        <v>0</v>
      </c>
      <c r="EY9" s="40">
        <f>((COUNTIFS(Datos!$S:$S,"V1",Datos!$D:$D,EY3,Datos!$T:$T,$A$9))/EY4)*1000</f>
        <v>0</v>
      </c>
      <c r="EZ9" s="40">
        <f>((COUNTIFS(Datos!$S:$S,"V1",Datos!$D:$D,EZ3,Datos!$T:$T,$A$9))/EZ4)*1000</f>
        <v>0</v>
      </c>
      <c r="FA9" s="40">
        <f>((COUNTIFS(Datos!$S:$S,"V1",Datos!$D:$D,FA3,Datos!$T:$T,$A$9))/FA4)*1000</f>
        <v>0</v>
      </c>
      <c r="FB9" s="40">
        <f>((COUNTIFS(Datos!$S:$S,"V1",Datos!$D:$D,FB3,Datos!$T:$T,$A$9))/FB4)*1000</f>
        <v>0</v>
      </c>
      <c r="FC9" s="40">
        <f>((COUNTIFS(Datos!$S:$S,"V1",Datos!$D:$D,FC3,Datos!$T:$T,$A$9))/FC4)*1000</f>
        <v>0</v>
      </c>
      <c r="FD9" s="40">
        <f>((COUNTIFS(Datos!$S:$S,"V1",Datos!$D:$D,FD3,Datos!$T:$T,$A$9))/FD4)*1000</f>
        <v>0</v>
      </c>
      <c r="FE9" s="40">
        <f>((COUNTIFS(Datos!$S:$S,"V1",Datos!$D:$D,FE3,Datos!$T:$T,$A$9))/FE4)*1000</f>
        <v>0</v>
      </c>
      <c r="FF9" s="40">
        <f>((COUNTIFS(Datos!$S:$S,"V1",Datos!$D:$D,FF3,Datos!$T:$T,$A$9))/FF4)*1000</f>
        <v>0</v>
      </c>
      <c r="FG9" s="40">
        <f>((COUNTIFS(Datos!$S:$S,"V1",Datos!$D:$D,FG3,Datos!$T:$T,$A$9))/FG4)*1000</f>
        <v>0</v>
      </c>
      <c r="FH9" s="40">
        <f>((COUNTIFS(Datos!$S:$S,"V1",Datos!$D:$D,FH3,Datos!$T:$T,$A$9))/FH4)*1000</f>
        <v>0</v>
      </c>
      <c r="FI9" s="40">
        <f>((COUNTIFS(Datos!$S:$S,"V1",Datos!$D:$D,FI3,Datos!$T:$T,$A$9))/FI4)*1000</f>
        <v>0</v>
      </c>
      <c r="FJ9" s="40">
        <f>((COUNTIFS(Datos!$S:$S,"V1",Datos!$D:$D,FJ3,Datos!$T:$T,$A$9))/FJ4)*1000</f>
        <v>0</v>
      </c>
      <c r="FK9" s="40">
        <f>((COUNTIFS(Datos!$S:$S,"V1",Datos!$D:$D,FK3,Datos!$T:$T,$A$9))/FK4)*1000</f>
        <v>0</v>
      </c>
      <c r="FL9" s="40">
        <f>((COUNTIFS(Datos!$S:$S,"V1",Datos!$D:$D,FL3,Datos!$T:$T,$A$9))/FL4)*1000</f>
        <v>0</v>
      </c>
      <c r="FM9" s="40"/>
      <c r="FN9" s="40"/>
      <c r="FO9" s="40"/>
      <c r="FP9" s="40">
        <f>((COUNTIFS(Datos!$S:$S,"V1",Datos!$D:$D,FP3,Datos!$T:$T,$A$9))/FP4)*1000</f>
        <v>0</v>
      </c>
      <c r="FQ9" s="40">
        <f>((COUNTIFS(Datos!$S:$S,"V1",Datos!$D:$D,FQ3,Datos!$T:$T,$A$9))/FQ4)*1000</f>
        <v>500</v>
      </c>
      <c r="FR9" s="40">
        <f>((COUNTIFS(Datos!$S:$S,"V1",Datos!$D:$D,FR3,Datos!$T:$T,$A$9))/FR4)*1000</f>
        <v>0</v>
      </c>
      <c r="FS9" s="40">
        <f>((COUNTIFS(Datos!$S:$S,"V1",Datos!$D:$D,FS3,Datos!$T:$T,$A$9))/FS4)*1000</f>
        <v>0</v>
      </c>
      <c r="FT9" s="40">
        <f>((COUNTIFS(Datos!$S:$S,"V1",Datos!$D:$D,FT3,Datos!$T:$T,$A$9))/FT4)*1000</f>
        <v>0</v>
      </c>
      <c r="FU9" s="40">
        <f>((COUNTIFS(Datos!$S:$S,"V1",Datos!$D:$D,FU3,Datos!$T:$T,$A$9))/FU4)*1000</f>
        <v>0</v>
      </c>
      <c r="FV9" s="40">
        <f>((COUNTIFS(Datos!$S:$S,"V1",Datos!$D:$D,FV3,Datos!$T:$T,$A$9))/FV4)*1000</f>
        <v>0</v>
      </c>
      <c r="FW9" s="40">
        <f>((COUNTIFS(Datos!$S:$S,"V1",Datos!$D:$D,FW3,Datos!$T:$T,$A$9))/FW4)*1000</f>
        <v>0</v>
      </c>
      <c r="FX9" s="40">
        <f>((COUNTIFS(Datos!$S:$S,"V1",Datos!$D:$D,FX3,Datos!$T:$T,$A$9))/FX4)*1000</f>
        <v>0</v>
      </c>
      <c r="FY9" s="40">
        <f>((COUNTIFS(Datos!$S:$S,"V1",Datos!$D:$D,FY3,Datos!$T:$T,$A$9))/FY4)*1000</f>
        <v>0</v>
      </c>
      <c r="FZ9" s="40">
        <f>((COUNTIFS(Datos!$S:$S,"V1",Datos!$D:$D,FZ3,Datos!$T:$T,$A$9))/FZ4)*1000</f>
        <v>0</v>
      </c>
      <c r="GA9" s="40">
        <f>((COUNTIFS(Datos!$S:$S,"V1",Datos!$D:$D,GA3,Datos!$T:$T,$A$9))/GA4)*1000</f>
        <v>0</v>
      </c>
      <c r="GB9" s="40">
        <f>((COUNTIFS(Datos!$S:$S,"V1",Datos!$D:$D,GB3,Datos!$T:$T,$A$9))/GB4)*1000</f>
        <v>0</v>
      </c>
      <c r="GC9" s="40">
        <f>((COUNTIFS(Datos!$S:$S,"V1",Datos!$D:$D,GC3,Datos!$T:$T,$A$9))/GC4)*1000</f>
        <v>0</v>
      </c>
      <c r="GD9" s="40">
        <f>((COUNTIFS(Datos!$S:$S,"V1",Datos!$D:$D,GD3,Datos!$T:$T,$A$9))/GD4)*1000</f>
        <v>0</v>
      </c>
      <c r="GE9" s="40">
        <f>((COUNTIFS(Datos!$S:$S,"V1",Datos!$D:$D,GE3,Datos!$T:$T,$A$9))/GE4)*1000</f>
        <v>0</v>
      </c>
      <c r="GF9" s="40">
        <f>((COUNTIFS(Datos!$S:$S,"V1",Datos!$D:$D,GF3,Datos!$T:$T,$A$9))/GF4)*1000</f>
        <v>0</v>
      </c>
      <c r="GG9" s="40">
        <f>((COUNTIFS(Datos!$S:$S,"V1",Datos!$D:$D,GG3,Datos!$T:$T,$A$9))/GG4)*1000</f>
        <v>0</v>
      </c>
      <c r="GH9" s="40">
        <f>((COUNTIFS(Datos!$S:$S,"V1",Datos!$D:$D,GH3,Datos!$T:$T,$A$9))/GH4)*1000</f>
        <v>0</v>
      </c>
      <c r="GI9" s="40">
        <f>((COUNTIFS(Datos!$S:$S,"V1",Datos!$D:$D,GI3,Datos!$T:$T,$A$9))/GI4)*1000</f>
        <v>0</v>
      </c>
      <c r="GJ9" s="40">
        <f>((COUNTIFS(Datos!$S:$S,"V1",Datos!$D:$D,GJ3,Datos!$T:$T,$A$9))/GJ4)*1000</f>
        <v>0</v>
      </c>
      <c r="GK9" s="40">
        <f>((COUNTIFS(Datos!$S:$S,"V1",Datos!$D:$D,GK3,Datos!$T:$T,$A$9))/GK4)*1000</f>
        <v>0</v>
      </c>
      <c r="GL9" s="40">
        <f>((COUNTIFS(Datos!$S:$S,"V1",Datos!$D:$D,GL3,Datos!$T:$T,$A$9))/GL4)*1000</f>
        <v>0</v>
      </c>
      <c r="GM9" s="40">
        <f>((COUNTIFS(Datos!$S:$S,"V1",Datos!$D:$D,GM3,Datos!$T:$T,$A$9))/GM4)*1000</f>
        <v>0</v>
      </c>
      <c r="GN9" s="40">
        <f>((COUNTIFS(Datos!$S:$S,"V1",Datos!$D:$D,GN3,Datos!$T:$T,$A$9))/GN4)*1000</f>
        <v>0</v>
      </c>
      <c r="GO9" s="40">
        <f>((COUNTIFS(Datos!$S:$S,"V1",Datos!$D:$D,GO3,Datos!$T:$T,$A$9))/GO4)*1000</f>
        <v>0</v>
      </c>
      <c r="GP9" s="40">
        <f>((COUNTIFS(Datos!$S:$S,"V1",Datos!$D:$D,GP3,Datos!$T:$T,$A$9))/GP4)*1000</f>
        <v>0</v>
      </c>
      <c r="GQ9" s="40">
        <f>((COUNTIFS(Datos!$S:$S,"V1",Datos!$D:$D,GQ3,Datos!$T:$T,$A$9))/GQ4)*1000</f>
        <v>0</v>
      </c>
      <c r="GR9" s="40">
        <f>((COUNTIFS(Datos!$S:$S,"V1",Datos!$D:$D,GR3,Datos!$T:$T,$A$9))/GR4)*1000</f>
        <v>0</v>
      </c>
      <c r="GS9" s="40">
        <f>((COUNTIFS(Datos!$S:$S,"V1",Datos!$D:$D,GS3,Datos!$T:$T,$A$9))/GS4)*1000</f>
        <v>0</v>
      </c>
      <c r="GT9" s="40">
        <f>((COUNTIFS(Datos!$S:$S,"V1",Datos!$D:$D,GT3,Datos!$T:$T,$A$9))/GT4)*1000</f>
        <v>0</v>
      </c>
      <c r="GU9" s="40">
        <f>((COUNTIFS(Datos!$S:$S,"V1",Datos!$D:$D,GU3,Datos!$T:$T,$A$9))/GU4)*1000</f>
        <v>0</v>
      </c>
      <c r="GV9" s="40">
        <f>((COUNTIFS(Datos!$S:$S,"V1",Datos!$D:$D,GV3,Datos!$T:$T,$A$9))/GV4)*1000</f>
        <v>0</v>
      </c>
      <c r="GW9" s="40">
        <f>((COUNTIFS(Datos!$S:$S,"V1",Datos!$D:$D,GW3,Datos!$T:$T,$A$9))/GW4)*1000</f>
        <v>0</v>
      </c>
      <c r="GX9" s="40">
        <f>((COUNTIFS(Datos!$S:$S,"V1",Datos!$D:$D,GX3,Datos!$T:$T,$A$9))/GX4)*1000</f>
        <v>0</v>
      </c>
      <c r="GY9" s="40">
        <f>((COUNTIFS(Datos!$S:$S,"V1",Datos!$D:$D,GY3,Datos!$T:$T,$A$9))/GY4)*1000</f>
        <v>0</v>
      </c>
      <c r="GZ9" s="40">
        <f>((COUNTIFS(Datos!$S:$S,"V1",Datos!$D:$D,GZ3,Datos!$T:$T,$A$9))/GZ4)*1000</f>
        <v>0</v>
      </c>
      <c r="HA9" s="40">
        <f>((COUNTIFS(Datos!$S:$S,"V1",Datos!$D:$D,HA3,Datos!$T:$T,$A$9))/HA4)*1000</f>
        <v>0</v>
      </c>
      <c r="HB9" s="40">
        <f>((COUNTIFS(Datos!$S:$S,"V1",Datos!$D:$D,HB3,Datos!$T:$T,$A$9))/HB4)*1000</f>
        <v>0</v>
      </c>
      <c r="HC9" s="40">
        <f>((COUNTIFS(Datos!$S:$S,"V1",Datos!$D:$D,HC3,Datos!$T:$T,$A$9))/HC4)*1000</f>
        <v>0</v>
      </c>
      <c r="HD9" s="40"/>
      <c r="HE9" s="40"/>
      <c r="HF9" s="40"/>
      <c r="HG9" s="40"/>
      <c r="HH9" s="40"/>
      <c r="HI9" s="40">
        <f>((COUNTIFS(Datos!$S:$S,"V1",Datos!$D:$D,HI3,Datos!$T:$T,$A$9))/HI4)*1000</f>
        <v>0</v>
      </c>
      <c r="HJ9" s="40">
        <f>((COUNTIFS(Datos!$S:$S,"V1",Datos!$D:$D,HJ3,Datos!$T:$T,$A$9))/HJ4)*1000</f>
        <v>0</v>
      </c>
      <c r="HK9" s="40"/>
      <c r="HL9" s="40">
        <f>((COUNTIFS(Datos!$S:$S,"V1",Datos!$D:$D,HL3,Datos!$T:$T,$A$9))/HL4)*1000</f>
        <v>0</v>
      </c>
      <c r="HM9" s="40">
        <f>((COUNTIFS(Datos!$S:$S,"V1",Datos!$D:$D,HM3,Datos!$T:$T,$A$9))/HM4)*1000</f>
        <v>0</v>
      </c>
      <c r="HN9" s="40">
        <f>((COUNTIFS(Datos!$S:$S,"V1",Datos!$D:$D,HN3,Datos!$T:$T,$A$9))/HN4)*1000</f>
        <v>0</v>
      </c>
      <c r="HO9" s="40">
        <f>((COUNTIFS(Datos!$S:$S,"V1",Datos!$D:$D,HO3,Datos!$T:$T,$A$9))/HO4)*1000</f>
        <v>0</v>
      </c>
      <c r="HP9" s="40">
        <f>((COUNTIFS(Datos!$S:$S,"V1",Datos!$D:$D,HP3,Datos!$T:$T,$A$9))/HP4)*1000</f>
        <v>0</v>
      </c>
      <c r="HQ9" s="40">
        <f>((COUNTIFS(Datos!$S:$S,"V1",Datos!$D:$D,HQ3,Datos!$T:$T,$A$9))/HQ4)*1000</f>
        <v>0</v>
      </c>
      <c r="HR9" s="40">
        <f>((COUNTIFS(Datos!$S:$S,"V1",Datos!$D:$D,HR3,Datos!$T:$T,$A$9))/HR4)*1000</f>
        <v>0</v>
      </c>
      <c r="HS9" s="40">
        <f>((COUNTIFS(Datos!$S:$S,"V1",Datos!$D:$D,HS3,Datos!$T:$T,$A$9))/HS4)*1000</f>
        <v>0</v>
      </c>
      <c r="HT9" s="40">
        <f>((COUNTIFS(Datos!$S:$S,"V1",Datos!$D:$D,HT3,Datos!$T:$T,$A$9))/HT4)*1000</f>
        <v>0</v>
      </c>
      <c r="HU9" s="40">
        <f>((COUNTIFS(Datos!$S:$S,"V1",Datos!$D:$D,HU3,Datos!$T:$T,$A$9))/HU4)*1000</f>
        <v>0</v>
      </c>
      <c r="HV9" s="40">
        <f>((COUNTIFS(Datos!$S:$S,"V1",Datos!$D:$D,HV3,Datos!$T:$T,$A$9))/HV4)*1000</f>
        <v>0</v>
      </c>
      <c r="HW9" s="40">
        <f>((COUNTIFS(Datos!$S:$S,"V1",Datos!$D:$D,HW3,Datos!$T:$T,$A$9))/HW4)*1000</f>
        <v>0</v>
      </c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</row>
    <row r="10" spans="1:248" s="12" customFormat="1" ht="16.5" customHeight="1" x14ac:dyDescent="0.25">
      <c r="A10" s="37" t="s">
        <v>31</v>
      </c>
      <c r="B10" s="38">
        <f>0.11*B6</f>
        <v>13.75</v>
      </c>
      <c r="C10" s="38" t="s">
        <v>774</v>
      </c>
      <c r="D10" s="37">
        <f>(((COUNTIFS(Datos!$S:$S,"V1",Datos!$B:$B,D$2,Datos!$T:$T,$A10))/D$4)*1000)</f>
        <v>0</v>
      </c>
      <c r="E10" s="37">
        <f>(((COUNTIFS(Datos!$S:$S,"V1",Datos!$B:$B,E$2,Datos!$T:$T,$A10))/E$4)*1000)</f>
        <v>0</v>
      </c>
      <c r="F10" s="37">
        <f>(((COUNTIFS(Datos!$S:$S,"V1",Datos!$B:$B,F$2,Datos!$T:$T,$A10))/F$4)*1000)</f>
        <v>0</v>
      </c>
      <c r="G10" s="37">
        <f>(((COUNTIFS(Datos!$S:$S,"V1",Datos!$B:$B,G$2,Datos!$T:$T,$A10))/G$4)*1000)</f>
        <v>0</v>
      </c>
      <c r="H10" s="37">
        <f>(((COUNTIFS(Datos!$S:$S,"V1",Datos!$B:$B,H$2,Datos!$T:$T,$A10))/H$4)*1000)</f>
        <v>0</v>
      </c>
      <c r="I10" s="37">
        <f>(((COUNTIFS(Datos!$S:$S,"V1",Datos!$B:$B,I$2,Datos!$T:$T,$A10))/I$4)*1000)</f>
        <v>0</v>
      </c>
      <c r="J10" s="37">
        <f>(((COUNTIFS(Datos!$S:$S,"V1",Datos!$B:$B,J$2,Datos!$T:$T,$A10))/J$4)*1000)</f>
        <v>50</v>
      </c>
      <c r="K10" s="37">
        <f>(((COUNTIFS(Datos!$S:$S,"V1",Datos!$B:$B,K$2,Datos!$T:$T,$A10))/K$4)*1000)</f>
        <v>0</v>
      </c>
      <c r="L10" s="37">
        <f>(((COUNTIFS(Datos!$S:$S,"V1",Datos!$B:$B,L$2,Datos!$T:$T,$A10))/L$4)*1000)</f>
        <v>0</v>
      </c>
      <c r="M10" s="37">
        <f>(((COUNTIFS(Datos!$S:$S,"V1",Datos!$B:$B,M$2,Datos!$T:$T,$A10))/M$4)*1000)</f>
        <v>0</v>
      </c>
      <c r="N10" s="37">
        <f>(((COUNTIFS(Datos!$S:$S,"V1",Datos!$B:$B,N$2,Datos!$T:$T,$A10))/N$4)*1000)</f>
        <v>0</v>
      </c>
      <c r="O10" s="37"/>
      <c r="P10" s="37"/>
      <c r="Q10" s="37"/>
      <c r="R10" s="37"/>
      <c r="S10" s="37"/>
      <c r="T10" s="37"/>
      <c r="U10" s="37"/>
      <c r="V10" s="40">
        <f>((COUNTIFS(Datos!$S:$S,"V1",Datos!$C:$C,$V$3,Datos!$T:$T,'FSI V1 K%'!A10))/$V$4)*1000</f>
        <v>0</v>
      </c>
      <c r="W10" s="40"/>
      <c r="X10" s="40">
        <f>((COUNTIFS(Datos!$S:$S,"V1",Datos!$C:$C,$V$3,Datos!$T:$T,'FSI V1 K%'!D10))/$V$4)*1000</f>
        <v>0</v>
      </c>
      <c r="Y10" s="40"/>
      <c r="Z10" s="40">
        <f>((COUNTIFS(Datos!$S:$S,"V1",Datos!$C:$C,$Z$3,Datos!$T:$T,'FSI V1 K%'!A10))/$Z$4)*1000</f>
        <v>0</v>
      </c>
      <c r="AA10" s="40">
        <f>((COUNTIFS(Datos!$S:$S,"V1",Datos!$C:$C,$AA$3,Datos!$T:$T,'FSI V1 K%'!A10))/$AA$4)*1000</f>
        <v>0</v>
      </c>
      <c r="AB10" s="40">
        <f>((COUNTIFS(Datos!$S:$S,"V1",Datos!$C:$C,$AB$3,Datos!$T:$T,'FSI V1 K%'!A10))/$AB$4)*1000</f>
        <v>0</v>
      </c>
      <c r="AC10" s="40" t="e">
        <f>((COUNTIFS(Datos!$S:$S,"V1",Datos!$C:$C,$AC$3,Datos!$T:$T,'FSI V1 K%'!A10))/$AC$4)*1000</f>
        <v>#DIV/0!</v>
      </c>
      <c r="AD10" s="40">
        <f>((COUNTIFS(Datos!$S:$S,"V1",Datos!$C:$C,$AD$3,Datos!$T:$T,'FSI V1 K%'!A10))/$AD$4)*1000</f>
        <v>0</v>
      </c>
      <c r="AE10" s="40">
        <f>((COUNTIFS(Datos!$S:$S,"V1",Datos!$C:$C,$AE$3,Datos!$T:$T,'FSI V1 K%'!A10))/$AE$4)*1000</f>
        <v>0</v>
      </c>
      <c r="AF10" s="40">
        <f>((COUNTIFS(Datos!$S:$S,"V1",Datos!$C:$C,$AF$3,Datos!$T:$T,'FSI V1 K%'!A10))/$AF$4)*1000</f>
        <v>0</v>
      </c>
      <c r="AG10" s="40">
        <f>((COUNTIFS(Datos!$S:$S,"V1",Datos!$C:$C,AG$3,Datos!$T:$T,'FSI V1 K%'!$A10))/AG$4)*1000</f>
        <v>0</v>
      </c>
      <c r="AH10" s="40">
        <f>((COUNTIFS(Datos!$S:$S,"V1",Datos!$C:$C,AH$3,Datos!$T:$T,'FSI V1 K%'!$A10))/AH$4)*1000</f>
        <v>0</v>
      </c>
      <c r="AI10" s="40">
        <f>((COUNTIFS(Datos!$S:$S,"V1",Datos!$C:$C,AI$3,Datos!$T:$T,'FSI V1 K%'!$A10))/AI$4)*1000</f>
        <v>0</v>
      </c>
      <c r="AJ10" s="40">
        <f>((COUNTIFS(Datos!$S:$S,"V1",Datos!$C:$C,AJ$3,Datos!$T:$T,'FSI V1 K%'!$A10))/AJ$4)*1000</f>
        <v>0</v>
      </c>
      <c r="AK10" s="40"/>
      <c r="AL10" s="40"/>
      <c r="AM10" s="40"/>
      <c r="AN10" s="40"/>
      <c r="AO10" s="40">
        <f>((COUNTIFS(Datos!$S:$S,"V1",Datos!$C:$C,AO$3,Datos!$T:$T,'FSI V1 K%'!$A10))/AO$4)*1000</f>
        <v>0</v>
      </c>
      <c r="AP10" s="40"/>
      <c r="AQ10" s="40"/>
      <c r="AR10" s="40"/>
      <c r="AS10" s="40">
        <f>((COUNTIFS(Datos!$S:$S,"V1",Datos!$C:$C,AS$3,Datos!$T:$T,'FSI V1 K%'!$A10))/AS$4)*1000</f>
        <v>0</v>
      </c>
      <c r="AT10" s="40">
        <f>((COUNTIFS(Datos!$S:$S,"V1",Datos!$C:$C,AT$3,Datos!$T:$T,'FSI V1 K%'!$A10))/AT$4)*1000</f>
        <v>0</v>
      </c>
      <c r="AU10" s="40">
        <f>((COUNTIFS(Datos!$S:$S,"V1",Datos!$C:$C,AU$3,Datos!$T:$T,'FSI V1 K%'!$A10))/AU$4)*1000</f>
        <v>0</v>
      </c>
      <c r="AV10" s="40">
        <f>((COUNTIFS(Datos!$S:$S,"V1",Datos!$C:$C,AV$3,Datos!$T:$T,'FSI V1 K%'!$A10))/AV$4)*1000</f>
        <v>100</v>
      </c>
      <c r="AW10" s="40">
        <f>((COUNTIFS(Datos!$S:$S,"V1",Datos!$C:$C,AW$3,Datos!$T:$T,'FSI V1 K%'!$A10))/AW$4)*1000</f>
        <v>0</v>
      </c>
      <c r="AX10" s="40">
        <f>((COUNTIFS(Datos!$S:$S,"V1",Datos!$C:$C,AX$3,Datos!$T:$T,'FSI V1 K%'!$A10))/AX$4)*1000</f>
        <v>100</v>
      </c>
      <c r="AY10" s="40">
        <f>((COUNTIFS(Datos!$S:$S,"V1",Datos!$C:$C,AY$3,Datos!$T:$T,'FSI V1 K%'!$A10))/AY$4)*1000</f>
        <v>0</v>
      </c>
      <c r="AZ10" s="40">
        <f>((COUNTIFS(Datos!$S:$S,"V1",Datos!$C:$C,AZ$3,Datos!$T:$T,'FSI V1 K%'!$A10))/AZ$4)*1000</f>
        <v>0</v>
      </c>
      <c r="BA10" s="40">
        <f>((COUNTIFS(Datos!$S:$S,"V1",Datos!$C:$C,BA$3,Datos!$T:$T,'FSI V1 K%'!$A10))/BA$4)*1000</f>
        <v>0</v>
      </c>
      <c r="BB10" s="40">
        <f>((COUNTIFS(Datos!$S:$S,"V1",Datos!$C:$C,BB$3,Datos!$T:$T,'FSI V1 K%'!$A10))/BB$4)*1000</f>
        <v>0</v>
      </c>
      <c r="BC10" s="40">
        <f>((COUNTIFS(Datos!$S:$S,"V1",Datos!$C:$C,BC$3,Datos!$T:$T,'FSI V1 K%'!$A10))/BC$4)*1000</f>
        <v>0</v>
      </c>
      <c r="BD10" s="40">
        <f>((COUNTIFS(Datos!$S:$S,"V1",Datos!$C:$C,BD$3,Datos!$T:$T,'FSI V1 K%'!$A10))/BD$4)*1000</f>
        <v>0</v>
      </c>
      <c r="BE10" s="40">
        <f>((COUNTIFS(Datos!$S:$S,"V1",Datos!$C:$C,BE$3,Datos!$T:$T,'FSI V1 K%'!$A10))/BE$4)*1000</f>
        <v>0</v>
      </c>
      <c r="BF10" s="40">
        <f>((COUNTIFS(Datos!$S:$S,"V1",Datos!$C:$C,BF$3,Datos!$T:$T,'FSI V1 K%'!$A10))/BF$4)*1000</f>
        <v>0</v>
      </c>
      <c r="BG10" s="40">
        <f>((COUNTIFS(Datos!$S:$S,"V1",Datos!$C:$C,BG$3,Datos!$T:$T,'FSI V1 K%'!$A10))/BG$4)*1000</f>
        <v>0</v>
      </c>
      <c r="BH10" s="40">
        <f>((COUNTIFS(Datos!$S:$S,"V1",Datos!$C:$C,BH$3,Datos!$T:$T,'FSI V1 K%'!$A10))/BH$4)*1000</f>
        <v>0</v>
      </c>
      <c r="BI10" s="40">
        <f>((COUNTIFS(Datos!$S:$S,"V1",Datos!$C:$C,BI$3,Datos!$T:$T,'FSI V1 K%'!$A10))/BI$4)*1000</f>
        <v>0</v>
      </c>
      <c r="BJ10" s="40">
        <f>((COUNTIFS(Datos!$S:$S,"V1",Datos!$C:$C,BJ$3,Datos!$T:$T,'FSI V1 K%'!$A10))/BJ$4)*1000</f>
        <v>0</v>
      </c>
      <c r="BK10" s="40">
        <f>((COUNTIFS(Datos!$S:$S,"V1",Datos!$C:$C,BK$3,Datos!$T:$T,'FSI V1 K%'!$A10))/BK$4)*1000</f>
        <v>0</v>
      </c>
      <c r="BL10" s="40">
        <f>((COUNTIFS(Datos!$S:$S,"V1",Datos!$C:$C,BL$3,Datos!$T:$T,'FSI V1 K%'!$A10))/BL$4)*1000</f>
        <v>0</v>
      </c>
      <c r="BM10" s="40"/>
      <c r="BN10" s="40"/>
      <c r="BO10" s="40"/>
      <c r="BP10" s="41"/>
      <c r="BQ10" s="40">
        <f>((COUNTIFS(Datos!$S:$S,"V1",Datos!$D:$D,BQ3,Datos!$T:$T,$A$10))/BQ4)*1000</f>
        <v>0</v>
      </c>
      <c r="BR10" s="40">
        <f>((COUNTIFS(Datos!$S:$S,"V1",Datos!$D:$D,BR3,Datos!$T:$T,$A$10))/BR4)*1000</f>
        <v>0</v>
      </c>
      <c r="BS10" s="40">
        <f>((COUNTIFS(Datos!$S:$S,"V1",Datos!$D:$D,BS3,Datos!$T:$T,$A$10))/BS4)*1000</f>
        <v>0</v>
      </c>
      <c r="BT10" s="40">
        <f>((COUNTIFS(Datos!$S:$S,"V1",Datos!$D:$D,BT3,Datos!$T:$T,$A$10))/BT4)*1000</f>
        <v>0</v>
      </c>
      <c r="BU10" s="40"/>
      <c r="BV10" s="40">
        <f>((COUNTIFS(Datos!$S:$S,"V1",Datos!$D:$D,BV3,Datos!$T:$T,$A$10))/BV4)*1000</f>
        <v>0</v>
      </c>
      <c r="BW10" s="40">
        <f>((COUNTIFS(Datos!$S:$S,"V1",Datos!$D:$D,BW3,Datos!$T:$T,$A$10))/BW4)*1000</f>
        <v>0</v>
      </c>
      <c r="BX10" s="40">
        <f>((COUNTIFS(Datos!$S:$S,"V1",Datos!$D:$D,BX3,Datos!$T:$T,$A$10))/BX4)*1000</f>
        <v>0</v>
      </c>
      <c r="BY10" s="40">
        <f>((COUNTIFS(Datos!$S:$S,"V1",Datos!$D:$D,BY3,Datos!$T:$T,$A$10))/BY4)*1000</f>
        <v>0</v>
      </c>
      <c r="BZ10" s="40">
        <f>((COUNTIFS(Datos!$S:$S,"V1",Datos!$D:$D,BZ3,Datos!$T:$T,$A$10))/BZ4)*1000</f>
        <v>0</v>
      </c>
      <c r="CA10" s="40">
        <f>((COUNTIFS(Datos!$S:$S,"V1",Datos!$D:$D,CA3,Datos!$T:$T,$A$10))/CA4)*1000</f>
        <v>0</v>
      </c>
      <c r="CB10" s="40">
        <f>((COUNTIFS(Datos!$S:$S,"V1",Datos!$D:$D,CB3,Datos!$T:$T,$A$10))/CB4)*1000</f>
        <v>0</v>
      </c>
      <c r="CC10" s="40">
        <f>((COUNTIFS(Datos!$S:$S,"V1",Datos!$D:$D,CC3,Datos!$T:$T,$A$10))/CC4)*1000</f>
        <v>0</v>
      </c>
      <c r="CD10" s="40">
        <f>((COUNTIFS(Datos!$S:$S,"V1",Datos!$D:$D,CD3,Datos!$T:$T,$A$10))/CD4)*1000</f>
        <v>0</v>
      </c>
      <c r="CE10" s="40">
        <f>((COUNTIFS(Datos!$S:$S,"V1",Datos!$D:$D,CE3,Datos!$T:$T,$A$10))/CE4)*1000</f>
        <v>0</v>
      </c>
      <c r="CF10" s="40">
        <f>((COUNTIFS(Datos!$S:$S,"V1",Datos!$D:$D,CF3,Datos!$T:$T,$A$10))/CF4)*1000</f>
        <v>0</v>
      </c>
      <c r="CG10" s="40">
        <f>((COUNTIFS(Datos!$S:$S,"V1",Datos!$D:$D,CG3,Datos!$T:$T,$A$10))/CG4)*1000</f>
        <v>0</v>
      </c>
      <c r="CH10" s="40">
        <f>((COUNTIFS(Datos!$S:$S,"V1",Datos!$D:$D,CH3,Datos!$T:$T,$A$10))/CH4)*1000</f>
        <v>0</v>
      </c>
      <c r="CI10" s="40">
        <f>((COUNTIFS(Datos!$S:$S,"V1",Datos!$D:$D,CI3,Datos!$T:$T,$A$10))/CI4)*1000</f>
        <v>0</v>
      </c>
      <c r="CJ10" s="40">
        <f>((COUNTIFS(Datos!$S:$S,"V1",Datos!$D:$D,CJ3,Datos!$T:$T,$A$10))/CJ4)*1000</f>
        <v>0</v>
      </c>
      <c r="CK10" s="40">
        <f>((COUNTIFS(Datos!$S:$S,"V1",Datos!$D:$D,CK3,Datos!$T:$T,$A$10))/CK4)*1000</f>
        <v>0</v>
      </c>
      <c r="CL10" s="40">
        <f>((COUNTIFS(Datos!$S:$S,"V1",Datos!$D:$D,CL3,Datos!$T:$T,$A$10))/CL4)*1000</f>
        <v>0</v>
      </c>
      <c r="CM10" s="40">
        <f>((COUNTIFS(Datos!$S:$S,"V1",Datos!$D:$D,CM3,Datos!$T:$T,$A$10))/CM4)*1000</f>
        <v>0</v>
      </c>
      <c r="CN10" s="40"/>
      <c r="CO10" s="40"/>
      <c r="CP10" s="40" t="e">
        <f>((COUNTIFS(Datos!$S:$S,"V1",Datos!$D:$D,CP3,Datos!$T:$T,$A$10))/CP4)*1000</f>
        <v>#DIV/0!</v>
      </c>
      <c r="CQ10" s="40" t="e">
        <f>((COUNTIFS(Datos!$S:$S,"V1",Datos!$D:$D,CQ3,Datos!$T:$T,$A$10))/CQ4)*1000</f>
        <v>#DIV/0!</v>
      </c>
      <c r="CR10" s="40">
        <f>((COUNTIFS(Datos!$S:$S,"V1",Datos!$D:$D,CR3,Datos!$T:$T,$A$10))/CR4)*1000</f>
        <v>0</v>
      </c>
      <c r="CS10" s="40">
        <f>((COUNTIFS(Datos!$S:$S,"V1",Datos!$D:$D,CS3,Datos!$T:$T,$A$10))/CS4)*1000</f>
        <v>0</v>
      </c>
      <c r="CT10" s="40">
        <f>((COUNTIFS(Datos!$S:$S,"V1",Datos!$D:$D,CT3,Datos!$T:$T,$A$10))/CT4)*1000</f>
        <v>0</v>
      </c>
      <c r="CU10" s="40">
        <f>((COUNTIFS(Datos!$S:$S,"V1",Datos!$D:$D,CU3,Datos!$T:$T,$A$10))/CU4)*1000</f>
        <v>0</v>
      </c>
      <c r="CV10" s="40">
        <f>((COUNTIFS(Datos!$S:$S,"V1",Datos!$D:$D,CV3,Datos!$T:$T,$A$10))/CV4)*1000</f>
        <v>0</v>
      </c>
      <c r="CW10" s="40">
        <f>((COUNTIFS(Datos!$S:$S,"V1",Datos!$D:$D,CW3,Datos!$T:$T,$A$10))/CW4)*1000</f>
        <v>0</v>
      </c>
      <c r="CX10" s="40"/>
      <c r="CY10" s="40"/>
      <c r="CZ10" s="40">
        <f>((COUNTIFS(Datos!$S:$S,"V1",Datos!$D:$D,CZ3,Datos!$T:$T,$A$10))/CZ4)*1000</f>
        <v>0</v>
      </c>
      <c r="DA10" s="40">
        <f>((COUNTIFS(Datos!$S:$S,"V1",Datos!$D:$D,DA3,Datos!$T:$T,$A$10))/DA4)*1000</f>
        <v>0</v>
      </c>
      <c r="DB10" s="40">
        <f>((COUNTIFS(Datos!$S:$S,"V1",Datos!$D:$D,DB3,Datos!$T:$T,$A$10))/DB4)*1000</f>
        <v>0</v>
      </c>
      <c r="DC10" s="40">
        <f>((COUNTIFS(Datos!$S:$S,"V1",Datos!$D:$D,DC3,Datos!$T:$T,$A$10))/DC4)*1000</f>
        <v>0</v>
      </c>
      <c r="DD10" s="40">
        <f>((COUNTIFS(Datos!$S:$S,"V1",Datos!$D:$D,DD3,Datos!$T:$T,$A$10))/DD4)*1000</f>
        <v>0</v>
      </c>
      <c r="DE10" s="40">
        <f>((COUNTIFS(Datos!$S:$S,"V1",Datos!$D:$D,DE3,Datos!$T:$T,$A$10))/DE4)*1000</f>
        <v>0</v>
      </c>
      <c r="DF10" s="40"/>
      <c r="DG10" s="40"/>
      <c r="DH10" s="40"/>
      <c r="DI10" s="40"/>
      <c r="DJ10" s="40">
        <f>((COUNTIFS(Datos!$S:$S,"V1",Datos!$D:$D,DJ3,Datos!$T:$T,$A$10))/DJ4)*1000</f>
        <v>0</v>
      </c>
      <c r="DK10" s="40">
        <f>((COUNTIFS(Datos!$S:$S,"V1",Datos!$D:$D,DK3,Datos!$T:$T,$A$10))/DK4)*1000</f>
        <v>0</v>
      </c>
      <c r="DL10" s="40">
        <f>((COUNTIFS(Datos!$S:$S,"V1",Datos!$D:$D,DL3,Datos!$T:$T,$A$10))/DL4)*1000</f>
        <v>0</v>
      </c>
      <c r="DM10" s="40">
        <f>((COUNTIFS(Datos!$S:$S,"V1",Datos!$D:$D,DM3,Datos!$T:$T,$A$10))/DM4)*1000</f>
        <v>0</v>
      </c>
      <c r="DN10" s="40">
        <f>((COUNTIFS(Datos!$S:$S,"V1",Datos!$D:$D,DN3,Datos!$T:$T,$A$10))/DN4)*1000</f>
        <v>0</v>
      </c>
      <c r="DO10" s="40">
        <f>((COUNTIFS(Datos!$S:$S,"V1",Datos!$D:$D,DO3,Datos!$T:$T,$A$10))/DO4)*1000</f>
        <v>0</v>
      </c>
      <c r="DP10" s="40">
        <f>((COUNTIFS(Datos!$S:$S,"V1",Datos!$D:$D,DP3,Datos!$T:$T,$A$10))/DP4)*1000</f>
        <v>0</v>
      </c>
      <c r="DQ10" s="40">
        <f>((COUNTIFS(Datos!$S:$S,"V1",Datos!$D:$D,DQ3,Datos!$T:$T,$A$10))/DQ4)*1000</f>
        <v>0</v>
      </c>
      <c r="DR10" s="40">
        <f>((COUNTIFS(Datos!$S:$S,"V1",Datos!$D:$D,DR3,Datos!$T:$T,$A$10))/DR4)*1000</f>
        <v>0</v>
      </c>
      <c r="DS10" s="40">
        <f>((COUNTIFS(Datos!$S:$S,"V1",Datos!$D:$D,DS3,Datos!$T:$T,$A$10))/DS4)*1000</f>
        <v>0</v>
      </c>
      <c r="DT10" s="40">
        <f>((COUNTIFS(Datos!$S:$S,"V1",Datos!$D:$D,DT3,Datos!$T:$T,$A$10))/DT4)*1000</f>
        <v>0</v>
      </c>
      <c r="DU10" s="40">
        <f>((COUNTIFS(Datos!$S:$S,"V1",Datos!$D:$D,DU3,Datos!$T:$T,$A$10))/DU4)*1000</f>
        <v>0</v>
      </c>
      <c r="DV10" s="40">
        <f>((COUNTIFS(Datos!$S:$S,"V1",Datos!$D:$D,DV3,Datos!$T:$T,$A$10))/DV4)*1000</f>
        <v>0</v>
      </c>
      <c r="DW10" s="40">
        <f>((COUNTIFS(Datos!$S:$S,"V1",Datos!$D:$D,DW3,Datos!$T:$T,$A$10))/DW4)*1000</f>
        <v>0</v>
      </c>
      <c r="DX10" s="40"/>
      <c r="DY10" s="40">
        <f>((COUNTIFS(Datos!$S:$S,"V1",Datos!$D:$D,DY3,Datos!$T:$T,$A$10))/DY4)*1000</f>
        <v>0</v>
      </c>
      <c r="DZ10" s="40">
        <f>((COUNTIFS(Datos!$S:$S,"V1",Datos!$D:$D,DZ3,Datos!$T:$T,$A$10))/DZ4)*1000</f>
        <v>0</v>
      </c>
      <c r="EA10" s="40">
        <f>((COUNTIFS(Datos!$S:$S,"V1",Datos!$D:$D,EA3,Datos!$T:$T,$A$10))/EA4)*1000</f>
        <v>0</v>
      </c>
      <c r="EB10" s="40">
        <f>((COUNTIFS(Datos!$S:$S,"V1",Datos!$D:$D,EB3,Datos!$T:$T,$A$10))/EB4)*1000</f>
        <v>0</v>
      </c>
      <c r="EC10" s="40">
        <f>((COUNTIFS(Datos!$S:$S,"V1",Datos!$D:$D,EC3,Datos!$T:$T,$A$10))/EC4)*1000</f>
        <v>0</v>
      </c>
      <c r="ED10" s="40">
        <f>((COUNTIFS(Datos!$S:$S,"V1",Datos!$D:$D,ED3,Datos!$T:$T,$A$10))/ED4)*1000</f>
        <v>0</v>
      </c>
      <c r="EE10" s="40">
        <f>((COUNTIFS(Datos!$S:$S,"V1",Datos!$D:$D,EE3,Datos!$T:$T,$A$10))/EE4)*1000</f>
        <v>0</v>
      </c>
      <c r="EF10" s="40">
        <f>((COUNTIFS(Datos!$S:$S,"V1",Datos!$D:$D,EF3,Datos!$T:$T,$A$10))/EF4)*1000</f>
        <v>0</v>
      </c>
      <c r="EG10" s="40">
        <f>((COUNTIFS(Datos!$S:$S,"V1",Datos!$D:$D,EG3,Datos!$T:$T,$A$10))/EG4)*1000</f>
        <v>0</v>
      </c>
      <c r="EH10" s="40">
        <f>((COUNTIFS(Datos!$S:$S,"V1",Datos!$D:$D,EH3,Datos!$T:$T,$A$10))/EH4)*1000</f>
        <v>0</v>
      </c>
      <c r="EI10" s="40">
        <f>((COUNTIFS(Datos!$S:$S,"V1",Datos!$D:$D,EI3,Datos!$T:$T,$A$10))/EI4)*1000</f>
        <v>0</v>
      </c>
      <c r="EJ10" s="40">
        <f>((COUNTIFS(Datos!$S:$S,"V1",Datos!$D:$D,EJ3,Datos!$T:$T,$A$10))/EJ4)*1000</f>
        <v>0</v>
      </c>
      <c r="EK10" s="40">
        <f>((COUNTIFS(Datos!$S:$S,"V1",Datos!$D:$D,EK3,Datos!$T:$T,$A$10))/EK4)*1000</f>
        <v>0</v>
      </c>
      <c r="EL10" s="40">
        <f>((COUNTIFS(Datos!$S:$S,"V1",Datos!$D:$D,EL3,Datos!$T:$T,$A$10))/EL4)*1000</f>
        <v>0</v>
      </c>
      <c r="EM10" s="40">
        <f>((COUNTIFS(Datos!$S:$S,"V1",Datos!$D:$D,EM3,Datos!$T:$T,$A$10))/EM4)*1000</f>
        <v>0</v>
      </c>
      <c r="EN10" s="40">
        <f>((COUNTIFS(Datos!$S:$S,"V1",Datos!$D:$D,EN3,Datos!$T:$T,$A$10))/EN4)*1000</f>
        <v>0</v>
      </c>
      <c r="EO10" s="40">
        <f>((COUNTIFS(Datos!$S:$S,"V1",Datos!$D:$D,EO3,Datos!$T:$T,$A$10))/EO4)*1000</f>
        <v>0</v>
      </c>
      <c r="EP10" s="40">
        <f>((COUNTIFS(Datos!$S:$S,"V1",Datos!$D:$D,EP3,Datos!$T:$T,$A$10))/EP4)*1000</f>
        <v>0</v>
      </c>
      <c r="EQ10" s="40">
        <f>((COUNTIFS(Datos!$S:$S,"V1",Datos!$D:$D,EQ3,Datos!$T:$T,$A$10))/EQ4)*1000</f>
        <v>0</v>
      </c>
      <c r="ER10" s="40">
        <f>((COUNTIFS(Datos!$S:$S,"V1",Datos!$D:$D,ER3,Datos!$T:$T,$A$10))/ER4)*1000</f>
        <v>0</v>
      </c>
      <c r="ES10" s="40">
        <f>((COUNTIFS(Datos!$S:$S,"V1",Datos!$D:$D,ES3,Datos!$T:$T,$A$10))/ES4)*1000</f>
        <v>0</v>
      </c>
      <c r="ET10" s="40">
        <f>((COUNTIFS(Datos!$S:$S,"V1",Datos!$D:$D,ET3,Datos!$T:$T,$A$10))/ET4)*1000</f>
        <v>0</v>
      </c>
      <c r="EU10" s="40">
        <f>((COUNTIFS(Datos!$S:$S,"V1",Datos!$D:$D,EU3,Datos!$T:$T,$A$10))/EU4)*1000</f>
        <v>0</v>
      </c>
      <c r="EV10" s="40">
        <f>((COUNTIFS(Datos!$S:$S,"V1",Datos!$D:$D,EV3,Datos!$T:$T,$A$10))/EV4)*1000</f>
        <v>500</v>
      </c>
      <c r="EW10" s="40">
        <f>((COUNTIFS(Datos!$S:$S,"V1",Datos!$D:$D,EW3,Datos!$T:$T,$A$10))/EW4)*1000</f>
        <v>0</v>
      </c>
      <c r="EX10" s="40">
        <f>((COUNTIFS(Datos!$S:$S,"V1",Datos!$D:$D,EX3,Datos!$T:$T,$A$10))/EX4)*1000</f>
        <v>0</v>
      </c>
      <c r="EY10" s="40">
        <f>((COUNTIFS(Datos!$S:$S,"V1",Datos!$D:$D,EY3,Datos!$T:$T,$A$10))/EY4)*1000</f>
        <v>0</v>
      </c>
      <c r="EZ10" s="40">
        <f>((COUNTIFS(Datos!$S:$S,"V1",Datos!$D:$D,EZ3,Datos!$T:$T,$A$10))/EZ4)*1000</f>
        <v>0</v>
      </c>
      <c r="FA10" s="40">
        <f>((COUNTIFS(Datos!$S:$S,"V1",Datos!$D:$D,FA3,Datos!$T:$T,$A$10))/FA4)*1000</f>
        <v>0</v>
      </c>
      <c r="FB10" s="40">
        <f>((COUNTIFS(Datos!$S:$S,"V1",Datos!$D:$D,FB3,Datos!$T:$T,$A$10))/FB4)*1000</f>
        <v>0</v>
      </c>
      <c r="FC10" s="40">
        <f>((COUNTIFS(Datos!$S:$S,"V1",Datos!$D:$D,FC3,Datos!$T:$T,$A$10))/FC4)*1000</f>
        <v>500</v>
      </c>
      <c r="FD10" s="40">
        <f>((COUNTIFS(Datos!$S:$S,"V1",Datos!$D:$D,FD3,Datos!$T:$T,$A$10))/FD4)*1000</f>
        <v>0</v>
      </c>
      <c r="FE10" s="40">
        <f>((COUNTIFS(Datos!$S:$S,"V1",Datos!$D:$D,FE3,Datos!$T:$T,$A$10))/FE4)*1000</f>
        <v>0</v>
      </c>
      <c r="FF10" s="40">
        <f>((COUNTIFS(Datos!$S:$S,"V1",Datos!$D:$D,FF3,Datos!$T:$T,$A$10))/FF4)*1000</f>
        <v>0</v>
      </c>
      <c r="FG10" s="40">
        <f>((COUNTIFS(Datos!$S:$S,"V1",Datos!$D:$D,FG3,Datos!$T:$T,$A$10))/FG4)*1000</f>
        <v>0</v>
      </c>
      <c r="FH10" s="40">
        <f>((COUNTIFS(Datos!$S:$S,"V1",Datos!$D:$D,FH3,Datos!$T:$T,$A$10))/FH4)*1000</f>
        <v>0</v>
      </c>
      <c r="FI10" s="40">
        <f>((COUNTIFS(Datos!$S:$S,"V1",Datos!$D:$D,FI3,Datos!$T:$T,$A$10))/FI4)*1000</f>
        <v>0</v>
      </c>
      <c r="FJ10" s="40">
        <f>((COUNTIFS(Datos!$S:$S,"V1",Datos!$D:$D,FJ3,Datos!$T:$T,$A$10))/FJ4)*1000</f>
        <v>0</v>
      </c>
      <c r="FK10" s="40">
        <f>((COUNTIFS(Datos!$S:$S,"V1",Datos!$D:$D,FK3,Datos!$T:$T,$A$10))/FK4)*1000</f>
        <v>0</v>
      </c>
      <c r="FL10" s="40">
        <f>((COUNTIFS(Datos!$S:$S,"V1",Datos!$D:$D,FL3,Datos!$T:$T,$A$10))/FL4)*1000</f>
        <v>0</v>
      </c>
      <c r="FM10" s="40"/>
      <c r="FN10" s="40"/>
      <c r="FO10" s="40"/>
      <c r="FP10" s="40">
        <f>((COUNTIFS(Datos!$S:$S,"V1",Datos!$D:$D,FP3,Datos!$T:$T,$A$10))/FP4)*1000</f>
        <v>0</v>
      </c>
      <c r="FQ10" s="40">
        <f>((COUNTIFS(Datos!$S:$S,"V1",Datos!$D:$D,FQ3,Datos!$T:$T,$A$10))/FQ4)*1000</f>
        <v>0</v>
      </c>
      <c r="FR10" s="40">
        <f>((COUNTIFS(Datos!$S:$S,"V1",Datos!$D:$D,FR3,Datos!$T:$T,$A$10))/FR4)*1000</f>
        <v>0</v>
      </c>
      <c r="FS10" s="40">
        <f>((COUNTIFS(Datos!$S:$S,"V1",Datos!$D:$D,FS3,Datos!$T:$T,$A$10))/FS4)*1000</f>
        <v>0</v>
      </c>
      <c r="FT10" s="40">
        <f>((COUNTIFS(Datos!$S:$S,"V1",Datos!$D:$D,FT3,Datos!$T:$T,$A$10))/FT4)*1000</f>
        <v>0</v>
      </c>
      <c r="FU10" s="40">
        <f>((COUNTIFS(Datos!$S:$S,"V1",Datos!$D:$D,FU3,Datos!$T:$T,$A$10))/FU4)*1000</f>
        <v>0</v>
      </c>
      <c r="FV10" s="40">
        <f>((COUNTIFS(Datos!$S:$S,"V1",Datos!$D:$D,FV3,Datos!$T:$T,$A$10))/FV4)*1000</f>
        <v>0</v>
      </c>
      <c r="FW10" s="40">
        <f>((COUNTIFS(Datos!$S:$S,"V1",Datos!$D:$D,FW3,Datos!$T:$T,$A$10))/FW4)*1000</f>
        <v>0</v>
      </c>
      <c r="FX10" s="40">
        <f>((COUNTIFS(Datos!$S:$S,"V1",Datos!$D:$D,FX3,Datos!$T:$T,$A$10))/FX4)*1000</f>
        <v>0</v>
      </c>
      <c r="FY10" s="40">
        <f>((COUNTIFS(Datos!$S:$S,"V1",Datos!$D:$D,FY3,Datos!$T:$T,$A$10))/FY4)*1000</f>
        <v>0</v>
      </c>
      <c r="FZ10" s="40">
        <f>((COUNTIFS(Datos!$S:$S,"V1",Datos!$D:$D,FZ3,Datos!$T:$T,$A$10))/FZ4)*1000</f>
        <v>0</v>
      </c>
      <c r="GA10" s="40">
        <f>((COUNTIFS(Datos!$S:$S,"V1",Datos!$D:$D,GA3,Datos!$T:$T,$A$10))/GA4)*1000</f>
        <v>0</v>
      </c>
      <c r="GB10" s="40">
        <f>((COUNTIFS(Datos!$S:$S,"V1",Datos!$D:$D,GB3,Datos!$T:$T,$A$10))/GB4)*1000</f>
        <v>0</v>
      </c>
      <c r="GC10" s="40">
        <f>((COUNTIFS(Datos!$S:$S,"V1",Datos!$D:$D,GC3,Datos!$T:$T,$A$10))/GC4)*1000</f>
        <v>0</v>
      </c>
      <c r="GD10" s="40">
        <f>((COUNTIFS(Datos!$S:$S,"V1",Datos!$D:$D,GD3,Datos!$T:$T,$A$10))/GD4)*1000</f>
        <v>0</v>
      </c>
      <c r="GE10" s="40">
        <f>((COUNTIFS(Datos!$S:$S,"V1",Datos!$D:$D,GE3,Datos!$T:$T,$A$10))/GE4)*1000</f>
        <v>0</v>
      </c>
      <c r="GF10" s="40">
        <f>((COUNTIFS(Datos!$S:$S,"V1",Datos!$D:$D,GF3,Datos!$T:$T,$A$10))/GF4)*1000</f>
        <v>0</v>
      </c>
      <c r="GG10" s="40">
        <f>((COUNTIFS(Datos!$S:$S,"V1",Datos!$D:$D,GG3,Datos!$T:$T,$A$10))/GG4)*1000</f>
        <v>0</v>
      </c>
      <c r="GH10" s="40">
        <f>((COUNTIFS(Datos!$S:$S,"V1",Datos!$D:$D,GH3,Datos!$T:$T,$A$10))/GH4)*1000</f>
        <v>0</v>
      </c>
      <c r="GI10" s="40">
        <f>((COUNTIFS(Datos!$S:$S,"V1",Datos!$D:$D,GI3,Datos!$T:$T,$A$10))/GI4)*1000</f>
        <v>0</v>
      </c>
      <c r="GJ10" s="40">
        <f>((COUNTIFS(Datos!$S:$S,"V1",Datos!$D:$D,GJ3,Datos!$T:$T,$A$10))/GJ4)*1000</f>
        <v>0</v>
      </c>
      <c r="GK10" s="40">
        <f>((COUNTIFS(Datos!$S:$S,"V1",Datos!$D:$D,GK3,Datos!$T:$T,$A$10))/GK4)*1000</f>
        <v>0</v>
      </c>
      <c r="GL10" s="40">
        <f>((COUNTIFS(Datos!$S:$S,"V1",Datos!$D:$D,GL3,Datos!$T:$T,$A$10))/GL4)*1000</f>
        <v>0</v>
      </c>
      <c r="GM10" s="40">
        <f>((COUNTIFS(Datos!$S:$S,"V1",Datos!$D:$D,GM3,Datos!$T:$T,$A$10))/GM4)*1000</f>
        <v>0</v>
      </c>
      <c r="GN10" s="40">
        <f>((COUNTIFS(Datos!$S:$S,"V1",Datos!$D:$D,GN3,Datos!$T:$T,$A$10))/GN4)*1000</f>
        <v>0</v>
      </c>
      <c r="GO10" s="40">
        <f>((COUNTIFS(Datos!$S:$S,"V1",Datos!$D:$D,GO3,Datos!$T:$T,$A$10))/GO4)*1000</f>
        <v>0</v>
      </c>
      <c r="GP10" s="40">
        <f>((COUNTIFS(Datos!$S:$S,"V1",Datos!$D:$D,GP3,Datos!$T:$T,$A$10))/GP4)*1000</f>
        <v>0</v>
      </c>
      <c r="GQ10" s="40">
        <f>((COUNTIFS(Datos!$S:$S,"V1",Datos!$D:$D,GQ3,Datos!$T:$T,$A$10))/GQ4)*1000</f>
        <v>0</v>
      </c>
      <c r="GR10" s="40">
        <f>((COUNTIFS(Datos!$S:$S,"V1",Datos!$D:$D,GR3,Datos!$T:$T,$A$10))/GR4)*1000</f>
        <v>0</v>
      </c>
      <c r="GS10" s="40">
        <f>((COUNTIFS(Datos!$S:$S,"V1",Datos!$D:$D,GS3,Datos!$T:$T,$A$10))/GS4)*1000</f>
        <v>0</v>
      </c>
      <c r="GT10" s="40">
        <f>((COUNTIFS(Datos!$S:$S,"V1",Datos!$D:$D,GT3,Datos!$T:$T,$A$10))/GT4)*1000</f>
        <v>0</v>
      </c>
      <c r="GU10" s="40">
        <f>((COUNTIFS(Datos!$S:$S,"V1",Datos!$D:$D,GU3,Datos!$T:$T,$A$10))/GU4)*1000</f>
        <v>0</v>
      </c>
      <c r="GV10" s="40">
        <f>((COUNTIFS(Datos!$S:$S,"V1",Datos!$D:$D,GV3,Datos!$T:$T,$A$10))/GV4)*1000</f>
        <v>0</v>
      </c>
      <c r="GW10" s="40">
        <f>((COUNTIFS(Datos!$S:$S,"V1",Datos!$D:$D,GW3,Datos!$T:$T,$A$10))/GW4)*1000</f>
        <v>0</v>
      </c>
      <c r="GX10" s="40">
        <f>((COUNTIFS(Datos!$S:$S,"V1",Datos!$D:$D,GX3,Datos!$T:$T,$A$10))/GX4)*1000</f>
        <v>0</v>
      </c>
      <c r="GY10" s="40">
        <f>((COUNTIFS(Datos!$S:$S,"V1",Datos!$D:$D,GY3,Datos!$T:$T,$A$10))/GY4)*1000</f>
        <v>0</v>
      </c>
      <c r="GZ10" s="40">
        <f>((COUNTIFS(Datos!$S:$S,"V1",Datos!$D:$D,GZ3,Datos!$T:$T,$A$10))/GZ4)*1000</f>
        <v>0</v>
      </c>
      <c r="HA10" s="40">
        <f>((COUNTIFS(Datos!$S:$S,"V1",Datos!$D:$D,HA3,Datos!$T:$T,$A$10))/HA4)*1000</f>
        <v>0</v>
      </c>
      <c r="HB10" s="40">
        <f>((COUNTIFS(Datos!$S:$S,"V1",Datos!$D:$D,HB3,Datos!$T:$T,$A$10))/HB4)*1000</f>
        <v>0</v>
      </c>
      <c r="HC10" s="40">
        <f>((COUNTIFS(Datos!$S:$S,"V1",Datos!$D:$D,HC3,Datos!$T:$T,$A$10))/HC4)*1000</f>
        <v>0</v>
      </c>
      <c r="HD10" s="40"/>
      <c r="HE10" s="40"/>
      <c r="HF10" s="40"/>
      <c r="HG10" s="40"/>
      <c r="HH10" s="40"/>
      <c r="HI10" s="40">
        <f>((COUNTIFS(Datos!$S:$S,"V1",Datos!$D:$D,HI3,Datos!$T:$T,$A$10))/HI4)*1000</f>
        <v>0</v>
      </c>
      <c r="HJ10" s="40">
        <f>((COUNTIFS(Datos!$S:$S,"V1",Datos!$D:$D,HJ3,Datos!$T:$T,$A$10))/HJ4)*1000</f>
        <v>0</v>
      </c>
      <c r="HK10" s="40"/>
      <c r="HL10" s="40">
        <f>((COUNTIFS(Datos!$S:$S,"V1",Datos!$D:$D,HL3,Datos!$T:$T,$A$10))/HL4)*1000</f>
        <v>0</v>
      </c>
      <c r="HM10" s="40">
        <f>((COUNTIFS(Datos!$S:$S,"V1",Datos!$D:$D,HM3,Datos!$T:$T,$A$10))/HM4)*1000</f>
        <v>0</v>
      </c>
      <c r="HN10" s="40">
        <f>((COUNTIFS(Datos!$S:$S,"V1",Datos!$D:$D,HN3,Datos!$T:$T,$A$10))/HN4)*1000</f>
        <v>0</v>
      </c>
      <c r="HO10" s="40">
        <f>((COUNTIFS(Datos!$S:$S,"V1",Datos!$D:$D,HO3,Datos!$T:$T,$A$10))/HO4)*1000</f>
        <v>0</v>
      </c>
      <c r="HP10" s="40">
        <f>((COUNTIFS(Datos!$S:$S,"V1",Datos!$D:$D,HP3,Datos!$T:$T,$A$10))/HP4)*1000</f>
        <v>0</v>
      </c>
      <c r="HQ10" s="40">
        <f>((COUNTIFS(Datos!$S:$S,"V1",Datos!$D:$D,HQ3,Datos!$T:$T,$A$10))/HQ4)*1000</f>
        <v>0</v>
      </c>
      <c r="HR10" s="40">
        <f>((COUNTIFS(Datos!$S:$S,"V1",Datos!$D:$D,HR3,Datos!$T:$T,$A$10))/HR4)*1000</f>
        <v>0</v>
      </c>
      <c r="HS10" s="40">
        <f>((COUNTIFS(Datos!$S:$S,"V1",Datos!$D:$D,HS3,Datos!$T:$T,$A$10))/HS4)*1000</f>
        <v>0</v>
      </c>
      <c r="HT10" s="40">
        <f>((COUNTIFS(Datos!$S:$S,"V1",Datos!$D:$D,HT3,Datos!$T:$T,$A$10))/HT4)*1000</f>
        <v>0</v>
      </c>
      <c r="HU10" s="40">
        <f>((COUNTIFS(Datos!$S:$S,"V1",Datos!$D:$D,HU3,Datos!$T:$T,$A$10))/HU4)*1000</f>
        <v>0</v>
      </c>
      <c r="HV10" s="40">
        <f>((COUNTIFS(Datos!$S:$S,"V1",Datos!$D:$D,HV3,Datos!$T:$T,$A$10))/HV4)*1000</f>
        <v>0</v>
      </c>
      <c r="HW10" s="40">
        <f>((COUNTIFS(Datos!$S:$S,"V1",Datos!$D:$D,HW3,Datos!$T:$T,$A$10))/HW4)*1000</f>
        <v>0</v>
      </c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</row>
    <row r="11" spans="1:248" s="12" customFormat="1" ht="16.5" customHeight="1" x14ac:dyDescent="0.25">
      <c r="A11" s="37" t="s">
        <v>32</v>
      </c>
      <c r="B11" s="38">
        <f>0.07*B6</f>
        <v>8.75</v>
      </c>
      <c r="C11" s="38" t="s">
        <v>774</v>
      </c>
      <c r="D11" s="37">
        <f>(((COUNTIFS(Datos!$S:$S,"V1",Datos!$B:$B,D$2,Datos!$T:$T,$A11))/D$4)*1000)</f>
        <v>0</v>
      </c>
      <c r="E11" s="37">
        <f>(((COUNTIFS(Datos!$S:$S,"V1",Datos!$B:$B,E$2,Datos!$T:$T,$A11))/E$4)*1000)</f>
        <v>0</v>
      </c>
      <c r="F11" s="37">
        <f>(((COUNTIFS(Datos!$S:$S,"V1",Datos!$B:$B,F$2,Datos!$T:$T,$A11))/F$4)*1000)</f>
        <v>0</v>
      </c>
      <c r="G11" s="37">
        <f>(((COUNTIFS(Datos!$S:$S,"V1",Datos!$B:$B,G$2,Datos!$T:$T,$A11))/G$4)*1000)</f>
        <v>0</v>
      </c>
      <c r="H11" s="37">
        <f>(((COUNTIFS(Datos!$S:$S,"V1",Datos!$B:$B,H$2,Datos!$T:$T,$A11))/H$4)*1000)</f>
        <v>0</v>
      </c>
      <c r="I11" s="37">
        <f>(((COUNTIFS(Datos!$S:$S,"V1",Datos!$B:$B,I$2,Datos!$T:$T,$A11))/I$4)*1000)</f>
        <v>0</v>
      </c>
      <c r="J11" s="37">
        <f>(((COUNTIFS(Datos!$S:$S,"V1",Datos!$B:$B,J$2,Datos!$T:$T,$A11))/J$4)*1000)</f>
        <v>0</v>
      </c>
      <c r="K11" s="37">
        <f>(((COUNTIFS(Datos!$S:$S,"V1",Datos!$B:$B,K$2,Datos!$T:$T,$A11))/K$4)*1000)</f>
        <v>0</v>
      </c>
      <c r="L11" s="37">
        <f>(((COUNTIFS(Datos!$S:$S,"V1",Datos!$B:$B,L$2,Datos!$T:$T,$A11))/L$4)*1000)</f>
        <v>0</v>
      </c>
      <c r="M11" s="37">
        <f>(((COUNTIFS(Datos!$S:$S,"V1",Datos!$B:$B,M$2,Datos!$T:$T,$A11))/M$4)*1000)</f>
        <v>0</v>
      </c>
      <c r="N11" s="37">
        <f>(((COUNTIFS(Datos!$S:$S,"V1",Datos!$B:$B,N$2,Datos!$T:$T,$A11))/N$4)*1000)</f>
        <v>0</v>
      </c>
      <c r="O11" s="37"/>
      <c r="P11" s="37"/>
      <c r="Q11" s="37"/>
      <c r="R11" s="37"/>
      <c r="S11" s="37"/>
      <c r="T11" s="37"/>
      <c r="U11" s="37"/>
      <c r="V11" s="40">
        <f>((COUNTIFS(Datos!$S:$S,"V1",Datos!$C:$C,$V$3,Datos!$T:$T,'FSI V1 K%'!A11))/$V$4)*1000</f>
        <v>0</v>
      </c>
      <c r="W11" s="40"/>
      <c r="X11" s="40">
        <f>((COUNTIFS(Datos!$S:$S,"V1",Datos!$C:$C,$V$3,Datos!$T:$T,'FSI V1 K%'!D11))/$V$4)*1000</f>
        <v>0</v>
      </c>
      <c r="Y11" s="40"/>
      <c r="Z11" s="40">
        <f>((COUNTIFS(Datos!$S:$S,"V1",Datos!$C:$C,$Z$3,Datos!$T:$T,'FSI V1 K%'!A11))/$Z$4)*1000</f>
        <v>0</v>
      </c>
      <c r="AA11" s="40">
        <f>((COUNTIFS(Datos!$S:$S,"V1",Datos!$C:$C,$AA$3,Datos!$T:$T,'FSI V1 K%'!A11))/$AA$4)*1000</f>
        <v>0</v>
      </c>
      <c r="AB11" s="40">
        <f>((COUNTIFS(Datos!$S:$S,"V1",Datos!$C:$C,$AB$3,Datos!$T:$T,'FSI V1 K%'!A11))/$AB$4)*1000</f>
        <v>0</v>
      </c>
      <c r="AC11" s="40" t="e">
        <f>((COUNTIFS(Datos!$S:$S,"V1",Datos!$C:$C,$AC$3,Datos!$T:$T,'FSI V1 K%'!A11))/$AC$4)*1000</f>
        <v>#DIV/0!</v>
      </c>
      <c r="AD11" s="40">
        <f>((COUNTIFS(Datos!$S:$S,"V1",Datos!$C:$C,$AD$3,Datos!$T:$T,'FSI V1 K%'!A11))/$AD$4)*1000</f>
        <v>0</v>
      </c>
      <c r="AE11" s="40">
        <f>((COUNTIFS(Datos!$S:$S,"V1",Datos!$C:$C,$AE$3,Datos!$T:$T,'FSI V1 K%'!A11))/$AE$4)*1000</f>
        <v>0</v>
      </c>
      <c r="AF11" s="40">
        <f>((COUNTIFS(Datos!$S:$S,"V1",Datos!$C:$C,$AF$3,Datos!$T:$T,'FSI V1 K%'!A11))/$AF$4)*1000</f>
        <v>0</v>
      </c>
      <c r="AG11" s="40">
        <f>((COUNTIFS(Datos!$S:$S,"V1",Datos!$C:$C,AG$3,Datos!$T:$T,'FSI V1 K%'!$A11))/AG$4)*1000</f>
        <v>0</v>
      </c>
      <c r="AH11" s="40">
        <f>((COUNTIFS(Datos!$S:$S,"V1",Datos!$C:$C,AH$3,Datos!$T:$T,'FSI V1 K%'!$A11))/AH$4)*1000</f>
        <v>0</v>
      </c>
      <c r="AI11" s="40">
        <f>((COUNTIFS(Datos!$S:$S,"V1",Datos!$C:$C,AI$3,Datos!$T:$T,'FSI V1 K%'!$A11))/AI$4)*1000</f>
        <v>0</v>
      </c>
      <c r="AJ11" s="40">
        <f>((COUNTIFS(Datos!$S:$S,"V1",Datos!$C:$C,AJ$3,Datos!$T:$T,'FSI V1 K%'!$A11))/AJ$4)*1000</f>
        <v>0</v>
      </c>
      <c r="AK11" s="40"/>
      <c r="AL11" s="40"/>
      <c r="AM11" s="40"/>
      <c r="AN11" s="40"/>
      <c r="AO11" s="40">
        <f>((COUNTIFS(Datos!$S:$S,"V1",Datos!$C:$C,AO$3,Datos!$T:$T,'FSI V1 K%'!$A11))/AO$4)*1000</f>
        <v>0</v>
      </c>
      <c r="AP11" s="40"/>
      <c r="AQ11" s="40"/>
      <c r="AR11" s="40"/>
      <c r="AS11" s="40">
        <f>((COUNTIFS(Datos!$S:$S,"V1",Datos!$C:$C,AS$3,Datos!$T:$T,'FSI V1 K%'!$A11))/AS$4)*1000</f>
        <v>0</v>
      </c>
      <c r="AT11" s="40">
        <f>((COUNTIFS(Datos!$S:$S,"V1",Datos!$C:$C,AT$3,Datos!$T:$T,'FSI V1 K%'!$A11))/AT$4)*1000</f>
        <v>0</v>
      </c>
      <c r="AU11" s="40">
        <f>((COUNTIFS(Datos!$S:$S,"V1",Datos!$C:$C,AU$3,Datos!$T:$T,'FSI V1 K%'!$A11))/AU$4)*1000</f>
        <v>0</v>
      </c>
      <c r="AV11" s="40">
        <f>((COUNTIFS(Datos!$S:$S,"V1",Datos!$C:$C,AV$3,Datos!$T:$T,'FSI V1 K%'!$A11))/AV$4)*1000</f>
        <v>0</v>
      </c>
      <c r="AW11" s="40">
        <f>((COUNTIFS(Datos!$S:$S,"V1",Datos!$C:$C,AW$3,Datos!$T:$T,'FSI V1 K%'!$A11))/AW$4)*1000</f>
        <v>0</v>
      </c>
      <c r="AX11" s="40">
        <f>((COUNTIFS(Datos!$S:$S,"V1",Datos!$C:$C,AX$3,Datos!$T:$T,'FSI V1 K%'!$A11))/AX$4)*1000</f>
        <v>0</v>
      </c>
      <c r="AY11" s="40">
        <f>((COUNTIFS(Datos!$S:$S,"V1",Datos!$C:$C,AY$3,Datos!$T:$T,'FSI V1 K%'!$A11))/AY$4)*1000</f>
        <v>0</v>
      </c>
      <c r="AZ11" s="40">
        <f>((COUNTIFS(Datos!$S:$S,"V1",Datos!$C:$C,AZ$3,Datos!$T:$T,'FSI V1 K%'!$A11))/AZ$4)*1000</f>
        <v>0</v>
      </c>
      <c r="BA11" s="40">
        <f>((COUNTIFS(Datos!$S:$S,"V1",Datos!$C:$C,BA$3,Datos!$T:$T,'FSI V1 K%'!$A11))/BA$4)*1000</f>
        <v>0</v>
      </c>
      <c r="BB11" s="40">
        <f>((COUNTIFS(Datos!$S:$S,"V1",Datos!$C:$C,BB$3,Datos!$T:$T,'FSI V1 K%'!$A11))/BB$4)*1000</f>
        <v>0</v>
      </c>
      <c r="BC11" s="40">
        <f>((COUNTIFS(Datos!$S:$S,"V1",Datos!$C:$C,BC$3,Datos!$T:$T,'FSI V1 K%'!$A11))/BC$4)*1000</f>
        <v>0</v>
      </c>
      <c r="BD11" s="40">
        <f>((COUNTIFS(Datos!$S:$S,"V1",Datos!$C:$C,BD$3,Datos!$T:$T,'FSI V1 K%'!$A11))/BD$4)*1000</f>
        <v>0</v>
      </c>
      <c r="BE11" s="40">
        <f>((COUNTIFS(Datos!$S:$S,"V1",Datos!$C:$C,BE$3,Datos!$T:$T,'FSI V1 K%'!$A11))/BE$4)*1000</f>
        <v>0</v>
      </c>
      <c r="BF11" s="40">
        <f>((COUNTIFS(Datos!$S:$S,"V1",Datos!$C:$C,BF$3,Datos!$T:$T,'FSI V1 K%'!$A11))/BF$4)*1000</f>
        <v>0</v>
      </c>
      <c r="BG11" s="40">
        <f>((COUNTIFS(Datos!$S:$S,"V1",Datos!$C:$C,BG$3,Datos!$T:$T,'FSI V1 K%'!$A11))/BG$4)*1000</f>
        <v>0</v>
      </c>
      <c r="BH11" s="40">
        <f>((COUNTIFS(Datos!$S:$S,"V1",Datos!$C:$C,BH$3,Datos!$T:$T,'FSI V1 K%'!$A11))/BH$4)*1000</f>
        <v>0</v>
      </c>
      <c r="BI11" s="40">
        <f>((COUNTIFS(Datos!$S:$S,"V1",Datos!$C:$C,BI$3,Datos!$T:$T,'FSI V1 K%'!$A11))/BI$4)*1000</f>
        <v>0</v>
      </c>
      <c r="BJ11" s="40">
        <f>((COUNTIFS(Datos!$S:$S,"V1",Datos!$C:$C,BJ$3,Datos!$T:$T,'FSI V1 K%'!$A11))/BJ$4)*1000</f>
        <v>0</v>
      </c>
      <c r="BK11" s="40">
        <f>((COUNTIFS(Datos!$S:$S,"V1",Datos!$C:$C,BK$3,Datos!$T:$T,'FSI V1 K%'!$A11))/BK$4)*1000</f>
        <v>0</v>
      </c>
      <c r="BL11" s="40">
        <f>((COUNTIFS(Datos!$S:$S,"V1",Datos!$C:$C,BL$3,Datos!$T:$T,'FSI V1 K%'!$A11))/BL$4)*1000</f>
        <v>0</v>
      </c>
      <c r="BM11" s="40"/>
      <c r="BN11" s="40"/>
      <c r="BO11" s="40"/>
      <c r="BP11" s="41"/>
      <c r="BQ11" s="40">
        <f>((COUNTIFS(Datos!$S:$S,"V1",Datos!$D:$D,BQ3,Datos!$T:$T,$A$11))/BQ4)*1000</f>
        <v>0</v>
      </c>
      <c r="BR11" s="40">
        <f>((COUNTIFS(Datos!$S:$S,"V1",Datos!$D:$D,BR3,Datos!$T:$T,$A$11))/BR4)*1000</f>
        <v>0</v>
      </c>
      <c r="BS11" s="40">
        <f>((COUNTIFS(Datos!$S:$S,"V1",Datos!$D:$D,BS3,Datos!$T:$T,$A$11))/BS4)*1000</f>
        <v>0</v>
      </c>
      <c r="BT11" s="40">
        <f>((COUNTIFS(Datos!$S:$S,"V1",Datos!$D:$D,BT3,Datos!$T:$T,$A$11))/BT4)*1000</f>
        <v>0</v>
      </c>
      <c r="BU11" s="40"/>
      <c r="BV11" s="40">
        <f>((COUNTIFS(Datos!$S:$S,"V1",Datos!$D:$D,BV3,Datos!$T:$T,$A$11))/BV4)*1000</f>
        <v>0</v>
      </c>
      <c r="BW11" s="40">
        <f>((COUNTIFS(Datos!$S:$S,"V1",Datos!$D:$D,BW3,Datos!$T:$T,$A$11))/BW4)*1000</f>
        <v>0</v>
      </c>
      <c r="BX11" s="40">
        <f>((COUNTIFS(Datos!$S:$S,"V1",Datos!$D:$D,BX3,Datos!$T:$T,$A$11))/BX4)*1000</f>
        <v>0</v>
      </c>
      <c r="BY11" s="40">
        <f>((COUNTIFS(Datos!$S:$S,"V1",Datos!$D:$D,BY3,Datos!$T:$T,$A$11))/BY4)*1000</f>
        <v>0</v>
      </c>
      <c r="BZ11" s="40">
        <f>((COUNTIFS(Datos!$S:$S,"V1",Datos!$D:$D,BZ3,Datos!$T:$T,$A$11))/BZ4)*1000</f>
        <v>0</v>
      </c>
      <c r="CA11" s="40">
        <f>((COUNTIFS(Datos!$S:$S,"V1",Datos!$D:$D,CA3,Datos!$T:$T,$A$11))/CA4)*1000</f>
        <v>0</v>
      </c>
      <c r="CB11" s="40">
        <f>((COUNTIFS(Datos!$S:$S,"V1",Datos!$D:$D,CB3,Datos!$T:$T,$A$11))/CB4)*1000</f>
        <v>0</v>
      </c>
      <c r="CC11" s="40">
        <f>((COUNTIFS(Datos!$S:$S,"V1",Datos!$D:$D,CC3,Datos!$T:$T,$A$11))/CC4)*1000</f>
        <v>0</v>
      </c>
      <c r="CD11" s="40">
        <f>((COUNTIFS(Datos!$S:$S,"V1",Datos!$D:$D,CD3,Datos!$T:$T,$A$11))/CD4)*1000</f>
        <v>0</v>
      </c>
      <c r="CE11" s="40">
        <f>((COUNTIFS(Datos!$S:$S,"V1",Datos!$D:$D,CE3,Datos!$T:$T,$A$11))/CE4)*1000</f>
        <v>0</v>
      </c>
      <c r="CF11" s="40">
        <f>((COUNTIFS(Datos!$S:$S,"V1",Datos!$D:$D,CF3,Datos!$T:$T,$A$11))/CF4)*1000</f>
        <v>0</v>
      </c>
      <c r="CG11" s="40">
        <f>((COUNTIFS(Datos!$S:$S,"V1",Datos!$D:$D,CG3,Datos!$T:$T,$A$11))/CG4)*1000</f>
        <v>0</v>
      </c>
      <c r="CH11" s="40">
        <f>((COUNTIFS(Datos!$S:$S,"V1",Datos!$D:$D,CH3,Datos!$T:$T,$A$11))/CH4)*1000</f>
        <v>0</v>
      </c>
      <c r="CI11" s="40">
        <f>((COUNTIFS(Datos!$S:$S,"V1",Datos!$D:$D,CI3,Datos!$T:$T,$A$11))/CI4)*1000</f>
        <v>0</v>
      </c>
      <c r="CJ11" s="40">
        <f>((COUNTIFS(Datos!$S:$S,"V1",Datos!$D:$D,CJ3,Datos!$T:$T,$A$11))/CJ4)*1000</f>
        <v>0</v>
      </c>
      <c r="CK11" s="40">
        <f>((COUNTIFS(Datos!$S:$S,"V1",Datos!$D:$D,CK3,Datos!$T:$T,$A$11))/CK4)*1000</f>
        <v>0</v>
      </c>
      <c r="CL11" s="40">
        <f>((COUNTIFS(Datos!$S:$S,"V1",Datos!$D:$D,CL3,Datos!$T:$T,$A$11))/CL4)*1000</f>
        <v>0</v>
      </c>
      <c r="CM11" s="40">
        <f>((COUNTIFS(Datos!$S:$S,"V1",Datos!$D:$D,CM3,Datos!$T:$T,$A$11))/CM4)*1000</f>
        <v>0</v>
      </c>
      <c r="CN11" s="40"/>
      <c r="CO11" s="40"/>
      <c r="CP11" s="40" t="e">
        <f>((COUNTIFS(Datos!$S:$S,"V1",Datos!$D:$D,CP3,Datos!$T:$T,$A$11))/CP4)*1000</f>
        <v>#DIV/0!</v>
      </c>
      <c r="CQ11" s="40" t="e">
        <f>((COUNTIFS(Datos!$S:$S,"V1",Datos!$D:$D,CQ3,Datos!$T:$T,$A$11))/CQ4)*1000</f>
        <v>#DIV/0!</v>
      </c>
      <c r="CR11" s="40">
        <f>((COUNTIFS(Datos!$S:$S,"V1",Datos!$D:$D,CR3,Datos!$T:$T,$A$11))/CR4)*1000</f>
        <v>0</v>
      </c>
      <c r="CS11" s="40">
        <f>((COUNTIFS(Datos!$S:$S,"V1",Datos!$D:$D,CS3,Datos!$T:$T,$A$11))/CS4)*1000</f>
        <v>0</v>
      </c>
      <c r="CT11" s="40">
        <f>((COUNTIFS(Datos!$S:$S,"V1",Datos!$D:$D,CT3,Datos!$T:$T,$A$11))/CT4)*1000</f>
        <v>0</v>
      </c>
      <c r="CU11" s="40">
        <f>((COUNTIFS(Datos!$S:$S,"V1",Datos!$D:$D,CU3,Datos!$T:$T,$A$11))/CU4)*1000</f>
        <v>0</v>
      </c>
      <c r="CV11" s="40">
        <f>((COUNTIFS(Datos!$S:$S,"V1",Datos!$D:$D,CV3,Datos!$T:$T,$A$11))/CV4)*1000</f>
        <v>0</v>
      </c>
      <c r="CW11" s="40">
        <f>((COUNTIFS(Datos!$S:$S,"V1",Datos!$D:$D,CW3,Datos!$T:$T,$A$11))/CW4)*1000</f>
        <v>0</v>
      </c>
      <c r="CX11" s="40"/>
      <c r="CY11" s="40"/>
      <c r="CZ11" s="40">
        <f>((COUNTIFS(Datos!$S:$S,"V1",Datos!$D:$D,CZ3,Datos!$T:$T,$A$11))/CZ4)*1000</f>
        <v>0</v>
      </c>
      <c r="DA11" s="40">
        <f>((COUNTIFS(Datos!$S:$S,"V1",Datos!$D:$D,DA3,Datos!$T:$T,$A$11))/DA4)*1000</f>
        <v>0</v>
      </c>
      <c r="DB11" s="40">
        <f>((COUNTIFS(Datos!$S:$S,"V1",Datos!$D:$D,DB3,Datos!$T:$T,$A$11))/DB4)*1000</f>
        <v>0</v>
      </c>
      <c r="DC11" s="40">
        <f>((COUNTIFS(Datos!$S:$S,"V1",Datos!$D:$D,DC3,Datos!$T:$T,$A$11))/DC4)*1000</f>
        <v>0</v>
      </c>
      <c r="DD11" s="40">
        <f>((COUNTIFS(Datos!$S:$S,"V1",Datos!$D:$D,DD3,Datos!$T:$T,$A$11))/DD4)*1000</f>
        <v>0</v>
      </c>
      <c r="DE11" s="40">
        <f>((COUNTIFS(Datos!$S:$S,"V1",Datos!$D:$D,DE3,Datos!$T:$T,$A$11))/DE4)*1000</f>
        <v>0</v>
      </c>
      <c r="DF11" s="40"/>
      <c r="DG11" s="40"/>
      <c r="DH11" s="40"/>
      <c r="DI11" s="40"/>
      <c r="DJ11" s="40">
        <f>((COUNTIFS(Datos!$S:$S,"V1",Datos!$D:$D,DJ3,Datos!$T:$T,$A$11))/DJ4)*1000</f>
        <v>0</v>
      </c>
      <c r="DK11" s="40">
        <f>((COUNTIFS(Datos!$S:$S,"V1",Datos!$D:$D,DK3,Datos!$T:$T,$A$11))/DK4)*1000</f>
        <v>0</v>
      </c>
      <c r="DL11" s="40">
        <f>((COUNTIFS(Datos!$S:$S,"V1",Datos!$D:$D,DL3,Datos!$T:$T,$A$11))/DL4)*1000</f>
        <v>0</v>
      </c>
      <c r="DM11" s="40">
        <f>((COUNTIFS(Datos!$S:$S,"V1",Datos!$D:$D,DM3,Datos!$T:$T,$A$11))/DM4)*1000</f>
        <v>0</v>
      </c>
      <c r="DN11" s="40">
        <f>((COUNTIFS(Datos!$S:$S,"V1",Datos!$D:$D,DN3,Datos!$T:$T,$A$11))/DN4)*1000</f>
        <v>0</v>
      </c>
      <c r="DO11" s="40">
        <f>((COUNTIFS(Datos!$S:$S,"V1",Datos!$D:$D,DO3,Datos!$T:$T,$A$11))/DO4)*1000</f>
        <v>0</v>
      </c>
      <c r="DP11" s="40">
        <f>((COUNTIFS(Datos!$S:$S,"V1",Datos!$D:$D,DP3,Datos!$T:$T,$A$11))/DP4)*1000</f>
        <v>0</v>
      </c>
      <c r="DQ11" s="40">
        <f>((COUNTIFS(Datos!$S:$S,"V1",Datos!$D:$D,DQ3,Datos!$T:$T,$A$11))/DQ4)*1000</f>
        <v>0</v>
      </c>
      <c r="DR11" s="40">
        <f>((COUNTIFS(Datos!$S:$S,"V1",Datos!$D:$D,DR3,Datos!$T:$T,$A$11))/DR4)*1000</f>
        <v>0</v>
      </c>
      <c r="DS11" s="40">
        <f>((COUNTIFS(Datos!$S:$S,"V1",Datos!$D:$D,DS3,Datos!$T:$T,$A$11))/DS4)*1000</f>
        <v>0</v>
      </c>
      <c r="DT11" s="40">
        <f>((COUNTIFS(Datos!$S:$S,"V1",Datos!$D:$D,DT3,Datos!$T:$T,$A$11))/DT4)*1000</f>
        <v>0</v>
      </c>
      <c r="DU11" s="40">
        <f>((COUNTIFS(Datos!$S:$S,"V1",Datos!$D:$D,DU3,Datos!$T:$T,$A$11))/DU4)*1000</f>
        <v>0</v>
      </c>
      <c r="DV11" s="40">
        <f>((COUNTIFS(Datos!$S:$S,"V1",Datos!$D:$D,DV3,Datos!$T:$T,$A$11))/DV4)*1000</f>
        <v>0</v>
      </c>
      <c r="DW11" s="40">
        <f>((COUNTIFS(Datos!$S:$S,"V1",Datos!$D:$D,DW3,Datos!$T:$T,$A$11))/DW4)*1000</f>
        <v>0</v>
      </c>
      <c r="DX11" s="40"/>
      <c r="DY11" s="40">
        <f>((COUNTIFS(Datos!$S:$S,"V1",Datos!$D:$D,DY3,Datos!$T:$T,$A$11))/DY4)*1000</f>
        <v>0</v>
      </c>
      <c r="DZ11" s="40">
        <f>((COUNTIFS(Datos!$S:$S,"V1",Datos!$D:$D,DZ3,Datos!$T:$T,$A$11))/DZ4)*1000</f>
        <v>0</v>
      </c>
      <c r="EA11" s="40">
        <f>((COUNTIFS(Datos!$S:$S,"V1",Datos!$D:$D,EA3,Datos!$T:$T,$A$11))/EA4)*1000</f>
        <v>0</v>
      </c>
      <c r="EB11" s="40">
        <f>((COUNTIFS(Datos!$S:$S,"V1",Datos!$D:$D,EB3,Datos!$T:$T,$A$11))/EB4)*1000</f>
        <v>0</v>
      </c>
      <c r="EC11" s="40">
        <f>((COUNTIFS(Datos!$S:$S,"V1",Datos!$D:$D,EC3,Datos!$T:$T,$A$11))/EC4)*1000</f>
        <v>0</v>
      </c>
      <c r="ED11" s="40">
        <f>((COUNTIFS(Datos!$S:$S,"V1",Datos!$D:$D,ED3,Datos!$T:$T,$A$11))/ED4)*1000</f>
        <v>0</v>
      </c>
      <c r="EE11" s="40">
        <f>((COUNTIFS(Datos!$S:$S,"V1",Datos!$D:$D,EE3,Datos!$T:$T,$A$11))/EE4)*1000</f>
        <v>0</v>
      </c>
      <c r="EF11" s="40">
        <f>((COUNTIFS(Datos!$S:$S,"V1",Datos!$D:$D,EF3,Datos!$T:$T,$A$11))/EF4)*1000</f>
        <v>0</v>
      </c>
      <c r="EG11" s="40">
        <f>((COUNTIFS(Datos!$S:$S,"V1",Datos!$D:$D,EG3,Datos!$T:$T,$A$11))/EG4)*1000</f>
        <v>0</v>
      </c>
      <c r="EH11" s="40">
        <f>((COUNTIFS(Datos!$S:$S,"V1",Datos!$D:$D,EH3,Datos!$T:$T,$A$11))/EH4)*1000</f>
        <v>0</v>
      </c>
      <c r="EI11" s="40">
        <f>((COUNTIFS(Datos!$S:$S,"V1",Datos!$D:$D,EI3,Datos!$T:$T,$A$11))/EI4)*1000</f>
        <v>0</v>
      </c>
      <c r="EJ11" s="40">
        <f>((COUNTIFS(Datos!$S:$S,"V1",Datos!$D:$D,EJ3,Datos!$T:$T,$A$11))/EJ4)*1000</f>
        <v>0</v>
      </c>
      <c r="EK11" s="40">
        <f>((COUNTIFS(Datos!$S:$S,"V1",Datos!$D:$D,EK3,Datos!$T:$T,$A$11))/EK4)*1000</f>
        <v>0</v>
      </c>
      <c r="EL11" s="40">
        <f>((COUNTIFS(Datos!$S:$S,"V1",Datos!$D:$D,EL3,Datos!$T:$T,$A$11))/EL4)*1000</f>
        <v>0</v>
      </c>
      <c r="EM11" s="40">
        <f>((COUNTIFS(Datos!$S:$S,"V1",Datos!$D:$D,EM3,Datos!$T:$T,$A$11))/EM4)*1000</f>
        <v>0</v>
      </c>
      <c r="EN11" s="40">
        <f>((COUNTIFS(Datos!$S:$S,"V1",Datos!$D:$D,EN3,Datos!$T:$T,$A$11))/EN4)*1000</f>
        <v>0</v>
      </c>
      <c r="EO11" s="40">
        <f>((COUNTIFS(Datos!$S:$S,"V1",Datos!$D:$D,EO3,Datos!$T:$T,$A$11))/EO4)*1000</f>
        <v>0</v>
      </c>
      <c r="EP11" s="40">
        <f>((COUNTIFS(Datos!$S:$S,"V1",Datos!$D:$D,EP3,Datos!$T:$T,$A$11))/EP4)*1000</f>
        <v>0</v>
      </c>
      <c r="EQ11" s="40">
        <f>((COUNTIFS(Datos!$S:$S,"V1",Datos!$D:$D,EQ3,Datos!$T:$T,$A$11))/EQ4)*1000</f>
        <v>0</v>
      </c>
      <c r="ER11" s="40">
        <f>((COUNTIFS(Datos!$S:$S,"V1",Datos!$D:$D,ER3,Datos!$T:$T,$A$11))/ER4)*1000</f>
        <v>0</v>
      </c>
      <c r="ES11" s="40">
        <f>((COUNTIFS(Datos!$S:$S,"V1",Datos!$D:$D,ES3,Datos!$T:$T,$A$11))/ES4)*1000</f>
        <v>0</v>
      </c>
      <c r="ET11" s="40">
        <f>((COUNTIFS(Datos!$S:$S,"V1",Datos!$D:$D,ET3,Datos!$T:$T,$A$11))/ET4)*1000</f>
        <v>0</v>
      </c>
      <c r="EU11" s="40">
        <f>((COUNTIFS(Datos!$S:$S,"V1",Datos!$D:$D,EU3,Datos!$T:$T,$A$11))/EU4)*1000</f>
        <v>0</v>
      </c>
      <c r="EV11" s="40">
        <f>((COUNTIFS(Datos!$S:$S,"V1",Datos!$D:$D,EV3,Datos!$T:$T,$A$11))/EV4)*1000</f>
        <v>0</v>
      </c>
      <c r="EW11" s="40">
        <f>((COUNTIFS(Datos!$S:$S,"V1",Datos!$D:$D,EW3,Datos!$T:$T,$A$11))/EW4)*1000</f>
        <v>0</v>
      </c>
      <c r="EX11" s="40">
        <f>((COUNTIFS(Datos!$S:$S,"V1",Datos!$D:$D,EX3,Datos!$T:$T,$A$11))/EX4)*1000</f>
        <v>0</v>
      </c>
      <c r="EY11" s="40">
        <f>((COUNTIFS(Datos!$S:$S,"V1",Datos!$D:$D,EY3,Datos!$T:$T,$A$11))/EY4)*1000</f>
        <v>0</v>
      </c>
      <c r="EZ11" s="40">
        <f>((COUNTIFS(Datos!$S:$S,"V1",Datos!$D:$D,EZ3,Datos!$T:$T,$A$11))/EZ4)*1000</f>
        <v>0</v>
      </c>
      <c r="FA11" s="40">
        <f>((COUNTIFS(Datos!$S:$S,"V1",Datos!$D:$D,FA3,Datos!$T:$T,$A$11))/FA4)*1000</f>
        <v>0</v>
      </c>
      <c r="FB11" s="40">
        <f>((COUNTIFS(Datos!$S:$S,"V1",Datos!$D:$D,FB3,Datos!$T:$T,$A$11))/FB4)*1000</f>
        <v>0</v>
      </c>
      <c r="FC11" s="40">
        <f>((COUNTIFS(Datos!$S:$S,"V1",Datos!$D:$D,FC3,Datos!$T:$T,$A$11))/FC4)*1000</f>
        <v>0</v>
      </c>
      <c r="FD11" s="40">
        <f>((COUNTIFS(Datos!$S:$S,"V1",Datos!$D:$D,FD3,Datos!$T:$T,$A$11))/FD4)*1000</f>
        <v>0</v>
      </c>
      <c r="FE11" s="40">
        <f>((COUNTIFS(Datos!$S:$S,"V1",Datos!$D:$D,FE3,Datos!$T:$T,$A$11))/FE4)*1000</f>
        <v>0</v>
      </c>
      <c r="FF11" s="40">
        <f>((COUNTIFS(Datos!$S:$S,"V1",Datos!$D:$D,FF3,Datos!$T:$T,$A$11))/FF4)*1000</f>
        <v>0</v>
      </c>
      <c r="FG11" s="40">
        <f>((COUNTIFS(Datos!$S:$S,"V1",Datos!$D:$D,FG3,Datos!$T:$T,$A$11))/FG4)*1000</f>
        <v>0</v>
      </c>
      <c r="FH11" s="40">
        <f>((COUNTIFS(Datos!$S:$S,"V1",Datos!$D:$D,FH3,Datos!$T:$T,$A$11))/FH4)*1000</f>
        <v>0</v>
      </c>
      <c r="FI11" s="40">
        <f>((COUNTIFS(Datos!$S:$S,"V1",Datos!$D:$D,FI3,Datos!$T:$T,$A$11))/FI4)*1000</f>
        <v>0</v>
      </c>
      <c r="FJ11" s="40">
        <f>((COUNTIFS(Datos!$S:$S,"V1",Datos!$D:$D,FJ3,Datos!$T:$T,$A$11))/FJ4)*1000</f>
        <v>0</v>
      </c>
      <c r="FK11" s="40">
        <f>((COUNTIFS(Datos!$S:$S,"V1",Datos!$D:$D,FK3,Datos!$T:$T,$A$11))/FK4)*1000</f>
        <v>0</v>
      </c>
      <c r="FL11" s="40">
        <f>((COUNTIFS(Datos!$S:$S,"V1",Datos!$D:$D,FL3,Datos!$T:$T,$A$11))/FL4)*1000</f>
        <v>0</v>
      </c>
      <c r="FM11" s="40"/>
      <c r="FN11" s="40"/>
      <c r="FO11" s="40"/>
      <c r="FP11" s="40">
        <f>((COUNTIFS(Datos!$S:$S,"V1",Datos!$D:$D,FP3,Datos!$T:$T,$A$11))/FP4)*1000</f>
        <v>0</v>
      </c>
      <c r="FQ11" s="40">
        <f>((COUNTIFS(Datos!$S:$S,"V1",Datos!$D:$D,FQ3,Datos!$T:$T,$A$11))/FQ4)*1000</f>
        <v>0</v>
      </c>
      <c r="FR11" s="40">
        <f>((COUNTIFS(Datos!$S:$S,"V1",Datos!$D:$D,FR3,Datos!$T:$T,$A$11))/FR4)*1000</f>
        <v>0</v>
      </c>
      <c r="FS11" s="40">
        <f>((COUNTIFS(Datos!$S:$S,"V1",Datos!$D:$D,FS3,Datos!$T:$T,$A$11))/FS4)*1000</f>
        <v>0</v>
      </c>
      <c r="FT11" s="40">
        <f>((COUNTIFS(Datos!$S:$S,"V1",Datos!$D:$D,FT3,Datos!$T:$T,$A$11))/FT4)*1000</f>
        <v>0</v>
      </c>
      <c r="FU11" s="40">
        <f>((COUNTIFS(Datos!$S:$S,"V1",Datos!$D:$D,FU3,Datos!$T:$T,$A$11))/FU4)*1000</f>
        <v>0</v>
      </c>
      <c r="FV11" s="40">
        <f>((COUNTIFS(Datos!$S:$S,"V1",Datos!$D:$D,FV3,Datos!$T:$T,$A$11))/FV4)*1000</f>
        <v>0</v>
      </c>
      <c r="FW11" s="40">
        <f>((COUNTIFS(Datos!$S:$S,"V1",Datos!$D:$D,FW3,Datos!$T:$T,$A$11))/FW4)*1000</f>
        <v>0</v>
      </c>
      <c r="FX11" s="40">
        <f>((COUNTIFS(Datos!$S:$S,"V1",Datos!$D:$D,FX3,Datos!$T:$T,$A$11))/FX4)*1000</f>
        <v>0</v>
      </c>
      <c r="FY11" s="40">
        <f>((COUNTIFS(Datos!$S:$S,"V1",Datos!$D:$D,FY3,Datos!$T:$T,$A$11))/FY4)*1000</f>
        <v>0</v>
      </c>
      <c r="FZ11" s="40">
        <f>((COUNTIFS(Datos!$S:$S,"V1",Datos!$D:$D,FZ3,Datos!$T:$T,$A$11))/FZ4)*1000</f>
        <v>0</v>
      </c>
      <c r="GA11" s="40">
        <f>((COUNTIFS(Datos!$S:$S,"V1",Datos!$D:$D,GA3,Datos!$T:$T,$A$11))/GA4)*1000</f>
        <v>0</v>
      </c>
      <c r="GB11" s="40">
        <f>((COUNTIFS(Datos!$S:$S,"V1",Datos!$D:$D,GB3,Datos!$T:$T,$A$11))/GB4)*1000</f>
        <v>0</v>
      </c>
      <c r="GC11" s="40">
        <f>((COUNTIFS(Datos!$S:$S,"V1",Datos!$D:$D,GC3,Datos!$T:$T,$A$11))/GC4)*1000</f>
        <v>0</v>
      </c>
      <c r="GD11" s="40">
        <f>((COUNTIFS(Datos!$S:$S,"V1",Datos!$D:$D,GD3,Datos!$T:$T,$A$11))/GD4)*1000</f>
        <v>0</v>
      </c>
      <c r="GE11" s="40">
        <f>((COUNTIFS(Datos!$S:$S,"V1",Datos!$D:$D,GE3,Datos!$T:$T,$A$11))/GE4)*1000</f>
        <v>0</v>
      </c>
      <c r="GF11" s="40">
        <f>((COUNTIFS(Datos!$S:$S,"V1",Datos!$D:$D,GF3,Datos!$T:$T,$A$11))/GF4)*1000</f>
        <v>0</v>
      </c>
      <c r="GG11" s="40">
        <f>((COUNTIFS(Datos!$S:$S,"V1",Datos!$D:$D,GG3,Datos!$T:$T,$A$11))/GG4)*1000</f>
        <v>0</v>
      </c>
      <c r="GH11" s="40">
        <f>((COUNTIFS(Datos!$S:$S,"V1",Datos!$D:$D,GH3,Datos!$T:$T,$A$11))/GH4)*1000</f>
        <v>0</v>
      </c>
      <c r="GI11" s="40">
        <f>((COUNTIFS(Datos!$S:$S,"V1",Datos!$D:$D,GI3,Datos!$T:$T,$A$11))/GI4)*1000</f>
        <v>0</v>
      </c>
      <c r="GJ11" s="40">
        <f>((COUNTIFS(Datos!$S:$S,"V1",Datos!$D:$D,GJ3,Datos!$T:$T,$A$11))/GJ4)*1000</f>
        <v>0</v>
      </c>
      <c r="GK11" s="40">
        <f>((COUNTIFS(Datos!$S:$S,"V1",Datos!$D:$D,GK3,Datos!$T:$T,$A$11))/GK4)*1000</f>
        <v>0</v>
      </c>
      <c r="GL11" s="40">
        <f>((COUNTIFS(Datos!$S:$S,"V1",Datos!$D:$D,GL3,Datos!$T:$T,$A$11))/GL4)*1000</f>
        <v>0</v>
      </c>
      <c r="GM11" s="40">
        <f>((COUNTIFS(Datos!$S:$S,"V1",Datos!$D:$D,GM3,Datos!$T:$T,$A$11))/GM4)*1000</f>
        <v>0</v>
      </c>
      <c r="GN11" s="40">
        <f>((COUNTIFS(Datos!$S:$S,"V1",Datos!$D:$D,GN3,Datos!$T:$T,$A$11))/GN4)*1000</f>
        <v>0</v>
      </c>
      <c r="GO11" s="40">
        <f>((COUNTIFS(Datos!$S:$S,"V1",Datos!$D:$D,GO3,Datos!$T:$T,$A$11))/GO4)*1000</f>
        <v>0</v>
      </c>
      <c r="GP11" s="40">
        <f>((COUNTIFS(Datos!$S:$S,"V1",Datos!$D:$D,GP3,Datos!$T:$T,$A$11))/GP4)*1000</f>
        <v>0</v>
      </c>
      <c r="GQ11" s="40">
        <f>((COUNTIFS(Datos!$S:$S,"V1",Datos!$D:$D,GQ3,Datos!$T:$T,$A$11))/GQ4)*1000</f>
        <v>0</v>
      </c>
      <c r="GR11" s="40">
        <f>((COUNTIFS(Datos!$S:$S,"V1",Datos!$D:$D,GR3,Datos!$T:$T,$A$11))/GR4)*1000</f>
        <v>0</v>
      </c>
      <c r="GS11" s="40">
        <f>((COUNTIFS(Datos!$S:$S,"V1",Datos!$D:$D,GS3,Datos!$T:$T,$A$11))/GS4)*1000</f>
        <v>0</v>
      </c>
      <c r="GT11" s="40">
        <f>((COUNTIFS(Datos!$S:$S,"V1",Datos!$D:$D,GT3,Datos!$T:$T,$A$11))/GT4)*1000</f>
        <v>0</v>
      </c>
      <c r="GU11" s="40">
        <f>((COUNTIFS(Datos!$S:$S,"V1",Datos!$D:$D,GU3,Datos!$T:$T,$A$11))/GU4)*1000</f>
        <v>0</v>
      </c>
      <c r="GV11" s="40">
        <f>((COUNTIFS(Datos!$S:$S,"V1",Datos!$D:$D,GV3,Datos!$T:$T,$A$11))/GV4)*1000</f>
        <v>0</v>
      </c>
      <c r="GW11" s="40">
        <f>((COUNTIFS(Datos!$S:$S,"V1",Datos!$D:$D,GW3,Datos!$T:$T,$A$11))/GW4)*1000</f>
        <v>0</v>
      </c>
      <c r="GX11" s="40">
        <f>((COUNTIFS(Datos!$S:$S,"V1",Datos!$D:$D,GX3,Datos!$T:$T,$A$11))/GX4)*1000</f>
        <v>0</v>
      </c>
      <c r="GY11" s="40">
        <f>((COUNTIFS(Datos!$S:$S,"V1",Datos!$D:$D,GY3,Datos!$T:$T,$A$11))/GY4)*1000</f>
        <v>0</v>
      </c>
      <c r="GZ11" s="40">
        <f>((COUNTIFS(Datos!$S:$S,"V1",Datos!$D:$D,GZ3,Datos!$T:$T,$A$11))/GZ4)*1000</f>
        <v>0</v>
      </c>
      <c r="HA11" s="40">
        <f>((COUNTIFS(Datos!$S:$S,"V1",Datos!$D:$D,HA3,Datos!$T:$T,$A$11))/HA4)*1000</f>
        <v>0</v>
      </c>
      <c r="HB11" s="40">
        <f>((COUNTIFS(Datos!$S:$S,"V1",Datos!$D:$D,HB3,Datos!$T:$T,$A$11))/HB4)*1000</f>
        <v>0</v>
      </c>
      <c r="HC11" s="40">
        <f>((COUNTIFS(Datos!$S:$S,"V1",Datos!$D:$D,HC3,Datos!$T:$T,$A$11))/HC4)*1000</f>
        <v>0</v>
      </c>
      <c r="HD11" s="40"/>
      <c r="HE11" s="40"/>
      <c r="HF11" s="40"/>
      <c r="HG11" s="40"/>
      <c r="HH11" s="40"/>
      <c r="HI11" s="40">
        <f>((COUNTIFS(Datos!$S:$S,"V1",Datos!$D:$D,HI3,Datos!$T:$T,$A$11))/HI4)*1000</f>
        <v>0</v>
      </c>
      <c r="HJ11" s="40">
        <f>((COUNTIFS(Datos!$S:$S,"V1",Datos!$D:$D,HJ3,Datos!$T:$T,$A$11))/HJ4)*1000</f>
        <v>0</v>
      </c>
      <c r="HK11" s="40"/>
      <c r="HL11" s="40">
        <f>((COUNTIFS(Datos!$S:$S,"V1",Datos!$D:$D,HL3,Datos!$T:$T,$A$11))/HL4)*1000</f>
        <v>0</v>
      </c>
      <c r="HM11" s="40">
        <f>((COUNTIFS(Datos!$S:$S,"V1",Datos!$D:$D,HM3,Datos!$T:$T,$A$11))/HM4)*1000</f>
        <v>0</v>
      </c>
      <c r="HN11" s="40">
        <f>((COUNTIFS(Datos!$S:$S,"V1",Datos!$D:$D,HN3,Datos!$T:$T,$A$11))/HN4)*1000</f>
        <v>0</v>
      </c>
      <c r="HO11" s="40">
        <f>((COUNTIFS(Datos!$S:$S,"V1",Datos!$D:$D,HO3,Datos!$T:$T,$A$11))/HO4)*1000</f>
        <v>0</v>
      </c>
      <c r="HP11" s="40">
        <f>((COUNTIFS(Datos!$S:$S,"V1",Datos!$D:$D,HP3,Datos!$T:$T,$A$11))/HP4)*1000</f>
        <v>0</v>
      </c>
      <c r="HQ11" s="40">
        <f>((COUNTIFS(Datos!$S:$S,"V1",Datos!$D:$D,HQ3,Datos!$T:$T,$A$11))/HQ4)*1000</f>
        <v>0</v>
      </c>
      <c r="HR11" s="40">
        <f>((COUNTIFS(Datos!$S:$S,"V1",Datos!$D:$D,HR3,Datos!$T:$T,$A$11))/HR4)*1000</f>
        <v>0</v>
      </c>
      <c r="HS11" s="40">
        <f>((COUNTIFS(Datos!$S:$S,"V1",Datos!$D:$D,HS3,Datos!$T:$T,$A$11))/HS4)*1000</f>
        <v>0</v>
      </c>
      <c r="HT11" s="40">
        <f>((COUNTIFS(Datos!$S:$S,"V1",Datos!$D:$D,HT3,Datos!$T:$T,$A$11))/HT4)*1000</f>
        <v>0</v>
      </c>
      <c r="HU11" s="40">
        <f>((COUNTIFS(Datos!$S:$S,"V1",Datos!$D:$D,HU3,Datos!$T:$T,$A$11))/HU4)*1000</f>
        <v>0</v>
      </c>
      <c r="HV11" s="40">
        <f>((COUNTIFS(Datos!$S:$S,"V1",Datos!$D:$D,HV3,Datos!$T:$T,$A$11))/HV4)*1000</f>
        <v>0</v>
      </c>
      <c r="HW11" s="40">
        <f>((COUNTIFS(Datos!$S:$S,"V1",Datos!$D:$D,HW3,Datos!$T:$T,$A$11))/HW4)*1000</f>
        <v>0</v>
      </c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</row>
    <row r="12" spans="1:248" s="12" customFormat="1" ht="16.5" customHeight="1" x14ac:dyDescent="0.25">
      <c r="A12" s="37" t="s">
        <v>30</v>
      </c>
      <c r="B12" s="38">
        <f>0.03*B6</f>
        <v>3.75</v>
      </c>
      <c r="C12" s="38" t="s">
        <v>774</v>
      </c>
      <c r="D12" s="37">
        <f>(((COUNTIFS(Datos!$S:$S,"V1",Datos!$B:$B,D$2,Datos!$T:$T,$A12))/D$4)*1000)</f>
        <v>0</v>
      </c>
      <c r="E12" s="37">
        <f>(((COUNTIFS(Datos!$S:$S,"V1",Datos!$B:$B,E$2,Datos!$T:$T,$A12))/E$4)*1000)</f>
        <v>0</v>
      </c>
      <c r="F12" s="37">
        <f>(((COUNTIFS(Datos!$S:$S,"V1",Datos!$B:$B,F$2,Datos!$T:$T,$A12))/F$4)*1000)</f>
        <v>0</v>
      </c>
      <c r="G12" s="37">
        <f>(((COUNTIFS(Datos!$S:$S,"V1",Datos!$B:$B,G$2,Datos!$T:$T,$A12))/G$4)*1000)</f>
        <v>0</v>
      </c>
      <c r="H12" s="37">
        <f>(((COUNTIFS(Datos!$S:$S,"V1",Datos!$B:$B,H$2,Datos!$T:$T,$A12))/H$4)*1000)</f>
        <v>0</v>
      </c>
      <c r="I12" s="37">
        <f>(((COUNTIFS(Datos!$S:$S,"V1",Datos!$B:$B,I$2,Datos!$T:$T,$A12))/I$4)*1000)</f>
        <v>0</v>
      </c>
      <c r="J12" s="37">
        <f>(((COUNTIFS(Datos!$S:$S,"V1",Datos!$B:$B,J$2,Datos!$T:$T,$A12))/J$4)*1000)</f>
        <v>0</v>
      </c>
      <c r="K12" s="37">
        <f>(((COUNTIFS(Datos!$S:$S,"V1",Datos!$B:$B,K$2,Datos!$T:$T,$A12))/K$4)*1000)</f>
        <v>0</v>
      </c>
      <c r="L12" s="37">
        <f>(((COUNTIFS(Datos!$S:$S,"V1",Datos!$B:$B,L$2,Datos!$T:$T,$A12))/L$4)*1000)</f>
        <v>0</v>
      </c>
      <c r="M12" s="37">
        <f>(((COUNTIFS(Datos!$S:$S,"V1",Datos!$B:$B,M$2,Datos!$T:$T,$A12))/M$4)*1000)</f>
        <v>0</v>
      </c>
      <c r="N12" s="37">
        <f>(((COUNTIFS(Datos!$S:$S,"V1",Datos!$B:$B,N$2,Datos!$T:$T,$A12))/N$4)*1000)</f>
        <v>0</v>
      </c>
      <c r="O12" s="37"/>
      <c r="P12" s="37"/>
      <c r="Q12" s="37"/>
      <c r="R12" s="37"/>
      <c r="S12" s="37"/>
      <c r="T12" s="37"/>
      <c r="U12" s="37"/>
      <c r="V12" s="40">
        <f>((COUNTIFS(Datos!$S:$S,"V1",Datos!$C:$C,$V$3,Datos!$T:$T,'FSI V1 K%'!A12))/$V$4)*1000</f>
        <v>0</v>
      </c>
      <c r="W12" s="40"/>
      <c r="X12" s="40">
        <f>((COUNTIFS(Datos!$S:$S,"V1",Datos!$C:$C,$V$3,Datos!$T:$T,'FSI V1 K%'!D12))/$V$4)*1000</f>
        <v>0</v>
      </c>
      <c r="Y12" s="40"/>
      <c r="Z12" s="40">
        <f>((COUNTIFS(Datos!$S:$S,"V1",Datos!$C:$C,$Z$3,Datos!$T:$T,'FSI V1 K%'!A12))/$Z$4)*1000</f>
        <v>0</v>
      </c>
      <c r="AA12" s="40">
        <f>((COUNTIFS(Datos!$S:$S,"V1",Datos!$C:$C,$AA$3,Datos!$T:$T,'FSI V1 K%'!A12))/$AA$4)*1000</f>
        <v>0</v>
      </c>
      <c r="AB12" s="40">
        <f>((COUNTIFS(Datos!$S:$S,"V1",Datos!$C:$C,$AB$3,Datos!$T:$T,'FSI V1 K%'!A12))/$AB$4)*1000</f>
        <v>0</v>
      </c>
      <c r="AC12" s="40" t="e">
        <f>((COUNTIFS(Datos!$S:$S,"V1",Datos!$C:$C,$AC$3,Datos!$T:$T,'FSI V1 K%'!A12))/$AC$4)*1000</f>
        <v>#DIV/0!</v>
      </c>
      <c r="AD12" s="40">
        <f>((COUNTIFS(Datos!$S:$S,"V1",Datos!$C:$C,$AD$3,Datos!$T:$T,'FSI V1 K%'!A12))/$AD$4)*1000</f>
        <v>0</v>
      </c>
      <c r="AE12" s="40">
        <f>((COUNTIFS(Datos!$S:$S,"V1",Datos!$C:$C,$AE$3,Datos!$T:$T,'FSI V1 K%'!A12))/$AE$4)*1000</f>
        <v>0</v>
      </c>
      <c r="AF12" s="40">
        <f>((COUNTIFS(Datos!$S:$S,"V1",Datos!$C:$C,$AF$3,Datos!$T:$T,'FSI V1 K%'!A12))/$AF$4)*1000</f>
        <v>0</v>
      </c>
      <c r="AG12" s="40">
        <f>((COUNTIFS(Datos!$S:$S,"V1",Datos!$C:$C,AG$3,Datos!$T:$T,'FSI V1 K%'!$A12))/AG$4)*1000</f>
        <v>0</v>
      </c>
      <c r="AH12" s="40">
        <f>((COUNTIFS(Datos!$S:$S,"V1",Datos!$C:$C,AH$3,Datos!$T:$T,'FSI V1 K%'!$A12))/AH$4)*1000</f>
        <v>0</v>
      </c>
      <c r="AI12" s="40">
        <f>((COUNTIFS(Datos!$S:$S,"V1",Datos!$C:$C,AI$3,Datos!$T:$T,'FSI V1 K%'!$A12))/AI$4)*1000</f>
        <v>0</v>
      </c>
      <c r="AJ12" s="40">
        <f>((COUNTIFS(Datos!$S:$S,"V1",Datos!$C:$C,AJ$3,Datos!$T:$T,'FSI V1 K%'!$A12))/AJ$4)*1000</f>
        <v>0</v>
      </c>
      <c r="AK12" s="40"/>
      <c r="AL12" s="40"/>
      <c r="AM12" s="40"/>
      <c r="AN12" s="40"/>
      <c r="AO12" s="40">
        <f>((COUNTIFS(Datos!$S:$S,"V1",Datos!$C:$C,AO$3,Datos!$T:$T,'FSI V1 K%'!$A12))/AO$4)*1000</f>
        <v>0</v>
      </c>
      <c r="AP12" s="40"/>
      <c r="AQ12" s="40"/>
      <c r="AR12" s="40"/>
      <c r="AS12" s="40">
        <f>((COUNTIFS(Datos!$S:$S,"V1",Datos!$C:$C,AS$3,Datos!$T:$T,'FSI V1 K%'!$A12))/AS$4)*1000</f>
        <v>0</v>
      </c>
      <c r="AT12" s="40">
        <f>((COUNTIFS(Datos!$S:$S,"V1",Datos!$C:$C,AT$3,Datos!$T:$T,'FSI V1 K%'!$A12))/AT$4)*1000</f>
        <v>0</v>
      </c>
      <c r="AU12" s="40">
        <f>((COUNTIFS(Datos!$S:$S,"V1",Datos!$C:$C,AU$3,Datos!$T:$T,'FSI V1 K%'!$A12))/AU$4)*1000</f>
        <v>0</v>
      </c>
      <c r="AV12" s="40">
        <f>((COUNTIFS(Datos!$S:$S,"V1",Datos!$C:$C,AV$3,Datos!$T:$T,'FSI V1 K%'!$A12))/AV$4)*1000</f>
        <v>0</v>
      </c>
      <c r="AW12" s="40">
        <f>((COUNTIFS(Datos!$S:$S,"V1",Datos!$C:$C,AW$3,Datos!$T:$T,'FSI V1 K%'!$A12))/AW$4)*1000</f>
        <v>0</v>
      </c>
      <c r="AX12" s="40">
        <f>((COUNTIFS(Datos!$S:$S,"V1",Datos!$C:$C,AX$3,Datos!$T:$T,'FSI V1 K%'!$A12))/AX$4)*1000</f>
        <v>0</v>
      </c>
      <c r="AY12" s="40">
        <f>((COUNTIFS(Datos!$S:$S,"V1",Datos!$C:$C,AY$3,Datos!$T:$T,'FSI V1 K%'!$A12))/AY$4)*1000</f>
        <v>0</v>
      </c>
      <c r="AZ12" s="40">
        <f>((COUNTIFS(Datos!$S:$S,"V1",Datos!$C:$C,AZ$3,Datos!$T:$T,'FSI V1 K%'!$A12))/AZ$4)*1000</f>
        <v>0</v>
      </c>
      <c r="BA12" s="40">
        <f>((COUNTIFS(Datos!$S:$S,"V1",Datos!$C:$C,BA$3,Datos!$T:$T,'FSI V1 K%'!$A12))/BA$4)*1000</f>
        <v>0</v>
      </c>
      <c r="BB12" s="40">
        <f>((COUNTIFS(Datos!$S:$S,"V1",Datos!$C:$C,BB$3,Datos!$T:$T,'FSI V1 K%'!$A12))/BB$4)*1000</f>
        <v>0</v>
      </c>
      <c r="BC12" s="40">
        <f>((COUNTIFS(Datos!$S:$S,"V1",Datos!$C:$C,BC$3,Datos!$T:$T,'FSI V1 K%'!$A12))/BC$4)*1000</f>
        <v>0</v>
      </c>
      <c r="BD12" s="40">
        <f>((COUNTIFS(Datos!$S:$S,"V1",Datos!$C:$C,BD$3,Datos!$T:$T,'FSI V1 K%'!$A12))/BD$4)*1000</f>
        <v>0</v>
      </c>
      <c r="BE12" s="40">
        <f>((COUNTIFS(Datos!$S:$S,"V1",Datos!$C:$C,BE$3,Datos!$T:$T,'FSI V1 K%'!$A12))/BE$4)*1000</f>
        <v>0</v>
      </c>
      <c r="BF12" s="40">
        <f>((COUNTIFS(Datos!$S:$S,"V1",Datos!$C:$C,BF$3,Datos!$T:$T,'FSI V1 K%'!$A12))/BF$4)*1000</f>
        <v>0</v>
      </c>
      <c r="BG12" s="40">
        <f>((COUNTIFS(Datos!$S:$S,"V1",Datos!$C:$C,BG$3,Datos!$T:$T,'FSI V1 K%'!$A12))/BG$4)*1000</f>
        <v>0</v>
      </c>
      <c r="BH12" s="40">
        <f>((COUNTIFS(Datos!$S:$S,"V1",Datos!$C:$C,BH$3,Datos!$T:$T,'FSI V1 K%'!$A12))/BH$4)*1000</f>
        <v>0</v>
      </c>
      <c r="BI12" s="40">
        <f>((COUNTIFS(Datos!$S:$S,"V1",Datos!$C:$C,BI$3,Datos!$T:$T,'FSI V1 K%'!$A12))/BI$4)*1000</f>
        <v>0</v>
      </c>
      <c r="BJ12" s="40">
        <f>((COUNTIFS(Datos!$S:$S,"V1",Datos!$C:$C,BJ$3,Datos!$T:$T,'FSI V1 K%'!$A12))/BJ$4)*1000</f>
        <v>0</v>
      </c>
      <c r="BK12" s="40">
        <f>((COUNTIFS(Datos!$S:$S,"V1",Datos!$C:$C,BK$3,Datos!$T:$T,'FSI V1 K%'!$A12))/BK$4)*1000</f>
        <v>0</v>
      </c>
      <c r="BL12" s="40">
        <f>((COUNTIFS(Datos!$S:$S,"V1",Datos!$C:$C,BL$3,Datos!$T:$T,'FSI V1 K%'!$A12))/BL$4)*1000</f>
        <v>0</v>
      </c>
      <c r="BM12" s="40"/>
      <c r="BN12" s="40"/>
      <c r="BO12" s="40"/>
      <c r="BP12" s="41"/>
      <c r="BQ12" s="40">
        <f>((COUNTIFS(Datos!$S:$S,"V1",Datos!$D:$D,BQ3,Datos!$T:$T,$A$12))/BQ4)*1000</f>
        <v>0</v>
      </c>
      <c r="BR12" s="40">
        <f>((COUNTIFS(Datos!$S:$S,"V1",Datos!$D:$D,BR3,Datos!$T:$T,$A$12))/BR4)*1000</f>
        <v>0</v>
      </c>
      <c r="BS12" s="40">
        <f>((COUNTIFS(Datos!$S:$S,"V1",Datos!$D:$D,BS3,Datos!$T:$T,$A$12))/BS4)*1000</f>
        <v>0</v>
      </c>
      <c r="BT12" s="40">
        <f>((COUNTIFS(Datos!$S:$S,"V1",Datos!$D:$D,BT3,Datos!$T:$T,$A$12))/BT4)*1000</f>
        <v>0</v>
      </c>
      <c r="BU12" s="40"/>
      <c r="BV12" s="40">
        <f>((COUNTIFS(Datos!$S:$S,"V1",Datos!$D:$D,BV3,Datos!$T:$T,$A$12))/BV4)*1000</f>
        <v>0</v>
      </c>
      <c r="BW12" s="40">
        <f>((COUNTIFS(Datos!$S:$S,"V1",Datos!$D:$D,BW3,Datos!$T:$T,$A$12))/BW4)*1000</f>
        <v>0</v>
      </c>
      <c r="BX12" s="40">
        <f>((COUNTIFS(Datos!$S:$S,"V1",Datos!$D:$D,BX3,Datos!$T:$T,$A$12))/BX4)*1000</f>
        <v>0</v>
      </c>
      <c r="BY12" s="40">
        <f>((COUNTIFS(Datos!$S:$S,"V1",Datos!$D:$D,BY3,Datos!$T:$T,$A$12))/BY4)*1000</f>
        <v>0</v>
      </c>
      <c r="BZ12" s="40">
        <f>((COUNTIFS(Datos!$S:$S,"V1",Datos!$D:$D,BZ3,Datos!$T:$T,$A$12))/BZ4)*1000</f>
        <v>0</v>
      </c>
      <c r="CA12" s="40">
        <f>((COUNTIFS(Datos!$S:$S,"V1",Datos!$D:$D,CA3,Datos!$T:$T,$A$12))/CA4)*1000</f>
        <v>0</v>
      </c>
      <c r="CB12" s="40">
        <f>((COUNTIFS(Datos!$S:$S,"V1",Datos!$D:$D,CB3,Datos!$T:$T,$A$12))/CB4)*1000</f>
        <v>0</v>
      </c>
      <c r="CC12" s="40">
        <f>((COUNTIFS(Datos!$S:$S,"V1",Datos!$D:$D,CC3,Datos!$T:$T,$A$12))/CC4)*1000</f>
        <v>0</v>
      </c>
      <c r="CD12" s="40">
        <f>((COUNTIFS(Datos!$S:$S,"V1",Datos!$D:$D,CD3,Datos!$T:$T,$A$12))/CD4)*1000</f>
        <v>0</v>
      </c>
      <c r="CE12" s="40">
        <f>((COUNTIFS(Datos!$S:$S,"V1",Datos!$D:$D,CE3,Datos!$T:$T,$A$12))/CE4)*1000</f>
        <v>0</v>
      </c>
      <c r="CF12" s="40">
        <f>((COUNTIFS(Datos!$S:$S,"V1",Datos!$D:$D,CF3,Datos!$T:$T,$A$12))/CF4)*1000</f>
        <v>0</v>
      </c>
      <c r="CG12" s="40">
        <f>((COUNTIFS(Datos!$S:$S,"V1",Datos!$D:$D,CG3,Datos!$T:$T,$A$12))/CG4)*1000</f>
        <v>0</v>
      </c>
      <c r="CH12" s="40">
        <f>((COUNTIFS(Datos!$S:$S,"V1",Datos!$D:$D,CH3,Datos!$T:$T,$A$12))/CH4)*1000</f>
        <v>0</v>
      </c>
      <c r="CI12" s="40">
        <f>((COUNTIFS(Datos!$S:$S,"V1",Datos!$D:$D,CI3,Datos!$T:$T,$A$12))/CI4)*1000</f>
        <v>0</v>
      </c>
      <c r="CJ12" s="40">
        <f>((COUNTIFS(Datos!$S:$S,"V1",Datos!$D:$D,CJ3,Datos!$T:$T,$A$12))/CJ4)*1000</f>
        <v>0</v>
      </c>
      <c r="CK12" s="40">
        <f>((COUNTIFS(Datos!$S:$S,"V1",Datos!$D:$D,CK3,Datos!$T:$T,$A$12))/CK4)*1000</f>
        <v>0</v>
      </c>
      <c r="CL12" s="40">
        <f>((COUNTIFS(Datos!$S:$S,"V1",Datos!$D:$D,CL3,Datos!$T:$T,$A$12))/CL4)*1000</f>
        <v>0</v>
      </c>
      <c r="CM12" s="40">
        <f>((COUNTIFS(Datos!$S:$S,"V1",Datos!$D:$D,CM3,Datos!$T:$T,$A$12))/CM4)*1000</f>
        <v>0</v>
      </c>
      <c r="CN12" s="40"/>
      <c r="CO12" s="40"/>
      <c r="CP12" s="40" t="e">
        <f>((COUNTIFS(Datos!$S:$S,"V1",Datos!$D:$D,CP3,Datos!$T:$T,$A$12))/CP4)*1000</f>
        <v>#DIV/0!</v>
      </c>
      <c r="CQ12" s="40" t="e">
        <f>((COUNTIFS(Datos!$S:$S,"V1",Datos!$D:$D,CQ3,Datos!$T:$T,$A$12))/CQ4)*1000</f>
        <v>#DIV/0!</v>
      </c>
      <c r="CR12" s="40">
        <f>((COUNTIFS(Datos!$S:$S,"V1",Datos!$D:$D,CR3,Datos!$T:$T,$A$12))/CR4)*1000</f>
        <v>0</v>
      </c>
      <c r="CS12" s="40">
        <f>((COUNTIFS(Datos!$S:$S,"V1",Datos!$D:$D,CS3,Datos!$T:$T,$A$12))/CS4)*1000</f>
        <v>0</v>
      </c>
      <c r="CT12" s="40">
        <f>((COUNTIFS(Datos!$S:$S,"V1",Datos!$D:$D,CT3,Datos!$T:$T,$A$12))/CT4)*1000</f>
        <v>0</v>
      </c>
      <c r="CU12" s="40">
        <f>((COUNTIFS(Datos!$S:$S,"V1",Datos!$D:$D,CU3,Datos!$T:$T,$A$12))/CU4)*1000</f>
        <v>0</v>
      </c>
      <c r="CV12" s="40">
        <f>((COUNTIFS(Datos!$S:$S,"V1",Datos!$D:$D,CV3,Datos!$T:$T,$A$12))/CV4)*1000</f>
        <v>0</v>
      </c>
      <c r="CW12" s="40">
        <f>((COUNTIFS(Datos!$S:$S,"V1",Datos!$D:$D,CW3,Datos!$T:$T,$A$12))/CW4)*1000</f>
        <v>0</v>
      </c>
      <c r="CX12" s="40"/>
      <c r="CY12" s="40"/>
      <c r="CZ12" s="40">
        <f>((COUNTIFS(Datos!$S:$S,"V1",Datos!$D:$D,CZ3,Datos!$T:$T,$A$12))/CZ4)*1000</f>
        <v>0</v>
      </c>
      <c r="DA12" s="40">
        <f>((COUNTIFS(Datos!$S:$S,"V1",Datos!$D:$D,DA3,Datos!$T:$T,$A$12))/DA4)*1000</f>
        <v>0</v>
      </c>
      <c r="DB12" s="40">
        <f>((COUNTIFS(Datos!$S:$S,"V1",Datos!$D:$D,DB3,Datos!$T:$T,$A$12))/DB4)*1000</f>
        <v>0</v>
      </c>
      <c r="DC12" s="40">
        <f>((COUNTIFS(Datos!$S:$S,"V1",Datos!$D:$D,DC3,Datos!$T:$T,$A$12))/DC4)*1000</f>
        <v>0</v>
      </c>
      <c r="DD12" s="40">
        <f>((COUNTIFS(Datos!$S:$S,"V1",Datos!$D:$D,DD3,Datos!$T:$T,$A$12))/DD4)*1000</f>
        <v>0</v>
      </c>
      <c r="DE12" s="40">
        <f>((COUNTIFS(Datos!$S:$S,"V1",Datos!$D:$D,DE3,Datos!$T:$T,$A$12))/DE4)*1000</f>
        <v>0</v>
      </c>
      <c r="DF12" s="40"/>
      <c r="DG12" s="40"/>
      <c r="DH12" s="40"/>
      <c r="DI12" s="40"/>
      <c r="DJ12" s="40">
        <f>((COUNTIFS(Datos!$S:$S,"V1",Datos!$D:$D,DJ3,Datos!$T:$T,$A$12))/DJ4)*1000</f>
        <v>0</v>
      </c>
      <c r="DK12" s="40">
        <f>((COUNTIFS(Datos!$S:$S,"V1",Datos!$D:$D,DK3,Datos!$T:$T,$A$12))/DK4)*1000</f>
        <v>0</v>
      </c>
      <c r="DL12" s="40">
        <f>((COUNTIFS(Datos!$S:$S,"V1",Datos!$D:$D,DL3,Datos!$T:$T,$A$12))/DL4)*1000</f>
        <v>0</v>
      </c>
      <c r="DM12" s="40">
        <f>((COUNTIFS(Datos!$S:$S,"V1",Datos!$D:$D,DM3,Datos!$T:$T,$A$12))/DM4)*1000</f>
        <v>0</v>
      </c>
      <c r="DN12" s="40">
        <f>((COUNTIFS(Datos!$S:$S,"V1",Datos!$D:$D,DN3,Datos!$T:$T,$A$12))/DN4)*1000</f>
        <v>0</v>
      </c>
      <c r="DO12" s="40">
        <f>((COUNTIFS(Datos!$S:$S,"V1",Datos!$D:$D,DO3,Datos!$T:$T,$A$12))/DO4)*1000</f>
        <v>0</v>
      </c>
      <c r="DP12" s="40">
        <f>((COUNTIFS(Datos!$S:$S,"V1",Datos!$D:$D,DP3,Datos!$T:$T,$A$12))/DP4)*1000</f>
        <v>0</v>
      </c>
      <c r="DQ12" s="40">
        <f>((COUNTIFS(Datos!$S:$S,"V1",Datos!$D:$D,DQ3,Datos!$T:$T,$A$12))/DQ4)*1000</f>
        <v>0</v>
      </c>
      <c r="DR12" s="40">
        <f>((COUNTIFS(Datos!$S:$S,"V1",Datos!$D:$D,DR3,Datos!$T:$T,$A$12))/DR4)*1000</f>
        <v>0</v>
      </c>
      <c r="DS12" s="40">
        <f>((COUNTIFS(Datos!$S:$S,"V1",Datos!$D:$D,DS3,Datos!$T:$T,$A$12))/DS4)*1000</f>
        <v>0</v>
      </c>
      <c r="DT12" s="40">
        <f>((COUNTIFS(Datos!$S:$S,"V1",Datos!$D:$D,DT3,Datos!$T:$T,$A$12))/DT4)*1000</f>
        <v>0</v>
      </c>
      <c r="DU12" s="40">
        <f>((COUNTIFS(Datos!$S:$S,"V1",Datos!$D:$D,DU3,Datos!$T:$T,$A$12))/DU4)*1000</f>
        <v>0</v>
      </c>
      <c r="DV12" s="40">
        <f>((COUNTIFS(Datos!$S:$S,"V1",Datos!$D:$D,DV3,Datos!$T:$T,$A$12))/DV4)*1000</f>
        <v>0</v>
      </c>
      <c r="DW12" s="40">
        <f>((COUNTIFS(Datos!$S:$S,"V1",Datos!$D:$D,DW3,Datos!$T:$T,$A$12))/DW4)*1000</f>
        <v>0</v>
      </c>
      <c r="DX12" s="40"/>
      <c r="DY12" s="40">
        <f>((COUNTIFS(Datos!$S:$S,"V1",Datos!$D:$D,DY3,Datos!$T:$T,$A$12))/DY4)*1000</f>
        <v>0</v>
      </c>
      <c r="DZ12" s="40">
        <f>((COUNTIFS(Datos!$S:$S,"V1",Datos!$D:$D,DZ3,Datos!$T:$T,$A$12))/DZ4)*1000</f>
        <v>0</v>
      </c>
      <c r="EA12" s="40">
        <f>((COUNTIFS(Datos!$S:$S,"V1",Datos!$D:$D,EA3,Datos!$T:$T,$A$12))/EA4)*1000</f>
        <v>0</v>
      </c>
      <c r="EB12" s="40">
        <f>((COUNTIFS(Datos!$S:$S,"V1",Datos!$D:$D,EB3,Datos!$T:$T,$A$12))/EB4)*1000</f>
        <v>0</v>
      </c>
      <c r="EC12" s="40">
        <f>((COUNTIFS(Datos!$S:$S,"V1",Datos!$D:$D,EC3,Datos!$T:$T,$A$12))/EC4)*1000</f>
        <v>0</v>
      </c>
      <c r="ED12" s="40">
        <f>((COUNTIFS(Datos!$S:$S,"V1",Datos!$D:$D,ED3,Datos!$T:$T,$A$12))/ED4)*1000</f>
        <v>0</v>
      </c>
      <c r="EE12" s="40">
        <f>((COUNTIFS(Datos!$S:$S,"V1",Datos!$D:$D,EE3,Datos!$T:$T,$A$12))/EE4)*1000</f>
        <v>0</v>
      </c>
      <c r="EF12" s="40">
        <f>((COUNTIFS(Datos!$S:$S,"V1",Datos!$D:$D,EF3,Datos!$T:$T,$A$12))/EF4)*1000</f>
        <v>0</v>
      </c>
      <c r="EG12" s="40">
        <f>((COUNTIFS(Datos!$S:$S,"V1",Datos!$D:$D,EG3,Datos!$T:$T,$A$12))/EG4)*1000</f>
        <v>0</v>
      </c>
      <c r="EH12" s="40">
        <f>((COUNTIFS(Datos!$S:$S,"V1",Datos!$D:$D,EH3,Datos!$T:$T,$A$12))/EH4)*1000</f>
        <v>0</v>
      </c>
      <c r="EI12" s="40">
        <f>((COUNTIFS(Datos!$S:$S,"V1",Datos!$D:$D,EI3,Datos!$T:$T,$A$12))/EI4)*1000</f>
        <v>0</v>
      </c>
      <c r="EJ12" s="40">
        <f>((COUNTIFS(Datos!$S:$S,"V1",Datos!$D:$D,EJ3,Datos!$T:$T,$A$12))/EJ4)*1000</f>
        <v>0</v>
      </c>
      <c r="EK12" s="40">
        <f>((COUNTIFS(Datos!$S:$S,"V1",Datos!$D:$D,EK3,Datos!$T:$T,$A$12))/EK4)*1000</f>
        <v>0</v>
      </c>
      <c r="EL12" s="40">
        <f>((COUNTIFS(Datos!$S:$S,"V1",Datos!$D:$D,EL3,Datos!$T:$T,$A$12))/EL4)*1000</f>
        <v>0</v>
      </c>
      <c r="EM12" s="40">
        <f>((COUNTIFS(Datos!$S:$S,"V1",Datos!$D:$D,EM3,Datos!$T:$T,$A$12))/EM4)*1000</f>
        <v>0</v>
      </c>
      <c r="EN12" s="40">
        <f>((COUNTIFS(Datos!$S:$S,"V1",Datos!$D:$D,EN3,Datos!$T:$T,$A$12))/EN4)*1000</f>
        <v>0</v>
      </c>
      <c r="EO12" s="40">
        <f>((COUNTIFS(Datos!$S:$S,"V1",Datos!$D:$D,EO3,Datos!$T:$T,$A$12))/EO4)*1000</f>
        <v>0</v>
      </c>
      <c r="EP12" s="40">
        <f>((COUNTIFS(Datos!$S:$S,"V1",Datos!$D:$D,EP3,Datos!$T:$T,$A$12))/EP4)*1000</f>
        <v>0</v>
      </c>
      <c r="EQ12" s="40">
        <f>((COUNTIFS(Datos!$S:$S,"V1",Datos!$D:$D,EQ3,Datos!$T:$T,$A$12))/EQ4)*1000</f>
        <v>0</v>
      </c>
      <c r="ER12" s="40">
        <f>((COUNTIFS(Datos!$S:$S,"V1",Datos!$D:$D,ER3,Datos!$T:$T,$A$12))/ER4)*1000</f>
        <v>0</v>
      </c>
      <c r="ES12" s="40">
        <f>((COUNTIFS(Datos!$S:$S,"V1",Datos!$D:$D,ES3,Datos!$T:$T,$A$12))/ES4)*1000</f>
        <v>0</v>
      </c>
      <c r="ET12" s="40">
        <f>((COUNTIFS(Datos!$S:$S,"V1",Datos!$D:$D,ET3,Datos!$T:$T,$A$12))/ET4)*1000</f>
        <v>0</v>
      </c>
      <c r="EU12" s="40">
        <f>((COUNTIFS(Datos!$S:$S,"V1",Datos!$D:$D,EU3,Datos!$T:$T,$A$12))/EU4)*1000</f>
        <v>0</v>
      </c>
      <c r="EV12" s="40">
        <f>((COUNTIFS(Datos!$S:$S,"V1",Datos!$D:$D,EV3,Datos!$T:$T,$A$12))/EV4)*1000</f>
        <v>0</v>
      </c>
      <c r="EW12" s="40">
        <f>((COUNTIFS(Datos!$S:$S,"V1",Datos!$D:$D,EW3,Datos!$T:$T,$A$12))/EW4)*1000</f>
        <v>0</v>
      </c>
      <c r="EX12" s="40">
        <f>((COUNTIFS(Datos!$S:$S,"V1",Datos!$D:$D,EX3,Datos!$T:$T,$A$12))/EX4)*1000</f>
        <v>0</v>
      </c>
      <c r="EY12" s="40">
        <f>((COUNTIFS(Datos!$S:$S,"V1",Datos!$D:$D,EY3,Datos!$T:$T,$A$12))/EY4)*1000</f>
        <v>0</v>
      </c>
      <c r="EZ12" s="40">
        <f>((COUNTIFS(Datos!$S:$S,"V1",Datos!$D:$D,EZ3,Datos!$T:$T,$A$12))/EZ4)*1000</f>
        <v>0</v>
      </c>
      <c r="FA12" s="40">
        <f>((COUNTIFS(Datos!$S:$S,"V1",Datos!$D:$D,FA3,Datos!$T:$T,$A$12))/FA4)*1000</f>
        <v>0</v>
      </c>
      <c r="FB12" s="40">
        <f>((COUNTIFS(Datos!$S:$S,"V1",Datos!$D:$D,FB3,Datos!$T:$T,$A$12))/FB4)*1000</f>
        <v>0</v>
      </c>
      <c r="FC12" s="40">
        <f>((COUNTIFS(Datos!$S:$S,"V1",Datos!$D:$D,FC3,Datos!$T:$T,$A$12))/FC4)*1000</f>
        <v>0</v>
      </c>
      <c r="FD12" s="40">
        <f>((COUNTIFS(Datos!$S:$S,"V1",Datos!$D:$D,FD3,Datos!$T:$T,$A$12))/FD4)*1000</f>
        <v>0</v>
      </c>
      <c r="FE12" s="40">
        <f>((COUNTIFS(Datos!$S:$S,"V1",Datos!$D:$D,FE3,Datos!$T:$T,$A$12))/FE4)*1000</f>
        <v>0</v>
      </c>
      <c r="FF12" s="40">
        <f>((COUNTIFS(Datos!$S:$S,"V1",Datos!$D:$D,FF3,Datos!$T:$T,$A$12))/FF4)*1000</f>
        <v>0</v>
      </c>
      <c r="FG12" s="40">
        <f>((COUNTIFS(Datos!$S:$S,"V1",Datos!$D:$D,FG3,Datos!$T:$T,$A$12))/FG4)*1000</f>
        <v>0</v>
      </c>
      <c r="FH12" s="40">
        <f>((COUNTIFS(Datos!$S:$S,"V1",Datos!$D:$D,FH3,Datos!$T:$T,$A$12))/FH4)*1000</f>
        <v>0</v>
      </c>
      <c r="FI12" s="40">
        <f>((COUNTIFS(Datos!$S:$S,"V1",Datos!$D:$D,FI3,Datos!$T:$T,$A$12))/FI4)*1000</f>
        <v>0</v>
      </c>
      <c r="FJ12" s="40">
        <f>((COUNTIFS(Datos!$S:$S,"V1",Datos!$D:$D,FJ3,Datos!$T:$T,$A$12))/FJ4)*1000</f>
        <v>0</v>
      </c>
      <c r="FK12" s="40">
        <f>((COUNTIFS(Datos!$S:$S,"V1",Datos!$D:$D,FK3,Datos!$T:$T,$A$12))/FK4)*1000</f>
        <v>0</v>
      </c>
      <c r="FL12" s="40">
        <f>((COUNTIFS(Datos!$S:$S,"V1",Datos!$D:$D,FL3,Datos!$T:$T,$A$12))/FL4)*1000</f>
        <v>0</v>
      </c>
      <c r="FM12" s="40"/>
      <c r="FN12" s="40"/>
      <c r="FO12" s="40"/>
      <c r="FP12" s="40">
        <f>((COUNTIFS(Datos!$S:$S,"V1",Datos!$D:$D,FP3,Datos!$T:$T,$A$12))/FP4)*1000</f>
        <v>0</v>
      </c>
      <c r="FQ12" s="40">
        <f>((COUNTIFS(Datos!$S:$S,"V1",Datos!$D:$D,FQ3,Datos!$T:$T,$A$12))/FQ4)*1000</f>
        <v>0</v>
      </c>
      <c r="FR12" s="40">
        <f>((COUNTIFS(Datos!$S:$S,"V1",Datos!$D:$D,FR3,Datos!$T:$T,$A$12))/FR4)*1000</f>
        <v>0</v>
      </c>
      <c r="FS12" s="40">
        <f>((COUNTIFS(Datos!$S:$S,"V1",Datos!$D:$D,FS3,Datos!$T:$T,$A$12))/FS4)*1000</f>
        <v>0</v>
      </c>
      <c r="FT12" s="40">
        <f>((COUNTIFS(Datos!$S:$S,"V1",Datos!$D:$D,FT3,Datos!$T:$T,$A$12))/FT4)*1000</f>
        <v>0</v>
      </c>
      <c r="FU12" s="40">
        <f>((COUNTIFS(Datos!$S:$S,"V1",Datos!$D:$D,FU3,Datos!$T:$T,$A$12))/FU4)*1000</f>
        <v>0</v>
      </c>
      <c r="FV12" s="40">
        <f>((COUNTIFS(Datos!$S:$S,"V1",Datos!$D:$D,FV3,Datos!$T:$T,$A$12))/FV4)*1000</f>
        <v>0</v>
      </c>
      <c r="FW12" s="40">
        <f>((COUNTIFS(Datos!$S:$S,"V1",Datos!$D:$D,FW3,Datos!$T:$T,$A$12))/FW4)*1000</f>
        <v>0</v>
      </c>
      <c r="FX12" s="40">
        <f>((COUNTIFS(Datos!$S:$S,"V1",Datos!$D:$D,FX3,Datos!$T:$T,$A$12))/FX4)*1000</f>
        <v>0</v>
      </c>
      <c r="FY12" s="40">
        <f>((COUNTIFS(Datos!$S:$S,"V1",Datos!$D:$D,FY3,Datos!$T:$T,$A$12))/FY4)*1000</f>
        <v>0</v>
      </c>
      <c r="FZ12" s="40">
        <f>((COUNTIFS(Datos!$S:$S,"V1",Datos!$D:$D,FZ3,Datos!$T:$T,$A$12))/FZ4)*1000</f>
        <v>0</v>
      </c>
      <c r="GA12" s="40">
        <f>((COUNTIFS(Datos!$S:$S,"V1",Datos!$D:$D,GA3,Datos!$T:$T,$A$12))/GA4)*1000</f>
        <v>0</v>
      </c>
      <c r="GB12" s="40">
        <f>((COUNTIFS(Datos!$S:$S,"V1",Datos!$D:$D,GB3,Datos!$T:$T,$A$12))/GB4)*1000</f>
        <v>0</v>
      </c>
      <c r="GC12" s="40">
        <f>((COUNTIFS(Datos!$S:$S,"V1",Datos!$D:$D,GC3,Datos!$T:$T,$A$12))/GC4)*1000</f>
        <v>0</v>
      </c>
      <c r="GD12" s="40">
        <f>((COUNTIFS(Datos!$S:$S,"V1",Datos!$D:$D,GD3,Datos!$T:$T,$A$12))/GD4)*1000</f>
        <v>0</v>
      </c>
      <c r="GE12" s="40">
        <f>((COUNTIFS(Datos!$S:$S,"V1",Datos!$D:$D,GE3,Datos!$T:$T,$A$12))/GE4)*1000</f>
        <v>0</v>
      </c>
      <c r="GF12" s="40">
        <f>((COUNTIFS(Datos!$S:$S,"V1",Datos!$D:$D,GF3,Datos!$T:$T,$A$12))/GF4)*1000</f>
        <v>0</v>
      </c>
      <c r="GG12" s="40">
        <f>((COUNTIFS(Datos!$S:$S,"V1",Datos!$D:$D,GG3,Datos!$T:$T,$A$12))/GG4)*1000</f>
        <v>0</v>
      </c>
      <c r="GH12" s="40">
        <f>((COUNTIFS(Datos!$S:$S,"V1",Datos!$D:$D,GH3,Datos!$T:$T,$A$12))/GH4)*1000</f>
        <v>0</v>
      </c>
      <c r="GI12" s="40">
        <f>((COUNTIFS(Datos!$S:$S,"V1",Datos!$D:$D,GI3,Datos!$T:$T,$A$12))/GI4)*1000</f>
        <v>0</v>
      </c>
      <c r="GJ12" s="40">
        <f>((COUNTIFS(Datos!$S:$S,"V1",Datos!$D:$D,GJ3,Datos!$T:$T,$A$12))/GJ4)*1000</f>
        <v>0</v>
      </c>
      <c r="GK12" s="40">
        <f>((COUNTIFS(Datos!$S:$S,"V1",Datos!$D:$D,GK3,Datos!$T:$T,$A$12))/GK4)*1000</f>
        <v>0</v>
      </c>
      <c r="GL12" s="40">
        <f>((COUNTIFS(Datos!$S:$S,"V1",Datos!$D:$D,GL3,Datos!$T:$T,$A$12))/GL4)*1000</f>
        <v>0</v>
      </c>
      <c r="GM12" s="40">
        <f>((COUNTIFS(Datos!$S:$S,"V1",Datos!$D:$D,GM3,Datos!$T:$T,$A$12))/GM4)*1000</f>
        <v>0</v>
      </c>
      <c r="GN12" s="40">
        <f>((COUNTIFS(Datos!$S:$S,"V1",Datos!$D:$D,GN3,Datos!$T:$T,$A$12))/GN4)*1000</f>
        <v>0</v>
      </c>
      <c r="GO12" s="40">
        <f>((COUNTIFS(Datos!$S:$S,"V1",Datos!$D:$D,GO3,Datos!$T:$T,$A$12))/GO4)*1000</f>
        <v>0</v>
      </c>
      <c r="GP12" s="40">
        <f>((COUNTIFS(Datos!$S:$S,"V1",Datos!$D:$D,GP3,Datos!$T:$T,$A$12))/GP4)*1000</f>
        <v>0</v>
      </c>
      <c r="GQ12" s="40">
        <f>((COUNTIFS(Datos!$S:$S,"V1",Datos!$D:$D,GQ3,Datos!$T:$T,$A$12))/GQ4)*1000</f>
        <v>0</v>
      </c>
      <c r="GR12" s="40">
        <f>((COUNTIFS(Datos!$S:$S,"V1",Datos!$D:$D,GR3,Datos!$T:$T,$A$12))/GR4)*1000</f>
        <v>0</v>
      </c>
      <c r="GS12" s="40">
        <f>((COUNTIFS(Datos!$S:$S,"V1",Datos!$D:$D,GS3,Datos!$T:$T,$A$12))/GS4)*1000</f>
        <v>0</v>
      </c>
      <c r="GT12" s="40">
        <f>((COUNTIFS(Datos!$S:$S,"V1",Datos!$D:$D,GT3,Datos!$T:$T,$A$12))/GT4)*1000</f>
        <v>0</v>
      </c>
      <c r="GU12" s="40">
        <f>((COUNTIFS(Datos!$S:$S,"V1",Datos!$D:$D,GU3,Datos!$T:$T,$A$12))/GU4)*1000</f>
        <v>0</v>
      </c>
      <c r="GV12" s="40">
        <f>((COUNTIFS(Datos!$S:$S,"V1",Datos!$D:$D,GV3,Datos!$T:$T,$A$12))/GV4)*1000</f>
        <v>0</v>
      </c>
      <c r="GW12" s="40">
        <f>((COUNTIFS(Datos!$S:$S,"V1",Datos!$D:$D,GW3,Datos!$T:$T,$A$12))/GW4)*1000</f>
        <v>0</v>
      </c>
      <c r="GX12" s="40">
        <f>((COUNTIFS(Datos!$S:$S,"V1",Datos!$D:$D,GX3,Datos!$T:$T,$A$12))/GX4)*1000</f>
        <v>0</v>
      </c>
      <c r="GY12" s="40">
        <f>((COUNTIFS(Datos!$S:$S,"V1",Datos!$D:$D,GY3,Datos!$T:$T,$A$12))/GY4)*1000</f>
        <v>0</v>
      </c>
      <c r="GZ12" s="40">
        <f>((COUNTIFS(Datos!$S:$S,"V1",Datos!$D:$D,GZ3,Datos!$T:$T,$A$12))/GZ4)*1000</f>
        <v>0</v>
      </c>
      <c r="HA12" s="40">
        <f>((COUNTIFS(Datos!$S:$S,"V1",Datos!$D:$D,HA3,Datos!$T:$T,$A$12))/HA4)*1000</f>
        <v>0</v>
      </c>
      <c r="HB12" s="40">
        <f>((COUNTIFS(Datos!$S:$S,"V1",Datos!$D:$D,HB3,Datos!$T:$T,$A$12))/HB4)*1000</f>
        <v>0</v>
      </c>
      <c r="HC12" s="40">
        <f>((COUNTIFS(Datos!$S:$S,"V1",Datos!$D:$D,HC3,Datos!$T:$T,$A$12))/HC4)*1000</f>
        <v>0</v>
      </c>
      <c r="HD12" s="40"/>
      <c r="HE12" s="40"/>
      <c r="HF12" s="40"/>
      <c r="HG12" s="40"/>
      <c r="HH12" s="40"/>
      <c r="HI12" s="40">
        <f>((COUNTIFS(Datos!$S:$S,"V1",Datos!$D:$D,HI3,Datos!$T:$T,$A$12))/HI4)*1000</f>
        <v>0</v>
      </c>
      <c r="HJ12" s="40">
        <f>((COUNTIFS(Datos!$S:$S,"V1",Datos!$D:$D,HJ3,Datos!$T:$T,$A$12))/HJ4)*1000</f>
        <v>0</v>
      </c>
      <c r="HK12" s="40"/>
      <c r="HL12" s="40">
        <f>((COUNTIFS(Datos!$S:$S,"V1",Datos!$D:$D,HL3,Datos!$T:$T,$A$12))/HL4)*1000</f>
        <v>0</v>
      </c>
      <c r="HM12" s="40">
        <f>((COUNTIFS(Datos!$S:$S,"V1",Datos!$D:$D,HM3,Datos!$T:$T,$A$12))/HM4)*1000</f>
        <v>0</v>
      </c>
      <c r="HN12" s="40">
        <f>((COUNTIFS(Datos!$S:$S,"V1",Datos!$D:$D,HN3,Datos!$T:$T,$A$12))/HN4)*1000</f>
        <v>0</v>
      </c>
      <c r="HO12" s="40">
        <f>((COUNTIFS(Datos!$S:$S,"V1",Datos!$D:$D,HO3,Datos!$T:$T,$A$12))/HO4)*1000</f>
        <v>0</v>
      </c>
      <c r="HP12" s="40">
        <f>((COUNTIFS(Datos!$S:$S,"V1",Datos!$D:$D,HP3,Datos!$T:$T,$A$12))/HP4)*1000</f>
        <v>0</v>
      </c>
      <c r="HQ12" s="40">
        <f>((COUNTIFS(Datos!$S:$S,"V1",Datos!$D:$D,HQ3,Datos!$T:$T,$A$12))/HQ4)*1000</f>
        <v>0</v>
      </c>
      <c r="HR12" s="40">
        <f>((COUNTIFS(Datos!$S:$S,"V1",Datos!$D:$D,HR3,Datos!$T:$T,$A$12))/HR4)*1000</f>
        <v>0</v>
      </c>
      <c r="HS12" s="40">
        <f>((COUNTIFS(Datos!$S:$S,"V1",Datos!$D:$D,HS3,Datos!$T:$T,$A$12))/HS4)*1000</f>
        <v>0</v>
      </c>
      <c r="HT12" s="40">
        <f>((COUNTIFS(Datos!$S:$S,"V1",Datos!$D:$D,HT3,Datos!$T:$T,$A$12))/HT4)*1000</f>
        <v>0</v>
      </c>
      <c r="HU12" s="40">
        <f>((COUNTIFS(Datos!$S:$S,"V1",Datos!$D:$D,HU3,Datos!$T:$T,$A$12))/HU4)*1000</f>
        <v>0</v>
      </c>
      <c r="HV12" s="40">
        <f>((COUNTIFS(Datos!$S:$S,"V1",Datos!$D:$D,HV3,Datos!$T:$T,$A$12))/HV4)*1000</f>
        <v>0</v>
      </c>
      <c r="HW12" s="40">
        <f>((COUNTIFS(Datos!$S:$S,"V1",Datos!$D:$D,HW3,Datos!$T:$T,$A$12))/HW4)*1000</f>
        <v>0</v>
      </c>
      <c r="HX12" s="40"/>
      <c r="HY12" s="40"/>
      <c r="HZ12" s="40"/>
      <c r="IA12" s="40"/>
      <c r="IB12" s="40"/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</row>
    <row r="13" spans="1:248" s="12" customFormat="1" ht="16.5" customHeight="1" x14ac:dyDescent="0.25">
      <c r="A13" s="37" t="s">
        <v>29</v>
      </c>
      <c r="B13" s="38">
        <v>0</v>
      </c>
      <c r="C13" s="38" t="s">
        <v>774</v>
      </c>
      <c r="D13" s="37">
        <f>(((COUNTIFS(Datos!$S:$S,"V1",Datos!$B:$B,D$2,Datos!$T:$T,$A13))/D$4)*1000)</f>
        <v>0</v>
      </c>
      <c r="E13" s="37">
        <f>(((COUNTIFS(Datos!$S:$S,"V1",Datos!$B:$B,E$2,Datos!$T:$T,$A13))/E$4)*1000)</f>
        <v>0</v>
      </c>
      <c r="F13" s="37">
        <f>(((COUNTIFS(Datos!$S:$S,"V1",Datos!$B:$B,F$2,Datos!$T:$T,$A13))/F$4)*1000)</f>
        <v>0</v>
      </c>
      <c r="G13" s="37">
        <f>(((COUNTIFS(Datos!$S:$S,"V1",Datos!$B:$B,G$2,Datos!$T:$T,$A13))/G$4)*1000)</f>
        <v>0</v>
      </c>
      <c r="H13" s="37">
        <f>(((COUNTIFS(Datos!$S:$S,"V1",Datos!$B:$B,H$2,Datos!$T:$T,$A13))/H$4)*1000)</f>
        <v>0</v>
      </c>
      <c r="I13" s="37">
        <f>(((COUNTIFS(Datos!$S:$S,"V1",Datos!$B:$B,I$2,Datos!$T:$T,$A13))/I$4)*1000)</f>
        <v>0</v>
      </c>
      <c r="J13" s="37">
        <f>(((COUNTIFS(Datos!$S:$S,"V1",Datos!$B:$B,J$2,Datos!$T:$T,$A13))/J$4)*1000)</f>
        <v>0</v>
      </c>
      <c r="K13" s="37">
        <f>(((COUNTIFS(Datos!$S:$S,"V1",Datos!$B:$B,K$2,Datos!$T:$T,$A13))/K$4)*1000)</f>
        <v>0</v>
      </c>
      <c r="L13" s="37">
        <f>(((COUNTIFS(Datos!$S:$S,"V1",Datos!$B:$B,L$2,Datos!$T:$T,$A13))/L$4)*1000)</f>
        <v>0</v>
      </c>
      <c r="M13" s="37">
        <f>(((COUNTIFS(Datos!$S:$S,"V1",Datos!$B:$B,M$2,Datos!$T:$T,$A13))/M$4)*1000)</f>
        <v>0</v>
      </c>
      <c r="N13" s="37">
        <f>(((COUNTIFS(Datos!$S:$S,"V1",Datos!$B:$B,N$2,Datos!$T:$T,$A13))/N$4)*1000)</f>
        <v>0</v>
      </c>
      <c r="O13" s="37"/>
      <c r="P13" s="37"/>
      <c r="Q13" s="37"/>
      <c r="R13" s="37"/>
      <c r="S13" s="37"/>
      <c r="T13" s="37"/>
      <c r="U13" s="37"/>
      <c r="V13" s="40">
        <f>((COUNTIFS(Datos!$S:$S,"V1",Datos!$C:$C,$V$3,Datos!$T:$T,'FSI V1 K%'!A13))/$V$4)*1000</f>
        <v>0</v>
      </c>
      <c r="W13" s="40"/>
      <c r="X13" s="40">
        <f>((COUNTIFS(Datos!$S:$S,"V1",Datos!$C:$C,$V$3,Datos!$T:$T,'FSI V1 K%'!D13))/$V$4)*1000</f>
        <v>0</v>
      </c>
      <c r="Y13" s="40"/>
      <c r="Z13" s="40">
        <f>((COUNTIFS(Datos!$S:$S,"V1",Datos!$C:$C,$Z$3,Datos!$T:$T,'FSI V1 K%'!A13))/$Z$4)*1000</f>
        <v>0</v>
      </c>
      <c r="AA13" s="40">
        <f>((COUNTIFS(Datos!$S:$S,"V1",Datos!$C:$C,$AA$3,Datos!$T:$T,'FSI V1 K%'!A13))/$AA$4)*1000</f>
        <v>0</v>
      </c>
      <c r="AB13" s="40">
        <f>((COUNTIFS(Datos!$S:$S,"V1",Datos!$C:$C,$AB$3,Datos!$T:$T,'FSI V1 K%'!A13))/$AB$4)*1000</f>
        <v>0</v>
      </c>
      <c r="AC13" s="40" t="e">
        <f>((COUNTIFS(Datos!$S:$S,"V1",Datos!$C:$C,$AC$3,Datos!$T:$T,'FSI V1 K%'!A13))/$AC$4)*1000</f>
        <v>#DIV/0!</v>
      </c>
      <c r="AD13" s="40">
        <f>((COUNTIFS(Datos!$S:$S,"V1",Datos!$C:$C,$AD$3,Datos!$T:$T,'FSI V1 K%'!A13))/$AD$4)*1000</f>
        <v>0</v>
      </c>
      <c r="AE13" s="40">
        <f>((COUNTIFS(Datos!$S:$S,"V1",Datos!$C:$C,$AE$3,Datos!$T:$T,'FSI V1 K%'!A13))/$AE$4)*1000</f>
        <v>0</v>
      </c>
      <c r="AF13" s="40">
        <f>((COUNTIFS(Datos!$S:$S,"V1",Datos!$C:$C,$AF$3,Datos!$T:$T,'FSI V1 K%'!A13))/$AF$4)*1000</f>
        <v>0</v>
      </c>
      <c r="AG13" s="40">
        <f>((COUNTIFS(Datos!$S:$S,"V1",Datos!$C:$C,AG$3,Datos!$T:$T,'FSI V1 K%'!$A13))/AG$4)*1000</f>
        <v>0</v>
      </c>
      <c r="AH13" s="40">
        <f>((COUNTIFS(Datos!$S:$S,"V1",Datos!$C:$C,AH$3,Datos!$T:$T,'FSI V1 K%'!$A13))/AH$4)*1000</f>
        <v>0</v>
      </c>
      <c r="AI13" s="40">
        <f>((COUNTIFS(Datos!$S:$S,"V1",Datos!$C:$C,AI$3,Datos!$T:$T,'FSI V1 K%'!$A13))/AI$4)*1000</f>
        <v>0</v>
      </c>
      <c r="AJ13" s="40">
        <f>((COUNTIFS(Datos!$S:$S,"V1",Datos!$C:$C,AJ$3,Datos!$T:$T,'FSI V1 K%'!$A13))/AJ$4)*1000</f>
        <v>0</v>
      </c>
      <c r="AK13" s="40"/>
      <c r="AL13" s="40"/>
      <c r="AM13" s="40"/>
      <c r="AN13" s="40"/>
      <c r="AO13" s="40">
        <f>((COUNTIFS(Datos!$S:$S,"V1",Datos!$C:$C,AO$3,Datos!$T:$T,'FSI V1 K%'!$A13))/AO$4)*1000</f>
        <v>0</v>
      </c>
      <c r="AP13" s="40"/>
      <c r="AQ13" s="40"/>
      <c r="AR13" s="40"/>
      <c r="AS13" s="40">
        <f>((COUNTIFS(Datos!$S:$S,"V1",Datos!$C:$C,AS$3,Datos!$T:$T,'FSI V1 K%'!$A13))/AS$4)*1000</f>
        <v>0</v>
      </c>
      <c r="AT13" s="40">
        <f>((COUNTIFS(Datos!$S:$S,"V1",Datos!$C:$C,AT$3,Datos!$T:$T,'FSI V1 K%'!$A13))/AT$4)*1000</f>
        <v>0</v>
      </c>
      <c r="AU13" s="40">
        <f>((COUNTIFS(Datos!$S:$S,"V1",Datos!$C:$C,AU$3,Datos!$T:$T,'FSI V1 K%'!$A13))/AU$4)*1000</f>
        <v>0</v>
      </c>
      <c r="AV13" s="40">
        <f>((COUNTIFS(Datos!$S:$S,"V1",Datos!$C:$C,AV$3,Datos!$T:$T,'FSI V1 K%'!$A13))/AV$4)*1000</f>
        <v>0</v>
      </c>
      <c r="AW13" s="40">
        <f>((COUNTIFS(Datos!$S:$S,"V1",Datos!$C:$C,AW$3,Datos!$T:$T,'FSI V1 K%'!$A13))/AW$4)*1000</f>
        <v>0</v>
      </c>
      <c r="AX13" s="40">
        <f>((COUNTIFS(Datos!$S:$S,"V1",Datos!$C:$C,AX$3,Datos!$T:$T,'FSI V1 K%'!$A13))/AX$4)*1000</f>
        <v>0</v>
      </c>
      <c r="AY13" s="40">
        <f>((COUNTIFS(Datos!$S:$S,"V1",Datos!$C:$C,AY$3,Datos!$T:$T,'FSI V1 K%'!$A13))/AY$4)*1000</f>
        <v>0</v>
      </c>
      <c r="AZ13" s="40">
        <f>((COUNTIFS(Datos!$S:$S,"V1",Datos!$C:$C,AZ$3,Datos!$T:$T,'FSI V1 K%'!$A13))/AZ$4)*1000</f>
        <v>0</v>
      </c>
      <c r="BA13" s="40">
        <f>((COUNTIFS(Datos!$S:$S,"V1",Datos!$C:$C,BA$3,Datos!$T:$T,'FSI V1 K%'!$A13))/BA$4)*1000</f>
        <v>0</v>
      </c>
      <c r="BB13" s="40">
        <f>((COUNTIFS(Datos!$S:$S,"V1",Datos!$C:$C,BB$3,Datos!$T:$T,'FSI V1 K%'!$A13))/BB$4)*1000</f>
        <v>0</v>
      </c>
      <c r="BC13" s="40">
        <f>((COUNTIFS(Datos!$S:$S,"V1",Datos!$C:$C,BC$3,Datos!$T:$T,'FSI V1 K%'!$A13))/BC$4)*1000</f>
        <v>0</v>
      </c>
      <c r="BD13" s="40">
        <f>((COUNTIFS(Datos!$S:$S,"V1",Datos!$C:$C,BD$3,Datos!$T:$T,'FSI V1 K%'!$A13))/BD$4)*1000</f>
        <v>0</v>
      </c>
      <c r="BE13" s="40">
        <f>((COUNTIFS(Datos!$S:$S,"V1",Datos!$C:$C,BE$3,Datos!$T:$T,'FSI V1 K%'!$A13))/BE$4)*1000</f>
        <v>0</v>
      </c>
      <c r="BF13" s="40">
        <f>((COUNTIFS(Datos!$S:$S,"V1",Datos!$C:$C,BF$3,Datos!$T:$T,'FSI V1 K%'!$A13))/BF$4)*1000</f>
        <v>0</v>
      </c>
      <c r="BG13" s="40">
        <f>((COUNTIFS(Datos!$S:$S,"V1",Datos!$C:$C,BG$3,Datos!$T:$T,'FSI V1 K%'!$A13))/BG$4)*1000</f>
        <v>0</v>
      </c>
      <c r="BH13" s="40">
        <f>((COUNTIFS(Datos!$S:$S,"V1",Datos!$C:$C,BH$3,Datos!$T:$T,'FSI V1 K%'!$A13))/BH$4)*1000</f>
        <v>0</v>
      </c>
      <c r="BI13" s="40">
        <f>((COUNTIFS(Datos!$S:$S,"V1",Datos!$C:$C,BI$3,Datos!$T:$T,'FSI V1 K%'!$A13))/BI$4)*1000</f>
        <v>0</v>
      </c>
      <c r="BJ13" s="40">
        <f>((COUNTIFS(Datos!$S:$S,"V1",Datos!$C:$C,BJ$3,Datos!$T:$T,'FSI V1 K%'!$A13))/BJ$4)*1000</f>
        <v>0</v>
      </c>
      <c r="BK13" s="40">
        <f>((COUNTIFS(Datos!$S:$S,"V1",Datos!$C:$C,BK$3,Datos!$T:$T,'FSI V1 K%'!$A13))/BK$4)*1000</f>
        <v>0</v>
      </c>
      <c r="BL13" s="40">
        <f>((COUNTIFS(Datos!$S:$S,"V1",Datos!$C:$C,BL$3,Datos!$T:$T,'FSI V1 K%'!$A13))/BL$4)*1000</f>
        <v>0</v>
      </c>
      <c r="BM13" s="40"/>
      <c r="BN13" s="40"/>
      <c r="BO13" s="40"/>
      <c r="BP13" s="41"/>
      <c r="BQ13" s="40">
        <f>((COUNTIFS(Datos!$S:$S,"V1",Datos!$D:$D,BQ3,Datos!$T:$T,$A$13))/BQ4)*1000</f>
        <v>0</v>
      </c>
      <c r="BR13" s="40">
        <f>((COUNTIFS(Datos!$S:$S,"V1",Datos!$D:$D,BR3,Datos!$T:$T,$A$13))/BR4)*1000</f>
        <v>0</v>
      </c>
      <c r="BS13" s="40">
        <f>((COUNTIFS(Datos!$S:$S,"V1",Datos!$D:$D,BS3,Datos!$T:$T,$A$13))/BS4)*1000</f>
        <v>0</v>
      </c>
      <c r="BT13" s="40">
        <f>((COUNTIFS(Datos!$S:$S,"V1",Datos!$D:$D,BT3,Datos!$T:$T,$A$13))/BT4)*1000</f>
        <v>0</v>
      </c>
      <c r="BU13" s="40"/>
      <c r="BV13" s="40">
        <f>((COUNTIFS(Datos!$S:$S,"V1",Datos!$D:$D,BV3,Datos!$T:$T,$A$13))/BV4)*1000</f>
        <v>0</v>
      </c>
      <c r="BW13" s="40">
        <f>((COUNTIFS(Datos!$S:$S,"V1",Datos!$D:$D,BW3,Datos!$T:$T,$A$13))/BW4)*1000</f>
        <v>0</v>
      </c>
      <c r="BX13" s="40">
        <f>((COUNTIFS(Datos!$S:$S,"V1",Datos!$D:$D,BX3,Datos!$T:$T,$A$13))/BX4)*1000</f>
        <v>0</v>
      </c>
      <c r="BY13" s="40">
        <f>((COUNTIFS(Datos!$S:$S,"V1",Datos!$D:$D,BY3,Datos!$T:$T,$A$13))/BY4)*1000</f>
        <v>0</v>
      </c>
      <c r="BZ13" s="40">
        <f>((COUNTIFS(Datos!$S:$S,"V1",Datos!$D:$D,BZ3,Datos!$T:$T,$A$13))/BZ4)*1000</f>
        <v>0</v>
      </c>
      <c r="CA13" s="40">
        <f>((COUNTIFS(Datos!$S:$S,"V1",Datos!$D:$D,CA3,Datos!$T:$T,$A$13))/CA4)*1000</f>
        <v>0</v>
      </c>
      <c r="CB13" s="40">
        <f>((COUNTIFS(Datos!$S:$S,"V1",Datos!$D:$D,CB3,Datos!$T:$T,$A$13))/CB4)*1000</f>
        <v>0</v>
      </c>
      <c r="CC13" s="40">
        <f>((COUNTIFS(Datos!$S:$S,"V1",Datos!$D:$D,CC3,Datos!$T:$T,$A$13))/CC4)*1000</f>
        <v>0</v>
      </c>
      <c r="CD13" s="40">
        <f>((COUNTIFS(Datos!$S:$S,"V1",Datos!$D:$D,CD3,Datos!$T:$T,$A$13))/CD4)*1000</f>
        <v>0</v>
      </c>
      <c r="CE13" s="40">
        <f>((COUNTIFS(Datos!$S:$S,"V1",Datos!$D:$D,CE3,Datos!$T:$T,$A$13))/CE4)*1000</f>
        <v>0</v>
      </c>
      <c r="CF13" s="40">
        <f>((COUNTIFS(Datos!$S:$S,"V1",Datos!$D:$D,CF3,Datos!$T:$T,$A$13))/CF4)*1000</f>
        <v>0</v>
      </c>
      <c r="CG13" s="40">
        <f>((COUNTIFS(Datos!$S:$S,"V1",Datos!$D:$D,CG3,Datos!$T:$T,$A$13))/CG4)*1000</f>
        <v>0</v>
      </c>
      <c r="CH13" s="40">
        <f>((COUNTIFS(Datos!$S:$S,"V1",Datos!$D:$D,CH3,Datos!$T:$T,$A$13))/CH4)*1000</f>
        <v>0</v>
      </c>
      <c r="CI13" s="40">
        <f>((COUNTIFS(Datos!$S:$S,"V1",Datos!$D:$D,CI3,Datos!$T:$T,$A$13))/CI4)*1000</f>
        <v>0</v>
      </c>
      <c r="CJ13" s="40">
        <f>((COUNTIFS(Datos!$S:$S,"V1",Datos!$D:$D,CJ3,Datos!$T:$T,$A$13))/CJ4)*1000</f>
        <v>0</v>
      </c>
      <c r="CK13" s="40">
        <f>((COUNTIFS(Datos!$S:$S,"V1",Datos!$D:$D,CK3,Datos!$T:$T,$A$13))/CK4)*1000</f>
        <v>0</v>
      </c>
      <c r="CL13" s="40">
        <f>((COUNTIFS(Datos!$S:$S,"V1",Datos!$D:$D,CL3,Datos!$T:$T,$A$13))/CL4)*1000</f>
        <v>0</v>
      </c>
      <c r="CM13" s="40">
        <f>((COUNTIFS(Datos!$S:$S,"V1",Datos!$D:$D,CM3,Datos!$T:$T,$A$13))/CM4)*1000</f>
        <v>0</v>
      </c>
      <c r="CN13" s="40"/>
      <c r="CO13" s="40"/>
      <c r="CP13" s="40" t="e">
        <f>((COUNTIFS(Datos!$S:$S,"V1",Datos!$D:$D,CP3,Datos!$T:$T,$A$13))/CP4)*1000</f>
        <v>#DIV/0!</v>
      </c>
      <c r="CQ13" s="40" t="e">
        <f>((COUNTIFS(Datos!$S:$S,"V1",Datos!$D:$D,CQ3,Datos!$T:$T,$A$13))/CQ4)*1000</f>
        <v>#DIV/0!</v>
      </c>
      <c r="CR13" s="40">
        <f>((COUNTIFS(Datos!$S:$S,"V1",Datos!$D:$D,CR3,Datos!$T:$T,$A$13))/CR4)*1000</f>
        <v>0</v>
      </c>
      <c r="CS13" s="40">
        <f>((COUNTIFS(Datos!$S:$S,"V1",Datos!$D:$D,CS3,Datos!$T:$T,$A$13))/CS4)*1000</f>
        <v>0</v>
      </c>
      <c r="CT13" s="40">
        <f>((COUNTIFS(Datos!$S:$S,"V1",Datos!$D:$D,CT3,Datos!$T:$T,$A$13))/CT4)*1000</f>
        <v>0</v>
      </c>
      <c r="CU13" s="40">
        <f>((COUNTIFS(Datos!$S:$S,"V1",Datos!$D:$D,CU3,Datos!$T:$T,$A$13))/CU4)*1000</f>
        <v>0</v>
      </c>
      <c r="CV13" s="40">
        <f>((COUNTIFS(Datos!$S:$S,"V1",Datos!$D:$D,CV3,Datos!$T:$T,$A$13))/CV4)*1000</f>
        <v>0</v>
      </c>
      <c r="CW13" s="40">
        <f>((COUNTIFS(Datos!$S:$S,"V1",Datos!$D:$D,CW3,Datos!$T:$T,$A$13))/CW4)*1000</f>
        <v>0</v>
      </c>
      <c r="CX13" s="40"/>
      <c r="CY13" s="40"/>
      <c r="CZ13" s="40">
        <f>((COUNTIFS(Datos!$S:$S,"V1",Datos!$D:$D,CZ3,Datos!$T:$T,$A$13))/CZ4)*1000</f>
        <v>0</v>
      </c>
      <c r="DA13" s="40">
        <f>((COUNTIFS(Datos!$S:$S,"V1",Datos!$D:$D,DA3,Datos!$T:$T,$A$13))/DA4)*1000</f>
        <v>0</v>
      </c>
      <c r="DB13" s="40">
        <f>((COUNTIFS(Datos!$S:$S,"V1",Datos!$D:$D,DB3,Datos!$T:$T,$A$13))/DB4)*1000</f>
        <v>0</v>
      </c>
      <c r="DC13" s="40">
        <f>((COUNTIFS(Datos!$S:$S,"V1",Datos!$D:$D,DC3,Datos!$T:$T,$A$13))/DC4)*1000</f>
        <v>0</v>
      </c>
      <c r="DD13" s="40">
        <f>((COUNTIFS(Datos!$S:$S,"V1",Datos!$D:$D,DD3,Datos!$T:$T,$A$13))/DD4)*1000</f>
        <v>0</v>
      </c>
      <c r="DE13" s="40">
        <f>((COUNTIFS(Datos!$S:$S,"V1",Datos!$D:$D,DE3,Datos!$T:$T,$A$13))/DE4)*1000</f>
        <v>0</v>
      </c>
      <c r="DF13" s="40"/>
      <c r="DG13" s="40"/>
      <c r="DH13" s="40"/>
      <c r="DI13" s="40"/>
      <c r="DJ13" s="40">
        <f>((COUNTIFS(Datos!$S:$S,"V1",Datos!$D:$D,DJ3,Datos!$T:$T,$A$13))/DJ4)*1000</f>
        <v>0</v>
      </c>
      <c r="DK13" s="40">
        <f>((COUNTIFS(Datos!$S:$S,"V1",Datos!$D:$D,DK3,Datos!$T:$T,$A$13))/DK4)*1000</f>
        <v>0</v>
      </c>
      <c r="DL13" s="40">
        <f>((COUNTIFS(Datos!$S:$S,"V1",Datos!$D:$D,DL3,Datos!$T:$T,$A$13))/DL4)*1000</f>
        <v>0</v>
      </c>
      <c r="DM13" s="40">
        <f>((COUNTIFS(Datos!$S:$S,"V1",Datos!$D:$D,DM3,Datos!$T:$T,$A$13))/DM4)*1000</f>
        <v>0</v>
      </c>
      <c r="DN13" s="40">
        <f>((COUNTIFS(Datos!$S:$S,"V1",Datos!$D:$D,DN3,Datos!$T:$T,$A$13))/DN4)*1000</f>
        <v>0</v>
      </c>
      <c r="DO13" s="40">
        <f>((COUNTIFS(Datos!$S:$S,"V1",Datos!$D:$D,DO3,Datos!$T:$T,$A$13))/DO4)*1000</f>
        <v>0</v>
      </c>
      <c r="DP13" s="40">
        <f>((COUNTIFS(Datos!$S:$S,"V1",Datos!$D:$D,DP3,Datos!$T:$T,$A$13))/DP4)*1000</f>
        <v>0</v>
      </c>
      <c r="DQ13" s="40">
        <f>((COUNTIFS(Datos!$S:$S,"V1",Datos!$D:$D,DQ3,Datos!$T:$T,$A$13))/DQ4)*1000</f>
        <v>0</v>
      </c>
      <c r="DR13" s="40">
        <f>((COUNTIFS(Datos!$S:$S,"V1",Datos!$D:$D,DR3,Datos!$T:$T,$A$13))/DR4)*1000</f>
        <v>0</v>
      </c>
      <c r="DS13" s="40">
        <f>((COUNTIFS(Datos!$S:$S,"V1",Datos!$D:$D,DS3,Datos!$T:$T,$A$13))/DS4)*1000</f>
        <v>0</v>
      </c>
      <c r="DT13" s="40">
        <f>((COUNTIFS(Datos!$S:$S,"V1",Datos!$D:$D,DT3,Datos!$T:$T,$A$13))/DT4)*1000</f>
        <v>0</v>
      </c>
      <c r="DU13" s="40">
        <f>((COUNTIFS(Datos!$S:$S,"V1",Datos!$D:$D,DU3,Datos!$T:$T,$A$13))/DU4)*1000</f>
        <v>0</v>
      </c>
      <c r="DV13" s="40">
        <f>((COUNTIFS(Datos!$S:$S,"V1",Datos!$D:$D,DV3,Datos!$T:$T,$A$13))/DV4)*1000</f>
        <v>0</v>
      </c>
      <c r="DW13" s="40">
        <f>((COUNTIFS(Datos!$S:$S,"V1",Datos!$D:$D,DW3,Datos!$T:$T,$A$13))/DW4)*1000</f>
        <v>0</v>
      </c>
      <c r="DX13" s="40"/>
      <c r="DY13" s="40">
        <f>((COUNTIFS(Datos!$S:$S,"V1",Datos!$D:$D,DY3,Datos!$T:$T,$A$13))/DY4)*1000</f>
        <v>0</v>
      </c>
      <c r="DZ13" s="40">
        <f>((COUNTIFS(Datos!$S:$S,"V1",Datos!$D:$D,DZ3,Datos!$T:$T,$A$13))/DZ4)*1000</f>
        <v>0</v>
      </c>
      <c r="EA13" s="40">
        <f>((COUNTIFS(Datos!$S:$S,"V1",Datos!$D:$D,EA3,Datos!$T:$T,$A$13))/EA4)*1000</f>
        <v>0</v>
      </c>
      <c r="EB13" s="40">
        <f>((COUNTIFS(Datos!$S:$S,"V1",Datos!$D:$D,EB3,Datos!$T:$T,$A$13))/EB4)*1000</f>
        <v>0</v>
      </c>
      <c r="EC13" s="40">
        <f>((COUNTIFS(Datos!$S:$S,"V1",Datos!$D:$D,EC3,Datos!$T:$T,$A$13))/EC4)*1000</f>
        <v>0</v>
      </c>
      <c r="ED13" s="40">
        <f>((COUNTIFS(Datos!$S:$S,"V1",Datos!$D:$D,ED3,Datos!$T:$T,$A$13))/ED4)*1000</f>
        <v>0</v>
      </c>
      <c r="EE13" s="40">
        <f>((COUNTIFS(Datos!$S:$S,"V1",Datos!$D:$D,EE3,Datos!$T:$T,$A$13))/EE4)*1000</f>
        <v>0</v>
      </c>
      <c r="EF13" s="40">
        <f>((COUNTIFS(Datos!$S:$S,"V1",Datos!$D:$D,EF3,Datos!$T:$T,$A$13))/EF4)*1000</f>
        <v>0</v>
      </c>
      <c r="EG13" s="40">
        <f>((COUNTIFS(Datos!$S:$S,"V1",Datos!$D:$D,EG3,Datos!$T:$T,$A$13))/EG4)*1000</f>
        <v>0</v>
      </c>
      <c r="EH13" s="40">
        <f>((COUNTIFS(Datos!$S:$S,"V1",Datos!$D:$D,EH3,Datos!$T:$T,$A$13))/EH4)*1000</f>
        <v>0</v>
      </c>
      <c r="EI13" s="40">
        <f>((COUNTIFS(Datos!$S:$S,"V1",Datos!$D:$D,EI3,Datos!$T:$T,$A$13))/EI4)*1000</f>
        <v>0</v>
      </c>
      <c r="EJ13" s="40">
        <f>((COUNTIFS(Datos!$S:$S,"V1",Datos!$D:$D,EJ3,Datos!$T:$T,$A$13))/EJ4)*1000</f>
        <v>0</v>
      </c>
      <c r="EK13" s="40">
        <f>((COUNTIFS(Datos!$S:$S,"V1",Datos!$D:$D,EK3,Datos!$T:$T,$A$13))/EK4)*1000</f>
        <v>0</v>
      </c>
      <c r="EL13" s="40">
        <f>((COUNTIFS(Datos!$S:$S,"V1",Datos!$D:$D,EL3,Datos!$T:$T,$A$13))/EL4)*1000</f>
        <v>0</v>
      </c>
      <c r="EM13" s="40">
        <f>((COUNTIFS(Datos!$S:$S,"V1",Datos!$D:$D,EM3,Datos!$T:$T,$A$13))/EM4)*1000</f>
        <v>0</v>
      </c>
      <c r="EN13" s="40">
        <f>((COUNTIFS(Datos!$S:$S,"V1",Datos!$D:$D,EN3,Datos!$T:$T,$A$13))/EN4)*1000</f>
        <v>0</v>
      </c>
      <c r="EO13" s="40">
        <f>((COUNTIFS(Datos!$S:$S,"V1",Datos!$D:$D,EO3,Datos!$T:$T,$A$13))/EO4)*1000</f>
        <v>0</v>
      </c>
      <c r="EP13" s="40">
        <f>((COUNTIFS(Datos!$S:$S,"V1",Datos!$D:$D,EP3,Datos!$T:$T,$A$13))/EP4)*1000</f>
        <v>0</v>
      </c>
      <c r="EQ13" s="40">
        <f>((COUNTIFS(Datos!$S:$S,"V1",Datos!$D:$D,EQ3,Datos!$T:$T,$A$13))/EQ4)*1000</f>
        <v>0</v>
      </c>
      <c r="ER13" s="40">
        <f>((COUNTIFS(Datos!$S:$S,"V1",Datos!$D:$D,ER3,Datos!$T:$T,$A$13))/ER4)*1000</f>
        <v>0</v>
      </c>
      <c r="ES13" s="40">
        <f>((COUNTIFS(Datos!$S:$S,"V1",Datos!$D:$D,ES3,Datos!$T:$T,$A$13))/ES4)*1000</f>
        <v>0</v>
      </c>
      <c r="ET13" s="40">
        <f>((COUNTIFS(Datos!$S:$S,"V1",Datos!$D:$D,ET3,Datos!$T:$T,$A$13))/ET4)*1000</f>
        <v>0</v>
      </c>
      <c r="EU13" s="40">
        <f>((COUNTIFS(Datos!$S:$S,"V1",Datos!$D:$D,EU3,Datos!$T:$T,$A$13))/EU4)*1000</f>
        <v>0</v>
      </c>
      <c r="EV13" s="40">
        <f>((COUNTIFS(Datos!$S:$S,"V1",Datos!$D:$D,EV3,Datos!$T:$T,$A$13))/EV4)*1000</f>
        <v>0</v>
      </c>
      <c r="EW13" s="40">
        <f>((COUNTIFS(Datos!$S:$S,"V1",Datos!$D:$D,EW3,Datos!$T:$T,$A$13))/EW4)*1000</f>
        <v>0</v>
      </c>
      <c r="EX13" s="40">
        <f>((COUNTIFS(Datos!$S:$S,"V1",Datos!$D:$D,EX3,Datos!$T:$T,$A$13))/EX4)*1000</f>
        <v>0</v>
      </c>
      <c r="EY13" s="40">
        <f>((COUNTIFS(Datos!$S:$S,"V1",Datos!$D:$D,EY3,Datos!$T:$T,$A$13))/EY4)*1000</f>
        <v>0</v>
      </c>
      <c r="EZ13" s="40">
        <f>((COUNTIFS(Datos!$S:$S,"V1",Datos!$D:$D,EZ3,Datos!$T:$T,$A$13))/EZ4)*1000</f>
        <v>0</v>
      </c>
      <c r="FA13" s="40">
        <f>((COUNTIFS(Datos!$S:$S,"V1",Datos!$D:$D,FA3,Datos!$T:$T,$A$13))/FA4)*1000</f>
        <v>0</v>
      </c>
      <c r="FB13" s="40">
        <f>((COUNTIFS(Datos!$S:$S,"V1",Datos!$D:$D,FB3,Datos!$T:$T,$A$13))/FB4)*1000</f>
        <v>0</v>
      </c>
      <c r="FC13" s="40">
        <f>((COUNTIFS(Datos!$S:$S,"V1",Datos!$D:$D,FC3,Datos!$T:$T,$A$13))/FC4)*1000</f>
        <v>0</v>
      </c>
      <c r="FD13" s="40">
        <f>((COUNTIFS(Datos!$S:$S,"V1",Datos!$D:$D,FD3,Datos!$T:$T,$A$13))/FD4)*1000</f>
        <v>0</v>
      </c>
      <c r="FE13" s="40">
        <f>((COUNTIFS(Datos!$S:$S,"V1",Datos!$D:$D,FE3,Datos!$T:$T,$A$13))/FE4)*1000</f>
        <v>0</v>
      </c>
      <c r="FF13" s="40">
        <f>((COUNTIFS(Datos!$S:$S,"V1",Datos!$D:$D,FF3,Datos!$T:$T,$A$13))/FF4)*1000</f>
        <v>0</v>
      </c>
      <c r="FG13" s="40">
        <f>((COUNTIFS(Datos!$S:$S,"V1",Datos!$D:$D,FG3,Datos!$T:$T,$A$13))/FG4)*1000</f>
        <v>0</v>
      </c>
      <c r="FH13" s="40">
        <f>((COUNTIFS(Datos!$S:$S,"V1",Datos!$D:$D,FH3,Datos!$T:$T,$A$13))/FH4)*1000</f>
        <v>0</v>
      </c>
      <c r="FI13" s="40">
        <f>((COUNTIFS(Datos!$S:$S,"V1",Datos!$D:$D,FI3,Datos!$T:$T,$A$13))/FI4)*1000</f>
        <v>0</v>
      </c>
      <c r="FJ13" s="40">
        <f>((COUNTIFS(Datos!$S:$S,"V1",Datos!$D:$D,FJ3,Datos!$T:$T,$A$13))/FJ4)*1000</f>
        <v>0</v>
      </c>
      <c r="FK13" s="40">
        <f>((COUNTIFS(Datos!$S:$S,"V1",Datos!$D:$D,FK3,Datos!$T:$T,$A$13))/FK4)*1000</f>
        <v>0</v>
      </c>
      <c r="FL13" s="40">
        <f>((COUNTIFS(Datos!$S:$S,"V1",Datos!$D:$D,FL3,Datos!$T:$T,$A$13))/FL4)*1000</f>
        <v>0</v>
      </c>
      <c r="FM13" s="40"/>
      <c r="FN13" s="40"/>
      <c r="FO13" s="40"/>
      <c r="FP13" s="40">
        <f>((COUNTIFS(Datos!$S:$S,"V1",Datos!$D:$D,FP3,Datos!$T:$T,$A$13))/FP4)*1000</f>
        <v>0</v>
      </c>
      <c r="FQ13" s="40">
        <f>((COUNTIFS(Datos!$S:$S,"V1",Datos!$D:$D,FQ3,Datos!$T:$T,$A$13))/FQ4)*1000</f>
        <v>0</v>
      </c>
      <c r="FR13" s="40">
        <f>((COUNTIFS(Datos!$S:$S,"V1",Datos!$D:$D,FR3,Datos!$T:$T,$A$13))/FR4)*1000</f>
        <v>0</v>
      </c>
      <c r="FS13" s="40">
        <f>((COUNTIFS(Datos!$S:$S,"V1",Datos!$D:$D,FS3,Datos!$T:$T,$A$13))/FS4)*1000</f>
        <v>0</v>
      </c>
      <c r="FT13" s="40">
        <f>((COUNTIFS(Datos!$S:$S,"V1",Datos!$D:$D,FT3,Datos!$T:$T,$A$13))/FT4)*1000</f>
        <v>0</v>
      </c>
      <c r="FU13" s="40">
        <f>((COUNTIFS(Datos!$S:$S,"V1",Datos!$D:$D,FU3,Datos!$T:$T,$A$13))/FU4)*1000</f>
        <v>0</v>
      </c>
      <c r="FV13" s="40">
        <f>((COUNTIFS(Datos!$S:$S,"V1",Datos!$D:$D,FV3,Datos!$T:$T,$A$13))/FV4)*1000</f>
        <v>0</v>
      </c>
      <c r="FW13" s="40">
        <f>((COUNTIFS(Datos!$S:$S,"V1",Datos!$D:$D,FW3,Datos!$T:$T,$A$13))/FW4)*1000</f>
        <v>0</v>
      </c>
      <c r="FX13" s="40">
        <f>((COUNTIFS(Datos!$S:$S,"V1",Datos!$D:$D,FX3,Datos!$T:$T,$A$13))/FX4)*1000</f>
        <v>0</v>
      </c>
      <c r="FY13" s="40">
        <f>((COUNTIFS(Datos!$S:$S,"V1",Datos!$D:$D,FY3,Datos!$T:$T,$A$13))/FY4)*1000</f>
        <v>0</v>
      </c>
      <c r="FZ13" s="40">
        <f>((COUNTIFS(Datos!$S:$S,"V1",Datos!$D:$D,FZ3,Datos!$T:$T,$A$13))/FZ4)*1000</f>
        <v>0</v>
      </c>
      <c r="GA13" s="40">
        <f>((COUNTIFS(Datos!$S:$S,"V1",Datos!$D:$D,GA3,Datos!$T:$T,$A$13))/GA4)*1000</f>
        <v>0</v>
      </c>
      <c r="GB13" s="40">
        <f>((COUNTIFS(Datos!$S:$S,"V1",Datos!$D:$D,GB3,Datos!$T:$T,$A$13))/GB4)*1000</f>
        <v>0</v>
      </c>
      <c r="GC13" s="40">
        <f>((COUNTIFS(Datos!$S:$S,"V1",Datos!$D:$D,GC3,Datos!$T:$T,$A$13))/GC4)*1000</f>
        <v>0</v>
      </c>
      <c r="GD13" s="40">
        <f>((COUNTIFS(Datos!$S:$S,"V1",Datos!$D:$D,GD3,Datos!$T:$T,$A$13))/GD4)*1000</f>
        <v>0</v>
      </c>
      <c r="GE13" s="40">
        <f>((COUNTIFS(Datos!$S:$S,"V1",Datos!$D:$D,GE3,Datos!$T:$T,$A$13))/GE4)*1000</f>
        <v>0</v>
      </c>
      <c r="GF13" s="40">
        <f>((COUNTIFS(Datos!$S:$S,"V1",Datos!$D:$D,GF3,Datos!$T:$T,$A$13))/GF4)*1000</f>
        <v>0</v>
      </c>
      <c r="GG13" s="40">
        <f>((COUNTIFS(Datos!$S:$S,"V1",Datos!$D:$D,GG3,Datos!$T:$T,$A$13))/GG4)*1000</f>
        <v>0</v>
      </c>
      <c r="GH13" s="40">
        <f>((COUNTIFS(Datos!$S:$S,"V1",Datos!$D:$D,GH3,Datos!$T:$T,$A$13))/GH4)*1000</f>
        <v>0</v>
      </c>
      <c r="GI13" s="40">
        <f>((COUNTIFS(Datos!$S:$S,"V1",Datos!$D:$D,GI3,Datos!$T:$T,$A$13))/GI4)*1000</f>
        <v>0</v>
      </c>
      <c r="GJ13" s="40">
        <f>((COUNTIFS(Datos!$S:$S,"V1",Datos!$D:$D,GJ3,Datos!$T:$T,$A$13))/GJ4)*1000</f>
        <v>0</v>
      </c>
      <c r="GK13" s="40">
        <f>((COUNTIFS(Datos!$S:$S,"V1",Datos!$D:$D,GK3,Datos!$T:$T,$A$13))/GK4)*1000</f>
        <v>0</v>
      </c>
      <c r="GL13" s="40">
        <f>((COUNTIFS(Datos!$S:$S,"V1",Datos!$D:$D,GL3,Datos!$T:$T,$A$13))/GL4)*1000</f>
        <v>0</v>
      </c>
      <c r="GM13" s="40">
        <f>((COUNTIFS(Datos!$S:$S,"V1",Datos!$D:$D,GM3,Datos!$T:$T,$A$13))/GM4)*1000</f>
        <v>0</v>
      </c>
      <c r="GN13" s="40">
        <f>((COUNTIFS(Datos!$S:$S,"V1",Datos!$D:$D,GN3,Datos!$T:$T,$A$13))/GN4)*1000</f>
        <v>0</v>
      </c>
      <c r="GO13" s="40">
        <f>((COUNTIFS(Datos!$S:$S,"V1",Datos!$D:$D,GO3,Datos!$T:$T,$A$13))/GO4)*1000</f>
        <v>0</v>
      </c>
      <c r="GP13" s="40">
        <f>((COUNTIFS(Datos!$S:$S,"V1",Datos!$D:$D,GP3,Datos!$T:$T,$A$13))/GP4)*1000</f>
        <v>0</v>
      </c>
      <c r="GQ13" s="40">
        <f>((COUNTIFS(Datos!$S:$S,"V1",Datos!$D:$D,GQ3,Datos!$T:$T,$A$13))/GQ4)*1000</f>
        <v>0</v>
      </c>
      <c r="GR13" s="40">
        <f>((COUNTIFS(Datos!$S:$S,"V1",Datos!$D:$D,GR3,Datos!$T:$T,$A$13))/GR4)*1000</f>
        <v>0</v>
      </c>
      <c r="GS13" s="40">
        <f>((COUNTIFS(Datos!$S:$S,"V1",Datos!$D:$D,GS3,Datos!$T:$T,$A$13))/GS4)*1000</f>
        <v>0</v>
      </c>
      <c r="GT13" s="40">
        <f>((COUNTIFS(Datos!$S:$S,"V1",Datos!$D:$D,GT3,Datos!$T:$T,$A$13))/GT4)*1000</f>
        <v>0</v>
      </c>
      <c r="GU13" s="40">
        <f>((COUNTIFS(Datos!$S:$S,"V1",Datos!$D:$D,GU3,Datos!$T:$T,$A$13))/GU4)*1000</f>
        <v>0</v>
      </c>
      <c r="GV13" s="40">
        <f>((COUNTIFS(Datos!$S:$S,"V1",Datos!$D:$D,GV3,Datos!$T:$T,$A$13))/GV4)*1000</f>
        <v>0</v>
      </c>
      <c r="GW13" s="40">
        <f>((COUNTIFS(Datos!$S:$S,"V1",Datos!$D:$D,GW3,Datos!$T:$T,$A$13))/GW4)*1000</f>
        <v>0</v>
      </c>
      <c r="GX13" s="40">
        <f>((COUNTIFS(Datos!$S:$S,"V1",Datos!$D:$D,GX3,Datos!$T:$T,$A$13))/GX4)*1000</f>
        <v>0</v>
      </c>
      <c r="GY13" s="40">
        <f>((COUNTIFS(Datos!$S:$S,"V1",Datos!$D:$D,GY3,Datos!$T:$T,$A$13))/GY4)*1000</f>
        <v>0</v>
      </c>
      <c r="GZ13" s="40">
        <f>((COUNTIFS(Datos!$S:$S,"V1",Datos!$D:$D,GZ3,Datos!$T:$T,$A$13))/GZ4)*1000</f>
        <v>0</v>
      </c>
      <c r="HA13" s="40">
        <f>((COUNTIFS(Datos!$S:$S,"V1",Datos!$D:$D,HA3,Datos!$T:$T,$A$13))/HA4)*1000</f>
        <v>0</v>
      </c>
      <c r="HB13" s="40">
        <f>((COUNTIFS(Datos!$S:$S,"V1",Datos!$D:$D,HB3,Datos!$T:$T,$A$13))/HB4)*1000</f>
        <v>0</v>
      </c>
      <c r="HC13" s="40">
        <f>((COUNTIFS(Datos!$S:$S,"V1",Datos!$D:$D,HC3,Datos!$T:$T,$A$13))/HC4)*1000</f>
        <v>0</v>
      </c>
      <c r="HD13" s="40"/>
      <c r="HE13" s="40"/>
      <c r="HF13" s="40"/>
      <c r="HG13" s="40"/>
      <c r="HH13" s="40"/>
      <c r="HI13" s="40">
        <f>((COUNTIFS(Datos!$S:$S,"V1",Datos!$D:$D,HI3,Datos!$T:$T,$A$13))/HI4)*1000</f>
        <v>0</v>
      </c>
      <c r="HJ13" s="40">
        <f>((COUNTIFS(Datos!$S:$S,"V1",Datos!$D:$D,HJ3,Datos!$T:$T,$A$13))/HJ4)*1000</f>
        <v>0</v>
      </c>
      <c r="HK13" s="40"/>
      <c r="HL13" s="40">
        <f>((COUNTIFS(Datos!$S:$S,"V1",Datos!$D:$D,HL3,Datos!$T:$T,$A$13))/HL4)*1000</f>
        <v>0</v>
      </c>
      <c r="HM13" s="40">
        <f>((COUNTIFS(Datos!$S:$S,"V1",Datos!$D:$D,HM3,Datos!$T:$T,$A$13))/HM4)*1000</f>
        <v>0</v>
      </c>
      <c r="HN13" s="40">
        <f>((COUNTIFS(Datos!$S:$S,"V1",Datos!$D:$D,HN3,Datos!$T:$T,$A$13))/HN4)*1000</f>
        <v>0</v>
      </c>
      <c r="HO13" s="40">
        <f>((COUNTIFS(Datos!$S:$S,"V1",Datos!$D:$D,HO3,Datos!$T:$T,$A$13))/HO4)*1000</f>
        <v>0</v>
      </c>
      <c r="HP13" s="40">
        <f>((COUNTIFS(Datos!$S:$S,"V1",Datos!$D:$D,HP3,Datos!$T:$T,$A$13))/HP4)*1000</f>
        <v>0</v>
      </c>
      <c r="HQ13" s="40">
        <f>((COUNTIFS(Datos!$S:$S,"V1",Datos!$D:$D,HQ3,Datos!$T:$T,$A$13))/HQ4)*1000</f>
        <v>0</v>
      </c>
      <c r="HR13" s="40">
        <f>((COUNTIFS(Datos!$S:$S,"V1",Datos!$D:$D,HR3,Datos!$T:$T,$A$13))/HR4)*1000</f>
        <v>0</v>
      </c>
      <c r="HS13" s="40">
        <f>((COUNTIFS(Datos!$S:$S,"V1",Datos!$D:$D,HS3,Datos!$T:$T,$A$13))/HS4)*1000</f>
        <v>0</v>
      </c>
      <c r="HT13" s="40">
        <f>((COUNTIFS(Datos!$S:$S,"V1",Datos!$D:$D,HT3,Datos!$T:$T,$A$13))/HT4)*1000</f>
        <v>0</v>
      </c>
      <c r="HU13" s="40">
        <f>((COUNTIFS(Datos!$S:$S,"V1",Datos!$D:$D,HU3,Datos!$T:$T,$A$13))/HU4)*1000</f>
        <v>0</v>
      </c>
      <c r="HV13" s="40">
        <f>((COUNTIFS(Datos!$S:$S,"V1",Datos!$D:$D,HV3,Datos!$T:$T,$A$13))/HV4)*1000</f>
        <v>0</v>
      </c>
      <c r="HW13" s="40">
        <f>((COUNTIFS(Datos!$S:$S,"V1",Datos!$D:$D,HW3,Datos!$T:$T,$A$13))/HW4)*1000</f>
        <v>0</v>
      </c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</row>
    <row r="14" spans="1:248" s="12" customFormat="1" ht="16.5" customHeight="1" x14ac:dyDescent="0.25">
      <c r="A14" s="37" t="s">
        <v>28</v>
      </c>
      <c r="B14" s="38">
        <v>0</v>
      </c>
      <c r="C14" s="38" t="s">
        <v>774</v>
      </c>
      <c r="D14" s="37">
        <f>(((COUNTIFS(Datos!$S:$S,"V1",Datos!$B:$B,D$2,Datos!$T:$T,$A14))/D$4)*1000)</f>
        <v>0</v>
      </c>
      <c r="E14" s="37">
        <f>(((COUNTIFS(Datos!$S:$S,"V1",Datos!$B:$B,E$2,Datos!$T:$T,$A14))/E$4)*1000)</f>
        <v>0</v>
      </c>
      <c r="F14" s="37">
        <f>(((COUNTIFS(Datos!$S:$S,"V1",Datos!$B:$B,F$2,Datos!$T:$T,$A14))/F$4)*1000)</f>
        <v>0</v>
      </c>
      <c r="G14" s="37">
        <f>(((COUNTIFS(Datos!$S:$S,"V1",Datos!$B:$B,G$2,Datos!$T:$T,$A14))/G$4)*1000)</f>
        <v>0</v>
      </c>
      <c r="H14" s="37">
        <f>(((COUNTIFS(Datos!$S:$S,"V1",Datos!$B:$B,H$2,Datos!$T:$T,$A14))/H$4)*1000)</f>
        <v>0</v>
      </c>
      <c r="I14" s="37">
        <f>(((COUNTIFS(Datos!$S:$S,"V1",Datos!$B:$B,I$2,Datos!$T:$T,$A14))/I$4)*1000)</f>
        <v>0</v>
      </c>
      <c r="J14" s="37">
        <f>(((COUNTIFS(Datos!$S:$S,"V1",Datos!$B:$B,J$2,Datos!$T:$T,$A14))/J$4)*1000)</f>
        <v>0</v>
      </c>
      <c r="K14" s="37">
        <f>(((COUNTIFS(Datos!$S:$S,"V1",Datos!$B:$B,K$2,Datos!$T:$T,$A14))/K$4)*1000)</f>
        <v>0</v>
      </c>
      <c r="L14" s="37">
        <f>(((COUNTIFS(Datos!$S:$S,"V1",Datos!$B:$B,L$2,Datos!$T:$T,$A14))/L$4)*1000)</f>
        <v>0</v>
      </c>
      <c r="M14" s="37">
        <f>(((COUNTIFS(Datos!$S:$S,"V1",Datos!$B:$B,M$2,Datos!$T:$T,$A14))/M$4)*1000)</f>
        <v>0</v>
      </c>
      <c r="N14" s="37">
        <f>(((COUNTIFS(Datos!$S:$S,"V1",Datos!$B:$B,N$2,Datos!$T:$T,$A14))/N$4)*1000)</f>
        <v>0</v>
      </c>
      <c r="O14" s="37"/>
      <c r="P14" s="37"/>
      <c r="Q14" s="37"/>
      <c r="R14" s="37"/>
      <c r="S14" s="37"/>
      <c r="T14" s="37"/>
      <c r="U14" s="37"/>
      <c r="V14" s="40">
        <f>((COUNTIFS(Datos!$S:$S,"V1",Datos!$C:$C,$V$3,Datos!$T:$T,'FSI V1 K%'!A14))/$V$4)*1000</f>
        <v>0</v>
      </c>
      <c r="W14" s="40"/>
      <c r="X14" s="40">
        <f>((COUNTIFS(Datos!$S:$S,"V1",Datos!$C:$C,$V$3,Datos!$T:$T,'FSI V1 K%'!D14))/$V$4)*1000</f>
        <v>0</v>
      </c>
      <c r="Y14" s="40"/>
      <c r="Z14" s="40">
        <f>((COUNTIFS(Datos!$S:$S,"V1",Datos!$C:$C,$Z$3,Datos!$T:$T,'FSI V1 K%'!A14))/$Z$4)*1000</f>
        <v>0</v>
      </c>
      <c r="AA14" s="40">
        <f>((COUNTIFS(Datos!$S:$S,"V1",Datos!$C:$C,$AA$3,Datos!$T:$T,'FSI V1 K%'!A14))/$AA$4)*1000</f>
        <v>0</v>
      </c>
      <c r="AB14" s="40">
        <f>((COUNTIFS(Datos!$S:$S,"V1",Datos!$C:$C,$AB$3,Datos!$T:$T,'FSI V1 K%'!A14))/$AB$4)*1000</f>
        <v>0</v>
      </c>
      <c r="AC14" s="40" t="e">
        <f>((COUNTIFS(Datos!$S:$S,"V1",Datos!$C:$C,$AC$3,Datos!$T:$T,'FSI V1 K%'!A14))/$AC$4)*1000</f>
        <v>#DIV/0!</v>
      </c>
      <c r="AD14" s="40">
        <f>((COUNTIFS(Datos!$S:$S,"V1",Datos!$C:$C,$AD$3,Datos!$T:$T,'FSI V1 K%'!A14))/$AD$4)*1000</f>
        <v>0</v>
      </c>
      <c r="AE14" s="40">
        <f>((COUNTIFS(Datos!$S:$S,"V1",Datos!$C:$C,$AE$3,Datos!$T:$T,'FSI V1 K%'!A14))/$AE$4)*1000</f>
        <v>0</v>
      </c>
      <c r="AF14" s="40">
        <f>((COUNTIFS(Datos!$S:$S,"V1",Datos!$C:$C,$AF$3,Datos!$T:$T,'FSI V1 K%'!A14))/$AF$4)*1000</f>
        <v>0</v>
      </c>
      <c r="AG14" s="40">
        <f>((COUNTIFS(Datos!$S:$S,"V1",Datos!$C:$C,AG$3,Datos!$T:$T,'FSI V1 K%'!$A14))/AG$4)*1000</f>
        <v>0</v>
      </c>
      <c r="AH14" s="40">
        <f>((COUNTIFS(Datos!$S:$S,"V1",Datos!$C:$C,AH$3,Datos!$T:$T,'FSI V1 K%'!$A14))/AH$4)*1000</f>
        <v>0</v>
      </c>
      <c r="AI14" s="40">
        <f>((COUNTIFS(Datos!$S:$S,"V1",Datos!$C:$C,AI$3,Datos!$T:$T,'FSI V1 K%'!$A14))/AI$4)*1000</f>
        <v>0</v>
      </c>
      <c r="AJ14" s="40">
        <f>((COUNTIFS(Datos!$S:$S,"V1",Datos!$C:$C,AJ$3,Datos!$T:$T,'FSI V1 K%'!$A14))/AJ$4)*1000</f>
        <v>0</v>
      </c>
      <c r="AK14" s="40"/>
      <c r="AL14" s="40"/>
      <c r="AM14" s="40"/>
      <c r="AN14" s="40"/>
      <c r="AO14" s="40">
        <f>((COUNTIFS(Datos!$S:$S,"V1",Datos!$C:$C,AO$3,Datos!$T:$T,'FSI V1 K%'!$A14))/AO$4)*1000</f>
        <v>0</v>
      </c>
      <c r="AP14" s="40"/>
      <c r="AQ14" s="40"/>
      <c r="AR14" s="40"/>
      <c r="AS14" s="40">
        <f>((COUNTIFS(Datos!$S:$S,"V1",Datos!$C:$C,AS$3,Datos!$T:$T,'FSI V1 K%'!$A14))/AS$4)*1000</f>
        <v>0</v>
      </c>
      <c r="AT14" s="40">
        <f>((COUNTIFS(Datos!$S:$S,"V1",Datos!$C:$C,AT$3,Datos!$T:$T,'FSI V1 K%'!$A14))/AT$4)*1000</f>
        <v>0</v>
      </c>
      <c r="AU14" s="40">
        <f>((COUNTIFS(Datos!$S:$S,"V1",Datos!$C:$C,AU$3,Datos!$T:$T,'FSI V1 K%'!$A14))/AU$4)*1000</f>
        <v>0</v>
      </c>
      <c r="AV14" s="40">
        <f>((COUNTIFS(Datos!$S:$S,"V1",Datos!$C:$C,AV$3,Datos!$T:$T,'FSI V1 K%'!$A14))/AV$4)*1000</f>
        <v>0</v>
      </c>
      <c r="AW14" s="40">
        <f>((COUNTIFS(Datos!$S:$S,"V1",Datos!$C:$C,AW$3,Datos!$T:$T,'FSI V1 K%'!$A14))/AW$4)*1000</f>
        <v>0</v>
      </c>
      <c r="AX14" s="40">
        <f>((COUNTIFS(Datos!$S:$S,"V1",Datos!$C:$C,AX$3,Datos!$T:$T,'FSI V1 K%'!$A14))/AX$4)*1000</f>
        <v>0</v>
      </c>
      <c r="AY14" s="40">
        <f>((COUNTIFS(Datos!$S:$S,"V1",Datos!$C:$C,AY$3,Datos!$T:$T,'FSI V1 K%'!$A14))/AY$4)*1000</f>
        <v>0</v>
      </c>
      <c r="AZ14" s="40">
        <f>((COUNTIFS(Datos!$S:$S,"V1",Datos!$C:$C,AZ$3,Datos!$T:$T,'FSI V1 K%'!$A14))/AZ$4)*1000</f>
        <v>0</v>
      </c>
      <c r="BA14" s="40">
        <f>((COUNTIFS(Datos!$S:$S,"V1",Datos!$C:$C,BA$3,Datos!$T:$T,'FSI V1 K%'!$A14))/BA$4)*1000</f>
        <v>0</v>
      </c>
      <c r="BB14" s="40">
        <f>((COUNTIFS(Datos!$S:$S,"V1",Datos!$C:$C,BB$3,Datos!$T:$T,'FSI V1 K%'!$A14))/BB$4)*1000</f>
        <v>0</v>
      </c>
      <c r="BC14" s="40">
        <f>((COUNTIFS(Datos!$S:$S,"V1",Datos!$C:$C,BC$3,Datos!$T:$T,'FSI V1 K%'!$A14))/BC$4)*1000</f>
        <v>0</v>
      </c>
      <c r="BD14" s="40">
        <f>((COUNTIFS(Datos!$S:$S,"V1",Datos!$C:$C,BD$3,Datos!$T:$T,'FSI V1 K%'!$A14))/BD$4)*1000</f>
        <v>0</v>
      </c>
      <c r="BE14" s="40">
        <f>((COUNTIFS(Datos!$S:$S,"V1",Datos!$C:$C,BE$3,Datos!$T:$T,'FSI V1 K%'!$A14))/BE$4)*1000</f>
        <v>0</v>
      </c>
      <c r="BF14" s="40">
        <f>((COUNTIFS(Datos!$S:$S,"V1",Datos!$C:$C,BF$3,Datos!$T:$T,'FSI V1 K%'!$A14))/BF$4)*1000</f>
        <v>0</v>
      </c>
      <c r="BG14" s="40">
        <f>((COUNTIFS(Datos!$S:$S,"V1",Datos!$C:$C,BG$3,Datos!$T:$T,'FSI V1 K%'!$A14))/BG$4)*1000</f>
        <v>0</v>
      </c>
      <c r="BH14" s="40">
        <f>((COUNTIFS(Datos!$S:$S,"V1",Datos!$C:$C,BH$3,Datos!$T:$T,'FSI V1 K%'!$A14))/BH$4)*1000</f>
        <v>0</v>
      </c>
      <c r="BI14" s="40">
        <f>((COUNTIFS(Datos!$S:$S,"V1",Datos!$C:$C,BI$3,Datos!$T:$T,'FSI V1 K%'!$A14))/BI$4)*1000</f>
        <v>0</v>
      </c>
      <c r="BJ14" s="40">
        <f>((COUNTIFS(Datos!$S:$S,"V1",Datos!$C:$C,BJ$3,Datos!$T:$T,'FSI V1 K%'!$A14))/BJ$4)*1000</f>
        <v>0</v>
      </c>
      <c r="BK14" s="40">
        <f>((COUNTIFS(Datos!$S:$S,"V1",Datos!$C:$C,BK$3,Datos!$T:$T,'FSI V1 K%'!$A14))/BK$4)*1000</f>
        <v>0</v>
      </c>
      <c r="BL14" s="40">
        <f>((COUNTIFS(Datos!$S:$S,"V1",Datos!$C:$C,BL$3,Datos!$T:$T,'FSI V1 K%'!$A14))/BL$4)*1000</f>
        <v>0</v>
      </c>
      <c r="BM14" s="40"/>
      <c r="BN14" s="40"/>
      <c r="BO14" s="40"/>
      <c r="BP14" s="41"/>
      <c r="BQ14" s="40">
        <f>((COUNTIFS(Datos!$S:$S,"V1",Datos!$D:$D,BQ3,Datos!$T:$T,$A$14))/BQ4)*1000</f>
        <v>0</v>
      </c>
      <c r="BR14" s="40">
        <f>((COUNTIFS(Datos!$S:$S,"V1",Datos!$D:$D,BR3,Datos!$T:$T,$A$14))/BR4)*1000</f>
        <v>0</v>
      </c>
      <c r="BS14" s="40">
        <f>((COUNTIFS(Datos!$S:$S,"V1",Datos!$D:$D,BS3,Datos!$T:$T,$A$14))/BS4)*1000</f>
        <v>0</v>
      </c>
      <c r="BT14" s="40">
        <f>((COUNTIFS(Datos!$S:$S,"V1",Datos!$D:$D,BT3,Datos!$T:$T,$A$14))/BT4)*1000</f>
        <v>0</v>
      </c>
      <c r="BU14" s="40"/>
      <c r="BV14" s="40">
        <f>((COUNTIFS(Datos!$S:$S,"V1",Datos!$D:$D,BV3,Datos!$T:$T,$A$14))/BV4)*1000</f>
        <v>0</v>
      </c>
      <c r="BW14" s="40">
        <f>((COUNTIFS(Datos!$S:$S,"V1",Datos!$D:$D,BW3,Datos!$T:$T,$A$14))/BW4)*1000</f>
        <v>0</v>
      </c>
      <c r="BX14" s="40">
        <f>((COUNTIFS(Datos!$S:$S,"V1",Datos!$D:$D,BX3,Datos!$T:$T,$A$14))/BX4)*1000</f>
        <v>0</v>
      </c>
      <c r="BY14" s="40">
        <f>((COUNTIFS(Datos!$S:$S,"V1",Datos!$D:$D,BY3,Datos!$T:$T,$A$14))/BY4)*1000</f>
        <v>0</v>
      </c>
      <c r="BZ14" s="40">
        <f>((COUNTIFS(Datos!$S:$S,"V1",Datos!$D:$D,BZ3,Datos!$T:$T,$A$14))/BZ4)*1000</f>
        <v>0</v>
      </c>
      <c r="CA14" s="40">
        <f>((COUNTIFS(Datos!$S:$S,"V1",Datos!$D:$D,CA3,Datos!$T:$T,$A$14))/CA4)*1000</f>
        <v>0</v>
      </c>
      <c r="CB14" s="40">
        <f>((COUNTIFS(Datos!$S:$S,"V1",Datos!$D:$D,CB3,Datos!$T:$T,$A$14))/CB4)*1000</f>
        <v>0</v>
      </c>
      <c r="CC14" s="40">
        <f>((COUNTIFS(Datos!$S:$S,"V1",Datos!$D:$D,CC3,Datos!$T:$T,$A$14))/CC4)*1000</f>
        <v>0</v>
      </c>
      <c r="CD14" s="40">
        <f>((COUNTIFS(Datos!$S:$S,"V1",Datos!$D:$D,CD3,Datos!$T:$T,$A$14))/CD4)*1000</f>
        <v>0</v>
      </c>
      <c r="CE14" s="40">
        <f>((COUNTIFS(Datos!$S:$S,"V1",Datos!$D:$D,CE3,Datos!$T:$T,$A$14))/CE4)*1000</f>
        <v>0</v>
      </c>
      <c r="CF14" s="40">
        <f>((COUNTIFS(Datos!$S:$S,"V1",Datos!$D:$D,CF3,Datos!$T:$T,$A$14))/CF4)*1000</f>
        <v>0</v>
      </c>
      <c r="CG14" s="40">
        <f>((COUNTIFS(Datos!$S:$S,"V1",Datos!$D:$D,CG3,Datos!$T:$T,$A$14))/CG4)*1000</f>
        <v>0</v>
      </c>
      <c r="CH14" s="40">
        <f>((COUNTIFS(Datos!$S:$S,"V1",Datos!$D:$D,CH3,Datos!$T:$T,$A$14))/CH4)*1000</f>
        <v>0</v>
      </c>
      <c r="CI14" s="40">
        <f>((COUNTIFS(Datos!$S:$S,"V1",Datos!$D:$D,CI3,Datos!$T:$T,$A$14))/CI4)*1000</f>
        <v>0</v>
      </c>
      <c r="CJ14" s="40">
        <f>((COUNTIFS(Datos!$S:$S,"V1",Datos!$D:$D,CJ3,Datos!$T:$T,$A$14))/CJ4)*1000</f>
        <v>0</v>
      </c>
      <c r="CK14" s="40">
        <f>((COUNTIFS(Datos!$S:$S,"V1",Datos!$D:$D,CK3,Datos!$T:$T,$A$14))/CK4)*1000</f>
        <v>0</v>
      </c>
      <c r="CL14" s="40">
        <f>((COUNTIFS(Datos!$S:$S,"V1",Datos!$D:$D,CL3,Datos!$T:$T,$A$14))/CL4)*1000</f>
        <v>0</v>
      </c>
      <c r="CM14" s="40">
        <f>((COUNTIFS(Datos!$S:$S,"V1",Datos!$D:$D,CM3,Datos!$T:$T,$A$14))/CM4)*1000</f>
        <v>0</v>
      </c>
      <c r="CN14" s="40"/>
      <c r="CO14" s="40"/>
      <c r="CP14" s="40" t="e">
        <f>((COUNTIFS(Datos!$S:$S,"V1",Datos!$D:$D,CP3,Datos!$T:$T,$A$14))/CP4)*1000</f>
        <v>#DIV/0!</v>
      </c>
      <c r="CQ14" s="40" t="e">
        <f>((COUNTIFS(Datos!$S:$S,"V1",Datos!$D:$D,CQ3,Datos!$T:$T,$A$14))/CQ4)*1000</f>
        <v>#DIV/0!</v>
      </c>
      <c r="CR14" s="40">
        <f>((COUNTIFS(Datos!$S:$S,"V1",Datos!$D:$D,CR3,Datos!$T:$T,$A$14))/CR4)*1000</f>
        <v>0</v>
      </c>
      <c r="CS14" s="40">
        <f>((COUNTIFS(Datos!$S:$S,"V1",Datos!$D:$D,CS3,Datos!$T:$T,$A$14))/CS4)*1000</f>
        <v>0</v>
      </c>
      <c r="CT14" s="40">
        <f>((COUNTIFS(Datos!$S:$S,"V1",Datos!$D:$D,CT3,Datos!$T:$T,$A$14))/CT4)*1000</f>
        <v>0</v>
      </c>
      <c r="CU14" s="40">
        <f>((COUNTIFS(Datos!$S:$S,"V1",Datos!$D:$D,CU3,Datos!$T:$T,$A$14))/CU4)*1000</f>
        <v>0</v>
      </c>
      <c r="CV14" s="40">
        <f>((COUNTIFS(Datos!$S:$S,"V1",Datos!$D:$D,CV3,Datos!$T:$T,$A$14))/CV4)*1000</f>
        <v>0</v>
      </c>
      <c r="CW14" s="40">
        <f>((COUNTIFS(Datos!$S:$S,"V1",Datos!$D:$D,CW3,Datos!$T:$T,$A$14))/CW4)*1000</f>
        <v>0</v>
      </c>
      <c r="CX14" s="40"/>
      <c r="CY14" s="40"/>
      <c r="CZ14" s="40">
        <f>((COUNTIFS(Datos!$S:$S,"V1",Datos!$D:$D,CZ3,Datos!$T:$T,$A$14))/CZ4)*1000</f>
        <v>0</v>
      </c>
      <c r="DA14" s="40">
        <f>((COUNTIFS(Datos!$S:$S,"V1",Datos!$D:$D,DA3,Datos!$T:$T,$A$14))/DA4)*1000</f>
        <v>0</v>
      </c>
      <c r="DB14" s="40">
        <f>((COUNTIFS(Datos!$S:$S,"V1",Datos!$D:$D,DB3,Datos!$T:$T,$A$14))/DB4)*1000</f>
        <v>0</v>
      </c>
      <c r="DC14" s="40">
        <f>((COUNTIFS(Datos!$S:$S,"V1",Datos!$D:$D,DC3,Datos!$T:$T,$A$14))/DC4)*1000</f>
        <v>0</v>
      </c>
      <c r="DD14" s="40">
        <f>((COUNTIFS(Datos!$S:$S,"V1",Datos!$D:$D,DD3,Datos!$T:$T,$A$14))/DD4)*1000</f>
        <v>0</v>
      </c>
      <c r="DE14" s="40">
        <f>((COUNTIFS(Datos!$S:$S,"V1",Datos!$D:$D,DE3,Datos!$T:$T,$A$14))/DE4)*1000</f>
        <v>0</v>
      </c>
      <c r="DF14" s="40"/>
      <c r="DG14" s="40"/>
      <c r="DH14" s="40"/>
      <c r="DI14" s="40"/>
      <c r="DJ14" s="40">
        <f>((COUNTIFS(Datos!$S:$S,"V1",Datos!$D:$D,DJ3,Datos!$T:$T,$A$14))/DJ4)*1000</f>
        <v>0</v>
      </c>
      <c r="DK14" s="40">
        <f>((COUNTIFS(Datos!$S:$S,"V1",Datos!$D:$D,DK3,Datos!$T:$T,$A$14))/DK4)*1000</f>
        <v>0</v>
      </c>
      <c r="DL14" s="40">
        <f>((COUNTIFS(Datos!$S:$S,"V1",Datos!$D:$D,DL3,Datos!$T:$T,$A$14))/DL4)*1000</f>
        <v>0</v>
      </c>
      <c r="DM14" s="40">
        <f>((COUNTIFS(Datos!$S:$S,"V1",Datos!$D:$D,DM3,Datos!$T:$T,$A$14))/DM4)*1000</f>
        <v>0</v>
      </c>
      <c r="DN14" s="40">
        <f>((COUNTIFS(Datos!$S:$S,"V1",Datos!$D:$D,DN3,Datos!$T:$T,$A$14))/DN4)*1000</f>
        <v>0</v>
      </c>
      <c r="DO14" s="40">
        <f>((COUNTIFS(Datos!$S:$S,"V1",Datos!$D:$D,DO3,Datos!$T:$T,$A$14))/DO4)*1000</f>
        <v>0</v>
      </c>
      <c r="DP14" s="40">
        <f>((COUNTIFS(Datos!$S:$S,"V1",Datos!$D:$D,DP3,Datos!$T:$T,$A$14))/DP4)*1000</f>
        <v>0</v>
      </c>
      <c r="DQ14" s="40">
        <f>((COUNTIFS(Datos!$S:$S,"V1",Datos!$D:$D,DQ3,Datos!$T:$T,$A$14))/DQ4)*1000</f>
        <v>0</v>
      </c>
      <c r="DR14" s="40">
        <f>((COUNTIFS(Datos!$S:$S,"V1",Datos!$D:$D,DR3,Datos!$T:$T,$A$14))/DR4)*1000</f>
        <v>0</v>
      </c>
      <c r="DS14" s="40">
        <f>((COUNTIFS(Datos!$S:$S,"V1",Datos!$D:$D,DS3,Datos!$T:$T,$A$14))/DS4)*1000</f>
        <v>0</v>
      </c>
      <c r="DT14" s="40">
        <f>((COUNTIFS(Datos!$S:$S,"V1",Datos!$D:$D,DT3,Datos!$T:$T,$A$14))/DT4)*1000</f>
        <v>0</v>
      </c>
      <c r="DU14" s="40">
        <f>((COUNTIFS(Datos!$S:$S,"V1",Datos!$D:$D,DU3,Datos!$T:$T,$A$14))/DU4)*1000</f>
        <v>0</v>
      </c>
      <c r="DV14" s="40">
        <f>((COUNTIFS(Datos!$S:$S,"V1",Datos!$D:$D,DV3,Datos!$T:$T,$A$14))/DV4)*1000</f>
        <v>0</v>
      </c>
      <c r="DW14" s="40">
        <f>((COUNTIFS(Datos!$S:$S,"V1",Datos!$D:$D,DW3,Datos!$T:$T,$A$14))/DW4)*1000</f>
        <v>0</v>
      </c>
      <c r="DX14" s="40"/>
      <c r="DY14" s="40">
        <f>((COUNTIFS(Datos!$S:$S,"V1",Datos!$D:$D,DY3,Datos!$T:$T,$A$14))/DY4)*1000</f>
        <v>0</v>
      </c>
      <c r="DZ14" s="40">
        <f>((COUNTIFS(Datos!$S:$S,"V1",Datos!$D:$D,DZ3,Datos!$T:$T,$A$14))/DZ4)*1000</f>
        <v>0</v>
      </c>
      <c r="EA14" s="40">
        <f>((COUNTIFS(Datos!$S:$S,"V1",Datos!$D:$D,EA3,Datos!$T:$T,$A$14))/EA4)*1000</f>
        <v>0</v>
      </c>
      <c r="EB14" s="40">
        <f>((COUNTIFS(Datos!$S:$S,"V1",Datos!$D:$D,EB3,Datos!$T:$T,$A$14))/EB4)*1000</f>
        <v>0</v>
      </c>
      <c r="EC14" s="40">
        <f>((COUNTIFS(Datos!$S:$S,"V1",Datos!$D:$D,EC3,Datos!$T:$T,$A$14))/EC4)*1000</f>
        <v>0</v>
      </c>
      <c r="ED14" s="40">
        <f>((COUNTIFS(Datos!$S:$S,"V1",Datos!$D:$D,ED3,Datos!$T:$T,$A$14))/ED4)*1000</f>
        <v>0</v>
      </c>
      <c r="EE14" s="40">
        <f>((COUNTIFS(Datos!$S:$S,"V1",Datos!$D:$D,EE3,Datos!$T:$T,$A$14))/EE4)*1000</f>
        <v>0</v>
      </c>
      <c r="EF14" s="40">
        <f>((COUNTIFS(Datos!$S:$S,"V1",Datos!$D:$D,EF3,Datos!$T:$T,$A$14))/EF4)*1000</f>
        <v>0</v>
      </c>
      <c r="EG14" s="40">
        <f>((COUNTIFS(Datos!$S:$S,"V1",Datos!$D:$D,EG3,Datos!$T:$T,$A$14))/EG4)*1000</f>
        <v>0</v>
      </c>
      <c r="EH14" s="40">
        <f>((COUNTIFS(Datos!$S:$S,"V1",Datos!$D:$D,EH3,Datos!$T:$T,$A$14))/EH4)*1000</f>
        <v>0</v>
      </c>
      <c r="EI14" s="40">
        <f>((COUNTIFS(Datos!$S:$S,"V1",Datos!$D:$D,EI3,Datos!$T:$T,$A$14))/EI4)*1000</f>
        <v>0</v>
      </c>
      <c r="EJ14" s="40">
        <f>((COUNTIFS(Datos!$S:$S,"V1",Datos!$D:$D,EJ3,Datos!$T:$T,$A$14))/EJ4)*1000</f>
        <v>0</v>
      </c>
      <c r="EK14" s="40">
        <f>((COUNTIFS(Datos!$S:$S,"V1",Datos!$D:$D,EK3,Datos!$T:$T,$A$14))/EK4)*1000</f>
        <v>0</v>
      </c>
      <c r="EL14" s="40">
        <f>((COUNTIFS(Datos!$S:$S,"V1",Datos!$D:$D,EL3,Datos!$T:$T,$A$14))/EL4)*1000</f>
        <v>0</v>
      </c>
      <c r="EM14" s="40">
        <f>((COUNTIFS(Datos!$S:$S,"V1",Datos!$D:$D,EM3,Datos!$T:$T,$A$14))/EM4)*1000</f>
        <v>0</v>
      </c>
      <c r="EN14" s="40">
        <f>((COUNTIFS(Datos!$S:$S,"V1",Datos!$D:$D,EN3,Datos!$T:$T,$A$14))/EN4)*1000</f>
        <v>0</v>
      </c>
      <c r="EO14" s="40">
        <f>((COUNTIFS(Datos!$S:$S,"V1",Datos!$D:$D,EO3,Datos!$T:$T,$A$14))/EO4)*1000</f>
        <v>0</v>
      </c>
      <c r="EP14" s="40">
        <f>((COUNTIFS(Datos!$S:$S,"V1",Datos!$D:$D,EP3,Datos!$T:$T,$A$14))/EP4)*1000</f>
        <v>0</v>
      </c>
      <c r="EQ14" s="40">
        <f>((COUNTIFS(Datos!$S:$S,"V1",Datos!$D:$D,EQ3,Datos!$T:$T,$A$14))/EQ4)*1000</f>
        <v>0</v>
      </c>
      <c r="ER14" s="40">
        <f>((COUNTIFS(Datos!$S:$S,"V1",Datos!$D:$D,ER3,Datos!$T:$T,$A$14))/ER4)*1000</f>
        <v>0</v>
      </c>
      <c r="ES14" s="40">
        <f>((COUNTIFS(Datos!$S:$S,"V1",Datos!$D:$D,ES3,Datos!$T:$T,$A$14))/ES4)*1000</f>
        <v>0</v>
      </c>
      <c r="ET14" s="40">
        <f>((COUNTIFS(Datos!$S:$S,"V1",Datos!$D:$D,ET3,Datos!$T:$T,$A$14))/ET4)*1000</f>
        <v>0</v>
      </c>
      <c r="EU14" s="40">
        <f>((COUNTIFS(Datos!$S:$S,"V1",Datos!$D:$D,EU3,Datos!$T:$T,$A$14))/EU4)*1000</f>
        <v>0</v>
      </c>
      <c r="EV14" s="40">
        <f>((COUNTIFS(Datos!$S:$S,"V1",Datos!$D:$D,EV3,Datos!$T:$T,$A$14))/EV4)*1000</f>
        <v>0</v>
      </c>
      <c r="EW14" s="40">
        <f>((COUNTIFS(Datos!$S:$S,"V1",Datos!$D:$D,EW3,Datos!$T:$T,$A$14))/EW4)*1000</f>
        <v>0</v>
      </c>
      <c r="EX14" s="40">
        <f>((COUNTIFS(Datos!$S:$S,"V1",Datos!$D:$D,EX3,Datos!$T:$T,$A$14))/EX4)*1000</f>
        <v>0</v>
      </c>
      <c r="EY14" s="40">
        <f>((COUNTIFS(Datos!$S:$S,"V1",Datos!$D:$D,EY3,Datos!$T:$T,$A$14))/EY4)*1000</f>
        <v>0</v>
      </c>
      <c r="EZ14" s="40">
        <f>((COUNTIFS(Datos!$S:$S,"V1",Datos!$D:$D,EZ3,Datos!$T:$T,$A$14))/EZ4)*1000</f>
        <v>0</v>
      </c>
      <c r="FA14" s="40">
        <f>((COUNTIFS(Datos!$S:$S,"V1",Datos!$D:$D,FA3,Datos!$T:$T,$A$14))/FA4)*1000</f>
        <v>0</v>
      </c>
      <c r="FB14" s="40">
        <f>((COUNTIFS(Datos!$S:$S,"V1",Datos!$D:$D,FB3,Datos!$T:$T,$A$14))/FB4)*1000</f>
        <v>0</v>
      </c>
      <c r="FC14" s="40">
        <f>((COUNTIFS(Datos!$S:$S,"V1",Datos!$D:$D,FC3,Datos!$T:$T,$A$14))/FC4)*1000</f>
        <v>0</v>
      </c>
      <c r="FD14" s="40">
        <f>((COUNTIFS(Datos!$S:$S,"V1",Datos!$D:$D,FD3,Datos!$T:$T,$A$14))/FD4)*1000</f>
        <v>0</v>
      </c>
      <c r="FE14" s="40">
        <f>((COUNTIFS(Datos!$S:$S,"V1",Datos!$D:$D,FE3,Datos!$T:$T,$A$14))/FE4)*1000</f>
        <v>0</v>
      </c>
      <c r="FF14" s="40">
        <f>((COUNTIFS(Datos!$S:$S,"V1",Datos!$D:$D,FF3,Datos!$T:$T,$A$14))/FF4)*1000</f>
        <v>0</v>
      </c>
      <c r="FG14" s="40">
        <f>((COUNTIFS(Datos!$S:$S,"V1",Datos!$D:$D,FG3,Datos!$T:$T,$A$14))/FG4)*1000</f>
        <v>0</v>
      </c>
      <c r="FH14" s="40">
        <f>((COUNTIFS(Datos!$S:$S,"V1",Datos!$D:$D,FH3,Datos!$T:$T,$A$14))/FH4)*1000</f>
        <v>0</v>
      </c>
      <c r="FI14" s="40">
        <f>((COUNTIFS(Datos!$S:$S,"V1",Datos!$D:$D,FI3,Datos!$T:$T,$A$14))/FI4)*1000</f>
        <v>0</v>
      </c>
      <c r="FJ14" s="40">
        <f>((COUNTIFS(Datos!$S:$S,"V1",Datos!$D:$D,FJ3,Datos!$T:$T,$A$14))/FJ4)*1000</f>
        <v>0</v>
      </c>
      <c r="FK14" s="40">
        <f>((COUNTIFS(Datos!$S:$S,"V1",Datos!$D:$D,FK3,Datos!$T:$T,$A$14))/FK4)*1000</f>
        <v>0</v>
      </c>
      <c r="FL14" s="40">
        <f>((COUNTIFS(Datos!$S:$S,"V1",Datos!$D:$D,FL3,Datos!$T:$T,$A$14))/FL4)*1000</f>
        <v>0</v>
      </c>
      <c r="FM14" s="40"/>
      <c r="FN14" s="40"/>
      <c r="FO14" s="40"/>
      <c r="FP14" s="40">
        <f>((COUNTIFS(Datos!$S:$S,"V1",Datos!$D:$D,FP3,Datos!$T:$T,$A$14))/FP4)*1000</f>
        <v>0</v>
      </c>
      <c r="FQ14" s="40">
        <f>((COUNTIFS(Datos!$S:$S,"V1",Datos!$D:$D,FQ3,Datos!$T:$T,$A$14))/FQ4)*1000</f>
        <v>0</v>
      </c>
      <c r="FR14" s="40">
        <f>((COUNTIFS(Datos!$S:$S,"V1",Datos!$D:$D,FR3,Datos!$T:$T,$A$14))/FR4)*1000</f>
        <v>0</v>
      </c>
      <c r="FS14" s="40">
        <f>((COUNTIFS(Datos!$S:$S,"V1",Datos!$D:$D,FS3,Datos!$T:$T,$A$14))/FS4)*1000</f>
        <v>0</v>
      </c>
      <c r="FT14" s="40">
        <f>((COUNTIFS(Datos!$S:$S,"V1",Datos!$D:$D,FT3,Datos!$T:$T,$A$14))/FT4)*1000</f>
        <v>0</v>
      </c>
      <c r="FU14" s="40">
        <f>((COUNTIFS(Datos!$S:$S,"V1",Datos!$D:$D,FU3,Datos!$T:$T,$A$14))/FU4)*1000</f>
        <v>0</v>
      </c>
      <c r="FV14" s="40">
        <f>((COUNTIFS(Datos!$S:$S,"V1",Datos!$D:$D,FV3,Datos!$T:$T,$A$14))/FV4)*1000</f>
        <v>0</v>
      </c>
      <c r="FW14" s="40">
        <f>((COUNTIFS(Datos!$S:$S,"V1",Datos!$D:$D,FW3,Datos!$T:$T,$A$14))/FW4)*1000</f>
        <v>0</v>
      </c>
      <c r="FX14" s="40">
        <f>((COUNTIFS(Datos!$S:$S,"V1",Datos!$D:$D,FX3,Datos!$T:$T,$A$14))/FX4)*1000</f>
        <v>0</v>
      </c>
      <c r="FY14" s="40">
        <f>((COUNTIFS(Datos!$S:$S,"V1",Datos!$D:$D,FY3,Datos!$T:$T,$A$14))/FY4)*1000</f>
        <v>0</v>
      </c>
      <c r="FZ14" s="40">
        <f>((COUNTIFS(Datos!$S:$S,"V1",Datos!$D:$D,FZ3,Datos!$T:$T,$A$14))/FZ4)*1000</f>
        <v>0</v>
      </c>
      <c r="GA14" s="40">
        <f>((COUNTIFS(Datos!$S:$S,"V1",Datos!$D:$D,GA3,Datos!$T:$T,$A$14))/GA4)*1000</f>
        <v>0</v>
      </c>
      <c r="GB14" s="40">
        <f>((COUNTIFS(Datos!$S:$S,"V1",Datos!$D:$D,GB3,Datos!$T:$T,$A$14))/GB4)*1000</f>
        <v>0</v>
      </c>
      <c r="GC14" s="40">
        <f>((COUNTIFS(Datos!$S:$S,"V1",Datos!$D:$D,GC3,Datos!$T:$T,$A$14))/GC4)*1000</f>
        <v>0</v>
      </c>
      <c r="GD14" s="40">
        <f>((COUNTIFS(Datos!$S:$S,"V1",Datos!$D:$D,GD3,Datos!$T:$T,$A$14))/GD4)*1000</f>
        <v>0</v>
      </c>
      <c r="GE14" s="40">
        <f>((COUNTIFS(Datos!$S:$S,"V1",Datos!$D:$D,GE3,Datos!$T:$T,$A$14))/GE4)*1000</f>
        <v>0</v>
      </c>
      <c r="GF14" s="40">
        <f>((COUNTIFS(Datos!$S:$S,"V1",Datos!$D:$D,GF3,Datos!$T:$T,$A$14))/GF4)*1000</f>
        <v>0</v>
      </c>
      <c r="GG14" s="40">
        <f>((COUNTIFS(Datos!$S:$S,"V1",Datos!$D:$D,GG3,Datos!$T:$T,$A$14))/GG4)*1000</f>
        <v>0</v>
      </c>
      <c r="GH14" s="40">
        <f>((COUNTIFS(Datos!$S:$S,"V1",Datos!$D:$D,GH3,Datos!$T:$T,$A$14))/GH4)*1000</f>
        <v>0</v>
      </c>
      <c r="GI14" s="40">
        <f>((COUNTIFS(Datos!$S:$S,"V1",Datos!$D:$D,GI3,Datos!$T:$T,$A$14))/GI4)*1000</f>
        <v>0</v>
      </c>
      <c r="GJ14" s="40">
        <f>((COUNTIFS(Datos!$S:$S,"V1",Datos!$D:$D,GJ3,Datos!$T:$T,$A$14))/GJ4)*1000</f>
        <v>0</v>
      </c>
      <c r="GK14" s="40">
        <f>((COUNTIFS(Datos!$S:$S,"V1",Datos!$D:$D,GK3,Datos!$T:$T,$A$14))/GK4)*1000</f>
        <v>0</v>
      </c>
      <c r="GL14" s="40">
        <f>((COUNTIFS(Datos!$S:$S,"V1",Datos!$D:$D,GL3,Datos!$T:$T,$A$14))/GL4)*1000</f>
        <v>0</v>
      </c>
      <c r="GM14" s="40">
        <f>((COUNTIFS(Datos!$S:$S,"V1",Datos!$D:$D,GM3,Datos!$T:$T,$A$14))/GM4)*1000</f>
        <v>0</v>
      </c>
      <c r="GN14" s="40">
        <f>((COUNTIFS(Datos!$S:$S,"V1",Datos!$D:$D,GN3,Datos!$T:$T,$A$14))/GN4)*1000</f>
        <v>0</v>
      </c>
      <c r="GO14" s="40">
        <f>((COUNTIFS(Datos!$S:$S,"V1",Datos!$D:$D,GO3,Datos!$T:$T,$A$14))/GO4)*1000</f>
        <v>0</v>
      </c>
      <c r="GP14" s="40">
        <f>((COUNTIFS(Datos!$S:$S,"V1",Datos!$D:$D,GP3,Datos!$T:$T,$A$14))/GP4)*1000</f>
        <v>0</v>
      </c>
      <c r="GQ14" s="40">
        <f>((COUNTIFS(Datos!$S:$S,"V1",Datos!$D:$D,GQ3,Datos!$T:$T,$A$14))/GQ4)*1000</f>
        <v>0</v>
      </c>
      <c r="GR14" s="40">
        <f>((COUNTIFS(Datos!$S:$S,"V1",Datos!$D:$D,GR3,Datos!$T:$T,$A$14))/GR4)*1000</f>
        <v>0</v>
      </c>
      <c r="GS14" s="40">
        <f>((COUNTIFS(Datos!$S:$S,"V1",Datos!$D:$D,GS3,Datos!$T:$T,$A$14))/GS4)*1000</f>
        <v>0</v>
      </c>
      <c r="GT14" s="40">
        <f>((COUNTIFS(Datos!$S:$S,"V1",Datos!$D:$D,GT3,Datos!$T:$T,$A$14))/GT4)*1000</f>
        <v>0</v>
      </c>
      <c r="GU14" s="40">
        <f>((COUNTIFS(Datos!$S:$S,"V1",Datos!$D:$D,GU3,Datos!$T:$T,$A$14))/GU4)*1000</f>
        <v>0</v>
      </c>
      <c r="GV14" s="40">
        <f>((COUNTIFS(Datos!$S:$S,"V1",Datos!$D:$D,GV3,Datos!$T:$T,$A$14))/GV4)*1000</f>
        <v>0</v>
      </c>
      <c r="GW14" s="40">
        <f>((COUNTIFS(Datos!$S:$S,"V1",Datos!$D:$D,GW3,Datos!$T:$T,$A$14))/GW4)*1000</f>
        <v>0</v>
      </c>
      <c r="GX14" s="40">
        <f>((COUNTIFS(Datos!$S:$S,"V1",Datos!$D:$D,GX3,Datos!$T:$T,$A$14))/GX4)*1000</f>
        <v>0</v>
      </c>
      <c r="GY14" s="40">
        <f>((COUNTIFS(Datos!$S:$S,"V1",Datos!$D:$D,GY3,Datos!$T:$T,$A$14))/GY4)*1000</f>
        <v>0</v>
      </c>
      <c r="GZ14" s="40">
        <f>((COUNTIFS(Datos!$S:$S,"V1",Datos!$D:$D,GZ3,Datos!$T:$T,$A$14))/GZ4)*1000</f>
        <v>0</v>
      </c>
      <c r="HA14" s="40">
        <f>((COUNTIFS(Datos!$S:$S,"V1",Datos!$D:$D,HA3,Datos!$T:$T,$A$14))/HA4)*1000</f>
        <v>0</v>
      </c>
      <c r="HB14" s="40">
        <f>((COUNTIFS(Datos!$S:$S,"V1",Datos!$D:$D,HB3,Datos!$T:$T,$A$14))/HB4)*1000</f>
        <v>0</v>
      </c>
      <c r="HC14" s="40">
        <f>((COUNTIFS(Datos!$S:$S,"V1",Datos!$D:$D,HC3,Datos!$T:$T,$A$14))/HC4)*1000</f>
        <v>0</v>
      </c>
      <c r="HD14" s="40"/>
      <c r="HE14" s="40"/>
      <c r="HF14" s="40"/>
      <c r="HG14" s="40"/>
      <c r="HH14" s="40"/>
      <c r="HI14" s="40">
        <f>((COUNTIFS(Datos!$S:$S,"V1",Datos!$D:$D,HI3,Datos!$T:$T,$A$14))/HI4)*1000</f>
        <v>0</v>
      </c>
      <c r="HJ14" s="40">
        <f>((COUNTIFS(Datos!$S:$S,"V1",Datos!$D:$D,HJ3,Datos!$T:$T,$A$14))/HJ4)*1000</f>
        <v>0</v>
      </c>
      <c r="HK14" s="40"/>
      <c r="HL14" s="40">
        <f>((COUNTIFS(Datos!$S:$S,"V1",Datos!$D:$D,HL3,Datos!$T:$T,$A$14))/HL4)*1000</f>
        <v>0</v>
      </c>
      <c r="HM14" s="40">
        <f>((COUNTIFS(Datos!$S:$S,"V1",Datos!$D:$D,HM3,Datos!$T:$T,$A$14))/HM4)*1000</f>
        <v>0</v>
      </c>
      <c r="HN14" s="40">
        <f>((COUNTIFS(Datos!$S:$S,"V1",Datos!$D:$D,HN3,Datos!$T:$T,$A$14))/HN4)*1000</f>
        <v>0</v>
      </c>
      <c r="HO14" s="40">
        <f>((COUNTIFS(Datos!$S:$S,"V1",Datos!$D:$D,HO3,Datos!$T:$T,$A$14))/HO4)*1000</f>
        <v>0</v>
      </c>
      <c r="HP14" s="40">
        <f>((COUNTIFS(Datos!$S:$S,"V1",Datos!$D:$D,HP3,Datos!$T:$T,$A$14))/HP4)*1000</f>
        <v>0</v>
      </c>
      <c r="HQ14" s="40">
        <f>((COUNTIFS(Datos!$S:$S,"V1",Datos!$D:$D,HQ3,Datos!$T:$T,$A$14))/HQ4)*1000</f>
        <v>0</v>
      </c>
      <c r="HR14" s="40">
        <f>((COUNTIFS(Datos!$S:$S,"V1",Datos!$D:$D,HR3,Datos!$T:$T,$A$14))/HR4)*1000</f>
        <v>0</v>
      </c>
      <c r="HS14" s="40">
        <f>((COUNTIFS(Datos!$S:$S,"V1",Datos!$D:$D,HS3,Datos!$T:$T,$A$14))/HS4)*1000</f>
        <v>0</v>
      </c>
      <c r="HT14" s="40">
        <f>((COUNTIFS(Datos!$S:$S,"V1",Datos!$D:$D,HT3,Datos!$T:$T,$A$14))/HT4)*1000</f>
        <v>0</v>
      </c>
      <c r="HU14" s="40">
        <f>((COUNTIFS(Datos!$S:$S,"V1",Datos!$D:$D,HU3,Datos!$T:$T,$A$14))/HU4)*1000</f>
        <v>0</v>
      </c>
      <c r="HV14" s="40">
        <f>((COUNTIFS(Datos!$S:$S,"V1",Datos!$D:$D,HV3,Datos!$T:$T,$A$14))/HV4)*1000</f>
        <v>0</v>
      </c>
      <c r="HW14" s="40">
        <f>((COUNTIFS(Datos!$S:$S,"V1",Datos!$D:$D,HW3,Datos!$T:$T,$A$14))/HW4)*1000</f>
        <v>0</v>
      </c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</row>
    <row r="15" spans="1:248" s="12" customFormat="1" ht="16.5" customHeight="1" x14ac:dyDescent="0.25">
      <c r="A15" s="30" t="s">
        <v>48</v>
      </c>
      <c r="B15" s="31"/>
      <c r="C15" s="31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9"/>
      <c r="BQ15" s="47"/>
      <c r="BR15" s="46"/>
      <c r="BS15" s="46"/>
      <c r="BV15" s="50"/>
    </row>
    <row r="16" spans="1:248" s="12" customFormat="1" ht="16.5" customHeight="1" x14ac:dyDescent="0.25">
      <c r="A16" s="37" t="s">
        <v>42</v>
      </c>
      <c r="B16" s="38"/>
      <c r="C16" s="38"/>
      <c r="D16" s="37">
        <v>30</v>
      </c>
      <c r="E16" s="37">
        <v>30</v>
      </c>
      <c r="F16" s="37">
        <v>30</v>
      </c>
      <c r="G16" s="37">
        <v>30</v>
      </c>
      <c r="H16" s="37">
        <v>30</v>
      </c>
      <c r="I16" s="37">
        <v>30</v>
      </c>
      <c r="J16" s="37">
        <v>30</v>
      </c>
      <c r="K16" s="37">
        <v>30</v>
      </c>
      <c r="L16" s="37">
        <v>30</v>
      </c>
      <c r="M16" s="37">
        <v>30</v>
      </c>
      <c r="N16" s="37">
        <v>30</v>
      </c>
      <c r="O16" s="37"/>
      <c r="P16" s="37"/>
      <c r="Q16" s="37"/>
      <c r="R16" s="37"/>
      <c r="S16" s="37"/>
      <c r="T16" s="37"/>
      <c r="U16" s="37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2"/>
      <c r="BQ16" s="40"/>
      <c r="BR16" s="37"/>
      <c r="BS16" s="37"/>
      <c r="BT16" s="37"/>
      <c r="BU16" s="37"/>
      <c r="BV16" s="50"/>
    </row>
    <row r="17" spans="1:248" s="12" customFormat="1" ht="16.5" customHeight="1" x14ac:dyDescent="0.25">
      <c r="A17" s="37" t="s">
        <v>43</v>
      </c>
      <c r="B17" s="38"/>
      <c r="C17" s="38"/>
      <c r="D17" s="37">
        <f>(35*D16)/100</f>
        <v>10.5</v>
      </c>
      <c r="E17" s="37">
        <f>(35*E16)/100</f>
        <v>10.5</v>
      </c>
      <c r="F17" s="37">
        <f>(35*F16)/100</f>
        <v>10.5</v>
      </c>
      <c r="G17" s="37">
        <f>(35*G16)/100</f>
        <v>10.5</v>
      </c>
      <c r="H17" s="37">
        <f>(35*H16)/100</f>
        <v>10.5</v>
      </c>
      <c r="I17" s="37">
        <f t="shared" ref="I17:J17" si="0">(35*I16)/100</f>
        <v>10.5</v>
      </c>
      <c r="J17" s="37">
        <f t="shared" si="0"/>
        <v>10.5</v>
      </c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2"/>
      <c r="BQ17" s="40"/>
      <c r="BR17" s="37"/>
      <c r="BS17" s="37"/>
      <c r="BT17" s="37"/>
      <c r="BU17" s="37"/>
      <c r="BV17" s="50"/>
    </row>
    <row r="18" spans="1:248" s="12" customFormat="1" ht="16.5" customHeight="1" x14ac:dyDescent="0.25">
      <c r="A18" s="37" t="s">
        <v>44</v>
      </c>
      <c r="B18" s="38"/>
      <c r="C18" s="38"/>
      <c r="D18" s="37">
        <f>(19*D16)/100</f>
        <v>5.7</v>
      </c>
      <c r="E18" s="37">
        <f>(19*E16)/100</f>
        <v>5.7</v>
      </c>
      <c r="F18" s="37">
        <f>(19*F16)/100</f>
        <v>5.7</v>
      </c>
      <c r="G18" s="37">
        <f>(19*G16)/100</f>
        <v>5.7</v>
      </c>
      <c r="H18" s="37">
        <f>(19*H16)/100</f>
        <v>5.7</v>
      </c>
      <c r="I18" s="37">
        <f t="shared" ref="I18:J18" si="1">(19*I16)/100</f>
        <v>5.7</v>
      </c>
      <c r="J18" s="37">
        <f t="shared" si="1"/>
        <v>5.7</v>
      </c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2"/>
      <c r="BQ18" s="40"/>
      <c r="BR18" s="37"/>
      <c r="BS18" s="37"/>
      <c r="BT18" s="37"/>
      <c r="BU18" s="37"/>
      <c r="BV18" s="50"/>
    </row>
    <row r="19" spans="1:248" s="12" customFormat="1" ht="16.5" customHeight="1" x14ac:dyDescent="0.25">
      <c r="A19" s="37" t="s">
        <v>45</v>
      </c>
      <c r="B19" s="38"/>
      <c r="C19" s="38"/>
      <c r="D19" s="37">
        <f>(30*D16)/100</f>
        <v>9</v>
      </c>
      <c r="E19" s="37">
        <f>(30*E16)/100</f>
        <v>9</v>
      </c>
      <c r="F19" s="37">
        <f>(30*F16)/100</f>
        <v>9</v>
      </c>
      <c r="G19" s="37">
        <f>(30*G16)/100</f>
        <v>9</v>
      </c>
      <c r="H19" s="37">
        <f>(30*H16)/100</f>
        <v>9</v>
      </c>
      <c r="I19" s="37">
        <f t="shared" ref="I19:J19" si="2">(30*I16)/100</f>
        <v>9</v>
      </c>
      <c r="J19" s="37">
        <f t="shared" si="2"/>
        <v>9</v>
      </c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2"/>
      <c r="BQ19" s="40"/>
      <c r="BR19" s="37"/>
      <c r="BS19" s="37"/>
      <c r="BT19" s="37"/>
      <c r="BU19" s="37"/>
      <c r="BV19" s="50"/>
    </row>
    <row r="20" spans="1:248" s="12" customFormat="1" ht="16.5" customHeight="1" x14ac:dyDescent="0.25">
      <c r="A20" s="37" t="s">
        <v>31</v>
      </c>
      <c r="B20" s="38"/>
      <c r="C20" s="38"/>
      <c r="D20" s="37">
        <f>(3*D16)/100</f>
        <v>0.9</v>
      </c>
      <c r="E20" s="37">
        <f>(3*E16)/100</f>
        <v>0.9</v>
      </c>
      <c r="F20" s="37">
        <f>(3*F16)/100</f>
        <v>0.9</v>
      </c>
      <c r="G20" s="37">
        <f>(3*G16)/100</f>
        <v>0.9</v>
      </c>
      <c r="H20" s="37">
        <f>(3*H16)/100</f>
        <v>0.9</v>
      </c>
      <c r="I20" s="37">
        <f t="shared" ref="I20:J20" si="3">(3*I16)/100</f>
        <v>0.9</v>
      </c>
      <c r="J20" s="37">
        <f t="shared" si="3"/>
        <v>0.9</v>
      </c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41"/>
      <c r="BQ20" s="40"/>
      <c r="BR20" s="37"/>
      <c r="BS20" s="37"/>
      <c r="BT20" s="37"/>
      <c r="BU20" s="37"/>
      <c r="BV20" s="50"/>
    </row>
    <row r="21" spans="1:248" s="12" customFormat="1" ht="16.5" customHeight="1" x14ac:dyDescent="0.25">
      <c r="A21" s="37" t="s">
        <v>32</v>
      </c>
      <c r="B21" s="38"/>
      <c r="C21" s="38"/>
      <c r="D21" s="37">
        <f>(2*D16)/100</f>
        <v>0.6</v>
      </c>
      <c r="E21" s="37">
        <f>(2*E16)/100</f>
        <v>0.6</v>
      </c>
      <c r="F21" s="37">
        <f>(2*F16)/100</f>
        <v>0.6</v>
      </c>
      <c r="G21" s="37">
        <f>(2*G16)/100</f>
        <v>0.6</v>
      </c>
      <c r="H21" s="37">
        <f>(2*H16)/100</f>
        <v>0.6</v>
      </c>
      <c r="I21" s="37">
        <f t="shared" ref="I21:J21" si="4">(2*I16)/100</f>
        <v>0.6</v>
      </c>
      <c r="J21" s="37">
        <f t="shared" si="4"/>
        <v>0.6</v>
      </c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41"/>
      <c r="BQ21" s="40"/>
      <c r="BR21" s="37"/>
      <c r="BS21" s="37"/>
      <c r="BT21" s="37"/>
      <c r="BU21" s="37"/>
      <c r="BV21" s="50"/>
    </row>
    <row r="22" spans="1:248" s="12" customFormat="1" ht="16.5" customHeight="1" x14ac:dyDescent="0.25">
      <c r="A22" s="37" t="s">
        <v>30</v>
      </c>
      <c r="B22" s="38"/>
      <c r="C22" s="38"/>
      <c r="D22" s="37">
        <f>(0.33*D16)/100</f>
        <v>9.9000000000000005E-2</v>
      </c>
      <c r="E22" s="37">
        <f>(0.33*E16)/100</f>
        <v>9.9000000000000005E-2</v>
      </c>
      <c r="F22" s="37">
        <f>(0.33*F16)/100</f>
        <v>9.9000000000000005E-2</v>
      </c>
      <c r="G22" s="37">
        <f>(0.33*G16)/100</f>
        <v>9.9000000000000005E-2</v>
      </c>
      <c r="H22" s="37">
        <f>(0.33*H16)/100</f>
        <v>9.9000000000000005E-2</v>
      </c>
      <c r="I22" s="37">
        <f t="shared" ref="I22:J22" si="5">(0.33*I16)/100</f>
        <v>9.9000000000000005E-2</v>
      </c>
      <c r="J22" s="37">
        <f t="shared" si="5"/>
        <v>9.9000000000000005E-2</v>
      </c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41"/>
      <c r="BQ22" s="40"/>
      <c r="BR22" s="37"/>
      <c r="BS22" s="37"/>
      <c r="BT22" s="37"/>
      <c r="BU22" s="37"/>
      <c r="BV22" s="50"/>
    </row>
    <row r="23" spans="1:248" s="12" customFormat="1" ht="16.5" customHeight="1" x14ac:dyDescent="0.25">
      <c r="A23" s="37" t="s">
        <v>46</v>
      </c>
      <c r="B23" s="38"/>
      <c r="C23" s="38"/>
      <c r="D23" s="37">
        <f>(9*D16)/100</f>
        <v>2.7</v>
      </c>
      <c r="E23" s="37">
        <f>(9*E16)/100</f>
        <v>2.7</v>
      </c>
      <c r="F23" s="37">
        <f>(9*F16)/100</f>
        <v>2.7</v>
      </c>
      <c r="G23" s="37">
        <f>(9*G16)/100</f>
        <v>2.7</v>
      </c>
      <c r="H23" s="37">
        <f>(9*H16)/100</f>
        <v>2.7</v>
      </c>
      <c r="I23" s="37">
        <f t="shared" ref="I23:J23" si="6">(9*I16)/100</f>
        <v>2.7</v>
      </c>
      <c r="J23" s="37">
        <f t="shared" si="6"/>
        <v>2.7</v>
      </c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41"/>
      <c r="BQ23" s="40"/>
      <c r="BR23" s="37"/>
      <c r="BS23" s="37"/>
      <c r="BT23" s="37"/>
      <c r="BU23" s="37"/>
      <c r="BV23" s="50"/>
    </row>
    <row r="24" spans="1:248" s="12" customFormat="1" ht="16.5" customHeight="1" x14ac:dyDescent="0.25">
      <c r="A24" s="37" t="s">
        <v>47</v>
      </c>
      <c r="B24" s="38"/>
      <c r="C24" s="38"/>
      <c r="D24" s="37">
        <f>(0*D16)/100</f>
        <v>0</v>
      </c>
      <c r="E24" s="37">
        <f>(0*E16)/100</f>
        <v>0</v>
      </c>
      <c r="F24" s="37">
        <f>(0*F16)/100</f>
        <v>0</v>
      </c>
      <c r="G24" s="37">
        <f>(0*G16)/100</f>
        <v>0</v>
      </c>
      <c r="H24" s="37">
        <f>(0*H16)/100</f>
        <v>0</v>
      </c>
      <c r="I24" s="37">
        <f t="shared" ref="I24:J24" si="7">(0*I16)/100</f>
        <v>0</v>
      </c>
      <c r="J24" s="37">
        <f t="shared" si="7"/>
        <v>0</v>
      </c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41"/>
      <c r="BQ24" s="40"/>
      <c r="BR24" s="37"/>
      <c r="BS24" s="37"/>
      <c r="BT24" s="37"/>
      <c r="BU24" s="37"/>
      <c r="BV24" s="50"/>
    </row>
    <row r="25" spans="1:248" s="12" customFormat="1" ht="16.5" customHeight="1" x14ac:dyDescent="0.25">
      <c r="A25" s="30" t="s">
        <v>49</v>
      </c>
      <c r="B25" s="31"/>
      <c r="C25" s="31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9"/>
      <c r="BQ25" s="47"/>
      <c r="BR25" s="46"/>
      <c r="BS25" s="46"/>
      <c r="BT25" s="46"/>
      <c r="BU25" s="46"/>
      <c r="BV25" s="50"/>
    </row>
    <row r="26" spans="1:248" s="12" customFormat="1" ht="16.5" customHeight="1" x14ac:dyDescent="0.25">
      <c r="A26" s="37" t="s">
        <v>50</v>
      </c>
      <c r="B26" s="38">
        <v>50</v>
      </c>
      <c r="C26" s="37"/>
      <c r="D26" s="37">
        <v>30</v>
      </c>
      <c r="E26" s="37">
        <v>30</v>
      </c>
      <c r="F26" s="37">
        <v>30</v>
      </c>
      <c r="G26" s="37">
        <v>30</v>
      </c>
      <c r="H26" s="37">
        <v>30</v>
      </c>
      <c r="I26" s="37">
        <v>30</v>
      </c>
      <c r="J26" s="37">
        <v>30</v>
      </c>
      <c r="K26" s="37">
        <v>30</v>
      </c>
      <c r="L26" s="37">
        <v>30</v>
      </c>
      <c r="M26" s="37">
        <v>30</v>
      </c>
      <c r="N26" s="37">
        <v>30</v>
      </c>
      <c r="O26" s="37">
        <v>30</v>
      </c>
      <c r="P26" s="37">
        <v>30</v>
      </c>
      <c r="Q26" s="37">
        <v>30</v>
      </c>
      <c r="R26" s="37">
        <v>30</v>
      </c>
      <c r="S26" s="37">
        <v>30</v>
      </c>
      <c r="T26" s="37">
        <v>30</v>
      </c>
      <c r="U26" s="37">
        <v>30</v>
      </c>
      <c r="V26" s="37">
        <v>30</v>
      </c>
      <c r="W26" s="37">
        <v>30</v>
      </c>
      <c r="X26" s="37">
        <v>30</v>
      </c>
      <c r="Y26" s="37">
        <v>30</v>
      </c>
      <c r="Z26" s="37">
        <v>30</v>
      </c>
      <c r="AA26" s="37">
        <v>30</v>
      </c>
      <c r="AB26" s="37">
        <v>30</v>
      </c>
      <c r="AC26" s="37">
        <v>30</v>
      </c>
      <c r="AD26" s="37">
        <v>30</v>
      </c>
      <c r="AE26" s="37">
        <v>30</v>
      </c>
      <c r="AF26" s="37">
        <v>30</v>
      </c>
      <c r="AG26" s="37">
        <v>30</v>
      </c>
      <c r="AH26" s="37">
        <v>30</v>
      </c>
      <c r="AI26" s="37">
        <v>30</v>
      </c>
      <c r="AJ26" s="37">
        <v>30</v>
      </c>
      <c r="AK26" s="37">
        <v>30</v>
      </c>
      <c r="AL26" s="37">
        <v>30</v>
      </c>
      <c r="AM26" s="37">
        <v>30</v>
      </c>
      <c r="AN26" s="37">
        <v>30</v>
      </c>
      <c r="AO26" s="37">
        <v>30</v>
      </c>
      <c r="AP26" s="37">
        <v>30</v>
      </c>
      <c r="AQ26" s="37">
        <v>30</v>
      </c>
      <c r="AR26" s="37">
        <v>30</v>
      </c>
      <c r="AS26" s="37">
        <v>30</v>
      </c>
      <c r="AT26" s="37">
        <v>30</v>
      </c>
      <c r="AU26" s="37">
        <v>30</v>
      </c>
      <c r="AV26" s="37">
        <v>30</v>
      </c>
      <c r="AW26" s="37">
        <v>30</v>
      </c>
      <c r="AX26" s="37">
        <v>30</v>
      </c>
      <c r="AY26" s="37">
        <v>30</v>
      </c>
      <c r="AZ26" s="37">
        <v>30</v>
      </c>
      <c r="BA26" s="37">
        <v>30</v>
      </c>
      <c r="BB26" s="37">
        <v>30</v>
      </c>
      <c r="BC26" s="37">
        <v>30</v>
      </c>
      <c r="BD26" s="37">
        <v>30</v>
      </c>
      <c r="BE26" s="37">
        <v>30</v>
      </c>
      <c r="BF26" s="37">
        <v>30</v>
      </c>
      <c r="BG26" s="37">
        <v>30</v>
      </c>
      <c r="BH26" s="37">
        <v>30</v>
      </c>
      <c r="BI26" s="37">
        <v>30</v>
      </c>
      <c r="BJ26" s="37">
        <v>30</v>
      </c>
      <c r="BK26" s="37">
        <v>30</v>
      </c>
      <c r="BL26" s="37">
        <v>30</v>
      </c>
      <c r="BM26" s="37">
        <v>30</v>
      </c>
      <c r="BN26" s="37">
        <v>30</v>
      </c>
      <c r="BO26" s="37">
        <v>30</v>
      </c>
      <c r="BP26" s="37">
        <v>30</v>
      </c>
      <c r="BQ26" s="37">
        <v>30</v>
      </c>
      <c r="BR26" s="37">
        <v>30</v>
      </c>
      <c r="BS26" s="37">
        <v>30</v>
      </c>
      <c r="BT26" s="37">
        <v>30</v>
      </c>
      <c r="BU26" s="37">
        <v>30</v>
      </c>
      <c r="BV26" s="50">
        <v>30</v>
      </c>
      <c r="BW26" s="12">
        <v>30</v>
      </c>
      <c r="BX26" s="12">
        <v>30</v>
      </c>
      <c r="BY26" s="12">
        <v>30</v>
      </c>
      <c r="BZ26" s="12">
        <v>30</v>
      </c>
      <c r="CA26" s="12">
        <v>30</v>
      </c>
      <c r="CB26" s="12">
        <v>30</v>
      </c>
      <c r="CC26" s="12">
        <v>30</v>
      </c>
      <c r="CD26" s="12">
        <v>30</v>
      </c>
      <c r="CE26" s="12">
        <v>30</v>
      </c>
      <c r="CF26" s="12">
        <v>30</v>
      </c>
      <c r="CG26" s="12">
        <v>30</v>
      </c>
      <c r="CH26" s="12">
        <v>30</v>
      </c>
      <c r="CI26" s="12">
        <v>30</v>
      </c>
      <c r="CJ26" s="12">
        <v>30</v>
      </c>
      <c r="CK26" s="12">
        <v>30</v>
      </c>
      <c r="CL26" s="12">
        <v>30</v>
      </c>
      <c r="CM26" s="12">
        <v>30</v>
      </c>
      <c r="CN26" s="12">
        <v>30</v>
      </c>
      <c r="CO26" s="12">
        <v>30</v>
      </c>
      <c r="CP26" s="12">
        <v>30</v>
      </c>
      <c r="CQ26" s="12">
        <v>30</v>
      </c>
      <c r="CR26" s="12">
        <v>30</v>
      </c>
      <c r="CS26" s="12">
        <v>30</v>
      </c>
      <c r="CT26" s="12">
        <v>30</v>
      </c>
      <c r="CU26" s="12">
        <v>30</v>
      </c>
      <c r="CV26" s="12">
        <v>30</v>
      </c>
      <c r="CW26" s="12">
        <v>30</v>
      </c>
      <c r="CX26" s="12">
        <v>30</v>
      </c>
      <c r="CY26" s="12">
        <v>30</v>
      </c>
      <c r="CZ26" s="12">
        <v>30</v>
      </c>
      <c r="DA26" s="12">
        <v>30</v>
      </c>
      <c r="DB26" s="12">
        <v>30</v>
      </c>
      <c r="DC26" s="12">
        <v>30</v>
      </c>
      <c r="DD26" s="12">
        <v>30</v>
      </c>
      <c r="DE26" s="12">
        <v>30</v>
      </c>
      <c r="DF26" s="12">
        <v>30</v>
      </c>
      <c r="DG26" s="12">
        <v>30</v>
      </c>
      <c r="DH26" s="12">
        <v>30</v>
      </c>
      <c r="DI26" s="12">
        <v>30</v>
      </c>
      <c r="DJ26" s="12">
        <v>30</v>
      </c>
      <c r="DK26" s="12">
        <v>30</v>
      </c>
      <c r="DL26" s="12">
        <v>30</v>
      </c>
      <c r="DM26" s="12">
        <v>30</v>
      </c>
      <c r="DN26" s="12">
        <v>30</v>
      </c>
      <c r="DO26" s="12">
        <v>30</v>
      </c>
      <c r="DP26" s="12">
        <v>30</v>
      </c>
      <c r="DQ26" s="12">
        <v>30</v>
      </c>
      <c r="DR26" s="12">
        <v>30</v>
      </c>
      <c r="DS26" s="12">
        <v>30</v>
      </c>
      <c r="DT26" s="12">
        <v>30</v>
      </c>
      <c r="DU26" s="12">
        <v>30</v>
      </c>
      <c r="DV26" s="12">
        <v>30</v>
      </c>
      <c r="DW26" s="12">
        <v>30</v>
      </c>
      <c r="DX26" s="12">
        <v>30</v>
      </c>
      <c r="DY26" s="12">
        <v>30</v>
      </c>
      <c r="DZ26" s="12">
        <v>30</v>
      </c>
      <c r="EA26" s="12">
        <v>30</v>
      </c>
      <c r="EB26" s="12">
        <v>30</v>
      </c>
      <c r="EC26" s="12">
        <v>30</v>
      </c>
      <c r="ED26" s="12">
        <v>30</v>
      </c>
      <c r="EE26" s="12">
        <v>30</v>
      </c>
      <c r="EF26" s="12">
        <v>30</v>
      </c>
      <c r="EG26" s="12">
        <v>30</v>
      </c>
      <c r="EH26" s="12">
        <v>30</v>
      </c>
      <c r="EI26" s="12">
        <v>30</v>
      </c>
      <c r="EJ26" s="12">
        <v>30</v>
      </c>
      <c r="EK26" s="12">
        <v>30</v>
      </c>
      <c r="EL26" s="12">
        <v>30</v>
      </c>
      <c r="EM26" s="12">
        <v>30</v>
      </c>
      <c r="EN26" s="12">
        <v>30</v>
      </c>
      <c r="EO26" s="12">
        <v>30</v>
      </c>
      <c r="EP26" s="12">
        <v>30</v>
      </c>
      <c r="EQ26" s="12">
        <v>30</v>
      </c>
      <c r="ER26" s="12">
        <v>30</v>
      </c>
      <c r="ES26" s="12">
        <v>30</v>
      </c>
      <c r="ET26" s="12">
        <v>30</v>
      </c>
      <c r="EU26" s="12">
        <v>30</v>
      </c>
      <c r="EV26" s="12">
        <v>30</v>
      </c>
      <c r="EW26" s="12">
        <v>30</v>
      </c>
      <c r="EX26" s="12">
        <v>30</v>
      </c>
      <c r="EY26" s="12">
        <v>30</v>
      </c>
      <c r="EZ26" s="12">
        <v>30</v>
      </c>
      <c r="FA26" s="12">
        <v>30</v>
      </c>
      <c r="FB26" s="12">
        <v>30</v>
      </c>
      <c r="FC26" s="12">
        <v>30</v>
      </c>
      <c r="FD26" s="12">
        <v>30</v>
      </c>
      <c r="FE26" s="12">
        <v>30</v>
      </c>
      <c r="FF26" s="12">
        <v>30</v>
      </c>
      <c r="FG26" s="12">
        <v>30</v>
      </c>
      <c r="FH26" s="12">
        <v>30</v>
      </c>
      <c r="FI26" s="12">
        <v>30</v>
      </c>
      <c r="FJ26" s="12">
        <v>30</v>
      </c>
      <c r="FK26" s="12">
        <v>30</v>
      </c>
      <c r="FL26" s="12">
        <v>30</v>
      </c>
      <c r="FM26" s="12">
        <v>30</v>
      </c>
      <c r="FN26" s="12">
        <v>30</v>
      </c>
      <c r="FO26" s="12">
        <v>30</v>
      </c>
      <c r="FP26" s="12">
        <v>30</v>
      </c>
      <c r="FQ26" s="12">
        <v>30</v>
      </c>
      <c r="FR26" s="12">
        <v>30</v>
      </c>
      <c r="FS26" s="12">
        <v>30</v>
      </c>
      <c r="FT26" s="12">
        <v>30</v>
      </c>
      <c r="FU26" s="12">
        <v>30</v>
      </c>
      <c r="FV26" s="12">
        <v>30</v>
      </c>
      <c r="FW26" s="12">
        <v>30</v>
      </c>
      <c r="FX26" s="12">
        <v>30</v>
      </c>
      <c r="FY26" s="12">
        <v>30</v>
      </c>
      <c r="FZ26" s="12">
        <v>30</v>
      </c>
      <c r="GA26" s="12">
        <v>30</v>
      </c>
      <c r="GB26" s="12">
        <v>30</v>
      </c>
      <c r="GC26" s="12">
        <v>30</v>
      </c>
      <c r="GD26" s="12">
        <v>30</v>
      </c>
      <c r="GE26" s="12">
        <v>30</v>
      </c>
      <c r="GF26" s="12">
        <v>30</v>
      </c>
      <c r="GG26" s="12">
        <v>30</v>
      </c>
      <c r="GH26" s="12">
        <v>30</v>
      </c>
      <c r="GI26" s="12">
        <v>30</v>
      </c>
      <c r="GJ26" s="12">
        <v>30</v>
      </c>
      <c r="GK26" s="12">
        <v>30</v>
      </c>
      <c r="GL26" s="12">
        <v>30</v>
      </c>
      <c r="GM26" s="12">
        <v>30</v>
      </c>
      <c r="GN26" s="12">
        <v>30</v>
      </c>
      <c r="GO26" s="12">
        <v>30</v>
      </c>
      <c r="GP26" s="12">
        <v>30</v>
      </c>
      <c r="GQ26" s="12">
        <v>30</v>
      </c>
      <c r="GR26" s="12">
        <v>30</v>
      </c>
      <c r="GS26" s="12">
        <v>30</v>
      </c>
      <c r="GT26" s="12">
        <v>30</v>
      </c>
      <c r="GU26" s="12">
        <v>30</v>
      </c>
      <c r="GV26" s="12">
        <v>30</v>
      </c>
      <c r="GW26" s="12">
        <v>30</v>
      </c>
      <c r="GX26" s="12">
        <v>30</v>
      </c>
      <c r="GY26" s="12">
        <v>30</v>
      </c>
      <c r="GZ26" s="12">
        <v>30</v>
      </c>
      <c r="HA26" s="12">
        <v>30</v>
      </c>
      <c r="HB26" s="12">
        <v>30</v>
      </c>
      <c r="HC26" s="12">
        <v>30</v>
      </c>
      <c r="HD26" s="12">
        <v>30</v>
      </c>
      <c r="HE26" s="12">
        <v>30</v>
      </c>
      <c r="HF26" s="12">
        <v>30</v>
      </c>
      <c r="HG26" s="12">
        <v>30</v>
      </c>
      <c r="HH26" s="12">
        <v>30</v>
      </c>
      <c r="HI26" s="12">
        <v>30</v>
      </c>
      <c r="HJ26" s="12">
        <v>30</v>
      </c>
      <c r="HK26" s="12">
        <v>30</v>
      </c>
      <c r="HL26" s="12">
        <v>30</v>
      </c>
      <c r="HM26" s="12">
        <v>30</v>
      </c>
      <c r="HN26" s="12">
        <v>30</v>
      </c>
      <c r="HO26" s="12">
        <v>30</v>
      </c>
      <c r="HP26" s="12">
        <v>30</v>
      </c>
      <c r="HQ26" s="12">
        <v>30</v>
      </c>
      <c r="HR26" s="12">
        <v>30</v>
      </c>
      <c r="HS26" s="12">
        <v>30</v>
      </c>
      <c r="HT26" s="12">
        <v>30</v>
      </c>
      <c r="HU26" s="12">
        <v>30</v>
      </c>
      <c r="HV26" s="12">
        <v>30</v>
      </c>
      <c r="HW26" s="12">
        <v>30</v>
      </c>
      <c r="HX26" s="12">
        <v>30</v>
      </c>
      <c r="HY26" s="12">
        <v>30</v>
      </c>
      <c r="HZ26" s="12">
        <v>30</v>
      </c>
      <c r="IA26" s="12">
        <v>30</v>
      </c>
      <c r="IB26" s="12">
        <v>30</v>
      </c>
      <c r="IC26" s="12">
        <v>30</v>
      </c>
      <c r="ID26" s="12">
        <v>30</v>
      </c>
      <c r="IE26" s="12">
        <v>30</v>
      </c>
      <c r="IF26" s="12">
        <v>30</v>
      </c>
      <c r="IG26" s="12">
        <v>30</v>
      </c>
      <c r="IH26" s="12">
        <v>30</v>
      </c>
      <c r="II26" s="12">
        <v>30</v>
      </c>
      <c r="IJ26" s="12">
        <v>30</v>
      </c>
      <c r="IK26" s="12">
        <v>30</v>
      </c>
      <c r="IL26" s="12">
        <v>30</v>
      </c>
      <c r="IM26" s="12">
        <v>30</v>
      </c>
      <c r="IN26" s="12">
        <v>30</v>
      </c>
    </row>
    <row r="27" spans="1:248" s="12" customFormat="1" ht="16.5" customHeight="1" x14ac:dyDescent="0.25">
      <c r="A27" s="37" t="s">
        <v>43</v>
      </c>
      <c r="B27" s="38">
        <f>0.28*B26</f>
        <v>14.000000000000002</v>
      </c>
      <c r="C27" s="38"/>
      <c r="D27" s="37">
        <v>10.5</v>
      </c>
      <c r="E27" s="37">
        <v>10.5</v>
      </c>
      <c r="F27" s="37">
        <v>10.5</v>
      </c>
      <c r="G27" s="37">
        <v>10.5</v>
      </c>
      <c r="H27" s="37">
        <v>10.5</v>
      </c>
      <c r="I27" s="37">
        <v>10.5</v>
      </c>
      <c r="J27" s="37">
        <v>10.5</v>
      </c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2"/>
      <c r="BQ27" s="40"/>
      <c r="BR27" s="37"/>
      <c r="BS27" s="37"/>
      <c r="BT27" s="37"/>
      <c r="BU27" s="37"/>
      <c r="BV27" s="50"/>
    </row>
    <row r="28" spans="1:248" s="12" customFormat="1" ht="16.5" customHeight="1" x14ac:dyDescent="0.25">
      <c r="A28" s="37" t="s">
        <v>44</v>
      </c>
      <c r="B28" s="38">
        <f>0.14*B26</f>
        <v>7.0000000000000009</v>
      </c>
      <c r="C28" s="38"/>
      <c r="D28" s="37">
        <v>7</v>
      </c>
      <c r="E28" s="37">
        <v>7</v>
      </c>
      <c r="F28" s="37">
        <v>7</v>
      </c>
      <c r="G28" s="37">
        <v>7</v>
      </c>
      <c r="H28" s="37">
        <v>7</v>
      </c>
      <c r="I28" s="37">
        <v>7</v>
      </c>
      <c r="J28" s="37">
        <v>7</v>
      </c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2"/>
      <c r="BQ28" s="40"/>
      <c r="BR28" s="37"/>
      <c r="BS28" s="37"/>
      <c r="BT28" s="37"/>
      <c r="BU28" s="37"/>
      <c r="BV28" s="50"/>
    </row>
    <row r="29" spans="1:248" s="12" customFormat="1" ht="16.5" customHeight="1" x14ac:dyDescent="0.25">
      <c r="A29" s="37" t="s">
        <v>45</v>
      </c>
      <c r="B29" s="38">
        <f>B26*0.37</f>
        <v>18.5</v>
      </c>
      <c r="C29" s="38"/>
      <c r="D29" s="37">
        <v>9</v>
      </c>
      <c r="E29" s="37">
        <v>9</v>
      </c>
      <c r="F29" s="37">
        <v>9</v>
      </c>
      <c r="G29" s="37">
        <v>9</v>
      </c>
      <c r="H29" s="37">
        <v>9</v>
      </c>
      <c r="I29" s="37">
        <v>9</v>
      </c>
      <c r="J29" s="37">
        <v>9</v>
      </c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2"/>
      <c r="BQ29" s="40"/>
      <c r="BR29" s="37"/>
      <c r="BS29" s="37"/>
      <c r="BT29" s="37"/>
      <c r="BU29" s="37"/>
      <c r="BV29" s="50"/>
    </row>
    <row r="30" spans="1:248" s="12" customFormat="1" ht="16.5" customHeight="1" x14ac:dyDescent="0.25">
      <c r="A30" s="37" t="s">
        <v>31</v>
      </c>
      <c r="B30" s="38">
        <f>0.11*B26</f>
        <v>5.5</v>
      </c>
      <c r="C30" s="38"/>
      <c r="D30" s="37">
        <v>0.9</v>
      </c>
      <c r="E30" s="37">
        <v>0.9</v>
      </c>
      <c r="F30" s="37">
        <v>0.9</v>
      </c>
      <c r="G30" s="37">
        <v>0.9</v>
      </c>
      <c r="H30" s="37">
        <v>0.9</v>
      </c>
      <c r="I30" s="37">
        <v>0.9</v>
      </c>
      <c r="J30" s="37">
        <v>0.9</v>
      </c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41"/>
      <c r="BQ30" s="40"/>
      <c r="BR30" s="37"/>
      <c r="BS30" s="37"/>
      <c r="BT30" s="37"/>
      <c r="BU30" s="37"/>
      <c r="BV30" s="50"/>
    </row>
    <row r="31" spans="1:248" s="12" customFormat="1" ht="16.5" customHeight="1" x14ac:dyDescent="0.25">
      <c r="A31" s="37" t="s">
        <v>32</v>
      </c>
      <c r="B31" s="38">
        <f>0.07*B26</f>
        <v>3.5000000000000004</v>
      </c>
      <c r="C31" s="38"/>
      <c r="D31" s="37">
        <v>0.6</v>
      </c>
      <c r="E31" s="37">
        <v>0.6</v>
      </c>
      <c r="F31" s="37">
        <v>0.6</v>
      </c>
      <c r="G31" s="37">
        <v>0.6</v>
      </c>
      <c r="H31" s="37">
        <v>0.6</v>
      </c>
      <c r="I31" s="37">
        <v>0.6</v>
      </c>
      <c r="J31" s="37">
        <v>0.6</v>
      </c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41"/>
      <c r="BQ31" s="40"/>
      <c r="BR31" s="37"/>
      <c r="BS31" s="37"/>
      <c r="BT31" s="37"/>
      <c r="BU31" s="37"/>
      <c r="BV31" s="50"/>
    </row>
    <row r="32" spans="1:248" s="12" customFormat="1" ht="16.5" customHeight="1" x14ac:dyDescent="0.25">
      <c r="A32" s="37" t="s">
        <v>30</v>
      </c>
      <c r="B32" s="38">
        <f>0.03*B26</f>
        <v>1.5</v>
      </c>
      <c r="C32" s="38"/>
      <c r="D32" s="37">
        <v>9.9000000000000005E-2</v>
      </c>
      <c r="E32" s="37">
        <v>9.9000000000000005E-2</v>
      </c>
      <c r="F32" s="37">
        <v>9.9000000000000005E-2</v>
      </c>
      <c r="G32" s="37">
        <v>9.9000000000000005E-2</v>
      </c>
      <c r="H32" s="37">
        <v>9.9000000000000005E-2</v>
      </c>
      <c r="I32" s="37">
        <v>9.9000000000000005E-2</v>
      </c>
      <c r="J32" s="37">
        <v>9.9000000000000005E-2</v>
      </c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41"/>
      <c r="BQ32" s="40"/>
      <c r="BR32" s="37"/>
      <c r="BS32" s="37"/>
      <c r="BT32" s="37"/>
      <c r="BU32" s="37"/>
      <c r="BV32" s="50"/>
    </row>
    <row r="33" spans="1:74" s="12" customFormat="1" ht="16.5" customHeight="1" x14ac:dyDescent="0.25">
      <c r="A33" s="37" t="s">
        <v>46</v>
      </c>
      <c r="B33" s="38">
        <v>0</v>
      </c>
      <c r="C33" s="38"/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41"/>
      <c r="BQ33" s="40"/>
      <c r="BR33" s="37"/>
      <c r="BS33" s="37"/>
      <c r="BT33" s="37"/>
      <c r="BU33" s="37"/>
      <c r="BV33" s="50"/>
    </row>
    <row r="34" spans="1:74" s="12" customFormat="1" ht="16.5" customHeight="1" x14ac:dyDescent="0.25">
      <c r="A34" s="37" t="s">
        <v>47</v>
      </c>
      <c r="B34" s="38">
        <v>0</v>
      </c>
      <c r="C34" s="38"/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41"/>
      <c r="BQ34" s="40"/>
      <c r="BR34" s="37"/>
      <c r="BS34" s="37"/>
      <c r="BT34" s="37"/>
      <c r="BU34" s="37"/>
      <c r="BV34" s="50"/>
    </row>
    <row r="35" spans="1:74" s="12" customFormat="1" ht="16.5" customHeight="1" x14ac:dyDescent="0.25">
      <c r="A35" s="30" t="s">
        <v>51</v>
      </c>
      <c r="B35" s="31"/>
      <c r="C35" s="31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9"/>
      <c r="BQ35" s="47"/>
      <c r="BR35" s="46"/>
      <c r="BS35" s="46"/>
      <c r="BT35" s="46"/>
      <c r="BU35" s="46"/>
      <c r="BV35" s="50"/>
    </row>
    <row r="36" spans="1:74" s="12" customFormat="1" ht="16.5" customHeight="1" x14ac:dyDescent="0.25">
      <c r="A36" s="37" t="s">
        <v>50</v>
      </c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6"/>
      <c r="BQ36" s="54">
        <f t="shared" ref="BQ36:BR44" si="8">IF(BQ6="",#N/A,BQ6)</f>
        <v>0</v>
      </c>
      <c r="BR36" s="54">
        <f t="shared" si="8"/>
        <v>0</v>
      </c>
      <c r="BS36" s="54">
        <f t="shared" ref="BS36:BS44" si="9">IF(BS6="",#N/A,BS6)</f>
        <v>0</v>
      </c>
      <c r="BT36" s="54">
        <f t="shared" ref="BT36:BU44" si="10">IF(BT6="",#N/A,BT6)</f>
        <v>0</v>
      </c>
      <c r="BU36" s="54" t="e">
        <f t="shared" si="10"/>
        <v>#N/A</v>
      </c>
    </row>
    <row r="37" spans="1:74" s="12" customFormat="1" ht="16.5" customHeight="1" x14ac:dyDescent="0.25">
      <c r="A37" s="37" t="s">
        <v>43</v>
      </c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6"/>
      <c r="BQ37" s="54">
        <f t="shared" si="8"/>
        <v>0</v>
      </c>
      <c r="BR37" s="54">
        <f t="shared" si="8"/>
        <v>0</v>
      </c>
      <c r="BS37" s="54">
        <f t="shared" si="9"/>
        <v>0</v>
      </c>
      <c r="BT37" s="54">
        <f t="shared" si="10"/>
        <v>0</v>
      </c>
      <c r="BU37" s="54" t="e">
        <f t="shared" si="10"/>
        <v>#N/A</v>
      </c>
    </row>
    <row r="38" spans="1:74" s="12" customFormat="1" ht="16.5" customHeight="1" x14ac:dyDescent="0.25">
      <c r="A38" s="37" t="s">
        <v>44</v>
      </c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6"/>
      <c r="BQ38" s="54">
        <f t="shared" si="8"/>
        <v>0</v>
      </c>
      <c r="BR38" s="54">
        <f t="shared" si="8"/>
        <v>0</v>
      </c>
      <c r="BS38" s="54">
        <f t="shared" si="9"/>
        <v>0</v>
      </c>
      <c r="BT38" s="54">
        <f t="shared" si="10"/>
        <v>0</v>
      </c>
      <c r="BU38" s="54" t="e">
        <f t="shared" si="10"/>
        <v>#N/A</v>
      </c>
    </row>
    <row r="39" spans="1:74" s="12" customFormat="1" ht="16.5" customHeight="1" x14ac:dyDescent="0.25">
      <c r="A39" s="37" t="s">
        <v>45</v>
      </c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6"/>
      <c r="BQ39" s="54">
        <f t="shared" si="8"/>
        <v>0</v>
      </c>
      <c r="BR39" s="54">
        <f t="shared" si="8"/>
        <v>0</v>
      </c>
      <c r="BS39" s="54">
        <f t="shared" si="9"/>
        <v>0</v>
      </c>
      <c r="BT39" s="54">
        <f t="shared" si="10"/>
        <v>0</v>
      </c>
      <c r="BU39" s="54" t="e">
        <f t="shared" si="10"/>
        <v>#N/A</v>
      </c>
    </row>
    <row r="40" spans="1:74" s="12" customFormat="1" ht="16.5" customHeight="1" x14ac:dyDescent="0.25">
      <c r="A40" s="37" t="s">
        <v>31</v>
      </c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6"/>
      <c r="BQ40" s="54">
        <f t="shared" si="8"/>
        <v>0</v>
      </c>
      <c r="BR40" s="54">
        <f t="shared" si="8"/>
        <v>0</v>
      </c>
      <c r="BS40" s="54">
        <f>IF(BS10="",#N/A,BS10)</f>
        <v>0</v>
      </c>
      <c r="BT40" s="54">
        <f t="shared" si="10"/>
        <v>0</v>
      </c>
      <c r="BU40" s="54" t="e">
        <f t="shared" si="10"/>
        <v>#N/A</v>
      </c>
    </row>
    <row r="41" spans="1:74" s="12" customFormat="1" ht="16.5" customHeight="1" x14ac:dyDescent="0.25">
      <c r="A41" s="37" t="s">
        <v>32</v>
      </c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6"/>
      <c r="BQ41" s="54">
        <f t="shared" si="8"/>
        <v>0</v>
      </c>
      <c r="BR41" s="54">
        <f t="shared" si="8"/>
        <v>0</v>
      </c>
      <c r="BS41" s="54">
        <f t="shared" si="9"/>
        <v>0</v>
      </c>
      <c r="BT41" s="54">
        <f t="shared" si="10"/>
        <v>0</v>
      </c>
      <c r="BU41" s="54" t="e">
        <f t="shared" si="10"/>
        <v>#N/A</v>
      </c>
    </row>
    <row r="42" spans="1:74" s="12" customFormat="1" ht="16.5" customHeight="1" x14ac:dyDescent="0.25">
      <c r="A42" s="37" t="s">
        <v>30</v>
      </c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6"/>
      <c r="BQ42" s="54">
        <f t="shared" si="8"/>
        <v>0</v>
      </c>
      <c r="BR42" s="54">
        <f t="shared" si="8"/>
        <v>0</v>
      </c>
      <c r="BS42" s="54">
        <f t="shared" si="9"/>
        <v>0</v>
      </c>
      <c r="BT42" s="54">
        <f t="shared" si="10"/>
        <v>0</v>
      </c>
      <c r="BU42" s="54" t="e">
        <f t="shared" si="10"/>
        <v>#N/A</v>
      </c>
    </row>
    <row r="43" spans="1:74" s="12" customFormat="1" ht="16.5" customHeight="1" x14ac:dyDescent="0.25">
      <c r="A43" s="37" t="s">
        <v>46</v>
      </c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6"/>
      <c r="BQ43" s="54">
        <f t="shared" si="8"/>
        <v>0</v>
      </c>
      <c r="BR43" s="54">
        <f t="shared" si="8"/>
        <v>0</v>
      </c>
      <c r="BS43" s="54">
        <f t="shared" si="9"/>
        <v>0</v>
      </c>
      <c r="BT43" s="54">
        <f t="shared" si="10"/>
        <v>0</v>
      </c>
      <c r="BU43" s="54" t="e">
        <f t="shared" si="10"/>
        <v>#N/A</v>
      </c>
    </row>
    <row r="44" spans="1:74" s="12" customFormat="1" ht="16.5" customHeight="1" x14ac:dyDescent="0.25">
      <c r="A44" s="57" t="s">
        <v>47</v>
      </c>
      <c r="B44" s="58"/>
      <c r="C44" s="58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6"/>
      <c r="BQ44" s="60">
        <f t="shared" si="8"/>
        <v>0</v>
      </c>
      <c r="BR44" s="60">
        <f t="shared" si="8"/>
        <v>0</v>
      </c>
      <c r="BS44" s="60">
        <f t="shared" si="9"/>
        <v>0</v>
      </c>
      <c r="BT44" s="60">
        <f t="shared" si="10"/>
        <v>0</v>
      </c>
      <c r="BU44" s="60" t="e">
        <f t="shared" si="10"/>
        <v>#N/A</v>
      </c>
    </row>
    <row r="45" spans="1:74" s="62" customFormat="1" ht="16.5" customHeight="1" x14ac:dyDescent="0.25"/>
    <row r="46" spans="1:74" s="62" customFormat="1" ht="15.75" x14ac:dyDescent="0.25"/>
    <row r="47" spans="1:74" s="62" customFormat="1" ht="15.75" x14ac:dyDescent="0.25"/>
    <row r="48" spans="1:74" s="112" customFormat="1" ht="43.5" customHeight="1" thickBot="1" x14ac:dyDescent="0.3">
      <c r="A48" s="327" t="s">
        <v>734</v>
      </c>
      <c r="C48" s="112" t="s">
        <v>735</v>
      </c>
      <c r="D48" s="112" t="s">
        <v>687</v>
      </c>
      <c r="E48" s="112" t="s">
        <v>688</v>
      </c>
      <c r="F48" s="112" t="s">
        <v>689</v>
      </c>
      <c r="G48" s="112" t="s">
        <v>690</v>
      </c>
      <c r="H48" s="112" t="s">
        <v>691</v>
      </c>
      <c r="I48" s="112" t="s">
        <v>692</v>
      </c>
      <c r="J48" s="112" t="s">
        <v>769</v>
      </c>
      <c r="K48" s="112" t="s">
        <v>770</v>
      </c>
      <c r="L48" s="112" t="s">
        <v>771</v>
      </c>
      <c r="M48" s="112" t="s">
        <v>772</v>
      </c>
      <c r="N48" s="112" t="s">
        <v>773</v>
      </c>
      <c r="U48" s="112" t="s">
        <v>692</v>
      </c>
      <c r="AC48" s="16" t="s">
        <v>130</v>
      </c>
      <c r="AD48" s="16" t="s">
        <v>375</v>
      </c>
      <c r="AE48" s="16" t="s">
        <v>376</v>
      </c>
      <c r="AF48" s="16" t="s">
        <v>377</v>
      </c>
      <c r="AG48" s="16" t="s">
        <v>487</v>
      </c>
      <c r="AH48" s="16" t="s">
        <v>488</v>
      </c>
      <c r="AI48" s="16" t="s">
        <v>489</v>
      </c>
      <c r="AJ48" s="16" t="s">
        <v>490</v>
      </c>
      <c r="AK48" s="16" t="s">
        <v>775</v>
      </c>
      <c r="AL48" s="16" t="s">
        <v>776</v>
      </c>
      <c r="AM48" s="16" t="s">
        <v>777</v>
      </c>
      <c r="AN48" s="16" t="s">
        <v>778</v>
      </c>
      <c r="AO48" s="16" t="s">
        <v>779</v>
      </c>
      <c r="AP48" s="16" t="s">
        <v>81</v>
      </c>
      <c r="AQ48" s="16" t="s">
        <v>33</v>
      </c>
      <c r="AR48" s="16" t="s">
        <v>39</v>
      </c>
      <c r="AS48" s="16" t="s">
        <v>82</v>
      </c>
      <c r="AT48" s="16" t="s">
        <v>68</v>
      </c>
      <c r="AU48" s="16" t="s">
        <v>69</v>
      </c>
      <c r="AV48" s="16" t="s">
        <v>70</v>
      </c>
      <c r="AW48" s="16" t="s">
        <v>71</v>
      </c>
      <c r="AX48" s="16" t="s">
        <v>83</v>
      </c>
      <c r="AY48" s="16" t="s">
        <v>93</v>
      </c>
      <c r="AZ48" s="16" t="s">
        <v>94</v>
      </c>
      <c r="BA48" s="16" t="s">
        <v>95</v>
      </c>
      <c r="BB48" s="16" t="s">
        <v>1152</v>
      </c>
      <c r="BC48" s="16" t="s">
        <v>96</v>
      </c>
      <c r="BD48" s="16" t="s">
        <v>97</v>
      </c>
      <c r="BE48" s="16" t="s">
        <v>98</v>
      </c>
      <c r="BF48" s="16" t="s">
        <v>99</v>
      </c>
      <c r="BG48" s="16" t="s">
        <v>1222</v>
      </c>
      <c r="BH48" s="16" t="s">
        <v>1223</v>
      </c>
      <c r="BI48" s="16" t="s">
        <v>1224</v>
      </c>
      <c r="BJ48" s="16" t="s">
        <v>1225</v>
      </c>
      <c r="BK48" s="16" t="s">
        <v>1226</v>
      </c>
      <c r="BL48" s="16" t="s">
        <v>1227</v>
      </c>
      <c r="BM48" s="16" t="s">
        <v>1228</v>
      </c>
      <c r="BN48" s="16" t="s">
        <v>1229</v>
      </c>
      <c r="BO48" s="16" t="s">
        <v>1230</v>
      </c>
    </row>
    <row r="49" spans="1:109" ht="15.75" thickBot="1" x14ac:dyDescent="0.3">
      <c r="A49" s="337" t="s">
        <v>384</v>
      </c>
      <c r="D49" s="65">
        <f>+SUM(V49:X49)</f>
        <v>1</v>
      </c>
      <c r="E49" s="65">
        <f>+SUM(Y49:AB49)</f>
        <v>1</v>
      </c>
      <c r="F49" s="65">
        <f>+SUM(AC49:AF49)</f>
        <v>0</v>
      </c>
      <c r="G49" s="65">
        <f>+SUM(AG49:AJ49)</f>
        <v>0</v>
      </c>
      <c r="U49" s="334"/>
      <c r="V49" s="334">
        <f>COUNTIFS(Datos!$C:$C,V$3,Datos!$Y:$Y,$A49,Datos!$S:$S,"V1")</f>
        <v>0</v>
      </c>
      <c r="W49" s="334">
        <f>COUNTIFS(Datos!$C:$C,W$3,Datos!$Y:$Y,$A49,Datos!$S:$S,"V1")</f>
        <v>0</v>
      </c>
      <c r="X49" s="334">
        <f>COUNTIFS(Datos!$C:$C,X$3,Datos!$Y:$Y,$A49,Datos!$S:$S,"V1")</f>
        <v>1</v>
      </c>
      <c r="Y49" s="334">
        <f>COUNTIFS(Datos!$C:$C,Y$3,Datos!$Y:$Y,$A49,Datos!$S:$S,"V1")</f>
        <v>0</v>
      </c>
      <c r="Z49" s="334">
        <f>COUNTIFS(Datos!$C:$C,Z$3,Datos!$Y:$Y,$A49,Datos!$S:$S,"V1")</f>
        <v>1</v>
      </c>
      <c r="AA49" s="334">
        <f>COUNTIFS(Datos!$C:$C,AA$3,Datos!$Y:$Y,$A49,Datos!$S:$S,"V1")</f>
        <v>0</v>
      </c>
      <c r="AB49" s="334">
        <f>COUNTIFS(Datos!$C:$C,AB$3,Datos!$Y:$Y,$A49,Datos!$S:$S,"V1")</f>
        <v>0</v>
      </c>
      <c r="AC49" s="334">
        <f>COUNTIFS(Datos!$C:$C,AC$3,Datos!$Y:$Y,$A49,Datos!$S:$S,"V1")</f>
        <v>0</v>
      </c>
      <c r="AD49" s="334">
        <f>COUNTIFS(Datos!$C:$C,AD$3,Datos!$Y:$Y,$A49,Datos!$S:$S,"V1")</f>
        <v>0</v>
      </c>
      <c r="AE49" s="334">
        <f>COUNTIFS(Datos!$C:$C,AE$3,Datos!$Y:$Y,$A49,Datos!$S:$S,"V1")</f>
        <v>0</v>
      </c>
      <c r="AF49" s="334">
        <f>COUNTIFS(Datos!$C:$C,AF$3,Datos!$Y:$Y,$A49,Datos!$S:$S,"V1")</f>
        <v>0</v>
      </c>
      <c r="AG49" s="334">
        <f>COUNTIFS(Datos!$C:$C,AG$3,Datos!$Y:$Y,$A49,Datos!$S:$S,"V1")</f>
        <v>0</v>
      </c>
      <c r="AH49" s="334">
        <f>COUNTIFS(Datos!$C:$C,AH$3,Datos!$Y:$Y,$A49,Datos!$S:$S,"V1")</f>
        <v>0</v>
      </c>
      <c r="AI49" s="334">
        <f>COUNTIFS(Datos!$C:$C,AI$3,Datos!$Y:$Y,$A49,Datos!$S:$S,"V1")</f>
        <v>0</v>
      </c>
      <c r="AJ49" s="334">
        <f>COUNTIFS(Datos!$C:$C,AJ$3,Datos!$Y:$Y,$A49,Datos!$S:$S,"V1")</f>
        <v>0</v>
      </c>
      <c r="AK49" s="334"/>
      <c r="AL49" s="334"/>
      <c r="AM49" s="334"/>
      <c r="AN49" s="334"/>
      <c r="AO49" s="334">
        <f>COUNTIFS(Datos!$C:$C,AO$3,Datos!$Y:$Y,$A49,Datos!$S:$S,"V1")</f>
        <v>0</v>
      </c>
      <c r="AP49" s="334"/>
      <c r="AQ49" s="334"/>
      <c r="AR49" s="334"/>
      <c r="AS49" s="334"/>
      <c r="AT49" s="334"/>
      <c r="AU49" s="334"/>
      <c r="AV49" s="334"/>
      <c r="AW49" s="334"/>
      <c r="AX49" s="334"/>
      <c r="AY49" s="334"/>
      <c r="AZ49" s="334"/>
      <c r="BA49" s="334"/>
      <c r="BB49" s="334"/>
      <c r="BC49" s="334"/>
      <c r="BD49" s="334"/>
      <c r="BE49" s="334"/>
      <c r="BF49" s="334"/>
      <c r="BG49" s="334"/>
      <c r="BH49" s="334"/>
      <c r="BI49" s="334"/>
      <c r="BJ49" s="334"/>
      <c r="BK49" s="334"/>
      <c r="BL49" s="334"/>
      <c r="BM49" s="334"/>
      <c r="BN49" s="334"/>
      <c r="BO49" s="334"/>
      <c r="BP49" s="334"/>
      <c r="BQ49" s="65">
        <f>COUNTIFS(Datos!S:S,BQ3,Datos!AP:AP,"ND")</f>
        <v>0</v>
      </c>
      <c r="BR49" s="65">
        <f>COUNTIFS(Datos!T:T,BR3,Datos!AQ:AQ,"ND")</f>
        <v>0</v>
      </c>
      <c r="BS49" s="65">
        <f>COUNTIFS(Datos!U:U,BS3,Datos!AR:AR,"ND")</f>
        <v>0</v>
      </c>
      <c r="BT49" s="65">
        <f>COUNTIFS(Datos!V:V,BT3,Datos!AS:AS,"ND")</f>
        <v>0</v>
      </c>
      <c r="BU49" s="65">
        <f>COUNTIFS(Datos!W:W,BU3,Datos!AT:AT,"ND")</f>
        <v>0</v>
      </c>
      <c r="BV49" s="65">
        <f>COUNTIFS(Datos!X:X,BV3,Datos!AU:AU,"ND")</f>
        <v>0</v>
      </c>
      <c r="BW49" s="65">
        <f>COUNTIFS(Datos!Y:Y,BW3,Datos!AV:AV,"ND")</f>
        <v>0</v>
      </c>
      <c r="BX49" s="65">
        <f>COUNTIFS(Datos!Z:Z,BX3,Datos!AW:AW,"ND")</f>
        <v>0</v>
      </c>
      <c r="BY49" s="65">
        <f>COUNTIFS(Datos!AA:AA,BY3,Datos!AX:AX,"ND")</f>
        <v>0</v>
      </c>
      <c r="BZ49" s="65">
        <f>COUNTIFS(Datos!AB:AB,BZ3,Datos!AY:AY,"ND")</f>
        <v>0</v>
      </c>
      <c r="CA49" s="65">
        <f>COUNTIFS(Datos!AC:AC,CA3,Datos!AZ:AZ,"ND")</f>
        <v>0</v>
      </c>
      <c r="CB49" s="65">
        <f>COUNTIFS(Datos!AD:AD,CB3,Datos!BA:BA,"ND")</f>
        <v>0</v>
      </c>
      <c r="CC49" s="65">
        <f>COUNTIFS(Datos!AE:AE,CC3,Datos!BB:BB,"ND")</f>
        <v>0</v>
      </c>
      <c r="CD49" s="65">
        <f>COUNTIFS(Datos!AG:AG,CD3,Datos!BC:BC,"ND")</f>
        <v>0</v>
      </c>
      <c r="CE49" s="65">
        <f>COUNTIFS(Datos!AH:AH,CE3,Datos!BD:BD,"ND")</f>
        <v>0</v>
      </c>
      <c r="CF49" s="65">
        <f>COUNTIFS(Datos!AI:AI,CF3,Datos!BE:BE,"ND")</f>
        <v>0</v>
      </c>
      <c r="CG49" s="65">
        <f>COUNTIFS(Datos!AJ:AJ,CG3,Datos!BF:BF,"ND")</f>
        <v>0</v>
      </c>
      <c r="CH49" s="65">
        <f>COUNTIFS(Datos!AK:AK,CH3,Datos!BG:BG,"ND")</f>
        <v>0</v>
      </c>
      <c r="CI49" s="65">
        <f>COUNTIFS(Datos!AL:AL,CI3,Datos!BH:BH,"ND")</f>
        <v>0</v>
      </c>
      <c r="CJ49" s="65">
        <f>COUNTIFS(Datos!AM:AM,CJ3,Datos!BI:BI,"ND")</f>
        <v>0</v>
      </c>
      <c r="CK49" s="65">
        <f>COUNTIFS(Datos!AN:AN,CK3,Datos!BJ:BJ,"ND")</f>
        <v>0</v>
      </c>
      <c r="CL49" s="65">
        <f>COUNTIFS(Datos!AO:AO,CL3,Datos!BK:BK,"ND")</f>
        <v>0</v>
      </c>
      <c r="CM49" s="65">
        <f>COUNTIFS(Datos!AP:AP,CM3,Datos!BL:BL,"ND")</f>
        <v>0</v>
      </c>
      <c r="CN49" s="65">
        <f>COUNTIFS(Datos!AQ:AQ,CN3,Datos!BM:BM,"ND")</f>
        <v>0</v>
      </c>
      <c r="CO49" s="65">
        <f>COUNTIFS(Datos!AR:AR,CO3,Datos!BN:BN,"ND")</f>
        <v>0</v>
      </c>
      <c r="CP49" s="65">
        <f>COUNTIFS(Datos!AS:AS,CP3,Datos!BO:BO,"ND")</f>
        <v>0</v>
      </c>
      <c r="CQ49" s="65">
        <f>COUNTIFS(Datos!AT:AT,CQ3,Datos!BP:BP,"ND")</f>
        <v>0</v>
      </c>
      <c r="CR49" s="65">
        <f>COUNTIFS(Datos!AU:AU,CR3,Datos!BQ:BQ,"ND")</f>
        <v>0</v>
      </c>
      <c r="CS49" s="65">
        <f>COUNTIFS(Datos!AV:AV,CS3,Datos!BR:BR,"ND")</f>
        <v>0</v>
      </c>
      <c r="CT49" s="65">
        <f>COUNTIFS(Datos!AW:AW,CT3,Datos!BS:BS,"ND")</f>
        <v>0</v>
      </c>
      <c r="CU49" s="65">
        <f>COUNTIFS(Datos!AX:AX,CU3,Datos!BT:BT,"ND")</f>
        <v>0</v>
      </c>
      <c r="CV49" s="65">
        <f>COUNTIFS(Datos!AY:AY,CV3,Datos!BU:BU,"ND")</f>
        <v>0</v>
      </c>
      <c r="CW49" s="65">
        <f>COUNTIFS(Datos!AZ:AZ,CW3,Datos!BV:BV,"ND")</f>
        <v>0</v>
      </c>
      <c r="CX49" s="65">
        <f>COUNTIFS(Datos!BA:BA,CX3,Datos!BW:BW,"ND")</f>
        <v>0</v>
      </c>
      <c r="CY49" s="65">
        <f>COUNTIFS(Datos!BB:BB,CY3,Datos!BX:BX,"ND")</f>
        <v>0</v>
      </c>
      <c r="CZ49" s="65">
        <f>COUNTIFS(Datos!BC:BC,CZ3,Datos!BY:BY,"ND")</f>
        <v>0</v>
      </c>
      <c r="DA49" s="65">
        <f>COUNTIFS(Datos!BD:BD,DA3,Datos!BZ:BZ,"ND")</f>
        <v>0</v>
      </c>
      <c r="DB49" s="65">
        <f>COUNTIFS(Datos!BE:BE,DB3,Datos!CA:CA,"ND")</f>
        <v>0</v>
      </c>
      <c r="DC49" s="65">
        <f>COUNTIFS(Datos!BF:BF,DC3,Datos!CB:CB,"ND")</f>
        <v>0</v>
      </c>
      <c r="DD49" s="65">
        <f>COUNTIFS(Datos!BG:BG,DD3,Datos!CC:CC,"ND")</f>
        <v>0</v>
      </c>
      <c r="DE49" s="65">
        <f>COUNTIFS(Datos!BH:BH,DE3,Datos!CD:CD,"ND")</f>
        <v>0</v>
      </c>
    </row>
    <row r="50" spans="1:109" ht="15.75" thickBot="1" x14ac:dyDescent="0.3">
      <c r="A50" s="338" t="s">
        <v>386</v>
      </c>
      <c r="D50" s="65">
        <f>+SUM(V50:X50)</f>
        <v>0</v>
      </c>
      <c r="E50" s="65">
        <f>+SUM(Y50:AB50)</f>
        <v>1</v>
      </c>
      <c r="F50" s="65">
        <f>+SUM(AC50:AF50)</f>
        <v>0</v>
      </c>
      <c r="G50" s="65">
        <f>+SUM(AG50:AJ50)</f>
        <v>0</v>
      </c>
      <c r="U50" s="334"/>
      <c r="V50" s="334">
        <f>COUNTIFS(Datos!$C:$C,V$3,Datos!$Y:$Y,$A50,Datos!$S:$S,"V1")</f>
        <v>0</v>
      </c>
      <c r="W50" s="334">
        <f>COUNTIFS(Datos!$C:$C,W$3,Datos!$Y:$Y,$A50,Datos!$S:$S,"V1")</f>
        <v>0</v>
      </c>
      <c r="X50" s="334">
        <f>COUNTIFS(Datos!$C:$C,X$3,Datos!$Y:$Y,$A50,Datos!$S:$S,"V1")</f>
        <v>0</v>
      </c>
      <c r="Y50" s="334">
        <f>COUNTIFS(Datos!$C:$C,Y$3,Datos!$Y:$Y,$A50,Datos!$S:$S,"V1")</f>
        <v>0</v>
      </c>
      <c r="Z50" s="334">
        <f>COUNTIFS(Datos!$C:$C,Z$3,Datos!$Y:$Y,$A50,Datos!$S:$S,"V1")</f>
        <v>0</v>
      </c>
      <c r="AA50" s="334">
        <f>COUNTIFS(Datos!$C:$C,AA$3,Datos!$Y:$Y,$A50,Datos!$S:$S,"V1")</f>
        <v>1</v>
      </c>
      <c r="AB50" s="334">
        <f>COUNTIFS(Datos!$C:$C,AB$3,Datos!$Y:$Y,$A50,Datos!$S:$S,"V1")</f>
        <v>0</v>
      </c>
      <c r="AC50" s="334">
        <f>COUNTIFS(Datos!$C:$C,AC$3,Datos!$Y:$Y,$A50,Datos!$S:$S,"V1")</f>
        <v>0</v>
      </c>
      <c r="AD50" s="334">
        <f>COUNTIFS(Datos!$C:$C,AD$3,Datos!$Y:$Y,$A50,Datos!$S:$S,"V1")</f>
        <v>0</v>
      </c>
      <c r="AE50" s="334">
        <f>COUNTIFS(Datos!$C:$C,AE$3,Datos!$Y:$Y,$A50,Datos!$S:$S,"V1")</f>
        <v>0</v>
      </c>
      <c r="AF50" s="334">
        <f>COUNTIFS(Datos!$C:$C,AF$3,Datos!$Y:$Y,$A50,Datos!$S:$S,"V1")</f>
        <v>0</v>
      </c>
      <c r="AG50" s="334">
        <f>COUNTIFS(Datos!$C:$C,AG$3,Datos!$Y:$Y,$A50,Datos!$S:$S,"V1")</f>
        <v>0</v>
      </c>
      <c r="AH50" s="334">
        <f>COUNTIFS(Datos!$C:$C,AH$3,Datos!$Y:$Y,$A50,Datos!$S:$S,"V1")</f>
        <v>0</v>
      </c>
      <c r="AI50" s="334">
        <f>COUNTIFS(Datos!$C:$C,AI$3,Datos!$Y:$Y,$A50,Datos!$S:$S,"V1")</f>
        <v>0</v>
      </c>
      <c r="AJ50" s="334">
        <f>COUNTIFS(Datos!$C:$C,AJ$3,Datos!$Y:$Y,$A50,Datos!$S:$S,"V1")</f>
        <v>0</v>
      </c>
      <c r="AK50" s="334"/>
      <c r="AL50" s="334"/>
      <c r="AM50" s="334"/>
      <c r="AN50" s="334"/>
      <c r="AO50" s="334">
        <f>COUNTIFS(Datos!$C:$C,AO$3,Datos!$Y:$Y,$A50,Datos!$S:$S,"V1")</f>
        <v>0</v>
      </c>
      <c r="AP50" s="335"/>
      <c r="AQ50" s="335"/>
      <c r="AR50" s="335"/>
      <c r="AS50" s="335"/>
      <c r="AT50" s="335"/>
      <c r="AU50" s="335"/>
      <c r="AV50" s="335"/>
      <c r="AW50" s="335"/>
      <c r="AX50" s="335"/>
      <c r="AY50" s="335"/>
      <c r="AZ50" s="335"/>
      <c r="BA50" s="335"/>
      <c r="BB50" s="335"/>
      <c r="BC50" s="335"/>
      <c r="BD50" s="335"/>
      <c r="BE50" s="335"/>
      <c r="BF50" s="335"/>
      <c r="BG50" s="335"/>
      <c r="BH50" s="335"/>
      <c r="BI50" s="335"/>
      <c r="BJ50" s="335"/>
      <c r="BK50" s="335"/>
      <c r="BL50" s="335"/>
      <c r="BM50" s="335"/>
      <c r="BN50" s="335"/>
      <c r="BO50" s="335"/>
      <c r="BP50" s="335"/>
      <c r="BQ50" s="65">
        <f>COUNTIFS(Datos!$C:$C,BQ3,Datos!$Y:$Y,"MR")</f>
        <v>0</v>
      </c>
      <c r="BR50" s="65">
        <f>COUNTIFS(Datos!$C:$C,BR3,Datos!$Y:$Y,"MR")</f>
        <v>0</v>
      </c>
      <c r="BS50" s="65">
        <f>COUNTIFS(Datos!$C:$C,BS3,Datos!$Y:$Y,"MR")</f>
        <v>0</v>
      </c>
      <c r="BT50" s="65">
        <f>COUNTIFS(Datos!$C:$C,BT3,Datos!$Y:$Y,"MR")</f>
        <v>0</v>
      </c>
      <c r="BU50" s="65">
        <f>COUNTIFS(Datos!$C:$C,BU3,Datos!$Y:$Y,"MR")</f>
        <v>0</v>
      </c>
      <c r="BV50" s="65">
        <f>COUNTIFS(Datos!$C:$C,BV3,Datos!$Y:$Y,"MR")</f>
        <v>0</v>
      </c>
      <c r="BW50" s="65">
        <f>COUNTIFS(Datos!$C:$C,BW3,Datos!$Y:$Y,"MR")</f>
        <v>0</v>
      </c>
      <c r="BX50" s="65">
        <f>COUNTIFS(Datos!$C:$C,BX3,Datos!$Y:$Y,"MR")</f>
        <v>0</v>
      </c>
      <c r="BY50" s="65">
        <f>COUNTIFS(Datos!$C:$C,BY3,Datos!$Y:$Y,"MR")</f>
        <v>0</v>
      </c>
      <c r="BZ50" s="65">
        <f>COUNTIFS(Datos!$C:$C,BZ3,Datos!$Y:$Y,"MR")</f>
        <v>0</v>
      </c>
      <c r="CA50" s="65">
        <f>COUNTIFS(Datos!$C:$C,CA3,Datos!$Y:$Y,"MR")</f>
        <v>0</v>
      </c>
      <c r="CB50" s="65">
        <f>COUNTIFS(Datos!$C:$C,CB3,Datos!$Y:$Y,"MR")</f>
        <v>0</v>
      </c>
      <c r="CC50" s="65">
        <f>COUNTIFS(Datos!$C:$C,CC3,Datos!$Y:$Y,"MR")</f>
        <v>0</v>
      </c>
      <c r="CD50" s="65">
        <f>COUNTIFS(Datos!$C:$C,CD3,Datos!$Y:$Y,"MR")</f>
        <v>0</v>
      </c>
      <c r="CE50" s="65">
        <f>COUNTIFS(Datos!$C:$C,CE3,Datos!$Y:$Y,"MR")</f>
        <v>0</v>
      </c>
      <c r="CF50" s="65">
        <f>COUNTIFS(Datos!$C:$C,CF3,Datos!$Y:$Y,"MR")</f>
        <v>0</v>
      </c>
      <c r="CG50" s="65">
        <f>COUNTIFS(Datos!$C:$C,CG3,Datos!$Y:$Y,"MR")</f>
        <v>0</v>
      </c>
      <c r="CH50" s="65">
        <f>COUNTIFS(Datos!$C:$C,CH3,Datos!$Y:$Y,"MR")</f>
        <v>0</v>
      </c>
      <c r="CI50" s="65">
        <f>COUNTIFS(Datos!$C:$C,CI3,Datos!$Y:$Y,"MR")</f>
        <v>0</v>
      </c>
      <c r="CJ50" s="65">
        <f>COUNTIFS(Datos!$C:$C,CJ3,Datos!$Y:$Y,"MR")</f>
        <v>0</v>
      </c>
      <c r="CK50" s="65">
        <f>COUNTIFS(Datos!$C:$C,CK3,Datos!$Y:$Y,"MR")</f>
        <v>0</v>
      </c>
      <c r="CL50" s="65">
        <f>COUNTIFS(Datos!$C:$C,CL3,Datos!$Y:$Y,"MR")</f>
        <v>0</v>
      </c>
      <c r="CM50" s="65">
        <f>COUNTIFS(Datos!$C:$C,CM3,Datos!$Y:$Y,"MR")</f>
        <v>0</v>
      </c>
      <c r="CN50" s="65">
        <f>COUNTIFS(Datos!$C:$C,CN3,Datos!$Y:$Y,"MR")</f>
        <v>0</v>
      </c>
      <c r="CO50" s="65">
        <f>COUNTIFS(Datos!$C:$C,CO3,Datos!$Y:$Y,"MR")</f>
        <v>0</v>
      </c>
      <c r="CP50" s="65">
        <f>COUNTIFS(Datos!$C:$C,CP3,Datos!$Y:$Y,"MR")</f>
        <v>0</v>
      </c>
      <c r="CQ50" s="65">
        <f>COUNTIFS(Datos!$C:$C,CQ3,Datos!$Y:$Y,"MR")</f>
        <v>0</v>
      </c>
      <c r="CR50" s="65">
        <f>COUNTIFS(Datos!$C:$C,CR3,Datos!$Y:$Y,"MR")</f>
        <v>0</v>
      </c>
      <c r="CS50" s="65">
        <f>COUNTIFS(Datos!$C:$C,CS3,Datos!$Y:$Y,"MR")</f>
        <v>0</v>
      </c>
      <c r="CT50" s="65">
        <f>COUNTIFS(Datos!$C:$C,CT3,Datos!$Y:$Y,"MR")</f>
        <v>0</v>
      </c>
      <c r="CU50" s="65">
        <f>COUNTIFS(Datos!$C:$C,CU3,Datos!$Y:$Y,"MR")</f>
        <v>0</v>
      </c>
      <c r="CV50" s="65">
        <f>COUNTIFS(Datos!$C:$C,CV3,Datos!$Y:$Y,"MR")</f>
        <v>0</v>
      </c>
      <c r="CW50" s="65">
        <f>COUNTIFS(Datos!$C:$C,CW3,Datos!$Y:$Y,"MR")</f>
        <v>0</v>
      </c>
      <c r="CX50" s="65">
        <f>COUNTIFS(Datos!$C:$C,CX3,Datos!$Y:$Y,"MR")</f>
        <v>0</v>
      </c>
      <c r="CY50" s="65">
        <f>COUNTIFS(Datos!$C:$C,CY3,Datos!$Y:$Y,"MR")</f>
        <v>0</v>
      </c>
      <c r="CZ50" s="65">
        <f>COUNTIFS(Datos!$C:$C,CZ3,Datos!$Y:$Y,"MR")</f>
        <v>0</v>
      </c>
      <c r="DA50" s="65">
        <f>COUNTIFS(Datos!$C:$C,DA3,Datos!$Y:$Y,"MR")</f>
        <v>0</v>
      </c>
      <c r="DB50" s="65">
        <f>COUNTIFS(Datos!$C:$C,DB3,Datos!$Y:$Y,"MR")</f>
        <v>0</v>
      </c>
      <c r="DC50" s="65">
        <f>COUNTIFS(Datos!$C:$C,DC3,Datos!$Y:$Y,"MR")</f>
        <v>0</v>
      </c>
      <c r="DD50" s="65">
        <f>COUNTIFS(Datos!$C:$C,DD3,Datos!$Y:$Y,"MR")</f>
        <v>0</v>
      </c>
      <c r="DE50" s="65">
        <f>COUNTIFS(Datos!$C:$C,DE3,Datos!$Y:$Y,"MR")</f>
        <v>0</v>
      </c>
    </row>
    <row r="51" spans="1:109" s="323" customFormat="1" ht="15.75" thickBot="1" x14ac:dyDescent="0.3">
      <c r="A51" s="322" t="s">
        <v>385</v>
      </c>
      <c r="C51" s="97"/>
      <c r="D51" s="65">
        <f>+SUM(V51:X51)</f>
        <v>0</v>
      </c>
      <c r="E51" s="65">
        <f>+SUM(Y51:AB51)</f>
        <v>0</v>
      </c>
      <c r="F51" s="65">
        <f>+SUM(AC51:AF51)</f>
        <v>2</v>
      </c>
      <c r="G51" s="65">
        <f>+SUM(AG51:AJ51)</f>
        <v>1</v>
      </c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334"/>
      <c r="V51" s="334">
        <f>COUNTIFS(Datos!$C:$C,V$3,Datos!$Y:$Y,$A51,Datos!$S:$S,"V1")</f>
        <v>0</v>
      </c>
      <c r="W51" s="334">
        <f>COUNTIFS(Datos!$C:$C,W$3,Datos!$Y:$Y,$A51,Datos!$S:$S,"V1")</f>
        <v>0</v>
      </c>
      <c r="X51" s="334">
        <f>COUNTIFS(Datos!$C:$C,X$3,Datos!$Y:$Y,$A51,Datos!$S:$S,"V1")</f>
        <v>0</v>
      </c>
      <c r="Y51" s="334">
        <f>COUNTIFS(Datos!$C:$C,Y$3,Datos!$Y:$Y,$A51,Datos!$S:$S,"V1")</f>
        <v>0</v>
      </c>
      <c r="Z51" s="334">
        <f>COUNTIFS(Datos!$C:$C,Z$3,Datos!$Y:$Y,$A51,Datos!$S:$S,"V1")</f>
        <v>0</v>
      </c>
      <c r="AA51" s="334">
        <f>COUNTIFS(Datos!$C:$C,AA$3,Datos!$Y:$Y,$A51,Datos!$S:$S,"V1")</f>
        <v>0</v>
      </c>
      <c r="AB51" s="334">
        <f>COUNTIFS(Datos!$C:$C,AB$3,Datos!$Y:$Y,$A51,Datos!$S:$S,"V1")</f>
        <v>0</v>
      </c>
      <c r="AC51" s="334">
        <f>COUNTIFS(Datos!$C:$C,AC$3,Datos!$Y:$Y,$A51,Datos!$S:$S,"V1")</f>
        <v>0</v>
      </c>
      <c r="AD51" s="334">
        <f>COUNTIFS(Datos!$C:$C,AD$3,Datos!$Y:$Y,$A51,Datos!$S:$S,"V1")</f>
        <v>1</v>
      </c>
      <c r="AE51" s="334">
        <f>COUNTIFS(Datos!$C:$C,AE$3,Datos!$Y:$Y,$A51,Datos!$S:$S,"V1")</f>
        <v>0</v>
      </c>
      <c r="AF51" s="334">
        <f>COUNTIFS(Datos!$C:$C,AF$3,Datos!$Y:$Y,$A51,Datos!$S:$S,"V1")</f>
        <v>1</v>
      </c>
      <c r="AG51" s="334">
        <f>COUNTIFS(Datos!$C:$C,AG$3,Datos!$Y:$Y,$A51,Datos!$S:$S,"V1")</f>
        <v>0</v>
      </c>
      <c r="AH51" s="334">
        <f>COUNTIFS(Datos!$C:$C,AH$3,Datos!$Y:$Y,$A51,Datos!$S:$S,"V1")</f>
        <v>0</v>
      </c>
      <c r="AI51" s="334">
        <f>COUNTIFS(Datos!$C:$C,AI$3,Datos!$Y:$Y,$A51,Datos!$S:$S,"V1")</f>
        <v>1</v>
      </c>
      <c r="AJ51" s="334">
        <f>COUNTIFS(Datos!$C:$C,AJ$3,Datos!$Y:$Y,$A51,Datos!$S:$S,"V1")</f>
        <v>0</v>
      </c>
      <c r="AK51" s="334"/>
      <c r="AL51" s="334"/>
      <c r="AM51" s="334"/>
      <c r="AN51" s="334"/>
      <c r="AO51" s="334">
        <f>COUNTIFS(Datos!$C:$C,AO$3,Datos!$Y:$Y,$A51,Datos!$S:$S,"V1")</f>
        <v>0</v>
      </c>
      <c r="AP51" s="335"/>
      <c r="AQ51" s="335"/>
      <c r="AR51" s="335"/>
      <c r="AS51" s="335"/>
      <c r="AT51" s="335"/>
      <c r="AU51" s="335"/>
      <c r="AV51" s="335"/>
      <c r="AW51" s="335"/>
      <c r="AX51" s="335"/>
      <c r="AY51" s="335"/>
      <c r="AZ51" s="335"/>
      <c r="BA51" s="335"/>
      <c r="BB51" s="335"/>
      <c r="BC51" s="335"/>
      <c r="BD51" s="335"/>
      <c r="BE51" s="335"/>
      <c r="BF51" s="335"/>
      <c r="BG51" s="335"/>
      <c r="BH51" s="335"/>
      <c r="BI51" s="335"/>
      <c r="BJ51" s="335"/>
      <c r="BK51" s="335"/>
      <c r="BL51" s="335"/>
      <c r="BM51" s="335"/>
      <c r="BN51" s="335"/>
      <c r="BO51" s="335"/>
      <c r="BP51" s="336"/>
      <c r="BQ51" s="323">
        <f>COUNTIFS(Datos!$C:$C,BQ3,Datos!$Y:$Y,"FG")</f>
        <v>0</v>
      </c>
      <c r="BR51" s="323">
        <f>COUNTIFS(Datos!$C:$C,BR3,Datos!$Y:$Y,"FG")</f>
        <v>0</v>
      </c>
      <c r="BS51" s="323">
        <f>COUNTIFS(Datos!$C:$C,BS3,Datos!$Y:$Y,"FG")</f>
        <v>0</v>
      </c>
      <c r="BT51" s="323">
        <f>COUNTIFS(Datos!$C:$C,BT3,Datos!$Y:$Y,"FG")</f>
        <v>0</v>
      </c>
      <c r="BU51" s="323">
        <f>COUNTIFS(Datos!$C:$C,BU3,Datos!$Y:$Y,"FG")</f>
        <v>0</v>
      </c>
      <c r="BV51" s="323">
        <f>COUNTIFS(Datos!$C:$C,BV3,Datos!$Y:$Y,"FG")</f>
        <v>0</v>
      </c>
      <c r="BW51" s="323">
        <f>COUNTIFS(Datos!$C:$C,BW3,Datos!$Y:$Y,"FG")</f>
        <v>0</v>
      </c>
      <c r="BX51" s="323">
        <f>COUNTIFS(Datos!$C:$C,BX3,Datos!$Y:$Y,"FG")</f>
        <v>0</v>
      </c>
      <c r="BY51" s="323">
        <f>COUNTIFS(Datos!$C:$C,BY3,Datos!$Y:$Y,"FG")</f>
        <v>0</v>
      </c>
      <c r="BZ51" s="323">
        <f>COUNTIFS(Datos!$C:$C,BZ3,Datos!$Y:$Y,"FG")</f>
        <v>0</v>
      </c>
      <c r="CA51" s="323">
        <f>COUNTIFS(Datos!$C:$C,CA3,Datos!$Y:$Y,"FG")</f>
        <v>0</v>
      </c>
      <c r="CB51" s="323">
        <f>COUNTIFS(Datos!$C:$C,CB3,Datos!$Y:$Y,"FG")</f>
        <v>0</v>
      </c>
      <c r="CC51" s="323">
        <f>COUNTIFS(Datos!$C:$C,CC3,Datos!$Y:$Y,"FG")</f>
        <v>0</v>
      </c>
      <c r="CD51" s="323">
        <f>COUNTIFS(Datos!$C:$C,CD3,Datos!$Y:$Y,"FG")</f>
        <v>0</v>
      </c>
      <c r="CE51" s="323">
        <f>COUNTIFS(Datos!$C:$C,CE3,Datos!$Y:$Y,"FG")</f>
        <v>0</v>
      </c>
      <c r="CF51" s="323">
        <f>COUNTIFS(Datos!$C:$C,CF3,Datos!$Y:$Y,"FG")</f>
        <v>0</v>
      </c>
      <c r="CG51" s="323">
        <f>COUNTIFS(Datos!$C:$C,CG3,Datos!$Y:$Y,"FG")</f>
        <v>0</v>
      </c>
      <c r="CH51" s="323">
        <f>COUNTIFS(Datos!$C:$C,CH3,Datos!$Y:$Y,"FG")</f>
        <v>0</v>
      </c>
      <c r="CI51" s="323">
        <f>COUNTIFS(Datos!$C:$C,CI3,Datos!$Y:$Y,"FG")</f>
        <v>0</v>
      </c>
      <c r="CJ51" s="323">
        <f>COUNTIFS(Datos!$C:$C,CJ3,Datos!$Y:$Y,"FG")</f>
        <v>0</v>
      </c>
      <c r="CK51" s="323">
        <f>COUNTIFS(Datos!$C:$C,CK3,Datos!$Y:$Y,"FG")</f>
        <v>0</v>
      </c>
      <c r="CL51" s="323">
        <f>COUNTIFS(Datos!$C:$C,CL3,Datos!$Y:$Y,"FG")</f>
        <v>0</v>
      </c>
      <c r="CM51" s="323">
        <f>COUNTIFS(Datos!$C:$C,CM3,Datos!$Y:$Y,"FG")</f>
        <v>0</v>
      </c>
      <c r="CN51" s="323">
        <f>COUNTIFS(Datos!$C:$C,CN3,Datos!$Y:$Y,"FG")</f>
        <v>0</v>
      </c>
      <c r="CO51" s="323">
        <f>COUNTIFS(Datos!$C:$C,CO3,Datos!$Y:$Y,"FG")</f>
        <v>0</v>
      </c>
      <c r="CP51" s="323">
        <f>COUNTIFS(Datos!$C:$C,CP3,Datos!$Y:$Y,"FG")</f>
        <v>0</v>
      </c>
      <c r="CQ51" s="323">
        <f>COUNTIFS(Datos!$C:$C,CQ3,Datos!$Y:$Y,"FG")</f>
        <v>0</v>
      </c>
      <c r="CR51" s="323">
        <f>COUNTIFS(Datos!$C:$C,CR3,Datos!$Y:$Y,"FG")</f>
        <v>0</v>
      </c>
      <c r="CS51" s="323">
        <f>COUNTIFS(Datos!$C:$C,CS3,Datos!$Y:$Y,"FG")</f>
        <v>0</v>
      </c>
      <c r="CT51" s="323">
        <f>COUNTIFS(Datos!$C:$C,CT3,Datos!$Y:$Y,"FG")</f>
        <v>0</v>
      </c>
      <c r="CU51" s="323">
        <f>COUNTIFS(Datos!$C:$C,CU3,Datos!$Y:$Y,"FG")</f>
        <v>0</v>
      </c>
      <c r="CV51" s="323">
        <f>COUNTIFS(Datos!$C:$C,CV3,Datos!$Y:$Y,"FG")</f>
        <v>0</v>
      </c>
      <c r="CW51" s="323">
        <f>COUNTIFS(Datos!$C:$C,CW3,Datos!$Y:$Y,"FG")</f>
        <v>0</v>
      </c>
      <c r="CX51" s="323">
        <f>COUNTIFS(Datos!$C:$C,CX3,Datos!$Y:$Y,"FG")</f>
        <v>0</v>
      </c>
      <c r="CY51" s="323">
        <f>COUNTIFS(Datos!$C:$C,CY3,Datos!$Y:$Y,"FG")</f>
        <v>0</v>
      </c>
      <c r="CZ51" s="323">
        <f>COUNTIFS(Datos!$C:$C,CZ3,Datos!$Y:$Y,"FG")</f>
        <v>0</v>
      </c>
      <c r="DA51" s="323">
        <f>COUNTIFS(Datos!$C:$C,DA3,Datos!$Y:$Y,"FG")</f>
        <v>0</v>
      </c>
      <c r="DB51" s="323">
        <f>COUNTIFS(Datos!$C:$C,DB3,Datos!$Y:$Y,"FG")</f>
        <v>0</v>
      </c>
      <c r="DC51" s="323">
        <f>COUNTIFS(Datos!$C:$C,DC3,Datos!$Y:$Y,"FG")</f>
        <v>0</v>
      </c>
      <c r="DD51" s="323">
        <f>COUNTIFS(Datos!$C:$C,DD3,Datos!$Y:$Y,"FG")</f>
        <v>0</v>
      </c>
      <c r="DE51" s="323">
        <f>COUNTIFS(Datos!$C:$C,DE3,Datos!$Y:$Y,"FG")</f>
        <v>0</v>
      </c>
    </row>
    <row r="52" spans="1:109" ht="16.5" thickTop="1" thickBot="1" x14ac:dyDescent="0.3">
      <c r="A52" s="337" t="s">
        <v>780</v>
      </c>
      <c r="B52" s="348" t="e">
        <f>B49/B$4*1000</f>
        <v>#VALUE!</v>
      </c>
      <c r="C52" s="348"/>
      <c r="D52" s="348">
        <f>D49/D$4*1000</f>
        <v>55.55555555555555</v>
      </c>
      <c r="E52" s="348">
        <f>E49/E$4*1000</f>
        <v>30.303030303030305</v>
      </c>
      <c r="F52" s="348">
        <f>F49/F$4*1000</f>
        <v>0</v>
      </c>
      <c r="G52" s="348">
        <f>G49/G$4*1000</f>
        <v>0</v>
      </c>
      <c r="H52" s="348">
        <f>H49/H$4*1000</f>
        <v>0</v>
      </c>
      <c r="I52" s="348">
        <f t="shared" ref="I52:K52" si="11">I49/I$4*1000</f>
        <v>0</v>
      </c>
      <c r="J52" s="348">
        <f t="shared" si="11"/>
        <v>0</v>
      </c>
      <c r="K52" s="348">
        <f t="shared" si="11"/>
        <v>0</v>
      </c>
      <c r="L52" s="348">
        <f>L49/L$4*1000</f>
        <v>0</v>
      </c>
      <c r="M52" s="348"/>
      <c r="N52" s="348"/>
      <c r="O52" s="348"/>
      <c r="P52" s="348"/>
      <c r="Q52" s="348"/>
      <c r="R52" s="348"/>
      <c r="S52" s="348"/>
      <c r="T52" s="348"/>
      <c r="U52" s="348" t="e">
        <f t="shared" ref="U52:AC54" si="12">U49/U4*1000</f>
        <v>#DIV/0!</v>
      </c>
      <c r="V52" s="348">
        <f t="shared" si="12"/>
        <v>0</v>
      </c>
      <c r="W52" s="348" t="e">
        <f t="shared" si="12"/>
        <v>#DIV/0!</v>
      </c>
      <c r="X52" s="348">
        <f t="shared" si="12"/>
        <v>100</v>
      </c>
      <c r="Y52" s="348" t="e">
        <f t="shared" si="12"/>
        <v>#DIV/0!</v>
      </c>
      <c r="Z52" s="348">
        <f t="shared" si="12"/>
        <v>100</v>
      </c>
      <c r="AA52" s="348">
        <f t="shared" si="12"/>
        <v>0</v>
      </c>
      <c r="AB52" s="348">
        <f t="shared" si="12"/>
        <v>0</v>
      </c>
      <c r="AC52" s="348" t="e">
        <f t="shared" si="12"/>
        <v>#DIV/0!</v>
      </c>
      <c r="AD52" s="348">
        <f t="shared" ref="AD52:AE52" si="13">AD49/AD4*1000</f>
        <v>0</v>
      </c>
      <c r="AE52" s="348">
        <f t="shared" si="13"/>
        <v>0</v>
      </c>
      <c r="AF52" s="348">
        <f t="shared" ref="AF52:AJ52" si="14">AF49/AF4*1000</f>
        <v>0</v>
      </c>
      <c r="AG52" s="348">
        <f t="shared" si="14"/>
        <v>0</v>
      </c>
      <c r="AH52" s="348">
        <f t="shared" si="14"/>
        <v>0</v>
      </c>
      <c r="AI52" s="348">
        <f t="shared" si="14"/>
        <v>0</v>
      </c>
      <c r="AJ52" s="348">
        <f t="shared" si="14"/>
        <v>0</v>
      </c>
      <c r="AK52" s="348"/>
      <c r="AL52" s="348"/>
      <c r="AM52" s="348"/>
      <c r="AN52" s="348"/>
      <c r="AO52" s="348">
        <f t="shared" ref="AO52" si="15">AO49/AO4*1000</f>
        <v>0</v>
      </c>
      <c r="AP52" s="348"/>
      <c r="AQ52" s="348"/>
      <c r="AR52" s="348"/>
      <c r="AS52" s="348"/>
      <c r="AT52" s="348"/>
      <c r="AU52" s="348"/>
      <c r="AV52" s="348"/>
      <c r="AW52" s="348"/>
      <c r="AX52" s="348"/>
      <c r="AY52" s="348"/>
      <c r="AZ52" s="348"/>
      <c r="BA52" s="348"/>
      <c r="BB52" s="348"/>
      <c r="BC52" s="348"/>
      <c r="BD52" s="348"/>
      <c r="BE52" s="348"/>
      <c r="BF52" s="348"/>
      <c r="BG52" s="348"/>
      <c r="BH52" s="348"/>
      <c r="BI52" s="348"/>
      <c r="BJ52" s="348"/>
      <c r="BK52" s="348"/>
      <c r="BL52" s="348"/>
      <c r="BM52" s="348"/>
      <c r="BN52" s="348"/>
      <c r="BO52" s="348"/>
      <c r="BP52" s="329"/>
    </row>
    <row r="53" spans="1:109" ht="16.5" thickTop="1" thickBot="1" x14ac:dyDescent="0.3">
      <c r="A53" s="338" t="s">
        <v>781</v>
      </c>
      <c r="B53" s="348" t="e">
        <f t="shared" ref="B53:H54" si="16">B50/B$4*1000</f>
        <v>#VALUE!</v>
      </c>
      <c r="C53" s="348"/>
      <c r="D53" s="348">
        <f t="shared" si="16"/>
        <v>0</v>
      </c>
      <c r="E53" s="348">
        <f t="shared" si="16"/>
        <v>30.303030303030305</v>
      </c>
      <c r="F53" s="348">
        <f t="shared" si="16"/>
        <v>0</v>
      </c>
      <c r="G53" s="348">
        <f t="shared" si="16"/>
        <v>0</v>
      </c>
      <c r="H53" s="348">
        <f t="shared" si="16"/>
        <v>0</v>
      </c>
      <c r="I53" s="348">
        <f t="shared" ref="I53:L53" si="17">I50/I$4*1000</f>
        <v>0</v>
      </c>
      <c r="J53" s="348">
        <f t="shared" si="17"/>
        <v>0</v>
      </c>
      <c r="K53" s="348">
        <f t="shared" si="17"/>
        <v>0</v>
      </c>
      <c r="L53" s="348">
        <f t="shared" si="17"/>
        <v>0</v>
      </c>
      <c r="M53" s="348"/>
      <c r="N53" s="348"/>
      <c r="O53" s="348"/>
      <c r="P53" s="348"/>
      <c r="Q53" s="348"/>
      <c r="R53" s="348"/>
      <c r="S53" s="348"/>
      <c r="T53" s="348"/>
      <c r="U53" s="348" t="e">
        <f t="shared" si="12"/>
        <v>#DIV/0!</v>
      </c>
      <c r="V53" s="348" t="e">
        <f t="shared" si="12"/>
        <v>#DIV/0!</v>
      </c>
      <c r="W53" s="348" t="e">
        <f t="shared" si="12"/>
        <v>#DIV/0!</v>
      </c>
      <c r="X53" s="348" t="e">
        <f t="shared" si="12"/>
        <v>#DIV/0!</v>
      </c>
      <c r="Y53" s="348" t="e">
        <f t="shared" si="12"/>
        <v>#DIV/0!</v>
      </c>
      <c r="Z53" s="348" t="e">
        <f t="shared" si="12"/>
        <v>#DIV/0!</v>
      </c>
      <c r="AA53" s="348" t="e">
        <f t="shared" si="12"/>
        <v>#DIV/0!</v>
      </c>
      <c r="AB53" s="348" t="e">
        <f t="shared" si="12"/>
        <v>#DIV/0!</v>
      </c>
      <c r="AC53" s="348" t="e">
        <f>AC50/AC4*1000</f>
        <v>#DIV/0!</v>
      </c>
      <c r="AD53" s="348">
        <f>AD50/AD4*1000</f>
        <v>0</v>
      </c>
      <c r="AE53" s="348">
        <f>AE50/AE4*1000</f>
        <v>0</v>
      </c>
      <c r="AF53" s="348">
        <f t="shared" ref="AF53:AJ53" si="18">AF50/AF4*1000</f>
        <v>0</v>
      </c>
      <c r="AG53" s="348">
        <f t="shared" si="18"/>
        <v>0</v>
      </c>
      <c r="AH53" s="348">
        <f t="shared" si="18"/>
        <v>0</v>
      </c>
      <c r="AI53" s="348">
        <f t="shared" si="18"/>
        <v>0</v>
      </c>
      <c r="AJ53" s="348">
        <f t="shared" si="18"/>
        <v>0</v>
      </c>
      <c r="AK53" s="348"/>
      <c r="AL53" s="348"/>
      <c r="AM53" s="348"/>
      <c r="AN53" s="348"/>
      <c r="AO53" s="348">
        <f t="shared" ref="AO53" si="19">AO50/AO4*1000</f>
        <v>0</v>
      </c>
      <c r="AP53" s="399"/>
      <c r="AQ53" s="399"/>
      <c r="AR53" s="399"/>
      <c r="AS53" s="399"/>
      <c r="AT53" s="399"/>
      <c r="AU53" s="399"/>
      <c r="AV53" s="399"/>
      <c r="AW53" s="399"/>
      <c r="AX53" s="399"/>
      <c r="AY53" s="399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M53" s="399"/>
      <c r="BN53" s="399"/>
      <c r="BO53" s="399"/>
      <c r="BP53" s="328"/>
    </row>
    <row r="54" spans="1:109" s="112" customFormat="1" ht="16.5" thickTop="1" thickBot="1" x14ac:dyDescent="0.3">
      <c r="A54" s="260" t="s">
        <v>782</v>
      </c>
      <c r="B54" s="348" t="e">
        <f t="shared" si="16"/>
        <v>#VALUE!</v>
      </c>
      <c r="C54" s="348"/>
      <c r="D54" s="348">
        <f t="shared" si="16"/>
        <v>0</v>
      </c>
      <c r="E54" s="348">
        <f t="shared" si="16"/>
        <v>0</v>
      </c>
      <c r="F54" s="348">
        <f t="shared" si="16"/>
        <v>60.606060606060609</v>
      </c>
      <c r="G54" s="348">
        <f t="shared" si="16"/>
        <v>22.727272727272727</v>
      </c>
      <c r="H54" s="348">
        <f t="shared" si="16"/>
        <v>0</v>
      </c>
      <c r="I54" s="348">
        <f t="shared" ref="I54:L54" si="20">I51/I$4*1000</f>
        <v>0</v>
      </c>
      <c r="J54" s="348">
        <f t="shared" si="20"/>
        <v>0</v>
      </c>
      <c r="K54" s="348">
        <f t="shared" si="20"/>
        <v>0</v>
      </c>
      <c r="L54" s="348">
        <f t="shared" si="20"/>
        <v>0</v>
      </c>
      <c r="M54" s="348"/>
      <c r="N54" s="348"/>
      <c r="O54" s="348"/>
      <c r="P54" s="348"/>
      <c r="Q54" s="348"/>
      <c r="R54" s="348"/>
      <c r="S54" s="348"/>
      <c r="T54" s="348"/>
      <c r="U54" s="348" t="e">
        <f t="shared" si="12"/>
        <v>#DIV/0!</v>
      </c>
      <c r="V54" s="348" t="e">
        <f t="shared" si="12"/>
        <v>#DIV/0!</v>
      </c>
      <c r="W54" s="348" t="e">
        <f t="shared" si="12"/>
        <v>#DIV/0!</v>
      </c>
      <c r="X54" s="348">
        <f t="shared" si="12"/>
        <v>0</v>
      </c>
      <c r="Y54" s="348" t="e">
        <f t="shared" si="12"/>
        <v>#DIV/0!</v>
      </c>
      <c r="Z54" s="348">
        <f t="shared" si="12"/>
        <v>0</v>
      </c>
      <c r="AA54" s="348">
        <f t="shared" si="12"/>
        <v>0</v>
      </c>
      <c r="AB54" s="348" t="e">
        <f t="shared" si="12"/>
        <v>#DIV/0!</v>
      </c>
      <c r="AC54" s="348" t="e">
        <f>AC51/AC4*1000</f>
        <v>#DIV/0!</v>
      </c>
      <c r="AD54" s="348">
        <f>AD51/AD4*1000</f>
        <v>111.1111111111111</v>
      </c>
      <c r="AE54" s="348">
        <f>AE51/AE4*1000</f>
        <v>0</v>
      </c>
      <c r="AF54" s="348">
        <f t="shared" ref="AF54:AJ54" si="21">AF51/AF4*1000</f>
        <v>66.666666666666671</v>
      </c>
      <c r="AG54" s="348">
        <f t="shared" si="21"/>
        <v>0</v>
      </c>
      <c r="AH54" s="348">
        <f t="shared" si="21"/>
        <v>0</v>
      </c>
      <c r="AI54" s="348">
        <f t="shared" si="21"/>
        <v>66.666666666666671</v>
      </c>
      <c r="AJ54" s="348">
        <f t="shared" si="21"/>
        <v>0</v>
      </c>
      <c r="AK54" s="348"/>
      <c r="AL54" s="348"/>
      <c r="AM54" s="348"/>
      <c r="AN54" s="348"/>
      <c r="AO54" s="348">
        <f t="shared" ref="AO54" si="22">AO51/AO4*1000</f>
        <v>0</v>
      </c>
      <c r="AP54" s="399"/>
      <c r="AQ54" s="399"/>
      <c r="AR54" s="399"/>
      <c r="AS54" s="399"/>
      <c r="AT54" s="399"/>
      <c r="AU54" s="399"/>
      <c r="AV54" s="399"/>
      <c r="AW54" s="399"/>
      <c r="AX54" s="399"/>
      <c r="AY54" s="399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M54" s="399"/>
      <c r="BN54" s="399"/>
      <c r="BO54" s="399"/>
      <c r="BP54" s="330"/>
    </row>
    <row r="55" spans="1:109" x14ac:dyDescent="0.25">
      <c r="B55" s="349" t="e">
        <f>SUM(B52:B54)</f>
        <v>#VALUE!</v>
      </c>
      <c r="C55" s="349"/>
      <c r="D55" s="349">
        <f t="shared" ref="D55:AC55" si="23">SUM(D52:D54)</f>
        <v>55.55555555555555</v>
      </c>
      <c r="E55" s="349">
        <f t="shared" si="23"/>
        <v>60.606060606060609</v>
      </c>
      <c r="F55" s="349">
        <f t="shared" si="23"/>
        <v>60.606060606060609</v>
      </c>
      <c r="G55" s="349">
        <f t="shared" si="23"/>
        <v>22.727272727272727</v>
      </c>
      <c r="H55" s="349">
        <f t="shared" si="23"/>
        <v>0</v>
      </c>
      <c r="I55" s="349"/>
      <c r="J55" s="349"/>
      <c r="K55" s="349"/>
      <c r="L55" s="349"/>
      <c r="M55" s="349"/>
      <c r="N55" s="349"/>
      <c r="O55" s="349"/>
      <c r="P55" s="349"/>
      <c r="Q55" s="349"/>
      <c r="R55" s="349"/>
      <c r="S55" s="349"/>
      <c r="T55" s="349"/>
      <c r="U55" s="349" t="e">
        <f t="shared" si="23"/>
        <v>#DIV/0!</v>
      </c>
      <c r="V55" s="349" t="e">
        <f t="shared" si="23"/>
        <v>#DIV/0!</v>
      </c>
      <c r="W55" s="349" t="e">
        <f t="shared" si="23"/>
        <v>#DIV/0!</v>
      </c>
      <c r="X55" s="349" t="e">
        <f t="shared" si="23"/>
        <v>#DIV/0!</v>
      </c>
      <c r="Y55" s="349" t="e">
        <f t="shared" si="23"/>
        <v>#DIV/0!</v>
      </c>
      <c r="Z55" s="349" t="e">
        <f t="shared" si="23"/>
        <v>#DIV/0!</v>
      </c>
      <c r="AA55" s="349" t="e">
        <f t="shared" si="23"/>
        <v>#DIV/0!</v>
      </c>
      <c r="AB55" s="349" t="e">
        <f t="shared" si="23"/>
        <v>#DIV/0!</v>
      </c>
      <c r="AC55" s="349" t="e">
        <f t="shared" si="23"/>
        <v>#DIV/0!</v>
      </c>
      <c r="AD55" s="349">
        <f t="shared" ref="AD55:AE55" si="24">SUM(AD52:AD54)</f>
        <v>111.1111111111111</v>
      </c>
      <c r="AE55" s="349">
        <f t="shared" si="24"/>
        <v>0</v>
      </c>
      <c r="AF55" s="349">
        <f t="shared" ref="AF55:AJ55" si="25">SUM(AF52:AF54)</f>
        <v>66.666666666666671</v>
      </c>
      <c r="AG55" s="349">
        <f t="shared" si="25"/>
        <v>0</v>
      </c>
      <c r="AH55" s="349">
        <f t="shared" si="25"/>
        <v>0</v>
      </c>
      <c r="AI55" s="349">
        <f t="shared" si="25"/>
        <v>66.666666666666671</v>
      </c>
      <c r="AJ55" s="349">
        <f t="shared" si="25"/>
        <v>0</v>
      </c>
      <c r="AK55" s="349"/>
      <c r="AL55" s="349"/>
      <c r="AM55" s="349"/>
      <c r="AN55" s="349"/>
      <c r="AO55" s="349">
        <f t="shared" ref="AO55" si="26">SUM(AO52:AO54)</f>
        <v>0</v>
      </c>
      <c r="AP55" s="349"/>
      <c r="AQ55" s="349"/>
      <c r="AR55" s="349"/>
      <c r="AS55" s="349"/>
      <c r="AT55" s="349"/>
      <c r="AU55" s="349"/>
      <c r="AV55" s="349"/>
      <c r="AW55" s="349"/>
      <c r="AX55" s="349"/>
      <c r="AY55" s="349"/>
      <c r="AZ55" s="349"/>
      <c r="BA55" s="349"/>
      <c r="BB55" s="349"/>
      <c r="BC55" s="349"/>
      <c r="BD55" s="349"/>
      <c r="BE55" s="349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</row>
    <row r="57" spans="1:109" ht="15.75" x14ac:dyDescent="0.25">
      <c r="A57" s="65" t="s">
        <v>1486</v>
      </c>
      <c r="C57" s="37">
        <v>0</v>
      </c>
      <c r="D57" s="37">
        <f>(((COUNTIFS(Datos!$S:$S,"V1",Datos!$B:$B,D2))))</f>
        <v>1</v>
      </c>
      <c r="E57" s="37">
        <f>(((COUNTIFS(Datos!$S:$S,"V1",Datos!$B:$B,E2))))</f>
        <v>2</v>
      </c>
      <c r="F57" s="37">
        <f>(((COUNTIFS(Datos!$S:$S,"V1",Datos!$B:$B,F2))))</f>
        <v>2</v>
      </c>
      <c r="G57" s="37">
        <f>(((COUNTIFS(Datos!$S:$S,"V1",Datos!$B:$B,G2))))</f>
        <v>1</v>
      </c>
      <c r="H57" s="37">
        <f>(((COUNTIFS(Datos!$S:$S,"V1",Datos!$B:$B,H2))))</f>
        <v>0</v>
      </c>
      <c r="I57" s="37">
        <f>(((COUNTIFS(Datos!$S:$S,"V1",Datos!$B:$B,I2))))</f>
        <v>1</v>
      </c>
      <c r="J57" s="37">
        <f>(((COUNTIFS(Datos!$S:$S,"V1",Datos!$B:$B,J2))))</f>
        <v>4</v>
      </c>
      <c r="K57" s="37">
        <f>(((COUNTIFS(Datos!$S:$S,"V1",Datos!$B:$B,K2))))</f>
        <v>2</v>
      </c>
      <c r="L57" s="37">
        <f>(((COUNTIFS(Datos!$S:$S,"V1",Datos!$B:$B,L2))))</f>
        <v>0</v>
      </c>
      <c r="M57" s="37">
        <f>(((COUNTIFS(Datos!$S:$S,"V1",Datos!$B:$B,M2))))</f>
        <v>2</v>
      </c>
      <c r="N57" s="37"/>
    </row>
    <row r="58" spans="1:109" x14ac:dyDescent="0.25">
      <c r="A58" s="658" t="s">
        <v>1487</v>
      </c>
      <c r="C58" s="65">
        <f>+SUM(A57:C57)</f>
        <v>0</v>
      </c>
      <c r="D58" s="65">
        <f t="shared" ref="D58:M58" si="27">+SUM(B57:D57)</f>
        <v>1</v>
      </c>
      <c r="E58" s="65">
        <f t="shared" si="27"/>
        <v>3</v>
      </c>
      <c r="F58" s="65">
        <f t="shared" si="27"/>
        <v>5</v>
      </c>
      <c r="G58" s="65">
        <f t="shared" si="27"/>
        <v>5</v>
      </c>
      <c r="H58" s="65">
        <f t="shared" si="27"/>
        <v>3</v>
      </c>
      <c r="I58" s="65">
        <f t="shared" si="27"/>
        <v>2</v>
      </c>
      <c r="J58" s="65">
        <f t="shared" si="27"/>
        <v>5</v>
      </c>
      <c r="K58" s="65">
        <f t="shared" si="27"/>
        <v>7</v>
      </c>
      <c r="L58" s="65">
        <f t="shared" si="27"/>
        <v>6</v>
      </c>
      <c r="M58" s="65">
        <f t="shared" si="27"/>
        <v>4</v>
      </c>
    </row>
    <row r="59" spans="1:109" x14ac:dyDescent="0.25">
      <c r="A59" s="658" t="s">
        <v>1488</v>
      </c>
      <c r="C59" s="65">
        <f>+C4</f>
        <v>0</v>
      </c>
      <c r="D59" s="65">
        <f t="shared" ref="D59:M59" si="28">+D4</f>
        <v>18</v>
      </c>
      <c r="E59" s="65">
        <f t="shared" si="28"/>
        <v>33</v>
      </c>
      <c r="F59" s="65">
        <f t="shared" si="28"/>
        <v>33</v>
      </c>
      <c r="G59" s="65">
        <f t="shared" si="28"/>
        <v>44</v>
      </c>
      <c r="H59" s="65">
        <f t="shared" si="28"/>
        <v>10</v>
      </c>
      <c r="I59" s="65">
        <f t="shared" si="28"/>
        <v>20</v>
      </c>
      <c r="J59" s="65">
        <f t="shared" si="28"/>
        <v>40</v>
      </c>
      <c r="K59" s="65">
        <f t="shared" si="28"/>
        <v>34</v>
      </c>
      <c r="L59" s="65">
        <f t="shared" si="28"/>
        <v>50</v>
      </c>
      <c r="M59" s="65">
        <f t="shared" si="28"/>
        <v>28</v>
      </c>
    </row>
    <row r="60" spans="1:109" x14ac:dyDescent="0.25">
      <c r="A60" s="658" t="s">
        <v>1489</v>
      </c>
      <c r="C60" s="65">
        <f>+SUM(A59:C59)</f>
        <v>0</v>
      </c>
      <c r="D60" s="65">
        <f t="shared" ref="D60" si="29">+SUM(B59:D59)</f>
        <v>18</v>
      </c>
      <c r="E60" s="65">
        <f t="shared" ref="E60" si="30">+SUM(C59:E59)</f>
        <v>51</v>
      </c>
      <c r="F60" s="65">
        <f t="shared" ref="F60" si="31">+SUM(D59:F59)</f>
        <v>84</v>
      </c>
      <c r="G60" s="65">
        <f t="shared" ref="G60" si="32">+SUM(E59:G59)</f>
        <v>110</v>
      </c>
      <c r="H60" s="65">
        <f t="shared" ref="H60" si="33">+SUM(F59:H59)</f>
        <v>87</v>
      </c>
      <c r="I60" s="65">
        <f t="shared" ref="I60" si="34">+SUM(G59:I59)</f>
        <v>74</v>
      </c>
      <c r="J60" s="65">
        <f t="shared" ref="J60" si="35">+SUM(H59:J59)</f>
        <v>70</v>
      </c>
      <c r="K60" s="65">
        <f t="shared" ref="K60" si="36">+SUM(I59:K59)</f>
        <v>94</v>
      </c>
      <c r="L60" s="65">
        <f t="shared" ref="L60" si="37">+SUM(J59:L59)</f>
        <v>124</v>
      </c>
      <c r="M60" s="65">
        <f t="shared" ref="M60" si="38">+SUM(K59:M59)</f>
        <v>112</v>
      </c>
    </row>
    <row r="61" spans="1:109" x14ac:dyDescent="0.25">
      <c r="A61" s="658" t="s">
        <v>1490</v>
      </c>
      <c r="C61" s="65" t="e">
        <f>+C58/C60*1000</f>
        <v>#DIV/0!</v>
      </c>
      <c r="D61" s="349">
        <f t="shared" ref="D61:M61" si="39">+D58/D60*1000</f>
        <v>55.55555555555555</v>
      </c>
      <c r="E61" s="349">
        <f t="shared" si="39"/>
        <v>58.823529411764703</v>
      </c>
      <c r="F61" s="349">
        <f>+F58/F60*1000</f>
        <v>59.523809523809518</v>
      </c>
      <c r="G61" s="349">
        <f t="shared" si="39"/>
        <v>45.454545454545453</v>
      </c>
      <c r="H61" s="349">
        <f t="shared" si="39"/>
        <v>34.482758620689651</v>
      </c>
      <c r="I61" s="349">
        <f t="shared" si="39"/>
        <v>27.027027027027028</v>
      </c>
      <c r="J61" s="349">
        <f t="shared" si="39"/>
        <v>71.428571428571431</v>
      </c>
      <c r="K61" s="349">
        <f t="shared" si="39"/>
        <v>74.468085106382972</v>
      </c>
      <c r="L61" s="349">
        <f t="shared" si="39"/>
        <v>48.387096774193544</v>
      </c>
      <c r="M61" s="349">
        <f t="shared" si="39"/>
        <v>35.714285714285715</v>
      </c>
    </row>
    <row r="71" spans="7:21" x14ac:dyDescent="0.25">
      <c r="G71" s="63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</row>
  </sheetData>
  <conditionalFormatting sqref="U13:U14 C6 O6:U6 O7:T14 FW6:HE14 HG6:HH14 HK6:HK14 HX6:IN14 D6:N14 V6:BU14">
    <cfRule type="expression" dxfId="255" priority="115">
      <formula>C6&lt;=$B6</formula>
    </cfRule>
    <cfRule type="expression" dxfId="254" priority="116">
      <formula>C6&gt;$B6</formula>
    </cfRule>
  </conditionalFormatting>
  <conditionalFormatting sqref="U7:U12">
    <cfRule type="expression" dxfId="253" priority="113">
      <formula>U7&lt;=$B7</formula>
    </cfRule>
    <cfRule type="expression" dxfId="252" priority="114">
      <formula>U7&gt;$B7</formula>
    </cfRule>
  </conditionalFormatting>
  <conditionalFormatting sqref="BV6:BZ14">
    <cfRule type="expression" dxfId="251" priority="101">
      <formula>BV6&lt;=$B6</formula>
    </cfRule>
    <cfRule type="expression" dxfId="250" priority="102">
      <formula>BV6&gt;$B6</formula>
    </cfRule>
  </conditionalFormatting>
  <conditionalFormatting sqref="CA6:CE14">
    <cfRule type="expression" dxfId="249" priority="99">
      <formula>CA6&lt;=$B6</formula>
    </cfRule>
    <cfRule type="expression" dxfId="248" priority="100">
      <formula>CA6&gt;$B6</formula>
    </cfRule>
  </conditionalFormatting>
  <conditionalFormatting sqref="CF6:CJ14">
    <cfRule type="expression" dxfId="247" priority="97">
      <formula>CF6&lt;=$B6</formula>
    </cfRule>
    <cfRule type="expression" dxfId="246" priority="98">
      <formula>CF6&gt;$B6</formula>
    </cfRule>
  </conditionalFormatting>
  <conditionalFormatting sqref="CK6:CO14">
    <cfRule type="expression" dxfId="245" priority="95">
      <formula>CK6&lt;=$B6</formula>
    </cfRule>
    <cfRule type="expression" dxfId="244" priority="96">
      <formula>CK6&gt;$B6</formula>
    </cfRule>
  </conditionalFormatting>
  <conditionalFormatting sqref="CP6:CT14">
    <cfRule type="expression" dxfId="243" priority="91">
      <formula>CP6&lt;=$B6</formula>
    </cfRule>
    <cfRule type="expression" dxfId="242" priority="92">
      <formula>CP6&gt;$B6</formula>
    </cfRule>
  </conditionalFormatting>
  <conditionalFormatting sqref="CU6:CY14">
    <cfRule type="expression" dxfId="241" priority="89">
      <formula>CU6&lt;=$B6</formula>
    </cfRule>
    <cfRule type="expression" dxfId="240" priority="90">
      <formula>CU6&gt;$B6</formula>
    </cfRule>
  </conditionalFormatting>
  <conditionalFormatting sqref="CZ6:DD14">
    <cfRule type="expression" dxfId="239" priority="87">
      <formula>CZ6&lt;=$B6</formula>
    </cfRule>
    <cfRule type="expression" dxfId="238" priority="88">
      <formula>CZ6&gt;$B6</formula>
    </cfRule>
  </conditionalFormatting>
  <conditionalFormatting sqref="DE6:DI14">
    <cfRule type="expression" dxfId="237" priority="85">
      <formula>DE6&lt;=$B6</formula>
    </cfRule>
    <cfRule type="expression" dxfId="236" priority="86">
      <formula>DE6&gt;$B6</formula>
    </cfRule>
  </conditionalFormatting>
  <conditionalFormatting sqref="DJ6:DN14">
    <cfRule type="expression" dxfId="235" priority="83">
      <formula>DJ6&lt;=$B6</formula>
    </cfRule>
    <cfRule type="expression" dxfId="234" priority="84">
      <formula>DJ6&gt;$B6</formula>
    </cfRule>
  </conditionalFormatting>
  <conditionalFormatting sqref="DO6:DS14">
    <cfRule type="expression" dxfId="233" priority="81">
      <formula>DO6&lt;=$B6</formula>
    </cfRule>
    <cfRule type="expression" dxfId="232" priority="82">
      <formula>DO6&gt;$B6</formula>
    </cfRule>
  </conditionalFormatting>
  <conditionalFormatting sqref="DT6:DX14">
    <cfRule type="expression" dxfId="231" priority="79">
      <formula>DT6&lt;=$B6</formula>
    </cfRule>
    <cfRule type="expression" dxfId="230" priority="80">
      <formula>DT6&gt;$B6</formula>
    </cfRule>
  </conditionalFormatting>
  <conditionalFormatting sqref="DY6:EC14">
    <cfRule type="expression" dxfId="229" priority="77">
      <formula>DY6&lt;=$B6</formula>
    </cfRule>
    <cfRule type="expression" dxfId="228" priority="78">
      <formula>DY6&gt;$B6</formula>
    </cfRule>
  </conditionalFormatting>
  <conditionalFormatting sqref="ED6:EH14">
    <cfRule type="expression" dxfId="227" priority="75">
      <formula>ED6&lt;=$B6</formula>
    </cfRule>
    <cfRule type="expression" dxfId="226" priority="76">
      <formula>ED6&gt;$B6</formula>
    </cfRule>
  </conditionalFormatting>
  <conditionalFormatting sqref="EI6:EM14">
    <cfRule type="expression" dxfId="225" priority="73">
      <formula>EI6&lt;=$B6</formula>
    </cfRule>
    <cfRule type="expression" dxfId="224" priority="74">
      <formula>EI6&gt;$B6</formula>
    </cfRule>
  </conditionalFormatting>
  <conditionalFormatting sqref="EN6:ER14">
    <cfRule type="expression" dxfId="223" priority="71">
      <formula>EN6&lt;=$B6</formula>
    </cfRule>
    <cfRule type="expression" dxfId="222" priority="72">
      <formula>EN6&gt;$B6</formula>
    </cfRule>
  </conditionalFormatting>
  <conditionalFormatting sqref="ES6:EW14">
    <cfRule type="expression" dxfId="221" priority="69">
      <formula>ES6&lt;=$B6</formula>
    </cfRule>
    <cfRule type="expression" dxfId="220" priority="70">
      <formula>ES6&gt;$B6</formula>
    </cfRule>
  </conditionalFormatting>
  <conditionalFormatting sqref="EX6:FB14">
    <cfRule type="expression" dxfId="219" priority="67">
      <formula>EX6&lt;=$B6</formula>
    </cfRule>
    <cfRule type="expression" dxfId="218" priority="68">
      <formula>EX6&gt;$B6</formula>
    </cfRule>
  </conditionalFormatting>
  <conditionalFormatting sqref="FC6:FG14">
    <cfRule type="expression" dxfId="217" priority="65">
      <formula>FC6&lt;=$B6</formula>
    </cfRule>
    <cfRule type="expression" dxfId="216" priority="66">
      <formula>FC6&gt;$B6</formula>
    </cfRule>
  </conditionalFormatting>
  <conditionalFormatting sqref="FH6:FL14">
    <cfRule type="expression" dxfId="215" priority="63">
      <formula>FH6&lt;=$B6</formula>
    </cfRule>
    <cfRule type="expression" dxfId="214" priority="64">
      <formula>FH6&gt;$B6</formula>
    </cfRule>
  </conditionalFormatting>
  <conditionalFormatting sqref="FM6:FQ14">
    <cfRule type="expression" dxfId="213" priority="61">
      <formula>FM6&lt;=$B6</formula>
    </cfRule>
    <cfRule type="expression" dxfId="212" priority="62">
      <formula>FM6&gt;$B6</formula>
    </cfRule>
  </conditionalFormatting>
  <conditionalFormatting sqref="FR6:FV14">
    <cfRule type="expression" dxfId="211" priority="57">
      <formula>FR6&lt;=$B6</formula>
    </cfRule>
    <cfRule type="expression" dxfId="210" priority="58">
      <formula>FR6&gt;$B6</formula>
    </cfRule>
  </conditionalFormatting>
  <conditionalFormatting sqref="C57:N57">
    <cfRule type="expression" dxfId="209" priority="27">
      <formula>C57&lt;=$B57</formula>
    </cfRule>
    <cfRule type="expression" dxfId="208" priority="28">
      <formula>C57&gt;$B57</formula>
    </cfRule>
  </conditionalFormatting>
  <conditionalFormatting sqref="HF6:HF14">
    <cfRule type="expression" dxfId="207" priority="25">
      <formula>HF6&lt;=$B6</formula>
    </cfRule>
    <cfRule type="expression" dxfId="206" priority="26">
      <formula>HF6&gt;$B6</formula>
    </cfRule>
  </conditionalFormatting>
  <conditionalFormatting sqref="HI6:HI14">
    <cfRule type="expression" dxfId="205" priority="23">
      <formula>HI6&lt;=$B6</formula>
    </cfRule>
    <cfRule type="expression" dxfId="204" priority="24">
      <formula>HI6&gt;$B6</formula>
    </cfRule>
  </conditionalFormatting>
  <conditionalFormatting sqref="HJ6:HJ14">
    <cfRule type="expression" dxfId="203" priority="21">
      <formula>HJ6&lt;=$B6</formula>
    </cfRule>
    <cfRule type="expression" dxfId="202" priority="22">
      <formula>HJ6&gt;$B6</formula>
    </cfRule>
  </conditionalFormatting>
  <conditionalFormatting sqref="HL6:HL14">
    <cfRule type="expression" dxfId="201" priority="19">
      <formula>HL6&lt;=$B6</formula>
    </cfRule>
    <cfRule type="expression" dxfId="200" priority="20">
      <formula>HL6&gt;$B6</formula>
    </cfRule>
  </conditionalFormatting>
  <conditionalFormatting sqref="HM6:HM14">
    <cfRule type="expression" dxfId="199" priority="17">
      <formula>HM6&lt;=$B6</formula>
    </cfRule>
    <cfRule type="expression" dxfId="198" priority="18">
      <formula>HM6&gt;$B6</formula>
    </cfRule>
  </conditionalFormatting>
  <conditionalFormatting sqref="HN6:HN14">
    <cfRule type="expression" dxfId="197" priority="15">
      <formula>HN6&lt;=$B6</formula>
    </cfRule>
    <cfRule type="expression" dxfId="196" priority="16">
      <formula>HN6&gt;$B6</formula>
    </cfRule>
  </conditionalFormatting>
  <conditionalFormatting sqref="HO6:HO14">
    <cfRule type="expression" dxfId="195" priority="13">
      <formula>HO6&lt;=$B6</formula>
    </cfRule>
    <cfRule type="expression" dxfId="194" priority="14">
      <formula>HO6&gt;$B6</formula>
    </cfRule>
  </conditionalFormatting>
  <conditionalFormatting sqref="HP6:HS14">
    <cfRule type="expression" dxfId="193" priority="11">
      <formula>HP6&lt;=$B6</formula>
    </cfRule>
    <cfRule type="expression" dxfId="192" priority="12">
      <formula>HP6&gt;$B6</formula>
    </cfRule>
  </conditionalFormatting>
  <conditionalFormatting sqref="HT6:HU14">
    <cfRule type="expression" dxfId="191" priority="5">
      <formula>HT6&lt;=$B6</formula>
    </cfRule>
    <cfRule type="expression" dxfId="190" priority="6">
      <formula>HT6&gt;$B6</formula>
    </cfRule>
  </conditionalFormatting>
  <conditionalFormatting sqref="HV6:HV14">
    <cfRule type="expression" dxfId="189" priority="3">
      <formula>HV6&lt;=$B6</formula>
    </cfRule>
    <cfRule type="expression" dxfId="188" priority="4">
      <formula>HV6&gt;$B6</formula>
    </cfRule>
  </conditionalFormatting>
  <conditionalFormatting sqref="HW6:HW14">
    <cfRule type="expression" dxfId="187" priority="1">
      <formula>HW6&lt;=$B6</formula>
    </cfRule>
    <cfRule type="expression" dxfId="186" priority="2">
      <formula>HW6&gt;$B6</formula>
    </cfRule>
  </conditionalFormatting>
  <pageMargins left="0.7" right="0.7" top="0.75" bottom="0.75" header="0.3" footer="0.3"/>
  <pageSetup orientation="portrait" r:id="rId1"/>
  <headerFooter>
    <oddFooter>&amp;R&amp;1#&amp;"Arial"&amp;10&amp;K000000Confidential C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7">
    <tabColor theme="0" tint="-0.34998626667073579"/>
  </sheetPr>
  <dimension ref="A1:IP71"/>
  <sheetViews>
    <sheetView showGridLines="0" zoomScale="70" zoomScaleNormal="70" workbookViewId="0">
      <selection activeCell="BM28" sqref="BM28"/>
    </sheetView>
  </sheetViews>
  <sheetFormatPr baseColWidth="10" defaultColWidth="11.42578125" defaultRowHeight="15" outlineLevelCol="1" x14ac:dyDescent="0.25"/>
  <cols>
    <col min="1" max="1" width="20" style="65" customWidth="1"/>
    <col min="2" max="2" width="12.7109375" style="65" customWidth="1"/>
    <col min="3" max="3" width="8.140625" style="65" hidden="1" customWidth="1"/>
    <col min="4" max="6" width="8.28515625" style="65" hidden="1" customWidth="1"/>
    <col min="7" max="7" width="9.28515625" style="65" hidden="1" customWidth="1"/>
    <col min="8" max="8" width="8.28515625" style="65" hidden="1" customWidth="1"/>
    <col min="9" max="15" width="8.28515625" style="65" customWidth="1"/>
    <col min="16" max="21" width="8.28515625" style="65" hidden="1" customWidth="1" outlineLevel="1"/>
    <col min="22" max="22" width="6.85546875" style="65" hidden="1" customWidth="1" outlineLevel="1"/>
    <col min="23" max="23" width="8.5703125" style="65" hidden="1" customWidth="1" outlineLevel="1"/>
    <col min="24" max="25" width="9.28515625" style="65" hidden="1" customWidth="1" outlineLevel="1"/>
    <col min="26" max="26" width="8.5703125" style="65" hidden="1" customWidth="1" outlineLevel="1"/>
    <col min="27" max="27" width="9.28515625" style="65" hidden="1" customWidth="1" outlineLevel="1"/>
    <col min="28" max="28" width="8.5703125" style="65" hidden="1" customWidth="1" outlineLevel="1"/>
    <col min="29" max="29" width="8.5703125" style="65" hidden="1" customWidth="1" outlineLevel="1" collapsed="1"/>
    <col min="30" max="32" width="8.5703125" style="65" hidden="1" customWidth="1" outlineLevel="1"/>
    <col min="33" max="33" width="8.5703125" style="65" hidden="1" customWidth="1" outlineLevel="1" collapsed="1"/>
    <col min="34" max="50" width="8.5703125" style="65" hidden="1" customWidth="1" outlineLevel="1"/>
    <col min="51" max="51" width="8.5703125" style="65" hidden="1" customWidth="1" outlineLevel="1" collapsed="1"/>
    <col min="52" max="54" width="8.5703125" style="65" hidden="1" customWidth="1" outlineLevel="1"/>
    <col min="55" max="55" width="8.5703125" style="65" hidden="1" customWidth="1" outlineLevel="1" collapsed="1"/>
    <col min="56" max="59" width="8.5703125" style="65" hidden="1" customWidth="1" outlineLevel="1"/>
    <col min="60" max="60" width="8.5703125" style="65" hidden="1" customWidth="1" collapsed="1"/>
    <col min="61" max="63" width="8.5703125" style="65" hidden="1" customWidth="1"/>
    <col min="64" max="67" width="8.5703125" style="65" customWidth="1" outlineLevel="1"/>
    <col min="68" max="68" width="8.7109375" style="97" bestFit="1" customWidth="1"/>
    <col min="69" max="69" width="10" style="65" hidden="1" customWidth="1" outlineLevel="1"/>
    <col min="70" max="70" width="9" style="65" hidden="1" customWidth="1" outlineLevel="1"/>
    <col min="71" max="74" width="9.28515625" style="65" hidden="1" customWidth="1" outlineLevel="1"/>
    <col min="75" max="76" width="8.140625" style="65" hidden="1" customWidth="1" outlineLevel="1"/>
    <col min="77" max="77" width="7.85546875" style="65" hidden="1" customWidth="1" outlineLevel="1"/>
    <col min="78" max="78" width="7.28515625" style="65" hidden="1" customWidth="1" outlineLevel="1"/>
    <col min="79" max="79" width="7.140625" style="65" hidden="1" customWidth="1" outlineLevel="1"/>
    <col min="80" max="80" width="9.28515625" style="65" hidden="1" customWidth="1" outlineLevel="1"/>
    <col min="81" max="81" width="8.140625" style="65" hidden="1" customWidth="1" outlineLevel="1"/>
    <col min="82" max="82" width="7.85546875" style="65" hidden="1" customWidth="1" outlineLevel="1"/>
    <col min="83" max="83" width="7.28515625" style="65" hidden="1" customWidth="1" outlineLevel="1"/>
    <col min="84" max="84" width="7.140625" style="65" hidden="1" customWidth="1" outlineLevel="1"/>
    <col min="85" max="86" width="8.140625" style="65" hidden="1" customWidth="1" outlineLevel="1"/>
    <col min="87" max="87" width="7.85546875" style="65" hidden="1" customWidth="1" outlineLevel="1"/>
    <col min="88" max="88" width="7.28515625" style="65" hidden="1" customWidth="1" outlineLevel="1"/>
    <col min="89" max="89" width="7.140625" style="65" hidden="1" customWidth="1" outlineLevel="1"/>
    <col min="90" max="91" width="8.140625" style="65" hidden="1" customWidth="1" outlineLevel="1"/>
    <col min="92" max="92" width="7.85546875" style="65" hidden="1" customWidth="1" outlineLevel="1"/>
    <col min="93" max="93" width="7.28515625" style="65" hidden="1" customWidth="1" outlineLevel="1"/>
    <col min="94" max="94" width="7.140625" style="65" hidden="1" customWidth="1" outlineLevel="1"/>
    <col min="95" max="96" width="8.140625" style="65" hidden="1" customWidth="1" outlineLevel="1"/>
    <col min="97" max="97" width="7.85546875" style="65" hidden="1" customWidth="1" outlineLevel="1"/>
    <col min="98" max="98" width="7.28515625" style="65" hidden="1" customWidth="1" outlineLevel="1"/>
    <col min="99" max="99" width="7.140625" style="65" hidden="1" customWidth="1" outlineLevel="1"/>
    <col min="100" max="101" width="9.28515625" style="65" hidden="1" customWidth="1" outlineLevel="1"/>
    <col min="102" max="102" width="7.85546875" style="65" hidden="1" customWidth="1" outlineLevel="1"/>
    <col min="103" max="103" width="7.28515625" style="65" hidden="1" customWidth="1" outlineLevel="1"/>
    <col min="104" max="104" width="7.140625" style="65" hidden="1" customWidth="1" outlineLevel="1"/>
    <col min="105" max="106" width="8.140625" style="65" hidden="1" customWidth="1" outlineLevel="1"/>
    <col min="107" max="107" width="7.85546875" style="65" hidden="1" customWidth="1" outlineLevel="1"/>
    <col min="108" max="108" width="7.28515625" style="65" hidden="1" customWidth="1" outlineLevel="1"/>
    <col min="109" max="109" width="7.140625" style="65" hidden="1" customWidth="1" outlineLevel="1"/>
    <col min="110" max="110" width="8.140625" style="65" hidden="1" customWidth="1" outlineLevel="1" collapsed="1"/>
    <col min="111" max="111" width="8.140625" style="65" hidden="1" customWidth="1" outlineLevel="1"/>
    <col min="112" max="112" width="7.85546875" style="65" hidden="1" customWidth="1" outlineLevel="1"/>
    <col min="113" max="113" width="7.28515625" style="65" hidden="1" customWidth="1" outlineLevel="1"/>
    <col min="114" max="114" width="7.140625" style="65" hidden="1" customWidth="1" outlineLevel="1"/>
    <col min="115" max="116" width="8.140625" style="65" hidden="1" customWidth="1" outlineLevel="1"/>
    <col min="117" max="117" width="7.85546875" style="65" hidden="1" customWidth="1" outlineLevel="1"/>
    <col min="118" max="118" width="7.28515625" style="65" hidden="1" customWidth="1" outlineLevel="1"/>
    <col min="119" max="119" width="7.140625" style="65" hidden="1" customWidth="1" outlineLevel="1"/>
    <col min="120" max="121" width="8.140625" style="65" hidden="1" customWidth="1" outlineLevel="1"/>
    <col min="122" max="122" width="7.85546875" style="65" hidden="1" customWidth="1" outlineLevel="1"/>
    <col min="123" max="123" width="7.28515625" style="65" hidden="1" customWidth="1" outlineLevel="1"/>
    <col min="124" max="124" width="7.140625" style="65" hidden="1" customWidth="1" outlineLevel="1"/>
    <col min="125" max="126" width="8.140625" style="65" hidden="1" customWidth="1" outlineLevel="1"/>
    <col min="127" max="127" width="7.85546875" style="65" hidden="1" customWidth="1" outlineLevel="1"/>
    <col min="128" max="128" width="8.28515625" style="65" hidden="1" customWidth="1" outlineLevel="1"/>
    <col min="129" max="129" width="7.140625" style="65" hidden="1" customWidth="1" outlineLevel="1"/>
    <col min="130" max="130" width="9.28515625" style="65" hidden="1" customWidth="1" outlineLevel="1" collapsed="1"/>
    <col min="131" max="131" width="8.140625" style="65" hidden="1" customWidth="1" outlineLevel="1"/>
    <col min="132" max="132" width="7.85546875" style="65" hidden="1" customWidth="1" outlineLevel="1"/>
    <col min="133" max="133" width="7.28515625" style="65" hidden="1" customWidth="1" outlineLevel="1"/>
    <col min="134" max="134" width="7.140625" style="65" hidden="1" customWidth="1" outlineLevel="1"/>
    <col min="135" max="135" width="8.140625" style="65" hidden="1" customWidth="1" outlineLevel="1" collapsed="1"/>
    <col min="136" max="136" width="8.140625" style="65" hidden="1" customWidth="1" outlineLevel="1"/>
    <col min="137" max="137" width="7.85546875" style="65" hidden="1" customWidth="1" outlineLevel="1"/>
    <col min="138" max="138" width="7.28515625" style="65" hidden="1" customWidth="1" outlineLevel="1"/>
    <col min="139" max="139" width="7.140625" style="65" hidden="1" customWidth="1" outlineLevel="1"/>
    <col min="140" max="140" width="8.140625" style="65" hidden="1" customWidth="1" outlineLevel="1" collapsed="1"/>
    <col min="141" max="141" width="8.140625" style="65" hidden="1" customWidth="1" outlineLevel="1"/>
    <col min="142" max="142" width="7.85546875" style="65" hidden="1" customWidth="1" outlineLevel="1"/>
    <col min="143" max="143" width="7.28515625" style="65" hidden="1" customWidth="1" outlineLevel="1"/>
    <col min="144" max="144" width="7.140625" style="65" hidden="1" customWidth="1" outlineLevel="1"/>
    <col min="145" max="145" width="8.140625" style="65" hidden="1" customWidth="1" outlineLevel="1" collapsed="1"/>
    <col min="146" max="146" width="8.140625" style="65" hidden="1" customWidth="1" outlineLevel="1"/>
    <col min="147" max="147" width="7.85546875" style="65" hidden="1" customWidth="1" outlineLevel="1"/>
    <col min="148" max="148" width="7.28515625" style="65" hidden="1" customWidth="1" outlineLevel="1"/>
    <col min="149" max="149" width="7.140625" style="65" hidden="1" customWidth="1" outlineLevel="1"/>
    <col min="150" max="150" width="8.140625" style="65" hidden="1" customWidth="1" outlineLevel="1" collapsed="1"/>
    <col min="151" max="151" width="8.140625" style="65" hidden="1" customWidth="1" outlineLevel="1"/>
    <col min="152" max="152" width="7.85546875" style="65" hidden="1" customWidth="1" outlineLevel="1"/>
    <col min="153" max="153" width="7.28515625" style="65" hidden="1" customWidth="1" outlineLevel="1"/>
    <col min="154" max="154" width="7.140625" style="65" hidden="1" customWidth="1" outlineLevel="1"/>
    <col min="155" max="155" width="8.140625" style="65" hidden="1" customWidth="1" outlineLevel="1" collapsed="1"/>
    <col min="156" max="156" width="8.140625" style="65" hidden="1" customWidth="1" outlineLevel="1"/>
    <col min="157" max="157" width="7.85546875" style="65" hidden="1" customWidth="1" outlineLevel="1"/>
    <col min="158" max="158" width="7.28515625" style="65" hidden="1" customWidth="1" outlineLevel="1"/>
    <col min="159" max="159" width="7.140625" style="65" hidden="1" customWidth="1" outlineLevel="1"/>
    <col min="160" max="160" width="8.140625" style="65" hidden="1" customWidth="1" outlineLevel="1" collapsed="1"/>
    <col min="161" max="161" width="8.140625" style="65" hidden="1" customWidth="1" outlineLevel="1"/>
    <col min="162" max="162" width="7.85546875" style="65" hidden="1" customWidth="1" outlineLevel="1"/>
    <col min="163" max="163" width="7.28515625" style="65" hidden="1" customWidth="1" outlineLevel="1"/>
    <col min="164" max="164" width="7.140625" style="65" hidden="1" customWidth="1" outlineLevel="1"/>
    <col min="165" max="166" width="8.140625" style="65" hidden="1" customWidth="1" outlineLevel="1"/>
    <col min="167" max="167" width="7.85546875" style="65" hidden="1" customWidth="1" outlineLevel="1"/>
    <col min="168" max="168" width="7.28515625" style="65" hidden="1" customWidth="1" outlineLevel="1"/>
    <col min="169" max="169" width="7.140625" style="65" hidden="1" customWidth="1" outlineLevel="1"/>
    <col min="170" max="170" width="8.140625" style="65" hidden="1" customWidth="1" outlineLevel="1" collapsed="1"/>
    <col min="171" max="171" width="8.140625" style="65" hidden="1" customWidth="1" outlineLevel="1"/>
    <col min="172" max="172" width="7.85546875" style="65" hidden="1" customWidth="1" outlineLevel="1"/>
    <col min="173" max="173" width="7.28515625" style="65" hidden="1" customWidth="1" outlineLevel="1"/>
    <col min="174" max="174" width="7.140625" style="65" hidden="1" customWidth="1" outlineLevel="1"/>
    <col min="175" max="175" width="8.140625" style="65" hidden="1" customWidth="1" outlineLevel="1" collapsed="1"/>
    <col min="176" max="176" width="8.140625" style="65" hidden="1" customWidth="1" outlineLevel="1"/>
    <col min="177" max="177" width="7.85546875" style="65" hidden="1" customWidth="1" outlineLevel="1"/>
    <col min="178" max="178" width="7.28515625" style="65" hidden="1" customWidth="1" outlineLevel="1"/>
    <col min="179" max="179" width="7.140625" style="65" hidden="1" customWidth="1" outlineLevel="1"/>
    <col min="180" max="180" width="8.140625" style="65" hidden="1" customWidth="1" outlineLevel="1" collapsed="1"/>
    <col min="181" max="181" width="8.140625" style="65" hidden="1" customWidth="1" outlineLevel="1"/>
    <col min="182" max="182" width="7.85546875" style="65" hidden="1" customWidth="1" outlineLevel="1"/>
    <col min="183" max="183" width="7.28515625" style="65" hidden="1" customWidth="1" outlineLevel="1"/>
    <col min="184" max="184" width="7.140625" style="65" hidden="1" customWidth="1" outlineLevel="1"/>
    <col min="185" max="185" width="8.140625" style="65" hidden="1" customWidth="1" outlineLevel="1" collapsed="1"/>
    <col min="186" max="186" width="8.140625" style="65" hidden="1" customWidth="1" outlineLevel="1"/>
    <col min="187" max="187" width="7.85546875" style="65" hidden="1" customWidth="1" outlineLevel="1"/>
    <col min="188" max="188" width="7.28515625" style="65" hidden="1" customWidth="1" outlineLevel="1"/>
    <col min="189" max="189" width="7.140625" style="65" hidden="1" customWidth="1" outlineLevel="1"/>
    <col min="190" max="190" width="8.140625" style="65" hidden="1" customWidth="1" outlineLevel="1" collapsed="1"/>
    <col min="191" max="191" width="8.140625" style="65" hidden="1" customWidth="1" outlineLevel="1"/>
    <col min="192" max="192" width="7.85546875" style="65" hidden="1" customWidth="1" outlineLevel="1"/>
    <col min="193" max="193" width="7.28515625" style="65" hidden="1" customWidth="1" outlineLevel="1"/>
    <col min="194" max="194" width="7.140625" style="65" hidden="1" customWidth="1" outlineLevel="1"/>
    <col min="195" max="195" width="8.140625" style="65" hidden="1" customWidth="1" outlineLevel="1" collapsed="1"/>
    <col min="196" max="196" width="8.140625" style="65" hidden="1" customWidth="1" outlineLevel="1"/>
    <col min="197" max="197" width="7.85546875" style="65" hidden="1" customWidth="1" outlineLevel="1"/>
    <col min="198" max="198" width="7.28515625" style="65" hidden="1" customWidth="1" outlineLevel="1"/>
    <col min="199" max="199" width="7.140625" style="65" hidden="1" customWidth="1" outlineLevel="1"/>
    <col min="200" max="200" width="8.140625" style="65" hidden="1" customWidth="1" outlineLevel="1" collapsed="1"/>
    <col min="201" max="201" width="8.140625" style="65" hidden="1" customWidth="1" outlineLevel="1"/>
    <col min="202" max="202" width="7.85546875" style="65" hidden="1" customWidth="1" outlineLevel="1"/>
    <col min="203" max="203" width="7.28515625" style="65" hidden="1" customWidth="1" outlineLevel="1"/>
    <col min="204" max="204" width="7.140625" style="65" hidden="1" customWidth="1" outlineLevel="1"/>
    <col min="205" max="205" width="8.140625" style="65" hidden="1" customWidth="1" outlineLevel="1" collapsed="1"/>
    <col min="206" max="206" width="8.140625" style="65" hidden="1" customWidth="1" outlineLevel="1"/>
    <col min="207" max="207" width="7.85546875" style="65" hidden="1" customWidth="1" outlineLevel="1"/>
    <col min="208" max="208" width="7.28515625" style="65" hidden="1" customWidth="1" outlineLevel="1"/>
    <col min="209" max="209" width="7.140625" style="65" hidden="1" customWidth="1" outlineLevel="1"/>
    <col min="210" max="210" width="8.140625" style="65" hidden="1" customWidth="1" outlineLevel="1" collapsed="1"/>
    <col min="211" max="211" width="8.140625" style="65" hidden="1" customWidth="1" outlineLevel="1"/>
    <col min="212" max="212" width="7.85546875" style="65" hidden="1" customWidth="1" outlineLevel="1"/>
    <col min="213" max="213" width="7.28515625" style="65" hidden="1" customWidth="1" outlineLevel="1"/>
    <col min="214" max="214" width="7.140625" style="65" hidden="1" customWidth="1" outlineLevel="1"/>
    <col min="215" max="215" width="8.140625" style="65" hidden="1" customWidth="1" outlineLevel="1" collapsed="1"/>
    <col min="216" max="216" width="8.140625" style="65" hidden="1" customWidth="1" outlineLevel="1"/>
    <col min="217" max="217" width="7.85546875" style="65" hidden="1" customWidth="1" outlineLevel="1"/>
    <col min="218" max="218" width="7.28515625" style="65" hidden="1" customWidth="1" outlineLevel="1"/>
    <col min="219" max="219" width="7.140625" style="65" hidden="1" customWidth="1" outlineLevel="1"/>
    <col min="220" max="220" width="8.140625" style="65" hidden="1" customWidth="1" outlineLevel="1" collapsed="1"/>
    <col min="221" max="221" width="8.140625" style="65" hidden="1" customWidth="1" outlineLevel="1"/>
    <col min="222" max="222" width="7.85546875" style="65" hidden="1" customWidth="1" outlineLevel="1"/>
    <col min="223" max="223" width="7.28515625" style="65" hidden="1" customWidth="1" outlineLevel="1"/>
    <col min="224" max="224" width="7.140625" style="65" hidden="1" customWidth="1" outlineLevel="1"/>
    <col min="225" max="225" width="8.140625" style="65" hidden="1" customWidth="1" collapsed="1"/>
    <col min="226" max="226" width="8.140625" style="65" hidden="1" customWidth="1"/>
    <col min="227" max="227" width="7.85546875" style="65" hidden="1" customWidth="1"/>
    <col min="228" max="228" width="7.28515625" style="65" hidden="1" customWidth="1"/>
    <col min="229" max="229" width="7.140625" style="65" hidden="1" customWidth="1"/>
    <col min="230" max="231" width="8.140625" style="65" customWidth="1"/>
    <col min="232" max="232" width="7.85546875" style="65" customWidth="1"/>
    <col min="233" max="233" width="7.28515625" style="65" customWidth="1"/>
    <col min="234" max="234" width="7.140625" style="65" customWidth="1"/>
    <col min="235" max="236" width="8.140625" style="65" hidden="1" customWidth="1" outlineLevel="1"/>
    <col min="237" max="237" width="7.85546875" style="65" hidden="1" customWidth="1" outlineLevel="1"/>
    <col min="238" max="238" width="7.28515625" style="65" hidden="1" customWidth="1" outlineLevel="1"/>
    <col min="239" max="239" width="7.140625" style="65" hidden="1" customWidth="1" outlineLevel="1"/>
    <col min="240" max="241" width="8.140625" style="65" hidden="1" customWidth="1" outlineLevel="1"/>
    <col min="242" max="242" width="7.85546875" style="65" hidden="1" customWidth="1" outlineLevel="1"/>
    <col min="243" max="243" width="7.28515625" style="65" hidden="1" customWidth="1" outlineLevel="1"/>
    <col min="244" max="244" width="7.140625" style="65" hidden="1" customWidth="1" outlineLevel="1"/>
    <col min="245" max="246" width="8.140625" style="65" hidden="1" customWidth="1" outlineLevel="1"/>
    <col min="247" max="247" width="7.85546875" style="65" hidden="1" customWidth="1" outlineLevel="1"/>
    <col min="248" max="248" width="7.28515625" style="65" hidden="1" customWidth="1" outlineLevel="1"/>
    <col min="249" max="249" width="7.140625" style="65" hidden="1" customWidth="1" outlineLevel="1"/>
    <col min="250" max="250" width="11.42578125" style="65" collapsed="1"/>
    <col min="251" max="16384" width="11.42578125" style="65"/>
  </cols>
  <sheetData>
    <row r="1" spans="1:249" s="12" customFormat="1" ht="16.5" customHeight="1" x14ac:dyDescent="0.3">
      <c r="A1" s="6"/>
      <c r="B1" s="7"/>
      <c r="C1" s="8">
        <v>2019</v>
      </c>
      <c r="D1" s="8">
        <v>2019</v>
      </c>
      <c r="E1" s="8">
        <v>2019</v>
      </c>
      <c r="F1" s="8">
        <v>2019</v>
      </c>
      <c r="G1" s="8">
        <v>2019</v>
      </c>
      <c r="H1" s="8">
        <v>2019</v>
      </c>
      <c r="I1" s="8">
        <v>2019</v>
      </c>
      <c r="J1" s="8">
        <v>2019</v>
      </c>
      <c r="K1" s="8">
        <v>2019</v>
      </c>
      <c r="L1" s="8">
        <v>2019</v>
      </c>
      <c r="M1" s="8">
        <v>2019</v>
      </c>
      <c r="N1" s="8">
        <v>2019</v>
      </c>
      <c r="O1" s="66"/>
      <c r="P1" s="66"/>
      <c r="Q1" s="66"/>
      <c r="R1" s="66"/>
      <c r="S1" s="66"/>
      <c r="T1" s="66"/>
      <c r="U1" s="66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"/>
      <c r="BQ1" s="8" t="s">
        <v>35</v>
      </c>
      <c r="BR1" s="9"/>
      <c r="BS1" s="9"/>
      <c r="BT1" s="9"/>
      <c r="BU1" s="10"/>
      <c r="BV1" s="9"/>
      <c r="BW1" s="8" t="s">
        <v>35</v>
      </c>
      <c r="BX1" s="9"/>
      <c r="BY1" s="9"/>
      <c r="BZ1" s="9"/>
      <c r="CA1" s="10"/>
      <c r="CB1" s="8" t="s">
        <v>35</v>
      </c>
      <c r="CC1" s="9"/>
      <c r="CD1" s="9"/>
      <c r="CE1" s="9"/>
      <c r="CF1" s="10"/>
      <c r="CG1" s="8" t="s">
        <v>35</v>
      </c>
      <c r="CH1" s="9"/>
      <c r="CI1" s="9"/>
      <c r="CJ1" s="9"/>
      <c r="CK1" s="10"/>
      <c r="CL1" s="8" t="s">
        <v>35</v>
      </c>
      <c r="CM1" s="9"/>
      <c r="CN1" s="9"/>
      <c r="CO1" s="9"/>
      <c r="CP1" s="10"/>
      <c r="CQ1" s="8" t="s">
        <v>35</v>
      </c>
      <c r="CR1" s="9"/>
      <c r="CS1" s="9"/>
      <c r="CT1" s="9"/>
      <c r="CU1" s="10"/>
      <c r="CV1" s="8" t="s">
        <v>35</v>
      </c>
      <c r="CW1" s="9"/>
      <c r="CX1" s="9"/>
      <c r="CY1" s="9"/>
      <c r="CZ1" s="10"/>
      <c r="DA1" s="8" t="s">
        <v>35</v>
      </c>
      <c r="DB1" s="9"/>
      <c r="DC1" s="9"/>
      <c r="DD1" s="9"/>
      <c r="DE1" s="10"/>
      <c r="DF1" s="8" t="s">
        <v>35</v>
      </c>
      <c r="DG1" s="9"/>
      <c r="DH1" s="9"/>
      <c r="DI1" s="9"/>
      <c r="DJ1" s="10"/>
      <c r="DK1" s="8" t="s">
        <v>35</v>
      </c>
      <c r="DL1" s="9"/>
      <c r="DM1" s="9"/>
      <c r="DN1" s="9"/>
      <c r="DO1" s="10"/>
      <c r="DP1" s="8" t="s">
        <v>35</v>
      </c>
      <c r="DQ1" s="9"/>
      <c r="DR1" s="9"/>
      <c r="DS1" s="9"/>
      <c r="DT1" s="10"/>
      <c r="DU1" s="8" t="s">
        <v>35</v>
      </c>
      <c r="DV1" s="9"/>
      <c r="DW1" s="9"/>
      <c r="DX1" s="9"/>
      <c r="DY1" s="10"/>
      <c r="DZ1" s="8" t="s">
        <v>35</v>
      </c>
      <c r="EA1" s="9"/>
      <c r="EB1" s="9"/>
      <c r="EC1" s="9"/>
      <c r="ED1" s="10"/>
      <c r="EE1" s="8" t="s">
        <v>35</v>
      </c>
      <c r="EF1" s="9"/>
      <c r="EG1" s="9"/>
      <c r="EH1" s="9"/>
      <c r="EI1" s="10"/>
      <c r="EJ1" s="8" t="s">
        <v>35</v>
      </c>
      <c r="EK1" s="9"/>
      <c r="EL1" s="9"/>
      <c r="EM1" s="9"/>
      <c r="EN1" s="10"/>
      <c r="EO1" s="8" t="s">
        <v>35</v>
      </c>
      <c r="EP1" s="9"/>
      <c r="EQ1" s="9"/>
      <c r="ER1" s="9"/>
      <c r="ES1" s="10"/>
      <c r="ET1" s="8" t="s">
        <v>35</v>
      </c>
      <c r="EU1" s="9"/>
      <c r="EV1" s="9"/>
      <c r="EW1" s="9"/>
      <c r="EX1" s="10"/>
      <c r="EY1" s="8" t="s">
        <v>35</v>
      </c>
      <c r="EZ1" s="9"/>
      <c r="FA1" s="9"/>
      <c r="FB1" s="9"/>
      <c r="FC1" s="10"/>
      <c r="FD1" s="8" t="s">
        <v>35</v>
      </c>
      <c r="FE1" s="9"/>
      <c r="FF1" s="9"/>
      <c r="FG1" s="9"/>
      <c r="FH1" s="10"/>
      <c r="FI1" s="8" t="s">
        <v>35</v>
      </c>
      <c r="FJ1" s="9"/>
      <c r="FK1" s="9"/>
      <c r="FL1" s="9"/>
      <c r="FM1" s="10"/>
      <c r="FN1" s="8" t="s">
        <v>35</v>
      </c>
      <c r="FO1" s="9"/>
      <c r="FP1" s="9"/>
      <c r="FQ1" s="9"/>
      <c r="FR1" s="10"/>
      <c r="FS1" s="8" t="s">
        <v>35</v>
      </c>
      <c r="FT1" s="9"/>
      <c r="FU1" s="9"/>
      <c r="FV1" s="9"/>
      <c r="FW1" s="10"/>
      <c r="FX1" s="8" t="s">
        <v>35</v>
      </c>
      <c r="FY1" s="9"/>
      <c r="FZ1" s="9"/>
      <c r="GA1" s="9"/>
      <c r="GB1" s="10"/>
      <c r="GC1" s="8" t="s">
        <v>35</v>
      </c>
      <c r="GD1" s="9"/>
      <c r="GE1" s="9"/>
      <c r="GF1" s="9"/>
      <c r="GG1" s="10"/>
      <c r="GH1" s="8" t="s">
        <v>35</v>
      </c>
      <c r="GI1" s="9"/>
      <c r="GJ1" s="9"/>
      <c r="GK1" s="9"/>
      <c r="GL1" s="10"/>
      <c r="GM1" s="8" t="s">
        <v>35</v>
      </c>
      <c r="GN1" s="9"/>
      <c r="GO1" s="9"/>
      <c r="GP1" s="9"/>
      <c r="GQ1" s="10"/>
      <c r="GR1" s="8" t="s">
        <v>35</v>
      </c>
      <c r="GS1" s="9"/>
      <c r="GT1" s="9"/>
      <c r="GU1" s="9"/>
      <c r="GV1" s="10"/>
      <c r="GW1" s="8" t="s">
        <v>35</v>
      </c>
      <c r="GX1" s="9"/>
      <c r="GY1" s="9"/>
      <c r="GZ1" s="9"/>
      <c r="HA1" s="10"/>
      <c r="HB1" s="8" t="s">
        <v>35</v>
      </c>
      <c r="HC1" s="9"/>
      <c r="HD1" s="9"/>
      <c r="HE1" s="9"/>
      <c r="HF1" s="10"/>
      <c r="HG1" s="8" t="s">
        <v>35</v>
      </c>
      <c r="HH1" s="9"/>
      <c r="HI1" s="9"/>
      <c r="HJ1" s="9"/>
      <c r="HK1" s="10"/>
      <c r="HL1" s="8" t="s">
        <v>35</v>
      </c>
      <c r="HM1" s="9"/>
      <c r="HN1" s="9"/>
      <c r="HO1" s="9"/>
      <c r="HP1" s="10"/>
      <c r="HQ1" s="8" t="s">
        <v>35</v>
      </c>
      <c r="HR1" s="9"/>
      <c r="HS1" s="9"/>
      <c r="HT1" s="9"/>
      <c r="HU1" s="10"/>
      <c r="HV1" s="8" t="s">
        <v>35</v>
      </c>
      <c r="HW1" s="9"/>
      <c r="HX1" s="9"/>
      <c r="HY1" s="9"/>
      <c r="HZ1" s="10"/>
      <c r="IA1" s="8" t="s">
        <v>35</v>
      </c>
      <c r="IB1" s="9"/>
      <c r="IC1" s="9"/>
      <c r="ID1" s="9"/>
      <c r="IE1" s="10"/>
      <c r="IF1" s="8" t="s">
        <v>35</v>
      </c>
      <c r="IG1" s="9"/>
      <c r="IH1" s="9"/>
      <c r="II1" s="9"/>
      <c r="IJ1" s="10"/>
      <c r="IK1" s="8" t="s">
        <v>35</v>
      </c>
      <c r="IL1" s="9"/>
      <c r="IM1" s="9"/>
      <c r="IN1" s="9"/>
      <c r="IO1" s="10"/>
    </row>
    <row r="2" spans="1:249" s="12" customFormat="1" ht="16.5" customHeight="1" x14ac:dyDescent="0.25">
      <c r="A2" s="13"/>
      <c r="B2" s="14"/>
      <c r="C2" s="15">
        <v>1</v>
      </c>
      <c r="D2" s="15">
        <v>2</v>
      </c>
      <c r="E2" s="15">
        <v>3</v>
      </c>
      <c r="F2" s="15">
        <v>4</v>
      </c>
      <c r="G2" s="15">
        <v>5</v>
      </c>
      <c r="H2" s="15">
        <v>6</v>
      </c>
      <c r="I2" s="15">
        <v>7</v>
      </c>
      <c r="J2" s="15">
        <v>8</v>
      </c>
      <c r="K2" s="15">
        <v>9</v>
      </c>
      <c r="L2" s="15">
        <v>10</v>
      </c>
      <c r="M2" s="15">
        <v>11</v>
      </c>
      <c r="N2" s="15">
        <v>12</v>
      </c>
      <c r="O2" s="15"/>
      <c r="P2" s="16" t="s">
        <v>746</v>
      </c>
      <c r="Q2" s="16" t="s">
        <v>747</v>
      </c>
      <c r="R2" s="16" t="s">
        <v>743</v>
      </c>
      <c r="S2" s="16" t="s">
        <v>744</v>
      </c>
      <c r="T2" s="16" t="s">
        <v>745</v>
      </c>
      <c r="U2" s="16" t="s">
        <v>742</v>
      </c>
      <c r="V2" s="16" t="s">
        <v>107</v>
      </c>
      <c r="W2" s="16" t="s">
        <v>108</v>
      </c>
      <c r="X2" s="16" t="s">
        <v>109</v>
      </c>
      <c r="Y2" s="16" t="s">
        <v>110</v>
      </c>
      <c r="Z2" s="16" t="s">
        <v>111</v>
      </c>
      <c r="AA2" s="16" t="s">
        <v>112</v>
      </c>
      <c r="AB2" s="16" t="s">
        <v>129</v>
      </c>
      <c r="AC2" s="16" t="s">
        <v>130</v>
      </c>
      <c r="AD2" s="16" t="s">
        <v>375</v>
      </c>
      <c r="AE2" s="16" t="s">
        <v>376</v>
      </c>
      <c r="AF2" s="16" t="s">
        <v>377</v>
      </c>
      <c r="AG2" s="16" t="s">
        <v>487</v>
      </c>
      <c r="AH2" s="16" t="s">
        <v>488</v>
      </c>
      <c r="AI2" s="16" t="s">
        <v>489</v>
      </c>
      <c r="AJ2" s="16" t="s">
        <v>490</v>
      </c>
      <c r="AK2" s="16" t="s">
        <v>775</v>
      </c>
      <c r="AL2" s="16" t="s">
        <v>776</v>
      </c>
      <c r="AM2" s="16" t="s">
        <v>777</v>
      </c>
      <c r="AN2" s="16" t="s">
        <v>778</v>
      </c>
      <c r="AO2" s="16" t="s">
        <v>779</v>
      </c>
      <c r="AP2" s="16" t="s">
        <v>81</v>
      </c>
      <c r="AQ2" s="16" t="s">
        <v>33</v>
      </c>
      <c r="AR2" s="16" t="s">
        <v>39</v>
      </c>
      <c r="AS2" s="16" t="s">
        <v>82</v>
      </c>
      <c r="AT2" s="16" t="s">
        <v>68</v>
      </c>
      <c r="AU2" s="16" t="s">
        <v>69</v>
      </c>
      <c r="AV2" s="16" t="s">
        <v>70</v>
      </c>
      <c r="AW2" s="16" t="s">
        <v>71</v>
      </c>
      <c r="AX2" s="16" t="s">
        <v>83</v>
      </c>
      <c r="AY2" s="16" t="s">
        <v>93</v>
      </c>
      <c r="AZ2" s="16" t="s">
        <v>94</v>
      </c>
      <c r="BA2" s="16" t="s">
        <v>95</v>
      </c>
      <c r="BB2" s="16" t="s">
        <v>1152</v>
      </c>
      <c r="BC2" s="16" t="s">
        <v>96</v>
      </c>
      <c r="BD2" s="16" t="s">
        <v>97</v>
      </c>
      <c r="BE2" s="16" t="s">
        <v>98</v>
      </c>
      <c r="BF2" s="16" t="s">
        <v>99</v>
      </c>
      <c r="BG2" s="16" t="s">
        <v>1222</v>
      </c>
      <c r="BH2" s="16" t="s">
        <v>1223</v>
      </c>
      <c r="BI2" s="16" t="s">
        <v>1224</v>
      </c>
      <c r="BJ2" s="16" t="s">
        <v>1225</v>
      </c>
      <c r="BK2" s="16" t="s">
        <v>1226</v>
      </c>
      <c r="BL2" s="16" t="s">
        <v>1227</v>
      </c>
      <c r="BM2" s="16" t="s">
        <v>1228</v>
      </c>
      <c r="BN2" s="16" t="s">
        <v>1229</v>
      </c>
      <c r="BO2" s="16" t="s">
        <v>1230</v>
      </c>
      <c r="BP2" s="67"/>
      <c r="BQ2" s="68">
        <f>'FSI V1 K%'!BQ2</f>
        <v>43507</v>
      </c>
      <c r="BR2" s="68">
        <f>'FSI V1 K%'!BR2</f>
        <v>43508</v>
      </c>
      <c r="BS2" s="68">
        <f>'FSI V1 K%'!BS2</f>
        <v>43509</v>
      </c>
      <c r="BT2" s="68">
        <f>'FSI V1 K%'!BT2</f>
        <v>43510</v>
      </c>
      <c r="BU2" s="68">
        <f>'FSI V1 K%'!BU2</f>
        <v>43511</v>
      </c>
      <c r="BV2" s="68"/>
      <c r="BW2" s="68">
        <f>'FSI V1 K%'!BV2</f>
        <v>43521</v>
      </c>
      <c r="BX2" s="68">
        <f>'FSI V1 K%'!BW2</f>
        <v>43522</v>
      </c>
      <c r="BY2" s="68">
        <f>'FSI V1 K%'!BX2</f>
        <v>43523</v>
      </c>
      <c r="BZ2" s="68">
        <f>'FSI V1 K%'!BY2</f>
        <v>43524</v>
      </c>
      <c r="CA2" s="68">
        <f>'FSI V1 K%'!BZ2</f>
        <v>43525</v>
      </c>
      <c r="CB2" s="25">
        <v>43535</v>
      </c>
      <c r="CC2" s="25">
        <v>43536</v>
      </c>
      <c r="CD2" s="25">
        <v>43537</v>
      </c>
      <c r="CE2" s="25">
        <v>43538</v>
      </c>
      <c r="CF2" s="25">
        <v>43539</v>
      </c>
      <c r="CG2" s="25">
        <v>43542</v>
      </c>
      <c r="CH2" s="25">
        <v>43543</v>
      </c>
      <c r="CI2" s="25">
        <v>43544</v>
      </c>
      <c r="CJ2" s="25">
        <v>43545</v>
      </c>
      <c r="CK2" s="25">
        <v>43546</v>
      </c>
      <c r="CL2" s="25">
        <v>43549</v>
      </c>
      <c r="CM2" s="25">
        <v>43550</v>
      </c>
      <c r="CN2" s="25">
        <v>43551</v>
      </c>
      <c r="CO2" s="25">
        <v>43552</v>
      </c>
      <c r="CP2" s="25">
        <v>43553</v>
      </c>
      <c r="CQ2" s="25">
        <v>43563</v>
      </c>
      <c r="CR2" s="25">
        <v>43564</v>
      </c>
      <c r="CS2" s="25">
        <v>43565</v>
      </c>
      <c r="CT2" s="25">
        <v>43566</v>
      </c>
      <c r="CU2" s="25">
        <v>43567</v>
      </c>
      <c r="CV2" s="25">
        <v>43570</v>
      </c>
      <c r="CW2" s="25">
        <v>43571</v>
      </c>
      <c r="CX2" s="25">
        <v>43572</v>
      </c>
      <c r="CY2" s="25">
        <v>43573</v>
      </c>
      <c r="CZ2" s="25">
        <v>43574</v>
      </c>
      <c r="DA2" s="25">
        <v>43577</v>
      </c>
      <c r="DB2" s="25">
        <v>43578</v>
      </c>
      <c r="DC2" s="25">
        <v>43579</v>
      </c>
      <c r="DD2" s="25">
        <v>43580</v>
      </c>
      <c r="DE2" s="25">
        <v>43581</v>
      </c>
      <c r="DF2" s="25">
        <v>43584</v>
      </c>
      <c r="DG2" s="25">
        <v>43585</v>
      </c>
      <c r="DH2" s="25">
        <v>43586</v>
      </c>
      <c r="DI2" s="25">
        <v>43587</v>
      </c>
      <c r="DJ2" s="25">
        <v>43588</v>
      </c>
      <c r="DK2" s="25">
        <v>43591</v>
      </c>
      <c r="DL2" s="25">
        <v>43592</v>
      </c>
      <c r="DM2" s="25">
        <v>43593</v>
      </c>
      <c r="DN2" s="25">
        <v>43594</v>
      </c>
      <c r="DO2" s="25">
        <v>43595</v>
      </c>
      <c r="DP2" s="25">
        <v>43598</v>
      </c>
      <c r="DQ2" s="25">
        <v>43599</v>
      </c>
      <c r="DR2" s="25">
        <v>43600</v>
      </c>
      <c r="DS2" s="25">
        <v>43601</v>
      </c>
      <c r="DT2" s="25">
        <v>43602</v>
      </c>
      <c r="DU2" s="25">
        <v>43605</v>
      </c>
      <c r="DV2" s="25">
        <v>43606</v>
      </c>
      <c r="DW2" s="25">
        <v>43607</v>
      </c>
      <c r="DX2" s="25">
        <v>43608</v>
      </c>
      <c r="DY2" s="25">
        <v>43609</v>
      </c>
      <c r="DZ2" s="25">
        <v>43640</v>
      </c>
      <c r="EA2" s="25">
        <v>43641</v>
      </c>
      <c r="EB2" s="25">
        <v>43642</v>
      </c>
      <c r="EC2" s="25">
        <v>43643</v>
      </c>
      <c r="ED2" s="25">
        <v>43644</v>
      </c>
      <c r="EE2" s="25">
        <v>43668</v>
      </c>
      <c r="EF2" s="25">
        <v>43669</v>
      </c>
      <c r="EG2" s="25">
        <v>43670</v>
      </c>
      <c r="EH2" s="25">
        <v>43671</v>
      </c>
      <c r="EI2" s="25">
        <v>43672</v>
      </c>
      <c r="EJ2" s="25">
        <v>43675</v>
      </c>
      <c r="EK2" s="25">
        <v>43676</v>
      </c>
      <c r="EL2" s="25">
        <v>43677</v>
      </c>
      <c r="EM2" s="25">
        <v>43678</v>
      </c>
      <c r="EN2" s="25">
        <v>43679</v>
      </c>
      <c r="EO2" s="25">
        <v>43682</v>
      </c>
      <c r="EP2" s="25">
        <v>43683</v>
      </c>
      <c r="EQ2" s="25">
        <v>43684</v>
      </c>
      <c r="ER2" s="25">
        <v>43685</v>
      </c>
      <c r="ES2" s="25">
        <v>43686</v>
      </c>
      <c r="ET2" s="25">
        <v>43689</v>
      </c>
      <c r="EU2" s="25">
        <v>43690</v>
      </c>
      <c r="EV2" s="25">
        <v>43691</v>
      </c>
      <c r="EW2" s="25">
        <v>43692</v>
      </c>
      <c r="EX2" s="25">
        <v>43693</v>
      </c>
      <c r="EY2" s="25">
        <v>43696</v>
      </c>
      <c r="EZ2" s="25">
        <v>43697</v>
      </c>
      <c r="FA2" s="25">
        <v>43698</v>
      </c>
      <c r="FB2" s="25">
        <v>43699</v>
      </c>
      <c r="FC2" s="25">
        <v>43700</v>
      </c>
      <c r="FD2" s="25">
        <v>43703</v>
      </c>
      <c r="FE2" s="25">
        <v>43704</v>
      </c>
      <c r="FF2" s="25">
        <v>43705</v>
      </c>
      <c r="FG2" s="25">
        <v>43706</v>
      </c>
      <c r="FH2" s="25">
        <v>43707</v>
      </c>
      <c r="FI2" s="25">
        <v>43710</v>
      </c>
      <c r="FJ2" s="25">
        <v>43711</v>
      </c>
      <c r="FK2" s="25">
        <v>43712</v>
      </c>
      <c r="FL2" s="25">
        <v>43713</v>
      </c>
      <c r="FM2" s="25">
        <v>43714</v>
      </c>
      <c r="FN2" s="25">
        <v>43717</v>
      </c>
      <c r="FO2" s="25">
        <v>43718</v>
      </c>
      <c r="FP2" s="25">
        <v>43719</v>
      </c>
      <c r="FQ2" s="25">
        <v>43720</v>
      </c>
      <c r="FR2" s="25">
        <v>43721</v>
      </c>
      <c r="FS2" s="25">
        <v>43724</v>
      </c>
      <c r="FT2" s="25">
        <v>43725</v>
      </c>
      <c r="FU2" s="25">
        <v>43726</v>
      </c>
      <c r="FV2" s="25">
        <v>43727</v>
      </c>
      <c r="FW2" s="25">
        <v>43728</v>
      </c>
      <c r="FX2" s="25">
        <v>43731</v>
      </c>
      <c r="FY2" s="25">
        <v>43732</v>
      </c>
      <c r="FZ2" s="25">
        <v>43733</v>
      </c>
      <c r="GA2" s="25">
        <v>43734</v>
      </c>
      <c r="GB2" s="25">
        <v>43735</v>
      </c>
      <c r="GC2" s="25">
        <v>43738</v>
      </c>
      <c r="GD2" s="25">
        <v>43739</v>
      </c>
      <c r="GE2" s="25">
        <v>43740</v>
      </c>
      <c r="GF2" s="25">
        <v>43741</v>
      </c>
      <c r="GG2" s="25">
        <v>43742</v>
      </c>
      <c r="GH2" s="25">
        <v>43745</v>
      </c>
      <c r="GI2" s="25">
        <v>43746</v>
      </c>
      <c r="GJ2" s="25">
        <v>43747</v>
      </c>
      <c r="GK2" s="25">
        <v>43748</v>
      </c>
      <c r="GL2" s="25">
        <v>43749</v>
      </c>
      <c r="GM2" s="25">
        <v>43752</v>
      </c>
      <c r="GN2" s="25">
        <v>43753</v>
      </c>
      <c r="GO2" s="25">
        <v>43754</v>
      </c>
      <c r="GP2" s="25">
        <v>43755</v>
      </c>
      <c r="GQ2" s="25">
        <v>43756</v>
      </c>
      <c r="GR2" s="25">
        <v>43759</v>
      </c>
      <c r="GS2" s="25">
        <v>43760</v>
      </c>
      <c r="GT2" s="25">
        <v>43761</v>
      </c>
      <c r="GU2" s="25">
        <v>43762</v>
      </c>
      <c r="GV2" s="25">
        <v>43763</v>
      </c>
      <c r="GW2" s="25">
        <v>43766</v>
      </c>
      <c r="GX2" s="25">
        <v>43767</v>
      </c>
      <c r="GY2" s="25">
        <v>43768</v>
      </c>
      <c r="GZ2" s="25">
        <v>43769</v>
      </c>
      <c r="HA2" s="25">
        <v>43770</v>
      </c>
      <c r="HB2" s="25">
        <v>43773</v>
      </c>
      <c r="HC2" s="25">
        <v>43774</v>
      </c>
      <c r="HD2" s="25">
        <v>43775</v>
      </c>
      <c r="HE2" s="25">
        <v>43776</v>
      </c>
      <c r="HF2" s="25">
        <v>43777</v>
      </c>
      <c r="HG2" s="25">
        <v>43780</v>
      </c>
      <c r="HH2" s="25">
        <v>43781</v>
      </c>
      <c r="HI2" s="25">
        <v>43782</v>
      </c>
      <c r="HJ2" s="25">
        <v>43783</v>
      </c>
      <c r="HK2" s="25">
        <v>43784</v>
      </c>
      <c r="HL2" s="25">
        <v>43787</v>
      </c>
      <c r="HM2" s="25">
        <v>43788</v>
      </c>
      <c r="HN2" s="25">
        <v>43789</v>
      </c>
      <c r="HO2" s="25">
        <v>43790</v>
      </c>
      <c r="HP2" s="25">
        <v>43791</v>
      </c>
      <c r="HQ2" s="25">
        <v>43794</v>
      </c>
      <c r="HR2" s="25">
        <v>43795</v>
      </c>
      <c r="HS2" s="25">
        <v>43796</v>
      </c>
      <c r="HT2" s="25">
        <v>43797</v>
      </c>
      <c r="HU2" s="25">
        <v>43798</v>
      </c>
      <c r="HV2" s="25">
        <v>43801</v>
      </c>
      <c r="HW2" s="25">
        <v>43802</v>
      </c>
      <c r="HX2" s="25">
        <v>43803</v>
      </c>
      <c r="HY2" s="25">
        <v>43804</v>
      </c>
      <c r="HZ2" s="25">
        <v>43805</v>
      </c>
      <c r="IA2" s="25">
        <v>43808</v>
      </c>
      <c r="IB2" s="25">
        <v>43809</v>
      </c>
      <c r="IC2" s="25">
        <v>43810</v>
      </c>
      <c r="ID2" s="25">
        <v>43811</v>
      </c>
      <c r="IE2" s="25">
        <v>43812</v>
      </c>
      <c r="IF2" s="25">
        <v>43815</v>
      </c>
      <c r="IG2" s="25">
        <v>43816</v>
      </c>
      <c r="IH2" s="25">
        <v>43817</v>
      </c>
      <c r="II2" s="25">
        <v>43818</v>
      </c>
      <c r="IJ2" s="25">
        <v>43819</v>
      </c>
      <c r="IK2" s="25">
        <v>43822</v>
      </c>
      <c r="IL2" s="25">
        <v>43823</v>
      </c>
      <c r="IM2" s="25">
        <v>43824</v>
      </c>
      <c r="IN2" s="25">
        <v>43825</v>
      </c>
      <c r="IO2" s="25">
        <v>43826</v>
      </c>
    </row>
    <row r="3" spans="1:249" s="12" customFormat="1" ht="16.5" customHeight="1" x14ac:dyDescent="0.25">
      <c r="A3" s="7"/>
      <c r="B3" s="14"/>
      <c r="C3" s="22">
        <v>43466</v>
      </c>
      <c r="D3" s="22">
        <v>43497</v>
      </c>
      <c r="E3" s="22">
        <v>43525</v>
      </c>
      <c r="F3" s="22">
        <v>43556</v>
      </c>
      <c r="G3" s="22">
        <v>43586</v>
      </c>
      <c r="H3" s="22">
        <v>43617</v>
      </c>
      <c r="I3" s="22">
        <v>43647</v>
      </c>
      <c r="J3" s="22">
        <v>43678</v>
      </c>
      <c r="K3" s="22">
        <v>43709</v>
      </c>
      <c r="L3" s="22">
        <v>43739</v>
      </c>
      <c r="M3" s="22">
        <v>43770</v>
      </c>
      <c r="N3" s="22">
        <v>43800</v>
      </c>
      <c r="O3" s="22"/>
      <c r="P3" s="16" t="s">
        <v>746</v>
      </c>
      <c r="Q3" s="16" t="s">
        <v>747</v>
      </c>
      <c r="R3" s="16" t="s">
        <v>743</v>
      </c>
      <c r="S3" s="16" t="s">
        <v>744</v>
      </c>
      <c r="T3" s="16" t="s">
        <v>745</v>
      </c>
      <c r="U3" s="16" t="s">
        <v>742</v>
      </c>
      <c r="V3" s="16" t="s">
        <v>107</v>
      </c>
      <c r="W3" s="16" t="s">
        <v>108</v>
      </c>
      <c r="X3" s="16" t="s">
        <v>109</v>
      </c>
      <c r="Y3" s="16" t="s">
        <v>110</v>
      </c>
      <c r="Z3" s="16" t="s">
        <v>111</v>
      </c>
      <c r="AA3" s="16" t="s">
        <v>112</v>
      </c>
      <c r="AB3" s="16" t="s">
        <v>129</v>
      </c>
      <c r="AC3" s="16" t="s">
        <v>130</v>
      </c>
      <c r="AD3" s="16" t="s">
        <v>375</v>
      </c>
      <c r="AE3" s="16" t="s">
        <v>376</v>
      </c>
      <c r="AF3" s="16" t="s">
        <v>377</v>
      </c>
      <c r="AG3" s="16" t="s">
        <v>487</v>
      </c>
      <c r="AH3" s="16" t="s">
        <v>488</v>
      </c>
      <c r="AI3" s="16" t="s">
        <v>489</v>
      </c>
      <c r="AJ3" s="16" t="s">
        <v>490</v>
      </c>
      <c r="AK3" s="16" t="s">
        <v>775</v>
      </c>
      <c r="AL3" s="16" t="s">
        <v>776</v>
      </c>
      <c r="AM3" s="16" t="s">
        <v>777</v>
      </c>
      <c r="AN3" s="16" t="s">
        <v>778</v>
      </c>
      <c r="AO3" s="16" t="s">
        <v>779</v>
      </c>
      <c r="AP3" s="16" t="s">
        <v>81</v>
      </c>
      <c r="AQ3" s="16" t="s">
        <v>33</v>
      </c>
      <c r="AR3" s="16" t="s">
        <v>39</v>
      </c>
      <c r="AS3" s="16" t="s">
        <v>82</v>
      </c>
      <c r="AT3" s="16" t="s">
        <v>68</v>
      </c>
      <c r="AU3" s="16" t="s">
        <v>69</v>
      </c>
      <c r="AV3" s="16" t="s">
        <v>70</v>
      </c>
      <c r="AW3" s="16" t="s">
        <v>71</v>
      </c>
      <c r="AX3" s="16" t="s">
        <v>83</v>
      </c>
      <c r="AY3" s="16" t="s">
        <v>93</v>
      </c>
      <c r="AZ3" s="16" t="s">
        <v>94</v>
      </c>
      <c r="BA3" s="16" t="s">
        <v>95</v>
      </c>
      <c r="BB3" s="16" t="s">
        <v>1152</v>
      </c>
      <c r="BC3" s="16" t="s">
        <v>96</v>
      </c>
      <c r="BD3" s="16" t="s">
        <v>97</v>
      </c>
      <c r="BE3" s="16" t="s">
        <v>98</v>
      </c>
      <c r="BF3" s="16" t="s">
        <v>99</v>
      </c>
      <c r="BG3" s="16" t="s">
        <v>1222</v>
      </c>
      <c r="BH3" s="16" t="s">
        <v>1223</v>
      </c>
      <c r="BI3" s="16" t="s">
        <v>1224</v>
      </c>
      <c r="BJ3" s="16" t="s">
        <v>1225</v>
      </c>
      <c r="BK3" s="16" t="s">
        <v>1226</v>
      </c>
      <c r="BL3" s="16" t="s">
        <v>1227</v>
      </c>
      <c r="BM3" s="16" t="s">
        <v>1228</v>
      </c>
      <c r="BN3" s="16" t="s">
        <v>1229</v>
      </c>
      <c r="BO3" s="16" t="s">
        <v>1230</v>
      </c>
      <c r="BP3" s="11"/>
      <c r="BQ3" s="68">
        <f>'FSI V1 K%'!BQ3</f>
        <v>43507</v>
      </c>
      <c r="BR3" s="68">
        <f>'FSI V1 K%'!BR3</f>
        <v>43508</v>
      </c>
      <c r="BS3" s="68">
        <f>'FSI V1 K%'!BS3</f>
        <v>43509</v>
      </c>
      <c r="BT3" s="68">
        <f>'FSI V1 K%'!BT3</f>
        <v>43510</v>
      </c>
      <c r="BU3" s="68">
        <f>'FSI V1 K%'!BU3</f>
        <v>43511</v>
      </c>
      <c r="BV3" s="68"/>
      <c r="BW3" s="68">
        <f>'FSI V1 K%'!BV3</f>
        <v>43521</v>
      </c>
      <c r="BX3" s="68">
        <f>'FSI V1 K%'!BW3</f>
        <v>43522</v>
      </c>
      <c r="BY3" s="68">
        <f>'FSI V1 K%'!BX3</f>
        <v>43523</v>
      </c>
      <c r="BZ3" s="68">
        <f>'FSI V1 K%'!BY3</f>
        <v>43524</v>
      </c>
      <c r="CA3" s="68">
        <f>'FSI V1 K%'!BZ3</f>
        <v>43525</v>
      </c>
      <c r="CB3" s="25">
        <v>43535</v>
      </c>
      <c r="CC3" s="25">
        <v>43536</v>
      </c>
      <c r="CD3" s="25">
        <v>43537</v>
      </c>
      <c r="CE3" s="25">
        <v>43538</v>
      </c>
      <c r="CF3" s="25">
        <v>43539</v>
      </c>
      <c r="CG3" s="25">
        <v>43542</v>
      </c>
      <c r="CH3" s="25">
        <v>43543</v>
      </c>
      <c r="CI3" s="25">
        <v>43544</v>
      </c>
      <c r="CJ3" s="25">
        <v>43545</v>
      </c>
      <c r="CK3" s="25">
        <v>43546</v>
      </c>
      <c r="CL3" s="25">
        <v>43549</v>
      </c>
      <c r="CM3" s="25">
        <v>43550</v>
      </c>
      <c r="CN3" s="25">
        <v>43551</v>
      </c>
      <c r="CO3" s="25">
        <v>43552</v>
      </c>
      <c r="CP3" s="25">
        <v>43553</v>
      </c>
      <c r="CQ3" s="25">
        <v>43563</v>
      </c>
      <c r="CR3" s="25">
        <v>43564</v>
      </c>
      <c r="CS3" s="25">
        <v>43565</v>
      </c>
      <c r="CT3" s="25">
        <v>43566</v>
      </c>
      <c r="CU3" s="25">
        <v>43567</v>
      </c>
      <c r="CV3" s="25">
        <v>43570</v>
      </c>
      <c r="CW3" s="25">
        <v>43571</v>
      </c>
      <c r="CX3" s="25">
        <v>43572</v>
      </c>
      <c r="CY3" s="25">
        <v>43573</v>
      </c>
      <c r="CZ3" s="25">
        <v>43574</v>
      </c>
      <c r="DA3" s="25">
        <v>43577</v>
      </c>
      <c r="DB3" s="25">
        <v>43578</v>
      </c>
      <c r="DC3" s="25">
        <v>43579</v>
      </c>
      <c r="DD3" s="25">
        <v>43580</v>
      </c>
      <c r="DE3" s="25">
        <v>43581</v>
      </c>
      <c r="DF3" s="25">
        <v>43584</v>
      </c>
      <c r="DG3" s="25">
        <v>43585</v>
      </c>
      <c r="DH3" s="25">
        <v>43586</v>
      </c>
      <c r="DI3" s="25">
        <v>43587</v>
      </c>
      <c r="DJ3" s="25">
        <v>43588</v>
      </c>
      <c r="DK3" s="25">
        <v>43591</v>
      </c>
      <c r="DL3" s="25">
        <v>43592</v>
      </c>
      <c r="DM3" s="25">
        <v>43593</v>
      </c>
      <c r="DN3" s="25">
        <v>43594</v>
      </c>
      <c r="DO3" s="25">
        <v>43595</v>
      </c>
      <c r="DP3" s="25">
        <v>43598</v>
      </c>
      <c r="DQ3" s="25">
        <v>43599</v>
      </c>
      <c r="DR3" s="25">
        <v>43600</v>
      </c>
      <c r="DS3" s="25">
        <v>43601</v>
      </c>
      <c r="DT3" s="25">
        <v>43602</v>
      </c>
      <c r="DU3" s="25">
        <v>43605</v>
      </c>
      <c r="DV3" s="25">
        <v>43606</v>
      </c>
      <c r="DW3" s="25">
        <v>43607</v>
      </c>
      <c r="DX3" s="25">
        <v>43608</v>
      </c>
      <c r="DY3" s="25">
        <v>43609</v>
      </c>
      <c r="DZ3" s="25">
        <v>43640</v>
      </c>
      <c r="EA3" s="25">
        <v>43641</v>
      </c>
      <c r="EB3" s="25">
        <v>43642</v>
      </c>
      <c r="EC3" s="25">
        <v>43643</v>
      </c>
      <c r="ED3" s="25">
        <v>43644</v>
      </c>
      <c r="EE3" s="25">
        <v>43668</v>
      </c>
      <c r="EF3" s="25">
        <v>43669</v>
      </c>
      <c r="EG3" s="25">
        <v>43670</v>
      </c>
      <c r="EH3" s="25">
        <v>43671</v>
      </c>
      <c r="EI3" s="25">
        <v>43672</v>
      </c>
      <c r="EJ3" s="25">
        <v>43675</v>
      </c>
      <c r="EK3" s="25">
        <v>43676</v>
      </c>
      <c r="EL3" s="25">
        <v>43677</v>
      </c>
      <c r="EM3" s="25">
        <v>43678</v>
      </c>
      <c r="EN3" s="25">
        <v>43679</v>
      </c>
      <c r="EO3" s="25">
        <v>43682</v>
      </c>
      <c r="EP3" s="25">
        <v>43683</v>
      </c>
      <c r="EQ3" s="25">
        <v>43684</v>
      </c>
      <c r="ER3" s="25">
        <v>43685</v>
      </c>
      <c r="ES3" s="25">
        <v>43686</v>
      </c>
      <c r="ET3" s="25">
        <v>43689</v>
      </c>
      <c r="EU3" s="25">
        <v>43690</v>
      </c>
      <c r="EV3" s="25">
        <v>43691</v>
      </c>
      <c r="EW3" s="25">
        <v>43692</v>
      </c>
      <c r="EX3" s="25">
        <v>43693</v>
      </c>
      <c r="EY3" s="25">
        <v>43696</v>
      </c>
      <c r="EZ3" s="25">
        <v>43697</v>
      </c>
      <c r="FA3" s="25">
        <v>43698</v>
      </c>
      <c r="FB3" s="25">
        <v>43699</v>
      </c>
      <c r="FC3" s="25">
        <v>43700</v>
      </c>
      <c r="FD3" s="25">
        <v>43703</v>
      </c>
      <c r="FE3" s="25">
        <v>43704</v>
      </c>
      <c r="FF3" s="25">
        <v>43705</v>
      </c>
      <c r="FG3" s="25">
        <v>43706</v>
      </c>
      <c r="FH3" s="25">
        <v>43707</v>
      </c>
      <c r="FI3" s="25">
        <v>43710</v>
      </c>
      <c r="FJ3" s="25">
        <v>43711</v>
      </c>
      <c r="FK3" s="25">
        <v>43712</v>
      </c>
      <c r="FL3" s="25">
        <v>43713</v>
      </c>
      <c r="FM3" s="25">
        <v>43714</v>
      </c>
      <c r="FN3" s="25">
        <v>43717</v>
      </c>
      <c r="FO3" s="25">
        <v>43718</v>
      </c>
      <c r="FP3" s="25">
        <v>43719</v>
      </c>
      <c r="FQ3" s="25">
        <v>43720</v>
      </c>
      <c r="FR3" s="25">
        <v>43721</v>
      </c>
      <c r="FS3" s="25">
        <v>43724</v>
      </c>
      <c r="FT3" s="25">
        <v>43725</v>
      </c>
      <c r="FU3" s="25">
        <v>43726</v>
      </c>
      <c r="FV3" s="25">
        <v>43727</v>
      </c>
      <c r="FW3" s="25">
        <v>43728</v>
      </c>
      <c r="FX3" s="25">
        <v>43731</v>
      </c>
      <c r="FY3" s="25">
        <v>43732</v>
      </c>
      <c r="FZ3" s="25">
        <v>43733</v>
      </c>
      <c r="GA3" s="25">
        <v>43734</v>
      </c>
      <c r="GB3" s="25">
        <v>43735</v>
      </c>
      <c r="GC3" s="25">
        <v>43738</v>
      </c>
      <c r="GD3" s="25">
        <v>43739</v>
      </c>
      <c r="GE3" s="25">
        <v>43740</v>
      </c>
      <c r="GF3" s="25">
        <v>43741</v>
      </c>
      <c r="GG3" s="25">
        <v>43742</v>
      </c>
      <c r="GH3" s="25">
        <v>43745</v>
      </c>
      <c r="GI3" s="25">
        <v>43746</v>
      </c>
      <c r="GJ3" s="25">
        <v>43747</v>
      </c>
      <c r="GK3" s="25">
        <v>43748</v>
      </c>
      <c r="GL3" s="25">
        <v>43749</v>
      </c>
      <c r="GM3" s="25">
        <v>43752</v>
      </c>
      <c r="GN3" s="25">
        <v>43753</v>
      </c>
      <c r="GO3" s="25">
        <v>43754</v>
      </c>
      <c r="GP3" s="25">
        <v>43755</v>
      </c>
      <c r="GQ3" s="25">
        <v>43756</v>
      </c>
      <c r="GR3" s="25">
        <v>43759</v>
      </c>
      <c r="GS3" s="25">
        <v>43760</v>
      </c>
      <c r="GT3" s="25">
        <v>43761</v>
      </c>
      <c r="GU3" s="25">
        <v>43762</v>
      </c>
      <c r="GV3" s="25">
        <v>43763</v>
      </c>
      <c r="GW3" s="25">
        <v>43766</v>
      </c>
      <c r="GX3" s="25">
        <v>43767</v>
      </c>
      <c r="GY3" s="25">
        <v>43768</v>
      </c>
      <c r="GZ3" s="25">
        <v>43769</v>
      </c>
      <c r="HA3" s="25">
        <v>43770</v>
      </c>
      <c r="HB3" s="25">
        <v>43773</v>
      </c>
      <c r="HC3" s="25">
        <v>43774</v>
      </c>
      <c r="HD3" s="25">
        <v>43775</v>
      </c>
      <c r="HE3" s="25">
        <v>43776</v>
      </c>
      <c r="HF3" s="25">
        <v>43777</v>
      </c>
      <c r="HG3" s="25">
        <v>43780</v>
      </c>
      <c r="HH3" s="25">
        <v>43781</v>
      </c>
      <c r="HI3" s="25">
        <v>43782</v>
      </c>
      <c r="HJ3" s="25">
        <v>43783</v>
      </c>
      <c r="HK3" s="25">
        <v>43784</v>
      </c>
      <c r="HL3" s="25">
        <v>43787</v>
      </c>
      <c r="HM3" s="25">
        <v>43788</v>
      </c>
      <c r="HN3" s="25">
        <v>43789</v>
      </c>
      <c r="HO3" s="25">
        <v>43790</v>
      </c>
      <c r="HP3" s="25">
        <v>43791</v>
      </c>
      <c r="HQ3" s="25">
        <v>43794</v>
      </c>
      <c r="HR3" s="25">
        <v>43795</v>
      </c>
      <c r="HS3" s="25">
        <v>43796</v>
      </c>
      <c r="HT3" s="25">
        <v>43797</v>
      </c>
      <c r="HU3" s="25">
        <v>43798</v>
      </c>
      <c r="HV3" s="25">
        <v>43801</v>
      </c>
      <c r="HW3" s="25">
        <v>43802</v>
      </c>
      <c r="HX3" s="25">
        <v>43803</v>
      </c>
      <c r="HY3" s="25">
        <v>43804</v>
      </c>
      <c r="HZ3" s="25">
        <v>43805</v>
      </c>
      <c r="IA3" s="25">
        <v>43808</v>
      </c>
      <c r="IB3" s="25">
        <v>43809</v>
      </c>
      <c r="IC3" s="25">
        <v>43810</v>
      </c>
      <c r="ID3" s="25">
        <v>43811</v>
      </c>
      <c r="IE3" s="25">
        <v>43812</v>
      </c>
      <c r="IF3" s="25">
        <v>43815</v>
      </c>
      <c r="IG3" s="25">
        <v>43816</v>
      </c>
      <c r="IH3" s="25">
        <v>43817</v>
      </c>
      <c r="II3" s="25">
        <v>43818</v>
      </c>
      <c r="IJ3" s="25">
        <v>43819</v>
      </c>
      <c r="IK3" s="25">
        <v>43822</v>
      </c>
      <c r="IL3" s="25">
        <v>43823</v>
      </c>
      <c r="IM3" s="25">
        <v>43824</v>
      </c>
      <c r="IN3" s="25">
        <v>43825</v>
      </c>
      <c r="IO3" s="25">
        <v>43826</v>
      </c>
    </row>
    <row r="4" spans="1:249" s="12" customFormat="1" ht="31.5" x14ac:dyDescent="0.25">
      <c r="A4" s="13"/>
      <c r="B4" s="14" t="s">
        <v>40</v>
      </c>
      <c r="C4" s="123"/>
      <c r="D4" s="123">
        <v>18</v>
      </c>
      <c r="E4" s="69">
        <v>33</v>
      </c>
      <c r="F4" s="69">
        <v>33</v>
      </c>
      <c r="G4" s="69">
        <v>44</v>
      </c>
      <c r="H4" s="69">
        <v>10</v>
      </c>
      <c r="I4" s="69">
        <v>20</v>
      </c>
      <c r="J4" s="69">
        <v>40</v>
      </c>
      <c r="K4" s="69">
        <v>34</v>
      </c>
      <c r="L4" s="69">
        <f>SUM(BC4:BG4)</f>
        <v>50</v>
      </c>
      <c r="M4" s="69">
        <f>SUM(BH4:BK4)</f>
        <v>28</v>
      </c>
      <c r="N4" s="69">
        <f>SUM(BL4:BO4)</f>
        <v>6</v>
      </c>
      <c r="O4" s="69"/>
      <c r="P4" s="69"/>
      <c r="Q4" s="69"/>
      <c r="R4" s="69"/>
      <c r="S4" s="69"/>
      <c r="T4" s="69"/>
      <c r="U4" s="69"/>
      <c r="V4" s="71">
        <v>8</v>
      </c>
      <c r="W4" s="71"/>
      <c r="X4" s="71">
        <v>10</v>
      </c>
      <c r="Y4" s="71">
        <v>0</v>
      </c>
      <c r="Z4" s="71">
        <v>10</v>
      </c>
      <c r="AA4" s="71">
        <v>14</v>
      </c>
      <c r="AB4" s="71">
        <v>9</v>
      </c>
      <c r="AC4" s="71"/>
      <c r="AD4" s="71">
        <v>9</v>
      </c>
      <c r="AE4" s="71">
        <v>9</v>
      </c>
      <c r="AF4" s="71">
        <v>15</v>
      </c>
      <c r="AG4" s="71">
        <v>3</v>
      </c>
      <c r="AH4" s="71">
        <v>14</v>
      </c>
      <c r="AI4" s="71">
        <v>15</v>
      </c>
      <c r="AJ4" s="71">
        <v>12</v>
      </c>
      <c r="AK4" s="71"/>
      <c r="AL4" s="71"/>
      <c r="AM4" s="71"/>
      <c r="AN4" s="71"/>
      <c r="AO4" s="71">
        <v>10</v>
      </c>
      <c r="AP4" s="71"/>
      <c r="AQ4" s="71"/>
      <c r="AR4" s="71"/>
      <c r="AS4" s="71">
        <v>10</v>
      </c>
      <c r="AT4" s="71">
        <v>10</v>
      </c>
      <c r="AU4" s="71">
        <v>10</v>
      </c>
      <c r="AV4" s="71">
        <v>10</v>
      </c>
      <c r="AW4" s="71">
        <v>10</v>
      </c>
      <c r="AX4" s="71">
        <v>10</v>
      </c>
      <c r="AY4" s="71">
        <v>10</v>
      </c>
      <c r="AZ4" s="71">
        <v>4</v>
      </c>
      <c r="BA4" s="71">
        <v>10</v>
      </c>
      <c r="BB4" s="71">
        <v>10</v>
      </c>
      <c r="BC4" s="71">
        <v>10</v>
      </c>
      <c r="BD4" s="71">
        <f>SUM(GH4:GL4)</f>
        <v>10</v>
      </c>
      <c r="BE4" s="71">
        <f>SUM(GM4:GQ4)</f>
        <v>10</v>
      </c>
      <c r="BF4" s="71">
        <f>SUM(GR4:GV4)</f>
        <v>10</v>
      </c>
      <c r="BG4" s="71">
        <f>SUM(GW4:HA4)</f>
        <v>10</v>
      </c>
      <c r="BH4" s="71">
        <f>SUM(HB4:HF4)</f>
        <v>6</v>
      </c>
      <c r="BI4" s="71">
        <f>SUM(HG4:HK4)</f>
        <v>4</v>
      </c>
      <c r="BJ4" s="71">
        <f>SUM(HL4:HP4)</f>
        <v>8</v>
      </c>
      <c r="BK4" s="71">
        <f>SUM(HQ4:HU4)</f>
        <v>10</v>
      </c>
      <c r="BL4" s="71">
        <f>SUM(HV4:HZ4)</f>
        <v>6</v>
      </c>
      <c r="BM4" s="71"/>
      <c r="BN4" s="71"/>
      <c r="BO4" s="71"/>
      <c r="BP4" s="72"/>
      <c r="BQ4" s="69">
        <v>2</v>
      </c>
      <c r="BR4" s="69">
        <v>2</v>
      </c>
      <c r="BS4" s="69">
        <v>2</v>
      </c>
      <c r="BT4" s="69">
        <v>2</v>
      </c>
      <c r="BU4" s="69"/>
      <c r="BV4" s="69"/>
      <c r="BW4" s="69">
        <v>2</v>
      </c>
      <c r="BX4" s="69">
        <v>2</v>
      </c>
      <c r="BY4" s="69">
        <v>2</v>
      </c>
      <c r="BZ4" s="69">
        <v>2</v>
      </c>
      <c r="CA4" s="69">
        <v>2</v>
      </c>
      <c r="CB4" s="127">
        <v>2</v>
      </c>
      <c r="CC4" s="29">
        <v>2</v>
      </c>
      <c r="CD4" s="29">
        <v>2</v>
      </c>
      <c r="CE4" s="29">
        <v>2</v>
      </c>
      <c r="CF4" s="29">
        <v>2</v>
      </c>
      <c r="CG4" s="127">
        <v>3</v>
      </c>
      <c r="CH4" s="29">
        <v>3</v>
      </c>
      <c r="CI4" s="29">
        <v>2</v>
      </c>
      <c r="CJ4" s="29">
        <v>3</v>
      </c>
      <c r="CK4" s="29">
        <v>3</v>
      </c>
      <c r="CL4" s="127">
        <v>3</v>
      </c>
      <c r="CM4" s="29">
        <v>3</v>
      </c>
      <c r="CN4" s="29">
        <v>3</v>
      </c>
      <c r="CO4" s="29"/>
      <c r="CP4" s="29"/>
      <c r="CQ4" s="127">
        <v>0</v>
      </c>
      <c r="CR4" s="29">
        <v>0</v>
      </c>
      <c r="CS4" s="29">
        <v>3</v>
      </c>
      <c r="CT4" s="29">
        <v>3</v>
      </c>
      <c r="CU4" s="29">
        <v>3</v>
      </c>
      <c r="CV4" s="127">
        <v>3</v>
      </c>
      <c r="CW4" s="29">
        <v>3</v>
      </c>
      <c r="CX4" s="29">
        <v>3</v>
      </c>
      <c r="CY4" s="29"/>
      <c r="CZ4" s="29"/>
      <c r="DA4" s="127">
        <v>3</v>
      </c>
      <c r="DB4" s="29">
        <v>3</v>
      </c>
      <c r="DC4" s="29">
        <v>3</v>
      </c>
      <c r="DD4" s="29">
        <v>3</v>
      </c>
      <c r="DE4" s="29">
        <v>3</v>
      </c>
      <c r="DF4" s="127">
        <v>3</v>
      </c>
      <c r="DG4" s="29"/>
      <c r="DH4" s="29"/>
      <c r="DI4" s="29"/>
      <c r="DJ4" s="29"/>
      <c r="DK4" s="127">
        <v>3</v>
      </c>
      <c r="DL4" s="29">
        <v>3</v>
      </c>
      <c r="DM4" s="29">
        <v>2</v>
      </c>
      <c r="DN4" s="29">
        <v>3</v>
      </c>
      <c r="DO4" s="29">
        <v>3</v>
      </c>
      <c r="DP4" s="127">
        <v>3</v>
      </c>
      <c r="DQ4" s="29">
        <v>3</v>
      </c>
      <c r="DR4" s="29">
        <v>3</v>
      </c>
      <c r="DS4" s="29">
        <v>3</v>
      </c>
      <c r="DT4" s="29">
        <v>3</v>
      </c>
      <c r="DU4" s="127">
        <v>3</v>
      </c>
      <c r="DV4" s="29">
        <v>3</v>
      </c>
      <c r="DW4" s="29">
        <v>3</v>
      </c>
      <c r="DX4" s="29">
        <v>3</v>
      </c>
      <c r="DY4" s="29"/>
      <c r="DZ4" s="127">
        <v>2</v>
      </c>
      <c r="EA4" s="29">
        <v>2</v>
      </c>
      <c r="EB4" s="29">
        <v>2</v>
      </c>
      <c r="EC4" s="29">
        <v>2</v>
      </c>
      <c r="ED4" s="29">
        <v>2</v>
      </c>
      <c r="EE4" s="127">
        <v>2</v>
      </c>
      <c r="EF4" s="29">
        <v>2</v>
      </c>
      <c r="EG4" s="29">
        <v>2</v>
      </c>
      <c r="EH4" s="29">
        <v>2</v>
      </c>
      <c r="EI4" s="29">
        <v>2</v>
      </c>
      <c r="EJ4" s="127">
        <v>2</v>
      </c>
      <c r="EK4" s="29">
        <v>2</v>
      </c>
      <c r="EL4" s="29">
        <v>2</v>
      </c>
      <c r="EM4" s="29">
        <v>2</v>
      </c>
      <c r="EN4" s="29">
        <v>2</v>
      </c>
      <c r="EO4" s="127">
        <v>2</v>
      </c>
      <c r="EP4" s="29">
        <v>2</v>
      </c>
      <c r="EQ4" s="29">
        <v>2</v>
      </c>
      <c r="ER4" s="29">
        <v>2</v>
      </c>
      <c r="ES4" s="29">
        <v>2</v>
      </c>
      <c r="ET4" s="127">
        <v>2</v>
      </c>
      <c r="EU4" s="29">
        <v>2</v>
      </c>
      <c r="EV4" s="29">
        <v>2</v>
      </c>
      <c r="EW4" s="29">
        <v>2</v>
      </c>
      <c r="EX4" s="29">
        <v>2</v>
      </c>
      <c r="EY4" s="127">
        <v>2</v>
      </c>
      <c r="EZ4" s="29">
        <v>2</v>
      </c>
      <c r="FA4" s="29">
        <v>2</v>
      </c>
      <c r="FB4" s="29">
        <v>2</v>
      </c>
      <c r="FC4" s="29">
        <v>2</v>
      </c>
      <c r="FD4" s="127">
        <v>2</v>
      </c>
      <c r="FE4" s="29">
        <v>2</v>
      </c>
      <c r="FF4" s="29">
        <v>2</v>
      </c>
      <c r="FG4" s="29">
        <v>2</v>
      </c>
      <c r="FH4" s="29">
        <v>2</v>
      </c>
      <c r="FI4" s="127">
        <v>2</v>
      </c>
      <c r="FJ4" s="29">
        <v>2</v>
      </c>
      <c r="FK4" s="29">
        <v>2</v>
      </c>
      <c r="FL4" s="29">
        <v>2</v>
      </c>
      <c r="FM4" s="29">
        <v>2</v>
      </c>
      <c r="FN4" s="127"/>
      <c r="FO4" s="29"/>
      <c r="FP4" s="29"/>
      <c r="FQ4" s="29">
        <v>2</v>
      </c>
      <c r="FR4" s="29">
        <v>2</v>
      </c>
      <c r="FS4" s="29">
        <v>2</v>
      </c>
      <c r="FT4" s="29">
        <v>2</v>
      </c>
      <c r="FU4" s="29">
        <v>2</v>
      </c>
      <c r="FV4" s="29">
        <v>2</v>
      </c>
      <c r="FW4" s="29">
        <v>2</v>
      </c>
      <c r="FX4" s="29">
        <v>2</v>
      </c>
      <c r="FY4" s="29">
        <v>2</v>
      </c>
      <c r="FZ4" s="29">
        <v>2</v>
      </c>
      <c r="GA4" s="29">
        <v>2</v>
      </c>
      <c r="GB4" s="29">
        <v>2</v>
      </c>
      <c r="GC4" s="29">
        <v>2</v>
      </c>
      <c r="GD4" s="29">
        <v>2</v>
      </c>
      <c r="GE4" s="29">
        <v>2</v>
      </c>
      <c r="GF4" s="29">
        <v>2</v>
      </c>
      <c r="GG4" s="29">
        <v>2</v>
      </c>
      <c r="GH4" s="29">
        <v>2</v>
      </c>
      <c r="GI4" s="29">
        <v>2</v>
      </c>
      <c r="GJ4" s="29">
        <v>2</v>
      </c>
      <c r="GK4" s="29">
        <v>2</v>
      </c>
      <c r="GL4" s="29">
        <v>2</v>
      </c>
      <c r="GM4" s="29">
        <v>2</v>
      </c>
      <c r="GN4" s="29">
        <v>2</v>
      </c>
      <c r="GO4" s="29">
        <v>2</v>
      </c>
      <c r="GP4" s="29">
        <v>2</v>
      </c>
      <c r="GQ4" s="29">
        <v>2</v>
      </c>
      <c r="GR4" s="29">
        <v>2</v>
      </c>
      <c r="GS4" s="29">
        <v>2</v>
      </c>
      <c r="GT4" s="29">
        <v>2</v>
      </c>
      <c r="GU4" s="29">
        <v>2</v>
      </c>
      <c r="GV4" s="29">
        <v>2</v>
      </c>
      <c r="GW4" s="29">
        <v>2</v>
      </c>
      <c r="GX4" s="29">
        <v>2</v>
      </c>
      <c r="GY4" s="29">
        <v>2</v>
      </c>
      <c r="GZ4" s="29">
        <v>2</v>
      </c>
      <c r="HA4" s="29">
        <v>2</v>
      </c>
      <c r="HB4" s="29">
        <v>2</v>
      </c>
      <c r="HC4" s="29">
        <v>2</v>
      </c>
      <c r="HD4" s="29">
        <v>2</v>
      </c>
      <c r="HE4" s="29"/>
      <c r="HF4" s="29"/>
      <c r="HG4" s="29"/>
      <c r="HH4" s="29"/>
      <c r="HI4" s="29"/>
      <c r="HJ4" s="29">
        <v>2</v>
      </c>
      <c r="HK4" s="29">
        <v>2</v>
      </c>
      <c r="HL4" s="29"/>
      <c r="HM4" s="29">
        <v>2</v>
      </c>
      <c r="HN4" s="29">
        <v>2</v>
      </c>
      <c r="HO4" s="29">
        <v>2</v>
      </c>
      <c r="HP4" s="29">
        <v>2</v>
      </c>
      <c r="HQ4" s="29">
        <v>2</v>
      </c>
      <c r="HR4" s="29">
        <v>2</v>
      </c>
      <c r="HS4" s="29">
        <v>2</v>
      </c>
      <c r="HT4" s="29">
        <v>2</v>
      </c>
      <c r="HU4" s="29">
        <v>2</v>
      </c>
      <c r="HV4" s="29">
        <v>2</v>
      </c>
      <c r="HW4" s="29">
        <v>2</v>
      </c>
      <c r="HX4" s="29">
        <v>2</v>
      </c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</row>
    <row r="5" spans="1:249" s="12" customFormat="1" ht="16.5" customHeight="1" x14ac:dyDescent="0.25">
      <c r="A5" s="30" t="s">
        <v>52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4"/>
      <c r="BQ5" s="32"/>
      <c r="BR5" s="31"/>
      <c r="BS5" s="31"/>
      <c r="BT5" s="31"/>
      <c r="BU5" s="33"/>
      <c r="BV5" s="31"/>
      <c r="BW5" s="32"/>
      <c r="BX5" s="31"/>
      <c r="BY5" s="31"/>
      <c r="BZ5" s="31"/>
      <c r="CA5" s="33"/>
      <c r="CB5" s="35"/>
      <c r="CC5" s="36"/>
      <c r="CD5" s="35"/>
      <c r="CE5" s="35"/>
      <c r="CF5" s="33"/>
      <c r="CG5" s="35"/>
      <c r="CH5" s="36"/>
      <c r="CI5" s="35"/>
      <c r="CJ5" s="35"/>
      <c r="CK5" s="33"/>
      <c r="CL5" s="35"/>
      <c r="CM5" s="36"/>
      <c r="CN5" s="35"/>
      <c r="CO5" s="35"/>
      <c r="CP5" s="33"/>
      <c r="CQ5" s="35"/>
      <c r="CR5" s="36"/>
      <c r="CS5" s="35"/>
      <c r="CT5" s="35"/>
      <c r="CU5" s="33"/>
      <c r="CV5" s="35"/>
      <c r="CW5" s="36"/>
      <c r="CX5" s="35"/>
      <c r="CY5" s="35"/>
      <c r="CZ5" s="33"/>
      <c r="DA5" s="35"/>
      <c r="DB5" s="36"/>
      <c r="DC5" s="35"/>
      <c r="DD5" s="35"/>
      <c r="DE5" s="33"/>
      <c r="DF5" s="35"/>
      <c r="DG5" s="36"/>
      <c r="DH5" s="35"/>
      <c r="DI5" s="35"/>
      <c r="DJ5" s="33"/>
      <c r="DK5" s="35"/>
      <c r="DL5" s="36"/>
      <c r="DM5" s="35"/>
      <c r="DN5" s="35"/>
      <c r="DO5" s="33"/>
      <c r="DP5" s="35"/>
      <c r="DQ5" s="36"/>
      <c r="DR5" s="35"/>
      <c r="DS5" s="35"/>
      <c r="DT5" s="33"/>
      <c r="DU5" s="35"/>
      <c r="DV5" s="36"/>
      <c r="DW5" s="35"/>
      <c r="DX5" s="35"/>
      <c r="DY5" s="33"/>
      <c r="DZ5" s="35"/>
      <c r="EA5" s="36"/>
      <c r="EB5" s="35"/>
      <c r="EC5" s="35"/>
      <c r="ED5" s="33"/>
      <c r="EE5" s="35"/>
      <c r="EF5" s="36"/>
      <c r="EG5" s="35"/>
      <c r="EH5" s="35"/>
      <c r="EI5" s="33"/>
      <c r="EJ5" s="35"/>
      <c r="EK5" s="36"/>
      <c r="EL5" s="35"/>
      <c r="EM5" s="35"/>
      <c r="EN5" s="33"/>
      <c r="EO5" s="35"/>
      <c r="EP5" s="36"/>
      <c r="EQ5" s="35"/>
      <c r="ER5" s="35"/>
      <c r="ES5" s="33"/>
      <c r="ET5" s="35"/>
      <c r="EU5" s="36"/>
      <c r="EV5" s="35"/>
      <c r="EW5" s="35"/>
      <c r="EX5" s="33"/>
      <c r="EY5" s="35"/>
      <c r="EZ5" s="36"/>
      <c r="FA5" s="35"/>
      <c r="FB5" s="35"/>
      <c r="FC5" s="33"/>
      <c r="FD5" s="35"/>
      <c r="FE5" s="36"/>
      <c r="FF5" s="35"/>
      <c r="FG5" s="35"/>
      <c r="FH5" s="33"/>
      <c r="FI5" s="35"/>
      <c r="FJ5" s="36"/>
      <c r="FK5" s="35"/>
      <c r="FL5" s="35"/>
      <c r="FM5" s="33"/>
      <c r="FN5" s="35"/>
      <c r="FO5" s="36"/>
      <c r="FP5" s="35"/>
      <c r="FQ5" s="35"/>
      <c r="FR5" s="33"/>
      <c r="FS5" s="35"/>
      <c r="FT5" s="36"/>
      <c r="FU5" s="35"/>
      <c r="FV5" s="35"/>
      <c r="FW5" s="33"/>
      <c r="FX5" s="35"/>
      <c r="FY5" s="36"/>
      <c r="FZ5" s="35"/>
      <c r="GA5" s="35"/>
      <c r="GB5" s="33"/>
      <c r="GC5" s="35"/>
      <c r="GD5" s="36"/>
      <c r="GE5" s="35"/>
      <c r="GF5" s="35"/>
      <c r="GG5" s="33"/>
      <c r="GH5" s="35"/>
      <c r="GI5" s="36"/>
      <c r="GJ5" s="35"/>
      <c r="GK5" s="35"/>
      <c r="GL5" s="33"/>
      <c r="GM5" s="35"/>
      <c r="GN5" s="36"/>
      <c r="GO5" s="35"/>
      <c r="GP5" s="35"/>
      <c r="GQ5" s="33"/>
      <c r="GR5" s="35"/>
      <c r="GS5" s="36"/>
      <c r="GT5" s="35"/>
      <c r="GU5" s="35"/>
      <c r="GV5" s="33"/>
      <c r="GW5" s="35"/>
      <c r="GX5" s="36"/>
      <c r="GY5" s="35"/>
      <c r="GZ5" s="35"/>
      <c r="HA5" s="33"/>
      <c r="HB5" s="35"/>
      <c r="HC5" s="36"/>
      <c r="HD5" s="35"/>
      <c r="HE5" s="35"/>
      <c r="HF5" s="33"/>
      <c r="HG5" s="35"/>
      <c r="HH5" s="36"/>
      <c r="HI5" s="35"/>
      <c r="HJ5" s="35"/>
      <c r="HK5" s="35"/>
      <c r="HL5" s="35"/>
      <c r="HM5" s="35"/>
      <c r="HN5" s="35"/>
      <c r="HO5" s="35"/>
      <c r="HP5" s="35"/>
      <c r="HQ5" s="35"/>
      <c r="HR5" s="36"/>
      <c r="HS5" s="36"/>
      <c r="HT5" s="36"/>
      <c r="HU5" s="36"/>
      <c r="HV5" s="36"/>
      <c r="HW5" s="36"/>
      <c r="HX5" s="36"/>
      <c r="HY5" s="35"/>
      <c r="HZ5" s="33"/>
      <c r="IA5" s="35"/>
      <c r="IB5" s="36"/>
      <c r="IC5" s="35"/>
      <c r="ID5" s="35"/>
      <c r="IE5" s="33"/>
      <c r="IF5" s="35"/>
      <c r="IG5" s="36"/>
      <c r="IH5" s="35"/>
      <c r="II5" s="35"/>
      <c r="IJ5" s="33"/>
      <c r="IK5" s="35"/>
      <c r="IL5" s="36"/>
      <c r="IM5" s="35"/>
      <c r="IN5" s="35"/>
      <c r="IO5" s="33"/>
    </row>
    <row r="6" spans="1:249" s="12" customFormat="1" ht="16.5" customHeight="1" x14ac:dyDescent="0.25">
      <c r="A6" s="37" t="s">
        <v>102</v>
      </c>
      <c r="B6" s="74">
        <v>5</v>
      </c>
      <c r="C6" s="74" t="s">
        <v>774</v>
      </c>
      <c r="D6" s="77">
        <f>(COUNTIFS(Datos!$S:$S,"V1",Datos!$B:$B,D$2)+COUNTIFS(Datos!$S:$S,"V2",Datos!$B:$B,D$2))/D$4</f>
        <v>1.8333333333333333</v>
      </c>
      <c r="E6" s="77">
        <f>(COUNTIFS(Datos!$S:$S,"V1",Datos!$B:$B,E$2)+COUNTIFS(Datos!$S:$S,"V2",Datos!$B:$B,E$2))/E$4</f>
        <v>1.4545454545454546</v>
      </c>
      <c r="F6" s="77">
        <f>(COUNTIFS(Datos!$S:$S,"V1",Datos!$B:$B,F$2)+COUNTIFS(Datos!$S:$S,"V2",Datos!$B:$B,F$2))/F$4</f>
        <v>1.2121212121212122</v>
      </c>
      <c r="G6" s="77">
        <f>(COUNTIFS(Datos!$S:$S,"V1",Datos!$B:$B,G$2)+COUNTIFS(Datos!$S:$S,"V2",Datos!$B:$B,G$2))/G$4</f>
        <v>1.0454545454545454</v>
      </c>
      <c r="H6" s="77">
        <f>(COUNTIFS(Datos!$S:$S,"V1",Datos!$B:$B,H$2)+COUNTIFS(Datos!$S:$S,"V2",Datos!$B:$B,H$2))/H$4</f>
        <v>1.3</v>
      </c>
      <c r="I6" s="77">
        <f>(COUNTIFS(Datos!$S:$S,"V1",Datos!$B:$B,I$2)+COUNTIFS(Datos!$S:$S,"V2",Datos!$B:$B,I$2))/I$4</f>
        <v>2.35</v>
      </c>
      <c r="J6" s="77">
        <f>(COUNTIFS(Datos!$S:$S,"V1",Datos!$B:$B,J$2)+COUNTIFS(Datos!$S:$S,"V2",Datos!$B:$B,J$2))/J$4</f>
        <v>1.625</v>
      </c>
      <c r="K6" s="77">
        <f>(COUNTIFS(Datos!$S:$S,"V1",Datos!$B:$B,K$2)+COUNTIFS(Datos!$S:$S,"V2",Datos!$B:$B,K$2))/K$4</f>
        <v>1.7647058823529411</v>
      </c>
      <c r="L6" s="77">
        <f>(COUNTIFS(Datos!$S:$S,"V1",Datos!$B:$B,L$2)+COUNTIFS(Datos!$S:$S,"V2",Datos!$B:$B,L$2))/L$4</f>
        <v>1.3</v>
      </c>
      <c r="M6" s="77">
        <f>(COUNTIFS(Datos!$S:$S,"V1",Datos!$B:$B,M$2)+COUNTIFS(Datos!$S:$S,"V2",Datos!$B:$B,M$2))/M$4</f>
        <v>1.4285714285714286</v>
      </c>
      <c r="N6" s="77">
        <f>(COUNTIFS(Datos!$S:$S,"V1",Datos!$B:$B,N$2)+COUNTIFS(Datos!$S:$S,"V2",Datos!$B:$B,N$2))/N$4</f>
        <v>1.1666666666666667</v>
      </c>
      <c r="O6" s="77"/>
      <c r="P6" s="77"/>
      <c r="Q6" s="77"/>
      <c r="R6" s="77"/>
      <c r="S6" s="77"/>
      <c r="T6" s="77"/>
      <c r="U6" s="77"/>
      <c r="V6" s="78">
        <f>(COUNTIFS(Datos!$S:$S,"V1",Datos!$C:$C,$V$3)+COUNTIFS(Datos!$S:$S,"V2",Datos!$C:$C,$V$3))/$V$4</f>
        <v>1.125</v>
      </c>
      <c r="W6" s="78"/>
      <c r="X6" s="78">
        <f>(COUNTIFS(Datos!$S:$S,"V1",Datos!$C:$C,$X$3)+COUNTIFS(Datos!$S:$S,"V2",Datos!$C:$C,$X$3))/$X$4</f>
        <v>2.4</v>
      </c>
      <c r="Y6" s="78"/>
      <c r="Z6" s="78">
        <f>(COUNTIFS(Datos!$S:$S,"V1",Datos!$C:$C,$Z$3)+COUNTIFS(Datos!$S:$S,"V2",Datos!$C:$C,$Z$3))/$Z$4</f>
        <v>1.5</v>
      </c>
      <c r="AA6" s="78">
        <f>(COUNTIFS(Datos!$S:$S,"V1",Datos!$C:$C,$AA$3)+COUNTIFS(Datos!$S:$S,"V2",Datos!$C:$C,$AA$3))/$AA$4</f>
        <v>1.4285714285714286</v>
      </c>
      <c r="AB6" s="78">
        <f>(COUNTIFS(Datos!$S:$S,"V1",Datos!$C:$C,$AB$3)+COUNTIFS(Datos!$S:$S,"V2",Datos!$C:$C,$AB$3))/$AB$4</f>
        <v>1.4444444444444444</v>
      </c>
      <c r="AC6" s="78"/>
      <c r="AD6" s="78">
        <f>(COUNTIFS(Datos!$S:$S,"V1",Datos!$C:$C,$AD$3)+COUNTIFS(Datos!$S:$S,"V2",Datos!$C:$C,$AD$3))/$AD$4</f>
        <v>1.4444444444444444</v>
      </c>
      <c r="AE6" s="78">
        <f>(COUNTIFS(Datos!$S:$S,"V1",Datos!$C:$C,$AE$3)+COUNTIFS(Datos!$S:$S,"V2",Datos!$C:$C,$AE$3))/$AE$4</f>
        <v>1.3333333333333333</v>
      </c>
      <c r="AF6" s="78">
        <f>(COUNTIFS(Datos!$S:$S,"V1",Datos!$C:$C,$AF$3)+COUNTIFS(Datos!$S:$S,"V2",Datos!$C:$C,$AF$3))/$AF$4</f>
        <v>1</v>
      </c>
      <c r="AG6" s="78">
        <f>(COUNTIFS(Datos!$S:$S,"V1",Datos!$C:$C,AG$3)+COUNTIFS(Datos!$S:$S,"V2",Datos!$C:$C,AG$3))/AG$4</f>
        <v>1</v>
      </c>
      <c r="AH6" s="78">
        <f>(COUNTIFS(Datos!$S:$S,"V1",Datos!$C:$C,AH$3)+COUNTIFS(Datos!$S:$S,"V2",Datos!$C:$C,AH$3))/AH$4</f>
        <v>1.0714285714285714</v>
      </c>
      <c r="AI6" s="78">
        <f>(COUNTIFS(Datos!$S:$S,"V1",Datos!$C:$C,AI$3)+COUNTIFS(Datos!$S:$S,"V2",Datos!$C:$C,AI$3))/AI$4</f>
        <v>1.0666666666666667</v>
      </c>
      <c r="AJ6" s="78">
        <f>(COUNTIFS(Datos!$S:$S,"V1",Datos!$C:$C,AJ$3)+COUNTIFS(Datos!$S:$S,"V2",Datos!$C:$C,AJ$3))/AJ$4</f>
        <v>1</v>
      </c>
      <c r="AK6" s="77"/>
      <c r="AL6" s="77"/>
      <c r="AM6" s="77"/>
      <c r="AN6" s="77"/>
      <c r="AO6" s="78">
        <f>(COUNTIFS(Datos!$S:$S,"V1",Datos!$C:$C,AO$3)+COUNTIFS(Datos!$S:$S,"V2",Datos!$C:$C,AO$3))/AO$4</f>
        <v>1.3</v>
      </c>
      <c r="AP6" s="78"/>
      <c r="AQ6" s="77"/>
      <c r="AR6" s="77"/>
      <c r="AS6" s="78">
        <f>(COUNTIFS(Datos!$S:$S,"V1",Datos!$C:$C,AS$3)+COUNTIFS(Datos!$S:$S,"V2",Datos!$C:$C,AS$3))/AS$4</f>
        <v>2</v>
      </c>
      <c r="AT6" s="78">
        <f>(COUNTIFS(Datos!$S:$S,"V1",Datos!$C:$C,AT$3)+COUNTIFS(Datos!$S:$S,"V2",Datos!$C:$C,AT$3))/AT$4</f>
        <v>2.7</v>
      </c>
      <c r="AU6" s="78">
        <f>(COUNTIFS(Datos!$S:$S,"V1",Datos!$C:$C,AU$3)+COUNTIFS(Datos!$S:$S,"V2",Datos!$C:$C,AU$3))/AU$4</f>
        <v>1.1000000000000001</v>
      </c>
      <c r="AV6" s="78">
        <f>(COUNTIFS(Datos!$S:$S,"V1",Datos!$C:$C,AV$3)+COUNTIFS(Datos!$S:$S,"V2",Datos!$C:$C,AV$3))/AV$4</f>
        <v>1.7</v>
      </c>
      <c r="AW6" s="78">
        <f>(COUNTIFS(Datos!$S:$S,"V1",Datos!$C:$C,AW$3)+COUNTIFS(Datos!$S:$S,"V2",Datos!$C:$C,AW$3))/AW$4</f>
        <v>2</v>
      </c>
      <c r="AX6" s="78">
        <f>(COUNTIFS(Datos!$S:$S,"V1",Datos!$C:$C,AX$3)+COUNTIFS(Datos!$S:$S,"V2",Datos!$C:$C,AX$3))/AX$4</f>
        <v>1.7</v>
      </c>
      <c r="AY6" s="78">
        <f>(COUNTIFS(Datos!$S:$S,"V1",Datos!$C:$C,AY$3)+COUNTIFS(Datos!$S:$S,"V2",Datos!$C:$C,AY$3))/AY$4</f>
        <v>2.4</v>
      </c>
      <c r="AZ6" s="78">
        <f>(COUNTIFS(Datos!$S:$S,"V1",Datos!$C:$C,AZ$3)+COUNTIFS(Datos!$S:$S,"V2",Datos!$C:$C,AZ$3))/AZ$4</f>
        <v>1.5</v>
      </c>
      <c r="BA6" s="78">
        <f>(COUNTIFS(Datos!$S:$S,"V1",Datos!$C:$C,BA$3)+COUNTIFS(Datos!$S:$S,"V2",Datos!$C:$C,BA$3))/BA$4</f>
        <v>1.4</v>
      </c>
      <c r="BB6" s="78">
        <f>(COUNTIFS(Datos!$S:$S,"V1",Datos!$C:$C,BB$3)+COUNTIFS(Datos!$S:$S,"V2",Datos!$C:$C,BB$3))/BB$4</f>
        <v>1.6</v>
      </c>
      <c r="BC6" s="78">
        <f>(COUNTIFS(Datos!$S:$S,"V1",Datos!$C:$C,BC$3)+COUNTIFS(Datos!$S:$S,"V2",Datos!$C:$C,BC$3))/BC$4</f>
        <v>0.7</v>
      </c>
      <c r="BD6" s="78">
        <f>(COUNTIFS(Datos!$S:$S,"V1",Datos!$C:$C,BD$3)+COUNTIFS(Datos!$S:$S,"V2",Datos!$C:$C,BD$3))/BD$4</f>
        <v>1.8</v>
      </c>
      <c r="BE6" s="78">
        <f>(COUNTIFS(Datos!$S:$S,"V1",Datos!$C:$C,BE$3)+COUNTIFS(Datos!$S:$S,"V2",Datos!$C:$C,BE$3))/BE$4</f>
        <v>1.2</v>
      </c>
      <c r="BF6" s="78">
        <f>(COUNTIFS(Datos!$S:$S,"V1",Datos!$C:$C,BF$3)+COUNTIFS(Datos!$S:$S,"V2",Datos!$C:$C,BF$3))/BF$4</f>
        <v>1.2</v>
      </c>
      <c r="BG6" s="78">
        <f>(COUNTIFS(Datos!$S:$S,"V1",Datos!$C:$C,BG$3)+COUNTIFS(Datos!$S:$S,"V2",Datos!$C:$C,BG$3))/BG$4</f>
        <v>1.6</v>
      </c>
      <c r="BH6" s="78">
        <f>(COUNTIFS(Datos!$S:$S,"V1",Datos!$C:$C,BH$3)+COUNTIFS(Datos!$S:$S,"V2",Datos!$C:$C,BH$3))/BH$4</f>
        <v>1.8333333333333333</v>
      </c>
      <c r="BI6" s="78">
        <f>(COUNTIFS(Datos!$S:$S,"V1",Datos!$C:$C,BI$3)+COUNTIFS(Datos!$S:$S,"V2",Datos!$C:$C,BI$3))/BI$4</f>
        <v>1.25</v>
      </c>
      <c r="BJ6" s="78">
        <f>(COUNTIFS(Datos!$S:$S,"V1",Datos!$C:$C,BJ$3)+COUNTIFS(Datos!$S:$S,"V2",Datos!$C:$C,BJ$3))/BJ$4</f>
        <v>1.5</v>
      </c>
      <c r="BK6" s="78">
        <f>(COUNTIFS(Datos!$S:$S,"V1",Datos!$C:$C,BK$3)+COUNTIFS(Datos!$S:$S,"V2",Datos!$C:$C,BK$3))/BK$4</f>
        <v>1.2</v>
      </c>
      <c r="BL6" s="78">
        <f>(COUNTIFS(Datos!$S:$S,"V1",Datos!$C:$C,BL$3)+COUNTIFS(Datos!$S:$S,"V2",Datos!$C:$C,BL$3))/BL$4</f>
        <v>1.1666666666666667</v>
      </c>
      <c r="BM6" s="78"/>
      <c r="BN6" s="78"/>
      <c r="BO6" s="78"/>
      <c r="BP6" s="77"/>
      <c r="BQ6" s="78">
        <f>(COUNTIFS(Datos!$S:$S,"V1",Datos!$D:$D,BQ3)+COUNTIFS(Datos!$S:$S,"V2",Datos!$D:$D,BQ3))/BQ4</f>
        <v>1.5</v>
      </c>
      <c r="BR6" s="78">
        <f>(COUNTIFS(Datos!$S:$S,"V1",Datos!$D:$D,BR3)+COUNTIFS(Datos!$S:$S,"V2",Datos!$D:$D,BR3))/BR4</f>
        <v>1</v>
      </c>
      <c r="BS6" s="78">
        <f>(COUNTIFS(Datos!$S:$S,"V1",Datos!$D:$D,BS3)+COUNTIFS(Datos!$S:$S,"V2",Datos!$D:$D,BS3))/BS4</f>
        <v>1</v>
      </c>
      <c r="BT6" s="78">
        <f>(COUNTIFS(Datos!$S:$S,"V1",Datos!$D:$D,BT3)+COUNTIFS(Datos!$S:$S,"V2",Datos!$D:$D,BT3))/BT4</f>
        <v>1</v>
      </c>
      <c r="BU6" s="78"/>
      <c r="BV6" s="78"/>
      <c r="BW6" s="78">
        <f>(COUNTIFS(Datos!$S:$S,"V1",Datos!$D:$D,BW3)+COUNTIFS(Datos!$S:$S,"V2",Datos!$D:$D,BW3))/BW4</f>
        <v>2</v>
      </c>
      <c r="BX6" s="78">
        <f>(COUNTIFS(Datos!$S:$S,"V1",Datos!$D:$D,BX3)+COUNTIFS(Datos!$S:$S,"V2",Datos!$D:$D,BX3))/BX4</f>
        <v>1.5</v>
      </c>
      <c r="BY6" s="78">
        <f>(COUNTIFS(Datos!$S:$S,"V1",Datos!$D:$D,BY3)+COUNTIFS(Datos!$S:$S,"V2",Datos!$D:$D,BY3))/BY4</f>
        <v>2.5</v>
      </c>
      <c r="BZ6" s="78">
        <f>(COUNTIFS(Datos!$S:$S,"V1",Datos!$D:$D,BZ3)+COUNTIFS(Datos!$S:$S,"V2",Datos!$D:$D,BZ3))/BZ4</f>
        <v>3</v>
      </c>
      <c r="CA6" s="78">
        <f>(COUNTIFS(Datos!$S:$S,"V1",Datos!$D:$D,CA3)+COUNTIFS(Datos!$S:$S,"V2",Datos!$D:$D,CA3))/CA4</f>
        <v>3</v>
      </c>
      <c r="CB6" s="78">
        <f>(COUNTIFS(Datos!$S:$S,"V1",Datos!$D:$D,CB3)+COUNTIFS(Datos!$S:$S,"V2",Datos!$D:$D,CB3))/CB4</f>
        <v>1</v>
      </c>
      <c r="CC6" s="78">
        <f>(COUNTIFS(Datos!$S:$S,"V1",Datos!$D:$D,CC3)+COUNTIFS(Datos!$S:$S,"V2",Datos!$D:$D,CC3))/CC4</f>
        <v>2</v>
      </c>
      <c r="CD6" s="78">
        <f>(COUNTIFS(Datos!$S:$S,"V1",Datos!$D:$D,CD3)+COUNTIFS(Datos!$S:$S,"V2",Datos!$D:$D,CD3))/CD4</f>
        <v>1</v>
      </c>
      <c r="CE6" s="78">
        <f>(COUNTIFS(Datos!$S:$S,"V1",Datos!$D:$D,CE3)+COUNTIFS(Datos!$S:$S,"V2",Datos!$D:$D,CE3))/CE4</f>
        <v>2</v>
      </c>
      <c r="CF6" s="78">
        <f>(COUNTIFS(Datos!$S:$S,"V1",Datos!$D:$D,CF3)+COUNTIFS(Datos!$S:$S,"V2",Datos!$D:$D,CF3))/CF4</f>
        <v>1.5</v>
      </c>
      <c r="CG6" s="78">
        <f>(COUNTIFS(Datos!$S:$S,"V1",Datos!$D:$D,CG3)+COUNTIFS(Datos!$S:$S,"V2",Datos!$D:$D,CG3))/CG4</f>
        <v>2.6666666666666665</v>
      </c>
      <c r="CH6" s="78">
        <f>(COUNTIFS(Datos!$S:$S,"V1",Datos!$D:$D,CH3)+COUNTIFS(Datos!$S:$S,"V2",Datos!$D:$D,CH3))/CH4</f>
        <v>1.3333333333333333</v>
      </c>
      <c r="CI6" s="78">
        <f>(COUNTIFS(Datos!$S:$S,"V1",Datos!$D:$D,CI3)+COUNTIFS(Datos!$S:$S,"V2",Datos!$D:$D,CI3))/CI4</f>
        <v>1.5</v>
      </c>
      <c r="CJ6" s="78">
        <f>(COUNTIFS(Datos!$S:$S,"V1",Datos!$D:$D,CJ3)+COUNTIFS(Datos!$S:$S,"V2",Datos!$D:$D,CJ3))/CJ4</f>
        <v>1</v>
      </c>
      <c r="CK6" s="78">
        <f>(COUNTIFS(Datos!$S:$S,"V1",Datos!$D:$D,CK3)+COUNTIFS(Datos!$S:$S,"V2",Datos!$D:$D,CK3))/CK4</f>
        <v>0.66666666666666663</v>
      </c>
      <c r="CL6" s="78">
        <f>(COUNTIFS(Datos!$S:$S,"V1",Datos!$D:$D,CL3)+COUNTIFS(Datos!$S:$S,"V2",Datos!$D:$D,CL3))/CL4</f>
        <v>1.3333333333333333</v>
      </c>
      <c r="CM6" s="78">
        <f>(COUNTIFS(Datos!$S:$S,"V1",Datos!$D:$D,CM3)+COUNTIFS(Datos!$S:$S,"V2",Datos!$D:$D,CM3))/CM4</f>
        <v>1.6666666666666667</v>
      </c>
      <c r="CN6" s="78">
        <f>(COUNTIFS(Datos!$S:$S,"V1",Datos!$D:$D,CN3)+COUNTIFS(Datos!$S:$S,"V2",Datos!$D:$D,CN3))/CN4</f>
        <v>1.3333333333333333</v>
      </c>
      <c r="CO6" s="78"/>
      <c r="CP6" s="78"/>
      <c r="CQ6" s="78" t="e">
        <f>(COUNTIFS(Datos!$S:$S,"V1",Datos!$D:$D,CQ3)+COUNTIFS(Datos!$S:$S,"V2",Datos!$D:$D,CQ3))/CQ4</f>
        <v>#DIV/0!</v>
      </c>
      <c r="CR6" s="78" t="e">
        <f>(COUNTIFS(Datos!$S:$S,"V1",Datos!$D:$D,CR3)+COUNTIFS(Datos!$S:$S,"V2",Datos!$D:$D,CR3))/CR4</f>
        <v>#DIV/0!</v>
      </c>
      <c r="CS6" s="78">
        <f>(COUNTIFS(Datos!$S:$S,"V1",Datos!$D:$D,CS3)+COUNTIFS(Datos!$S:$S,"V2",Datos!$D:$D,CS3))/CS4</f>
        <v>2</v>
      </c>
      <c r="CT6" s="78">
        <f>(COUNTIFS(Datos!$S:$S,"V1",Datos!$D:$D,CT3)+COUNTIFS(Datos!$S:$S,"V2",Datos!$D:$D,CT3))/CT4</f>
        <v>0.66666666666666663</v>
      </c>
      <c r="CU6" s="78">
        <f>(COUNTIFS(Datos!$S:$S,"V1",Datos!$D:$D,CU3)+COUNTIFS(Datos!$S:$S,"V2",Datos!$D:$D,CU3))/CU4</f>
        <v>1.6666666666666667</v>
      </c>
      <c r="CV6" s="78">
        <f>(COUNTIFS(Datos!$S:$S,"V1",Datos!$D:$D,CV3)+COUNTIFS(Datos!$S:$S,"V2",Datos!$D:$D,CV3))/CV4</f>
        <v>1.6666666666666667</v>
      </c>
      <c r="CW6" s="78">
        <f>(COUNTIFS(Datos!$S:$S,"V1",Datos!$D:$D,CW3)+COUNTIFS(Datos!$S:$S,"V2",Datos!$D:$D,CW3))/CW4</f>
        <v>1.6666666666666667</v>
      </c>
      <c r="CX6" s="78">
        <f>(COUNTIFS(Datos!$S:$S,"V1",Datos!$D:$D,CX3)+COUNTIFS(Datos!$S:$S,"V2",Datos!$D:$D,CX3))/CX4</f>
        <v>0.66666666666666663</v>
      </c>
      <c r="CY6" s="78"/>
      <c r="CZ6" s="78"/>
      <c r="DA6" s="78">
        <f>(COUNTIFS(Datos!$S:$S,"V1",Datos!$D:$D,DA3)+COUNTIFS(Datos!$S:$S,"V2",Datos!$D:$D,DA3))/DA4</f>
        <v>0.66666666666666663</v>
      </c>
      <c r="DB6" s="78">
        <f>(COUNTIFS(Datos!$S:$S,"V1",Datos!$D:$D,DB3)+COUNTIFS(Datos!$S:$S,"V2",Datos!$D:$D,DB3))/DB4</f>
        <v>1.3333333333333333</v>
      </c>
      <c r="DC6" s="78">
        <f>(COUNTIFS(Datos!$S:$S,"V1",Datos!$D:$D,DC3)+COUNTIFS(Datos!$S:$S,"V2",Datos!$D:$D,DC3))/DC4</f>
        <v>0.66666666666666663</v>
      </c>
      <c r="DD6" s="78">
        <f>(COUNTIFS(Datos!$S:$S,"V1",Datos!$D:$D,DD3)+COUNTIFS(Datos!$S:$S,"V2",Datos!$D:$D,DD3))/DD4</f>
        <v>0.66666666666666663</v>
      </c>
      <c r="DE6" s="78">
        <f>(COUNTIFS(Datos!$S:$S,"V1",Datos!$D:$D,DE3)+COUNTIFS(Datos!$S:$S,"V2",Datos!$D:$D,DE3))/DE4</f>
        <v>1.6666666666666667</v>
      </c>
      <c r="DF6" s="78">
        <f>(COUNTIFS(Datos!$S:$S,"V1",Datos!$D:$D,DF3)+COUNTIFS(Datos!$S:$S,"V2",Datos!$D:$D,DF3))/DF4</f>
        <v>1</v>
      </c>
      <c r="DG6" s="78"/>
      <c r="DH6" s="78"/>
      <c r="DI6" s="78"/>
      <c r="DJ6" s="78"/>
      <c r="DK6" s="78">
        <f>(COUNTIFS(Datos!$S:$S,"V1",Datos!$D:$D,DK3)+COUNTIFS(Datos!$S:$S,"V2",Datos!$D:$D,DK3))/DK4</f>
        <v>1</v>
      </c>
      <c r="DL6" s="78">
        <f>(COUNTIFS(Datos!$S:$S,"V1",Datos!$D:$D,DL3)+COUNTIFS(Datos!$S:$S,"V2",Datos!$D:$D,DL3))/DL4</f>
        <v>2</v>
      </c>
      <c r="DM6" s="78">
        <f>(COUNTIFS(Datos!$S:$S,"V1",Datos!$D:$D,DM3)+COUNTIFS(Datos!$S:$S,"V2",Datos!$D:$D,DM3))/DM4</f>
        <v>0.5</v>
      </c>
      <c r="DN6" s="78">
        <f>(COUNTIFS(Datos!$S:$S,"V1",Datos!$D:$D,DN3)+COUNTIFS(Datos!$S:$S,"V2",Datos!$D:$D,DN3))/DN4</f>
        <v>0.66666666666666663</v>
      </c>
      <c r="DO6" s="78">
        <f>(COUNTIFS(Datos!$S:$S,"V1",Datos!$D:$D,DO3)+COUNTIFS(Datos!$S:$S,"V2",Datos!$D:$D,DO3))/DO4</f>
        <v>1</v>
      </c>
      <c r="DP6" s="78">
        <f>(COUNTIFS(Datos!$S:$S,"V1",Datos!$D:$D,DP3)+COUNTIFS(Datos!$S:$S,"V2",Datos!$D:$D,DP3))/DP4</f>
        <v>0.66666666666666663</v>
      </c>
      <c r="DQ6" s="78">
        <f>(COUNTIFS(Datos!$S:$S,"V1",Datos!$D:$D,DQ3)+COUNTIFS(Datos!$S:$S,"V2",Datos!$D:$D,DQ3))/DQ4</f>
        <v>0.33333333333333331</v>
      </c>
      <c r="DR6" s="78">
        <f>(COUNTIFS(Datos!$S:$S,"V1",Datos!$D:$D,DR3)+COUNTIFS(Datos!$S:$S,"V2",Datos!$D:$D,DR3))/DR4</f>
        <v>1</v>
      </c>
      <c r="DS6" s="78">
        <f>(COUNTIFS(Datos!$S:$S,"V1",Datos!$D:$D,DS3)+COUNTIFS(Datos!$S:$S,"V2",Datos!$D:$D,DS3))/DS4</f>
        <v>1</v>
      </c>
      <c r="DT6" s="78">
        <f>(COUNTIFS(Datos!$S:$S,"V1",Datos!$D:$D,DT3)+COUNTIFS(Datos!$S:$S,"V2",Datos!$D:$D,DT3))/DT4</f>
        <v>2.3333333333333335</v>
      </c>
      <c r="DU6" s="78">
        <f>(COUNTIFS(Datos!$S:$S,"V1",Datos!$D:$D,DU3)+COUNTIFS(Datos!$S:$S,"V2",Datos!$D:$D,DU3))/DU4</f>
        <v>1</v>
      </c>
      <c r="DV6" s="78">
        <f>(COUNTIFS(Datos!$S:$S,"V1",Datos!$D:$D,DV3)+COUNTIFS(Datos!$S:$S,"V2",Datos!$D:$D,DV3))/DV4</f>
        <v>0.66666666666666663</v>
      </c>
      <c r="DW6" s="78">
        <f>(COUNTIFS(Datos!$S:$S,"V1",Datos!$D:$D,DW3)+COUNTIFS(Datos!$S:$S,"V2",Datos!$D:$D,DW3))/DW4</f>
        <v>0.66666666666666663</v>
      </c>
      <c r="DX6" s="78">
        <f>(COUNTIFS(Datos!$S:$S,"V1",Datos!$D:$D,DX3)+COUNTIFS(Datos!$S:$S,"V2",Datos!$D:$D,DX3))/DX4</f>
        <v>1.6666666666666667</v>
      </c>
      <c r="DY6" s="78"/>
      <c r="DZ6" s="78">
        <f>(COUNTIFS(Datos!$S:$S,"V1",Datos!$D:$D,DZ3)+COUNTIFS(Datos!$S:$S,"V2",Datos!$D:$D,DZ3))/DZ4</f>
        <v>1</v>
      </c>
      <c r="EA6" s="78">
        <f>(COUNTIFS(Datos!$S:$S,"V1",Datos!$D:$D,EA3)+COUNTIFS(Datos!$S:$S,"V2",Datos!$D:$D,EA3))/EA4</f>
        <v>2</v>
      </c>
      <c r="EB6" s="78">
        <f>(COUNTIFS(Datos!$S:$S,"V1",Datos!$D:$D,EB3)+COUNTIFS(Datos!$S:$S,"V2",Datos!$D:$D,EB3))/EB4</f>
        <v>0.5</v>
      </c>
      <c r="EC6" s="78">
        <f>(COUNTIFS(Datos!$S:$S,"V1",Datos!$D:$D,EC3)+COUNTIFS(Datos!$S:$S,"V2",Datos!$D:$D,EC3))/EC4</f>
        <v>2</v>
      </c>
      <c r="ED6" s="78">
        <f>(COUNTIFS(Datos!$S:$S,"V1",Datos!$D:$D,ED3)+COUNTIFS(Datos!$S:$S,"V2",Datos!$D:$D,ED3))/ED4</f>
        <v>1</v>
      </c>
      <c r="EE6" s="78">
        <f>(COUNTIFS(Datos!$S:$S,"V1",Datos!$D:$D,EE3)+COUNTIFS(Datos!$S:$S,"V2",Datos!$D:$D,EE3))/EE4</f>
        <v>2</v>
      </c>
      <c r="EF6" s="78">
        <f>(COUNTIFS(Datos!$S:$S,"V1",Datos!$D:$D,EF3)+COUNTIFS(Datos!$S:$S,"V2",Datos!$D:$D,EF3))/EF4</f>
        <v>1</v>
      </c>
      <c r="EG6" s="78">
        <f>(COUNTIFS(Datos!$S:$S,"V1",Datos!$D:$D,EG3)+COUNTIFS(Datos!$S:$S,"V2",Datos!$D:$D,EG3))/EG4</f>
        <v>2.5</v>
      </c>
      <c r="EH6" s="78">
        <f>(COUNTIFS(Datos!$S:$S,"V1",Datos!$D:$D,EH3)+COUNTIFS(Datos!$S:$S,"V2",Datos!$D:$D,EH3))/EH4</f>
        <v>3.5</v>
      </c>
      <c r="EI6" s="78">
        <f>(COUNTIFS(Datos!$S:$S,"V1",Datos!$D:$D,EI3)+COUNTIFS(Datos!$S:$S,"V2",Datos!$D:$D,EI3))/EI4</f>
        <v>1</v>
      </c>
      <c r="EJ6" s="78">
        <f>(COUNTIFS(Datos!$S:$S,"V1",Datos!$D:$D,EJ3)+COUNTIFS(Datos!$S:$S,"V2",Datos!$D:$D,EJ3))/EJ4</f>
        <v>3.5</v>
      </c>
      <c r="EK6" s="78">
        <f>(COUNTIFS(Datos!$S:$S,"V1",Datos!$D:$D,EK3)+COUNTIFS(Datos!$S:$S,"V2",Datos!$D:$D,EK3))/EK4</f>
        <v>2.5</v>
      </c>
      <c r="EL6" s="78">
        <f>(COUNTIFS(Datos!$S:$S,"V1",Datos!$D:$D,EL3)+COUNTIFS(Datos!$S:$S,"V2",Datos!$D:$D,EL3))/EL4</f>
        <v>2.5</v>
      </c>
      <c r="EM6" s="78">
        <f>(COUNTIFS(Datos!$S:$S,"V1",Datos!$D:$D,EM3)+COUNTIFS(Datos!$S:$S,"V2",Datos!$D:$D,EM3))/EM4</f>
        <v>2</v>
      </c>
      <c r="EN6" s="78">
        <f>(COUNTIFS(Datos!$S:$S,"V1",Datos!$D:$D,EN3)+COUNTIFS(Datos!$S:$S,"V2",Datos!$D:$D,EN3))/EN4</f>
        <v>3</v>
      </c>
      <c r="EO6" s="78">
        <f>(COUNTIFS(Datos!$S:$S,"V1",Datos!$D:$D,EO3)+COUNTIFS(Datos!$S:$S,"V2",Datos!$D:$D,EO3))/EO4</f>
        <v>1.5</v>
      </c>
      <c r="EP6" s="78">
        <f>(COUNTIFS(Datos!$S:$S,"V1",Datos!$D:$D,EP3)+COUNTIFS(Datos!$S:$S,"V2",Datos!$D:$D,EP3))/EP4</f>
        <v>0.5</v>
      </c>
      <c r="EQ6" s="78">
        <f>(COUNTIFS(Datos!$S:$S,"V1",Datos!$D:$D,EQ3)+COUNTIFS(Datos!$S:$S,"V2",Datos!$D:$D,EQ3))/EQ4</f>
        <v>2</v>
      </c>
      <c r="ER6" s="78">
        <f>(COUNTIFS(Datos!$S:$S,"V1",Datos!$D:$D,ER3)+COUNTIFS(Datos!$S:$S,"V2",Datos!$D:$D,ER3))/ER4</f>
        <v>0.5</v>
      </c>
      <c r="ES6" s="78">
        <f>(COUNTIFS(Datos!$S:$S,"V1",Datos!$D:$D,ES3)+COUNTIFS(Datos!$S:$S,"V2",Datos!$D:$D,ES3))/ES4</f>
        <v>1</v>
      </c>
      <c r="ET6" s="78">
        <f>(COUNTIFS(Datos!$S:$S,"V1",Datos!$D:$D,ET3)+COUNTIFS(Datos!$S:$S,"V2",Datos!$D:$D,ET3))/ET4</f>
        <v>1.5</v>
      </c>
      <c r="EU6" s="78">
        <f>(COUNTIFS(Datos!$S:$S,"V1",Datos!$D:$D,EU3)+COUNTIFS(Datos!$S:$S,"V2",Datos!$D:$D,EU3))/EU4</f>
        <v>2</v>
      </c>
      <c r="EV6" s="78">
        <f>(COUNTIFS(Datos!$S:$S,"V1",Datos!$D:$D,EV3)+COUNTIFS(Datos!$S:$S,"V2",Datos!$D:$D,EV3))/EV4</f>
        <v>1.5</v>
      </c>
      <c r="EW6" s="78">
        <f>(COUNTIFS(Datos!$S:$S,"V1",Datos!$D:$D,EW3)+COUNTIFS(Datos!$S:$S,"V2",Datos!$D:$D,EW3))/EW4</f>
        <v>2</v>
      </c>
      <c r="EX6" s="78">
        <f>(COUNTIFS(Datos!$S:$S,"V1",Datos!$D:$D,EX3)+COUNTIFS(Datos!$S:$S,"V2",Datos!$D:$D,EX3))/EX4</f>
        <v>1.5</v>
      </c>
      <c r="EY6" s="78">
        <f>(COUNTIFS(Datos!$S:$S,"V1",Datos!$D:$D,EY3)+COUNTIFS(Datos!$S:$S,"V2",Datos!$D:$D,EY3))/EY4</f>
        <v>3</v>
      </c>
      <c r="EZ6" s="78">
        <f>(COUNTIFS(Datos!$S:$S,"V1",Datos!$D:$D,EZ3)+COUNTIFS(Datos!$S:$S,"V2",Datos!$D:$D,EZ3))/EZ4</f>
        <v>1.5</v>
      </c>
      <c r="FA6" s="78">
        <f>(COUNTIFS(Datos!$S:$S,"V1",Datos!$D:$D,FA3)+COUNTIFS(Datos!$S:$S,"V2",Datos!$D:$D,FA3))/FA4</f>
        <v>3</v>
      </c>
      <c r="FB6" s="78">
        <f>(COUNTIFS(Datos!$S:$S,"V1",Datos!$D:$D,FB3)+COUNTIFS(Datos!$S:$S,"V2",Datos!$D:$D,FB3))/FB4</f>
        <v>1.5</v>
      </c>
      <c r="FC6" s="78">
        <f>(COUNTIFS(Datos!$S:$S,"V1",Datos!$D:$D,FC3)+COUNTIFS(Datos!$S:$S,"V2",Datos!$D:$D,FC3))/FC4</f>
        <v>1</v>
      </c>
      <c r="FD6" s="78">
        <f>(COUNTIFS(Datos!$S:$S,"V1",Datos!$D:$D,FD3)+COUNTIFS(Datos!$S:$S,"V2",Datos!$D:$D,FD3))/FD4</f>
        <v>1.5</v>
      </c>
      <c r="FE6" s="78">
        <f>(COUNTIFS(Datos!$S:$S,"V1",Datos!$D:$D,FE3)+COUNTIFS(Datos!$S:$S,"V2",Datos!$D:$D,FE3))/FE4</f>
        <v>2</v>
      </c>
      <c r="FF6" s="78">
        <f>(COUNTIFS(Datos!$S:$S,"V1",Datos!$D:$D,FF3)+COUNTIFS(Datos!$S:$S,"V2",Datos!$D:$D,FF3))/FF4</f>
        <v>1</v>
      </c>
      <c r="FG6" s="78">
        <f>(COUNTIFS(Datos!$S:$S,"V1",Datos!$D:$D,FG3)+COUNTIFS(Datos!$S:$S,"V2",Datos!$D:$D,FG3))/FG4</f>
        <v>2</v>
      </c>
      <c r="FH6" s="78">
        <f>(COUNTIFS(Datos!$S:$S,"V1",Datos!$D:$D,FH3)+COUNTIFS(Datos!$S:$S,"V2",Datos!$D:$D,FH3))/FH4</f>
        <v>2</v>
      </c>
      <c r="FI6" s="78">
        <f>(COUNTIFS(Datos!$S:$S,"V1",Datos!$D:$D,FI3)+COUNTIFS(Datos!$S:$S,"V2",Datos!$D:$D,FI3))/FI4</f>
        <v>1</v>
      </c>
      <c r="FJ6" s="78">
        <f>(COUNTIFS(Datos!$S:$S,"V1",Datos!$D:$D,FJ3)+COUNTIFS(Datos!$S:$S,"V2",Datos!$D:$D,FJ3))/FJ4</f>
        <v>3</v>
      </c>
      <c r="FK6" s="78">
        <f>(COUNTIFS(Datos!$S:$S,"V1",Datos!$D:$D,FK3)+COUNTIFS(Datos!$S:$S,"V2",Datos!$D:$D,FK3))/FK4</f>
        <v>3.5</v>
      </c>
      <c r="FL6" s="78">
        <f>(COUNTIFS(Datos!$S:$S,"V1",Datos!$D:$D,FL3)+COUNTIFS(Datos!$S:$S,"V2",Datos!$D:$D,FL3))/FL4</f>
        <v>1.5</v>
      </c>
      <c r="FM6" s="78">
        <f>(COUNTIFS(Datos!$S:$S,"V1",Datos!$D:$D,FM3)+COUNTIFS(Datos!$S:$S,"V2",Datos!$D:$D,FM3))/FM4</f>
        <v>3</v>
      </c>
      <c r="FN6" s="78"/>
      <c r="FO6" s="78"/>
      <c r="FP6" s="78"/>
      <c r="FQ6" s="78">
        <f>(COUNTIFS(Datos!$S:$S,"V1",Datos!$D:$D,FQ3)+COUNTIFS(Datos!$S:$S,"V2",Datos!$D:$D,FQ3))/FQ4</f>
        <v>1</v>
      </c>
      <c r="FR6" s="78">
        <f>(COUNTIFS(Datos!$S:$S,"V1",Datos!$D:$D,FR3)+COUNTIFS(Datos!$S:$S,"V2",Datos!$D:$D,FR3))/FR4</f>
        <v>2</v>
      </c>
      <c r="FS6" s="78">
        <f>(COUNTIFS(Datos!$S:$S,"V1",Datos!$D:$D,FS3)+COUNTIFS(Datos!$S:$S,"V2",Datos!$D:$D,FS3))/FS4</f>
        <v>0.5</v>
      </c>
      <c r="FT6" s="78">
        <f>(COUNTIFS(Datos!$S:$S,"V1",Datos!$D:$D,FT3)+COUNTIFS(Datos!$S:$S,"V2",Datos!$D:$D,FT3))/FT4</f>
        <v>1.5</v>
      </c>
      <c r="FU6" s="78">
        <f>(COUNTIFS(Datos!$S:$S,"V1",Datos!$D:$D,FU3)+COUNTIFS(Datos!$S:$S,"V2",Datos!$D:$D,FU3))/FU4</f>
        <v>1</v>
      </c>
      <c r="FV6" s="78">
        <f>(COUNTIFS(Datos!$S:$S,"V1",Datos!$D:$D,FV3)+COUNTIFS(Datos!$S:$S,"V2",Datos!$D:$D,FV3))/FV4</f>
        <v>3</v>
      </c>
      <c r="FW6" s="78">
        <f>(COUNTIFS(Datos!$S:$S,"V1",Datos!$D:$D,FW3)+COUNTIFS(Datos!$S:$S,"V2",Datos!$D:$D,FW3))/FW4</f>
        <v>1</v>
      </c>
      <c r="FX6" s="78">
        <f>(COUNTIFS(Datos!$S:$S,"V1",Datos!$D:$D,FX3)+COUNTIFS(Datos!$S:$S,"V2",Datos!$D:$D,FX3))/FX4</f>
        <v>0.5</v>
      </c>
      <c r="FY6" s="78">
        <f>(COUNTIFS(Datos!$S:$S,"V1",Datos!$D:$D,FY3)+COUNTIFS(Datos!$S:$S,"V2",Datos!$D:$D,FY3))/FY4</f>
        <v>2.5</v>
      </c>
      <c r="FZ6" s="78">
        <f>(COUNTIFS(Datos!$S:$S,"V1",Datos!$D:$D,FZ3)+COUNTIFS(Datos!$S:$S,"V2",Datos!$D:$D,FZ3))/FZ4</f>
        <v>2</v>
      </c>
      <c r="GA6" s="78">
        <f>(COUNTIFS(Datos!$S:$S,"V1",Datos!$D:$D,GA3)+COUNTIFS(Datos!$S:$S,"V2",Datos!$D:$D,GA3))/GA4</f>
        <v>0.5</v>
      </c>
      <c r="GB6" s="78">
        <f>(COUNTIFS(Datos!$S:$S,"V1",Datos!$D:$D,GB3)+COUNTIFS(Datos!$S:$S,"V2",Datos!$D:$D,GB3))/GB4</f>
        <v>2.5</v>
      </c>
      <c r="GC6" s="78">
        <f>(COUNTIFS(Datos!$S:$S,"V1",Datos!$D:$D,GC3)+COUNTIFS(Datos!$S:$S,"V2",Datos!$D:$D,GC3))/GC4</f>
        <v>0.5</v>
      </c>
      <c r="GD6" s="78">
        <f>(COUNTIFS(Datos!$S:$S,"V1",Datos!$D:$D,GD3)+COUNTIFS(Datos!$S:$S,"V2",Datos!$D:$D,GD3))/GD4</f>
        <v>0</v>
      </c>
      <c r="GE6" s="78">
        <f>(COUNTIFS(Datos!$S:$S,"V1",Datos!$D:$D,GE3)+COUNTIFS(Datos!$S:$S,"V2",Datos!$D:$D,GE3))/GE4</f>
        <v>2</v>
      </c>
      <c r="GF6" s="78">
        <f>(COUNTIFS(Datos!$S:$S,"V1",Datos!$D:$D,GF3)+COUNTIFS(Datos!$S:$S,"V2",Datos!$D:$D,GF3))/GF4</f>
        <v>0</v>
      </c>
      <c r="GG6" s="78">
        <f>(COUNTIFS(Datos!$S:$S,"V1",Datos!$D:$D,GG3)+COUNTIFS(Datos!$S:$S,"V2",Datos!$D:$D,GG3))/GG4</f>
        <v>1</v>
      </c>
      <c r="GH6" s="78">
        <f>(COUNTIFS(Datos!$S:$S,"V1",Datos!$D:$D,GH3)+COUNTIFS(Datos!$S:$S,"V2",Datos!$D:$D,GH3))/GH4</f>
        <v>2</v>
      </c>
      <c r="GI6" s="78">
        <f>(COUNTIFS(Datos!$S:$S,"V1",Datos!$D:$D,GI3)+COUNTIFS(Datos!$S:$S,"V2",Datos!$D:$D,GI3))/GI4</f>
        <v>1</v>
      </c>
      <c r="GJ6" s="78">
        <f>(COUNTIFS(Datos!$S:$S,"V1",Datos!$D:$D,GJ3)+COUNTIFS(Datos!$S:$S,"V2",Datos!$D:$D,GJ3))/GJ4</f>
        <v>2.5</v>
      </c>
      <c r="GK6" s="78">
        <f>(COUNTIFS(Datos!$S:$S,"V1",Datos!$D:$D,GK3)+COUNTIFS(Datos!$S:$S,"V2",Datos!$D:$D,GK3))/GK4</f>
        <v>1.5</v>
      </c>
      <c r="GL6" s="78">
        <f>(COUNTIFS(Datos!$S:$S,"V1",Datos!$D:$D,GL3)+COUNTIFS(Datos!$S:$S,"V2",Datos!$D:$D,GL3))/GL4</f>
        <v>2</v>
      </c>
      <c r="GM6" s="78">
        <f>(COUNTIFS(Datos!$S:$S,"V1",Datos!$D:$D,GM3)+COUNTIFS(Datos!$S:$S,"V2",Datos!$D:$D,GM3))/GM4</f>
        <v>1.5</v>
      </c>
      <c r="GN6" s="78">
        <f>(COUNTIFS(Datos!$S:$S,"V1",Datos!$D:$D,GN3)+COUNTIFS(Datos!$S:$S,"V2",Datos!$D:$D,GN3))/GN4</f>
        <v>0.5</v>
      </c>
      <c r="GO6" s="78">
        <f>(COUNTIFS(Datos!$S:$S,"V1",Datos!$D:$D,GO3)+COUNTIFS(Datos!$S:$S,"V2",Datos!$D:$D,GO3))/GO4</f>
        <v>1</v>
      </c>
      <c r="GP6" s="78">
        <f>(COUNTIFS(Datos!$S:$S,"V1",Datos!$D:$D,GP3)+COUNTIFS(Datos!$S:$S,"V2",Datos!$D:$D,GP3))/GP4</f>
        <v>1.5</v>
      </c>
      <c r="GQ6" s="78">
        <f>(COUNTIFS(Datos!$S:$S,"V1",Datos!$D:$D,GQ3)+COUNTIFS(Datos!$S:$S,"V2",Datos!$D:$D,GQ3))/GQ4</f>
        <v>1.5</v>
      </c>
      <c r="GR6" s="78">
        <f>(COUNTIFS(Datos!$S:$S,"V1",Datos!$D:$D,GR3)+COUNTIFS(Datos!$S:$S,"V2",Datos!$D:$D,GR3))/GR4</f>
        <v>1.5</v>
      </c>
      <c r="GS6" s="78">
        <f>(COUNTIFS(Datos!$S:$S,"V1",Datos!$D:$D,GS3)+COUNTIFS(Datos!$S:$S,"V2",Datos!$D:$D,GS3))/GS4</f>
        <v>1</v>
      </c>
      <c r="GT6" s="78">
        <f>(COUNTIFS(Datos!$S:$S,"V1",Datos!$D:$D,GT3)+COUNTIFS(Datos!$S:$S,"V2",Datos!$D:$D,GT3))/GT4</f>
        <v>1.5</v>
      </c>
      <c r="GU6" s="78">
        <f>(COUNTIFS(Datos!$S:$S,"V1",Datos!$D:$D,GU3)+COUNTIFS(Datos!$S:$S,"V2",Datos!$D:$D,GU3))/GU4</f>
        <v>2</v>
      </c>
      <c r="GV6" s="78">
        <f>(COUNTIFS(Datos!$S:$S,"V1",Datos!$D:$D,GV3)+COUNTIFS(Datos!$S:$S,"V2",Datos!$D:$D,GV3))/GV4</f>
        <v>0</v>
      </c>
      <c r="GW6" s="78">
        <f>(COUNTIFS(Datos!$S:$S,"V1",Datos!$D:$D,GW3)+COUNTIFS(Datos!$S:$S,"V2",Datos!$D:$D,GW3))/GW4</f>
        <v>2</v>
      </c>
      <c r="GX6" s="78">
        <f>(COUNTIFS(Datos!$S:$S,"V1",Datos!$D:$D,GX3)+COUNTIFS(Datos!$S:$S,"V2",Datos!$D:$D,GX3))/GX4</f>
        <v>1</v>
      </c>
      <c r="GY6" s="78">
        <f>(COUNTIFS(Datos!$S:$S,"V1",Datos!$D:$D,GY3)+COUNTIFS(Datos!$S:$S,"V2",Datos!$D:$D,GY3))/GY4</f>
        <v>1</v>
      </c>
      <c r="GZ6" s="78">
        <f>(COUNTIFS(Datos!$S:$S,"V1",Datos!$D:$D,GZ3)+COUNTIFS(Datos!$S:$S,"V2",Datos!$D:$D,GZ3))/GZ4</f>
        <v>1.5</v>
      </c>
      <c r="HA6" s="78">
        <f>(COUNTIFS(Datos!$S:$S,"V1",Datos!$D:$D,HA3)+COUNTIFS(Datos!$S:$S,"V2",Datos!$D:$D,HA3))/HA4</f>
        <v>2.5</v>
      </c>
      <c r="HB6" s="78">
        <f>(COUNTIFS(Datos!$S:$S,"V1",Datos!$D:$D,HB3)+COUNTIFS(Datos!$S:$S,"V2",Datos!$D:$D,HB3))/HB4</f>
        <v>1</v>
      </c>
      <c r="HC6" s="78">
        <f>(COUNTIFS(Datos!$S:$S,"V1",Datos!$D:$D,HC3)+COUNTIFS(Datos!$S:$S,"V2",Datos!$D:$D,HC3))/HC4</f>
        <v>3</v>
      </c>
      <c r="HD6" s="78">
        <f>(COUNTIFS(Datos!$S:$S,"V1",Datos!$D:$D,HD3)+COUNTIFS(Datos!$S:$S,"V2",Datos!$D:$D,HD3))/HD4</f>
        <v>1.5</v>
      </c>
      <c r="HE6" s="78"/>
      <c r="HF6" s="78"/>
      <c r="HG6" s="78"/>
      <c r="HH6" s="78"/>
      <c r="HI6" s="78"/>
      <c r="HJ6" s="78">
        <f>(COUNTIFS(Datos!$S:$S,"V1",Datos!$D:$D,HJ3)+COUNTIFS(Datos!$S:$S,"V2",Datos!$D:$D,HJ3))/HJ4</f>
        <v>1.5</v>
      </c>
      <c r="HK6" s="78">
        <f>(COUNTIFS(Datos!$S:$S,"V1",Datos!$D:$D,HK3)+COUNTIFS(Datos!$S:$S,"V2",Datos!$D:$D,HK3))/HK4</f>
        <v>1</v>
      </c>
      <c r="HL6" s="78"/>
      <c r="HM6" s="78">
        <f>(COUNTIFS(Datos!$S:$S,"V1",Datos!$D:$D,HM3)+COUNTIFS(Datos!$S:$S,"V2",Datos!$D:$D,HM3))/HM4</f>
        <v>0.5</v>
      </c>
      <c r="HN6" s="78">
        <f>(COUNTIFS(Datos!$S:$S,"V1",Datos!$D:$D,HN3)+COUNTIFS(Datos!$S:$S,"V2",Datos!$D:$D,HN3))/HN4</f>
        <v>2.5</v>
      </c>
      <c r="HO6" s="78">
        <f>(COUNTIFS(Datos!$S:$S,"V1",Datos!$D:$D,HO3)+COUNTIFS(Datos!$S:$S,"V2",Datos!$D:$D,HO3))/HO4</f>
        <v>1.5</v>
      </c>
      <c r="HP6" s="78">
        <f>(COUNTIFS(Datos!$S:$S,"V1",Datos!$D:$D,HP3)+COUNTIFS(Datos!$S:$S,"V2",Datos!$D:$D,HP3))/HP4</f>
        <v>1.5</v>
      </c>
      <c r="HQ6" s="78">
        <f>(COUNTIFS(Datos!$S:$S,"V1",Datos!$D:$D,HQ3)+COUNTIFS(Datos!$S:$S,"V2",Datos!$D:$D,HQ3))/HQ4</f>
        <v>1</v>
      </c>
      <c r="HR6" s="78">
        <f>(COUNTIFS(Datos!$S:$S,"V1",Datos!$D:$D,HR3)+COUNTIFS(Datos!$S:$S,"V2",Datos!$D:$D,HR3))/HR4</f>
        <v>1</v>
      </c>
      <c r="HS6" s="78">
        <f>(COUNTIFS(Datos!$S:$S,"V1",Datos!$D:$D,HS3)+COUNTIFS(Datos!$S:$S,"V2",Datos!$D:$D,HS3))/HS4</f>
        <v>1.5</v>
      </c>
      <c r="HT6" s="78">
        <f>(COUNTIFS(Datos!$S:$S,"V1",Datos!$D:$D,HT3)+COUNTIFS(Datos!$S:$S,"V2",Datos!$D:$D,HT3))/HT4</f>
        <v>0.5</v>
      </c>
      <c r="HU6" s="78">
        <f>(COUNTIFS(Datos!$S:$S,"V1",Datos!$D:$D,HU3)+COUNTIFS(Datos!$S:$S,"V2",Datos!$D:$D,HU3))/HU4</f>
        <v>2</v>
      </c>
      <c r="HV6" s="78">
        <f>(COUNTIFS(Datos!$S:$S,"V1",Datos!$D:$D,HV3)+COUNTIFS(Datos!$S:$S,"V2",Datos!$D:$D,HV3))/HV4</f>
        <v>1</v>
      </c>
      <c r="HW6" s="78">
        <f>(COUNTIFS(Datos!$S:$S,"V1",Datos!$D:$D,HW3)+COUNTIFS(Datos!$S:$S,"V2",Datos!$D:$D,HW3))/HW4</f>
        <v>1</v>
      </c>
      <c r="HX6" s="78">
        <f>(COUNTIFS(Datos!$S:$S,"V1",Datos!$D:$D,HX3)+COUNTIFS(Datos!$S:$S,"V2",Datos!$D:$D,HX3))/HX4</f>
        <v>1.5</v>
      </c>
      <c r="HY6" s="78"/>
      <c r="HZ6" s="78"/>
      <c r="IA6" s="78"/>
      <c r="IB6" s="78"/>
      <c r="IC6" s="78"/>
      <c r="ID6" s="78"/>
      <c r="IE6" s="78"/>
      <c r="IF6" s="78"/>
      <c r="IG6" s="78"/>
      <c r="IH6" s="78"/>
      <c r="II6" s="78"/>
      <c r="IJ6" s="78"/>
      <c r="IK6" s="78"/>
      <c r="IL6" s="78"/>
      <c r="IM6" s="78"/>
      <c r="IN6" s="78"/>
      <c r="IO6" s="78"/>
    </row>
    <row r="7" spans="1:249" s="12" customFormat="1" ht="16.5" customHeight="1" x14ac:dyDescent="0.25">
      <c r="A7" s="37" t="s">
        <v>27</v>
      </c>
      <c r="B7" s="74"/>
      <c r="C7" s="74" t="s">
        <v>774</v>
      </c>
      <c r="D7" s="77">
        <f>((COUNTIFS(Datos!$S:$S,"V1",Datos!$B:$B,D$2,Datos!$T:$T,$A7)+COUNTIFS(Datos!$S:$S,"V2",Datos!$B:$B,D$2,Datos!$T:$T,$A7))/D$4)</f>
        <v>0.22222222222222221</v>
      </c>
      <c r="E7" s="77">
        <f>((COUNTIFS(Datos!$S:$S,"V1",Datos!$B:$B,E$2,Datos!$T:$T,$A7)+COUNTIFS(Datos!$S:$S,"V2",Datos!$B:$B,E$2,Datos!$T:$T,$A7))/E$4)</f>
        <v>0.15151515151515152</v>
      </c>
      <c r="F7" s="77">
        <f>((COUNTIFS(Datos!$S:$S,"V1",Datos!$B:$B,F$2,Datos!$T:$T,$A7)+COUNTIFS(Datos!$S:$S,"V2",Datos!$B:$B,F$2,Datos!$T:$T,$A7))/F$4)</f>
        <v>0.21212121212121213</v>
      </c>
      <c r="G7" s="77">
        <f>((COUNTIFS(Datos!$S:$S,"V1",Datos!$B:$B,G$2,Datos!$T:$T,$A7)+COUNTIFS(Datos!$S:$S,"V2",Datos!$B:$B,G$2,Datos!$T:$T,$A7))/G$4)</f>
        <v>0.25</v>
      </c>
      <c r="H7" s="77">
        <f>((COUNTIFS(Datos!$S:$S,"V1",Datos!$B:$B,H$2,Datos!$T:$T,$A7)+COUNTIFS(Datos!$S:$S,"V2",Datos!$B:$B,H$2,Datos!$T:$T,$A7))/H$4)</f>
        <v>0</v>
      </c>
      <c r="I7" s="77">
        <f>((COUNTIFS(Datos!$S:$S,"V1",Datos!$B:$B,I$2,Datos!$T:$T,$A7)+COUNTIFS(Datos!$S:$S,"V2",Datos!$B:$B,I$2,Datos!$T:$T,$A7))/I$4)</f>
        <v>0.45</v>
      </c>
      <c r="J7" s="77">
        <f>((COUNTIFS(Datos!$S:$S,"V1",Datos!$B:$B,J$2,Datos!$T:$T,$A7)+COUNTIFS(Datos!$S:$S,"V2",Datos!$B:$B,J$2,Datos!$T:$T,$A7))/J$4)</f>
        <v>0.2</v>
      </c>
      <c r="K7" s="77">
        <f>((COUNTIFS(Datos!$S:$S,"V1",Datos!$B:$B,K$2,Datos!$T:$T,$A7)+COUNTIFS(Datos!$S:$S,"V2",Datos!$B:$B,K$2,Datos!$T:$T,$A7))/K$4)</f>
        <v>0.35294117647058826</v>
      </c>
      <c r="L7" s="77">
        <f>((COUNTIFS(Datos!$S:$S,"V1",Datos!$B:$B,L$2,Datos!$T:$T,$A7)+COUNTIFS(Datos!$S:$S,"V2",Datos!$B:$B,L$2,Datos!$T:$T,$A7))/L$4)</f>
        <v>0.18</v>
      </c>
      <c r="M7" s="77">
        <f>((COUNTIFS(Datos!$S:$S,"V1",Datos!$B:$B,M$2,Datos!$T:$T,$A7)+COUNTIFS(Datos!$S:$S,"V2",Datos!$B:$B,M$2,Datos!$T:$T,$A7))/M$4)</f>
        <v>0.25</v>
      </c>
      <c r="N7" s="77">
        <f>((COUNTIFS(Datos!$S:$S,"V1",Datos!$B:$B,N$2,Datos!$T:$T,$A7)+COUNTIFS(Datos!$S:$S,"V2",Datos!$B:$B,N$2,Datos!$T:$T,$A7))/N$4)</f>
        <v>0.83333333333333337</v>
      </c>
      <c r="O7" s="77"/>
      <c r="P7" s="77"/>
      <c r="Q7" s="77"/>
      <c r="R7" s="77"/>
      <c r="S7" s="77"/>
      <c r="T7" s="77"/>
      <c r="U7" s="77"/>
      <c r="V7" s="78">
        <f>(COUNTIFS(Datos!$S:$S,"V1",Datos!$C:$C,$V$3,Datos!$T:$T,A7)+COUNTIFS(Datos!$S:$S,"V2",Datos!$C:$C,$V$3,Datos!$T:$T,A7))/$V$4</f>
        <v>0.25</v>
      </c>
      <c r="W7" s="78"/>
      <c r="X7" s="78">
        <f>(COUNTIFS(Datos!$S:$S,"V1",Datos!$C:$C,$X$3,Datos!$T:$T,A7)+COUNTIFS(Datos!$S:$S,"V2",Datos!$C:$C,$X$3,Datos!$T:$T,A7))/$X$4</f>
        <v>0.2</v>
      </c>
      <c r="Y7" s="78"/>
      <c r="Z7" s="78">
        <f>(COUNTIFS(Datos!$S:$S,"V1",Datos!$C:$C,$Z$3,Datos!$T:$T,A7)+COUNTIFS(Datos!$S:$S,"V2",Datos!$C:$C,$Z$3,Datos!$T:$T,A7))/$Z$4</f>
        <v>0.1</v>
      </c>
      <c r="AA7" s="78">
        <f>(COUNTIFS(Datos!$S:$S,"V1",Datos!$C:$C,$AA$3,Datos!$T:$T,A7)+COUNTIFS(Datos!$S:$S,"V2",Datos!$C:$C,$AA$3,Datos!$T:$T,A7))/$AA$4</f>
        <v>0.14285714285714285</v>
      </c>
      <c r="AB7" s="78">
        <f>(COUNTIFS(Datos!$S:$S,"V1",Datos!$C:$C,$AB$3,Datos!$T:$T,A7)+COUNTIFS(Datos!$S:$S,"V2",Datos!$C:$C,$AB$3,Datos!$T:$T,A7))/$AB$4</f>
        <v>0.22222222222222221</v>
      </c>
      <c r="AC7" s="78"/>
      <c r="AD7" s="78">
        <f>(COUNTIFS(Datos!$S:$S,"V1",Datos!$C:$C,$AD$3,Datos!$T:$T,A7)+COUNTIFS(Datos!$S:$S,"V2",Datos!$C:$C,$AD$3,Datos!$T:$T,A7))/$AD$4</f>
        <v>0.33333333333333331</v>
      </c>
      <c r="AE7" s="78">
        <f>(COUNTIFS(Datos!$S:$S,"V1",Datos!$C:$C,$AE$3,Datos!$T:$T,A7)+COUNTIFS(Datos!$S:$S,"V2",Datos!$C:$C,$AE$3,Datos!$T:$T,A7))/$AE$4</f>
        <v>0.22222222222222221</v>
      </c>
      <c r="AF7" s="78">
        <f>(COUNTIFS(Datos!$S:$S,"V1",Datos!$C:$C,$AF$3,Datos!$T:$T,A7)+COUNTIFS(Datos!$S:$S,"V2",Datos!$C:$C,$AF$3,Datos!$T:$T,A7))/$AF$4</f>
        <v>0.13333333333333333</v>
      </c>
      <c r="AG7" s="78">
        <f>(COUNTIFS(Datos!$S:$S,"V1",Datos!$C:$C,AG$3,Datos!$T:$T,$A7)+COUNTIFS(Datos!$S:$S,"V2",Datos!$C:$C,AG$3,Datos!$T:$T,$A7))/AG$4</f>
        <v>0</v>
      </c>
      <c r="AH7" s="78">
        <f>(COUNTIFS(Datos!$S:$S,"V1",Datos!$C:$C,AH$3,Datos!$T:$T,$A7)+COUNTIFS(Datos!$S:$S,"V2",Datos!$C:$C,AH$3,Datos!$T:$T,$A7))/AH$4</f>
        <v>0.35714285714285715</v>
      </c>
      <c r="AI7" s="78">
        <f>(COUNTIFS(Datos!$S:$S,"V1",Datos!$C:$C,AI$3,Datos!$T:$T,$A7)+COUNTIFS(Datos!$S:$S,"V2",Datos!$C:$C,AI$3,Datos!$T:$T,$A7))/AI$4</f>
        <v>0.26666666666666666</v>
      </c>
      <c r="AJ7" s="78">
        <f>(COUNTIFS(Datos!$S:$S,"V1",Datos!$C:$C,AJ$3,Datos!$T:$T,$A7)+COUNTIFS(Datos!$S:$S,"V2",Datos!$C:$C,AJ$3,Datos!$T:$T,$A7))/AJ$4</f>
        <v>0.16666666666666666</v>
      </c>
      <c r="AK7" s="77"/>
      <c r="AL7" s="77"/>
      <c r="AM7" s="77"/>
      <c r="AN7" s="77"/>
      <c r="AO7" s="78">
        <f>(COUNTIFS(Datos!$S:$S,"V1",Datos!$C:$C,AO$3,Datos!$T:$T,$A7)+COUNTIFS(Datos!$S:$S,"V2",Datos!$C:$C,AO$3,Datos!$T:$T,$A7))/AO$4</f>
        <v>0</v>
      </c>
      <c r="AP7" s="78"/>
      <c r="AQ7" s="77"/>
      <c r="AR7" s="77"/>
      <c r="AS7" s="78">
        <f>(COUNTIFS(Datos!$S:$S,"V1",Datos!$C:$C,AS$3,Datos!$T:$T,$A7)+COUNTIFS(Datos!$S:$S,"V2",Datos!$C:$C,AS$3,Datos!$T:$T,$A7))/AS$4</f>
        <v>0.5</v>
      </c>
      <c r="AT7" s="78">
        <f>(COUNTIFS(Datos!$S:$S,"V1",Datos!$C:$C,AT$3,Datos!$T:$T,$A7)+COUNTIFS(Datos!$S:$S,"V2",Datos!$C:$C,AT$3,Datos!$T:$T,$A7))/AT$4</f>
        <v>0.4</v>
      </c>
      <c r="AU7" s="78">
        <f>(COUNTIFS(Datos!$S:$S,"V1",Datos!$C:$C,AU$3,Datos!$T:$T,$A7)+COUNTIFS(Datos!$S:$S,"V2",Datos!$C:$C,AU$3,Datos!$T:$T,$A7))/AU$4</f>
        <v>0.3</v>
      </c>
      <c r="AV7" s="78">
        <f>(COUNTIFS(Datos!$S:$S,"V1",Datos!$C:$C,AV$3,Datos!$T:$T,$A7)+COUNTIFS(Datos!$S:$S,"V2",Datos!$C:$C,AV$3,Datos!$T:$T,$A7))/AV$4</f>
        <v>0.2</v>
      </c>
      <c r="AW7" s="78">
        <f>(COUNTIFS(Datos!$S:$S,"V1",Datos!$C:$C,AW$3,Datos!$T:$T,$A7)+COUNTIFS(Datos!$S:$S,"V2",Datos!$C:$C,AW$3,Datos!$T:$T,$A7))/AW$4</f>
        <v>0.3</v>
      </c>
      <c r="AX7" s="78">
        <f>(COUNTIFS(Datos!$S:$S,"V1",Datos!$C:$C,AX$3,Datos!$T:$T,$A7)+COUNTIFS(Datos!$S:$S,"V2",Datos!$C:$C,AX$3,Datos!$T:$T,$A7))/AX$4</f>
        <v>0</v>
      </c>
      <c r="AY7" s="78">
        <f>(COUNTIFS(Datos!$S:$S,"V1",Datos!$C:$C,AY$3,Datos!$T:$T,$A7)+COUNTIFS(Datos!$S:$S,"V2",Datos!$C:$C,AY$3,Datos!$T:$T,$A7))/AY$4</f>
        <v>0.5</v>
      </c>
      <c r="AZ7" s="78">
        <f>(COUNTIFS(Datos!$S:$S,"V1",Datos!$C:$C,AZ$3,Datos!$T:$T,$A7)+COUNTIFS(Datos!$S:$S,"V2",Datos!$C:$C,AZ$3,Datos!$T:$T,$A7))/AZ$4</f>
        <v>0</v>
      </c>
      <c r="BA7" s="78">
        <f>(COUNTIFS(Datos!$S:$S,"V1",Datos!$C:$C,BA$3,Datos!$T:$T,$A7)+COUNTIFS(Datos!$S:$S,"V2",Datos!$C:$C,BA$3,Datos!$T:$T,$A7))/BA$4</f>
        <v>0.2</v>
      </c>
      <c r="BB7" s="78">
        <f>(COUNTIFS(Datos!$S:$S,"V1",Datos!$C:$C,BB$3,Datos!$T:$T,$A7)+COUNTIFS(Datos!$S:$S,"V2",Datos!$C:$C,BB$3,Datos!$T:$T,$A7))/BB$4</f>
        <v>0.5</v>
      </c>
      <c r="BC7" s="78">
        <f>(COUNTIFS(Datos!$S:$S,"V1",Datos!$C:$C,BC$3,Datos!$T:$T,$A7)+COUNTIFS(Datos!$S:$S,"V2",Datos!$C:$C,BC$3,Datos!$T:$T,$A7))/BC$4</f>
        <v>0.1</v>
      </c>
      <c r="BD7" s="78">
        <f>(COUNTIFS(Datos!$S:$S,"V1",Datos!$C:$C,BD$3,Datos!$T:$T,$A7)+COUNTIFS(Datos!$S:$S,"V2",Datos!$C:$C,BD$3,Datos!$T:$T,$A7))/BD$4</f>
        <v>0.2</v>
      </c>
      <c r="BE7" s="78">
        <f>(COUNTIFS(Datos!$S:$S,"V1",Datos!$C:$C,BE$3,Datos!$T:$T,$A7)+COUNTIFS(Datos!$S:$S,"V2",Datos!$C:$C,BE$3,Datos!$T:$T,$A7))/BE$4</f>
        <v>0.2</v>
      </c>
      <c r="BF7" s="78">
        <f>(COUNTIFS(Datos!$S:$S,"V1",Datos!$C:$C,BF$3,Datos!$T:$T,$A7)+COUNTIFS(Datos!$S:$S,"V2",Datos!$C:$C,BF$3,Datos!$T:$T,$A7))/BF$4</f>
        <v>0.1</v>
      </c>
      <c r="BG7" s="78">
        <f>(COUNTIFS(Datos!$S:$S,"V1",Datos!$C:$C,BG$3,Datos!$T:$T,$A7)+COUNTIFS(Datos!$S:$S,"V2",Datos!$C:$C,BG$3,Datos!$T:$T,$A7))/BG$4</f>
        <v>0.3</v>
      </c>
      <c r="BH7" s="78">
        <f>(COUNTIFS(Datos!$S:$S,"V1",Datos!$C:$C,BH$3,Datos!$T:$T,$A7)+COUNTIFS(Datos!$S:$S,"V2",Datos!$C:$C,BH$3,Datos!$T:$T,$A7))/BH$4</f>
        <v>0.33333333333333331</v>
      </c>
      <c r="BI7" s="78">
        <f>(COUNTIFS(Datos!$S:$S,"V1",Datos!$C:$C,BI$3,Datos!$T:$T,$A7)+COUNTIFS(Datos!$S:$S,"V2",Datos!$C:$C,BI$3,Datos!$T:$T,$A7))/BI$4</f>
        <v>0.25</v>
      </c>
      <c r="BJ7" s="78">
        <f>(COUNTIFS(Datos!$S:$S,"V1",Datos!$C:$C,BJ$3,Datos!$T:$T,$A7)+COUNTIFS(Datos!$S:$S,"V2",Datos!$C:$C,BJ$3,Datos!$T:$T,$A7))/BJ$4</f>
        <v>0.25</v>
      </c>
      <c r="BK7" s="78">
        <f>(COUNTIFS(Datos!$S:$S,"V1",Datos!$C:$C,BK$3,Datos!$T:$T,$A7)+COUNTIFS(Datos!$S:$S,"V2",Datos!$C:$C,BK$3,Datos!$T:$T,$A7))/BK$4</f>
        <v>0.2</v>
      </c>
      <c r="BL7" s="78">
        <f>(COUNTIFS(Datos!$S:$S,"V1",Datos!$C:$C,BL$3,Datos!$T:$T,$A7)+COUNTIFS(Datos!$S:$S,"V2",Datos!$C:$C,BL$3,Datos!$T:$T,$A7))/BL$4</f>
        <v>0.83333333333333337</v>
      </c>
      <c r="BM7" s="78"/>
      <c r="BN7" s="78"/>
      <c r="BO7" s="78"/>
      <c r="BP7" s="77"/>
      <c r="BQ7" s="78">
        <f>((COUNTIFS(Datos!$S:$S,"V1",Datos!$D:$D,BQ3,Datos!$T:$T,$A$7)+COUNTIFS(Datos!$S:$S,"V2",Datos!$D:$D,BQ3,Datos!$T:$T,$A$7))/BQ4)</f>
        <v>0</v>
      </c>
      <c r="BR7" s="78">
        <f>((COUNTIFS(Datos!$S:$S,"V1",Datos!$D:$D,BR3,Datos!$T:$T,$A$7)+COUNTIFS(Datos!$S:$S,"V2",Datos!$D:$D,BR3,Datos!$T:$T,$A$7))/BR4)</f>
        <v>0.5</v>
      </c>
      <c r="BS7" s="78">
        <f>((COUNTIFS(Datos!$S:$S,"V1",Datos!$D:$D,BS3,Datos!$T:$T,$A$7)+COUNTIFS(Datos!$S:$S,"V2",Datos!$D:$D,BS3,Datos!$T:$T,$A$7))/BS4)</f>
        <v>0.5</v>
      </c>
      <c r="BT7" s="78">
        <f>((COUNTIFS(Datos!$S:$S,"V1",Datos!$D:$D,BT3,Datos!$T:$T,$A$7)+COUNTIFS(Datos!$S:$S,"V2",Datos!$D:$D,BT3,Datos!$T:$T,$A$7))/BT4)</f>
        <v>0</v>
      </c>
      <c r="BU7" s="78"/>
      <c r="BV7" s="78"/>
      <c r="BW7" s="78">
        <f>((COUNTIFS(Datos!$S:$S,"V1",Datos!$D:$D,BW3,Datos!$T:$T,$A$7)+COUNTIFS(Datos!$S:$S,"V2",Datos!$D:$D,BW3,Datos!$T:$T,$A$7))/BW4)</f>
        <v>0</v>
      </c>
      <c r="BX7" s="78">
        <f>((COUNTIFS(Datos!$S:$S,"V1",Datos!$D:$D,BX3,Datos!$T:$T,$A$7)+COUNTIFS(Datos!$S:$S,"V2",Datos!$D:$D,BX3,Datos!$T:$T,$A$7))/BX4)</f>
        <v>0.5</v>
      </c>
      <c r="BY7" s="78">
        <f>((COUNTIFS(Datos!$S:$S,"V1",Datos!$D:$D,BY3,Datos!$T:$T,$A$7)+COUNTIFS(Datos!$S:$S,"V2",Datos!$D:$D,BY3,Datos!$T:$T,$A$7))/BY4)</f>
        <v>0</v>
      </c>
      <c r="BZ7" s="78">
        <f>((COUNTIFS(Datos!$S:$S,"V1",Datos!$D:$D,BZ3,Datos!$T:$T,$A$7)+COUNTIFS(Datos!$S:$S,"V2",Datos!$D:$D,BZ3,Datos!$T:$T,$A$7))/BZ4)</f>
        <v>0.5</v>
      </c>
      <c r="CA7" s="78">
        <f>((COUNTIFS(Datos!$S:$S,"V1",Datos!$D:$D,CA3,Datos!$T:$T,$A$7)+COUNTIFS(Datos!$S:$S,"V2",Datos!$D:$D,CA3,Datos!$T:$T,$A$7))/CA4)</f>
        <v>0</v>
      </c>
      <c r="CB7" s="78">
        <f>((COUNTIFS(Datos!$S:$S,"V1",Datos!$D:$D,CB3,Datos!$T:$T,$A$7)+COUNTIFS(Datos!$S:$S,"V2",Datos!$D:$D,CB3,Datos!$T:$T,$A$7))/CB4)</f>
        <v>0.5</v>
      </c>
      <c r="CC7" s="78">
        <f>((COUNTIFS(Datos!$S:$S,"V1",Datos!$D:$D,CC3,Datos!$T:$T,$A$7)+COUNTIFS(Datos!$S:$S,"V2",Datos!$D:$D,CC3,Datos!$T:$T,$A$7))/CC4)</f>
        <v>0</v>
      </c>
      <c r="CD7" s="78">
        <f>((COUNTIFS(Datos!$S:$S,"V1",Datos!$D:$D,CD3,Datos!$T:$T,$A$7)+COUNTIFS(Datos!$S:$S,"V2",Datos!$D:$D,CD3,Datos!$T:$T,$A$7))/CD4)</f>
        <v>0</v>
      </c>
      <c r="CE7" s="78">
        <f>((COUNTIFS(Datos!$S:$S,"V1",Datos!$D:$D,CE3,Datos!$T:$T,$A$7)+COUNTIFS(Datos!$S:$S,"V2",Datos!$D:$D,CE3,Datos!$T:$T,$A$7))/CE4)</f>
        <v>0</v>
      </c>
      <c r="CF7" s="78">
        <f>((COUNTIFS(Datos!$S:$S,"V1",Datos!$D:$D,CF3,Datos!$T:$T,$A$7)+COUNTIFS(Datos!$S:$S,"V2",Datos!$D:$D,CF3,Datos!$T:$T,$A$7))/CF4)</f>
        <v>0</v>
      </c>
      <c r="CG7" s="78">
        <f>((COUNTIFS(Datos!$S:$S,"V1",Datos!$D:$D,CG3,Datos!$T:$T,$A$7)+COUNTIFS(Datos!$S:$S,"V2",Datos!$D:$D,CG3,Datos!$T:$T,$A$7))/CG4)</f>
        <v>0</v>
      </c>
      <c r="CH7" s="78">
        <f>((COUNTIFS(Datos!$S:$S,"V1",Datos!$D:$D,CH3,Datos!$T:$T,$A$7)+COUNTIFS(Datos!$S:$S,"V2",Datos!$D:$D,CH3,Datos!$T:$T,$A$7))/CH4)</f>
        <v>0.33333333333333331</v>
      </c>
      <c r="CI7" s="78">
        <f>((COUNTIFS(Datos!$S:$S,"V1",Datos!$D:$D,CI3,Datos!$T:$T,$A$7)+COUNTIFS(Datos!$S:$S,"V2",Datos!$D:$D,CI3,Datos!$T:$T,$A$7))/CI4)</f>
        <v>0</v>
      </c>
      <c r="CJ7" s="78">
        <f>((COUNTIFS(Datos!$S:$S,"V1",Datos!$D:$D,CJ3,Datos!$T:$T,$A$7)+COUNTIFS(Datos!$S:$S,"V2",Datos!$D:$D,CJ3,Datos!$T:$T,$A$7))/CJ4)</f>
        <v>0.33333333333333331</v>
      </c>
      <c r="CK7" s="78">
        <f>((COUNTIFS(Datos!$S:$S,"V1",Datos!$D:$D,CK3,Datos!$T:$T,$A$7)+COUNTIFS(Datos!$S:$S,"V2",Datos!$D:$D,CK3,Datos!$T:$T,$A$7))/CK4)</f>
        <v>0</v>
      </c>
      <c r="CL7" s="78">
        <f>((COUNTIFS(Datos!$S:$S,"V1",Datos!$D:$D,CL3,Datos!$T:$T,$A$7)+COUNTIFS(Datos!$S:$S,"V2",Datos!$D:$D,CL3,Datos!$T:$T,$A$7))/CL4)</f>
        <v>0</v>
      </c>
      <c r="CM7" s="78">
        <f>((COUNTIFS(Datos!$S:$S,"V1",Datos!$D:$D,CM3,Datos!$T:$T,$A$7)+COUNTIFS(Datos!$S:$S,"V2",Datos!$D:$D,CM3,Datos!$T:$T,$A$7))/CM4)</f>
        <v>0.33333333333333331</v>
      </c>
      <c r="CN7" s="78">
        <f>((COUNTIFS(Datos!$S:$S,"V1",Datos!$D:$D,CN3,Datos!$T:$T,$A$7)+COUNTIFS(Datos!$S:$S,"V2",Datos!$D:$D,CN3,Datos!$T:$T,$A$7))/CN4)</f>
        <v>0.33333333333333331</v>
      </c>
      <c r="CO7" s="78"/>
      <c r="CP7" s="78"/>
      <c r="CQ7" s="78" t="e">
        <f>((COUNTIFS(Datos!$S:$S,"V1",Datos!$D:$D,CQ3,Datos!$T:$T,$A$7)+COUNTIFS(Datos!$S:$S,"V2",Datos!$D:$D,CQ3,Datos!$T:$T,$A$7))/CQ4)</f>
        <v>#DIV/0!</v>
      </c>
      <c r="CR7" s="78" t="e">
        <f>((COUNTIFS(Datos!$S:$S,"V1",Datos!$D:$D,CR3,Datos!$T:$T,$A$7)+COUNTIFS(Datos!$S:$S,"V2",Datos!$D:$D,CR3,Datos!$T:$T,$A$7))/CR4)</f>
        <v>#DIV/0!</v>
      </c>
      <c r="CS7" s="78">
        <f>((COUNTIFS(Datos!$S:$S,"V1",Datos!$D:$D,CS3,Datos!$T:$T,$A$7)+COUNTIFS(Datos!$S:$S,"V2",Datos!$D:$D,CS3,Datos!$T:$T,$A$7))/CS4)</f>
        <v>0</v>
      </c>
      <c r="CT7" s="78">
        <f>((COUNTIFS(Datos!$S:$S,"V1",Datos!$D:$D,CT3,Datos!$T:$T,$A$7)+COUNTIFS(Datos!$S:$S,"V2",Datos!$D:$D,CT3,Datos!$T:$T,$A$7))/CT4)</f>
        <v>0</v>
      </c>
      <c r="CU7" s="78">
        <f>((COUNTIFS(Datos!$S:$S,"V1",Datos!$D:$D,CU3,Datos!$T:$T,$A$7)+COUNTIFS(Datos!$S:$S,"V2",Datos!$D:$D,CU3,Datos!$T:$T,$A$7))/CU4)</f>
        <v>1</v>
      </c>
      <c r="CV7" s="78">
        <f>((COUNTIFS(Datos!$S:$S,"V1",Datos!$D:$D,CV3,Datos!$T:$T,$A$7)+COUNTIFS(Datos!$S:$S,"V2",Datos!$D:$D,CV3,Datos!$T:$T,$A$7))/CV4)</f>
        <v>0.33333333333333331</v>
      </c>
      <c r="CW7" s="78">
        <f>((COUNTIFS(Datos!$S:$S,"V1",Datos!$D:$D,CW3,Datos!$T:$T,$A$7)+COUNTIFS(Datos!$S:$S,"V2",Datos!$D:$D,CW3,Datos!$T:$T,$A$7))/CW4)</f>
        <v>0</v>
      </c>
      <c r="CX7" s="78">
        <f>((COUNTIFS(Datos!$S:$S,"V1",Datos!$D:$D,CX3,Datos!$T:$T,$A$7)+COUNTIFS(Datos!$S:$S,"V2",Datos!$D:$D,CX3,Datos!$T:$T,$A$7))/CX4)</f>
        <v>0.33333333333333331</v>
      </c>
      <c r="CY7" s="78"/>
      <c r="CZ7" s="78"/>
      <c r="DA7" s="78">
        <f>((COUNTIFS(Datos!$S:$S,"V1",Datos!$D:$D,DA3,Datos!$T:$T,$A$7)+COUNTIFS(Datos!$S:$S,"V2",Datos!$D:$D,DA3,Datos!$T:$T,$A$7))/DA4)</f>
        <v>0</v>
      </c>
      <c r="DB7" s="78">
        <f>((COUNTIFS(Datos!$S:$S,"V1",Datos!$D:$D,DB3,Datos!$T:$T,$A$7)+COUNTIFS(Datos!$S:$S,"V2",Datos!$D:$D,DB3,Datos!$T:$T,$A$7))/DB4)</f>
        <v>0.33333333333333331</v>
      </c>
      <c r="DC7" s="78">
        <f>((COUNTIFS(Datos!$S:$S,"V1",Datos!$D:$D,DC3,Datos!$T:$T,$A$7)+COUNTIFS(Datos!$S:$S,"V2",Datos!$D:$D,DC3,Datos!$T:$T,$A$7))/DC4)</f>
        <v>0.33333333333333331</v>
      </c>
      <c r="DD7" s="78">
        <f>((COUNTIFS(Datos!$S:$S,"V1",Datos!$D:$D,DD3,Datos!$T:$T,$A$7)+COUNTIFS(Datos!$S:$S,"V2",Datos!$D:$D,DD3,Datos!$T:$T,$A$7))/DD4)</f>
        <v>0</v>
      </c>
      <c r="DE7" s="78">
        <f>((COUNTIFS(Datos!$S:$S,"V1",Datos!$D:$D,DE3,Datos!$T:$T,$A$7)+COUNTIFS(Datos!$S:$S,"V2",Datos!$D:$D,DE3,Datos!$T:$T,$A$7))/DE4)</f>
        <v>0</v>
      </c>
      <c r="DF7" s="78">
        <f>((COUNTIFS(Datos!$S:$S,"V1",Datos!$D:$D,DF3,Datos!$T:$T,$A$7)+COUNTIFS(Datos!$S:$S,"V2",Datos!$D:$D,DF3,Datos!$T:$T,$A$7))/DF4)</f>
        <v>0</v>
      </c>
      <c r="DG7" s="78"/>
      <c r="DH7" s="78"/>
      <c r="DI7" s="78"/>
      <c r="DJ7" s="78"/>
      <c r="DK7" s="78">
        <f>((COUNTIFS(Datos!$S:$S,"V1",Datos!$D:$D,DK3,Datos!$T:$T,$A$7)+COUNTIFS(Datos!$S:$S,"V2",Datos!$D:$D,DK3,Datos!$T:$T,$A$7))/DK4)</f>
        <v>0.33333333333333331</v>
      </c>
      <c r="DL7" s="78">
        <f>((COUNTIFS(Datos!$S:$S,"V1",Datos!$D:$D,DL3,Datos!$T:$T,$A$7)+COUNTIFS(Datos!$S:$S,"V2",Datos!$D:$D,DL3,Datos!$T:$T,$A$7))/DL4)</f>
        <v>1</v>
      </c>
      <c r="DM7" s="78">
        <f>((COUNTIFS(Datos!$S:$S,"V1",Datos!$D:$D,DM3,Datos!$T:$T,$A$7)+COUNTIFS(Datos!$S:$S,"V2",Datos!$D:$D,DM3,Datos!$T:$T,$A$7))/DM4)</f>
        <v>0</v>
      </c>
      <c r="DN7" s="78">
        <f>((COUNTIFS(Datos!$S:$S,"V1",Datos!$D:$D,DN3,Datos!$T:$T,$A$7)+COUNTIFS(Datos!$S:$S,"V2",Datos!$D:$D,DN3,Datos!$T:$T,$A$7))/DN4)</f>
        <v>0.33333333333333331</v>
      </c>
      <c r="DO7" s="78">
        <f>((COUNTIFS(Datos!$S:$S,"V1",Datos!$D:$D,DO3,Datos!$T:$T,$A$7)+COUNTIFS(Datos!$S:$S,"V2",Datos!$D:$D,DO3,Datos!$T:$T,$A$7))/DO4)</f>
        <v>0</v>
      </c>
      <c r="DP7" s="78">
        <f>((COUNTIFS(Datos!$S:$S,"V1",Datos!$D:$D,DP3,Datos!$T:$T,$A$7)+COUNTIFS(Datos!$S:$S,"V2",Datos!$D:$D,DP3,Datos!$T:$T,$A$7))/DP4)</f>
        <v>0.33333333333333331</v>
      </c>
      <c r="DQ7" s="78">
        <f>((COUNTIFS(Datos!$S:$S,"V1",Datos!$D:$D,DQ3,Datos!$T:$T,$A$7)+COUNTIFS(Datos!$S:$S,"V2",Datos!$D:$D,DQ3,Datos!$T:$T,$A$7))/DQ4)</f>
        <v>0.33333333333333331</v>
      </c>
      <c r="DR7" s="78">
        <f>((COUNTIFS(Datos!$S:$S,"V1",Datos!$D:$D,DR3,Datos!$T:$T,$A$7)+COUNTIFS(Datos!$S:$S,"V2",Datos!$D:$D,DR3,Datos!$T:$T,$A$7))/DR4)</f>
        <v>0.33333333333333331</v>
      </c>
      <c r="DS7" s="78">
        <f>((COUNTIFS(Datos!$S:$S,"V1",Datos!$D:$D,DS3,Datos!$T:$T,$A$7)+COUNTIFS(Datos!$S:$S,"V2",Datos!$D:$D,DS3,Datos!$T:$T,$A$7))/DS4)</f>
        <v>0.33333333333333331</v>
      </c>
      <c r="DT7" s="78">
        <f>((COUNTIFS(Datos!$S:$S,"V1",Datos!$D:$D,DT3,Datos!$T:$T,$A$7)+COUNTIFS(Datos!$S:$S,"V2",Datos!$D:$D,DT3,Datos!$T:$T,$A$7))/DT4)</f>
        <v>0</v>
      </c>
      <c r="DU7" s="78">
        <f>((COUNTIFS(Datos!$S:$S,"V1",Datos!$D:$D,DU3,Datos!$T:$T,$A$7)+COUNTIFS(Datos!$S:$S,"V2",Datos!$D:$D,DU3,Datos!$T:$T,$A$7))/DU4)</f>
        <v>0</v>
      </c>
      <c r="DV7" s="78">
        <f>((COUNTIFS(Datos!$S:$S,"V1",Datos!$D:$D,DV3,Datos!$T:$T,$A$7)+COUNTIFS(Datos!$S:$S,"V2",Datos!$D:$D,DV3,Datos!$T:$T,$A$7))/DV4)</f>
        <v>0</v>
      </c>
      <c r="DW7" s="78">
        <f>((COUNTIFS(Datos!$S:$S,"V1",Datos!$D:$D,DW3,Datos!$T:$T,$A$7)+COUNTIFS(Datos!$S:$S,"V2",Datos!$D:$D,DW3,Datos!$T:$T,$A$7))/DW4)</f>
        <v>0</v>
      </c>
      <c r="DX7" s="78">
        <f>((COUNTIFS(Datos!$S:$S,"V1",Datos!$D:$D,DX3,Datos!$T:$T,$A$7)+COUNTIFS(Datos!$S:$S,"V2",Datos!$D:$D,DX3,Datos!$T:$T,$A$7))/DX4)</f>
        <v>0.66666666666666663</v>
      </c>
      <c r="DY7" s="78"/>
      <c r="DZ7" s="78">
        <f>((COUNTIFS(Datos!$S:$S,"V1",Datos!$D:$D,DZ3,Datos!$T:$T,$A$7)+COUNTIFS(Datos!$S:$S,"V2",Datos!$D:$D,DZ3,Datos!$T:$T,$A$7))/DZ4)</f>
        <v>0</v>
      </c>
      <c r="EA7" s="78">
        <f>((COUNTIFS(Datos!$S:$S,"V1",Datos!$D:$D,EA3,Datos!$T:$T,$A$7)+COUNTIFS(Datos!$S:$S,"V2",Datos!$D:$D,EA3,Datos!$T:$T,$A$7))/EA4)</f>
        <v>0</v>
      </c>
      <c r="EB7" s="78">
        <f>((COUNTIFS(Datos!$S:$S,"V1",Datos!$D:$D,EB3,Datos!$T:$T,$A$7)+COUNTIFS(Datos!$S:$S,"V2",Datos!$D:$D,EB3,Datos!$T:$T,$A$7))/EB4)</f>
        <v>0</v>
      </c>
      <c r="EC7" s="78">
        <f>((COUNTIFS(Datos!$S:$S,"V1",Datos!$D:$D,EC3,Datos!$T:$T,$A$7)+COUNTIFS(Datos!$S:$S,"V2",Datos!$D:$D,EC3,Datos!$T:$T,$A$7))/EC4)</f>
        <v>0</v>
      </c>
      <c r="ED7" s="78">
        <f>((COUNTIFS(Datos!$S:$S,"V1",Datos!$D:$D,ED3,Datos!$T:$T,$A$7)+COUNTIFS(Datos!$S:$S,"V2",Datos!$D:$D,ED3,Datos!$T:$T,$A$7))/ED4)</f>
        <v>0</v>
      </c>
      <c r="EE7" s="78">
        <f>((COUNTIFS(Datos!$S:$S,"V1",Datos!$D:$D,EE3,Datos!$T:$T,$A$7)+COUNTIFS(Datos!$S:$S,"V2",Datos!$D:$D,EE3,Datos!$T:$T,$A$7))/EE4)</f>
        <v>1</v>
      </c>
      <c r="EF7" s="78">
        <f>((COUNTIFS(Datos!$S:$S,"V1",Datos!$D:$D,EF3,Datos!$T:$T,$A$7)+COUNTIFS(Datos!$S:$S,"V2",Datos!$D:$D,EF3,Datos!$T:$T,$A$7))/EF4)</f>
        <v>1</v>
      </c>
      <c r="EG7" s="78">
        <f>((COUNTIFS(Datos!$S:$S,"V1",Datos!$D:$D,EG3,Datos!$T:$T,$A$7)+COUNTIFS(Datos!$S:$S,"V2",Datos!$D:$D,EG3,Datos!$T:$T,$A$7))/EG4)</f>
        <v>0.5</v>
      </c>
      <c r="EH7" s="78">
        <f>((COUNTIFS(Datos!$S:$S,"V1",Datos!$D:$D,EH3,Datos!$T:$T,$A$7)+COUNTIFS(Datos!$S:$S,"V2",Datos!$D:$D,EH3,Datos!$T:$T,$A$7))/EH4)</f>
        <v>0</v>
      </c>
      <c r="EI7" s="78">
        <f>((COUNTIFS(Datos!$S:$S,"V1",Datos!$D:$D,EI3,Datos!$T:$T,$A$7)+COUNTIFS(Datos!$S:$S,"V2",Datos!$D:$D,EI3,Datos!$T:$T,$A$7))/EI4)</f>
        <v>0</v>
      </c>
      <c r="EJ7" s="78">
        <f>((COUNTIFS(Datos!$S:$S,"V1",Datos!$D:$D,EJ3,Datos!$T:$T,$A$7)+COUNTIFS(Datos!$S:$S,"V2",Datos!$D:$D,EJ3,Datos!$T:$T,$A$7))/EJ4)</f>
        <v>0</v>
      </c>
      <c r="EK7" s="78">
        <f>((COUNTIFS(Datos!$S:$S,"V1",Datos!$D:$D,EK3,Datos!$T:$T,$A$7)+COUNTIFS(Datos!$S:$S,"V2",Datos!$D:$D,EK3,Datos!$T:$T,$A$7))/EK4)</f>
        <v>1</v>
      </c>
      <c r="EL7" s="78">
        <f>((COUNTIFS(Datos!$S:$S,"V1",Datos!$D:$D,EL3,Datos!$T:$T,$A$7)+COUNTIFS(Datos!$S:$S,"V2",Datos!$D:$D,EL3,Datos!$T:$T,$A$7))/EL4)</f>
        <v>1</v>
      </c>
      <c r="EM7" s="78">
        <f>((COUNTIFS(Datos!$S:$S,"V1",Datos!$D:$D,EM3,Datos!$T:$T,$A$7)+COUNTIFS(Datos!$S:$S,"V2",Datos!$D:$D,EM3,Datos!$T:$T,$A$7))/EM4)</f>
        <v>0</v>
      </c>
      <c r="EN7" s="78">
        <f>((COUNTIFS(Datos!$S:$S,"V1",Datos!$D:$D,EN3,Datos!$T:$T,$A$7)+COUNTIFS(Datos!$S:$S,"V2",Datos!$D:$D,EN3,Datos!$T:$T,$A$7))/EN4)</f>
        <v>0</v>
      </c>
      <c r="EO7" s="78">
        <f>((COUNTIFS(Datos!$S:$S,"V1",Datos!$D:$D,EO3,Datos!$T:$T,$A$7)+COUNTIFS(Datos!$S:$S,"V2",Datos!$D:$D,EO3,Datos!$T:$T,$A$7))/EO4)</f>
        <v>0.5</v>
      </c>
      <c r="EP7" s="78">
        <f>((COUNTIFS(Datos!$S:$S,"V1",Datos!$D:$D,EP3,Datos!$T:$T,$A$7)+COUNTIFS(Datos!$S:$S,"V2",Datos!$D:$D,EP3,Datos!$T:$T,$A$7))/EP4)</f>
        <v>0.5</v>
      </c>
      <c r="EQ7" s="78">
        <f>((COUNTIFS(Datos!$S:$S,"V1",Datos!$D:$D,EQ3,Datos!$T:$T,$A$7)+COUNTIFS(Datos!$S:$S,"V2",Datos!$D:$D,EQ3,Datos!$T:$T,$A$7))/EQ4)</f>
        <v>0</v>
      </c>
      <c r="ER7" s="78">
        <f>((COUNTIFS(Datos!$S:$S,"V1",Datos!$D:$D,ER3,Datos!$T:$T,$A$7)+COUNTIFS(Datos!$S:$S,"V2",Datos!$D:$D,ER3,Datos!$T:$T,$A$7))/ER4)</f>
        <v>0</v>
      </c>
      <c r="ES7" s="78">
        <f>((COUNTIFS(Datos!$S:$S,"V1",Datos!$D:$D,ES3,Datos!$T:$T,$A$7)+COUNTIFS(Datos!$S:$S,"V2",Datos!$D:$D,ES3,Datos!$T:$T,$A$7))/ES4)</f>
        <v>0.5</v>
      </c>
      <c r="ET7" s="78">
        <f>((COUNTIFS(Datos!$S:$S,"V1",Datos!$D:$D,ET3,Datos!$T:$T,$A$7)+COUNTIFS(Datos!$S:$S,"V2",Datos!$D:$D,ET3,Datos!$T:$T,$A$7))/ET4)</f>
        <v>0</v>
      </c>
      <c r="EU7" s="78">
        <f>((COUNTIFS(Datos!$S:$S,"V1",Datos!$D:$D,EU3,Datos!$T:$T,$A$7)+COUNTIFS(Datos!$S:$S,"V2",Datos!$D:$D,EU3,Datos!$T:$T,$A$7))/EU4)</f>
        <v>0.5</v>
      </c>
      <c r="EV7" s="78">
        <f>((COUNTIFS(Datos!$S:$S,"V1",Datos!$D:$D,EV3,Datos!$T:$T,$A$7)+COUNTIFS(Datos!$S:$S,"V2",Datos!$D:$D,EV3,Datos!$T:$T,$A$7))/EV4)</f>
        <v>0</v>
      </c>
      <c r="EW7" s="78">
        <f>((COUNTIFS(Datos!$S:$S,"V1",Datos!$D:$D,EW3,Datos!$T:$T,$A$7)+COUNTIFS(Datos!$S:$S,"V2",Datos!$D:$D,EW3,Datos!$T:$T,$A$7))/EW4)</f>
        <v>0.5</v>
      </c>
      <c r="EX7" s="78">
        <f>((COUNTIFS(Datos!$S:$S,"V1",Datos!$D:$D,EX3,Datos!$T:$T,$A$7)+COUNTIFS(Datos!$S:$S,"V2",Datos!$D:$D,EX3,Datos!$T:$T,$A$7))/EX4)</f>
        <v>0</v>
      </c>
      <c r="EY7" s="78">
        <f>((COUNTIFS(Datos!$S:$S,"V1",Datos!$D:$D,EY3,Datos!$T:$T,$A$7)+COUNTIFS(Datos!$S:$S,"V2",Datos!$D:$D,EY3,Datos!$T:$T,$A$7))/EY4)</f>
        <v>0</v>
      </c>
      <c r="EZ7" s="78">
        <f>((COUNTIFS(Datos!$S:$S,"V1",Datos!$D:$D,EZ3,Datos!$T:$T,$A$7)+COUNTIFS(Datos!$S:$S,"V2",Datos!$D:$D,EZ3,Datos!$T:$T,$A$7))/EZ4)</f>
        <v>0</v>
      </c>
      <c r="FA7" s="78">
        <f>((COUNTIFS(Datos!$S:$S,"V1",Datos!$D:$D,FA3,Datos!$T:$T,$A$7)+COUNTIFS(Datos!$S:$S,"V2",Datos!$D:$D,FA3,Datos!$T:$T,$A$7))/FA4)</f>
        <v>1</v>
      </c>
      <c r="FB7" s="78">
        <f>((COUNTIFS(Datos!$S:$S,"V1",Datos!$D:$D,FB3,Datos!$T:$T,$A$7)+COUNTIFS(Datos!$S:$S,"V2",Datos!$D:$D,FB3,Datos!$T:$T,$A$7))/FB4)</f>
        <v>0</v>
      </c>
      <c r="FC7" s="78">
        <f>((COUNTIFS(Datos!$S:$S,"V1",Datos!$D:$D,FC3,Datos!$T:$T,$A$7)+COUNTIFS(Datos!$S:$S,"V2",Datos!$D:$D,FC3,Datos!$T:$T,$A$7))/FC4)</f>
        <v>0.5</v>
      </c>
      <c r="FD7" s="78">
        <f>((COUNTIFS(Datos!$S:$S,"V1",Datos!$D:$D,FD3,Datos!$T:$T,$A$7)+COUNTIFS(Datos!$S:$S,"V2",Datos!$D:$D,FD3,Datos!$T:$T,$A$7))/FD4)</f>
        <v>0</v>
      </c>
      <c r="FE7" s="78">
        <f>((COUNTIFS(Datos!$S:$S,"V1",Datos!$D:$D,FE3,Datos!$T:$T,$A$7)+COUNTIFS(Datos!$S:$S,"V2",Datos!$D:$D,FE3,Datos!$T:$T,$A$7))/FE4)</f>
        <v>0</v>
      </c>
      <c r="FF7" s="78">
        <f>((COUNTIFS(Datos!$S:$S,"V1",Datos!$D:$D,FF3,Datos!$T:$T,$A$7)+COUNTIFS(Datos!$S:$S,"V2",Datos!$D:$D,FF3,Datos!$T:$T,$A$7))/FF4)</f>
        <v>0</v>
      </c>
      <c r="FG7" s="78">
        <f>((COUNTIFS(Datos!$S:$S,"V1",Datos!$D:$D,FG3,Datos!$T:$T,$A$7)+COUNTIFS(Datos!$S:$S,"V2",Datos!$D:$D,FG3,Datos!$T:$T,$A$7))/FG4)</f>
        <v>0</v>
      </c>
      <c r="FH7" s="78">
        <f>((COUNTIFS(Datos!$S:$S,"V1",Datos!$D:$D,FH3,Datos!$T:$T,$A$7)+COUNTIFS(Datos!$S:$S,"V2",Datos!$D:$D,FH3,Datos!$T:$T,$A$7))/FH4)</f>
        <v>0</v>
      </c>
      <c r="FI7" s="78">
        <f>((COUNTIFS(Datos!$S:$S,"V1",Datos!$D:$D,FI3,Datos!$T:$T,$A$7)+COUNTIFS(Datos!$S:$S,"V2",Datos!$D:$D,FI3,Datos!$T:$T,$A$7))/FI4)</f>
        <v>0</v>
      </c>
      <c r="FJ7" s="78">
        <f>((COUNTIFS(Datos!$S:$S,"V1",Datos!$D:$D,FJ3,Datos!$T:$T,$A$7)+COUNTIFS(Datos!$S:$S,"V2",Datos!$D:$D,FJ3,Datos!$T:$T,$A$7))/FJ4)</f>
        <v>1.5</v>
      </c>
      <c r="FK7" s="78">
        <f>((COUNTIFS(Datos!$S:$S,"V1",Datos!$D:$D,FK3,Datos!$T:$T,$A$7)+COUNTIFS(Datos!$S:$S,"V2",Datos!$D:$D,FK3,Datos!$T:$T,$A$7))/FK4)</f>
        <v>0</v>
      </c>
      <c r="FL7" s="78">
        <f>((COUNTIFS(Datos!$S:$S,"V1",Datos!$D:$D,FL3,Datos!$T:$T,$A$7)+COUNTIFS(Datos!$S:$S,"V2",Datos!$D:$D,FL3,Datos!$T:$T,$A$7))/FL4)</f>
        <v>1</v>
      </c>
      <c r="FM7" s="78">
        <f>((COUNTIFS(Datos!$S:$S,"V1",Datos!$D:$D,FM3,Datos!$T:$T,$A$7)+COUNTIFS(Datos!$S:$S,"V2",Datos!$D:$D,FM3,Datos!$T:$T,$A$7))/FM4)</f>
        <v>0</v>
      </c>
      <c r="FN7" s="78"/>
      <c r="FO7" s="78"/>
      <c r="FP7" s="78"/>
      <c r="FQ7" s="78">
        <f>((COUNTIFS(Datos!$S:$S,"V1",Datos!$D:$D,FQ3,Datos!$T:$T,$A$7)+COUNTIFS(Datos!$S:$S,"V2",Datos!$D:$D,FQ3,Datos!$T:$T,$A$7))/FQ4)</f>
        <v>0</v>
      </c>
      <c r="FR7" s="78">
        <f>((COUNTIFS(Datos!$S:$S,"V1",Datos!$D:$D,FR3,Datos!$T:$T,$A$7)+COUNTIFS(Datos!$S:$S,"V2",Datos!$D:$D,FR3,Datos!$T:$T,$A$7))/FR4)</f>
        <v>0</v>
      </c>
      <c r="FS7" s="78">
        <f>((COUNTIFS(Datos!$S:$S,"V1",Datos!$D:$D,FS3,Datos!$T:$T,$A$7)+COUNTIFS(Datos!$S:$S,"V2",Datos!$D:$D,FS3,Datos!$T:$T,$A$7))/FS4)</f>
        <v>0</v>
      </c>
      <c r="FT7" s="78">
        <f>((COUNTIFS(Datos!$S:$S,"V1",Datos!$D:$D,FT3,Datos!$T:$T,$A$7)+COUNTIFS(Datos!$S:$S,"V2",Datos!$D:$D,FT3,Datos!$T:$T,$A$7))/FT4)</f>
        <v>0</v>
      </c>
      <c r="FU7" s="78">
        <f>((COUNTIFS(Datos!$S:$S,"V1",Datos!$D:$D,FU3,Datos!$T:$T,$A$7)+COUNTIFS(Datos!$S:$S,"V2",Datos!$D:$D,FU3,Datos!$T:$T,$A$7))/FU4)</f>
        <v>0</v>
      </c>
      <c r="FV7" s="78">
        <f>((COUNTIFS(Datos!$S:$S,"V1",Datos!$D:$D,FV3,Datos!$T:$T,$A$7)+COUNTIFS(Datos!$S:$S,"V2",Datos!$D:$D,FV3,Datos!$T:$T,$A$7))/FV4)</f>
        <v>1</v>
      </c>
      <c r="FW7" s="78">
        <f>((COUNTIFS(Datos!$S:$S,"V1",Datos!$D:$D,FW3,Datos!$T:$T,$A$7)+COUNTIFS(Datos!$S:$S,"V2",Datos!$D:$D,FW3,Datos!$T:$T,$A$7))/FW4)</f>
        <v>0</v>
      </c>
      <c r="FX7" s="78">
        <f>((COUNTIFS(Datos!$S:$S,"V1",Datos!$D:$D,FX3,Datos!$T:$T,$A$7)+COUNTIFS(Datos!$S:$S,"V2",Datos!$D:$D,FX3,Datos!$T:$T,$A$7))/FX4)</f>
        <v>0</v>
      </c>
      <c r="FY7" s="78">
        <f>((COUNTIFS(Datos!$S:$S,"V1",Datos!$D:$D,FY3,Datos!$T:$T,$A$7)+COUNTIFS(Datos!$S:$S,"V2",Datos!$D:$D,FY3,Datos!$T:$T,$A$7))/FY4)</f>
        <v>1</v>
      </c>
      <c r="FZ7" s="78">
        <f>((COUNTIFS(Datos!$S:$S,"V1",Datos!$D:$D,FZ3,Datos!$T:$T,$A$7)+COUNTIFS(Datos!$S:$S,"V2",Datos!$D:$D,FZ3,Datos!$T:$T,$A$7))/FZ4)</f>
        <v>1</v>
      </c>
      <c r="GA7" s="78">
        <f>((COUNTIFS(Datos!$S:$S,"V1",Datos!$D:$D,GA3,Datos!$T:$T,$A$7)+COUNTIFS(Datos!$S:$S,"V2",Datos!$D:$D,GA3,Datos!$T:$T,$A$7))/GA4)</f>
        <v>0</v>
      </c>
      <c r="GB7" s="78">
        <f>((COUNTIFS(Datos!$S:$S,"V1",Datos!$D:$D,GB3,Datos!$T:$T,$A$7)+COUNTIFS(Datos!$S:$S,"V2",Datos!$D:$D,GB3,Datos!$T:$T,$A$7))/GB4)</f>
        <v>0.5</v>
      </c>
      <c r="GC7" s="78">
        <f>((COUNTIFS(Datos!$S:$S,"V1",Datos!$D:$D,GC3,Datos!$T:$T,$A$7)+COUNTIFS(Datos!$S:$S,"V2",Datos!$D:$D,GC3,Datos!$T:$T,$A$7))/GC4)</f>
        <v>0.5</v>
      </c>
      <c r="GD7" s="78">
        <f>((COUNTIFS(Datos!$S:$S,"V1",Datos!$D:$D,GD3,Datos!$T:$T,$A$7)+COUNTIFS(Datos!$S:$S,"V2",Datos!$D:$D,GD3,Datos!$T:$T,$A$7))/GD4)</f>
        <v>0</v>
      </c>
      <c r="GE7" s="78">
        <f>((COUNTIFS(Datos!$S:$S,"V1",Datos!$D:$D,GE3,Datos!$T:$T,$A$7)+COUNTIFS(Datos!$S:$S,"V2",Datos!$D:$D,GE3,Datos!$T:$T,$A$7))/GE4)</f>
        <v>0</v>
      </c>
      <c r="GF7" s="78">
        <f>((COUNTIFS(Datos!$S:$S,"V1",Datos!$D:$D,GF3,Datos!$T:$T,$A$7)+COUNTIFS(Datos!$S:$S,"V2",Datos!$D:$D,GF3,Datos!$T:$T,$A$7))/GF4)</f>
        <v>0</v>
      </c>
      <c r="GG7" s="78">
        <f>((COUNTIFS(Datos!$S:$S,"V1",Datos!$D:$D,GG3,Datos!$T:$T,$A$7)+COUNTIFS(Datos!$S:$S,"V2",Datos!$D:$D,GG3,Datos!$T:$T,$A$7))/GG4)</f>
        <v>0</v>
      </c>
      <c r="GH7" s="78">
        <f>((COUNTIFS(Datos!$S:$S,"V1",Datos!$D:$D,GH3,Datos!$T:$T,$A$7)+COUNTIFS(Datos!$S:$S,"V2",Datos!$D:$D,GH3,Datos!$T:$T,$A$7))/GH4)</f>
        <v>0.5</v>
      </c>
      <c r="GI7" s="78">
        <f>((COUNTIFS(Datos!$S:$S,"V1",Datos!$D:$D,GI3,Datos!$T:$T,$A$7)+COUNTIFS(Datos!$S:$S,"V2",Datos!$D:$D,GI3,Datos!$T:$T,$A$7))/GI4)</f>
        <v>0</v>
      </c>
      <c r="GJ7" s="78">
        <f>((COUNTIFS(Datos!$S:$S,"V1",Datos!$D:$D,GJ3,Datos!$T:$T,$A$7)+COUNTIFS(Datos!$S:$S,"V2",Datos!$D:$D,GJ3,Datos!$T:$T,$A$7))/GJ4)</f>
        <v>0</v>
      </c>
      <c r="GK7" s="78">
        <f>((COUNTIFS(Datos!$S:$S,"V1",Datos!$D:$D,GK3,Datos!$T:$T,$A$7)+COUNTIFS(Datos!$S:$S,"V2",Datos!$D:$D,GK3,Datos!$T:$T,$A$7))/GK4)</f>
        <v>0</v>
      </c>
      <c r="GL7" s="78">
        <f>((COUNTIFS(Datos!$S:$S,"V1",Datos!$D:$D,GL3,Datos!$T:$T,$A$7)+COUNTIFS(Datos!$S:$S,"V2",Datos!$D:$D,GL3,Datos!$T:$T,$A$7))/GL4)</f>
        <v>0.5</v>
      </c>
      <c r="GM7" s="78">
        <f>((COUNTIFS(Datos!$S:$S,"V1",Datos!$D:$D,GM3,Datos!$T:$T,$A$7)+COUNTIFS(Datos!$S:$S,"V2",Datos!$D:$D,GM3,Datos!$T:$T,$A$7))/GM4)</f>
        <v>0.5</v>
      </c>
      <c r="GN7" s="78">
        <f>((COUNTIFS(Datos!$S:$S,"V1",Datos!$D:$D,GN3,Datos!$T:$T,$A$7)+COUNTIFS(Datos!$S:$S,"V2",Datos!$D:$D,GN3,Datos!$T:$T,$A$7))/GN4)</f>
        <v>0</v>
      </c>
      <c r="GO7" s="78">
        <f>((COUNTIFS(Datos!$S:$S,"V1",Datos!$D:$D,GO3,Datos!$T:$T,$A$7)+COUNTIFS(Datos!$S:$S,"V2",Datos!$D:$D,GO3,Datos!$T:$T,$A$7))/GO4)</f>
        <v>0</v>
      </c>
      <c r="GP7" s="78">
        <f>((COUNTIFS(Datos!$S:$S,"V1",Datos!$D:$D,GP3,Datos!$T:$T,$A$7)+COUNTIFS(Datos!$S:$S,"V2",Datos!$D:$D,GP3,Datos!$T:$T,$A$7))/GP4)</f>
        <v>0.5</v>
      </c>
      <c r="GQ7" s="78">
        <f>((COUNTIFS(Datos!$S:$S,"V1",Datos!$D:$D,GQ3,Datos!$T:$T,$A$7)+COUNTIFS(Datos!$S:$S,"V2",Datos!$D:$D,GQ3,Datos!$T:$T,$A$7))/GQ4)</f>
        <v>0</v>
      </c>
      <c r="GR7" s="78">
        <f>((COUNTIFS(Datos!$S:$S,"V1",Datos!$D:$D,GR3,Datos!$T:$T,$A$7)+COUNTIFS(Datos!$S:$S,"V2",Datos!$D:$D,GR3,Datos!$T:$T,$A$7))/GR4)</f>
        <v>0.5</v>
      </c>
      <c r="GS7" s="78">
        <f>((COUNTIFS(Datos!$S:$S,"V1",Datos!$D:$D,GS3,Datos!$T:$T,$A$7)+COUNTIFS(Datos!$S:$S,"V2",Datos!$D:$D,GS3,Datos!$T:$T,$A$7))/GS4)</f>
        <v>0</v>
      </c>
      <c r="GT7" s="78">
        <f>((COUNTIFS(Datos!$S:$S,"V1",Datos!$D:$D,GT3,Datos!$T:$T,$A$7)+COUNTIFS(Datos!$S:$S,"V2",Datos!$D:$D,GT3,Datos!$T:$T,$A$7))/GT4)</f>
        <v>0</v>
      </c>
      <c r="GU7" s="78">
        <f>((COUNTIFS(Datos!$S:$S,"V1",Datos!$D:$D,GU3,Datos!$T:$T,$A$7)+COUNTIFS(Datos!$S:$S,"V2",Datos!$D:$D,GU3,Datos!$T:$T,$A$7))/GU4)</f>
        <v>0</v>
      </c>
      <c r="GV7" s="78">
        <f>((COUNTIFS(Datos!$S:$S,"V1",Datos!$D:$D,GV3,Datos!$T:$T,$A$7)+COUNTIFS(Datos!$S:$S,"V2",Datos!$D:$D,GV3,Datos!$T:$T,$A$7))/GV4)</f>
        <v>0</v>
      </c>
      <c r="GW7" s="78">
        <f>((COUNTIFS(Datos!$S:$S,"V1",Datos!$D:$D,GW3,Datos!$T:$T,$A$7)+COUNTIFS(Datos!$S:$S,"V2",Datos!$D:$D,GW3,Datos!$T:$T,$A$7))/GW4)</f>
        <v>0</v>
      </c>
      <c r="GX7" s="78">
        <f>((COUNTIFS(Datos!$S:$S,"V1",Datos!$D:$D,GX3,Datos!$T:$T,$A$7)+COUNTIFS(Datos!$S:$S,"V2",Datos!$D:$D,GX3,Datos!$T:$T,$A$7))/GX4)</f>
        <v>0</v>
      </c>
      <c r="GY7" s="78">
        <f>((COUNTIFS(Datos!$S:$S,"V1",Datos!$D:$D,GY3,Datos!$T:$T,$A$7)+COUNTIFS(Datos!$S:$S,"V2",Datos!$D:$D,GY3,Datos!$T:$T,$A$7))/GY4)</f>
        <v>0.5</v>
      </c>
      <c r="GZ7" s="78">
        <f>((COUNTIFS(Datos!$S:$S,"V1",Datos!$D:$D,GZ3,Datos!$T:$T,$A$7)+COUNTIFS(Datos!$S:$S,"V2",Datos!$D:$D,GZ3,Datos!$T:$T,$A$7))/GZ4)</f>
        <v>0.5</v>
      </c>
      <c r="HA7" s="78">
        <f>((COUNTIFS(Datos!$S:$S,"V1",Datos!$D:$D,HA3,Datos!$T:$T,$A$7)+COUNTIFS(Datos!$S:$S,"V2",Datos!$D:$D,HA3,Datos!$T:$T,$A$7))/HA4)</f>
        <v>0.5</v>
      </c>
      <c r="HB7" s="78">
        <f>((COUNTIFS(Datos!$S:$S,"V1",Datos!$D:$D,HB3,Datos!$T:$T,$A$7)+COUNTIFS(Datos!$S:$S,"V2",Datos!$D:$D,HB3,Datos!$T:$T,$A$7))/HB4)</f>
        <v>0</v>
      </c>
      <c r="HC7" s="78">
        <f>((COUNTIFS(Datos!$S:$S,"V1",Datos!$D:$D,HC3,Datos!$T:$T,$A$7)+COUNTIFS(Datos!$S:$S,"V2",Datos!$D:$D,HC3,Datos!$T:$T,$A$7))/HC4)</f>
        <v>0.5</v>
      </c>
      <c r="HD7" s="78">
        <f>((COUNTIFS(Datos!$S:$S,"V1",Datos!$D:$D,HD3,Datos!$T:$T,$A$7)+COUNTIFS(Datos!$S:$S,"V2",Datos!$D:$D,HD3,Datos!$T:$T,$A$7))/HD4)</f>
        <v>0.5</v>
      </c>
      <c r="HE7" s="78"/>
      <c r="HF7" s="78"/>
      <c r="HG7" s="78"/>
      <c r="HH7" s="78"/>
      <c r="HI7" s="78"/>
      <c r="HJ7" s="78">
        <f>((COUNTIFS(Datos!$S:$S,"V1",Datos!$D:$D,HJ3,Datos!$T:$T,$A$7)+COUNTIFS(Datos!$S:$S,"V2",Datos!$D:$D,HJ3,Datos!$T:$T,$A$7))/HJ4)</f>
        <v>0</v>
      </c>
      <c r="HK7" s="78">
        <f>((COUNTIFS(Datos!$S:$S,"V1",Datos!$D:$D,HK3,Datos!$T:$T,$A$7)+COUNTIFS(Datos!$S:$S,"V2",Datos!$D:$D,HK3,Datos!$T:$T,$A$7))/HK4)</f>
        <v>0.5</v>
      </c>
      <c r="HL7" s="78"/>
      <c r="HM7" s="78">
        <f>((COUNTIFS(Datos!$S:$S,"V1",Datos!$D:$D,HM3,Datos!$T:$T,$A$7)+COUNTIFS(Datos!$S:$S,"V2",Datos!$D:$D,HM3,Datos!$T:$T,$A$7))/HM4)</f>
        <v>0</v>
      </c>
      <c r="HN7" s="78">
        <f>((COUNTIFS(Datos!$S:$S,"V1",Datos!$D:$D,HN3,Datos!$T:$T,$A$7)+COUNTIFS(Datos!$S:$S,"V2",Datos!$D:$D,HN3,Datos!$T:$T,$A$7))/HN4)</f>
        <v>0.5</v>
      </c>
      <c r="HO7" s="78">
        <f>((COUNTIFS(Datos!$S:$S,"V1",Datos!$D:$D,HO3,Datos!$T:$T,$A$7)+COUNTIFS(Datos!$S:$S,"V2",Datos!$D:$D,HO3,Datos!$T:$T,$A$7))/HO4)</f>
        <v>0.5</v>
      </c>
      <c r="HP7" s="78">
        <f>((COUNTIFS(Datos!$S:$S,"V1",Datos!$D:$D,HP3,Datos!$T:$T,$A$7)+COUNTIFS(Datos!$S:$S,"V2",Datos!$D:$D,HP3,Datos!$T:$T,$A$7))/HP4)</f>
        <v>0</v>
      </c>
      <c r="HQ7" s="78">
        <f>((COUNTIFS(Datos!$S:$S,"V1",Datos!$D:$D,HQ3,Datos!$T:$T,$A$7)+COUNTIFS(Datos!$S:$S,"V2",Datos!$D:$D,HQ3,Datos!$T:$T,$A$7))/HQ4)</f>
        <v>0.5</v>
      </c>
      <c r="HR7" s="78">
        <f>((COUNTIFS(Datos!$S:$S,"V1",Datos!$D:$D,HR3,Datos!$T:$T,$A$7)+COUNTIFS(Datos!$S:$S,"V2",Datos!$D:$D,HR3,Datos!$T:$T,$A$7))/HR4)</f>
        <v>0</v>
      </c>
      <c r="HS7" s="78">
        <f>((COUNTIFS(Datos!$S:$S,"V1",Datos!$D:$D,HS3,Datos!$T:$T,$A$7)+COUNTIFS(Datos!$S:$S,"V2",Datos!$D:$D,HS3,Datos!$T:$T,$A$7))/HS4)</f>
        <v>0</v>
      </c>
      <c r="HT7" s="78">
        <f>((COUNTIFS(Datos!$S:$S,"V1",Datos!$D:$D,HT3,Datos!$T:$T,$A$7)+COUNTIFS(Datos!$S:$S,"V2",Datos!$D:$D,HT3,Datos!$T:$T,$A$7))/HT4)</f>
        <v>0.5</v>
      </c>
      <c r="HU7" s="78">
        <f>((COUNTIFS(Datos!$S:$S,"V1",Datos!$D:$D,HU3,Datos!$T:$T,$A$7)+COUNTIFS(Datos!$S:$S,"V2",Datos!$D:$D,HU3,Datos!$T:$T,$A$7))/HU4)</f>
        <v>0</v>
      </c>
      <c r="HV7" s="78">
        <f>((COUNTIFS(Datos!$S:$S,"V1",Datos!$D:$D,HV3,Datos!$T:$T,$A$7)+COUNTIFS(Datos!$S:$S,"V2",Datos!$D:$D,HV3,Datos!$T:$T,$A$7))/HV4)</f>
        <v>1</v>
      </c>
      <c r="HW7" s="78">
        <f>((COUNTIFS(Datos!$S:$S,"V1",Datos!$D:$D,HW3,Datos!$T:$T,$A$7)+COUNTIFS(Datos!$S:$S,"V2",Datos!$D:$D,HW3,Datos!$T:$T,$A$7))/HW4)</f>
        <v>0.5</v>
      </c>
      <c r="HX7" s="78">
        <f>((COUNTIFS(Datos!$S:$S,"V1",Datos!$D:$D,HX3,Datos!$T:$T,$A$7)+COUNTIFS(Datos!$S:$S,"V2",Datos!$D:$D,HX3,Datos!$T:$T,$A$7))/HX4)</f>
        <v>1</v>
      </c>
      <c r="HY7" s="78"/>
      <c r="HZ7" s="78"/>
      <c r="IA7" s="78"/>
      <c r="IB7" s="78"/>
      <c r="IC7" s="78"/>
      <c r="ID7" s="78"/>
      <c r="IE7" s="78"/>
      <c r="IF7" s="78"/>
      <c r="IG7" s="78"/>
      <c r="IH7" s="78"/>
      <c r="II7" s="78"/>
      <c r="IJ7" s="78"/>
      <c r="IK7" s="78"/>
      <c r="IL7" s="78"/>
      <c r="IM7" s="78"/>
      <c r="IN7" s="78"/>
      <c r="IO7" s="78"/>
    </row>
    <row r="8" spans="1:249" s="12" customFormat="1" ht="16.5" customHeight="1" x14ac:dyDescent="0.25">
      <c r="A8" s="37" t="s">
        <v>26</v>
      </c>
      <c r="B8" s="74"/>
      <c r="C8" s="74" t="s">
        <v>774</v>
      </c>
      <c r="D8" s="77">
        <f>((COUNTIFS(Datos!$S:$S,"V1",Datos!$B:$B,D$2,Datos!$T:$T,$A8)+COUNTIFS(Datos!$S:$S,"V2",Datos!$B:$B,D$2,Datos!$T:$T,$A8))/D$4)</f>
        <v>0.83333333333333337</v>
      </c>
      <c r="E8" s="77">
        <f>((COUNTIFS(Datos!$S:$S,"V1",Datos!$B:$B,E$2,Datos!$T:$T,$A8)+COUNTIFS(Datos!$S:$S,"V2",Datos!$B:$B,E$2,Datos!$T:$T,$A8))/E$4)</f>
        <v>0.5757575757575758</v>
      </c>
      <c r="F8" s="77">
        <f>((COUNTIFS(Datos!$S:$S,"V1",Datos!$B:$B,F$2,Datos!$T:$T,$A8)+COUNTIFS(Datos!$S:$S,"V2",Datos!$B:$B,F$2,Datos!$T:$T,$A8))/F$4)</f>
        <v>0.24242424242424243</v>
      </c>
      <c r="G8" s="77">
        <f>((COUNTIFS(Datos!$S:$S,"V1",Datos!$B:$B,G$2,Datos!$T:$T,$A8)+COUNTIFS(Datos!$S:$S,"V2",Datos!$B:$B,G$2,Datos!$T:$T,$A8))/G$4)</f>
        <v>0.25</v>
      </c>
      <c r="H8" s="77">
        <f>((COUNTIFS(Datos!$S:$S,"V1",Datos!$B:$B,H$2,Datos!$T:$T,$A8)+COUNTIFS(Datos!$S:$S,"V2",Datos!$B:$B,H$2,Datos!$T:$T,$A8))/H$4)</f>
        <v>0.6</v>
      </c>
      <c r="I8" s="77">
        <f>((COUNTIFS(Datos!$S:$S,"V1",Datos!$B:$B,I$2,Datos!$T:$T,$A8)+COUNTIFS(Datos!$S:$S,"V2",Datos!$B:$B,I$2,Datos!$T:$T,$A8))/I$4)</f>
        <v>0.4</v>
      </c>
      <c r="J8" s="77">
        <f>((COUNTIFS(Datos!$S:$S,"V1",Datos!$B:$B,J$2,Datos!$T:$T,$A8)+COUNTIFS(Datos!$S:$S,"V2",Datos!$B:$B,J$2,Datos!$T:$T,$A8))/J$4)</f>
        <v>0.4</v>
      </c>
      <c r="K8" s="77">
        <f>((COUNTIFS(Datos!$S:$S,"V1",Datos!$B:$B,K$2,Datos!$T:$T,$A8)+COUNTIFS(Datos!$S:$S,"V2",Datos!$B:$B,K$2,Datos!$T:$T,$A8))/K$4)</f>
        <v>0.41176470588235292</v>
      </c>
      <c r="L8" s="77">
        <f>((COUNTIFS(Datos!$S:$S,"V1",Datos!$B:$B,L$2,Datos!$T:$T,$A8)+COUNTIFS(Datos!$S:$S,"V2",Datos!$B:$B,L$2,Datos!$T:$T,$A8))/L$4)</f>
        <v>0.32</v>
      </c>
      <c r="M8" s="77">
        <f>((COUNTIFS(Datos!$S:$S,"V1",Datos!$B:$B,M$2,Datos!$T:$T,$A8)+COUNTIFS(Datos!$S:$S,"V2",Datos!$B:$B,M$2,Datos!$T:$T,$A8))/M$4)</f>
        <v>0.2857142857142857</v>
      </c>
      <c r="N8" s="77">
        <f>((COUNTIFS(Datos!$S:$S,"V1",Datos!$B:$B,N$2,Datos!$T:$T,$A8)+COUNTIFS(Datos!$S:$S,"V2",Datos!$B:$B,N$2,Datos!$T:$T,$A8))/N$4)</f>
        <v>0</v>
      </c>
      <c r="O8" s="77"/>
      <c r="P8" s="77"/>
      <c r="Q8" s="77"/>
      <c r="R8" s="77"/>
      <c r="S8" s="77"/>
      <c r="T8" s="77"/>
      <c r="U8" s="77"/>
      <c r="V8" s="78">
        <f>(COUNTIFS(Datos!$S:$S,"V1",Datos!$C:$C,$V$3,Datos!$T:$T,A8)+COUNTIFS(Datos!$S:$S,"V2",Datos!$C:$C,$V$3,Datos!$T:$T,A8))/$V$4</f>
        <v>0.625</v>
      </c>
      <c r="W8" s="78"/>
      <c r="X8" s="78">
        <f>(COUNTIFS(Datos!$S:$S,"V1",Datos!$C:$C,$X$3,Datos!$T:$T,A8)+COUNTIFS(Datos!$S:$S,"V2",Datos!$C:$C,$X$3,Datos!$T:$T,A8))/$X$4</f>
        <v>1</v>
      </c>
      <c r="Y8" s="78"/>
      <c r="Z8" s="78">
        <f>(COUNTIFS(Datos!$S:$S,"V1",Datos!$C:$C,$Z$3,Datos!$T:$T,A8)+COUNTIFS(Datos!$S:$S,"V2",Datos!$C:$C,$Z$3,Datos!$T:$T,A8))/$Z$4</f>
        <v>0.7</v>
      </c>
      <c r="AA8" s="78">
        <f>(COUNTIFS(Datos!$S:$S,"V1",Datos!$C:$C,$AA$3,Datos!$T:$T,A8)+COUNTIFS(Datos!$S:$S,"V2",Datos!$C:$C,$AA$3,Datos!$T:$T,A8))/$AA$4</f>
        <v>0.5</v>
      </c>
      <c r="AB8" s="78">
        <f>(COUNTIFS(Datos!$S:$S,"V1",Datos!$C:$C,$AB$3,Datos!$T:$T,A8)+COUNTIFS(Datos!$S:$S,"V2",Datos!$C:$C,$AB$3,Datos!$T:$T,A8))/$AB$4</f>
        <v>0.55555555555555558</v>
      </c>
      <c r="AC8" s="78"/>
      <c r="AD8" s="78">
        <f>(COUNTIFS(Datos!$S:$S,"V1",Datos!$C:$C,$AD$3,Datos!$T:$T,A8)+COUNTIFS(Datos!$S:$S,"V2",Datos!$C:$C,$AD$3,Datos!$T:$T,A8))/$AD$4</f>
        <v>0.22222222222222221</v>
      </c>
      <c r="AE8" s="78">
        <f>(COUNTIFS(Datos!$S:$S,"V1",Datos!$C:$C,$AE$3,Datos!$T:$T,A8)+COUNTIFS(Datos!$S:$S,"V2",Datos!$C:$C,$AE$3,Datos!$T:$T,A8))/$AE$4</f>
        <v>0.22222222222222221</v>
      </c>
      <c r="AF8" s="78">
        <f>(COUNTIFS(Datos!$S:$S,"V1",Datos!$C:$C,$AF$3,Datos!$T:$T,A8)+COUNTIFS(Datos!$S:$S,"V2",Datos!$C:$C,$AF$3,Datos!$T:$T,A8))/$AF$4</f>
        <v>0.26666666666666666</v>
      </c>
      <c r="AG8" s="78">
        <f>(COUNTIFS(Datos!$S:$S,"V1",Datos!$C:$C,AG$3,Datos!$T:$T,$A8)+COUNTIFS(Datos!$S:$S,"V2",Datos!$C:$C,AG$3,Datos!$T:$T,$A8))/AG$4</f>
        <v>0</v>
      </c>
      <c r="AH8" s="78">
        <f>(COUNTIFS(Datos!$S:$S,"V1",Datos!$C:$C,AH$3,Datos!$T:$T,$A8)+COUNTIFS(Datos!$S:$S,"V2",Datos!$C:$C,AH$3,Datos!$T:$T,$A8))/AH$4</f>
        <v>0.21428571428571427</v>
      </c>
      <c r="AI8" s="78">
        <f>(COUNTIFS(Datos!$S:$S,"V1",Datos!$C:$C,AI$3,Datos!$T:$T,$A8)+COUNTIFS(Datos!$S:$S,"V2",Datos!$C:$C,AI$3,Datos!$T:$T,$A8))/AI$4</f>
        <v>0.26666666666666666</v>
      </c>
      <c r="AJ8" s="78">
        <f>(COUNTIFS(Datos!$S:$S,"V1",Datos!$C:$C,AJ$3,Datos!$T:$T,$A8)+COUNTIFS(Datos!$S:$S,"V2",Datos!$C:$C,AJ$3,Datos!$T:$T,$A8))/AJ$4</f>
        <v>0.33333333333333331</v>
      </c>
      <c r="AK8" s="77"/>
      <c r="AL8" s="77"/>
      <c r="AM8" s="77"/>
      <c r="AN8" s="77"/>
      <c r="AO8" s="78">
        <f>(COUNTIFS(Datos!$S:$S,"V1",Datos!$C:$C,AO$3,Datos!$T:$T,$A8)+COUNTIFS(Datos!$S:$S,"V2",Datos!$C:$C,AO$3,Datos!$T:$T,$A8))/AO$4</f>
        <v>0.6</v>
      </c>
      <c r="AP8" s="78"/>
      <c r="AQ8" s="77"/>
      <c r="AR8" s="77"/>
      <c r="AS8" s="78">
        <f>(COUNTIFS(Datos!$S:$S,"V1",Datos!$C:$C,AS$3,Datos!$T:$T,$A8)+COUNTIFS(Datos!$S:$S,"V2",Datos!$C:$C,AS$3,Datos!$T:$T,$A8))/AS$4</f>
        <v>0.5</v>
      </c>
      <c r="AT8" s="78">
        <f>(COUNTIFS(Datos!$S:$S,"V1",Datos!$C:$C,AT$3,Datos!$T:$T,$A8)+COUNTIFS(Datos!$S:$S,"V2",Datos!$C:$C,AT$3,Datos!$T:$T,$A8))/AT$4</f>
        <v>0.3</v>
      </c>
      <c r="AU8" s="78">
        <f>(COUNTIFS(Datos!$S:$S,"V1",Datos!$C:$C,AU$3,Datos!$T:$T,$A8)+COUNTIFS(Datos!$S:$S,"V2",Datos!$C:$C,AU$3,Datos!$T:$T,$A8))/AU$4</f>
        <v>0</v>
      </c>
      <c r="AV8" s="78">
        <f>(COUNTIFS(Datos!$S:$S,"V1",Datos!$C:$C,AV$3,Datos!$T:$T,$A8)+COUNTIFS(Datos!$S:$S,"V2",Datos!$C:$C,AV$3,Datos!$T:$T,$A8))/AV$4</f>
        <v>0.6</v>
      </c>
      <c r="AW8" s="78">
        <f>(COUNTIFS(Datos!$S:$S,"V1",Datos!$C:$C,AW$3,Datos!$T:$T,$A8)+COUNTIFS(Datos!$S:$S,"V2",Datos!$C:$C,AW$3,Datos!$T:$T,$A8))/AW$4</f>
        <v>0.5</v>
      </c>
      <c r="AX8" s="78">
        <f>(COUNTIFS(Datos!$S:$S,"V1",Datos!$C:$C,AX$3,Datos!$T:$T,$A8)+COUNTIFS(Datos!$S:$S,"V2",Datos!$C:$C,AX$3,Datos!$T:$T,$A8))/AX$4</f>
        <v>0.5</v>
      </c>
      <c r="AY8" s="78">
        <f>(COUNTIFS(Datos!$S:$S,"V1",Datos!$C:$C,AY$3,Datos!$T:$T,$A8)+COUNTIFS(Datos!$S:$S,"V2",Datos!$C:$C,AY$3,Datos!$T:$T,$A8))/AY$4</f>
        <v>0.5</v>
      </c>
      <c r="AZ8" s="78">
        <f>(COUNTIFS(Datos!$S:$S,"V1",Datos!$C:$C,AZ$3,Datos!$T:$T,$A8)+COUNTIFS(Datos!$S:$S,"V2",Datos!$C:$C,AZ$3,Datos!$T:$T,$A8))/AZ$4</f>
        <v>0.5</v>
      </c>
      <c r="BA8" s="78">
        <f>(COUNTIFS(Datos!$S:$S,"V1",Datos!$C:$C,BA$3,Datos!$T:$T,$A8)+COUNTIFS(Datos!$S:$S,"V2",Datos!$C:$C,BA$3,Datos!$T:$T,$A8))/BA$4</f>
        <v>0.4</v>
      </c>
      <c r="BB8" s="78">
        <f>(COUNTIFS(Datos!$S:$S,"V1",Datos!$C:$C,BB$3,Datos!$T:$T,$A8)+COUNTIFS(Datos!$S:$S,"V2",Datos!$C:$C,BB$3,Datos!$T:$T,$A8))/BB$4</f>
        <v>0.3</v>
      </c>
      <c r="BC8" s="78">
        <f>(COUNTIFS(Datos!$S:$S,"V1",Datos!$C:$C,BC$3,Datos!$T:$T,$A8)+COUNTIFS(Datos!$S:$S,"V2",Datos!$C:$C,BC$3,Datos!$T:$T,$A8))/BC$4</f>
        <v>0.1</v>
      </c>
      <c r="BD8" s="78">
        <f>(COUNTIFS(Datos!$S:$S,"V1",Datos!$C:$C,BD$3,Datos!$T:$T,$A8)+COUNTIFS(Datos!$S:$S,"V2",Datos!$C:$C,BD$3,Datos!$T:$T,$A8))/BD$4</f>
        <v>0.5</v>
      </c>
      <c r="BE8" s="78">
        <f>(COUNTIFS(Datos!$S:$S,"V1",Datos!$C:$C,BE$3,Datos!$T:$T,$A8)+COUNTIFS(Datos!$S:$S,"V2",Datos!$C:$C,BE$3,Datos!$T:$T,$A8))/BE$4</f>
        <v>0.3</v>
      </c>
      <c r="BF8" s="78">
        <f>(COUNTIFS(Datos!$S:$S,"V1",Datos!$C:$C,BF$3,Datos!$T:$T,$A8)+COUNTIFS(Datos!$S:$S,"V2",Datos!$C:$C,BF$3,Datos!$T:$T,$A8))/BF$4</f>
        <v>0.3</v>
      </c>
      <c r="BG8" s="78">
        <f>(COUNTIFS(Datos!$S:$S,"V1",Datos!$C:$C,BG$3,Datos!$T:$T,$A8)+COUNTIFS(Datos!$S:$S,"V2",Datos!$C:$C,BG$3,Datos!$T:$T,$A8))/BG$4</f>
        <v>0.4</v>
      </c>
      <c r="BH8" s="78">
        <f>(COUNTIFS(Datos!$S:$S,"V1",Datos!$C:$C,BH$3,Datos!$T:$T,$A8)+COUNTIFS(Datos!$S:$S,"V2",Datos!$C:$C,BH$3,Datos!$T:$T,$A8))/BH$4</f>
        <v>0.5</v>
      </c>
      <c r="BI8" s="78">
        <f>(COUNTIFS(Datos!$S:$S,"V1",Datos!$C:$C,BI$3,Datos!$T:$T,$A8)+COUNTIFS(Datos!$S:$S,"V2",Datos!$C:$C,BI$3,Datos!$T:$T,$A8))/BI$4</f>
        <v>0.25</v>
      </c>
      <c r="BJ8" s="78">
        <f>(COUNTIFS(Datos!$S:$S,"V1",Datos!$C:$C,BJ$3,Datos!$T:$T,$A8)+COUNTIFS(Datos!$S:$S,"V2",Datos!$C:$C,BJ$3,Datos!$T:$T,$A8))/BJ$4</f>
        <v>0.25</v>
      </c>
      <c r="BK8" s="78">
        <f>(COUNTIFS(Datos!$S:$S,"V1",Datos!$C:$C,BK$3,Datos!$T:$T,$A8)+COUNTIFS(Datos!$S:$S,"V2",Datos!$C:$C,BK$3,Datos!$T:$T,$A8))/BK$4</f>
        <v>0.2</v>
      </c>
      <c r="BL8" s="78">
        <f>(COUNTIFS(Datos!$S:$S,"V1",Datos!$C:$C,BL$3,Datos!$T:$T,$A8)+COUNTIFS(Datos!$S:$S,"V2",Datos!$C:$C,BL$3,Datos!$T:$T,$A8))/BL$4</f>
        <v>0</v>
      </c>
      <c r="BM8" s="78"/>
      <c r="BN8" s="78"/>
      <c r="BO8" s="78"/>
      <c r="BP8" s="77"/>
      <c r="BQ8" s="78">
        <f>((COUNTIFS(Datos!$S:$S,"V1",Datos!$D:$D,BQ3,Datos!$T:$T,$A$8)+COUNTIFS(Datos!$S:$S,"V2",Datos!$D:$D,BQ3,Datos!$T:$T,$A$8))/BQ4)</f>
        <v>1</v>
      </c>
      <c r="BR8" s="78">
        <f>((COUNTIFS(Datos!$S:$S,"V1",Datos!$D:$D,BR3,Datos!$T:$T,$A$8)+COUNTIFS(Datos!$S:$S,"V2",Datos!$D:$D,BR3,Datos!$T:$T,$A$8))/BR4)</f>
        <v>0.5</v>
      </c>
      <c r="BS8" s="78">
        <f>((COUNTIFS(Datos!$S:$S,"V1",Datos!$D:$D,BS3,Datos!$T:$T,$A$8)+COUNTIFS(Datos!$S:$S,"V2",Datos!$D:$D,BS3,Datos!$T:$T,$A$8))/BS4)</f>
        <v>0.5</v>
      </c>
      <c r="BT8" s="78">
        <f>((COUNTIFS(Datos!$S:$S,"V1",Datos!$D:$D,BT3,Datos!$T:$T,$A$8)+COUNTIFS(Datos!$S:$S,"V2",Datos!$D:$D,BT3,Datos!$T:$T,$A$8))/BT4)</f>
        <v>0.5</v>
      </c>
      <c r="BU8" s="78"/>
      <c r="BV8" s="78"/>
      <c r="BW8" s="78">
        <f>((COUNTIFS(Datos!$S:$S,"V1",Datos!$D:$D,BW3,Datos!$T:$T,$A$8)+COUNTIFS(Datos!$S:$S,"V2",Datos!$D:$D,BW3,Datos!$T:$T,$A$8))/BW4)</f>
        <v>1</v>
      </c>
      <c r="BX8" s="78">
        <f>((COUNTIFS(Datos!$S:$S,"V1",Datos!$D:$D,BX3,Datos!$T:$T,$A$8)+COUNTIFS(Datos!$S:$S,"V2",Datos!$D:$D,BX3,Datos!$T:$T,$A$8))/BX4)</f>
        <v>1</v>
      </c>
      <c r="BY8" s="78">
        <f>((COUNTIFS(Datos!$S:$S,"V1",Datos!$D:$D,BY3,Datos!$T:$T,$A$8)+COUNTIFS(Datos!$S:$S,"V2",Datos!$D:$D,BY3,Datos!$T:$T,$A$8))/BY4)</f>
        <v>1.5</v>
      </c>
      <c r="BZ8" s="78">
        <f>((COUNTIFS(Datos!$S:$S,"V1",Datos!$D:$D,BZ3,Datos!$T:$T,$A$8)+COUNTIFS(Datos!$S:$S,"V2",Datos!$D:$D,BZ3,Datos!$T:$T,$A$8))/BZ4)</f>
        <v>0.5</v>
      </c>
      <c r="CA8" s="78">
        <f>((COUNTIFS(Datos!$S:$S,"V1",Datos!$D:$D,CA3,Datos!$T:$T,$A$8)+COUNTIFS(Datos!$S:$S,"V2",Datos!$D:$D,CA3,Datos!$T:$T,$A$8))/CA4)</f>
        <v>1</v>
      </c>
      <c r="CB8" s="78">
        <f>((COUNTIFS(Datos!$S:$S,"V1",Datos!$D:$D,CB3,Datos!$T:$T,$A$8)+COUNTIFS(Datos!$S:$S,"V2",Datos!$D:$D,CB3,Datos!$T:$T,$A$8))/CB4)</f>
        <v>0.5</v>
      </c>
      <c r="CC8" s="78">
        <f>((COUNTIFS(Datos!$S:$S,"V1",Datos!$D:$D,CC3,Datos!$T:$T,$A$8)+COUNTIFS(Datos!$S:$S,"V2",Datos!$D:$D,CC3,Datos!$T:$T,$A$8))/CC4)</f>
        <v>1.5</v>
      </c>
      <c r="CD8" s="78">
        <f>((COUNTIFS(Datos!$S:$S,"V1",Datos!$D:$D,CD3,Datos!$T:$T,$A$8)+COUNTIFS(Datos!$S:$S,"V2",Datos!$D:$D,CD3,Datos!$T:$T,$A$8))/CD4)</f>
        <v>0.5</v>
      </c>
      <c r="CE8" s="78">
        <f>((COUNTIFS(Datos!$S:$S,"V1",Datos!$D:$D,CE3,Datos!$T:$T,$A$8)+COUNTIFS(Datos!$S:$S,"V2",Datos!$D:$D,CE3,Datos!$T:$T,$A$8))/CE4)</f>
        <v>0</v>
      </c>
      <c r="CF8" s="78">
        <f>((COUNTIFS(Datos!$S:$S,"V1",Datos!$D:$D,CF3,Datos!$T:$T,$A$8)+COUNTIFS(Datos!$S:$S,"V2",Datos!$D:$D,CF3,Datos!$T:$T,$A$8))/CF4)</f>
        <v>1</v>
      </c>
      <c r="CG8" s="78">
        <f>((COUNTIFS(Datos!$S:$S,"V1",Datos!$D:$D,CG3,Datos!$T:$T,$A$8)+COUNTIFS(Datos!$S:$S,"V2",Datos!$D:$D,CG3,Datos!$T:$T,$A$8))/CG4)</f>
        <v>0.66666666666666663</v>
      </c>
      <c r="CH8" s="78">
        <f>((COUNTIFS(Datos!$S:$S,"V1",Datos!$D:$D,CH3,Datos!$T:$T,$A$8)+COUNTIFS(Datos!$S:$S,"V2",Datos!$D:$D,CH3,Datos!$T:$T,$A$8))/CH4)</f>
        <v>0.33333333333333331</v>
      </c>
      <c r="CI8" s="78">
        <f>((COUNTIFS(Datos!$S:$S,"V1",Datos!$D:$D,CI3,Datos!$T:$T,$A$8)+COUNTIFS(Datos!$S:$S,"V2",Datos!$D:$D,CI3,Datos!$T:$T,$A$8))/CI4)</f>
        <v>1</v>
      </c>
      <c r="CJ8" s="78">
        <f>((COUNTIFS(Datos!$S:$S,"V1",Datos!$D:$D,CJ3,Datos!$T:$T,$A$8)+COUNTIFS(Datos!$S:$S,"V2",Datos!$D:$D,CJ3,Datos!$T:$T,$A$8))/CJ4)</f>
        <v>0.33333333333333331</v>
      </c>
      <c r="CK8" s="78">
        <f>((COUNTIFS(Datos!$S:$S,"V1",Datos!$D:$D,CK3,Datos!$T:$T,$A$8)+COUNTIFS(Datos!$S:$S,"V2",Datos!$D:$D,CK3,Datos!$T:$T,$A$8))/CK4)</f>
        <v>0.33333333333333331</v>
      </c>
      <c r="CL8" s="78">
        <f>((COUNTIFS(Datos!$S:$S,"V1",Datos!$D:$D,CL3,Datos!$T:$T,$A$8)+COUNTIFS(Datos!$S:$S,"V2",Datos!$D:$D,CL3,Datos!$T:$T,$A$8))/CL4)</f>
        <v>0.66666666666666663</v>
      </c>
      <c r="CM8" s="78">
        <f>((COUNTIFS(Datos!$S:$S,"V1",Datos!$D:$D,CM3,Datos!$T:$T,$A$8)+COUNTIFS(Datos!$S:$S,"V2",Datos!$D:$D,CM3,Datos!$T:$T,$A$8))/CM4)</f>
        <v>0.66666666666666663</v>
      </c>
      <c r="CN8" s="78">
        <f>((COUNTIFS(Datos!$S:$S,"V1",Datos!$D:$D,CN3,Datos!$T:$T,$A$8)+COUNTIFS(Datos!$S:$S,"V2",Datos!$D:$D,CN3,Datos!$T:$T,$A$8))/CN4)</f>
        <v>0.33333333333333331</v>
      </c>
      <c r="CO8" s="78"/>
      <c r="CP8" s="78"/>
      <c r="CQ8" s="78" t="e">
        <f>((COUNTIFS(Datos!$S:$S,"V1",Datos!$D:$D,CQ3,Datos!$T:$T,$A$8)+COUNTIFS(Datos!$S:$S,"V2",Datos!$D:$D,CQ3,Datos!$T:$T,$A$8))/CQ4)</f>
        <v>#DIV/0!</v>
      </c>
      <c r="CR8" s="78" t="e">
        <f>((COUNTIFS(Datos!$S:$S,"V1",Datos!$D:$D,CR3,Datos!$T:$T,$A$8)+COUNTIFS(Datos!$S:$S,"V2",Datos!$D:$D,CR3,Datos!$T:$T,$A$8))/CR4)</f>
        <v>#DIV/0!</v>
      </c>
      <c r="CS8" s="78">
        <f>((COUNTIFS(Datos!$S:$S,"V1",Datos!$D:$D,CS3,Datos!$T:$T,$A$8)+COUNTIFS(Datos!$S:$S,"V2",Datos!$D:$D,CS3,Datos!$T:$T,$A$8))/CS4)</f>
        <v>0.33333333333333331</v>
      </c>
      <c r="CT8" s="78">
        <f>((COUNTIFS(Datos!$S:$S,"V1",Datos!$D:$D,CT3,Datos!$T:$T,$A$8)+COUNTIFS(Datos!$S:$S,"V2",Datos!$D:$D,CT3,Datos!$T:$T,$A$8))/CT4)</f>
        <v>0.33333333333333331</v>
      </c>
      <c r="CU8" s="78">
        <f>((COUNTIFS(Datos!$S:$S,"V1",Datos!$D:$D,CU3,Datos!$T:$T,$A$8)+COUNTIFS(Datos!$S:$S,"V2",Datos!$D:$D,CU3,Datos!$T:$T,$A$8))/CU4)</f>
        <v>0</v>
      </c>
      <c r="CV8" s="78">
        <f>((COUNTIFS(Datos!$S:$S,"V1",Datos!$D:$D,CV3,Datos!$T:$T,$A$8)+COUNTIFS(Datos!$S:$S,"V2",Datos!$D:$D,CV3,Datos!$T:$T,$A$8))/CV4)</f>
        <v>0.66666666666666663</v>
      </c>
      <c r="CW8" s="78">
        <f>((COUNTIFS(Datos!$S:$S,"V1",Datos!$D:$D,CW3,Datos!$T:$T,$A$8)+COUNTIFS(Datos!$S:$S,"V2",Datos!$D:$D,CW3,Datos!$T:$T,$A$8))/CW4)</f>
        <v>0</v>
      </c>
      <c r="CX8" s="78">
        <f>((COUNTIFS(Datos!$S:$S,"V1",Datos!$D:$D,CX3,Datos!$T:$T,$A$8)+COUNTIFS(Datos!$S:$S,"V2",Datos!$D:$D,CX3,Datos!$T:$T,$A$8))/CX4)</f>
        <v>0</v>
      </c>
      <c r="CY8" s="78"/>
      <c r="CZ8" s="78"/>
      <c r="DA8" s="78">
        <f>((COUNTIFS(Datos!$S:$S,"V1",Datos!$D:$D,DA3,Datos!$T:$T,$A$8)+COUNTIFS(Datos!$S:$S,"V2",Datos!$D:$D,DA3,Datos!$T:$T,$A$8))/DA4)</f>
        <v>0</v>
      </c>
      <c r="DB8" s="78">
        <f>((COUNTIFS(Datos!$S:$S,"V1",Datos!$D:$D,DB3,Datos!$T:$T,$A$8)+COUNTIFS(Datos!$S:$S,"V2",Datos!$D:$D,DB3,Datos!$T:$T,$A$8))/DB4)</f>
        <v>0.33333333333333331</v>
      </c>
      <c r="DC8" s="78">
        <f>((COUNTIFS(Datos!$S:$S,"V1",Datos!$D:$D,DC3,Datos!$T:$T,$A$8)+COUNTIFS(Datos!$S:$S,"V2",Datos!$D:$D,DC3,Datos!$T:$T,$A$8))/DC4)</f>
        <v>0</v>
      </c>
      <c r="DD8" s="78">
        <f>((COUNTIFS(Datos!$S:$S,"V1",Datos!$D:$D,DD3,Datos!$T:$T,$A$8)+COUNTIFS(Datos!$S:$S,"V2",Datos!$D:$D,DD3,Datos!$T:$T,$A$8))/DD4)</f>
        <v>0</v>
      </c>
      <c r="DE8" s="78">
        <f>((COUNTIFS(Datos!$S:$S,"V1",Datos!$D:$D,DE3,Datos!$T:$T,$A$8)+COUNTIFS(Datos!$S:$S,"V2",Datos!$D:$D,DE3,Datos!$T:$T,$A$8))/DE4)</f>
        <v>1</v>
      </c>
      <c r="DF8" s="78">
        <f>((COUNTIFS(Datos!$S:$S,"V1",Datos!$D:$D,DF3,Datos!$T:$T,$A$8)+COUNTIFS(Datos!$S:$S,"V2",Datos!$D:$D,DF3,Datos!$T:$T,$A$8))/DF4)</f>
        <v>0</v>
      </c>
      <c r="DG8" s="78"/>
      <c r="DH8" s="78"/>
      <c r="DI8" s="78"/>
      <c r="DJ8" s="78"/>
      <c r="DK8" s="78">
        <f>((COUNTIFS(Datos!$S:$S,"V1",Datos!$D:$D,DK3,Datos!$T:$T,$A$8)+COUNTIFS(Datos!$S:$S,"V2",Datos!$D:$D,DK3,Datos!$T:$T,$A$8))/DK4)</f>
        <v>0</v>
      </c>
      <c r="DL8" s="78">
        <f>((COUNTIFS(Datos!$S:$S,"V1",Datos!$D:$D,DL3,Datos!$T:$T,$A$8)+COUNTIFS(Datos!$S:$S,"V2",Datos!$D:$D,DL3,Datos!$T:$T,$A$8))/DL4)</f>
        <v>0.66666666666666663</v>
      </c>
      <c r="DM8" s="78">
        <f>((COUNTIFS(Datos!$S:$S,"V1",Datos!$D:$D,DM3,Datos!$T:$T,$A$8)+COUNTIFS(Datos!$S:$S,"V2",Datos!$D:$D,DM3,Datos!$T:$T,$A$8))/DM4)</f>
        <v>0</v>
      </c>
      <c r="DN8" s="78">
        <f>((COUNTIFS(Datos!$S:$S,"V1",Datos!$D:$D,DN3,Datos!$T:$T,$A$8)+COUNTIFS(Datos!$S:$S,"V2",Datos!$D:$D,DN3,Datos!$T:$T,$A$8))/DN4)</f>
        <v>0</v>
      </c>
      <c r="DO8" s="78">
        <f>((COUNTIFS(Datos!$S:$S,"V1",Datos!$D:$D,DO3,Datos!$T:$T,$A$8)+COUNTIFS(Datos!$S:$S,"V2",Datos!$D:$D,DO3,Datos!$T:$T,$A$8))/DO4)</f>
        <v>0.33333333333333331</v>
      </c>
      <c r="DP8" s="78">
        <f>((COUNTIFS(Datos!$S:$S,"V1",Datos!$D:$D,DP3,Datos!$T:$T,$A$8)+COUNTIFS(Datos!$S:$S,"V2",Datos!$D:$D,DP3,Datos!$T:$T,$A$8))/DP4)</f>
        <v>0</v>
      </c>
      <c r="DQ8" s="78">
        <f>((COUNTIFS(Datos!$S:$S,"V1",Datos!$D:$D,DQ3,Datos!$T:$T,$A$8)+COUNTIFS(Datos!$S:$S,"V2",Datos!$D:$D,DQ3,Datos!$T:$T,$A$8))/DQ4)</f>
        <v>0</v>
      </c>
      <c r="DR8" s="78">
        <f>((COUNTIFS(Datos!$S:$S,"V1",Datos!$D:$D,DR3,Datos!$T:$T,$A$8)+COUNTIFS(Datos!$S:$S,"V2",Datos!$D:$D,DR3,Datos!$T:$T,$A$8))/DR4)</f>
        <v>0</v>
      </c>
      <c r="DS8" s="78">
        <f>((COUNTIFS(Datos!$S:$S,"V1",Datos!$D:$D,DS3,Datos!$T:$T,$A$8)+COUNTIFS(Datos!$S:$S,"V2",Datos!$D:$D,DS3,Datos!$T:$T,$A$8))/DS4)</f>
        <v>0.33333333333333331</v>
      </c>
      <c r="DT8" s="78">
        <f>((COUNTIFS(Datos!$S:$S,"V1",Datos!$D:$D,DT3,Datos!$T:$T,$A$8)+COUNTIFS(Datos!$S:$S,"V2",Datos!$D:$D,DT3,Datos!$T:$T,$A$8))/DT4)</f>
        <v>1</v>
      </c>
      <c r="DU8" s="78">
        <f>((COUNTIFS(Datos!$S:$S,"V1",Datos!$D:$D,DU3,Datos!$T:$T,$A$8)+COUNTIFS(Datos!$S:$S,"V2",Datos!$D:$D,DU3,Datos!$T:$T,$A$8))/DU4)</f>
        <v>0.33333333333333331</v>
      </c>
      <c r="DV8" s="78">
        <f>((COUNTIFS(Datos!$S:$S,"V1",Datos!$D:$D,DV3,Datos!$T:$T,$A$8)+COUNTIFS(Datos!$S:$S,"V2",Datos!$D:$D,DV3,Datos!$T:$T,$A$8))/DV4)</f>
        <v>0.33333333333333331</v>
      </c>
      <c r="DW8" s="78">
        <f>((COUNTIFS(Datos!$S:$S,"V1",Datos!$D:$D,DW3,Datos!$T:$T,$A$8)+COUNTIFS(Datos!$S:$S,"V2",Datos!$D:$D,DW3,Datos!$T:$T,$A$8))/DW4)</f>
        <v>0</v>
      </c>
      <c r="DX8" s="78">
        <f>((COUNTIFS(Datos!$S:$S,"V1",Datos!$D:$D,DX3,Datos!$T:$T,$A$8)+COUNTIFS(Datos!$S:$S,"V2",Datos!$D:$D,DX3,Datos!$T:$T,$A$8))/DX4)</f>
        <v>0.66666666666666663</v>
      </c>
      <c r="DY8" s="78"/>
      <c r="DZ8" s="78">
        <f>((COUNTIFS(Datos!$S:$S,"V1",Datos!$D:$D,DZ3,Datos!$T:$T,$A$8)+COUNTIFS(Datos!$S:$S,"V2",Datos!$D:$D,DZ3,Datos!$T:$T,$A$8))/DZ4)</f>
        <v>0.5</v>
      </c>
      <c r="EA8" s="78">
        <f>((COUNTIFS(Datos!$S:$S,"V1",Datos!$D:$D,EA3,Datos!$T:$T,$A$8)+COUNTIFS(Datos!$S:$S,"V2",Datos!$D:$D,EA3,Datos!$T:$T,$A$8))/EA4)</f>
        <v>1</v>
      </c>
      <c r="EB8" s="78">
        <f>((COUNTIFS(Datos!$S:$S,"V1",Datos!$D:$D,EB3,Datos!$T:$T,$A$8)+COUNTIFS(Datos!$S:$S,"V2",Datos!$D:$D,EB3,Datos!$T:$T,$A$8))/EB4)</f>
        <v>0</v>
      </c>
      <c r="EC8" s="78">
        <f>((COUNTIFS(Datos!$S:$S,"V1",Datos!$D:$D,EC3,Datos!$T:$T,$A$8)+COUNTIFS(Datos!$S:$S,"V2",Datos!$D:$D,EC3,Datos!$T:$T,$A$8))/EC4)</f>
        <v>1</v>
      </c>
      <c r="ED8" s="78">
        <f>((COUNTIFS(Datos!$S:$S,"V1",Datos!$D:$D,ED3,Datos!$T:$T,$A$8)+COUNTIFS(Datos!$S:$S,"V2",Datos!$D:$D,ED3,Datos!$T:$T,$A$8))/ED4)</f>
        <v>0.5</v>
      </c>
      <c r="EE8" s="78">
        <f>((COUNTIFS(Datos!$S:$S,"V1",Datos!$D:$D,EE3,Datos!$T:$T,$A$8)+COUNTIFS(Datos!$S:$S,"V2",Datos!$D:$D,EE3,Datos!$T:$T,$A$8))/EE4)</f>
        <v>0.5</v>
      </c>
      <c r="EF8" s="78">
        <f>((COUNTIFS(Datos!$S:$S,"V1",Datos!$D:$D,EF3,Datos!$T:$T,$A$8)+COUNTIFS(Datos!$S:$S,"V2",Datos!$D:$D,EF3,Datos!$T:$T,$A$8))/EF4)</f>
        <v>0</v>
      </c>
      <c r="EG8" s="78">
        <f>((COUNTIFS(Datos!$S:$S,"V1",Datos!$D:$D,EG3,Datos!$T:$T,$A$8)+COUNTIFS(Datos!$S:$S,"V2",Datos!$D:$D,EG3,Datos!$T:$T,$A$8))/EG4)</f>
        <v>0.5</v>
      </c>
      <c r="EH8" s="78">
        <f>((COUNTIFS(Datos!$S:$S,"V1",Datos!$D:$D,EH3,Datos!$T:$T,$A$8)+COUNTIFS(Datos!$S:$S,"V2",Datos!$D:$D,EH3,Datos!$T:$T,$A$8))/EH4)</f>
        <v>1</v>
      </c>
      <c r="EI8" s="78">
        <f>((COUNTIFS(Datos!$S:$S,"V1",Datos!$D:$D,EI3,Datos!$T:$T,$A$8)+COUNTIFS(Datos!$S:$S,"V2",Datos!$D:$D,EI3,Datos!$T:$T,$A$8))/EI4)</f>
        <v>0.5</v>
      </c>
      <c r="EJ8" s="78">
        <f>((COUNTIFS(Datos!$S:$S,"V1",Datos!$D:$D,EJ3,Datos!$T:$T,$A$8)+COUNTIFS(Datos!$S:$S,"V2",Datos!$D:$D,EJ3,Datos!$T:$T,$A$8))/EJ4)</f>
        <v>0</v>
      </c>
      <c r="EK8" s="78">
        <f>((COUNTIFS(Datos!$S:$S,"V1",Datos!$D:$D,EK3,Datos!$T:$T,$A$8)+COUNTIFS(Datos!$S:$S,"V2",Datos!$D:$D,EK3,Datos!$T:$T,$A$8))/EK4)</f>
        <v>0.5</v>
      </c>
      <c r="EL8" s="78">
        <f>((COUNTIFS(Datos!$S:$S,"V1",Datos!$D:$D,EL3,Datos!$T:$T,$A$8)+COUNTIFS(Datos!$S:$S,"V2",Datos!$D:$D,EL3,Datos!$T:$T,$A$8))/EL4)</f>
        <v>0.5</v>
      </c>
      <c r="EM8" s="78">
        <f>((COUNTIFS(Datos!$S:$S,"V1",Datos!$D:$D,EM3,Datos!$T:$T,$A$8)+COUNTIFS(Datos!$S:$S,"V2",Datos!$D:$D,EM3,Datos!$T:$T,$A$8))/EM4)</f>
        <v>0</v>
      </c>
      <c r="EN8" s="78">
        <f>((COUNTIFS(Datos!$S:$S,"V1",Datos!$D:$D,EN3,Datos!$T:$T,$A$8)+COUNTIFS(Datos!$S:$S,"V2",Datos!$D:$D,EN3,Datos!$T:$T,$A$8))/EN4)</f>
        <v>0.5</v>
      </c>
      <c r="EO8" s="78">
        <f>((COUNTIFS(Datos!$S:$S,"V1",Datos!$D:$D,EO3,Datos!$T:$T,$A$8)+COUNTIFS(Datos!$S:$S,"V2",Datos!$D:$D,EO3,Datos!$T:$T,$A$8))/EO4)</f>
        <v>0</v>
      </c>
      <c r="EP8" s="78">
        <f>((COUNTIFS(Datos!$S:$S,"V1",Datos!$D:$D,EP3,Datos!$T:$T,$A$8)+COUNTIFS(Datos!$S:$S,"V2",Datos!$D:$D,EP3,Datos!$T:$T,$A$8))/EP4)</f>
        <v>0</v>
      </c>
      <c r="EQ8" s="78">
        <f>((COUNTIFS(Datos!$S:$S,"V1",Datos!$D:$D,EQ3,Datos!$T:$T,$A$8)+COUNTIFS(Datos!$S:$S,"V2",Datos!$D:$D,EQ3,Datos!$T:$T,$A$8))/EQ4)</f>
        <v>0</v>
      </c>
      <c r="ER8" s="78">
        <f>((COUNTIFS(Datos!$S:$S,"V1",Datos!$D:$D,ER3,Datos!$T:$T,$A$8)+COUNTIFS(Datos!$S:$S,"V2",Datos!$D:$D,ER3,Datos!$T:$T,$A$8))/ER4)</f>
        <v>0</v>
      </c>
      <c r="ES8" s="78">
        <f>((COUNTIFS(Datos!$S:$S,"V1",Datos!$D:$D,ES3,Datos!$T:$T,$A$8)+COUNTIFS(Datos!$S:$S,"V2",Datos!$D:$D,ES3,Datos!$T:$T,$A$8))/ES4)</f>
        <v>0</v>
      </c>
      <c r="ET8" s="78">
        <f>((COUNTIFS(Datos!$S:$S,"V1",Datos!$D:$D,ET3,Datos!$T:$T,$A$8)+COUNTIFS(Datos!$S:$S,"V2",Datos!$D:$D,ET3,Datos!$T:$T,$A$8))/ET4)</f>
        <v>0.5</v>
      </c>
      <c r="EU8" s="78">
        <f>((COUNTIFS(Datos!$S:$S,"V1",Datos!$D:$D,EU3,Datos!$T:$T,$A$8)+COUNTIFS(Datos!$S:$S,"V2",Datos!$D:$D,EU3,Datos!$T:$T,$A$8))/EU4)</f>
        <v>0</v>
      </c>
      <c r="EV8" s="78">
        <f>((COUNTIFS(Datos!$S:$S,"V1",Datos!$D:$D,EV3,Datos!$T:$T,$A$8)+COUNTIFS(Datos!$S:$S,"V2",Datos!$D:$D,EV3,Datos!$T:$T,$A$8))/EV4)</f>
        <v>1</v>
      </c>
      <c r="EW8" s="78">
        <f>((COUNTIFS(Datos!$S:$S,"V1",Datos!$D:$D,EW3,Datos!$T:$T,$A$8)+COUNTIFS(Datos!$S:$S,"V2",Datos!$D:$D,EW3,Datos!$T:$T,$A$8))/EW4)</f>
        <v>0.5</v>
      </c>
      <c r="EX8" s="78">
        <f>((COUNTIFS(Datos!$S:$S,"V1",Datos!$D:$D,EX3,Datos!$T:$T,$A$8)+COUNTIFS(Datos!$S:$S,"V2",Datos!$D:$D,EX3,Datos!$T:$T,$A$8))/EX4)</f>
        <v>1</v>
      </c>
      <c r="EY8" s="78">
        <f>((COUNTIFS(Datos!$S:$S,"V1",Datos!$D:$D,EY3,Datos!$T:$T,$A$8)+COUNTIFS(Datos!$S:$S,"V2",Datos!$D:$D,EY3,Datos!$T:$T,$A$8))/EY4)</f>
        <v>1</v>
      </c>
      <c r="EZ8" s="78">
        <f>((COUNTIFS(Datos!$S:$S,"V1",Datos!$D:$D,EZ3,Datos!$T:$T,$A$8)+COUNTIFS(Datos!$S:$S,"V2",Datos!$D:$D,EZ3,Datos!$T:$T,$A$8))/EZ4)</f>
        <v>1</v>
      </c>
      <c r="FA8" s="78">
        <f>((COUNTIFS(Datos!$S:$S,"V1",Datos!$D:$D,FA3,Datos!$T:$T,$A$8)+COUNTIFS(Datos!$S:$S,"V2",Datos!$D:$D,FA3,Datos!$T:$T,$A$8))/FA4)</f>
        <v>0.5</v>
      </c>
      <c r="FB8" s="78">
        <f>((COUNTIFS(Datos!$S:$S,"V1",Datos!$D:$D,FB3,Datos!$T:$T,$A$8)+COUNTIFS(Datos!$S:$S,"V2",Datos!$D:$D,FB3,Datos!$T:$T,$A$8))/FB4)</f>
        <v>0</v>
      </c>
      <c r="FC8" s="78">
        <f>((COUNTIFS(Datos!$S:$S,"V1",Datos!$D:$D,FC3,Datos!$T:$T,$A$8)+COUNTIFS(Datos!$S:$S,"V2",Datos!$D:$D,FC3,Datos!$T:$T,$A$8))/FC4)</f>
        <v>0</v>
      </c>
      <c r="FD8" s="78">
        <f>((COUNTIFS(Datos!$S:$S,"V1",Datos!$D:$D,FD3,Datos!$T:$T,$A$8)+COUNTIFS(Datos!$S:$S,"V2",Datos!$D:$D,FD3,Datos!$T:$T,$A$8))/FD4)</f>
        <v>0.5</v>
      </c>
      <c r="FE8" s="78">
        <f>((COUNTIFS(Datos!$S:$S,"V1",Datos!$D:$D,FE3,Datos!$T:$T,$A$8)+COUNTIFS(Datos!$S:$S,"V2",Datos!$D:$D,FE3,Datos!$T:$T,$A$8))/FE4)</f>
        <v>0.5</v>
      </c>
      <c r="FF8" s="78">
        <f>((COUNTIFS(Datos!$S:$S,"V1",Datos!$D:$D,FF3,Datos!$T:$T,$A$8)+COUNTIFS(Datos!$S:$S,"V2",Datos!$D:$D,FF3,Datos!$T:$T,$A$8))/FF4)</f>
        <v>0</v>
      </c>
      <c r="FG8" s="78">
        <f>((COUNTIFS(Datos!$S:$S,"V1",Datos!$D:$D,FG3,Datos!$T:$T,$A$8)+COUNTIFS(Datos!$S:$S,"V2",Datos!$D:$D,FG3,Datos!$T:$T,$A$8))/FG4)</f>
        <v>1</v>
      </c>
      <c r="FH8" s="78">
        <f>((COUNTIFS(Datos!$S:$S,"V1",Datos!$D:$D,FH3,Datos!$T:$T,$A$8)+COUNTIFS(Datos!$S:$S,"V2",Datos!$D:$D,FH3,Datos!$T:$T,$A$8))/FH4)</f>
        <v>0.5</v>
      </c>
      <c r="FI8" s="78">
        <f>((COUNTIFS(Datos!$S:$S,"V1",Datos!$D:$D,FI3,Datos!$T:$T,$A$8)+COUNTIFS(Datos!$S:$S,"V2",Datos!$D:$D,FI3,Datos!$T:$T,$A$8))/FI4)</f>
        <v>0</v>
      </c>
      <c r="FJ8" s="78">
        <f>((COUNTIFS(Datos!$S:$S,"V1",Datos!$D:$D,FJ3,Datos!$T:$T,$A$8)+COUNTIFS(Datos!$S:$S,"V2",Datos!$D:$D,FJ3,Datos!$T:$T,$A$8))/FJ4)</f>
        <v>0.5</v>
      </c>
      <c r="FK8" s="78">
        <f>((COUNTIFS(Datos!$S:$S,"V1",Datos!$D:$D,FK3,Datos!$T:$T,$A$8)+COUNTIFS(Datos!$S:$S,"V2",Datos!$D:$D,FK3,Datos!$T:$T,$A$8))/FK4)</f>
        <v>0.5</v>
      </c>
      <c r="FL8" s="78">
        <f>((COUNTIFS(Datos!$S:$S,"V1",Datos!$D:$D,FL3,Datos!$T:$T,$A$8)+COUNTIFS(Datos!$S:$S,"V2",Datos!$D:$D,FL3,Datos!$T:$T,$A$8))/FL4)</f>
        <v>0</v>
      </c>
      <c r="FM8" s="78">
        <f>((COUNTIFS(Datos!$S:$S,"V1",Datos!$D:$D,FM3,Datos!$T:$T,$A$8)+COUNTIFS(Datos!$S:$S,"V2",Datos!$D:$D,FM3,Datos!$T:$T,$A$8))/FM4)</f>
        <v>1.5</v>
      </c>
      <c r="FN8" s="78"/>
      <c r="FO8" s="78"/>
      <c r="FP8" s="78"/>
      <c r="FQ8" s="78">
        <f>((COUNTIFS(Datos!$S:$S,"V1",Datos!$D:$D,FQ3,Datos!$T:$T,$A$8)+COUNTIFS(Datos!$S:$S,"V2",Datos!$D:$D,FQ3,Datos!$T:$T,$A$8))/FQ4)</f>
        <v>0.5</v>
      </c>
      <c r="FR8" s="78">
        <f>((COUNTIFS(Datos!$S:$S,"V1",Datos!$D:$D,FR3,Datos!$T:$T,$A$8)+COUNTIFS(Datos!$S:$S,"V2",Datos!$D:$D,FR3,Datos!$T:$T,$A$8))/FR4)</f>
        <v>0.5</v>
      </c>
      <c r="FS8" s="78">
        <f>((COUNTIFS(Datos!$S:$S,"V1",Datos!$D:$D,FS3,Datos!$T:$T,$A$8)+COUNTIFS(Datos!$S:$S,"V2",Datos!$D:$D,FS3,Datos!$T:$T,$A$8))/FS4)</f>
        <v>0</v>
      </c>
      <c r="FT8" s="78">
        <f>((COUNTIFS(Datos!$S:$S,"V1",Datos!$D:$D,FT3,Datos!$T:$T,$A$8)+COUNTIFS(Datos!$S:$S,"V2",Datos!$D:$D,FT3,Datos!$T:$T,$A$8))/FT4)</f>
        <v>0.5</v>
      </c>
      <c r="FU8" s="78">
        <f>((COUNTIFS(Datos!$S:$S,"V1",Datos!$D:$D,FU3,Datos!$T:$T,$A$8)+COUNTIFS(Datos!$S:$S,"V2",Datos!$D:$D,FU3,Datos!$T:$T,$A$8))/FU4)</f>
        <v>0.5</v>
      </c>
      <c r="FV8" s="78">
        <f>((COUNTIFS(Datos!$S:$S,"V1",Datos!$D:$D,FV3,Datos!$T:$T,$A$8)+COUNTIFS(Datos!$S:$S,"V2",Datos!$D:$D,FV3,Datos!$T:$T,$A$8))/FV4)</f>
        <v>1</v>
      </c>
      <c r="FW8" s="78">
        <f>((COUNTIFS(Datos!$S:$S,"V1",Datos!$D:$D,FW3,Datos!$T:$T,$A$8)+COUNTIFS(Datos!$S:$S,"V2",Datos!$D:$D,FW3,Datos!$T:$T,$A$8))/FW4)</f>
        <v>0</v>
      </c>
      <c r="FX8" s="78">
        <f>((COUNTIFS(Datos!$S:$S,"V1",Datos!$D:$D,FX3,Datos!$T:$T,$A$8)+COUNTIFS(Datos!$S:$S,"V2",Datos!$D:$D,FX3,Datos!$T:$T,$A$8))/FX4)</f>
        <v>0</v>
      </c>
      <c r="FY8" s="78">
        <f>((COUNTIFS(Datos!$S:$S,"V1",Datos!$D:$D,FY3,Datos!$T:$T,$A$8)+COUNTIFS(Datos!$S:$S,"V2",Datos!$D:$D,FY3,Datos!$T:$T,$A$8))/FY4)</f>
        <v>0.5</v>
      </c>
      <c r="FZ8" s="78">
        <f>((COUNTIFS(Datos!$S:$S,"V1",Datos!$D:$D,FZ3,Datos!$T:$T,$A$8)+COUNTIFS(Datos!$S:$S,"V2",Datos!$D:$D,FZ3,Datos!$T:$T,$A$8))/FZ4)</f>
        <v>0</v>
      </c>
      <c r="GA8" s="78">
        <f>((COUNTIFS(Datos!$S:$S,"V1",Datos!$D:$D,GA3,Datos!$T:$T,$A$8)+COUNTIFS(Datos!$S:$S,"V2",Datos!$D:$D,GA3,Datos!$T:$T,$A$8))/GA4)</f>
        <v>0</v>
      </c>
      <c r="GB8" s="78">
        <f>((COUNTIFS(Datos!$S:$S,"V1",Datos!$D:$D,GB3,Datos!$T:$T,$A$8)+COUNTIFS(Datos!$S:$S,"V2",Datos!$D:$D,GB3,Datos!$T:$T,$A$8))/GB4)</f>
        <v>1</v>
      </c>
      <c r="GC8" s="78">
        <f>((COUNTIFS(Datos!$S:$S,"V1",Datos!$D:$D,GC3,Datos!$T:$T,$A$8)+COUNTIFS(Datos!$S:$S,"V2",Datos!$D:$D,GC3,Datos!$T:$T,$A$8))/GC4)</f>
        <v>0</v>
      </c>
      <c r="GD8" s="78">
        <f>((COUNTIFS(Datos!$S:$S,"V1",Datos!$D:$D,GD3,Datos!$T:$T,$A$8)+COUNTIFS(Datos!$S:$S,"V2",Datos!$D:$D,GD3,Datos!$T:$T,$A$8))/GD4)</f>
        <v>0</v>
      </c>
      <c r="GE8" s="78">
        <f>((COUNTIFS(Datos!$S:$S,"V1",Datos!$D:$D,GE3,Datos!$T:$T,$A$8)+COUNTIFS(Datos!$S:$S,"V2",Datos!$D:$D,GE3,Datos!$T:$T,$A$8))/GE4)</f>
        <v>0.5</v>
      </c>
      <c r="GF8" s="78">
        <f>((COUNTIFS(Datos!$S:$S,"V1",Datos!$D:$D,GF3,Datos!$T:$T,$A$8)+COUNTIFS(Datos!$S:$S,"V2",Datos!$D:$D,GF3,Datos!$T:$T,$A$8))/GF4)</f>
        <v>0</v>
      </c>
      <c r="GG8" s="78">
        <f>((COUNTIFS(Datos!$S:$S,"V1",Datos!$D:$D,GG3,Datos!$T:$T,$A$8)+COUNTIFS(Datos!$S:$S,"V2",Datos!$D:$D,GG3,Datos!$T:$T,$A$8))/GG4)</f>
        <v>0</v>
      </c>
      <c r="GH8" s="78">
        <f>((COUNTIFS(Datos!$S:$S,"V1",Datos!$D:$D,GH3,Datos!$T:$T,$A$8)+COUNTIFS(Datos!$S:$S,"V2",Datos!$D:$D,GH3,Datos!$T:$T,$A$8))/GH4)</f>
        <v>0.5</v>
      </c>
      <c r="GI8" s="78">
        <f>((COUNTIFS(Datos!$S:$S,"V1",Datos!$D:$D,GI3,Datos!$T:$T,$A$8)+COUNTIFS(Datos!$S:$S,"V2",Datos!$D:$D,GI3,Datos!$T:$T,$A$8))/GI4)</f>
        <v>1</v>
      </c>
      <c r="GJ8" s="78">
        <f>((COUNTIFS(Datos!$S:$S,"V1",Datos!$D:$D,GJ3,Datos!$T:$T,$A$8)+COUNTIFS(Datos!$S:$S,"V2",Datos!$D:$D,GJ3,Datos!$T:$T,$A$8))/GJ4)</f>
        <v>0</v>
      </c>
      <c r="GK8" s="78">
        <f>((COUNTIFS(Datos!$S:$S,"V1",Datos!$D:$D,GK3,Datos!$T:$T,$A$8)+COUNTIFS(Datos!$S:$S,"V2",Datos!$D:$D,GK3,Datos!$T:$T,$A$8))/GK4)</f>
        <v>1</v>
      </c>
      <c r="GL8" s="78">
        <f>((COUNTIFS(Datos!$S:$S,"V1",Datos!$D:$D,GL3,Datos!$T:$T,$A$8)+COUNTIFS(Datos!$S:$S,"V2",Datos!$D:$D,GL3,Datos!$T:$T,$A$8))/GL4)</f>
        <v>0</v>
      </c>
      <c r="GM8" s="78">
        <f>((COUNTIFS(Datos!$S:$S,"V1",Datos!$D:$D,GM3,Datos!$T:$T,$A$8)+COUNTIFS(Datos!$S:$S,"V2",Datos!$D:$D,GM3,Datos!$T:$T,$A$8))/GM4)</f>
        <v>0.5</v>
      </c>
      <c r="GN8" s="78">
        <f>((COUNTIFS(Datos!$S:$S,"V1",Datos!$D:$D,GN3,Datos!$T:$T,$A$8)+COUNTIFS(Datos!$S:$S,"V2",Datos!$D:$D,GN3,Datos!$T:$T,$A$8))/GN4)</f>
        <v>0</v>
      </c>
      <c r="GO8" s="78">
        <f>((COUNTIFS(Datos!$S:$S,"V1",Datos!$D:$D,GO3,Datos!$T:$T,$A$8)+COUNTIFS(Datos!$S:$S,"V2",Datos!$D:$D,GO3,Datos!$T:$T,$A$8))/GO4)</f>
        <v>0.5</v>
      </c>
      <c r="GP8" s="78">
        <f>((COUNTIFS(Datos!$S:$S,"V1",Datos!$D:$D,GP3,Datos!$T:$T,$A$8)+COUNTIFS(Datos!$S:$S,"V2",Datos!$D:$D,GP3,Datos!$T:$T,$A$8))/GP4)</f>
        <v>0</v>
      </c>
      <c r="GQ8" s="78">
        <f>((COUNTIFS(Datos!$S:$S,"V1",Datos!$D:$D,GQ3,Datos!$T:$T,$A$8)+COUNTIFS(Datos!$S:$S,"V2",Datos!$D:$D,GQ3,Datos!$T:$T,$A$8))/GQ4)</f>
        <v>0.5</v>
      </c>
      <c r="GR8" s="78">
        <f>((COUNTIFS(Datos!$S:$S,"V1",Datos!$D:$D,GR3,Datos!$T:$T,$A$8)+COUNTIFS(Datos!$S:$S,"V2",Datos!$D:$D,GR3,Datos!$T:$T,$A$8))/GR4)</f>
        <v>0.5</v>
      </c>
      <c r="GS8" s="78">
        <f>((COUNTIFS(Datos!$S:$S,"V1",Datos!$D:$D,GS3,Datos!$T:$T,$A$8)+COUNTIFS(Datos!$S:$S,"V2",Datos!$D:$D,GS3,Datos!$T:$T,$A$8))/GS4)</f>
        <v>0</v>
      </c>
      <c r="GT8" s="78">
        <f>((COUNTIFS(Datos!$S:$S,"V1",Datos!$D:$D,GT3,Datos!$T:$T,$A$8)+COUNTIFS(Datos!$S:$S,"V2",Datos!$D:$D,GT3,Datos!$T:$T,$A$8))/GT4)</f>
        <v>1</v>
      </c>
      <c r="GU8" s="78">
        <f>((COUNTIFS(Datos!$S:$S,"V1",Datos!$D:$D,GU3,Datos!$T:$T,$A$8)+COUNTIFS(Datos!$S:$S,"V2",Datos!$D:$D,GU3,Datos!$T:$T,$A$8))/GU4)</f>
        <v>0</v>
      </c>
      <c r="GV8" s="78">
        <f>((COUNTIFS(Datos!$S:$S,"V1",Datos!$D:$D,GV3,Datos!$T:$T,$A$8)+COUNTIFS(Datos!$S:$S,"V2",Datos!$D:$D,GV3,Datos!$T:$T,$A$8))/GV4)</f>
        <v>0</v>
      </c>
      <c r="GW8" s="78">
        <f>((COUNTIFS(Datos!$S:$S,"V1",Datos!$D:$D,GW3,Datos!$T:$T,$A$8)+COUNTIFS(Datos!$S:$S,"V2",Datos!$D:$D,GW3,Datos!$T:$T,$A$8))/GW4)</f>
        <v>0</v>
      </c>
      <c r="GX8" s="78">
        <f>((COUNTIFS(Datos!$S:$S,"V1",Datos!$D:$D,GX3,Datos!$T:$T,$A$8)+COUNTIFS(Datos!$S:$S,"V2",Datos!$D:$D,GX3,Datos!$T:$T,$A$8))/GX4)</f>
        <v>0</v>
      </c>
      <c r="GY8" s="78">
        <f>((COUNTIFS(Datos!$S:$S,"V1",Datos!$D:$D,GY3,Datos!$T:$T,$A$8)+COUNTIFS(Datos!$S:$S,"V2",Datos!$D:$D,GY3,Datos!$T:$T,$A$8))/GY4)</f>
        <v>0.5</v>
      </c>
      <c r="GZ8" s="78">
        <f>((COUNTIFS(Datos!$S:$S,"V1",Datos!$D:$D,GZ3,Datos!$T:$T,$A$8)+COUNTIFS(Datos!$S:$S,"V2",Datos!$D:$D,GZ3,Datos!$T:$T,$A$8))/GZ4)</f>
        <v>0.5</v>
      </c>
      <c r="HA8" s="78">
        <f>((COUNTIFS(Datos!$S:$S,"V1",Datos!$D:$D,HA3,Datos!$T:$T,$A$8)+COUNTIFS(Datos!$S:$S,"V2",Datos!$D:$D,HA3,Datos!$T:$T,$A$8))/HA4)</f>
        <v>1</v>
      </c>
      <c r="HB8" s="78">
        <f>((COUNTIFS(Datos!$S:$S,"V1",Datos!$D:$D,HB3,Datos!$T:$T,$A$8)+COUNTIFS(Datos!$S:$S,"V2",Datos!$D:$D,HB3,Datos!$T:$T,$A$8))/HB4)</f>
        <v>0</v>
      </c>
      <c r="HC8" s="78">
        <f>((COUNTIFS(Datos!$S:$S,"V1",Datos!$D:$D,HC3,Datos!$T:$T,$A$8)+COUNTIFS(Datos!$S:$S,"V2",Datos!$D:$D,HC3,Datos!$T:$T,$A$8))/HC4)</f>
        <v>1.5</v>
      </c>
      <c r="HD8" s="78">
        <f>((COUNTIFS(Datos!$S:$S,"V1",Datos!$D:$D,HD3,Datos!$T:$T,$A$8)+COUNTIFS(Datos!$S:$S,"V2",Datos!$D:$D,HD3,Datos!$T:$T,$A$8))/HD4)</f>
        <v>0</v>
      </c>
      <c r="HE8" s="78"/>
      <c r="HF8" s="78"/>
      <c r="HG8" s="78"/>
      <c r="HH8" s="78"/>
      <c r="HI8" s="78"/>
      <c r="HJ8" s="78">
        <f>((COUNTIFS(Datos!$S:$S,"V1",Datos!$D:$D,HJ3,Datos!$T:$T,$A$8)+COUNTIFS(Datos!$S:$S,"V2",Datos!$D:$D,HJ3,Datos!$T:$T,$A$8))/HJ4)</f>
        <v>0.5</v>
      </c>
      <c r="HK8" s="78">
        <f>((COUNTIFS(Datos!$S:$S,"V1",Datos!$D:$D,HK3,Datos!$T:$T,$A$8)+COUNTIFS(Datos!$S:$S,"V2",Datos!$D:$D,HK3,Datos!$T:$T,$A$8))/HK4)</f>
        <v>0</v>
      </c>
      <c r="HL8" s="78"/>
      <c r="HM8" s="78">
        <f>((COUNTIFS(Datos!$S:$S,"V1",Datos!$D:$D,HM3,Datos!$T:$T,$A$8)+COUNTIFS(Datos!$S:$S,"V2",Datos!$D:$D,HM3,Datos!$T:$T,$A$8))/HM4)</f>
        <v>0</v>
      </c>
      <c r="HN8" s="78">
        <f>((COUNTIFS(Datos!$S:$S,"V1",Datos!$D:$D,HN3,Datos!$T:$T,$A$8)+COUNTIFS(Datos!$S:$S,"V2",Datos!$D:$D,HN3,Datos!$T:$T,$A$8))/HN4)</f>
        <v>1</v>
      </c>
      <c r="HO8" s="78">
        <f>((COUNTIFS(Datos!$S:$S,"V1",Datos!$D:$D,HO3,Datos!$T:$T,$A$8)+COUNTIFS(Datos!$S:$S,"V2",Datos!$D:$D,HO3,Datos!$T:$T,$A$8))/HO4)</f>
        <v>0</v>
      </c>
      <c r="HP8" s="78">
        <f>((COUNTIFS(Datos!$S:$S,"V1",Datos!$D:$D,HP3,Datos!$T:$T,$A$8)+COUNTIFS(Datos!$S:$S,"V2",Datos!$D:$D,HP3,Datos!$T:$T,$A$8))/HP4)</f>
        <v>0</v>
      </c>
      <c r="HQ8" s="78">
        <f>((COUNTIFS(Datos!$S:$S,"V1",Datos!$D:$D,HQ3,Datos!$T:$T,$A$8)+COUNTIFS(Datos!$S:$S,"V2",Datos!$D:$D,HQ3,Datos!$T:$T,$A$8))/HQ4)</f>
        <v>0.5</v>
      </c>
      <c r="HR8" s="78">
        <f>((COUNTIFS(Datos!$S:$S,"V1",Datos!$D:$D,HR3,Datos!$T:$T,$A$8)+COUNTIFS(Datos!$S:$S,"V2",Datos!$D:$D,HR3,Datos!$T:$T,$A$8))/HR4)</f>
        <v>0</v>
      </c>
      <c r="HS8" s="78">
        <f>((COUNTIFS(Datos!$S:$S,"V1",Datos!$D:$D,HS3,Datos!$T:$T,$A$8)+COUNTIFS(Datos!$S:$S,"V2",Datos!$D:$D,HS3,Datos!$T:$T,$A$8))/HS4)</f>
        <v>0.5</v>
      </c>
      <c r="HT8" s="78">
        <f>((COUNTIFS(Datos!$S:$S,"V1",Datos!$D:$D,HT3,Datos!$T:$T,$A$8)+COUNTIFS(Datos!$S:$S,"V2",Datos!$D:$D,HT3,Datos!$T:$T,$A$8))/HT4)</f>
        <v>0</v>
      </c>
      <c r="HU8" s="78">
        <f>((COUNTIFS(Datos!$S:$S,"V1",Datos!$D:$D,HU3,Datos!$T:$T,$A$8)+COUNTIFS(Datos!$S:$S,"V2",Datos!$D:$D,HU3,Datos!$T:$T,$A$8))/HU4)</f>
        <v>0</v>
      </c>
      <c r="HV8" s="78">
        <f>((COUNTIFS(Datos!$S:$S,"V1",Datos!$D:$D,HV3,Datos!$T:$T,$A$8)+COUNTIFS(Datos!$S:$S,"V2",Datos!$D:$D,HV3,Datos!$T:$T,$A$8))/HV4)</f>
        <v>0</v>
      </c>
      <c r="HW8" s="78">
        <f>((COUNTIFS(Datos!$S:$S,"V1",Datos!$D:$D,HW3,Datos!$T:$T,$A$8)+COUNTIFS(Datos!$S:$S,"V2",Datos!$D:$D,HW3,Datos!$T:$T,$A$8))/HW4)</f>
        <v>0</v>
      </c>
      <c r="HX8" s="78">
        <f>((COUNTIFS(Datos!$S:$S,"V1",Datos!$D:$D,HX3,Datos!$T:$T,$A$8)+COUNTIFS(Datos!$S:$S,"V2",Datos!$D:$D,HX3,Datos!$T:$T,$A$8))/HX4)</f>
        <v>0</v>
      </c>
      <c r="HY8" s="78"/>
      <c r="HZ8" s="78"/>
      <c r="IA8" s="78"/>
      <c r="IB8" s="78"/>
      <c r="IC8" s="78"/>
      <c r="ID8" s="78"/>
      <c r="IE8" s="78"/>
      <c r="IF8" s="78"/>
      <c r="IG8" s="78"/>
      <c r="IH8" s="78"/>
      <c r="II8" s="78"/>
      <c r="IJ8" s="78"/>
      <c r="IK8" s="78"/>
      <c r="IL8" s="78"/>
      <c r="IM8" s="78"/>
      <c r="IN8" s="78"/>
      <c r="IO8" s="78"/>
    </row>
    <row r="9" spans="1:249" s="12" customFormat="1" ht="16.5" customHeight="1" x14ac:dyDescent="0.25">
      <c r="A9" s="37" t="s">
        <v>25</v>
      </c>
      <c r="B9" s="74"/>
      <c r="C9" s="74" t="s">
        <v>774</v>
      </c>
      <c r="D9" s="77">
        <f>((COUNTIFS(Datos!$S:$S,"V1",Datos!$B:$B,D$2,Datos!$T:$T,$A9)+COUNTIFS(Datos!$S:$S,"V2",Datos!$B:$B,D$2,Datos!$T:$T,$A9))/D$4)</f>
        <v>0.44444444444444442</v>
      </c>
      <c r="E9" s="77">
        <f>((COUNTIFS(Datos!$S:$S,"V1",Datos!$B:$B,E$2,Datos!$T:$T,$A9)+COUNTIFS(Datos!$S:$S,"V2",Datos!$B:$B,E$2,Datos!$T:$T,$A9))/E$4)</f>
        <v>0.27272727272727271</v>
      </c>
      <c r="F9" s="77">
        <f>((COUNTIFS(Datos!$S:$S,"V1",Datos!$B:$B,F$2,Datos!$T:$T,$A9)+COUNTIFS(Datos!$S:$S,"V2",Datos!$B:$B,F$2,Datos!$T:$T,$A9))/F$4)</f>
        <v>0.45454545454545453</v>
      </c>
      <c r="G9" s="77">
        <f>((COUNTIFS(Datos!$S:$S,"V1",Datos!$B:$B,G$2,Datos!$T:$T,$A9)+COUNTIFS(Datos!$S:$S,"V2",Datos!$B:$B,G$2,Datos!$T:$T,$A9))/G$4)</f>
        <v>0.25</v>
      </c>
      <c r="H9" s="77">
        <f>((COUNTIFS(Datos!$S:$S,"V1",Datos!$B:$B,H$2,Datos!$T:$T,$A9)+COUNTIFS(Datos!$S:$S,"V2",Datos!$B:$B,H$2,Datos!$T:$T,$A9))/H$4)</f>
        <v>0.2</v>
      </c>
      <c r="I9" s="77">
        <f>((COUNTIFS(Datos!$S:$S,"V1",Datos!$B:$B,I$2,Datos!$T:$T,$A9)+COUNTIFS(Datos!$S:$S,"V2",Datos!$B:$B,I$2,Datos!$T:$T,$A9))/I$4)</f>
        <v>0.8</v>
      </c>
      <c r="J9" s="77">
        <f>((COUNTIFS(Datos!$S:$S,"V1",Datos!$B:$B,J$2,Datos!$T:$T,$A9)+COUNTIFS(Datos!$S:$S,"V2",Datos!$B:$B,J$2,Datos!$T:$T,$A9))/J$4)</f>
        <v>0.375</v>
      </c>
      <c r="K9" s="77">
        <f>((COUNTIFS(Datos!$S:$S,"V1",Datos!$B:$B,K$2,Datos!$T:$T,$A9)+COUNTIFS(Datos!$S:$S,"V2",Datos!$B:$B,K$2,Datos!$T:$T,$A9))/K$4)</f>
        <v>0.47058823529411764</v>
      </c>
      <c r="L9" s="77">
        <f>((COUNTIFS(Datos!$S:$S,"V1",Datos!$B:$B,L$2,Datos!$T:$T,$A9)+COUNTIFS(Datos!$S:$S,"V2",Datos!$B:$B,L$2,Datos!$T:$T,$A9))/L$4)</f>
        <v>0.44</v>
      </c>
      <c r="M9" s="77">
        <f>((COUNTIFS(Datos!$S:$S,"V1",Datos!$B:$B,M$2,Datos!$T:$T,$A9)+COUNTIFS(Datos!$S:$S,"V2",Datos!$B:$B,M$2,Datos!$T:$T,$A9))/M$4)</f>
        <v>0.4642857142857143</v>
      </c>
      <c r="N9" s="77">
        <f>((COUNTIFS(Datos!$S:$S,"V1",Datos!$B:$B,N$2,Datos!$T:$T,$A9)+COUNTIFS(Datos!$S:$S,"V2",Datos!$B:$B,N$2,Datos!$T:$T,$A9))/N$4)</f>
        <v>0</v>
      </c>
      <c r="O9" s="77"/>
      <c r="P9" s="77"/>
      <c r="Q9" s="77"/>
      <c r="R9" s="77"/>
      <c r="S9" s="77"/>
      <c r="T9" s="77"/>
      <c r="U9" s="77"/>
      <c r="V9" s="78">
        <f>(COUNTIFS(Datos!$S:$S,"V1",Datos!$C:$C,$V$3,Datos!$T:$T,A9)+COUNTIFS(Datos!$S:$S,"V2",Datos!$C:$C,$V$3,Datos!$T:$T,A9))/$V$4</f>
        <v>0.125</v>
      </c>
      <c r="W9" s="78"/>
      <c r="X9" s="78">
        <f>(COUNTIFS(Datos!$S:$S,"V1",Datos!$C:$C,$X$3,Datos!$T:$T,A9)+COUNTIFS(Datos!$S:$S,"V2",Datos!$C:$C,$X$3,Datos!$T:$T,A9))/$X$4</f>
        <v>0.7</v>
      </c>
      <c r="Y9" s="78"/>
      <c r="Z9" s="78">
        <f>(COUNTIFS(Datos!$S:$S,"V1",Datos!$C:$C,$Z$3,Datos!$T:$T,A9)+COUNTIFS(Datos!$S:$S,"V2",Datos!$C:$C,$Z$3,Datos!$T:$T,A9))/$Z$4</f>
        <v>0.3</v>
      </c>
      <c r="AA9" s="78">
        <f>(COUNTIFS(Datos!$S:$S,"V1",Datos!$C:$C,$AA$3,Datos!$T:$T,A9)+COUNTIFS(Datos!$S:$S,"V2",Datos!$C:$C,$AA$3,Datos!$T:$T,A9))/$AA$4</f>
        <v>0.14285714285714285</v>
      </c>
      <c r="AB9" s="78">
        <f>(COUNTIFS(Datos!$S:$S,"V1",Datos!$C:$C,$AB$3,Datos!$T:$T,A9)+COUNTIFS(Datos!$S:$S,"V2",Datos!$C:$C,$AB$3,Datos!$T:$T,A9))/$AB$4</f>
        <v>0.44444444444444442</v>
      </c>
      <c r="AC9" s="78"/>
      <c r="AD9" s="78">
        <f>(COUNTIFS(Datos!$S:$S,"V1",Datos!$C:$C,$AD$3,Datos!$T:$T,A9)+COUNTIFS(Datos!$S:$S,"V2",Datos!$C:$C,$AD$3,Datos!$T:$T,A9))/$AD$4</f>
        <v>0.22222222222222221</v>
      </c>
      <c r="AE9" s="78">
        <f>(COUNTIFS(Datos!$S:$S,"V1",Datos!$C:$C,$AE$3,Datos!$T:$T,A9)+COUNTIFS(Datos!$S:$S,"V2",Datos!$C:$C,$AE$3,Datos!$T:$T,A9))/$AE$4</f>
        <v>0.55555555555555558</v>
      </c>
      <c r="AF9" s="78">
        <f>(COUNTIFS(Datos!$S:$S,"V1",Datos!$C:$C,$AF$3,Datos!$T:$T,A9)+COUNTIFS(Datos!$S:$S,"V2",Datos!$C:$C,$AF$3,Datos!$T:$T,A9))/$AF$4</f>
        <v>0.53333333333333333</v>
      </c>
      <c r="AG9" s="78">
        <f>(COUNTIFS(Datos!$S:$S,"V1",Datos!$C:$C,AG$3,Datos!$T:$T,$A9)+COUNTIFS(Datos!$S:$S,"V2",Datos!$C:$C,AG$3,Datos!$T:$T,$A9))/AG$4</f>
        <v>0.66666666666666663</v>
      </c>
      <c r="AH9" s="78">
        <f>(COUNTIFS(Datos!$S:$S,"V1",Datos!$C:$C,AH$3,Datos!$T:$T,$A9)+COUNTIFS(Datos!$S:$S,"V2",Datos!$C:$C,AH$3,Datos!$T:$T,$A9))/AH$4</f>
        <v>0.21428571428571427</v>
      </c>
      <c r="AI9" s="78">
        <f>(COUNTIFS(Datos!$S:$S,"V1",Datos!$C:$C,AI$3,Datos!$T:$T,$A9)+COUNTIFS(Datos!$S:$S,"V2",Datos!$C:$C,AI$3,Datos!$T:$T,$A9))/AI$4</f>
        <v>0.2</v>
      </c>
      <c r="AJ9" s="78">
        <f>(COUNTIFS(Datos!$S:$S,"V1",Datos!$C:$C,AJ$3,Datos!$T:$T,$A9)+COUNTIFS(Datos!$S:$S,"V2",Datos!$C:$C,AJ$3,Datos!$T:$T,$A9))/AJ$4</f>
        <v>0.25</v>
      </c>
      <c r="AK9" s="77"/>
      <c r="AL9" s="77"/>
      <c r="AM9" s="77"/>
      <c r="AN9" s="77"/>
      <c r="AO9" s="78">
        <f>(COUNTIFS(Datos!$S:$S,"V1",Datos!$C:$C,AO$3,Datos!$T:$T,$A9)+COUNTIFS(Datos!$S:$S,"V2",Datos!$C:$C,AO$3,Datos!$T:$T,$A9))/AO$4</f>
        <v>0.2</v>
      </c>
      <c r="AP9" s="78"/>
      <c r="AQ9" s="77"/>
      <c r="AR9" s="77"/>
      <c r="AS9" s="78">
        <f>(COUNTIFS(Datos!$S:$S,"V1",Datos!$C:$C,AS$3,Datos!$T:$T,$A9)+COUNTIFS(Datos!$S:$S,"V2",Datos!$C:$C,AS$3,Datos!$T:$T,$A9))/AS$4</f>
        <v>0.5</v>
      </c>
      <c r="AT9" s="78">
        <f>(COUNTIFS(Datos!$S:$S,"V1",Datos!$C:$C,AT$3,Datos!$T:$T,$A9)+COUNTIFS(Datos!$S:$S,"V2",Datos!$C:$C,AT$3,Datos!$T:$T,$A9))/AT$4</f>
        <v>1.1000000000000001</v>
      </c>
      <c r="AU9" s="78">
        <f>(COUNTIFS(Datos!$S:$S,"V1",Datos!$C:$C,AU$3,Datos!$T:$T,$A9)+COUNTIFS(Datos!$S:$S,"V2",Datos!$C:$C,AU$3,Datos!$T:$T,$A9))/AU$4</f>
        <v>0.4</v>
      </c>
      <c r="AV9" s="78">
        <f>(COUNTIFS(Datos!$S:$S,"V1",Datos!$C:$C,AV$3,Datos!$T:$T,$A9)+COUNTIFS(Datos!$S:$S,"V2",Datos!$C:$C,AV$3,Datos!$T:$T,$A9))/AV$4</f>
        <v>0.2</v>
      </c>
      <c r="AW9" s="78">
        <f>(COUNTIFS(Datos!$S:$S,"V1",Datos!$C:$C,AW$3,Datos!$T:$T,$A9)+COUNTIFS(Datos!$S:$S,"V2",Datos!$C:$C,AW$3,Datos!$T:$T,$A9))/AW$4</f>
        <v>0.5</v>
      </c>
      <c r="AX9" s="78">
        <f>(COUNTIFS(Datos!$S:$S,"V1",Datos!$C:$C,AX$3,Datos!$T:$T,$A9)+COUNTIFS(Datos!$S:$S,"V2",Datos!$C:$C,AX$3,Datos!$T:$T,$A9))/AX$4</f>
        <v>0.4</v>
      </c>
      <c r="AY9" s="78">
        <f>(COUNTIFS(Datos!$S:$S,"V1",Datos!$C:$C,AY$3,Datos!$T:$T,$A9)+COUNTIFS(Datos!$S:$S,"V2",Datos!$C:$C,AY$3,Datos!$T:$T,$A9))/AY$4</f>
        <v>0.6</v>
      </c>
      <c r="AZ9" s="78">
        <f>(COUNTIFS(Datos!$S:$S,"V1",Datos!$C:$C,AZ$3,Datos!$T:$T,$A9)+COUNTIFS(Datos!$S:$S,"V2",Datos!$C:$C,AZ$3,Datos!$T:$T,$A9))/AZ$4</f>
        <v>0.75</v>
      </c>
      <c r="BA9" s="78">
        <f>(COUNTIFS(Datos!$S:$S,"V1",Datos!$C:$C,BA$3,Datos!$T:$T,$A9)+COUNTIFS(Datos!$S:$S,"V2",Datos!$C:$C,BA$3,Datos!$T:$T,$A9))/BA$4</f>
        <v>0.3</v>
      </c>
      <c r="BB9" s="78">
        <f>(COUNTIFS(Datos!$S:$S,"V1",Datos!$C:$C,BB$3,Datos!$T:$T,$A9)+COUNTIFS(Datos!$S:$S,"V2",Datos!$C:$C,BB$3,Datos!$T:$T,$A9))/BB$4</f>
        <v>0.4</v>
      </c>
      <c r="BC9" s="78">
        <f>(COUNTIFS(Datos!$S:$S,"V1",Datos!$C:$C,BC$3,Datos!$T:$T,$A9)+COUNTIFS(Datos!$S:$S,"V2",Datos!$C:$C,BC$3,Datos!$T:$T,$A9))/BC$4</f>
        <v>0.3</v>
      </c>
      <c r="BD9" s="78">
        <f>(COUNTIFS(Datos!$S:$S,"V1",Datos!$C:$C,BD$3,Datos!$T:$T,$A9)+COUNTIFS(Datos!$S:$S,"V2",Datos!$C:$C,BD$3,Datos!$T:$T,$A9))/BD$4</f>
        <v>0.8</v>
      </c>
      <c r="BE9" s="78">
        <f>(COUNTIFS(Datos!$S:$S,"V1",Datos!$C:$C,BE$3,Datos!$T:$T,$A9)+COUNTIFS(Datos!$S:$S,"V2",Datos!$C:$C,BE$3,Datos!$T:$T,$A9))/BE$4</f>
        <v>0.5</v>
      </c>
      <c r="BF9" s="78">
        <f>(COUNTIFS(Datos!$S:$S,"V1",Datos!$C:$C,BF$3,Datos!$T:$T,$A9)+COUNTIFS(Datos!$S:$S,"V2",Datos!$C:$C,BF$3,Datos!$T:$T,$A9))/BF$4</f>
        <v>0.4</v>
      </c>
      <c r="BG9" s="78">
        <f>(COUNTIFS(Datos!$S:$S,"V1",Datos!$C:$C,BG$3,Datos!$T:$T,$A9)+COUNTIFS(Datos!$S:$S,"V2",Datos!$C:$C,BG$3,Datos!$T:$T,$A9))/BG$4</f>
        <v>0.2</v>
      </c>
      <c r="BH9" s="78">
        <f>(COUNTIFS(Datos!$S:$S,"V1",Datos!$C:$C,BH$3,Datos!$T:$T,$A9)+COUNTIFS(Datos!$S:$S,"V2",Datos!$C:$C,BH$3,Datos!$T:$T,$A9))/BH$4</f>
        <v>0.5</v>
      </c>
      <c r="BI9" s="78">
        <f>(COUNTIFS(Datos!$S:$S,"V1",Datos!$C:$C,BI$3,Datos!$T:$T,$A9)+COUNTIFS(Datos!$S:$S,"V2",Datos!$C:$C,BI$3,Datos!$T:$T,$A9))/BI$4</f>
        <v>0.25</v>
      </c>
      <c r="BJ9" s="78">
        <f>(COUNTIFS(Datos!$S:$S,"V1",Datos!$C:$C,BJ$3,Datos!$T:$T,$A9)+COUNTIFS(Datos!$S:$S,"V2",Datos!$C:$C,BJ$3,Datos!$T:$T,$A9))/BJ$4</f>
        <v>0.75</v>
      </c>
      <c r="BK9" s="78">
        <f>(COUNTIFS(Datos!$S:$S,"V1",Datos!$C:$C,BK$3,Datos!$T:$T,$A9)+COUNTIFS(Datos!$S:$S,"V2",Datos!$C:$C,BK$3,Datos!$T:$T,$A9))/BK$4</f>
        <v>0.3</v>
      </c>
      <c r="BL9" s="78">
        <f>(COUNTIFS(Datos!$S:$S,"V1",Datos!$C:$C,BL$3,Datos!$T:$T,$A9)+COUNTIFS(Datos!$S:$S,"V2",Datos!$C:$C,BL$3,Datos!$T:$T,$A9))/BL$4</f>
        <v>0</v>
      </c>
      <c r="BM9" s="78"/>
      <c r="BN9" s="78"/>
      <c r="BO9" s="78"/>
      <c r="BP9" s="77"/>
      <c r="BQ9" s="78">
        <f>((COUNTIFS(Datos!$S:$S,"V1",Datos!$D:$D,BQ3,Datos!$T:$T,$A$9)+COUNTIFS(Datos!$S:$S,"V2",Datos!$D:$D,BQ3,Datos!$T:$T,$A$9))/BQ4)</f>
        <v>0</v>
      </c>
      <c r="BR9" s="78">
        <f>((COUNTIFS(Datos!$S:$S,"V1",Datos!$D:$D,BR3,Datos!$T:$T,$A$9)+COUNTIFS(Datos!$S:$S,"V2",Datos!$D:$D,BR3,Datos!$T:$T,$A$9))/BR4)</f>
        <v>0</v>
      </c>
      <c r="BS9" s="78">
        <f>((COUNTIFS(Datos!$S:$S,"V1",Datos!$D:$D,BS3,Datos!$T:$T,$A$9)+COUNTIFS(Datos!$S:$S,"V2",Datos!$D:$D,BS3,Datos!$T:$T,$A$9))/BS4)</f>
        <v>0</v>
      </c>
      <c r="BT9" s="78">
        <f>((COUNTIFS(Datos!$S:$S,"V1",Datos!$D:$D,BT3,Datos!$T:$T,$A$9)+COUNTIFS(Datos!$S:$S,"V2",Datos!$D:$D,BT3,Datos!$T:$T,$A$9))/BT4)</f>
        <v>0.5</v>
      </c>
      <c r="BU9" s="78"/>
      <c r="BV9" s="78"/>
      <c r="BW9" s="78">
        <f>((COUNTIFS(Datos!$S:$S,"V1",Datos!$D:$D,BW3,Datos!$T:$T,$A$9)+COUNTIFS(Datos!$S:$S,"V2",Datos!$D:$D,BW3,Datos!$T:$T,$A$9))/BW4)</f>
        <v>1</v>
      </c>
      <c r="BX9" s="78">
        <f>((COUNTIFS(Datos!$S:$S,"V1",Datos!$D:$D,BX3,Datos!$T:$T,$A$9)+COUNTIFS(Datos!$S:$S,"V2",Datos!$D:$D,BX3,Datos!$T:$T,$A$9))/BX4)</f>
        <v>0</v>
      </c>
      <c r="BY9" s="78">
        <f>((COUNTIFS(Datos!$S:$S,"V1",Datos!$D:$D,BY3,Datos!$T:$T,$A$9)+COUNTIFS(Datos!$S:$S,"V2",Datos!$D:$D,BY3,Datos!$T:$T,$A$9))/BY4)</f>
        <v>1</v>
      </c>
      <c r="BZ9" s="78">
        <f>((COUNTIFS(Datos!$S:$S,"V1",Datos!$D:$D,BZ3,Datos!$T:$T,$A$9)+COUNTIFS(Datos!$S:$S,"V2",Datos!$D:$D,BZ3,Datos!$T:$T,$A$9))/BZ4)</f>
        <v>0.5</v>
      </c>
      <c r="CA9" s="78">
        <f>((COUNTIFS(Datos!$S:$S,"V1",Datos!$D:$D,CA3,Datos!$T:$T,$A$9)+COUNTIFS(Datos!$S:$S,"V2",Datos!$D:$D,CA3,Datos!$T:$T,$A$9))/CA4)</f>
        <v>1</v>
      </c>
      <c r="CB9" s="78">
        <f>((COUNTIFS(Datos!$S:$S,"V1",Datos!$D:$D,CB3,Datos!$T:$T,$A$9)+COUNTIFS(Datos!$S:$S,"V2",Datos!$D:$D,CB3,Datos!$T:$T,$A$9))/CB4)</f>
        <v>0</v>
      </c>
      <c r="CC9" s="78">
        <f>((COUNTIFS(Datos!$S:$S,"V1",Datos!$D:$D,CC3,Datos!$T:$T,$A$9)+COUNTIFS(Datos!$S:$S,"V2",Datos!$D:$D,CC3,Datos!$T:$T,$A$9))/CC4)</f>
        <v>0</v>
      </c>
      <c r="CD9" s="78">
        <f>((COUNTIFS(Datos!$S:$S,"V1",Datos!$D:$D,CD3,Datos!$T:$T,$A$9)+COUNTIFS(Datos!$S:$S,"V2",Datos!$D:$D,CD3,Datos!$T:$T,$A$9))/CD4)</f>
        <v>0.5</v>
      </c>
      <c r="CE9" s="78">
        <f>((COUNTIFS(Datos!$S:$S,"V1",Datos!$D:$D,CE3,Datos!$T:$T,$A$9)+COUNTIFS(Datos!$S:$S,"V2",Datos!$D:$D,CE3,Datos!$T:$T,$A$9))/CE4)</f>
        <v>0.5</v>
      </c>
      <c r="CF9" s="78">
        <f>((COUNTIFS(Datos!$S:$S,"V1",Datos!$D:$D,CF3,Datos!$T:$T,$A$9)+COUNTIFS(Datos!$S:$S,"V2",Datos!$D:$D,CF3,Datos!$T:$T,$A$9))/CF4)</f>
        <v>0.5</v>
      </c>
      <c r="CG9" s="78">
        <f>((COUNTIFS(Datos!$S:$S,"V1",Datos!$D:$D,CG3,Datos!$T:$T,$A$9)+COUNTIFS(Datos!$S:$S,"V2",Datos!$D:$D,CG3,Datos!$T:$T,$A$9))/CG4)</f>
        <v>0</v>
      </c>
      <c r="CH9" s="78">
        <f>((COUNTIFS(Datos!$S:$S,"V1",Datos!$D:$D,CH3,Datos!$T:$T,$A$9)+COUNTIFS(Datos!$S:$S,"V2",Datos!$D:$D,CH3,Datos!$T:$T,$A$9))/CH4)</f>
        <v>0</v>
      </c>
      <c r="CI9" s="78">
        <f>((COUNTIFS(Datos!$S:$S,"V1",Datos!$D:$D,CI3,Datos!$T:$T,$A$9)+COUNTIFS(Datos!$S:$S,"V2",Datos!$D:$D,CI3,Datos!$T:$T,$A$9))/CI4)</f>
        <v>0</v>
      </c>
      <c r="CJ9" s="78">
        <f>((COUNTIFS(Datos!$S:$S,"V1",Datos!$D:$D,CJ3,Datos!$T:$T,$A$9)+COUNTIFS(Datos!$S:$S,"V2",Datos!$D:$D,CJ3,Datos!$T:$T,$A$9))/CJ4)</f>
        <v>0.33333333333333331</v>
      </c>
      <c r="CK9" s="78">
        <f>((COUNTIFS(Datos!$S:$S,"V1",Datos!$D:$D,CK3,Datos!$T:$T,$A$9)+COUNTIFS(Datos!$S:$S,"V2",Datos!$D:$D,CK3,Datos!$T:$T,$A$9))/CK4)</f>
        <v>0.33333333333333331</v>
      </c>
      <c r="CL9" s="78">
        <f>((COUNTIFS(Datos!$S:$S,"V1",Datos!$D:$D,CL3,Datos!$T:$T,$A$9)+COUNTIFS(Datos!$S:$S,"V2",Datos!$D:$D,CL3,Datos!$T:$T,$A$9))/CL4)</f>
        <v>0.66666666666666663</v>
      </c>
      <c r="CM9" s="78">
        <f>((COUNTIFS(Datos!$S:$S,"V1",Datos!$D:$D,CM3,Datos!$T:$T,$A$9)+COUNTIFS(Datos!$S:$S,"V2",Datos!$D:$D,CM3,Datos!$T:$T,$A$9))/CM4)</f>
        <v>0.33333333333333331</v>
      </c>
      <c r="CN9" s="78">
        <f>((COUNTIFS(Datos!$S:$S,"V1",Datos!$D:$D,CN3,Datos!$T:$T,$A$9)+COUNTIFS(Datos!$S:$S,"V2",Datos!$D:$D,CN3,Datos!$T:$T,$A$9))/CN4)</f>
        <v>0.33333333333333331</v>
      </c>
      <c r="CO9" s="78"/>
      <c r="CP9" s="78"/>
      <c r="CQ9" s="78" t="e">
        <f>((COUNTIFS(Datos!$S:$S,"V1",Datos!$D:$D,CQ3,Datos!$T:$T,$A$9)+COUNTIFS(Datos!$S:$S,"V2",Datos!$D:$D,CQ3,Datos!$T:$T,$A$9))/CQ4)</f>
        <v>#DIV/0!</v>
      </c>
      <c r="CR9" s="78" t="e">
        <f>((COUNTIFS(Datos!$S:$S,"V1",Datos!$D:$D,CR3,Datos!$T:$T,$A$9)+COUNTIFS(Datos!$S:$S,"V2",Datos!$D:$D,CR3,Datos!$T:$T,$A$9))/CR4)</f>
        <v>#DIV/0!</v>
      </c>
      <c r="CS9" s="78">
        <f>((COUNTIFS(Datos!$S:$S,"V1",Datos!$D:$D,CS3,Datos!$T:$T,$A$9)+COUNTIFS(Datos!$S:$S,"V2",Datos!$D:$D,CS3,Datos!$T:$T,$A$9))/CS4)</f>
        <v>0</v>
      </c>
      <c r="CT9" s="78">
        <f>((COUNTIFS(Datos!$S:$S,"V1",Datos!$D:$D,CT3,Datos!$T:$T,$A$9)+COUNTIFS(Datos!$S:$S,"V2",Datos!$D:$D,CT3,Datos!$T:$T,$A$9))/CT4)</f>
        <v>0.33333333333333331</v>
      </c>
      <c r="CU9" s="78">
        <f>((COUNTIFS(Datos!$S:$S,"V1",Datos!$D:$D,CU3,Datos!$T:$T,$A$9)+COUNTIFS(Datos!$S:$S,"V2",Datos!$D:$D,CU3,Datos!$T:$T,$A$9))/CU4)</f>
        <v>0.33333333333333331</v>
      </c>
      <c r="CV9" s="78">
        <f>((COUNTIFS(Datos!$S:$S,"V1",Datos!$D:$D,CV3,Datos!$T:$T,$A$9)+COUNTIFS(Datos!$S:$S,"V2",Datos!$D:$D,CV3,Datos!$T:$T,$A$9))/CV4)</f>
        <v>0.33333333333333331</v>
      </c>
      <c r="CW9" s="78">
        <f>((COUNTIFS(Datos!$S:$S,"V1",Datos!$D:$D,CW3,Datos!$T:$T,$A$9)+COUNTIFS(Datos!$S:$S,"V2",Datos!$D:$D,CW3,Datos!$T:$T,$A$9))/CW4)</f>
        <v>1</v>
      </c>
      <c r="CX9" s="78">
        <f>((COUNTIFS(Datos!$S:$S,"V1",Datos!$D:$D,CX3,Datos!$T:$T,$A$9)+COUNTIFS(Datos!$S:$S,"V2",Datos!$D:$D,CX3,Datos!$T:$T,$A$9))/CX4)</f>
        <v>0.33333333333333331</v>
      </c>
      <c r="CY9" s="78"/>
      <c r="CZ9" s="78"/>
      <c r="DA9" s="78">
        <f>((COUNTIFS(Datos!$S:$S,"V1",Datos!$D:$D,DA3,Datos!$T:$T,$A$9)+COUNTIFS(Datos!$S:$S,"V2",Datos!$D:$D,DA3,Datos!$T:$T,$A$9))/DA4)</f>
        <v>0.66666666666666663</v>
      </c>
      <c r="DB9" s="78">
        <f>((COUNTIFS(Datos!$S:$S,"V1",Datos!$D:$D,DB3,Datos!$T:$T,$A$9)+COUNTIFS(Datos!$S:$S,"V2",Datos!$D:$D,DB3,Datos!$T:$T,$A$9))/DB4)</f>
        <v>0.66666666666666663</v>
      </c>
      <c r="DC9" s="78">
        <f>((COUNTIFS(Datos!$S:$S,"V1",Datos!$D:$D,DC3,Datos!$T:$T,$A$9)+COUNTIFS(Datos!$S:$S,"V2",Datos!$D:$D,DC3,Datos!$T:$T,$A$9))/DC4)</f>
        <v>0</v>
      </c>
      <c r="DD9" s="78">
        <f>((COUNTIFS(Datos!$S:$S,"V1",Datos!$D:$D,DD3,Datos!$T:$T,$A$9)+COUNTIFS(Datos!$S:$S,"V2",Datos!$D:$D,DD3,Datos!$T:$T,$A$9))/DD4)</f>
        <v>0.66666666666666663</v>
      </c>
      <c r="DE9" s="78">
        <f>((COUNTIFS(Datos!$S:$S,"V1",Datos!$D:$D,DE3,Datos!$T:$T,$A$9)+COUNTIFS(Datos!$S:$S,"V2",Datos!$D:$D,DE3,Datos!$T:$T,$A$9))/DE4)</f>
        <v>0.66666666666666663</v>
      </c>
      <c r="DF9" s="78">
        <f>((COUNTIFS(Datos!$S:$S,"V1",Datos!$D:$D,DF3,Datos!$T:$T,$A$9)+COUNTIFS(Datos!$S:$S,"V2",Datos!$D:$D,DF3,Datos!$T:$T,$A$9))/DF4)</f>
        <v>0.66666666666666663</v>
      </c>
      <c r="DG9" s="78"/>
      <c r="DH9" s="78"/>
      <c r="DI9" s="78"/>
      <c r="DJ9" s="78"/>
      <c r="DK9" s="78">
        <f>((COUNTIFS(Datos!$S:$S,"V1",Datos!$D:$D,DK3,Datos!$T:$T,$A$9)+COUNTIFS(Datos!$S:$S,"V2",Datos!$D:$D,DK3,Datos!$T:$T,$A$9))/DK4)</f>
        <v>0.33333333333333331</v>
      </c>
      <c r="DL9" s="78">
        <f>((COUNTIFS(Datos!$S:$S,"V1",Datos!$D:$D,DL3,Datos!$T:$T,$A$9)+COUNTIFS(Datos!$S:$S,"V2",Datos!$D:$D,DL3,Datos!$T:$T,$A$9))/DL4)</f>
        <v>0</v>
      </c>
      <c r="DM9" s="78">
        <f>((COUNTIFS(Datos!$S:$S,"V1",Datos!$D:$D,DM3,Datos!$T:$T,$A$9)+COUNTIFS(Datos!$S:$S,"V2",Datos!$D:$D,DM3,Datos!$T:$T,$A$9))/DM4)</f>
        <v>0.5</v>
      </c>
      <c r="DN9" s="78">
        <f>((COUNTIFS(Datos!$S:$S,"V1",Datos!$D:$D,DN3,Datos!$T:$T,$A$9)+COUNTIFS(Datos!$S:$S,"V2",Datos!$D:$D,DN3,Datos!$T:$T,$A$9))/DN4)</f>
        <v>0.33333333333333331</v>
      </c>
      <c r="DO9" s="78">
        <f>((COUNTIFS(Datos!$S:$S,"V1",Datos!$D:$D,DO3,Datos!$T:$T,$A$9)+COUNTIFS(Datos!$S:$S,"V2",Datos!$D:$D,DO3,Datos!$T:$T,$A$9))/DO4)</f>
        <v>0</v>
      </c>
      <c r="DP9" s="78">
        <f>((COUNTIFS(Datos!$S:$S,"V1",Datos!$D:$D,DP3,Datos!$T:$T,$A$9)+COUNTIFS(Datos!$S:$S,"V2",Datos!$D:$D,DP3,Datos!$T:$T,$A$9))/DP4)</f>
        <v>0</v>
      </c>
      <c r="DQ9" s="78">
        <f>((COUNTIFS(Datos!$S:$S,"V1",Datos!$D:$D,DQ3,Datos!$T:$T,$A$9)+COUNTIFS(Datos!$S:$S,"V2",Datos!$D:$D,DQ3,Datos!$T:$T,$A$9))/DQ4)</f>
        <v>0</v>
      </c>
      <c r="DR9" s="78">
        <f>((COUNTIFS(Datos!$S:$S,"V1",Datos!$D:$D,DR3,Datos!$T:$T,$A$9)+COUNTIFS(Datos!$S:$S,"V2",Datos!$D:$D,DR3,Datos!$T:$T,$A$9))/DR4)</f>
        <v>0</v>
      </c>
      <c r="DS9" s="78">
        <f>((COUNTIFS(Datos!$S:$S,"V1",Datos!$D:$D,DS3,Datos!$T:$T,$A$9)+COUNTIFS(Datos!$S:$S,"V2",Datos!$D:$D,DS3,Datos!$T:$T,$A$9))/DS4)</f>
        <v>0</v>
      </c>
      <c r="DT9" s="78">
        <f>((COUNTIFS(Datos!$S:$S,"V1",Datos!$D:$D,DT3,Datos!$T:$T,$A$9)+COUNTIFS(Datos!$S:$S,"V2",Datos!$D:$D,DT3,Datos!$T:$T,$A$9))/DT4)</f>
        <v>1</v>
      </c>
      <c r="DU9" s="78">
        <f>((COUNTIFS(Datos!$S:$S,"V1",Datos!$D:$D,DU3,Datos!$T:$T,$A$9)+COUNTIFS(Datos!$S:$S,"V2",Datos!$D:$D,DU3,Datos!$T:$T,$A$9))/DU4)</f>
        <v>0</v>
      </c>
      <c r="DV9" s="78">
        <f>((COUNTIFS(Datos!$S:$S,"V1",Datos!$D:$D,DV3,Datos!$T:$T,$A$9)+COUNTIFS(Datos!$S:$S,"V2",Datos!$D:$D,DV3,Datos!$T:$T,$A$9))/DV4)</f>
        <v>0.33333333333333331</v>
      </c>
      <c r="DW9" s="78">
        <f>((COUNTIFS(Datos!$S:$S,"V1",Datos!$D:$D,DW3,Datos!$T:$T,$A$9)+COUNTIFS(Datos!$S:$S,"V2",Datos!$D:$D,DW3,Datos!$T:$T,$A$9))/DW4)</f>
        <v>0.66666666666666663</v>
      </c>
      <c r="DX9" s="78">
        <f>((COUNTIFS(Datos!$S:$S,"V1",Datos!$D:$D,DX3,Datos!$T:$T,$A$9)+COUNTIFS(Datos!$S:$S,"V2",Datos!$D:$D,DX3,Datos!$T:$T,$A$9))/DX4)</f>
        <v>0</v>
      </c>
      <c r="DY9" s="78"/>
      <c r="DZ9" s="78">
        <f>((COUNTIFS(Datos!$S:$S,"V1",Datos!$D:$D,DZ3,Datos!$T:$T,$A$9)+COUNTIFS(Datos!$S:$S,"V2",Datos!$D:$D,DZ3,Datos!$T:$T,$A$9))/DZ4)</f>
        <v>0.5</v>
      </c>
      <c r="EA9" s="78">
        <f>((COUNTIFS(Datos!$S:$S,"V1",Datos!$D:$D,EA3,Datos!$T:$T,$A$9)+COUNTIFS(Datos!$S:$S,"V2",Datos!$D:$D,EA3,Datos!$T:$T,$A$9))/EA4)</f>
        <v>0</v>
      </c>
      <c r="EB9" s="78">
        <f>((COUNTIFS(Datos!$S:$S,"V1",Datos!$D:$D,EB3,Datos!$T:$T,$A$9)+COUNTIFS(Datos!$S:$S,"V2",Datos!$D:$D,EB3,Datos!$T:$T,$A$9))/EB4)</f>
        <v>0.5</v>
      </c>
      <c r="EC9" s="78">
        <f>((COUNTIFS(Datos!$S:$S,"V1",Datos!$D:$D,EC3,Datos!$T:$T,$A$9)+COUNTIFS(Datos!$S:$S,"V2",Datos!$D:$D,EC3,Datos!$T:$T,$A$9))/EC4)</f>
        <v>0</v>
      </c>
      <c r="ED9" s="78">
        <f>((COUNTIFS(Datos!$S:$S,"V1",Datos!$D:$D,ED3,Datos!$T:$T,$A$9)+COUNTIFS(Datos!$S:$S,"V2",Datos!$D:$D,ED3,Datos!$T:$T,$A$9))/ED4)</f>
        <v>0</v>
      </c>
      <c r="EE9" s="78">
        <f>((COUNTIFS(Datos!$S:$S,"V1",Datos!$D:$D,EE3,Datos!$T:$T,$A$9)+COUNTIFS(Datos!$S:$S,"V2",Datos!$D:$D,EE3,Datos!$T:$T,$A$9))/EE4)</f>
        <v>0.5</v>
      </c>
      <c r="EF9" s="78">
        <f>((COUNTIFS(Datos!$S:$S,"V1",Datos!$D:$D,EF3,Datos!$T:$T,$A$9)+COUNTIFS(Datos!$S:$S,"V2",Datos!$D:$D,EF3,Datos!$T:$T,$A$9))/EF4)</f>
        <v>0</v>
      </c>
      <c r="EG9" s="78">
        <f>((COUNTIFS(Datos!$S:$S,"V1",Datos!$D:$D,EG3,Datos!$T:$T,$A$9)+COUNTIFS(Datos!$S:$S,"V2",Datos!$D:$D,EG3,Datos!$T:$T,$A$9))/EG4)</f>
        <v>1</v>
      </c>
      <c r="EH9" s="78">
        <f>((COUNTIFS(Datos!$S:$S,"V1",Datos!$D:$D,EH3,Datos!$T:$T,$A$9)+COUNTIFS(Datos!$S:$S,"V2",Datos!$D:$D,EH3,Datos!$T:$T,$A$9))/EH4)</f>
        <v>1</v>
      </c>
      <c r="EI9" s="78">
        <f>((COUNTIFS(Datos!$S:$S,"V1",Datos!$D:$D,EI3,Datos!$T:$T,$A$9)+COUNTIFS(Datos!$S:$S,"V2",Datos!$D:$D,EI3,Datos!$T:$T,$A$9))/EI4)</f>
        <v>0</v>
      </c>
      <c r="EJ9" s="78">
        <f>((COUNTIFS(Datos!$S:$S,"V1",Datos!$D:$D,EJ3,Datos!$T:$T,$A$9)+COUNTIFS(Datos!$S:$S,"V2",Datos!$D:$D,EJ3,Datos!$T:$T,$A$9))/EJ4)</f>
        <v>1.5</v>
      </c>
      <c r="EK9" s="78">
        <f>((COUNTIFS(Datos!$S:$S,"V1",Datos!$D:$D,EK3,Datos!$T:$T,$A$9)+COUNTIFS(Datos!$S:$S,"V2",Datos!$D:$D,EK3,Datos!$T:$T,$A$9))/EK4)</f>
        <v>1</v>
      </c>
      <c r="EL9" s="78">
        <f>((COUNTIFS(Datos!$S:$S,"V1",Datos!$D:$D,EL3,Datos!$T:$T,$A$9)+COUNTIFS(Datos!$S:$S,"V2",Datos!$D:$D,EL3,Datos!$T:$T,$A$9))/EL4)</f>
        <v>1</v>
      </c>
      <c r="EM9" s="78">
        <f>((COUNTIFS(Datos!$S:$S,"V1",Datos!$D:$D,EM3,Datos!$T:$T,$A$9)+COUNTIFS(Datos!$S:$S,"V2",Datos!$D:$D,EM3,Datos!$T:$T,$A$9))/EM4)</f>
        <v>1.5</v>
      </c>
      <c r="EN9" s="78">
        <f>((COUNTIFS(Datos!$S:$S,"V1",Datos!$D:$D,EN3,Datos!$T:$T,$A$9)+COUNTIFS(Datos!$S:$S,"V2",Datos!$D:$D,EN3,Datos!$T:$T,$A$9))/EN4)</f>
        <v>0.5</v>
      </c>
      <c r="EO9" s="78">
        <f>((COUNTIFS(Datos!$S:$S,"V1",Datos!$D:$D,EO3,Datos!$T:$T,$A$9)+COUNTIFS(Datos!$S:$S,"V2",Datos!$D:$D,EO3,Datos!$T:$T,$A$9))/EO4)</f>
        <v>0.5</v>
      </c>
      <c r="EP9" s="78">
        <f>((COUNTIFS(Datos!$S:$S,"V1",Datos!$D:$D,EP3,Datos!$T:$T,$A$9)+COUNTIFS(Datos!$S:$S,"V2",Datos!$D:$D,EP3,Datos!$T:$T,$A$9))/EP4)</f>
        <v>0</v>
      </c>
      <c r="EQ9" s="78">
        <f>((COUNTIFS(Datos!$S:$S,"V1",Datos!$D:$D,EQ3,Datos!$T:$T,$A$9)+COUNTIFS(Datos!$S:$S,"V2",Datos!$D:$D,EQ3,Datos!$T:$T,$A$9))/EQ4)</f>
        <v>1</v>
      </c>
      <c r="ER9" s="78">
        <f>((COUNTIFS(Datos!$S:$S,"V1",Datos!$D:$D,ER3,Datos!$T:$T,$A$9)+COUNTIFS(Datos!$S:$S,"V2",Datos!$D:$D,ER3,Datos!$T:$T,$A$9))/ER4)</f>
        <v>0</v>
      </c>
      <c r="ES9" s="78">
        <f>((COUNTIFS(Datos!$S:$S,"V1",Datos!$D:$D,ES3,Datos!$T:$T,$A$9)+COUNTIFS(Datos!$S:$S,"V2",Datos!$D:$D,ES3,Datos!$T:$T,$A$9))/ES4)</f>
        <v>0.5</v>
      </c>
      <c r="ET9" s="78">
        <f>((COUNTIFS(Datos!$S:$S,"V1",Datos!$D:$D,ET3,Datos!$T:$T,$A$9)+COUNTIFS(Datos!$S:$S,"V2",Datos!$D:$D,ET3,Datos!$T:$T,$A$9))/ET4)</f>
        <v>0.5</v>
      </c>
      <c r="EU9" s="78">
        <f>((COUNTIFS(Datos!$S:$S,"V1",Datos!$D:$D,EU3,Datos!$T:$T,$A$9)+COUNTIFS(Datos!$S:$S,"V2",Datos!$D:$D,EU3,Datos!$T:$T,$A$9))/EU4)</f>
        <v>0</v>
      </c>
      <c r="EV9" s="78">
        <f>((COUNTIFS(Datos!$S:$S,"V1",Datos!$D:$D,EV3,Datos!$T:$T,$A$9)+COUNTIFS(Datos!$S:$S,"V2",Datos!$D:$D,EV3,Datos!$T:$T,$A$9))/EV4)</f>
        <v>0.5</v>
      </c>
      <c r="EW9" s="78">
        <f>((COUNTIFS(Datos!$S:$S,"V1",Datos!$D:$D,EW3,Datos!$T:$T,$A$9)+COUNTIFS(Datos!$S:$S,"V2",Datos!$D:$D,EW3,Datos!$T:$T,$A$9))/EW4)</f>
        <v>0</v>
      </c>
      <c r="EX9" s="78">
        <f>((COUNTIFS(Datos!$S:$S,"V1",Datos!$D:$D,EX3,Datos!$T:$T,$A$9)+COUNTIFS(Datos!$S:$S,"V2",Datos!$D:$D,EX3,Datos!$T:$T,$A$9))/EX4)</f>
        <v>0</v>
      </c>
      <c r="EY9" s="78">
        <f>((COUNTIFS(Datos!$S:$S,"V1",Datos!$D:$D,EY3,Datos!$T:$T,$A$9)+COUNTIFS(Datos!$S:$S,"V2",Datos!$D:$D,EY3,Datos!$T:$T,$A$9))/EY4)</f>
        <v>0.5</v>
      </c>
      <c r="EZ9" s="78">
        <f>((COUNTIFS(Datos!$S:$S,"V1",Datos!$D:$D,EZ3,Datos!$T:$T,$A$9)+COUNTIFS(Datos!$S:$S,"V2",Datos!$D:$D,EZ3,Datos!$T:$T,$A$9))/EZ4)</f>
        <v>0</v>
      </c>
      <c r="FA9" s="78">
        <f>((COUNTIFS(Datos!$S:$S,"V1",Datos!$D:$D,FA3,Datos!$T:$T,$A$9)+COUNTIFS(Datos!$S:$S,"V2",Datos!$D:$D,FA3,Datos!$T:$T,$A$9))/FA4)</f>
        <v>0.5</v>
      </c>
      <c r="FB9" s="78">
        <f>((COUNTIFS(Datos!$S:$S,"V1",Datos!$D:$D,FB3,Datos!$T:$T,$A$9)+COUNTIFS(Datos!$S:$S,"V2",Datos!$D:$D,FB3,Datos!$T:$T,$A$9))/FB4)</f>
        <v>1</v>
      </c>
      <c r="FC9" s="78">
        <f>((COUNTIFS(Datos!$S:$S,"V1",Datos!$D:$D,FC3,Datos!$T:$T,$A$9)+COUNTIFS(Datos!$S:$S,"V2",Datos!$D:$D,FC3,Datos!$T:$T,$A$9))/FC4)</f>
        <v>0.5</v>
      </c>
      <c r="FD9" s="78">
        <f>((COUNTIFS(Datos!$S:$S,"V1",Datos!$D:$D,FD3,Datos!$T:$T,$A$9)+COUNTIFS(Datos!$S:$S,"V2",Datos!$D:$D,FD3,Datos!$T:$T,$A$9))/FD4)</f>
        <v>0</v>
      </c>
      <c r="FE9" s="78">
        <f>((COUNTIFS(Datos!$S:$S,"V1",Datos!$D:$D,FE3,Datos!$T:$T,$A$9)+COUNTIFS(Datos!$S:$S,"V2",Datos!$D:$D,FE3,Datos!$T:$T,$A$9))/FE4)</f>
        <v>1</v>
      </c>
      <c r="FF9" s="78">
        <f>((COUNTIFS(Datos!$S:$S,"V1",Datos!$D:$D,FF3,Datos!$T:$T,$A$9)+COUNTIFS(Datos!$S:$S,"V2",Datos!$D:$D,FF3,Datos!$T:$T,$A$9))/FF4)</f>
        <v>0</v>
      </c>
      <c r="FG9" s="78">
        <f>((COUNTIFS(Datos!$S:$S,"V1",Datos!$D:$D,FG3,Datos!$T:$T,$A$9)+COUNTIFS(Datos!$S:$S,"V2",Datos!$D:$D,FG3,Datos!$T:$T,$A$9))/FG4)</f>
        <v>0.5</v>
      </c>
      <c r="FH9" s="78">
        <f>((COUNTIFS(Datos!$S:$S,"V1",Datos!$D:$D,FH3,Datos!$T:$T,$A$9)+COUNTIFS(Datos!$S:$S,"V2",Datos!$D:$D,FH3,Datos!$T:$T,$A$9))/FH4)</f>
        <v>0.5</v>
      </c>
      <c r="FI9" s="78">
        <f>((COUNTIFS(Datos!$S:$S,"V1",Datos!$D:$D,FI3,Datos!$T:$T,$A$9)+COUNTIFS(Datos!$S:$S,"V2",Datos!$D:$D,FI3,Datos!$T:$T,$A$9))/FI4)</f>
        <v>0.5</v>
      </c>
      <c r="FJ9" s="78">
        <f>((COUNTIFS(Datos!$S:$S,"V1",Datos!$D:$D,FJ3,Datos!$T:$T,$A$9)+COUNTIFS(Datos!$S:$S,"V2",Datos!$D:$D,FJ3,Datos!$T:$T,$A$9))/FJ4)</f>
        <v>0.5</v>
      </c>
      <c r="FK9" s="78">
        <f>((COUNTIFS(Datos!$S:$S,"V1",Datos!$D:$D,FK3,Datos!$T:$T,$A$9)+COUNTIFS(Datos!$S:$S,"V2",Datos!$D:$D,FK3,Datos!$T:$T,$A$9))/FK4)</f>
        <v>1.5</v>
      </c>
      <c r="FL9" s="78">
        <f>((COUNTIFS(Datos!$S:$S,"V1",Datos!$D:$D,FL3,Datos!$T:$T,$A$9)+COUNTIFS(Datos!$S:$S,"V2",Datos!$D:$D,FL3,Datos!$T:$T,$A$9))/FL4)</f>
        <v>0</v>
      </c>
      <c r="FM9" s="78">
        <f>((COUNTIFS(Datos!$S:$S,"V1",Datos!$D:$D,FM3,Datos!$T:$T,$A$9)+COUNTIFS(Datos!$S:$S,"V2",Datos!$D:$D,FM3,Datos!$T:$T,$A$9))/FM4)</f>
        <v>0.5</v>
      </c>
      <c r="FN9" s="78"/>
      <c r="FO9" s="78"/>
      <c r="FP9" s="78"/>
      <c r="FQ9" s="78">
        <f>((COUNTIFS(Datos!$S:$S,"V1",Datos!$D:$D,FQ3,Datos!$T:$T,$A$9)+COUNTIFS(Datos!$S:$S,"V2",Datos!$D:$D,FQ3,Datos!$T:$T,$A$9))/FQ4)</f>
        <v>0.5</v>
      </c>
      <c r="FR9" s="78">
        <f>((COUNTIFS(Datos!$S:$S,"V1",Datos!$D:$D,FR3,Datos!$T:$T,$A$9)+COUNTIFS(Datos!$S:$S,"V2",Datos!$D:$D,FR3,Datos!$T:$T,$A$9))/FR4)</f>
        <v>1</v>
      </c>
      <c r="FS9" s="78">
        <f>((COUNTIFS(Datos!$S:$S,"V1",Datos!$D:$D,FS3,Datos!$T:$T,$A$9)+COUNTIFS(Datos!$S:$S,"V2",Datos!$D:$D,FS3,Datos!$T:$T,$A$9))/FS4)</f>
        <v>0</v>
      </c>
      <c r="FT9" s="78">
        <f>((COUNTIFS(Datos!$S:$S,"V1",Datos!$D:$D,FT3,Datos!$T:$T,$A$9)+COUNTIFS(Datos!$S:$S,"V2",Datos!$D:$D,FT3,Datos!$T:$T,$A$9))/FT4)</f>
        <v>0.5</v>
      </c>
      <c r="FU9" s="78">
        <f>((COUNTIFS(Datos!$S:$S,"V1",Datos!$D:$D,FU3,Datos!$T:$T,$A$9)+COUNTIFS(Datos!$S:$S,"V2",Datos!$D:$D,FU3,Datos!$T:$T,$A$9))/FU4)</f>
        <v>0</v>
      </c>
      <c r="FV9" s="78">
        <f>((COUNTIFS(Datos!$S:$S,"V1",Datos!$D:$D,FV3,Datos!$T:$T,$A$9)+COUNTIFS(Datos!$S:$S,"V2",Datos!$D:$D,FV3,Datos!$T:$T,$A$9))/FV4)</f>
        <v>0.5</v>
      </c>
      <c r="FW9" s="78">
        <f>((COUNTIFS(Datos!$S:$S,"V1",Datos!$D:$D,FW3,Datos!$T:$T,$A$9)+COUNTIFS(Datos!$S:$S,"V2",Datos!$D:$D,FW3,Datos!$T:$T,$A$9))/FW4)</f>
        <v>0.5</v>
      </c>
      <c r="FX9" s="78">
        <f>((COUNTIFS(Datos!$S:$S,"V1",Datos!$D:$D,FX3,Datos!$T:$T,$A$9)+COUNTIFS(Datos!$S:$S,"V2",Datos!$D:$D,FX3,Datos!$T:$T,$A$9))/FX4)</f>
        <v>0.5</v>
      </c>
      <c r="FY9" s="78">
        <f>((COUNTIFS(Datos!$S:$S,"V1",Datos!$D:$D,FY3,Datos!$T:$T,$A$9)+COUNTIFS(Datos!$S:$S,"V2",Datos!$D:$D,FY3,Datos!$T:$T,$A$9))/FY4)</f>
        <v>1</v>
      </c>
      <c r="FZ9" s="78">
        <f>((COUNTIFS(Datos!$S:$S,"V1",Datos!$D:$D,FZ3,Datos!$T:$T,$A$9)+COUNTIFS(Datos!$S:$S,"V2",Datos!$D:$D,FZ3,Datos!$T:$T,$A$9))/FZ4)</f>
        <v>0.5</v>
      </c>
      <c r="GA9" s="78">
        <f>((COUNTIFS(Datos!$S:$S,"V1",Datos!$D:$D,GA3,Datos!$T:$T,$A$9)+COUNTIFS(Datos!$S:$S,"V2",Datos!$D:$D,GA3,Datos!$T:$T,$A$9))/GA4)</f>
        <v>0</v>
      </c>
      <c r="GB9" s="78">
        <f>((COUNTIFS(Datos!$S:$S,"V1",Datos!$D:$D,GB3,Datos!$T:$T,$A$9)+COUNTIFS(Datos!$S:$S,"V2",Datos!$D:$D,GB3,Datos!$T:$T,$A$9))/GB4)</f>
        <v>0</v>
      </c>
      <c r="GC9" s="78">
        <f>((COUNTIFS(Datos!$S:$S,"V1",Datos!$D:$D,GC3,Datos!$T:$T,$A$9)+COUNTIFS(Datos!$S:$S,"V2",Datos!$D:$D,GC3,Datos!$T:$T,$A$9))/GC4)</f>
        <v>0</v>
      </c>
      <c r="GD9" s="78">
        <f>((COUNTIFS(Datos!$S:$S,"V1",Datos!$D:$D,GD3,Datos!$T:$T,$A$9)+COUNTIFS(Datos!$S:$S,"V2",Datos!$D:$D,GD3,Datos!$T:$T,$A$9))/GD4)</f>
        <v>0</v>
      </c>
      <c r="GE9" s="78">
        <f>((COUNTIFS(Datos!$S:$S,"V1",Datos!$D:$D,GE3,Datos!$T:$T,$A$9)+COUNTIFS(Datos!$S:$S,"V2",Datos!$D:$D,GE3,Datos!$T:$T,$A$9))/GE4)</f>
        <v>1</v>
      </c>
      <c r="GF9" s="78">
        <f>((COUNTIFS(Datos!$S:$S,"V1",Datos!$D:$D,GF3,Datos!$T:$T,$A$9)+COUNTIFS(Datos!$S:$S,"V2",Datos!$D:$D,GF3,Datos!$T:$T,$A$9))/GF4)</f>
        <v>0</v>
      </c>
      <c r="GG9" s="78">
        <f>((COUNTIFS(Datos!$S:$S,"V1",Datos!$D:$D,GG3,Datos!$T:$T,$A$9)+COUNTIFS(Datos!$S:$S,"V2",Datos!$D:$D,GG3,Datos!$T:$T,$A$9))/GG4)</f>
        <v>0.5</v>
      </c>
      <c r="GH9" s="78">
        <f>((COUNTIFS(Datos!$S:$S,"V1",Datos!$D:$D,GH3,Datos!$T:$T,$A$9)+COUNTIFS(Datos!$S:$S,"V2",Datos!$D:$D,GH3,Datos!$T:$T,$A$9))/GH4)</f>
        <v>1</v>
      </c>
      <c r="GI9" s="78">
        <f>((COUNTIFS(Datos!$S:$S,"V1",Datos!$D:$D,GI3,Datos!$T:$T,$A$9)+COUNTIFS(Datos!$S:$S,"V2",Datos!$D:$D,GI3,Datos!$T:$T,$A$9))/GI4)</f>
        <v>0</v>
      </c>
      <c r="GJ9" s="78">
        <f>((COUNTIFS(Datos!$S:$S,"V1",Datos!$D:$D,GJ3,Datos!$T:$T,$A$9)+COUNTIFS(Datos!$S:$S,"V2",Datos!$D:$D,GJ3,Datos!$T:$T,$A$9))/GJ4)</f>
        <v>2</v>
      </c>
      <c r="GK9" s="78">
        <f>((COUNTIFS(Datos!$S:$S,"V1",Datos!$D:$D,GK3,Datos!$T:$T,$A$9)+COUNTIFS(Datos!$S:$S,"V2",Datos!$D:$D,GK3,Datos!$T:$T,$A$9))/GK4)</f>
        <v>0.5</v>
      </c>
      <c r="GL9" s="78">
        <f>((COUNTIFS(Datos!$S:$S,"V1",Datos!$D:$D,GL3,Datos!$T:$T,$A$9)+COUNTIFS(Datos!$S:$S,"V2",Datos!$D:$D,GL3,Datos!$T:$T,$A$9))/GL4)</f>
        <v>0.5</v>
      </c>
      <c r="GM9" s="78">
        <f>((COUNTIFS(Datos!$S:$S,"V1",Datos!$D:$D,GM3,Datos!$T:$T,$A$9)+COUNTIFS(Datos!$S:$S,"V2",Datos!$D:$D,GM3,Datos!$T:$T,$A$9))/GM4)</f>
        <v>0.5</v>
      </c>
      <c r="GN9" s="78">
        <f>((COUNTIFS(Datos!$S:$S,"V1",Datos!$D:$D,GN3,Datos!$T:$T,$A$9)+COUNTIFS(Datos!$S:$S,"V2",Datos!$D:$D,GN3,Datos!$T:$T,$A$9))/GN4)</f>
        <v>0.5</v>
      </c>
      <c r="GO9" s="78">
        <f>((COUNTIFS(Datos!$S:$S,"V1",Datos!$D:$D,GO3,Datos!$T:$T,$A$9)+COUNTIFS(Datos!$S:$S,"V2",Datos!$D:$D,GO3,Datos!$T:$T,$A$9))/GO4)</f>
        <v>0.5</v>
      </c>
      <c r="GP9" s="78">
        <f>((COUNTIFS(Datos!$S:$S,"V1",Datos!$D:$D,GP3,Datos!$T:$T,$A$9)+COUNTIFS(Datos!$S:$S,"V2",Datos!$D:$D,GP3,Datos!$T:$T,$A$9))/GP4)</f>
        <v>0.5</v>
      </c>
      <c r="GQ9" s="78">
        <f>((COUNTIFS(Datos!$S:$S,"V1",Datos!$D:$D,GQ3,Datos!$T:$T,$A$9)+COUNTIFS(Datos!$S:$S,"V2",Datos!$D:$D,GQ3,Datos!$T:$T,$A$9))/GQ4)</f>
        <v>0.5</v>
      </c>
      <c r="GR9" s="78">
        <f>((COUNTIFS(Datos!$S:$S,"V1",Datos!$D:$D,GR3,Datos!$T:$T,$A$9)+COUNTIFS(Datos!$S:$S,"V2",Datos!$D:$D,GR3,Datos!$T:$T,$A$9))/GR4)</f>
        <v>0</v>
      </c>
      <c r="GS9" s="78">
        <f>((COUNTIFS(Datos!$S:$S,"V1",Datos!$D:$D,GS3,Datos!$T:$T,$A$9)+COUNTIFS(Datos!$S:$S,"V2",Datos!$D:$D,GS3,Datos!$T:$T,$A$9))/GS4)</f>
        <v>0.5</v>
      </c>
      <c r="GT9" s="78">
        <f>((COUNTIFS(Datos!$S:$S,"V1",Datos!$D:$D,GT3,Datos!$T:$T,$A$9)+COUNTIFS(Datos!$S:$S,"V2",Datos!$D:$D,GT3,Datos!$T:$T,$A$9))/GT4)</f>
        <v>0</v>
      </c>
      <c r="GU9" s="78">
        <f>((COUNTIFS(Datos!$S:$S,"V1",Datos!$D:$D,GU3,Datos!$T:$T,$A$9)+COUNTIFS(Datos!$S:$S,"V2",Datos!$D:$D,GU3,Datos!$T:$T,$A$9))/GU4)</f>
        <v>1.5</v>
      </c>
      <c r="GV9" s="78">
        <f>((COUNTIFS(Datos!$S:$S,"V1",Datos!$D:$D,GV3,Datos!$T:$T,$A$9)+COUNTIFS(Datos!$S:$S,"V2",Datos!$D:$D,GV3,Datos!$T:$T,$A$9))/GV4)</f>
        <v>0</v>
      </c>
      <c r="GW9" s="78">
        <f>((COUNTIFS(Datos!$S:$S,"V1",Datos!$D:$D,GW3,Datos!$T:$T,$A$9)+COUNTIFS(Datos!$S:$S,"V2",Datos!$D:$D,GW3,Datos!$T:$T,$A$9))/GW4)</f>
        <v>0</v>
      </c>
      <c r="GX9" s="78">
        <f>((COUNTIFS(Datos!$S:$S,"V1",Datos!$D:$D,GX3,Datos!$T:$T,$A$9)+COUNTIFS(Datos!$S:$S,"V2",Datos!$D:$D,GX3,Datos!$T:$T,$A$9))/GX4)</f>
        <v>0</v>
      </c>
      <c r="GY9" s="78">
        <f>((COUNTIFS(Datos!$S:$S,"V1",Datos!$D:$D,GY3,Datos!$T:$T,$A$9)+COUNTIFS(Datos!$S:$S,"V2",Datos!$D:$D,GY3,Datos!$T:$T,$A$9))/GY4)</f>
        <v>0</v>
      </c>
      <c r="GZ9" s="78">
        <f>((COUNTIFS(Datos!$S:$S,"V1",Datos!$D:$D,GZ3,Datos!$T:$T,$A$9)+COUNTIFS(Datos!$S:$S,"V2",Datos!$D:$D,GZ3,Datos!$T:$T,$A$9))/GZ4)</f>
        <v>0.5</v>
      </c>
      <c r="HA9" s="78">
        <f>((COUNTIFS(Datos!$S:$S,"V1",Datos!$D:$D,HA3,Datos!$T:$T,$A$9)+COUNTIFS(Datos!$S:$S,"V2",Datos!$D:$D,HA3,Datos!$T:$T,$A$9))/HA4)</f>
        <v>0.5</v>
      </c>
      <c r="HB9" s="78">
        <f>((COUNTIFS(Datos!$S:$S,"V1",Datos!$D:$D,HB3,Datos!$T:$T,$A$9)+COUNTIFS(Datos!$S:$S,"V2",Datos!$D:$D,HB3,Datos!$T:$T,$A$9))/HB4)</f>
        <v>1</v>
      </c>
      <c r="HC9" s="78">
        <f>((COUNTIFS(Datos!$S:$S,"V1",Datos!$D:$D,HC3,Datos!$T:$T,$A$9)+COUNTIFS(Datos!$S:$S,"V2",Datos!$D:$D,HC3,Datos!$T:$T,$A$9))/HC4)</f>
        <v>0.5</v>
      </c>
      <c r="HD9" s="78">
        <f>((COUNTIFS(Datos!$S:$S,"V1",Datos!$D:$D,HD3,Datos!$T:$T,$A$9)+COUNTIFS(Datos!$S:$S,"V2",Datos!$D:$D,HD3,Datos!$T:$T,$A$9))/HD4)</f>
        <v>0</v>
      </c>
      <c r="HE9" s="78"/>
      <c r="HF9" s="78"/>
      <c r="HG9" s="78"/>
      <c r="HH9" s="78"/>
      <c r="HI9" s="78"/>
      <c r="HJ9" s="78">
        <f>((COUNTIFS(Datos!$S:$S,"V1",Datos!$D:$D,HJ3,Datos!$T:$T,$A$9)+COUNTIFS(Datos!$S:$S,"V2",Datos!$D:$D,HJ3,Datos!$T:$T,$A$9))/HJ4)</f>
        <v>0</v>
      </c>
      <c r="HK9" s="78">
        <f>((COUNTIFS(Datos!$S:$S,"V1",Datos!$D:$D,HK3,Datos!$T:$T,$A$9)+COUNTIFS(Datos!$S:$S,"V2",Datos!$D:$D,HK3,Datos!$T:$T,$A$9))/HK4)</f>
        <v>0.5</v>
      </c>
      <c r="HL9" s="78"/>
      <c r="HM9" s="78">
        <f>((COUNTIFS(Datos!$S:$S,"V1",Datos!$D:$D,HM3,Datos!$T:$T,$A$9)+COUNTIFS(Datos!$S:$S,"V2",Datos!$D:$D,HM3,Datos!$T:$T,$A$9))/HM4)</f>
        <v>0.5</v>
      </c>
      <c r="HN9" s="78">
        <f>((COUNTIFS(Datos!$S:$S,"V1",Datos!$D:$D,HN3,Datos!$T:$T,$A$9)+COUNTIFS(Datos!$S:$S,"V2",Datos!$D:$D,HN3,Datos!$T:$T,$A$9))/HN4)</f>
        <v>1</v>
      </c>
      <c r="HO9" s="78">
        <f>((COUNTIFS(Datos!$S:$S,"V1",Datos!$D:$D,HO3,Datos!$T:$T,$A$9)+COUNTIFS(Datos!$S:$S,"V2",Datos!$D:$D,HO3,Datos!$T:$T,$A$9))/HO4)</f>
        <v>1</v>
      </c>
      <c r="HP9" s="78">
        <f>((COUNTIFS(Datos!$S:$S,"V1",Datos!$D:$D,HP3,Datos!$T:$T,$A$9)+COUNTIFS(Datos!$S:$S,"V2",Datos!$D:$D,HP3,Datos!$T:$T,$A$9))/HP4)</f>
        <v>0.5</v>
      </c>
      <c r="HQ9" s="78">
        <f>((COUNTIFS(Datos!$S:$S,"V1",Datos!$D:$D,HQ3,Datos!$T:$T,$A$9)+COUNTIFS(Datos!$S:$S,"V2",Datos!$D:$D,HQ3,Datos!$T:$T,$A$9))/HQ4)</f>
        <v>0</v>
      </c>
      <c r="HR9" s="78">
        <f>((COUNTIFS(Datos!$S:$S,"V1",Datos!$D:$D,HR3,Datos!$T:$T,$A$9)+COUNTIFS(Datos!$S:$S,"V2",Datos!$D:$D,HR3,Datos!$T:$T,$A$9))/HR4)</f>
        <v>1</v>
      </c>
      <c r="HS9" s="78">
        <f>((COUNTIFS(Datos!$S:$S,"V1",Datos!$D:$D,HS3,Datos!$T:$T,$A$9)+COUNTIFS(Datos!$S:$S,"V2",Datos!$D:$D,HS3,Datos!$T:$T,$A$9))/HS4)</f>
        <v>0.5</v>
      </c>
      <c r="HT9" s="78">
        <f>((COUNTIFS(Datos!$S:$S,"V1",Datos!$D:$D,HT3,Datos!$T:$T,$A$9)+COUNTIFS(Datos!$S:$S,"V2",Datos!$D:$D,HT3,Datos!$T:$T,$A$9))/HT4)</f>
        <v>0</v>
      </c>
      <c r="HU9" s="78">
        <f>((COUNTIFS(Datos!$S:$S,"V1",Datos!$D:$D,HU3,Datos!$T:$T,$A$9)+COUNTIFS(Datos!$S:$S,"V2",Datos!$D:$D,HU3,Datos!$T:$T,$A$9))/HU4)</f>
        <v>0</v>
      </c>
      <c r="HV9" s="78">
        <f>((COUNTIFS(Datos!$S:$S,"V1",Datos!$D:$D,HV3,Datos!$T:$T,$A$9)+COUNTIFS(Datos!$S:$S,"V2",Datos!$D:$D,HV3,Datos!$T:$T,$A$9))/HV4)</f>
        <v>0</v>
      </c>
      <c r="HW9" s="78">
        <f>((COUNTIFS(Datos!$S:$S,"V1",Datos!$D:$D,HW3,Datos!$T:$T,$A$9)+COUNTIFS(Datos!$S:$S,"V2",Datos!$D:$D,HW3,Datos!$T:$T,$A$9))/HW4)</f>
        <v>0</v>
      </c>
      <c r="HX9" s="78">
        <f>((COUNTIFS(Datos!$S:$S,"V1",Datos!$D:$D,HX3,Datos!$T:$T,$A$9)+COUNTIFS(Datos!$S:$S,"V2",Datos!$D:$D,HX3,Datos!$T:$T,$A$9))/HX4)</f>
        <v>0</v>
      </c>
      <c r="HY9" s="78"/>
      <c r="HZ9" s="78"/>
      <c r="IA9" s="78"/>
      <c r="IB9" s="78"/>
      <c r="IC9" s="78"/>
      <c r="ID9" s="78"/>
      <c r="IE9" s="78"/>
      <c r="IF9" s="78"/>
      <c r="IG9" s="78"/>
      <c r="IH9" s="78"/>
      <c r="II9" s="78"/>
      <c r="IJ9" s="78"/>
      <c r="IK9" s="78"/>
      <c r="IL9" s="78"/>
      <c r="IM9" s="78"/>
      <c r="IN9" s="78"/>
      <c r="IO9" s="78"/>
    </row>
    <row r="10" spans="1:249" s="12" customFormat="1" ht="16.5" customHeight="1" x14ac:dyDescent="0.25">
      <c r="A10" s="37" t="s">
        <v>31</v>
      </c>
      <c r="B10" s="74"/>
      <c r="C10" s="74" t="s">
        <v>774</v>
      </c>
      <c r="D10" s="77">
        <f>((COUNTIFS(Datos!$S:$S,"V1",Datos!$B:$B,D$2,Datos!$T:$T,$A10)+COUNTIFS(Datos!$S:$S,"V2",Datos!$B:$B,D$2,Datos!$T:$T,$A10))/D$4)</f>
        <v>0.22222222222222221</v>
      </c>
      <c r="E10" s="77">
        <f>((COUNTIFS(Datos!$S:$S,"V1",Datos!$B:$B,E$2,Datos!$T:$T,$A10)+COUNTIFS(Datos!$S:$S,"V2",Datos!$B:$B,E$2,Datos!$T:$T,$A10))/E$4)</f>
        <v>0.36363636363636365</v>
      </c>
      <c r="F10" s="77">
        <f>((COUNTIFS(Datos!$S:$S,"V1",Datos!$B:$B,F$2,Datos!$T:$T,$A10)+COUNTIFS(Datos!$S:$S,"V2",Datos!$B:$B,F$2,Datos!$T:$T,$A10))/F$4)</f>
        <v>0.12121212121212122</v>
      </c>
      <c r="G10" s="77">
        <f>((COUNTIFS(Datos!$S:$S,"V1",Datos!$B:$B,G$2,Datos!$T:$T,$A10)+COUNTIFS(Datos!$S:$S,"V2",Datos!$B:$B,G$2,Datos!$T:$T,$A10))/G$4)</f>
        <v>0.18181818181818182</v>
      </c>
      <c r="H10" s="77">
        <f>((COUNTIFS(Datos!$S:$S,"V1",Datos!$B:$B,H$2,Datos!$T:$T,$A10)+COUNTIFS(Datos!$S:$S,"V2",Datos!$B:$B,H$2,Datos!$T:$T,$A10))/H$4)</f>
        <v>0.4</v>
      </c>
      <c r="I10" s="77">
        <f>((COUNTIFS(Datos!$S:$S,"V1",Datos!$B:$B,I$2,Datos!$T:$T,$A10)+COUNTIFS(Datos!$S:$S,"V2",Datos!$B:$B,I$2,Datos!$T:$T,$A10))/I$4)</f>
        <v>0.35</v>
      </c>
      <c r="J10" s="77">
        <f>((COUNTIFS(Datos!$S:$S,"V1",Datos!$B:$B,J$2,Datos!$T:$T,$A10)+COUNTIFS(Datos!$S:$S,"V2",Datos!$B:$B,J$2,Datos!$T:$T,$A10))/J$4)</f>
        <v>0.375</v>
      </c>
      <c r="K10" s="77">
        <f>((COUNTIFS(Datos!$S:$S,"V1",Datos!$B:$B,K$2,Datos!$T:$T,$A10)+COUNTIFS(Datos!$S:$S,"V2",Datos!$B:$B,K$2,Datos!$T:$T,$A10))/K$4)</f>
        <v>2.9411764705882353E-2</v>
      </c>
      <c r="L10" s="77">
        <f>((COUNTIFS(Datos!$S:$S,"V1",Datos!$B:$B,L$2,Datos!$T:$T,$A10)+COUNTIFS(Datos!$S:$S,"V2",Datos!$B:$B,L$2,Datos!$T:$T,$A10))/L$4)</f>
        <v>0.08</v>
      </c>
      <c r="M10" s="77">
        <f>((COUNTIFS(Datos!$S:$S,"V1",Datos!$B:$B,M$2,Datos!$T:$T,$A10)+COUNTIFS(Datos!$S:$S,"V2",Datos!$B:$B,M$2,Datos!$T:$T,$A10))/M$4)</f>
        <v>3.5714285714285712E-2</v>
      </c>
      <c r="N10" s="77">
        <f>((COUNTIFS(Datos!$S:$S,"V1",Datos!$B:$B,N$2,Datos!$T:$T,$A10)+COUNTIFS(Datos!$S:$S,"V2",Datos!$B:$B,N$2,Datos!$T:$T,$A10))/N$4)</f>
        <v>0</v>
      </c>
      <c r="O10" s="77"/>
      <c r="P10" s="77"/>
      <c r="Q10" s="77"/>
      <c r="R10" s="77"/>
      <c r="S10" s="77"/>
      <c r="T10" s="77"/>
      <c r="U10" s="77"/>
      <c r="V10" s="78">
        <f>(COUNTIFS(Datos!$S:$S,"V1",Datos!$C:$C,$V$3,Datos!$T:$T,A10)+COUNTIFS(Datos!$S:$S,"V2",Datos!$C:$C,$V$3,Datos!$T:$T,A10))/$V$4</f>
        <v>0</v>
      </c>
      <c r="W10" s="78"/>
      <c r="X10" s="78">
        <f>(COUNTIFS(Datos!$S:$S,"V1",Datos!$C:$C,$X$3,Datos!$T:$T,A10)+COUNTIFS(Datos!$S:$S,"V2",Datos!$C:$C,$X$3,Datos!$T:$T,A10))/$X$4</f>
        <v>0.4</v>
      </c>
      <c r="Y10" s="78"/>
      <c r="Z10" s="78">
        <f>(COUNTIFS(Datos!$S:$S,"V1",Datos!$C:$C,$Z$3,Datos!$T:$T,A10)+COUNTIFS(Datos!$S:$S,"V2",Datos!$C:$C,$Z$3,Datos!$T:$T,A10))/$Z$4</f>
        <v>0.4</v>
      </c>
      <c r="AA10" s="78">
        <f>(COUNTIFS(Datos!$S:$S,"V1",Datos!$C:$C,$AA$3,Datos!$T:$T,A10)+COUNTIFS(Datos!$S:$S,"V2",Datos!$C:$C,$AA$3,Datos!$T:$T,A10))/$AA$4</f>
        <v>0.5</v>
      </c>
      <c r="AB10" s="78">
        <f>(COUNTIFS(Datos!$S:$S,"V1",Datos!$C:$C,$AB$3,Datos!$T:$T,A10)+COUNTIFS(Datos!$S:$S,"V2",Datos!$C:$C,$AB$3,Datos!$T:$T,A10))/$AB$4</f>
        <v>0.1111111111111111</v>
      </c>
      <c r="AC10" s="78"/>
      <c r="AD10" s="78">
        <f>(COUNTIFS(Datos!$S:$S,"V1",Datos!$C:$C,$AD$3,Datos!$T:$T,A10)+COUNTIFS(Datos!$S:$S,"V2",Datos!$C:$C,$AD$3,Datos!$T:$T,A10))/$AD$4</f>
        <v>0.1111111111111111</v>
      </c>
      <c r="AE10" s="78">
        <f>(COUNTIFS(Datos!$S:$S,"V1",Datos!$C:$C,$AE$3,Datos!$T:$T,A10)+COUNTIFS(Datos!$S:$S,"V2",Datos!$C:$C,$AE$3,Datos!$T:$T,A10))/$AE$4</f>
        <v>0.22222222222222221</v>
      </c>
      <c r="AF10" s="78">
        <f>(COUNTIFS(Datos!$S:$S,"V1",Datos!$C:$C,$AF$3,Datos!$T:$T,A10)+COUNTIFS(Datos!$S:$S,"V2",Datos!$C:$C,$AF$3,Datos!$T:$T,A10))/$AF$4</f>
        <v>6.6666666666666666E-2</v>
      </c>
      <c r="AG10" s="78">
        <f>(COUNTIFS(Datos!$S:$S,"V1",Datos!$C:$C,AG$3,Datos!$T:$T,$A10)+COUNTIFS(Datos!$S:$S,"V2",Datos!$C:$C,AG$3,Datos!$T:$T,$A10))/AG$4</f>
        <v>0</v>
      </c>
      <c r="AH10" s="78">
        <f>(COUNTIFS(Datos!$S:$S,"V1",Datos!$C:$C,AH$3,Datos!$T:$T,$A10)+COUNTIFS(Datos!$S:$S,"V2",Datos!$C:$C,AH$3,Datos!$T:$T,$A10))/AH$4</f>
        <v>0.21428571428571427</v>
      </c>
      <c r="AI10" s="78">
        <f>(COUNTIFS(Datos!$S:$S,"V1",Datos!$C:$C,AI$3,Datos!$T:$T,$A10)+COUNTIFS(Datos!$S:$S,"V2",Datos!$C:$C,AI$3,Datos!$T:$T,$A10))/AI$4</f>
        <v>0.26666666666666666</v>
      </c>
      <c r="AJ10" s="78">
        <f>(COUNTIFS(Datos!$S:$S,"V1",Datos!$C:$C,AJ$3,Datos!$T:$T,$A10)+COUNTIFS(Datos!$S:$S,"V2",Datos!$C:$C,AJ$3,Datos!$T:$T,$A10))/AJ$4</f>
        <v>8.3333333333333329E-2</v>
      </c>
      <c r="AK10" s="77"/>
      <c r="AL10" s="77"/>
      <c r="AM10" s="77"/>
      <c r="AN10" s="77"/>
      <c r="AO10" s="78">
        <f>(COUNTIFS(Datos!$S:$S,"V1",Datos!$C:$C,AO$3,Datos!$T:$T,$A10)+COUNTIFS(Datos!$S:$S,"V2",Datos!$C:$C,AO$3,Datos!$T:$T,$A10))/AO$4</f>
        <v>0.4</v>
      </c>
      <c r="AP10" s="78"/>
      <c r="AQ10" s="77"/>
      <c r="AR10" s="77"/>
      <c r="AS10" s="78">
        <f>(COUNTIFS(Datos!$S:$S,"V1",Datos!$C:$C,AS$3,Datos!$T:$T,$A10)+COUNTIFS(Datos!$S:$S,"V2",Datos!$C:$C,AS$3,Datos!$T:$T,$A10))/AS$4</f>
        <v>0.2</v>
      </c>
      <c r="AT10" s="78">
        <f>(COUNTIFS(Datos!$S:$S,"V1",Datos!$C:$C,AT$3,Datos!$T:$T,$A10)+COUNTIFS(Datos!$S:$S,"V2",Datos!$C:$C,AT$3,Datos!$T:$T,$A10))/AT$4</f>
        <v>0.5</v>
      </c>
      <c r="AU10" s="78">
        <f>(COUNTIFS(Datos!$S:$S,"V1",Datos!$C:$C,AU$3,Datos!$T:$T,$A10)+COUNTIFS(Datos!$S:$S,"V2",Datos!$C:$C,AU$3,Datos!$T:$T,$A10))/AU$4</f>
        <v>0.2</v>
      </c>
      <c r="AV10" s="78">
        <f>(COUNTIFS(Datos!$S:$S,"V1",Datos!$C:$C,AV$3,Datos!$T:$T,$A10)+COUNTIFS(Datos!$S:$S,"V2",Datos!$C:$C,AV$3,Datos!$T:$T,$A10))/AV$4</f>
        <v>0.3</v>
      </c>
      <c r="AW10" s="78">
        <f>(COUNTIFS(Datos!$S:$S,"V1",Datos!$C:$C,AW$3,Datos!$T:$T,$A10)+COUNTIFS(Datos!$S:$S,"V2",Datos!$C:$C,AW$3,Datos!$T:$T,$A10))/AW$4</f>
        <v>0.4</v>
      </c>
      <c r="AX10" s="78">
        <f>(COUNTIFS(Datos!$S:$S,"V1",Datos!$C:$C,AX$3,Datos!$T:$T,$A10)+COUNTIFS(Datos!$S:$S,"V2",Datos!$C:$C,AX$3,Datos!$T:$T,$A10))/AX$4</f>
        <v>0.6</v>
      </c>
      <c r="AY10" s="78">
        <f>(COUNTIFS(Datos!$S:$S,"V1",Datos!$C:$C,AY$3,Datos!$T:$T,$A10)+COUNTIFS(Datos!$S:$S,"V2",Datos!$C:$C,AY$3,Datos!$T:$T,$A10))/AY$4</f>
        <v>0.1</v>
      </c>
      <c r="AZ10" s="78">
        <f>(COUNTIFS(Datos!$S:$S,"V1",Datos!$C:$C,AZ$3,Datos!$T:$T,$A10)+COUNTIFS(Datos!$S:$S,"V2",Datos!$C:$C,AZ$3,Datos!$T:$T,$A10))/AZ$4</f>
        <v>0</v>
      </c>
      <c r="BA10" s="78">
        <f>(COUNTIFS(Datos!$S:$S,"V1",Datos!$C:$C,BA$3,Datos!$T:$T,$A10)+COUNTIFS(Datos!$S:$S,"V2",Datos!$C:$C,BA$3,Datos!$T:$T,$A10))/BA$4</f>
        <v>0</v>
      </c>
      <c r="BB10" s="78">
        <f>(COUNTIFS(Datos!$S:$S,"V1",Datos!$C:$C,BB$3,Datos!$T:$T,$A10)+COUNTIFS(Datos!$S:$S,"V2",Datos!$C:$C,BB$3,Datos!$T:$T,$A10))/BB$4</f>
        <v>0</v>
      </c>
      <c r="BC10" s="78">
        <f>(COUNTIFS(Datos!$S:$S,"V1",Datos!$C:$C,BC$3,Datos!$T:$T,$A10)+COUNTIFS(Datos!$S:$S,"V2",Datos!$C:$C,BC$3,Datos!$T:$T,$A10))/BC$4</f>
        <v>0</v>
      </c>
      <c r="BD10" s="78">
        <f>(COUNTIFS(Datos!$S:$S,"V1",Datos!$C:$C,BD$3,Datos!$T:$T,$A10)+COUNTIFS(Datos!$S:$S,"V2",Datos!$C:$C,BD$3,Datos!$T:$T,$A10))/BD$4</f>
        <v>0</v>
      </c>
      <c r="BE10" s="78">
        <f>(COUNTIFS(Datos!$S:$S,"V1",Datos!$C:$C,BE$3,Datos!$T:$T,$A10)+COUNTIFS(Datos!$S:$S,"V2",Datos!$C:$C,BE$3,Datos!$T:$T,$A10))/BE$4</f>
        <v>0</v>
      </c>
      <c r="BF10" s="78">
        <f>(COUNTIFS(Datos!$S:$S,"V1",Datos!$C:$C,BF$3,Datos!$T:$T,$A10)+COUNTIFS(Datos!$S:$S,"V2",Datos!$C:$C,BF$3,Datos!$T:$T,$A10))/BF$4</f>
        <v>0.1</v>
      </c>
      <c r="BG10" s="78">
        <f>(COUNTIFS(Datos!$S:$S,"V1",Datos!$C:$C,BG$3,Datos!$T:$T,$A10)+COUNTIFS(Datos!$S:$S,"V2",Datos!$C:$C,BG$3,Datos!$T:$T,$A10))/BG$4</f>
        <v>0.3</v>
      </c>
      <c r="BH10" s="78">
        <f>(COUNTIFS(Datos!$S:$S,"V1",Datos!$C:$C,BH$3,Datos!$T:$T,$A10)+COUNTIFS(Datos!$S:$S,"V2",Datos!$C:$C,BH$3,Datos!$T:$T,$A10))/BH$4</f>
        <v>0.16666666666666666</v>
      </c>
      <c r="BI10" s="78">
        <f>(COUNTIFS(Datos!$S:$S,"V1",Datos!$C:$C,BI$3,Datos!$T:$T,$A10)+COUNTIFS(Datos!$S:$S,"V2",Datos!$C:$C,BI$3,Datos!$T:$T,$A10))/BI$4</f>
        <v>0</v>
      </c>
      <c r="BJ10" s="78">
        <f>(COUNTIFS(Datos!$S:$S,"V1",Datos!$C:$C,BJ$3,Datos!$T:$T,$A10)+COUNTIFS(Datos!$S:$S,"V2",Datos!$C:$C,BJ$3,Datos!$T:$T,$A10))/BJ$4</f>
        <v>0</v>
      </c>
      <c r="BK10" s="78">
        <f>(COUNTIFS(Datos!$S:$S,"V1",Datos!$C:$C,BK$3,Datos!$T:$T,$A10)+COUNTIFS(Datos!$S:$S,"V2",Datos!$C:$C,BK$3,Datos!$T:$T,$A10))/BK$4</f>
        <v>0</v>
      </c>
      <c r="BL10" s="78">
        <f>(COUNTIFS(Datos!$S:$S,"V1",Datos!$C:$C,BL$3,Datos!$T:$T,$A10)+COUNTIFS(Datos!$S:$S,"V2",Datos!$C:$C,BL$3,Datos!$T:$T,$A10))/BL$4</f>
        <v>0</v>
      </c>
      <c r="BM10" s="78"/>
      <c r="BN10" s="78"/>
      <c r="BO10" s="78"/>
      <c r="BP10" s="77"/>
      <c r="BQ10" s="78">
        <f>((COUNTIFS(Datos!$S:$S,"V1",Datos!$D:$D,BQ3,Datos!$T:$T,$A$10)+COUNTIFS(Datos!$S:$S,"V2",Datos!$D:$D,BQ3,Datos!$T:$T,$A$10))/BQ4)</f>
        <v>0</v>
      </c>
      <c r="BR10" s="78">
        <f>((COUNTIFS(Datos!$S:$S,"V1",Datos!$D:$D,BR3,Datos!$T:$T,$A$10)+COUNTIFS(Datos!$S:$S,"V2",Datos!$D:$D,BR3,Datos!$T:$T,$A$10))/BR4)</f>
        <v>0</v>
      </c>
      <c r="BS10" s="78">
        <f>((COUNTIFS(Datos!$S:$S,"V1",Datos!$D:$D,BS3,Datos!$T:$T,$A$10)+COUNTIFS(Datos!$S:$S,"V2",Datos!$D:$D,BS3,Datos!$T:$T,$A$10))/BS4)</f>
        <v>0</v>
      </c>
      <c r="BT10" s="78">
        <f>((COUNTIFS(Datos!$S:$S,"V1",Datos!$D:$D,BT3,Datos!$T:$T,$A$10)+COUNTIFS(Datos!$S:$S,"V2",Datos!$D:$D,BT3,Datos!$T:$T,$A$10))/BT4)</f>
        <v>0</v>
      </c>
      <c r="BU10" s="78"/>
      <c r="BV10" s="78"/>
      <c r="BW10" s="78">
        <f>((COUNTIFS(Datos!$S:$S,"V1",Datos!$D:$D,BW3,Datos!$T:$T,$A$10)+COUNTIFS(Datos!$S:$S,"V2",Datos!$D:$D,BW3,Datos!$T:$T,$A$10))/BW4)</f>
        <v>0</v>
      </c>
      <c r="BX10" s="78">
        <f>((COUNTIFS(Datos!$S:$S,"V1",Datos!$D:$D,BX3,Datos!$T:$T,$A$10)+COUNTIFS(Datos!$S:$S,"V2",Datos!$D:$D,BX3,Datos!$T:$T,$A$10))/BX4)</f>
        <v>0</v>
      </c>
      <c r="BY10" s="78">
        <f>((COUNTIFS(Datos!$S:$S,"V1",Datos!$D:$D,BY3,Datos!$T:$T,$A$10)+COUNTIFS(Datos!$S:$S,"V2",Datos!$D:$D,BY3,Datos!$T:$T,$A$10))/BY4)</f>
        <v>0</v>
      </c>
      <c r="BZ10" s="78">
        <f>((COUNTIFS(Datos!$S:$S,"V1",Datos!$D:$D,BZ3,Datos!$T:$T,$A$10)+COUNTIFS(Datos!$S:$S,"V2",Datos!$D:$D,BZ3,Datos!$T:$T,$A$10))/BZ4)</f>
        <v>1.5</v>
      </c>
      <c r="CA10" s="78">
        <f>((COUNTIFS(Datos!$S:$S,"V1",Datos!$D:$D,CA3,Datos!$T:$T,$A$10)+COUNTIFS(Datos!$S:$S,"V2",Datos!$D:$D,CA3,Datos!$T:$T,$A$10))/CA4)</f>
        <v>0.5</v>
      </c>
      <c r="CB10" s="78">
        <f>((COUNTIFS(Datos!$S:$S,"V1",Datos!$D:$D,CB3,Datos!$T:$T,$A$10)+COUNTIFS(Datos!$S:$S,"V2",Datos!$D:$D,CB3,Datos!$T:$T,$A$10))/CB4)</f>
        <v>0</v>
      </c>
      <c r="CC10" s="78">
        <f>((COUNTIFS(Datos!$S:$S,"V1",Datos!$D:$D,CC3,Datos!$T:$T,$A$10)+COUNTIFS(Datos!$S:$S,"V2",Datos!$D:$D,CC3,Datos!$T:$T,$A$10))/CC4)</f>
        <v>0.5</v>
      </c>
      <c r="CD10" s="78">
        <f>((COUNTIFS(Datos!$S:$S,"V1",Datos!$D:$D,CD3,Datos!$T:$T,$A$10)+COUNTIFS(Datos!$S:$S,"V2",Datos!$D:$D,CD3,Datos!$T:$T,$A$10))/CD4)</f>
        <v>0</v>
      </c>
      <c r="CE10" s="78">
        <f>((COUNTIFS(Datos!$S:$S,"V1",Datos!$D:$D,CE3,Datos!$T:$T,$A$10)+COUNTIFS(Datos!$S:$S,"V2",Datos!$D:$D,CE3,Datos!$T:$T,$A$10))/CE4)</f>
        <v>1.5</v>
      </c>
      <c r="CF10" s="78">
        <f>((COUNTIFS(Datos!$S:$S,"V1",Datos!$D:$D,CF3,Datos!$T:$T,$A$10)+COUNTIFS(Datos!$S:$S,"V2",Datos!$D:$D,CF3,Datos!$T:$T,$A$10))/CF4)</f>
        <v>0</v>
      </c>
      <c r="CG10" s="78">
        <f>((COUNTIFS(Datos!$S:$S,"V1",Datos!$D:$D,CG3,Datos!$T:$T,$A$10)+COUNTIFS(Datos!$S:$S,"V2",Datos!$D:$D,CG3,Datos!$T:$T,$A$10))/CG4)</f>
        <v>1.6666666666666667</v>
      </c>
      <c r="CH10" s="78">
        <f>((COUNTIFS(Datos!$S:$S,"V1",Datos!$D:$D,CH3,Datos!$T:$T,$A$10)+COUNTIFS(Datos!$S:$S,"V2",Datos!$D:$D,CH3,Datos!$T:$T,$A$10))/CH4)</f>
        <v>0.66666666666666663</v>
      </c>
      <c r="CI10" s="78">
        <f>((COUNTIFS(Datos!$S:$S,"V1",Datos!$D:$D,CI3,Datos!$T:$T,$A$10)+COUNTIFS(Datos!$S:$S,"V2",Datos!$D:$D,CI3,Datos!$T:$T,$A$10))/CI4)</f>
        <v>0</v>
      </c>
      <c r="CJ10" s="78">
        <f>((COUNTIFS(Datos!$S:$S,"V1",Datos!$D:$D,CJ3,Datos!$T:$T,$A$10)+COUNTIFS(Datos!$S:$S,"V2",Datos!$D:$D,CJ3,Datos!$T:$T,$A$10))/CJ4)</f>
        <v>0</v>
      </c>
      <c r="CK10" s="78">
        <f>((COUNTIFS(Datos!$S:$S,"V1",Datos!$D:$D,CK3,Datos!$T:$T,$A$10)+COUNTIFS(Datos!$S:$S,"V2",Datos!$D:$D,CK3,Datos!$T:$T,$A$10))/CK4)</f>
        <v>0</v>
      </c>
      <c r="CL10" s="78">
        <f>((COUNTIFS(Datos!$S:$S,"V1",Datos!$D:$D,CL3,Datos!$T:$T,$A$10)+COUNTIFS(Datos!$S:$S,"V2",Datos!$D:$D,CL3,Datos!$T:$T,$A$10))/CL4)</f>
        <v>0</v>
      </c>
      <c r="CM10" s="78">
        <f>((COUNTIFS(Datos!$S:$S,"V1",Datos!$D:$D,CM3,Datos!$T:$T,$A$10)+COUNTIFS(Datos!$S:$S,"V2",Datos!$D:$D,CM3,Datos!$T:$T,$A$10))/CM4)</f>
        <v>0.33333333333333331</v>
      </c>
      <c r="CN10" s="78">
        <f>((COUNTIFS(Datos!$S:$S,"V1",Datos!$D:$D,CN3,Datos!$T:$T,$A$10)+COUNTIFS(Datos!$S:$S,"V2",Datos!$D:$D,CN3,Datos!$T:$T,$A$10))/CN4)</f>
        <v>0</v>
      </c>
      <c r="CO10" s="78"/>
      <c r="CP10" s="78"/>
      <c r="CQ10" s="78" t="e">
        <f>((COUNTIFS(Datos!$S:$S,"V1",Datos!$D:$D,CQ3,Datos!$T:$T,$A$10)+COUNTIFS(Datos!$S:$S,"V2",Datos!$D:$D,CQ3,Datos!$T:$T,$A$10))/CQ4)</f>
        <v>#DIV/0!</v>
      </c>
      <c r="CR10" s="78" t="e">
        <f>((COUNTIFS(Datos!$S:$S,"V1",Datos!$D:$D,CR3,Datos!$T:$T,$A$10)+COUNTIFS(Datos!$S:$S,"V2",Datos!$D:$D,CR3,Datos!$T:$T,$A$10))/CR4)</f>
        <v>#DIV/0!</v>
      </c>
      <c r="CS10" s="78">
        <f>((COUNTIFS(Datos!$S:$S,"V1",Datos!$D:$D,CS3,Datos!$T:$T,$A$10)+COUNTIFS(Datos!$S:$S,"V2",Datos!$D:$D,CS3,Datos!$T:$T,$A$10))/CS4)</f>
        <v>0</v>
      </c>
      <c r="CT10" s="78">
        <f>((COUNTIFS(Datos!$S:$S,"V1",Datos!$D:$D,CT3,Datos!$T:$T,$A$10)+COUNTIFS(Datos!$S:$S,"V2",Datos!$D:$D,CT3,Datos!$T:$T,$A$10))/CT4)</f>
        <v>0</v>
      </c>
      <c r="CU10" s="78">
        <f>((COUNTIFS(Datos!$S:$S,"V1",Datos!$D:$D,CU3,Datos!$T:$T,$A$10)+COUNTIFS(Datos!$S:$S,"V2",Datos!$D:$D,CU3,Datos!$T:$T,$A$10))/CU4)</f>
        <v>0.33333333333333331</v>
      </c>
      <c r="CV10" s="78">
        <f>((COUNTIFS(Datos!$S:$S,"V1",Datos!$D:$D,CV3,Datos!$T:$T,$A$10)+COUNTIFS(Datos!$S:$S,"V2",Datos!$D:$D,CV3,Datos!$T:$T,$A$10))/CV4)</f>
        <v>0.33333333333333331</v>
      </c>
      <c r="CW10" s="78">
        <f>((COUNTIFS(Datos!$S:$S,"V1",Datos!$D:$D,CW3,Datos!$T:$T,$A$10)+COUNTIFS(Datos!$S:$S,"V2",Datos!$D:$D,CW3,Datos!$T:$T,$A$10))/CW4)</f>
        <v>0.33333333333333331</v>
      </c>
      <c r="CX10" s="78">
        <f>((COUNTIFS(Datos!$S:$S,"V1",Datos!$D:$D,CX3,Datos!$T:$T,$A$10)+COUNTIFS(Datos!$S:$S,"V2",Datos!$D:$D,CX3,Datos!$T:$T,$A$10))/CX4)</f>
        <v>0</v>
      </c>
      <c r="CY10" s="78"/>
      <c r="CZ10" s="78"/>
      <c r="DA10" s="78">
        <f>((COUNTIFS(Datos!$S:$S,"V1",Datos!$D:$D,DA3,Datos!$T:$T,$A$10)+COUNTIFS(Datos!$S:$S,"V2",Datos!$D:$D,DA3,Datos!$T:$T,$A$10))/DA4)</f>
        <v>0</v>
      </c>
      <c r="DB10" s="78">
        <f>((COUNTIFS(Datos!$S:$S,"V1",Datos!$D:$D,DB3,Datos!$T:$T,$A$10)+COUNTIFS(Datos!$S:$S,"V2",Datos!$D:$D,DB3,Datos!$T:$T,$A$10))/DB4)</f>
        <v>0</v>
      </c>
      <c r="DC10" s="78">
        <f>((COUNTIFS(Datos!$S:$S,"V1",Datos!$D:$D,DC3,Datos!$T:$T,$A$10)+COUNTIFS(Datos!$S:$S,"V2",Datos!$D:$D,DC3,Datos!$T:$T,$A$10))/DC4)</f>
        <v>0.33333333333333331</v>
      </c>
      <c r="DD10" s="78">
        <f>((COUNTIFS(Datos!$S:$S,"V1",Datos!$D:$D,DD3,Datos!$T:$T,$A$10)+COUNTIFS(Datos!$S:$S,"V2",Datos!$D:$D,DD3,Datos!$T:$T,$A$10))/DD4)</f>
        <v>0</v>
      </c>
      <c r="DE10" s="78">
        <f>((COUNTIFS(Datos!$S:$S,"V1",Datos!$D:$D,DE3,Datos!$T:$T,$A$10)+COUNTIFS(Datos!$S:$S,"V2",Datos!$D:$D,DE3,Datos!$T:$T,$A$10))/DE4)</f>
        <v>0</v>
      </c>
      <c r="DF10" s="78">
        <f>((COUNTIFS(Datos!$S:$S,"V1",Datos!$D:$D,DF3,Datos!$T:$T,$A$10)+COUNTIFS(Datos!$S:$S,"V2",Datos!$D:$D,DF3,Datos!$T:$T,$A$10))/DF4)</f>
        <v>0</v>
      </c>
      <c r="DG10" s="78"/>
      <c r="DH10" s="78"/>
      <c r="DI10" s="78"/>
      <c r="DJ10" s="78"/>
      <c r="DK10" s="78">
        <f>((COUNTIFS(Datos!$S:$S,"V1",Datos!$D:$D,DK3,Datos!$T:$T,$A$10)+COUNTIFS(Datos!$S:$S,"V2",Datos!$D:$D,DK3,Datos!$T:$T,$A$10))/DK4)</f>
        <v>0</v>
      </c>
      <c r="DL10" s="78">
        <f>((COUNTIFS(Datos!$S:$S,"V1",Datos!$D:$D,DL3,Datos!$T:$T,$A$10)+COUNTIFS(Datos!$S:$S,"V2",Datos!$D:$D,DL3,Datos!$T:$T,$A$10))/DL4)</f>
        <v>0.33333333333333331</v>
      </c>
      <c r="DM10" s="78">
        <f>((COUNTIFS(Datos!$S:$S,"V1",Datos!$D:$D,DM3,Datos!$T:$T,$A$10)+COUNTIFS(Datos!$S:$S,"V2",Datos!$D:$D,DM3,Datos!$T:$T,$A$10))/DM4)</f>
        <v>0</v>
      </c>
      <c r="DN10" s="78">
        <f>((COUNTIFS(Datos!$S:$S,"V1",Datos!$D:$D,DN3,Datos!$T:$T,$A$10)+COUNTIFS(Datos!$S:$S,"V2",Datos!$D:$D,DN3,Datos!$T:$T,$A$10))/DN4)</f>
        <v>0</v>
      </c>
      <c r="DO10" s="78">
        <f>((COUNTIFS(Datos!$S:$S,"V1",Datos!$D:$D,DO3,Datos!$T:$T,$A$10)+COUNTIFS(Datos!$S:$S,"V2",Datos!$D:$D,DO3,Datos!$T:$T,$A$10))/DO4)</f>
        <v>0.66666666666666663</v>
      </c>
      <c r="DP10" s="78">
        <f>((COUNTIFS(Datos!$S:$S,"V1",Datos!$D:$D,DP3,Datos!$T:$T,$A$10)+COUNTIFS(Datos!$S:$S,"V2",Datos!$D:$D,DP3,Datos!$T:$T,$A$10))/DP4)</f>
        <v>0.33333333333333331</v>
      </c>
      <c r="DQ10" s="78">
        <f>((COUNTIFS(Datos!$S:$S,"V1",Datos!$D:$D,DQ3,Datos!$T:$T,$A$10)+COUNTIFS(Datos!$S:$S,"V2",Datos!$D:$D,DQ3,Datos!$T:$T,$A$10))/DQ4)</f>
        <v>0</v>
      </c>
      <c r="DR10" s="78">
        <f>((COUNTIFS(Datos!$S:$S,"V1",Datos!$D:$D,DR3,Datos!$T:$T,$A$10)+COUNTIFS(Datos!$S:$S,"V2",Datos!$D:$D,DR3,Datos!$T:$T,$A$10))/DR4)</f>
        <v>0.66666666666666663</v>
      </c>
      <c r="DS10" s="78">
        <f>((COUNTIFS(Datos!$S:$S,"V1",Datos!$D:$D,DS3,Datos!$T:$T,$A$10)+COUNTIFS(Datos!$S:$S,"V2",Datos!$D:$D,DS3,Datos!$T:$T,$A$10))/DS4)</f>
        <v>0.33333333333333331</v>
      </c>
      <c r="DT10" s="78">
        <f>((COUNTIFS(Datos!$S:$S,"V1",Datos!$D:$D,DT3,Datos!$T:$T,$A$10)+COUNTIFS(Datos!$S:$S,"V2",Datos!$D:$D,DT3,Datos!$T:$T,$A$10))/DT4)</f>
        <v>0</v>
      </c>
      <c r="DU10" s="78">
        <f>((COUNTIFS(Datos!$S:$S,"V1",Datos!$D:$D,DU3,Datos!$T:$T,$A$10)+COUNTIFS(Datos!$S:$S,"V2",Datos!$D:$D,DU3,Datos!$T:$T,$A$10))/DU4)</f>
        <v>0.33333333333333331</v>
      </c>
      <c r="DV10" s="78">
        <f>((COUNTIFS(Datos!$S:$S,"V1",Datos!$D:$D,DV3,Datos!$T:$T,$A$10)+COUNTIFS(Datos!$S:$S,"V2",Datos!$D:$D,DV3,Datos!$T:$T,$A$10))/DV4)</f>
        <v>0</v>
      </c>
      <c r="DW10" s="78">
        <f>((COUNTIFS(Datos!$S:$S,"V1",Datos!$D:$D,DW3,Datos!$T:$T,$A$10)+COUNTIFS(Datos!$S:$S,"V2",Datos!$D:$D,DW3,Datos!$T:$T,$A$10))/DW4)</f>
        <v>0</v>
      </c>
      <c r="DX10" s="78">
        <f>((COUNTIFS(Datos!$S:$S,"V1",Datos!$D:$D,DX3,Datos!$T:$T,$A$10)+COUNTIFS(Datos!$S:$S,"V2",Datos!$D:$D,DX3,Datos!$T:$T,$A$10))/DX4)</f>
        <v>0</v>
      </c>
      <c r="DY10" s="78"/>
      <c r="DZ10" s="78">
        <f>((COUNTIFS(Datos!$S:$S,"V1",Datos!$D:$D,DZ3,Datos!$T:$T,$A$10)+COUNTIFS(Datos!$S:$S,"V2",Datos!$D:$D,DZ3,Datos!$T:$T,$A$10))/DZ4)</f>
        <v>0</v>
      </c>
      <c r="EA10" s="78">
        <f>((COUNTIFS(Datos!$S:$S,"V1",Datos!$D:$D,EA3,Datos!$T:$T,$A$10)+COUNTIFS(Datos!$S:$S,"V2",Datos!$D:$D,EA3,Datos!$T:$T,$A$10))/EA4)</f>
        <v>1</v>
      </c>
      <c r="EB10" s="78">
        <f>((COUNTIFS(Datos!$S:$S,"V1",Datos!$D:$D,EB3,Datos!$T:$T,$A$10)+COUNTIFS(Datos!$S:$S,"V2",Datos!$D:$D,EB3,Datos!$T:$T,$A$10))/EB4)</f>
        <v>0</v>
      </c>
      <c r="EC10" s="78">
        <f>((COUNTIFS(Datos!$S:$S,"V1",Datos!$D:$D,EC3,Datos!$T:$T,$A$10)+COUNTIFS(Datos!$S:$S,"V2",Datos!$D:$D,EC3,Datos!$T:$T,$A$10))/EC4)</f>
        <v>0.5</v>
      </c>
      <c r="ED10" s="78">
        <f>((COUNTIFS(Datos!$S:$S,"V1",Datos!$D:$D,ED3,Datos!$T:$T,$A$10)+COUNTIFS(Datos!$S:$S,"V2",Datos!$D:$D,ED3,Datos!$T:$T,$A$10))/ED4)</f>
        <v>0.5</v>
      </c>
      <c r="EE10" s="78">
        <f>((COUNTIFS(Datos!$S:$S,"V1",Datos!$D:$D,EE3,Datos!$T:$T,$A$10)+COUNTIFS(Datos!$S:$S,"V2",Datos!$D:$D,EE3,Datos!$T:$T,$A$10))/EE4)</f>
        <v>0</v>
      </c>
      <c r="EF10" s="78">
        <f>((COUNTIFS(Datos!$S:$S,"V1",Datos!$D:$D,EF3,Datos!$T:$T,$A$10)+COUNTIFS(Datos!$S:$S,"V2",Datos!$D:$D,EF3,Datos!$T:$T,$A$10))/EF4)</f>
        <v>0</v>
      </c>
      <c r="EG10" s="78">
        <f>((COUNTIFS(Datos!$S:$S,"V1",Datos!$D:$D,EG3,Datos!$T:$T,$A$10)+COUNTIFS(Datos!$S:$S,"V2",Datos!$D:$D,EG3,Datos!$T:$T,$A$10))/EG4)</f>
        <v>0</v>
      </c>
      <c r="EH10" s="78">
        <f>((COUNTIFS(Datos!$S:$S,"V1",Datos!$D:$D,EH3,Datos!$T:$T,$A$10)+COUNTIFS(Datos!$S:$S,"V2",Datos!$D:$D,EH3,Datos!$T:$T,$A$10))/EH4)</f>
        <v>1</v>
      </c>
      <c r="EI10" s="78">
        <f>((COUNTIFS(Datos!$S:$S,"V1",Datos!$D:$D,EI3,Datos!$T:$T,$A$10)+COUNTIFS(Datos!$S:$S,"V2",Datos!$D:$D,EI3,Datos!$T:$T,$A$10))/EI4)</f>
        <v>0</v>
      </c>
      <c r="EJ10" s="78">
        <f>((COUNTIFS(Datos!$S:$S,"V1",Datos!$D:$D,EJ3,Datos!$T:$T,$A$10)+COUNTIFS(Datos!$S:$S,"V2",Datos!$D:$D,EJ3,Datos!$T:$T,$A$10))/EJ4)</f>
        <v>1.5</v>
      </c>
      <c r="EK10" s="78">
        <f>((COUNTIFS(Datos!$S:$S,"V1",Datos!$D:$D,EK3,Datos!$T:$T,$A$10)+COUNTIFS(Datos!$S:$S,"V2",Datos!$D:$D,EK3,Datos!$T:$T,$A$10))/EK4)</f>
        <v>0</v>
      </c>
      <c r="EL10" s="78">
        <f>((COUNTIFS(Datos!$S:$S,"V1",Datos!$D:$D,EL3,Datos!$T:$T,$A$10)+COUNTIFS(Datos!$S:$S,"V2",Datos!$D:$D,EL3,Datos!$T:$T,$A$10))/EL4)</f>
        <v>0</v>
      </c>
      <c r="EM10" s="78">
        <f>((COUNTIFS(Datos!$S:$S,"V1",Datos!$D:$D,EM3,Datos!$T:$T,$A$10)+COUNTIFS(Datos!$S:$S,"V2",Datos!$D:$D,EM3,Datos!$T:$T,$A$10))/EM4)</f>
        <v>0</v>
      </c>
      <c r="EN10" s="78">
        <f>((COUNTIFS(Datos!$S:$S,"V1",Datos!$D:$D,EN3,Datos!$T:$T,$A$10)+COUNTIFS(Datos!$S:$S,"V2",Datos!$D:$D,EN3,Datos!$T:$T,$A$10))/EN4)</f>
        <v>1</v>
      </c>
      <c r="EO10" s="78">
        <f>((COUNTIFS(Datos!$S:$S,"V1",Datos!$D:$D,EO3,Datos!$T:$T,$A$10)+COUNTIFS(Datos!$S:$S,"V2",Datos!$D:$D,EO3,Datos!$T:$T,$A$10))/EO4)</f>
        <v>0.5</v>
      </c>
      <c r="EP10" s="78">
        <f>((COUNTIFS(Datos!$S:$S,"V1",Datos!$D:$D,EP3,Datos!$T:$T,$A$10)+COUNTIFS(Datos!$S:$S,"V2",Datos!$D:$D,EP3,Datos!$T:$T,$A$10))/EP4)</f>
        <v>0</v>
      </c>
      <c r="EQ10" s="78">
        <f>((COUNTIFS(Datos!$S:$S,"V1",Datos!$D:$D,EQ3,Datos!$T:$T,$A$10)+COUNTIFS(Datos!$S:$S,"V2",Datos!$D:$D,EQ3,Datos!$T:$T,$A$10))/EQ4)</f>
        <v>0.5</v>
      </c>
      <c r="ER10" s="78">
        <f>((COUNTIFS(Datos!$S:$S,"V1",Datos!$D:$D,ER3,Datos!$T:$T,$A$10)+COUNTIFS(Datos!$S:$S,"V2",Datos!$D:$D,ER3,Datos!$T:$T,$A$10))/ER4)</f>
        <v>0</v>
      </c>
      <c r="ES10" s="78">
        <f>((COUNTIFS(Datos!$S:$S,"V1",Datos!$D:$D,ES3,Datos!$T:$T,$A$10)+COUNTIFS(Datos!$S:$S,"V2",Datos!$D:$D,ES3,Datos!$T:$T,$A$10))/ES4)</f>
        <v>0</v>
      </c>
      <c r="ET10" s="78">
        <f>((COUNTIFS(Datos!$S:$S,"V1",Datos!$D:$D,ET3,Datos!$T:$T,$A$10)+COUNTIFS(Datos!$S:$S,"V2",Datos!$D:$D,ET3,Datos!$T:$T,$A$10))/ET4)</f>
        <v>0</v>
      </c>
      <c r="EU10" s="78">
        <f>((COUNTIFS(Datos!$S:$S,"V1",Datos!$D:$D,EU3,Datos!$T:$T,$A$10)+COUNTIFS(Datos!$S:$S,"V2",Datos!$D:$D,EU3,Datos!$T:$T,$A$10))/EU4)</f>
        <v>0.5</v>
      </c>
      <c r="EV10" s="78">
        <f>((COUNTIFS(Datos!$S:$S,"V1",Datos!$D:$D,EV3,Datos!$T:$T,$A$10)+COUNTIFS(Datos!$S:$S,"V2",Datos!$D:$D,EV3,Datos!$T:$T,$A$10))/EV4)</f>
        <v>0</v>
      </c>
      <c r="EW10" s="78">
        <f>((COUNTIFS(Datos!$S:$S,"V1",Datos!$D:$D,EW3,Datos!$T:$T,$A$10)+COUNTIFS(Datos!$S:$S,"V2",Datos!$D:$D,EW3,Datos!$T:$T,$A$10))/EW4)</f>
        <v>1</v>
      </c>
      <c r="EX10" s="78">
        <f>((COUNTIFS(Datos!$S:$S,"V1",Datos!$D:$D,EX3,Datos!$T:$T,$A$10)+COUNTIFS(Datos!$S:$S,"V2",Datos!$D:$D,EX3,Datos!$T:$T,$A$10))/EX4)</f>
        <v>0</v>
      </c>
      <c r="EY10" s="78">
        <f>((COUNTIFS(Datos!$S:$S,"V1",Datos!$D:$D,EY3,Datos!$T:$T,$A$10)+COUNTIFS(Datos!$S:$S,"V2",Datos!$D:$D,EY3,Datos!$T:$T,$A$10))/EY4)</f>
        <v>0</v>
      </c>
      <c r="EZ10" s="78">
        <f>((COUNTIFS(Datos!$S:$S,"V1",Datos!$D:$D,EZ3,Datos!$T:$T,$A$10)+COUNTIFS(Datos!$S:$S,"V2",Datos!$D:$D,EZ3,Datos!$T:$T,$A$10))/EZ4)</f>
        <v>0.5</v>
      </c>
      <c r="FA10" s="78">
        <f>((COUNTIFS(Datos!$S:$S,"V1",Datos!$D:$D,FA3,Datos!$T:$T,$A$10)+COUNTIFS(Datos!$S:$S,"V2",Datos!$D:$D,FA3,Datos!$T:$T,$A$10))/FA4)</f>
        <v>1</v>
      </c>
      <c r="FB10" s="78">
        <f>((COUNTIFS(Datos!$S:$S,"V1",Datos!$D:$D,FB3,Datos!$T:$T,$A$10)+COUNTIFS(Datos!$S:$S,"V2",Datos!$D:$D,FB3,Datos!$T:$T,$A$10))/FB4)</f>
        <v>0.5</v>
      </c>
      <c r="FC10" s="78">
        <f>((COUNTIFS(Datos!$S:$S,"V1",Datos!$D:$D,FC3,Datos!$T:$T,$A$10)+COUNTIFS(Datos!$S:$S,"V2",Datos!$D:$D,FC3,Datos!$T:$T,$A$10))/FC4)</f>
        <v>0</v>
      </c>
      <c r="FD10" s="78">
        <f>((COUNTIFS(Datos!$S:$S,"V1",Datos!$D:$D,FD3,Datos!$T:$T,$A$10)+COUNTIFS(Datos!$S:$S,"V2",Datos!$D:$D,FD3,Datos!$T:$T,$A$10))/FD4)</f>
        <v>1</v>
      </c>
      <c r="FE10" s="78">
        <f>((COUNTIFS(Datos!$S:$S,"V1",Datos!$D:$D,FE3,Datos!$T:$T,$A$10)+COUNTIFS(Datos!$S:$S,"V2",Datos!$D:$D,FE3,Datos!$T:$T,$A$10))/FE4)</f>
        <v>0.5</v>
      </c>
      <c r="FF10" s="78">
        <f>((COUNTIFS(Datos!$S:$S,"V1",Datos!$D:$D,FF3,Datos!$T:$T,$A$10)+COUNTIFS(Datos!$S:$S,"V2",Datos!$D:$D,FF3,Datos!$T:$T,$A$10))/FF4)</f>
        <v>0.5</v>
      </c>
      <c r="FG10" s="78">
        <f>((COUNTIFS(Datos!$S:$S,"V1",Datos!$D:$D,FG3,Datos!$T:$T,$A$10)+COUNTIFS(Datos!$S:$S,"V2",Datos!$D:$D,FG3,Datos!$T:$T,$A$10))/FG4)</f>
        <v>0.5</v>
      </c>
      <c r="FH10" s="78">
        <f>((COUNTIFS(Datos!$S:$S,"V1",Datos!$D:$D,FH3,Datos!$T:$T,$A$10)+COUNTIFS(Datos!$S:$S,"V2",Datos!$D:$D,FH3,Datos!$T:$T,$A$10))/FH4)</f>
        <v>0.5</v>
      </c>
      <c r="FI10" s="78">
        <f>((COUNTIFS(Datos!$S:$S,"V1",Datos!$D:$D,FI3,Datos!$T:$T,$A$10)+COUNTIFS(Datos!$S:$S,"V2",Datos!$D:$D,FI3,Datos!$T:$T,$A$10))/FI4)</f>
        <v>0</v>
      </c>
      <c r="FJ10" s="78">
        <f>((COUNTIFS(Datos!$S:$S,"V1",Datos!$D:$D,FJ3,Datos!$T:$T,$A$10)+COUNTIFS(Datos!$S:$S,"V2",Datos!$D:$D,FJ3,Datos!$T:$T,$A$10))/FJ4)</f>
        <v>0</v>
      </c>
      <c r="FK10" s="78">
        <f>((COUNTIFS(Datos!$S:$S,"V1",Datos!$D:$D,FK3,Datos!$T:$T,$A$10)+COUNTIFS(Datos!$S:$S,"V2",Datos!$D:$D,FK3,Datos!$T:$T,$A$10))/FK4)</f>
        <v>0.5</v>
      </c>
      <c r="FL10" s="78">
        <f>((COUNTIFS(Datos!$S:$S,"V1",Datos!$D:$D,FL3,Datos!$T:$T,$A$10)+COUNTIFS(Datos!$S:$S,"V2",Datos!$D:$D,FL3,Datos!$T:$T,$A$10))/FL4)</f>
        <v>0</v>
      </c>
      <c r="FM10" s="78">
        <f>((COUNTIFS(Datos!$S:$S,"V1",Datos!$D:$D,FM3,Datos!$T:$T,$A$10)+COUNTIFS(Datos!$S:$S,"V2",Datos!$D:$D,FM3,Datos!$T:$T,$A$10))/FM4)</f>
        <v>0</v>
      </c>
      <c r="FN10" s="78"/>
      <c r="FO10" s="78"/>
      <c r="FP10" s="78"/>
      <c r="FQ10" s="78">
        <f>((COUNTIFS(Datos!$S:$S,"V1",Datos!$D:$D,FQ3,Datos!$T:$T,$A$10)+COUNTIFS(Datos!$S:$S,"V2",Datos!$D:$D,FQ3,Datos!$T:$T,$A$10))/FQ4)</f>
        <v>0</v>
      </c>
      <c r="FR10" s="78">
        <f>((COUNTIFS(Datos!$S:$S,"V1",Datos!$D:$D,FR3,Datos!$T:$T,$A$10)+COUNTIFS(Datos!$S:$S,"V2",Datos!$D:$D,FR3,Datos!$T:$T,$A$10))/FR4)</f>
        <v>0</v>
      </c>
      <c r="FS10" s="78">
        <f>((COUNTIFS(Datos!$S:$S,"V1",Datos!$D:$D,FS3,Datos!$T:$T,$A$10)+COUNTIFS(Datos!$S:$S,"V2",Datos!$D:$D,FS3,Datos!$T:$T,$A$10))/FS4)</f>
        <v>0</v>
      </c>
      <c r="FT10" s="78">
        <f>((COUNTIFS(Datos!$S:$S,"V1",Datos!$D:$D,FT3,Datos!$T:$T,$A$10)+COUNTIFS(Datos!$S:$S,"V2",Datos!$D:$D,FT3,Datos!$T:$T,$A$10))/FT4)</f>
        <v>0</v>
      </c>
      <c r="FU10" s="78">
        <f>((COUNTIFS(Datos!$S:$S,"V1",Datos!$D:$D,FU3,Datos!$T:$T,$A$10)+COUNTIFS(Datos!$S:$S,"V2",Datos!$D:$D,FU3,Datos!$T:$T,$A$10))/FU4)</f>
        <v>0</v>
      </c>
      <c r="FV10" s="78">
        <f>((COUNTIFS(Datos!$S:$S,"V1",Datos!$D:$D,FV3,Datos!$T:$T,$A$10)+COUNTIFS(Datos!$S:$S,"V2",Datos!$D:$D,FV3,Datos!$T:$T,$A$10))/FV4)</f>
        <v>0</v>
      </c>
      <c r="FW10" s="78">
        <f>((COUNTIFS(Datos!$S:$S,"V1",Datos!$D:$D,FW3,Datos!$T:$T,$A$10)+COUNTIFS(Datos!$S:$S,"V2",Datos!$D:$D,FW3,Datos!$T:$T,$A$10))/FW4)</f>
        <v>0</v>
      </c>
      <c r="FX10" s="78">
        <f>((COUNTIFS(Datos!$S:$S,"V1",Datos!$D:$D,FX3,Datos!$T:$T,$A$10)+COUNTIFS(Datos!$S:$S,"V2",Datos!$D:$D,FX3,Datos!$T:$T,$A$10))/FX4)</f>
        <v>0</v>
      </c>
      <c r="FY10" s="78">
        <f>((COUNTIFS(Datos!$S:$S,"V1",Datos!$D:$D,FY3,Datos!$T:$T,$A$10)+COUNTIFS(Datos!$S:$S,"V2",Datos!$D:$D,FY3,Datos!$T:$T,$A$10))/FY4)</f>
        <v>0</v>
      </c>
      <c r="FZ10" s="78">
        <f>((COUNTIFS(Datos!$S:$S,"V1",Datos!$D:$D,FZ3,Datos!$T:$T,$A$10)+COUNTIFS(Datos!$S:$S,"V2",Datos!$D:$D,FZ3,Datos!$T:$T,$A$10))/FZ4)</f>
        <v>0</v>
      </c>
      <c r="GA10" s="78">
        <f>((COUNTIFS(Datos!$S:$S,"V1",Datos!$D:$D,GA3,Datos!$T:$T,$A$10)+COUNTIFS(Datos!$S:$S,"V2",Datos!$D:$D,GA3,Datos!$T:$T,$A$10))/GA4)</f>
        <v>0</v>
      </c>
      <c r="GB10" s="78">
        <f>((COUNTIFS(Datos!$S:$S,"V1",Datos!$D:$D,GB3,Datos!$T:$T,$A$10)+COUNTIFS(Datos!$S:$S,"V2",Datos!$D:$D,GB3,Datos!$T:$T,$A$10))/GB4)</f>
        <v>0</v>
      </c>
      <c r="GC10" s="78">
        <f>((COUNTIFS(Datos!$S:$S,"V1",Datos!$D:$D,GC3,Datos!$T:$T,$A$10)+COUNTIFS(Datos!$S:$S,"V2",Datos!$D:$D,GC3,Datos!$T:$T,$A$10))/GC4)</f>
        <v>0</v>
      </c>
      <c r="GD10" s="78">
        <f>((COUNTIFS(Datos!$S:$S,"V1",Datos!$D:$D,GD3,Datos!$T:$T,$A$10)+COUNTIFS(Datos!$S:$S,"V2",Datos!$D:$D,GD3,Datos!$T:$T,$A$10))/GD4)</f>
        <v>0</v>
      </c>
      <c r="GE10" s="78">
        <f>((COUNTIFS(Datos!$S:$S,"V1",Datos!$D:$D,GE3,Datos!$T:$T,$A$10)+COUNTIFS(Datos!$S:$S,"V2",Datos!$D:$D,GE3,Datos!$T:$T,$A$10))/GE4)</f>
        <v>0</v>
      </c>
      <c r="GF10" s="78">
        <f>((COUNTIFS(Datos!$S:$S,"V1",Datos!$D:$D,GF3,Datos!$T:$T,$A$10)+COUNTIFS(Datos!$S:$S,"V2",Datos!$D:$D,GF3,Datos!$T:$T,$A$10))/GF4)</f>
        <v>0</v>
      </c>
      <c r="GG10" s="78">
        <f>((COUNTIFS(Datos!$S:$S,"V1",Datos!$D:$D,GG3,Datos!$T:$T,$A$10)+COUNTIFS(Datos!$S:$S,"V2",Datos!$D:$D,GG3,Datos!$T:$T,$A$10))/GG4)</f>
        <v>0</v>
      </c>
      <c r="GH10" s="78">
        <f>((COUNTIFS(Datos!$S:$S,"V1",Datos!$D:$D,GH3,Datos!$T:$T,$A$10)+COUNTIFS(Datos!$S:$S,"V2",Datos!$D:$D,GH3,Datos!$T:$T,$A$10))/GH4)</f>
        <v>0</v>
      </c>
      <c r="GI10" s="78">
        <f>((COUNTIFS(Datos!$S:$S,"V1",Datos!$D:$D,GI3,Datos!$T:$T,$A$10)+COUNTIFS(Datos!$S:$S,"V2",Datos!$D:$D,GI3,Datos!$T:$T,$A$10))/GI4)</f>
        <v>0</v>
      </c>
      <c r="GJ10" s="78">
        <f>((COUNTIFS(Datos!$S:$S,"V1",Datos!$D:$D,GJ3,Datos!$T:$T,$A$10)+COUNTIFS(Datos!$S:$S,"V2",Datos!$D:$D,GJ3,Datos!$T:$T,$A$10))/GJ4)</f>
        <v>0</v>
      </c>
      <c r="GK10" s="78">
        <f>((COUNTIFS(Datos!$S:$S,"V1",Datos!$D:$D,GK3,Datos!$T:$T,$A$10)+COUNTIFS(Datos!$S:$S,"V2",Datos!$D:$D,GK3,Datos!$T:$T,$A$10))/GK4)</f>
        <v>0</v>
      </c>
      <c r="GL10" s="78">
        <f>((COUNTIFS(Datos!$S:$S,"V1",Datos!$D:$D,GL3,Datos!$T:$T,$A$10)+COUNTIFS(Datos!$S:$S,"V2",Datos!$D:$D,GL3,Datos!$T:$T,$A$10))/GL4)</f>
        <v>0</v>
      </c>
      <c r="GM10" s="78">
        <f>((COUNTIFS(Datos!$S:$S,"V1",Datos!$D:$D,GM3,Datos!$T:$T,$A$10)+COUNTIFS(Datos!$S:$S,"V2",Datos!$D:$D,GM3,Datos!$T:$T,$A$10))/GM4)</f>
        <v>0</v>
      </c>
      <c r="GN10" s="78">
        <f>((COUNTIFS(Datos!$S:$S,"V1",Datos!$D:$D,GN3,Datos!$T:$T,$A$10)+COUNTIFS(Datos!$S:$S,"V2",Datos!$D:$D,GN3,Datos!$T:$T,$A$10))/GN4)</f>
        <v>0</v>
      </c>
      <c r="GO10" s="78">
        <f>((COUNTIFS(Datos!$S:$S,"V1",Datos!$D:$D,GO3,Datos!$T:$T,$A$10)+COUNTIFS(Datos!$S:$S,"V2",Datos!$D:$D,GO3,Datos!$T:$T,$A$10))/GO4)</f>
        <v>0</v>
      </c>
      <c r="GP10" s="78">
        <f>((COUNTIFS(Datos!$S:$S,"V1",Datos!$D:$D,GP3,Datos!$T:$T,$A$10)+COUNTIFS(Datos!$S:$S,"V2",Datos!$D:$D,GP3,Datos!$T:$T,$A$10))/GP4)</f>
        <v>0</v>
      </c>
      <c r="GQ10" s="78">
        <f>((COUNTIFS(Datos!$S:$S,"V1",Datos!$D:$D,GQ3,Datos!$T:$T,$A$10)+COUNTIFS(Datos!$S:$S,"V2",Datos!$D:$D,GQ3,Datos!$T:$T,$A$10))/GQ4)</f>
        <v>0</v>
      </c>
      <c r="GR10" s="78">
        <f>((COUNTIFS(Datos!$S:$S,"V1",Datos!$D:$D,GR3,Datos!$T:$T,$A$10)+COUNTIFS(Datos!$S:$S,"V2",Datos!$D:$D,GR3,Datos!$T:$T,$A$10))/GR4)</f>
        <v>0</v>
      </c>
      <c r="GS10" s="78">
        <f>((COUNTIFS(Datos!$S:$S,"V1",Datos!$D:$D,GS3,Datos!$T:$T,$A$10)+COUNTIFS(Datos!$S:$S,"V2",Datos!$D:$D,GS3,Datos!$T:$T,$A$10))/GS4)</f>
        <v>0</v>
      </c>
      <c r="GT10" s="78">
        <f>((COUNTIFS(Datos!$S:$S,"V1",Datos!$D:$D,GT3,Datos!$T:$T,$A$10)+COUNTIFS(Datos!$S:$S,"V2",Datos!$D:$D,GT3,Datos!$T:$T,$A$10))/GT4)</f>
        <v>0.5</v>
      </c>
      <c r="GU10" s="78">
        <f>((COUNTIFS(Datos!$S:$S,"V1",Datos!$D:$D,GU3,Datos!$T:$T,$A$10)+COUNTIFS(Datos!$S:$S,"V2",Datos!$D:$D,GU3,Datos!$T:$T,$A$10))/GU4)</f>
        <v>0</v>
      </c>
      <c r="GV10" s="78">
        <f>((COUNTIFS(Datos!$S:$S,"V1",Datos!$D:$D,GV3,Datos!$T:$T,$A$10)+COUNTIFS(Datos!$S:$S,"V2",Datos!$D:$D,GV3,Datos!$T:$T,$A$10))/GV4)</f>
        <v>0</v>
      </c>
      <c r="GW10" s="78">
        <f>((COUNTIFS(Datos!$S:$S,"V1",Datos!$D:$D,GW3,Datos!$T:$T,$A$10)+COUNTIFS(Datos!$S:$S,"V2",Datos!$D:$D,GW3,Datos!$T:$T,$A$10))/GW4)</f>
        <v>1</v>
      </c>
      <c r="GX10" s="78">
        <f>((COUNTIFS(Datos!$S:$S,"V1",Datos!$D:$D,GX3,Datos!$T:$T,$A$10)+COUNTIFS(Datos!$S:$S,"V2",Datos!$D:$D,GX3,Datos!$T:$T,$A$10))/GX4)</f>
        <v>0.5</v>
      </c>
      <c r="GY10" s="78">
        <f>((COUNTIFS(Datos!$S:$S,"V1",Datos!$D:$D,GY3,Datos!$T:$T,$A$10)+COUNTIFS(Datos!$S:$S,"V2",Datos!$D:$D,GY3,Datos!$T:$T,$A$10))/GY4)</f>
        <v>0</v>
      </c>
      <c r="GZ10" s="78">
        <f>((COUNTIFS(Datos!$S:$S,"V1",Datos!$D:$D,GZ3,Datos!$T:$T,$A$10)+COUNTIFS(Datos!$S:$S,"V2",Datos!$D:$D,GZ3,Datos!$T:$T,$A$10))/GZ4)</f>
        <v>0</v>
      </c>
      <c r="HA10" s="78">
        <f>((COUNTIFS(Datos!$S:$S,"V1",Datos!$D:$D,HA3,Datos!$T:$T,$A$10)+COUNTIFS(Datos!$S:$S,"V2",Datos!$D:$D,HA3,Datos!$T:$T,$A$10))/HA4)</f>
        <v>0</v>
      </c>
      <c r="HB10" s="78">
        <f>((COUNTIFS(Datos!$S:$S,"V1",Datos!$D:$D,HB3,Datos!$T:$T,$A$10)+COUNTIFS(Datos!$S:$S,"V2",Datos!$D:$D,HB3,Datos!$T:$T,$A$10))/HB4)</f>
        <v>0</v>
      </c>
      <c r="HC10" s="78">
        <f>((COUNTIFS(Datos!$S:$S,"V1",Datos!$D:$D,HC3,Datos!$T:$T,$A$10)+COUNTIFS(Datos!$S:$S,"V2",Datos!$D:$D,HC3,Datos!$T:$T,$A$10))/HC4)</f>
        <v>0.5</v>
      </c>
      <c r="HD10" s="78">
        <f>((COUNTIFS(Datos!$S:$S,"V1",Datos!$D:$D,HD3,Datos!$T:$T,$A$10)+COUNTIFS(Datos!$S:$S,"V2",Datos!$D:$D,HD3,Datos!$T:$T,$A$10))/HD4)</f>
        <v>0</v>
      </c>
      <c r="HE10" s="78"/>
      <c r="HF10" s="78"/>
      <c r="HG10" s="78"/>
      <c r="HH10" s="78"/>
      <c r="HI10" s="78"/>
      <c r="HJ10" s="78">
        <f>((COUNTIFS(Datos!$S:$S,"V1",Datos!$D:$D,HJ3,Datos!$T:$T,$A$10)+COUNTIFS(Datos!$S:$S,"V2",Datos!$D:$D,HJ3,Datos!$T:$T,$A$10))/HJ4)</f>
        <v>0</v>
      </c>
      <c r="HK10" s="78">
        <f>((COUNTIFS(Datos!$S:$S,"V1",Datos!$D:$D,HK3,Datos!$T:$T,$A$10)+COUNTIFS(Datos!$S:$S,"V2",Datos!$D:$D,HK3,Datos!$T:$T,$A$10))/HK4)</f>
        <v>0</v>
      </c>
      <c r="HL10" s="78"/>
      <c r="HM10" s="78">
        <f>((COUNTIFS(Datos!$S:$S,"V1",Datos!$D:$D,HM3,Datos!$T:$T,$A$10)+COUNTIFS(Datos!$S:$S,"V2",Datos!$D:$D,HM3,Datos!$T:$T,$A$10))/HM4)</f>
        <v>0</v>
      </c>
      <c r="HN10" s="78">
        <f>((COUNTIFS(Datos!$S:$S,"V1",Datos!$D:$D,HN3,Datos!$T:$T,$A$10)+COUNTIFS(Datos!$S:$S,"V2",Datos!$D:$D,HN3,Datos!$T:$T,$A$10))/HN4)</f>
        <v>0</v>
      </c>
      <c r="HO10" s="78">
        <f>((COUNTIFS(Datos!$S:$S,"V1",Datos!$D:$D,HO3,Datos!$T:$T,$A$10)+COUNTIFS(Datos!$S:$S,"V2",Datos!$D:$D,HO3,Datos!$T:$T,$A$10))/HO4)</f>
        <v>0</v>
      </c>
      <c r="HP10" s="78">
        <f>((COUNTIFS(Datos!$S:$S,"V1",Datos!$D:$D,HP3,Datos!$T:$T,$A$10)+COUNTIFS(Datos!$S:$S,"V2",Datos!$D:$D,HP3,Datos!$T:$T,$A$10))/HP4)</f>
        <v>0</v>
      </c>
      <c r="HQ10" s="78">
        <f>((COUNTIFS(Datos!$S:$S,"V1",Datos!$D:$D,HQ3,Datos!$T:$T,$A$10)+COUNTIFS(Datos!$S:$S,"V2",Datos!$D:$D,HQ3,Datos!$T:$T,$A$10))/HQ4)</f>
        <v>0</v>
      </c>
      <c r="HR10" s="78">
        <f>((COUNTIFS(Datos!$S:$S,"V1",Datos!$D:$D,HR3,Datos!$T:$T,$A$10)+COUNTIFS(Datos!$S:$S,"V2",Datos!$D:$D,HR3,Datos!$T:$T,$A$10))/HR4)</f>
        <v>0</v>
      </c>
      <c r="HS10" s="78">
        <f>((COUNTIFS(Datos!$S:$S,"V1",Datos!$D:$D,HS3,Datos!$T:$T,$A$10)+COUNTIFS(Datos!$S:$S,"V2",Datos!$D:$D,HS3,Datos!$T:$T,$A$10))/HS4)</f>
        <v>0</v>
      </c>
      <c r="HT10" s="78">
        <f>((COUNTIFS(Datos!$S:$S,"V1",Datos!$D:$D,HT3,Datos!$T:$T,$A$10)+COUNTIFS(Datos!$S:$S,"V2",Datos!$D:$D,HT3,Datos!$T:$T,$A$10))/HT4)</f>
        <v>0</v>
      </c>
      <c r="HU10" s="78">
        <f>((COUNTIFS(Datos!$S:$S,"V1",Datos!$D:$D,HU3,Datos!$T:$T,$A$10)+COUNTIFS(Datos!$S:$S,"V2",Datos!$D:$D,HU3,Datos!$T:$T,$A$10))/HU4)</f>
        <v>0</v>
      </c>
      <c r="HV10" s="78">
        <f>((COUNTIFS(Datos!$S:$S,"V1",Datos!$D:$D,HV3,Datos!$T:$T,$A$10)+COUNTIFS(Datos!$S:$S,"V2",Datos!$D:$D,HV3,Datos!$T:$T,$A$10))/HV4)</f>
        <v>0</v>
      </c>
      <c r="HW10" s="78">
        <f>((COUNTIFS(Datos!$S:$S,"V1",Datos!$D:$D,HW3,Datos!$T:$T,$A$10)+COUNTIFS(Datos!$S:$S,"V2",Datos!$D:$D,HW3,Datos!$T:$T,$A$10))/HW4)</f>
        <v>0</v>
      </c>
      <c r="HX10" s="78">
        <f>((COUNTIFS(Datos!$S:$S,"V1",Datos!$D:$D,HX3,Datos!$T:$T,$A$10)+COUNTIFS(Datos!$S:$S,"V2",Datos!$D:$D,HX3,Datos!$T:$T,$A$10))/HX4)</f>
        <v>0</v>
      </c>
      <c r="HY10" s="78"/>
      <c r="HZ10" s="78"/>
      <c r="IA10" s="78"/>
      <c r="IB10" s="78"/>
      <c r="IC10" s="78"/>
      <c r="ID10" s="78"/>
      <c r="IE10" s="78"/>
      <c r="IF10" s="78"/>
      <c r="IG10" s="78"/>
      <c r="IH10" s="78"/>
      <c r="II10" s="78"/>
      <c r="IJ10" s="78"/>
      <c r="IK10" s="78"/>
      <c r="IL10" s="78"/>
      <c r="IM10" s="78"/>
      <c r="IN10" s="78"/>
      <c r="IO10" s="78"/>
    </row>
    <row r="11" spans="1:249" s="12" customFormat="1" ht="16.5" customHeight="1" x14ac:dyDescent="0.25">
      <c r="A11" s="37" t="s">
        <v>32</v>
      </c>
      <c r="B11" s="74"/>
      <c r="C11" s="74" t="s">
        <v>774</v>
      </c>
      <c r="D11" s="77">
        <f>((COUNTIFS(Datos!$S:$S,"V1",Datos!$B:$B,D$2,Datos!$T:$T,$A11)+COUNTIFS(Datos!$S:$S,"V2",Datos!$B:$B,D$2,Datos!$T:$T,$A11))/D$4)</f>
        <v>5.5555555555555552E-2</v>
      </c>
      <c r="E11" s="77">
        <f>((COUNTIFS(Datos!$S:$S,"V1",Datos!$B:$B,E$2,Datos!$T:$T,$A11)+COUNTIFS(Datos!$S:$S,"V2",Datos!$B:$B,E$2,Datos!$T:$T,$A11))/E$4)</f>
        <v>3.0303030303030304E-2</v>
      </c>
      <c r="F11" s="77">
        <f>((COUNTIFS(Datos!$S:$S,"V1",Datos!$B:$B,F$2,Datos!$T:$T,$A11)+COUNTIFS(Datos!$S:$S,"V2",Datos!$B:$B,F$2,Datos!$T:$T,$A11))/F$4)</f>
        <v>0.15151515151515152</v>
      </c>
      <c r="G11" s="77">
        <f>((COUNTIFS(Datos!$S:$S,"V1",Datos!$B:$B,G$2,Datos!$T:$T,$A11)+COUNTIFS(Datos!$S:$S,"V2",Datos!$B:$B,G$2,Datos!$T:$T,$A11))/G$4)</f>
        <v>9.0909090909090912E-2</v>
      </c>
      <c r="H11" s="77">
        <f>((COUNTIFS(Datos!$S:$S,"V1",Datos!$B:$B,H$2,Datos!$T:$T,$A11)+COUNTIFS(Datos!$S:$S,"V2",Datos!$B:$B,H$2,Datos!$T:$T,$A11))/H$4)</f>
        <v>0.1</v>
      </c>
      <c r="I11" s="77">
        <f>((COUNTIFS(Datos!$S:$S,"V1",Datos!$B:$B,I$2,Datos!$T:$T,$A11)+COUNTIFS(Datos!$S:$S,"V2",Datos!$B:$B,I$2,Datos!$T:$T,$A11))/I$4)</f>
        <v>0.3</v>
      </c>
      <c r="J11" s="77">
        <f>((COUNTIFS(Datos!$S:$S,"V1",Datos!$B:$B,J$2,Datos!$T:$T,$A11)+COUNTIFS(Datos!$S:$S,"V2",Datos!$B:$B,J$2,Datos!$T:$T,$A11))/J$4)</f>
        <v>0.25</v>
      </c>
      <c r="K11" s="77">
        <f>((COUNTIFS(Datos!$S:$S,"V1",Datos!$B:$B,K$2,Datos!$T:$T,$A11)+COUNTIFS(Datos!$S:$S,"V2",Datos!$B:$B,K$2,Datos!$T:$T,$A11))/K$4)</f>
        <v>0.44117647058823528</v>
      </c>
      <c r="L11" s="77">
        <f>((COUNTIFS(Datos!$S:$S,"V1",Datos!$B:$B,L$2,Datos!$T:$T,$A11)+COUNTIFS(Datos!$S:$S,"V2",Datos!$B:$B,L$2,Datos!$T:$T,$A11))/L$4)</f>
        <v>0.1</v>
      </c>
      <c r="M11" s="77">
        <f>((COUNTIFS(Datos!$S:$S,"V1",Datos!$B:$B,M$2,Datos!$T:$T,$A11)+COUNTIFS(Datos!$S:$S,"V2",Datos!$B:$B,M$2,Datos!$T:$T,$A11))/M$4)</f>
        <v>0.2857142857142857</v>
      </c>
      <c r="N11" s="77">
        <f>((COUNTIFS(Datos!$S:$S,"V1",Datos!$B:$B,N$2,Datos!$T:$T,$A11)+COUNTIFS(Datos!$S:$S,"V2",Datos!$B:$B,N$2,Datos!$T:$T,$A11))/N$4)</f>
        <v>0.33333333333333331</v>
      </c>
      <c r="O11" s="77"/>
      <c r="P11" s="77"/>
      <c r="Q11" s="77"/>
      <c r="R11" s="77"/>
      <c r="S11" s="77"/>
      <c r="T11" s="77"/>
      <c r="U11" s="77"/>
      <c r="V11" s="78">
        <f>(COUNTIFS(Datos!$S:$S,"V1",Datos!$C:$C,$V$3,Datos!$T:$T,A11)+COUNTIFS(Datos!$S:$S,"V2",Datos!$C:$C,$V$3,Datos!$T:$T,A11))/$V$4</f>
        <v>0.125</v>
      </c>
      <c r="W11" s="78"/>
      <c r="X11" s="78">
        <f>(COUNTIFS(Datos!$S:$S,"V1",Datos!$C:$C,$X$3,Datos!$T:$T,A11)+COUNTIFS(Datos!$S:$S,"V2",Datos!$C:$C,$X$3,Datos!$T:$T,A11))/$X$4</f>
        <v>0</v>
      </c>
      <c r="Y11" s="78"/>
      <c r="Z11" s="78">
        <f>(COUNTIFS(Datos!$S:$S,"V1",Datos!$C:$C,$Z$3,Datos!$T:$T,A11)+COUNTIFS(Datos!$S:$S,"V2",Datos!$C:$C,$Z$3,Datos!$T:$T,A11))/$Z$4</f>
        <v>0</v>
      </c>
      <c r="AA11" s="78">
        <f>(COUNTIFS(Datos!$S:$S,"V1",Datos!$C:$C,$AA$3,Datos!$T:$T,A11)+COUNTIFS(Datos!$S:$S,"V2",Datos!$C:$C,$AA$3,Datos!$T:$T,A11))/$AA$4</f>
        <v>7.1428571428571425E-2</v>
      </c>
      <c r="AB11" s="78">
        <f>(COUNTIFS(Datos!$S:$S,"V1",Datos!$C:$C,$AB$3,Datos!$T:$T,A11)+COUNTIFS(Datos!$S:$S,"V2",Datos!$C:$C,$AB$3,Datos!$T:$T,A11))/$AB$4</f>
        <v>0</v>
      </c>
      <c r="AC11" s="78"/>
      <c r="AD11" s="78">
        <f>(COUNTIFS(Datos!$S:$S,"V1",Datos!$C:$C,$AD$3,Datos!$T:$T,A11)+COUNTIFS(Datos!$S:$S,"V2",Datos!$C:$C,$AD$3,Datos!$T:$T,A11))/$AD$4</f>
        <v>0.55555555555555558</v>
      </c>
      <c r="AE11" s="78">
        <f>(COUNTIFS(Datos!$S:$S,"V1",Datos!$C:$C,$AE$3,Datos!$T:$T,A11)+COUNTIFS(Datos!$S:$S,"V2",Datos!$C:$C,$AE$3,Datos!$T:$T,A11))/$AE$4</f>
        <v>0</v>
      </c>
      <c r="AF11" s="78">
        <f>(COUNTIFS(Datos!$S:$S,"V1",Datos!$C:$C,$AF$3,Datos!$T:$T,A11)+COUNTIFS(Datos!$S:$S,"V2",Datos!$C:$C,$AF$3,Datos!$T:$T,A11))/$AF$4</f>
        <v>0</v>
      </c>
      <c r="AG11" s="78">
        <f>(COUNTIFS(Datos!$S:$S,"V1",Datos!$C:$C,AG$3,Datos!$T:$T,$A11)+COUNTIFS(Datos!$S:$S,"V2",Datos!$C:$C,AG$3,Datos!$T:$T,$A11))/AG$4</f>
        <v>0</v>
      </c>
      <c r="AH11" s="78">
        <f>(COUNTIFS(Datos!$S:$S,"V1",Datos!$C:$C,AH$3,Datos!$T:$T,$A11)+COUNTIFS(Datos!$S:$S,"V2",Datos!$C:$C,AH$3,Datos!$T:$T,$A11))/AH$4</f>
        <v>7.1428571428571425E-2</v>
      </c>
      <c r="AI11" s="78">
        <f>(COUNTIFS(Datos!$S:$S,"V1",Datos!$C:$C,AI$3,Datos!$T:$T,$A11)+COUNTIFS(Datos!$S:$S,"V2",Datos!$C:$C,AI$3,Datos!$T:$T,$A11))/AI$4</f>
        <v>6.6666666666666666E-2</v>
      </c>
      <c r="AJ11" s="78">
        <f>(COUNTIFS(Datos!$S:$S,"V1",Datos!$C:$C,AJ$3,Datos!$T:$T,$A11)+COUNTIFS(Datos!$S:$S,"V2",Datos!$C:$C,AJ$3,Datos!$T:$T,$A11))/AJ$4</f>
        <v>0.16666666666666666</v>
      </c>
      <c r="AK11" s="77"/>
      <c r="AL11" s="77"/>
      <c r="AM11" s="77"/>
      <c r="AN11" s="77"/>
      <c r="AO11" s="78">
        <f>(COUNTIFS(Datos!$S:$S,"V1",Datos!$C:$C,AO$3,Datos!$T:$T,$A11)+COUNTIFS(Datos!$S:$S,"V2",Datos!$C:$C,AO$3,Datos!$T:$T,$A11))/AO$4</f>
        <v>0.1</v>
      </c>
      <c r="AP11" s="78"/>
      <c r="AQ11" s="77"/>
      <c r="AR11" s="77"/>
      <c r="AS11" s="78">
        <f>(COUNTIFS(Datos!$S:$S,"V1",Datos!$C:$C,AS$3,Datos!$T:$T,$A11)+COUNTIFS(Datos!$S:$S,"V2",Datos!$C:$C,AS$3,Datos!$T:$T,$A11))/AS$4</f>
        <v>0.2</v>
      </c>
      <c r="AT11" s="78">
        <f>(COUNTIFS(Datos!$S:$S,"V1",Datos!$C:$C,AT$3,Datos!$T:$T,$A11)+COUNTIFS(Datos!$S:$S,"V2",Datos!$C:$C,AT$3,Datos!$T:$T,$A11))/AT$4</f>
        <v>0.4</v>
      </c>
      <c r="AU11" s="78">
        <f>(COUNTIFS(Datos!$S:$S,"V1",Datos!$C:$C,AU$3,Datos!$T:$T,$A11)+COUNTIFS(Datos!$S:$S,"V2",Datos!$C:$C,AU$3,Datos!$T:$T,$A11))/AU$4</f>
        <v>0.2</v>
      </c>
      <c r="AV11" s="78">
        <f>(COUNTIFS(Datos!$S:$S,"V1",Datos!$C:$C,AV$3,Datos!$T:$T,$A11)+COUNTIFS(Datos!$S:$S,"V2",Datos!$C:$C,AV$3,Datos!$T:$T,$A11))/AV$4</f>
        <v>0.3</v>
      </c>
      <c r="AW11" s="78">
        <f>(COUNTIFS(Datos!$S:$S,"V1",Datos!$C:$C,AW$3,Datos!$T:$T,$A11)+COUNTIFS(Datos!$S:$S,"V2",Datos!$C:$C,AW$3,Datos!$T:$T,$A11))/AW$4</f>
        <v>0.3</v>
      </c>
      <c r="AX11" s="78">
        <f>(COUNTIFS(Datos!$S:$S,"V1",Datos!$C:$C,AX$3,Datos!$T:$T,$A11)+COUNTIFS(Datos!$S:$S,"V2",Datos!$C:$C,AX$3,Datos!$T:$T,$A11))/AX$4</f>
        <v>0.2</v>
      </c>
      <c r="AY11" s="78">
        <f>(COUNTIFS(Datos!$S:$S,"V1",Datos!$C:$C,AY$3,Datos!$T:$T,$A11)+COUNTIFS(Datos!$S:$S,"V2",Datos!$C:$C,AY$3,Datos!$T:$T,$A11))/AY$4</f>
        <v>0.6</v>
      </c>
      <c r="AZ11" s="78">
        <f>(COUNTIFS(Datos!$S:$S,"V1",Datos!$C:$C,AZ$3,Datos!$T:$T,$A11)+COUNTIFS(Datos!$S:$S,"V2",Datos!$C:$C,AZ$3,Datos!$T:$T,$A11))/AZ$4</f>
        <v>0.25</v>
      </c>
      <c r="BA11" s="78">
        <f>(COUNTIFS(Datos!$S:$S,"V1",Datos!$C:$C,BA$3,Datos!$T:$T,$A11)+COUNTIFS(Datos!$S:$S,"V2",Datos!$C:$C,BA$3,Datos!$T:$T,$A11))/BA$4</f>
        <v>0.5</v>
      </c>
      <c r="BB11" s="78">
        <f>(COUNTIFS(Datos!$S:$S,"V1",Datos!$C:$C,BB$3,Datos!$T:$T,$A11)+COUNTIFS(Datos!$S:$S,"V2",Datos!$C:$C,BB$3,Datos!$T:$T,$A11))/BB$4</f>
        <v>0.3</v>
      </c>
      <c r="BC11" s="78">
        <f>(COUNTIFS(Datos!$S:$S,"V1",Datos!$C:$C,BC$3,Datos!$T:$T,$A11)+COUNTIFS(Datos!$S:$S,"V2",Datos!$C:$C,BC$3,Datos!$T:$T,$A11))/BC$4</f>
        <v>0.1</v>
      </c>
      <c r="BD11" s="78">
        <f>(COUNTIFS(Datos!$S:$S,"V1",Datos!$C:$C,BD$3,Datos!$T:$T,$A11)+COUNTIFS(Datos!$S:$S,"V2",Datos!$C:$C,BD$3,Datos!$T:$T,$A11))/BD$4</f>
        <v>0.1</v>
      </c>
      <c r="BE11" s="78">
        <f>(COUNTIFS(Datos!$S:$S,"V1",Datos!$C:$C,BE$3,Datos!$T:$T,$A11)+COUNTIFS(Datos!$S:$S,"V2",Datos!$C:$C,BE$3,Datos!$T:$T,$A11))/BE$4</f>
        <v>0</v>
      </c>
      <c r="BF11" s="78">
        <f>(COUNTIFS(Datos!$S:$S,"V1",Datos!$C:$C,BF$3,Datos!$T:$T,$A11)+COUNTIFS(Datos!$S:$S,"V2",Datos!$C:$C,BF$3,Datos!$T:$T,$A11))/BF$4</f>
        <v>0.1</v>
      </c>
      <c r="BG11" s="78">
        <f>(COUNTIFS(Datos!$S:$S,"V1",Datos!$C:$C,BG$3,Datos!$T:$T,$A11)+COUNTIFS(Datos!$S:$S,"V2",Datos!$C:$C,BG$3,Datos!$T:$T,$A11))/BG$4</f>
        <v>0.2</v>
      </c>
      <c r="BH11" s="78">
        <f>(COUNTIFS(Datos!$S:$S,"V1",Datos!$C:$C,BH$3,Datos!$T:$T,$A11)+COUNTIFS(Datos!$S:$S,"V2",Datos!$C:$C,BH$3,Datos!$T:$T,$A11))/BH$4</f>
        <v>0.16666666666666666</v>
      </c>
      <c r="BI11" s="78">
        <f>(COUNTIFS(Datos!$S:$S,"V1",Datos!$C:$C,BI$3,Datos!$T:$T,$A11)+COUNTIFS(Datos!$S:$S,"V2",Datos!$C:$C,BI$3,Datos!$T:$T,$A11))/BI$4</f>
        <v>0.5</v>
      </c>
      <c r="BJ11" s="78">
        <f>(COUNTIFS(Datos!$S:$S,"V1",Datos!$C:$C,BJ$3,Datos!$T:$T,$A11)+COUNTIFS(Datos!$S:$S,"V2",Datos!$C:$C,BJ$3,Datos!$T:$T,$A11))/BJ$4</f>
        <v>0.125</v>
      </c>
      <c r="BK11" s="78">
        <f>(COUNTIFS(Datos!$S:$S,"V1",Datos!$C:$C,BK$3,Datos!$T:$T,$A11)+COUNTIFS(Datos!$S:$S,"V2",Datos!$C:$C,BK$3,Datos!$T:$T,$A11))/BK$4</f>
        <v>0.4</v>
      </c>
      <c r="BL11" s="78">
        <f>(COUNTIFS(Datos!$S:$S,"V1",Datos!$C:$C,BL$3,Datos!$T:$T,$A11)+COUNTIFS(Datos!$S:$S,"V2",Datos!$C:$C,BL$3,Datos!$T:$T,$A11))/BL$4</f>
        <v>0.33333333333333331</v>
      </c>
      <c r="BM11" s="78"/>
      <c r="BN11" s="78"/>
      <c r="BO11" s="78"/>
      <c r="BP11" s="77"/>
      <c r="BQ11" s="78">
        <f>((COUNTIFS(Datos!$S:$S,"V1",Datos!$D:$D,BQ3,Datos!$T:$T,$A$11)+COUNTIFS(Datos!$S:$S,"V2",Datos!$D:$D,BQ3,Datos!$T:$T,$A$11))/BQ4)</f>
        <v>0.5</v>
      </c>
      <c r="BR11" s="78">
        <f>((COUNTIFS(Datos!$S:$S,"V1",Datos!$D:$D,BR3,Datos!$T:$T,$A$11)+COUNTIFS(Datos!$S:$S,"V2",Datos!$D:$D,BR3,Datos!$T:$T,$A$11))/BR4)</f>
        <v>0</v>
      </c>
      <c r="BS11" s="78">
        <f>((COUNTIFS(Datos!$S:$S,"V1",Datos!$D:$D,BS3,Datos!$T:$T,$A$11)+COUNTIFS(Datos!$S:$S,"V2",Datos!$D:$D,BS3,Datos!$T:$T,$A$11))/BS4)</f>
        <v>0</v>
      </c>
      <c r="BT11" s="78">
        <f>((COUNTIFS(Datos!$S:$S,"V1",Datos!$D:$D,BT3,Datos!$T:$T,$A$11)+COUNTIFS(Datos!$S:$S,"V2",Datos!$D:$D,BT3,Datos!$T:$T,$A$11))/BT4)</f>
        <v>0</v>
      </c>
      <c r="BU11" s="78"/>
      <c r="BV11" s="78"/>
      <c r="BW11" s="78">
        <f>((COUNTIFS(Datos!$S:$S,"V1",Datos!$D:$D,BW3,Datos!$T:$T,$A$11)+COUNTIFS(Datos!$S:$S,"V2",Datos!$D:$D,BW3,Datos!$T:$T,$A$11))/BW4)</f>
        <v>0</v>
      </c>
      <c r="BX11" s="78">
        <f>((COUNTIFS(Datos!$S:$S,"V1",Datos!$D:$D,BX3,Datos!$T:$T,$A$11)+COUNTIFS(Datos!$S:$S,"V2",Datos!$D:$D,BX3,Datos!$T:$T,$A$11))/BX4)</f>
        <v>0</v>
      </c>
      <c r="BY11" s="78">
        <f>((COUNTIFS(Datos!$S:$S,"V1",Datos!$D:$D,BY3,Datos!$T:$T,$A$11)+COUNTIFS(Datos!$S:$S,"V2",Datos!$D:$D,BY3,Datos!$T:$T,$A$11))/BY4)</f>
        <v>0</v>
      </c>
      <c r="BZ11" s="78">
        <f>((COUNTIFS(Datos!$S:$S,"V1",Datos!$D:$D,BZ3,Datos!$T:$T,$A$11)+COUNTIFS(Datos!$S:$S,"V2",Datos!$D:$D,BZ3,Datos!$T:$T,$A$11))/BZ4)</f>
        <v>0</v>
      </c>
      <c r="CA11" s="78">
        <f>((COUNTIFS(Datos!$S:$S,"V1",Datos!$D:$D,CA3,Datos!$T:$T,$A$11)+COUNTIFS(Datos!$S:$S,"V2",Datos!$D:$D,CA3,Datos!$T:$T,$A$11))/CA4)</f>
        <v>0</v>
      </c>
      <c r="CB11" s="78">
        <f>((COUNTIFS(Datos!$S:$S,"V1",Datos!$D:$D,CB3,Datos!$T:$T,$A$11)+COUNTIFS(Datos!$S:$S,"V2",Datos!$D:$D,CB3,Datos!$T:$T,$A$11))/CB4)</f>
        <v>0</v>
      </c>
      <c r="CC11" s="78">
        <f>((COUNTIFS(Datos!$S:$S,"V1",Datos!$D:$D,CC3,Datos!$T:$T,$A$11)+COUNTIFS(Datos!$S:$S,"V2",Datos!$D:$D,CC3,Datos!$T:$T,$A$11))/CC4)</f>
        <v>0</v>
      </c>
      <c r="CD11" s="78">
        <f>((COUNTIFS(Datos!$S:$S,"V1",Datos!$D:$D,CD3,Datos!$T:$T,$A$11)+COUNTIFS(Datos!$S:$S,"V2",Datos!$D:$D,CD3,Datos!$T:$T,$A$11))/CD4)</f>
        <v>0</v>
      </c>
      <c r="CE11" s="78">
        <f>((COUNTIFS(Datos!$S:$S,"V1",Datos!$D:$D,CE3,Datos!$T:$T,$A$11)+COUNTIFS(Datos!$S:$S,"V2",Datos!$D:$D,CE3,Datos!$T:$T,$A$11))/CE4)</f>
        <v>0</v>
      </c>
      <c r="CF11" s="78">
        <f>((COUNTIFS(Datos!$S:$S,"V1",Datos!$D:$D,CF3,Datos!$T:$T,$A$11)+COUNTIFS(Datos!$S:$S,"V2",Datos!$D:$D,CF3,Datos!$T:$T,$A$11))/CF4)</f>
        <v>0</v>
      </c>
      <c r="CG11" s="78">
        <f>((COUNTIFS(Datos!$S:$S,"V1",Datos!$D:$D,CG3,Datos!$T:$T,$A$11)+COUNTIFS(Datos!$S:$S,"V2",Datos!$D:$D,CG3,Datos!$T:$T,$A$11))/CG4)</f>
        <v>0</v>
      </c>
      <c r="CH11" s="78">
        <f>((COUNTIFS(Datos!$S:$S,"V1",Datos!$D:$D,CH3,Datos!$T:$T,$A$11)+COUNTIFS(Datos!$S:$S,"V2",Datos!$D:$D,CH3,Datos!$T:$T,$A$11))/CH4)</f>
        <v>0</v>
      </c>
      <c r="CI11" s="78">
        <f>((COUNTIFS(Datos!$S:$S,"V1",Datos!$D:$D,CI3,Datos!$T:$T,$A$11)+COUNTIFS(Datos!$S:$S,"V2",Datos!$D:$D,CI3,Datos!$T:$T,$A$11))/CI4)</f>
        <v>0.5</v>
      </c>
      <c r="CJ11" s="78">
        <f>((COUNTIFS(Datos!$S:$S,"V1",Datos!$D:$D,CJ3,Datos!$T:$T,$A$11)+COUNTIFS(Datos!$S:$S,"V2",Datos!$D:$D,CJ3,Datos!$T:$T,$A$11))/CJ4)</f>
        <v>0</v>
      </c>
      <c r="CK11" s="78">
        <f>((COUNTIFS(Datos!$S:$S,"V1",Datos!$D:$D,CK3,Datos!$T:$T,$A$11)+COUNTIFS(Datos!$S:$S,"V2",Datos!$D:$D,CK3,Datos!$T:$T,$A$11))/CK4)</f>
        <v>0</v>
      </c>
      <c r="CL11" s="78">
        <f>((COUNTIFS(Datos!$S:$S,"V1",Datos!$D:$D,CL3,Datos!$T:$T,$A$11)+COUNTIFS(Datos!$S:$S,"V2",Datos!$D:$D,CL3,Datos!$T:$T,$A$11))/CL4)</f>
        <v>0</v>
      </c>
      <c r="CM11" s="78">
        <f>((COUNTIFS(Datos!$S:$S,"V1",Datos!$D:$D,CM3,Datos!$T:$T,$A$11)+COUNTIFS(Datos!$S:$S,"V2",Datos!$D:$D,CM3,Datos!$T:$T,$A$11))/CM4)</f>
        <v>0</v>
      </c>
      <c r="CN11" s="78">
        <f>((COUNTIFS(Datos!$S:$S,"V1",Datos!$D:$D,CN3,Datos!$T:$T,$A$11)+COUNTIFS(Datos!$S:$S,"V2",Datos!$D:$D,CN3,Datos!$T:$T,$A$11))/CN4)</f>
        <v>0</v>
      </c>
      <c r="CO11" s="78"/>
      <c r="CP11" s="78"/>
      <c r="CQ11" s="78" t="e">
        <f>((COUNTIFS(Datos!$S:$S,"V1",Datos!$D:$D,CQ3,Datos!$T:$T,$A$11)+COUNTIFS(Datos!$S:$S,"V2",Datos!$D:$D,CQ3,Datos!$T:$T,$A$11))/CQ4)</f>
        <v>#DIV/0!</v>
      </c>
      <c r="CR11" s="78" t="e">
        <f>((COUNTIFS(Datos!$S:$S,"V1",Datos!$D:$D,CR3,Datos!$T:$T,$A$11)+COUNTIFS(Datos!$S:$S,"V2",Datos!$D:$D,CR3,Datos!$T:$T,$A$11))/CR4)</f>
        <v>#DIV/0!</v>
      </c>
      <c r="CS11" s="78">
        <f>((COUNTIFS(Datos!$S:$S,"V1",Datos!$D:$D,CS3,Datos!$T:$T,$A$11)+COUNTIFS(Datos!$S:$S,"V2",Datos!$D:$D,CS3,Datos!$T:$T,$A$11))/CS4)</f>
        <v>1.6666666666666667</v>
      </c>
      <c r="CT11" s="78">
        <f>((COUNTIFS(Datos!$S:$S,"V1",Datos!$D:$D,CT3,Datos!$T:$T,$A$11)+COUNTIFS(Datos!$S:$S,"V2",Datos!$D:$D,CT3,Datos!$T:$T,$A$11))/CT4)</f>
        <v>0</v>
      </c>
      <c r="CU11" s="78">
        <f>((COUNTIFS(Datos!$S:$S,"V1",Datos!$D:$D,CU3,Datos!$T:$T,$A$11)+COUNTIFS(Datos!$S:$S,"V2",Datos!$D:$D,CU3,Datos!$T:$T,$A$11))/CU4)</f>
        <v>0</v>
      </c>
      <c r="CV11" s="78">
        <f>((COUNTIFS(Datos!$S:$S,"V1",Datos!$D:$D,CV3,Datos!$T:$T,$A$11)+COUNTIFS(Datos!$S:$S,"V2",Datos!$D:$D,CV3,Datos!$T:$T,$A$11))/CV4)</f>
        <v>0</v>
      </c>
      <c r="CW11" s="78">
        <f>((COUNTIFS(Datos!$S:$S,"V1",Datos!$D:$D,CW3,Datos!$T:$T,$A$11)+COUNTIFS(Datos!$S:$S,"V2",Datos!$D:$D,CW3,Datos!$T:$T,$A$11))/CW4)</f>
        <v>0</v>
      </c>
      <c r="CX11" s="78">
        <f>((COUNTIFS(Datos!$S:$S,"V1",Datos!$D:$D,CX3,Datos!$T:$T,$A$11)+COUNTIFS(Datos!$S:$S,"V2",Datos!$D:$D,CX3,Datos!$T:$T,$A$11))/CX4)</f>
        <v>0</v>
      </c>
      <c r="CY11" s="78"/>
      <c r="CZ11" s="78"/>
      <c r="DA11" s="78">
        <f>((COUNTIFS(Datos!$S:$S,"V1",Datos!$D:$D,DA3,Datos!$T:$T,$A$11)+COUNTIFS(Datos!$S:$S,"V2",Datos!$D:$D,DA3,Datos!$T:$T,$A$11))/DA4)</f>
        <v>0</v>
      </c>
      <c r="DB11" s="78">
        <f>((COUNTIFS(Datos!$S:$S,"V1",Datos!$D:$D,DB3,Datos!$T:$T,$A$11)+COUNTIFS(Datos!$S:$S,"V2",Datos!$D:$D,DB3,Datos!$T:$T,$A$11))/DB4)</f>
        <v>0</v>
      </c>
      <c r="DC11" s="78">
        <f>((COUNTIFS(Datos!$S:$S,"V1",Datos!$D:$D,DC3,Datos!$T:$T,$A$11)+COUNTIFS(Datos!$S:$S,"V2",Datos!$D:$D,DC3,Datos!$T:$T,$A$11))/DC4)</f>
        <v>0</v>
      </c>
      <c r="DD11" s="78">
        <f>((COUNTIFS(Datos!$S:$S,"V1",Datos!$D:$D,DD3,Datos!$T:$T,$A$11)+COUNTIFS(Datos!$S:$S,"V2",Datos!$D:$D,DD3,Datos!$T:$T,$A$11))/DD4)</f>
        <v>0</v>
      </c>
      <c r="DE11" s="78">
        <f>((COUNTIFS(Datos!$S:$S,"V1",Datos!$D:$D,DE3,Datos!$T:$T,$A$11)+COUNTIFS(Datos!$S:$S,"V2",Datos!$D:$D,DE3,Datos!$T:$T,$A$11))/DE4)</f>
        <v>0</v>
      </c>
      <c r="DF11" s="78">
        <f>((COUNTIFS(Datos!$S:$S,"V1",Datos!$D:$D,DF3,Datos!$T:$T,$A$11)+COUNTIFS(Datos!$S:$S,"V2",Datos!$D:$D,DF3,Datos!$T:$T,$A$11))/DF4)</f>
        <v>0</v>
      </c>
      <c r="DG11" s="78"/>
      <c r="DH11" s="78"/>
      <c r="DI11" s="78"/>
      <c r="DJ11" s="78"/>
      <c r="DK11" s="78">
        <f>((COUNTIFS(Datos!$S:$S,"V1",Datos!$D:$D,DK3,Datos!$T:$T,$A$11)+COUNTIFS(Datos!$S:$S,"V2",Datos!$D:$D,DK3,Datos!$T:$T,$A$11))/DK4)</f>
        <v>0.33333333333333331</v>
      </c>
      <c r="DL11" s="78">
        <f>((COUNTIFS(Datos!$S:$S,"V1",Datos!$D:$D,DL3,Datos!$T:$T,$A$11)+COUNTIFS(Datos!$S:$S,"V2",Datos!$D:$D,DL3,Datos!$T:$T,$A$11))/DL4)</f>
        <v>0</v>
      </c>
      <c r="DM11" s="78">
        <f>((COUNTIFS(Datos!$S:$S,"V1",Datos!$D:$D,DM3,Datos!$T:$T,$A$11)+COUNTIFS(Datos!$S:$S,"V2",Datos!$D:$D,DM3,Datos!$T:$T,$A$11))/DM4)</f>
        <v>0</v>
      </c>
      <c r="DN11" s="78">
        <f>((COUNTIFS(Datos!$S:$S,"V1",Datos!$D:$D,DN3,Datos!$T:$T,$A$11)+COUNTIFS(Datos!$S:$S,"V2",Datos!$D:$D,DN3,Datos!$T:$T,$A$11))/DN4)</f>
        <v>0</v>
      </c>
      <c r="DO11" s="78">
        <f>((COUNTIFS(Datos!$S:$S,"V1",Datos!$D:$D,DO3,Datos!$T:$T,$A$11)+COUNTIFS(Datos!$S:$S,"V2",Datos!$D:$D,DO3,Datos!$T:$T,$A$11))/DO4)</f>
        <v>0</v>
      </c>
      <c r="DP11" s="78">
        <f>((COUNTIFS(Datos!$S:$S,"V1",Datos!$D:$D,DP3,Datos!$T:$T,$A$11)+COUNTIFS(Datos!$S:$S,"V2",Datos!$D:$D,DP3,Datos!$T:$T,$A$11))/DP4)</f>
        <v>0</v>
      </c>
      <c r="DQ11" s="78">
        <f>((COUNTIFS(Datos!$S:$S,"V1",Datos!$D:$D,DQ3,Datos!$T:$T,$A$11)+COUNTIFS(Datos!$S:$S,"V2",Datos!$D:$D,DQ3,Datos!$T:$T,$A$11))/DQ4)</f>
        <v>0</v>
      </c>
      <c r="DR11" s="78">
        <f>((COUNTIFS(Datos!$S:$S,"V1",Datos!$D:$D,DR3,Datos!$T:$T,$A$11)+COUNTIFS(Datos!$S:$S,"V2",Datos!$D:$D,DR3,Datos!$T:$T,$A$11))/DR4)</f>
        <v>0</v>
      </c>
      <c r="DS11" s="78">
        <f>((COUNTIFS(Datos!$S:$S,"V1",Datos!$D:$D,DS3,Datos!$T:$T,$A$11)+COUNTIFS(Datos!$S:$S,"V2",Datos!$D:$D,DS3,Datos!$T:$T,$A$11))/DS4)</f>
        <v>0</v>
      </c>
      <c r="DT11" s="78">
        <f>((COUNTIFS(Datos!$S:$S,"V1",Datos!$D:$D,DT3,Datos!$T:$T,$A$11)+COUNTIFS(Datos!$S:$S,"V2",Datos!$D:$D,DT3,Datos!$T:$T,$A$11))/DT4)</f>
        <v>0.33333333333333331</v>
      </c>
      <c r="DU11" s="78">
        <f>((COUNTIFS(Datos!$S:$S,"V1",Datos!$D:$D,DU3,Datos!$T:$T,$A$11)+COUNTIFS(Datos!$S:$S,"V2",Datos!$D:$D,DU3,Datos!$T:$T,$A$11))/DU4)</f>
        <v>0.33333333333333331</v>
      </c>
      <c r="DV11" s="78">
        <f>((COUNTIFS(Datos!$S:$S,"V1",Datos!$D:$D,DV3,Datos!$T:$T,$A$11)+COUNTIFS(Datos!$S:$S,"V2",Datos!$D:$D,DV3,Datos!$T:$T,$A$11))/DV4)</f>
        <v>0</v>
      </c>
      <c r="DW11" s="78">
        <f>((COUNTIFS(Datos!$S:$S,"V1",Datos!$D:$D,DW3,Datos!$T:$T,$A$11)+COUNTIFS(Datos!$S:$S,"V2",Datos!$D:$D,DW3,Datos!$T:$T,$A$11))/DW4)</f>
        <v>0</v>
      </c>
      <c r="DX11" s="78">
        <f>((COUNTIFS(Datos!$S:$S,"V1",Datos!$D:$D,DX3,Datos!$T:$T,$A$11)+COUNTIFS(Datos!$S:$S,"V2",Datos!$D:$D,DX3,Datos!$T:$T,$A$11))/DX4)</f>
        <v>0.33333333333333331</v>
      </c>
      <c r="DY11" s="78"/>
      <c r="DZ11" s="78">
        <f>((COUNTIFS(Datos!$S:$S,"V1",Datos!$D:$D,DZ3,Datos!$T:$T,$A$11)+COUNTIFS(Datos!$S:$S,"V2",Datos!$D:$D,DZ3,Datos!$T:$T,$A$11))/DZ4)</f>
        <v>0</v>
      </c>
      <c r="EA11" s="78">
        <f>((COUNTIFS(Datos!$S:$S,"V1",Datos!$D:$D,EA3,Datos!$T:$T,$A$11)+COUNTIFS(Datos!$S:$S,"V2",Datos!$D:$D,EA3,Datos!$T:$T,$A$11))/EA4)</f>
        <v>0</v>
      </c>
      <c r="EB11" s="78">
        <f>((COUNTIFS(Datos!$S:$S,"V1",Datos!$D:$D,EB3,Datos!$T:$T,$A$11)+COUNTIFS(Datos!$S:$S,"V2",Datos!$D:$D,EB3,Datos!$T:$T,$A$11))/EB4)</f>
        <v>0</v>
      </c>
      <c r="EC11" s="78">
        <f>((COUNTIFS(Datos!$S:$S,"V1",Datos!$D:$D,EC3,Datos!$T:$T,$A$11)+COUNTIFS(Datos!$S:$S,"V2",Datos!$D:$D,EC3,Datos!$T:$T,$A$11))/EC4)</f>
        <v>0.5</v>
      </c>
      <c r="ED11" s="78">
        <f>((COUNTIFS(Datos!$S:$S,"V1",Datos!$D:$D,ED3,Datos!$T:$T,$A$11)+COUNTIFS(Datos!$S:$S,"V2",Datos!$D:$D,ED3,Datos!$T:$T,$A$11))/ED4)</f>
        <v>0</v>
      </c>
      <c r="EE11" s="78">
        <f>((COUNTIFS(Datos!$S:$S,"V1",Datos!$D:$D,EE3,Datos!$T:$T,$A$11)+COUNTIFS(Datos!$S:$S,"V2",Datos!$D:$D,EE3,Datos!$T:$T,$A$11))/EE4)</f>
        <v>0</v>
      </c>
      <c r="EF11" s="78">
        <f>((COUNTIFS(Datos!$S:$S,"V1",Datos!$D:$D,EF3,Datos!$T:$T,$A$11)+COUNTIFS(Datos!$S:$S,"V2",Datos!$D:$D,EF3,Datos!$T:$T,$A$11))/EF4)</f>
        <v>0</v>
      </c>
      <c r="EG11" s="78">
        <f>((COUNTIFS(Datos!$S:$S,"V1",Datos!$D:$D,EG3,Datos!$T:$T,$A$11)+COUNTIFS(Datos!$S:$S,"V2",Datos!$D:$D,EG3,Datos!$T:$T,$A$11))/EG4)</f>
        <v>0.5</v>
      </c>
      <c r="EH11" s="78">
        <f>((COUNTIFS(Datos!$S:$S,"V1",Datos!$D:$D,EH3,Datos!$T:$T,$A$11)+COUNTIFS(Datos!$S:$S,"V2",Datos!$D:$D,EH3,Datos!$T:$T,$A$11))/EH4)</f>
        <v>0.5</v>
      </c>
      <c r="EI11" s="78">
        <f>((COUNTIFS(Datos!$S:$S,"V1",Datos!$D:$D,EI3,Datos!$T:$T,$A$11)+COUNTIFS(Datos!$S:$S,"V2",Datos!$D:$D,EI3,Datos!$T:$T,$A$11))/EI4)</f>
        <v>0</v>
      </c>
      <c r="EJ11" s="78">
        <f>((COUNTIFS(Datos!$S:$S,"V1",Datos!$D:$D,EJ3,Datos!$T:$T,$A$11)+COUNTIFS(Datos!$S:$S,"V2",Datos!$D:$D,EJ3,Datos!$T:$T,$A$11))/EJ4)</f>
        <v>0.5</v>
      </c>
      <c r="EK11" s="78">
        <f>((COUNTIFS(Datos!$S:$S,"V1",Datos!$D:$D,EK3,Datos!$T:$T,$A$11)+COUNTIFS(Datos!$S:$S,"V2",Datos!$D:$D,EK3,Datos!$T:$T,$A$11))/EK4)</f>
        <v>0</v>
      </c>
      <c r="EL11" s="78">
        <f>((COUNTIFS(Datos!$S:$S,"V1",Datos!$D:$D,EL3,Datos!$T:$T,$A$11)+COUNTIFS(Datos!$S:$S,"V2",Datos!$D:$D,EL3,Datos!$T:$T,$A$11))/EL4)</f>
        <v>0</v>
      </c>
      <c r="EM11" s="78">
        <f>((COUNTIFS(Datos!$S:$S,"V1",Datos!$D:$D,EM3,Datos!$T:$T,$A$11)+COUNTIFS(Datos!$S:$S,"V2",Datos!$D:$D,EM3,Datos!$T:$T,$A$11))/EM4)</f>
        <v>0.5</v>
      </c>
      <c r="EN11" s="78">
        <f>((COUNTIFS(Datos!$S:$S,"V1",Datos!$D:$D,EN3,Datos!$T:$T,$A$11)+COUNTIFS(Datos!$S:$S,"V2",Datos!$D:$D,EN3,Datos!$T:$T,$A$11))/EN4)</f>
        <v>1</v>
      </c>
      <c r="EO11" s="78">
        <f>((COUNTIFS(Datos!$S:$S,"V1",Datos!$D:$D,EO3,Datos!$T:$T,$A$11)+COUNTIFS(Datos!$S:$S,"V2",Datos!$D:$D,EO3,Datos!$T:$T,$A$11))/EO4)</f>
        <v>0</v>
      </c>
      <c r="EP11" s="78">
        <f>((COUNTIFS(Datos!$S:$S,"V1",Datos!$D:$D,EP3,Datos!$T:$T,$A$11)+COUNTIFS(Datos!$S:$S,"V2",Datos!$D:$D,EP3,Datos!$T:$T,$A$11))/EP4)</f>
        <v>0</v>
      </c>
      <c r="EQ11" s="78">
        <f>((COUNTIFS(Datos!$S:$S,"V1",Datos!$D:$D,EQ3,Datos!$T:$T,$A$11)+COUNTIFS(Datos!$S:$S,"V2",Datos!$D:$D,EQ3,Datos!$T:$T,$A$11))/EQ4)</f>
        <v>0.5</v>
      </c>
      <c r="ER11" s="78">
        <f>((COUNTIFS(Datos!$S:$S,"V1",Datos!$D:$D,ER3,Datos!$T:$T,$A$11)+COUNTIFS(Datos!$S:$S,"V2",Datos!$D:$D,ER3,Datos!$T:$T,$A$11))/ER4)</f>
        <v>0.5</v>
      </c>
      <c r="ES11" s="78">
        <f>((COUNTIFS(Datos!$S:$S,"V1",Datos!$D:$D,ES3,Datos!$T:$T,$A$11)+COUNTIFS(Datos!$S:$S,"V2",Datos!$D:$D,ES3,Datos!$T:$T,$A$11))/ES4)</f>
        <v>0</v>
      </c>
      <c r="ET11" s="78">
        <f>((COUNTIFS(Datos!$S:$S,"V1",Datos!$D:$D,ET3,Datos!$T:$T,$A$11)+COUNTIFS(Datos!$S:$S,"V2",Datos!$D:$D,ET3,Datos!$T:$T,$A$11))/ET4)</f>
        <v>0.5</v>
      </c>
      <c r="EU11" s="78">
        <f>((COUNTIFS(Datos!$S:$S,"V1",Datos!$D:$D,EU3,Datos!$T:$T,$A$11)+COUNTIFS(Datos!$S:$S,"V2",Datos!$D:$D,EU3,Datos!$T:$T,$A$11))/EU4)</f>
        <v>0.5</v>
      </c>
      <c r="EV11" s="78">
        <f>((COUNTIFS(Datos!$S:$S,"V1",Datos!$D:$D,EV3,Datos!$T:$T,$A$11)+COUNTIFS(Datos!$S:$S,"V2",Datos!$D:$D,EV3,Datos!$T:$T,$A$11))/EV4)</f>
        <v>0</v>
      </c>
      <c r="EW11" s="78">
        <f>((COUNTIFS(Datos!$S:$S,"V1",Datos!$D:$D,EW3,Datos!$T:$T,$A$11)+COUNTIFS(Datos!$S:$S,"V2",Datos!$D:$D,EW3,Datos!$T:$T,$A$11))/EW4)</f>
        <v>0</v>
      </c>
      <c r="EX11" s="78">
        <f>((COUNTIFS(Datos!$S:$S,"V1",Datos!$D:$D,EX3,Datos!$T:$T,$A$11)+COUNTIFS(Datos!$S:$S,"V2",Datos!$D:$D,EX3,Datos!$T:$T,$A$11))/EX4)</f>
        <v>0.5</v>
      </c>
      <c r="EY11" s="78">
        <f>((COUNTIFS(Datos!$S:$S,"V1",Datos!$D:$D,EY3,Datos!$T:$T,$A$11)+COUNTIFS(Datos!$S:$S,"V2",Datos!$D:$D,EY3,Datos!$T:$T,$A$11))/EY4)</f>
        <v>1.5</v>
      </c>
      <c r="EZ11" s="78">
        <f>((COUNTIFS(Datos!$S:$S,"V1",Datos!$D:$D,EZ3,Datos!$T:$T,$A$11)+COUNTIFS(Datos!$S:$S,"V2",Datos!$D:$D,EZ3,Datos!$T:$T,$A$11))/EZ4)</f>
        <v>0</v>
      </c>
      <c r="FA11" s="78">
        <f>((COUNTIFS(Datos!$S:$S,"V1",Datos!$D:$D,FA3,Datos!$T:$T,$A$11)+COUNTIFS(Datos!$S:$S,"V2",Datos!$D:$D,FA3,Datos!$T:$T,$A$11))/FA4)</f>
        <v>0</v>
      </c>
      <c r="FB11" s="78">
        <f>((COUNTIFS(Datos!$S:$S,"V1",Datos!$D:$D,FB3,Datos!$T:$T,$A$11)+COUNTIFS(Datos!$S:$S,"V2",Datos!$D:$D,FB3,Datos!$T:$T,$A$11))/FB4)</f>
        <v>0</v>
      </c>
      <c r="FC11" s="78">
        <f>((COUNTIFS(Datos!$S:$S,"V1",Datos!$D:$D,FC3,Datos!$T:$T,$A$11)+COUNTIFS(Datos!$S:$S,"V2",Datos!$D:$D,FC3,Datos!$T:$T,$A$11))/FC4)</f>
        <v>0</v>
      </c>
      <c r="FD11" s="78">
        <f>((COUNTIFS(Datos!$S:$S,"V1",Datos!$D:$D,FD3,Datos!$T:$T,$A$11)+COUNTIFS(Datos!$S:$S,"V2",Datos!$D:$D,FD3,Datos!$T:$T,$A$11))/FD4)</f>
        <v>0</v>
      </c>
      <c r="FE11" s="78">
        <f>((COUNTIFS(Datos!$S:$S,"V1",Datos!$D:$D,FE3,Datos!$T:$T,$A$11)+COUNTIFS(Datos!$S:$S,"V2",Datos!$D:$D,FE3,Datos!$T:$T,$A$11))/FE4)</f>
        <v>0</v>
      </c>
      <c r="FF11" s="78">
        <f>((COUNTIFS(Datos!$S:$S,"V1",Datos!$D:$D,FF3,Datos!$T:$T,$A$11)+COUNTIFS(Datos!$S:$S,"V2",Datos!$D:$D,FF3,Datos!$T:$T,$A$11))/FF4)</f>
        <v>0.5</v>
      </c>
      <c r="FG11" s="78">
        <f>((COUNTIFS(Datos!$S:$S,"V1",Datos!$D:$D,FG3,Datos!$T:$T,$A$11)+COUNTIFS(Datos!$S:$S,"V2",Datos!$D:$D,FG3,Datos!$T:$T,$A$11))/FG4)</f>
        <v>0</v>
      </c>
      <c r="FH11" s="78">
        <f>((COUNTIFS(Datos!$S:$S,"V1",Datos!$D:$D,FH3,Datos!$T:$T,$A$11)+COUNTIFS(Datos!$S:$S,"V2",Datos!$D:$D,FH3,Datos!$T:$T,$A$11))/FH4)</f>
        <v>0.5</v>
      </c>
      <c r="FI11" s="78">
        <f>((COUNTIFS(Datos!$S:$S,"V1",Datos!$D:$D,FI3,Datos!$T:$T,$A$11)+COUNTIFS(Datos!$S:$S,"V2",Datos!$D:$D,FI3,Datos!$T:$T,$A$11))/FI4)</f>
        <v>0.5</v>
      </c>
      <c r="FJ11" s="78">
        <f>((COUNTIFS(Datos!$S:$S,"V1",Datos!$D:$D,FJ3,Datos!$T:$T,$A$11)+COUNTIFS(Datos!$S:$S,"V2",Datos!$D:$D,FJ3,Datos!$T:$T,$A$11))/FJ4)</f>
        <v>0.5</v>
      </c>
      <c r="FK11" s="78">
        <f>((COUNTIFS(Datos!$S:$S,"V1",Datos!$D:$D,FK3,Datos!$T:$T,$A$11)+COUNTIFS(Datos!$S:$S,"V2",Datos!$D:$D,FK3,Datos!$T:$T,$A$11))/FK4)</f>
        <v>1</v>
      </c>
      <c r="FL11" s="78">
        <f>((COUNTIFS(Datos!$S:$S,"V1",Datos!$D:$D,FL3,Datos!$T:$T,$A$11)+COUNTIFS(Datos!$S:$S,"V2",Datos!$D:$D,FL3,Datos!$T:$T,$A$11))/FL4)</f>
        <v>0.5</v>
      </c>
      <c r="FM11" s="78">
        <f>((COUNTIFS(Datos!$S:$S,"V1",Datos!$D:$D,FM3,Datos!$T:$T,$A$11)+COUNTIFS(Datos!$S:$S,"V2",Datos!$D:$D,FM3,Datos!$T:$T,$A$11))/FM4)</f>
        <v>0.5</v>
      </c>
      <c r="FN11" s="78"/>
      <c r="FO11" s="78"/>
      <c r="FP11" s="78"/>
      <c r="FQ11" s="78">
        <f>((COUNTIFS(Datos!$S:$S,"V1",Datos!$D:$D,FQ3,Datos!$T:$T,$A$11)+COUNTIFS(Datos!$S:$S,"V2",Datos!$D:$D,FQ3,Datos!$T:$T,$A$11))/FQ4)</f>
        <v>0</v>
      </c>
      <c r="FR11" s="78">
        <f>((COUNTIFS(Datos!$S:$S,"V1",Datos!$D:$D,FR3,Datos!$T:$T,$A$11)+COUNTIFS(Datos!$S:$S,"V2",Datos!$D:$D,FR3,Datos!$T:$T,$A$11))/FR4)</f>
        <v>0.5</v>
      </c>
      <c r="FS11" s="78">
        <f>((COUNTIFS(Datos!$S:$S,"V1",Datos!$D:$D,FS3,Datos!$T:$T,$A$11)+COUNTIFS(Datos!$S:$S,"V2",Datos!$D:$D,FS3,Datos!$T:$T,$A$11))/FS4)</f>
        <v>0.5</v>
      </c>
      <c r="FT11" s="78">
        <f>((COUNTIFS(Datos!$S:$S,"V1",Datos!$D:$D,FT3,Datos!$T:$T,$A$11)+COUNTIFS(Datos!$S:$S,"V2",Datos!$D:$D,FT3,Datos!$T:$T,$A$11))/FT4)</f>
        <v>0.5</v>
      </c>
      <c r="FU11" s="78">
        <f>((COUNTIFS(Datos!$S:$S,"V1",Datos!$D:$D,FU3,Datos!$T:$T,$A$11)+COUNTIFS(Datos!$S:$S,"V2",Datos!$D:$D,FU3,Datos!$T:$T,$A$11))/FU4)</f>
        <v>0.5</v>
      </c>
      <c r="FV11" s="78">
        <f>((COUNTIFS(Datos!$S:$S,"V1",Datos!$D:$D,FV3,Datos!$T:$T,$A$11)+COUNTIFS(Datos!$S:$S,"V2",Datos!$D:$D,FV3,Datos!$T:$T,$A$11))/FV4)</f>
        <v>0.5</v>
      </c>
      <c r="FW11" s="78">
        <f>((COUNTIFS(Datos!$S:$S,"V1",Datos!$D:$D,FW3,Datos!$T:$T,$A$11)+COUNTIFS(Datos!$S:$S,"V2",Datos!$D:$D,FW3,Datos!$T:$T,$A$11))/FW4)</f>
        <v>0.5</v>
      </c>
      <c r="FX11" s="78">
        <f>((COUNTIFS(Datos!$S:$S,"V1",Datos!$D:$D,FX3,Datos!$T:$T,$A$11)+COUNTIFS(Datos!$S:$S,"V2",Datos!$D:$D,FX3,Datos!$T:$T,$A$11))/FX4)</f>
        <v>0</v>
      </c>
      <c r="FY11" s="78">
        <f>((COUNTIFS(Datos!$S:$S,"V1",Datos!$D:$D,FY3,Datos!$T:$T,$A$11)+COUNTIFS(Datos!$S:$S,"V2",Datos!$D:$D,FY3,Datos!$T:$T,$A$11))/FY4)</f>
        <v>0</v>
      </c>
      <c r="FZ11" s="78">
        <f>((COUNTIFS(Datos!$S:$S,"V1",Datos!$D:$D,FZ3,Datos!$T:$T,$A$11)+COUNTIFS(Datos!$S:$S,"V2",Datos!$D:$D,FZ3,Datos!$T:$T,$A$11))/FZ4)</f>
        <v>0</v>
      </c>
      <c r="GA11" s="78">
        <f>((COUNTIFS(Datos!$S:$S,"V1",Datos!$D:$D,GA3,Datos!$T:$T,$A$11)+COUNTIFS(Datos!$S:$S,"V2",Datos!$D:$D,GA3,Datos!$T:$T,$A$11))/GA4)</f>
        <v>0.5</v>
      </c>
      <c r="GB11" s="78">
        <f>((COUNTIFS(Datos!$S:$S,"V1",Datos!$D:$D,GB3,Datos!$T:$T,$A$11)+COUNTIFS(Datos!$S:$S,"V2",Datos!$D:$D,GB3,Datos!$T:$T,$A$11))/GB4)</f>
        <v>1</v>
      </c>
      <c r="GC11" s="78">
        <f>((COUNTIFS(Datos!$S:$S,"V1",Datos!$D:$D,GC3,Datos!$T:$T,$A$11)+COUNTIFS(Datos!$S:$S,"V2",Datos!$D:$D,GC3,Datos!$T:$T,$A$11))/GC4)</f>
        <v>0</v>
      </c>
      <c r="GD11" s="78">
        <f>((COUNTIFS(Datos!$S:$S,"V1",Datos!$D:$D,GD3,Datos!$T:$T,$A$11)+COUNTIFS(Datos!$S:$S,"V2",Datos!$D:$D,GD3,Datos!$T:$T,$A$11))/GD4)</f>
        <v>0</v>
      </c>
      <c r="GE11" s="78">
        <f>((COUNTIFS(Datos!$S:$S,"V1",Datos!$D:$D,GE3,Datos!$T:$T,$A$11)+COUNTIFS(Datos!$S:$S,"V2",Datos!$D:$D,GE3,Datos!$T:$T,$A$11))/GE4)</f>
        <v>0</v>
      </c>
      <c r="GF11" s="78">
        <f>((COUNTIFS(Datos!$S:$S,"V1",Datos!$D:$D,GF3,Datos!$T:$T,$A$11)+COUNTIFS(Datos!$S:$S,"V2",Datos!$D:$D,GF3,Datos!$T:$T,$A$11))/GF4)</f>
        <v>0</v>
      </c>
      <c r="GG11" s="78">
        <f>((COUNTIFS(Datos!$S:$S,"V1",Datos!$D:$D,GG3,Datos!$T:$T,$A$11)+COUNTIFS(Datos!$S:$S,"V2",Datos!$D:$D,GG3,Datos!$T:$T,$A$11))/GG4)</f>
        <v>0.5</v>
      </c>
      <c r="GH11" s="78">
        <f>((COUNTIFS(Datos!$S:$S,"V1",Datos!$D:$D,GH3,Datos!$T:$T,$A$11)+COUNTIFS(Datos!$S:$S,"V2",Datos!$D:$D,GH3,Datos!$T:$T,$A$11))/GH4)</f>
        <v>0</v>
      </c>
      <c r="GI11" s="78">
        <f>((COUNTIFS(Datos!$S:$S,"V1",Datos!$D:$D,GI3,Datos!$T:$T,$A$11)+COUNTIFS(Datos!$S:$S,"V2",Datos!$D:$D,GI3,Datos!$T:$T,$A$11))/GI4)</f>
        <v>0</v>
      </c>
      <c r="GJ11" s="78">
        <f>((COUNTIFS(Datos!$S:$S,"V1",Datos!$D:$D,GJ3,Datos!$T:$T,$A$11)+COUNTIFS(Datos!$S:$S,"V2",Datos!$D:$D,GJ3,Datos!$T:$T,$A$11))/GJ4)</f>
        <v>0</v>
      </c>
      <c r="GK11" s="78">
        <f>((COUNTIFS(Datos!$S:$S,"V1",Datos!$D:$D,GK3,Datos!$T:$T,$A$11)+COUNTIFS(Datos!$S:$S,"V2",Datos!$D:$D,GK3,Datos!$T:$T,$A$11))/GK4)</f>
        <v>0</v>
      </c>
      <c r="GL11" s="78">
        <f>((COUNTIFS(Datos!$S:$S,"V1",Datos!$D:$D,GL3,Datos!$T:$T,$A$11)+COUNTIFS(Datos!$S:$S,"V2",Datos!$D:$D,GL3,Datos!$T:$T,$A$11))/GL4)</f>
        <v>0.5</v>
      </c>
      <c r="GM11" s="78">
        <f>((COUNTIFS(Datos!$S:$S,"V1",Datos!$D:$D,GM3,Datos!$T:$T,$A$11)+COUNTIFS(Datos!$S:$S,"V2",Datos!$D:$D,GM3,Datos!$T:$T,$A$11))/GM4)</f>
        <v>0</v>
      </c>
      <c r="GN11" s="78">
        <f>((COUNTIFS(Datos!$S:$S,"V1",Datos!$D:$D,GN3,Datos!$T:$T,$A$11)+COUNTIFS(Datos!$S:$S,"V2",Datos!$D:$D,GN3,Datos!$T:$T,$A$11))/GN4)</f>
        <v>0</v>
      </c>
      <c r="GO11" s="78">
        <f>((COUNTIFS(Datos!$S:$S,"V1",Datos!$D:$D,GO3,Datos!$T:$T,$A$11)+COUNTIFS(Datos!$S:$S,"V2",Datos!$D:$D,GO3,Datos!$T:$T,$A$11))/GO4)</f>
        <v>0</v>
      </c>
      <c r="GP11" s="78">
        <f>((COUNTIFS(Datos!$S:$S,"V1",Datos!$D:$D,GP3,Datos!$T:$T,$A$11)+COUNTIFS(Datos!$S:$S,"V2",Datos!$D:$D,GP3,Datos!$T:$T,$A$11))/GP4)</f>
        <v>0</v>
      </c>
      <c r="GQ11" s="78">
        <f>((COUNTIFS(Datos!$S:$S,"V1",Datos!$D:$D,GQ3,Datos!$T:$T,$A$11)+COUNTIFS(Datos!$S:$S,"V2",Datos!$D:$D,GQ3,Datos!$T:$T,$A$11))/GQ4)</f>
        <v>0</v>
      </c>
      <c r="GR11" s="78">
        <f>((COUNTIFS(Datos!$S:$S,"V1",Datos!$D:$D,GR3,Datos!$T:$T,$A$11)+COUNTIFS(Datos!$S:$S,"V2",Datos!$D:$D,GR3,Datos!$T:$T,$A$11))/GR4)</f>
        <v>0.5</v>
      </c>
      <c r="GS11" s="78">
        <f>((COUNTIFS(Datos!$S:$S,"V1",Datos!$D:$D,GS3,Datos!$T:$T,$A$11)+COUNTIFS(Datos!$S:$S,"V2",Datos!$D:$D,GS3,Datos!$T:$T,$A$11))/GS4)</f>
        <v>0</v>
      </c>
      <c r="GT11" s="78">
        <f>((COUNTIFS(Datos!$S:$S,"V1",Datos!$D:$D,GT3,Datos!$T:$T,$A$11)+COUNTIFS(Datos!$S:$S,"V2",Datos!$D:$D,GT3,Datos!$T:$T,$A$11))/GT4)</f>
        <v>0</v>
      </c>
      <c r="GU11" s="78">
        <f>((COUNTIFS(Datos!$S:$S,"V1",Datos!$D:$D,GU3,Datos!$T:$T,$A$11)+COUNTIFS(Datos!$S:$S,"V2",Datos!$D:$D,GU3,Datos!$T:$T,$A$11))/GU4)</f>
        <v>0</v>
      </c>
      <c r="GV11" s="78">
        <f>((COUNTIFS(Datos!$S:$S,"V1",Datos!$D:$D,GV3,Datos!$T:$T,$A$11)+COUNTIFS(Datos!$S:$S,"V2",Datos!$D:$D,GV3,Datos!$T:$T,$A$11))/GV4)</f>
        <v>0</v>
      </c>
      <c r="GW11" s="78">
        <f>((COUNTIFS(Datos!$S:$S,"V1",Datos!$D:$D,GW3,Datos!$T:$T,$A$11)+COUNTIFS(Datos!$S:$S,"V2",Datos!$D:$D,GW3,Datos!$T:$T,$A$11))/GW4)</f>
        <v>0</v>
      </c>
      <c r="GX11" s="78">
        <f>((COUNTIFS(Datos!$S:$S,"V1",Datos!$D:$D,GX3,Datos!$T:$T,$A$11)+COUNTIFS(Datos!$S:$S,"V2",Datos!$D:$D,GX3,Datos!$T:$T,$A$11))/GX4)</f>
        <v>0.5</v>
      </c>
      <c r="GY11" s="78">
        <f>((COUNTIFS(Datos!$S:$S,"V1",Datos!$D:$D,GY3,Datos!$T:$T,$A$11)+COUNTIFS(Datos!$S:$S,"V2",Datos!$D:$D,GY3,Datos!$T:$T,$A$11))/GY4)</f>
        <v>0</v>
      </c>
      <c r="GZ11" s="78">
        <f>((COUNTIFS(Datos!$S:$S,"V1",Datos!$D:$D,GZ3,Datos!$T:$T,$A$11)+COUNTIFS(Datos!$S:$S,"V2",Datos!$D:$D,GZ3,Datos!$T:$T,$A$11))/GZ4)</f>
        <v>0</v>
      </c>
      <c r="HA11" s="78">
        <f>((COUNTIFS(Datos!$S:$S,"V1",Datos!$D:$D,HA3,Datos!$T:$T,$A$11)+COUNTIFS(Datos!$S:$S,"V2",Datos!$D:$D,HA3,Datos!$T:$T,$A$11))/HA4)</f>
        <v>0.5</v>
      </c>
      <c r="HB11" s="78">
        <f>((COUNTIFS(Datos!$S:$S,"V1",Datos!$D:$D,HB3,Datos!$T:$T,$A$11)+COUNTIFS(Datos!$S:$S,"V2",Datos!$D:$D,HB3,Datos!$T:$T,$A$11))/HB4)</f>
        <v>0</v>
      </c>
      <c r="HC11" s="78">
        <f>((COUNTIFS(Datos!$S:$S,"V1",Datos!$D:$D,HC3,Datos!$T:$T,$A$11)+COUNTIFS(Datos!$S:$S,"V2",Datos!$D:$D,HC3,Datos!$T:$T,$A$11))/HC4)</f>
        <v>0</v>
      </c>
      <c r="HD11" s="78">
        <f>((COUNTIFS(Datos!$S:$S,"V1",Datos!$D:$D,HD3,Datos!$T:$T,$A$11)+COUNTIFS(Datos!$S:$S,"V2",Datos!$D:$D,HD3,Datos!$T:$T,$A$11))/HD4)</f>
        <v>0.5</v>
      </c>
      <c r="HE11" s="78"/>
      <c r="HF11" s="78"/>
      <c r="HG11" s="78"/>
      <c r="HH11" s="78"/>
      <c r="HI11" s="78"/>
      <c r="HJ11" s="78">
        <f>((COUNTIFS(Datos!$S:$S,"V1",Datos!$D:$D,HJ3,Datos!$T:$T,$A$11)+COUNTIFS(Datos!$S:$S,"V2",Datos!$D:$D,HJ3,Datos!$T:$T,$A$11))/HJ4)</f>
        <v>1</v>
      </c>
      <c r="HK11" s="78">
        <f>((COUNTIFS(Datos!$S:$S,"V1",Datos!$D:$D,HK3,Datos!$T:$T,$A$11)+COUNTIFS(Datos!$S:$S,"V2",Datos!$D:$D,HK3,Datos!$T:$T,$A$11))/HK4)</f>
        <v>0</v>
      </c>
      <c r="HL11" s="78"/>
      <c r="HM11" s="78">
        <f>((COUNTIFS(Datos!$S:$S,"V1",Datos!$D:$D,HM3,Datos!$T:$T,$A$11)+COUNTIFS(Datos!$S:$S,"V2",Datos!$D:$D,HM3,Datos!$T:$T,$A$11))/HM4)</f>
        <v>0</v>
      </c>
      <c r="HN11" s="78">
        <f>((COUNTIFS(Datos!$S:$S,"V1",Datos!$D:$D,HN3,Datos!$T:$T,$A$11)+COUNTIFS(Datos!$S:$S,"V2",Datos!$D:$D,HN3,Datos!$T:$T,$A$11))/HN4)</f>
        <v>0</v>
      </c>
      <c r="HO11" s="78">
        <f>((COUNTIFS(Datos!$S:$S,"V1",Datos!$D:$D,HO3,Datos!$T:$T,$A$11)+COUNTIFS(Datos!$S:$S,"V2",Datos!$D:$D,HO3,Datos!$T:$T,$A$11))/HO4)</f>
        <v>0</v>
      </c>
      <c r="HP11" s="78">
        <f>((COUNTIFS(Datos!$S:$S,"V1",Datos!$D:$D,HP3,Datos!$T:$T,$A$11)+COUNTIFS(Datos!$S:$S,"V2",Datos!$D:$D,HP3,Datos!$T:$T,$A$11))/HP4)</f>
        <v>0.5</v>
      </c>
      <c r="HQ11" s="78">
        <f>((COUNTIFS(Datos!$S:$S,"V1",Datos!$D:$D,HQ3,Datos!$T:$T,$A$11)+COUNTIFS(Datos!$S:$S,"V2",Datos!$D:$D,HQ3,Datos!$T:$T,$A$11))/HQ4)</f>
        <v>0</v>
      </c>
      <c r="HR11" s="78">
        <f>((COUNTIFS(Datos!$S:$S,"V1",Datos!$D:$D,HR3,Datos!$T:$T,$A$11)+COUNTIFS(Datos!$S:$S,"V2",Datos!$D:$D,HR3,Datos!$T:$T,$A$11))/HR4)</f>
        <v>0</v>
      </c>
      <c r="HS11" s="78">
        <f>((COUNTIFS(Datos!$S:$S,"V1",Datos!$D:$D,HS3,Datos!$T:$T,$A$11)+COUNTIFS(Datos!$S:$S,"V2",Datos!$D:$D,HS3,Datos!$T:$T,$A$11))/HS4)</f>
        <v>0</v>
      </c>
      <c r="HT11" s="78">
        <f>((COUNTIFS(Datos!$S:$S,"V1",Datos!$D:$D,HT3,Datos!$T:$T,$A$11)+COUNTIFS(Datos!$S:$S,"V2",Datos!$D:$D,HT3,Datos!$T:$T,$A$11))/HT4)</f>
        <v>0</v>
      </c>
      <c r="HU11" s="78">
        <f>((COUNTIFS(Datos!$S:$S,"V1",Datos!$D:$D,HU3,Datos!$T:$T,$A$11)+COUNTIFS(Datos!$S:$S,"V2",Datos!$D:$D,HU3,Datos!$T:$T,$A$11))/HU4)</f>
        <v>2</v>
      </c>
      <c r="HV11" s="78">
        <f>((COUNTIFS(Datos!$S:$S,"V1",Datos!$D:$D,HV3,Datos!$T:$T,$A$11)+COUNTIFS(Datos!$S:$S,"V2",Datos!$D:$D,HV3,Datos!$T:$T,$A$11))/HV4)</f>
        <v>0</v>
      </c>
      <c r="HW11" s="78">
        <f>((COUNTIFS(Datos!$S:$S,"V1",Datos!$D:$D,HW3,Datos!$T:$T,$A$11)+COUNTIFS(Datos!$S:$S,"V2",Datos!$D:$D,HW3,Datos!$T:$T,$A$11))/HW4)</f>
        <v>0.5</v>
      </c>
      <c r="HX11" s="78">
        <f>((COUNTIFS(Datos!$S:$S,"V1",Datos!$D:$D,HX3,Datos!$T:$T,$A$11)+COUNTIFS(Datos!$S:$S,"V2",Datos!$D:$D,HX3,Datos!$T:$T,$A$11))/HX4)</f>
        <v>0.5</v>
      </c>
      <c r="HY11" s="78"/>
      <c r="HZ11" s="78"/>
      <c r="IA11" s="78"/>
      <c r="IB11" s="78"/>
      <c r="IC11" s="78"/>
      <c r="ID11" s="78"/>
      <c r="IE11" s="78"/>
      <c r="IF11" s="78"/>
      <c r="IG11" s="78"/>
      <c r="IH11" s="78"/>
      <c r="II11" s="78"/>
      <c r="IJ11" s="78"/>
      <c r="IK11" s="78"/>
      <c r="IL11" s="78"/>
      <c r="IM11" s="78"/>
      <c r="IN11" s="78"/>
      <c r="IO11" s="78"/>
    </row>
    <row r="12" spans="1:249" s="12" customFormat="1" ht="16.5" customHeight="1" x14ac:dyDescent="0.25">
      <c r="A12" s="37" t="s">
        <v>30</v>
      </c>
      <c r="B12" s="74"/>
      <c r="C12" s="74" t="s">
        <v>774</v>
      </c>
      <c r="D12" s="77">
        <f>((COUNTIFS(Datos!$S:$S,"V1",Datos!$B:$B,D$2,Datos!$T:$T,$A12)+COUNTIFS(Datos!$S:$S,"V2",Datos!$B:$B,D$2,Datos!$T:$T,$A12))/D$4)</f>
        <v>5.5555555555555552E-2</v>
      </c>
      <c r="E12" s="77">
        <f>((COUNTIFS(Datos!$S:$S,"V1",Datos!$B:$B,E$2,Datos!$T:$T,$A12)+COUNTIFS(Datos!$S:$S,"V2",Datos!$B:$B,E$2,Datos!$T:$T,$A12))/E$4)</f>
        <v>6.0606060606060608E-2</v>
      </c>
      <c r="F12" s="77">
        <f>((COUNTIFS(Datos!$S:$S,"V1",Datos!$B:$B,F$2,Datos!$T:$T,$A12)+COUNTIFS(Datos!$S:$S,"V2",Datos!$B:$B,F$2,Datos!$T:$T,$A12))/F$4)</f>
        <v>3.0303030303030304E-2</v>
      </c>
      <c r="G12" s="77">
        <f>((COUNTIFS(Datos!$S:$S,"V1",Datos!$B:$B,G$2,Datos!$T:$T,$A12)+COUNTIFS(Datos!$S:$S,"V2",Datos!$B:$B,G$2,Datos!$T:$T,$A12))/G$4)</f>
        <v>2.2727272727272728E-2</v>
      </c>
      <c r="H12" s="77">
        <f>((COUNTIFS(Datos!$S:$S,"V1",Datos!$B:$B,H$2,Datos!$T:$T,$A12)+COUNTIFS(Datos!$S:$S,"V2",Datos!$B:$B,H$2,Datos!$T:$T,$A12))/H$4)</f>
        <v>0</v>
      </c>
      <c r="I12" s="77">
        <f>((COUNTIFS(Datos!$S:$S,"V1",Datos!$B:$B,I$2,Datos!$T:$T,$A12)+COUNTIFS(Datos!$S:$S,"V2",Datos!$B:$B,I$2,Datos!$T:$T,$A12))/I$4)</f>
        <v>0.05</v>
      </c>
      <c r="J12" s="77">
        <f>((COUNTIFS(Datos!$S:$S,"V1",Datos!$B:$B,J$2,Datos!$T:$T,$A12)+COUNTIFS(Datos!$S:$S,"V2",Datos!$B:$B,J$2,Datos!$T:$T,$A12))/J$4)</f>
        <v>2.5000000000000001E-2</v>
      </c>
      <c r="K12" s="77">
        <f>((COUNTIFS(Datos!$S:$S,"V1",Datos!$B:$B,K$2,Datos!$T:$T,$A12)+COUNTIFS(Datos!$S:$S,"V2",Datos!$B:$B,K$2,Datos!$T:$T,$A12))/K$4)</f>
        <v>2.9411764705882353E-2</v>
      </c>
      <c r="L12" s="77">
        <f>((COUNTIFS(Datos!$S:$S,"V1",Datos!$B:$B,L$2,Datos!$T:$T,$A12)+COUNTIFS(Datos!$S:$S,"V2",Datos!$B:$B,L$2,Datos!$T:$T,$A12))/L$4)</f>
        <v>0.02</v>
      </c>
      <c r="M12" s="77">
        <f>((COUNTIFS(Datos!$S:$S,"V1",Datos!$B:$B,M$2,Datos!$T:$T,$A12)+COUNTIFS(Datos!$S:$S,"V2",Datos!$B:$B,M$2,Datos!$T:$T,$A12))/M$4)</f>
        <v>0</v>
      </c>
      <c r="N12" s="77">
        <f>((COUNTIFS(Datos!$S:$S,"V1",Datos!$B:$B,N$2,Datos!$T:$T,$A12)+COUNTIFS(Datos!$S:$S,"V2",Datos!$B:$B,N$2,Datos!$T:$T,$A12))/N$4)</f>
        <v>0</v>
      </c>
      <c r="O12" s="77"/>
      <c r="P12" s="77"/>
      <c r="Q12" s="77"/>
      <c r="R12" s="77"/>
      <c r="S12" s="77"/>
      <c r="T12" s="77"/>
      <c r="U12" s="77"/>
      <c r="V12" s="78">
        <f>(COUNTIFS(Datos!$S:$S,"V1",Datos!$C:$C,$V$3,Datos!$T:$T,A12)+COUNTIFS(Datos!$S:$S,"V2",Datos!$C:$C,$V$3,Datos!$T:$T,A12))/$V$4</f>
        <v>0</v>
      </c>
      <c r="W12" s="78"/>
      <c r="X12" s="78">
        <f>(COUNTIFS(Datos!$S:$S,"V1",Datos!$C:$C,$X$3,Datos!$T:$T,A12)+COUNTIFS(Datos!$S:$S,"V2",Datos!$C:$C,$X$3,Datos!$T:$T,A12))/$X$4</f>
        <v>0.1</v>
      </c>
      <c r="Y12" s="78"/>
      <c r="Z12" s="78">
        <f>(COUNTIFS(Datos!$S:$S,"V1",Datos!$C:$C,$Z$3,Datos!$T:$T,A12)+COUNTIFS(Datos!$S:$S,"V2",Datos!$C:$C,$Z$3,Datos!$T:$T,A12))/$Z$4</f>
        <v>0</v>
      </c>
      <c r="AA12" s="78">
        <f>(COUNTIFS(Datos!$S:$S,"V1",Datos!$C:$C,$AA$3,Datos!$T:$T,A12)+COUNTIFS(Datos!$S:$S,"V2",Datos!$C:$C,$AA$3,Datos!$T:$T,A12))/$AA$4</f>
        <v>7.1428571428571425E-2</v>
      </c>
      <c r="AB12" s="78">
        <f>(COUNTIFS(Datos!$S:$S,"V1",Datos!$C:$C,$AB$3,Datos!$T:$T,A12)+COUNTIFS(Datos!$S:$S,"V2",Datos!$C:$C,$AB$3,Datos!$T:$T,A12))/$AB$4</f>
        <v>0.1111111111111111</v>
      </c>
      <c r="AC12" s="78"/>
      <c r="AD12" s="78">
        <f>(COUNTIFS(Datos!$S:$S,"V1",Datos!$C:$C,$AD$3,Datos!$T:$T,A12)+COUNTIFS(Datos!$S:$S,"V2",Datos!$C:$C,$AD$3,Datos!$T:$T,A12))/$AD$4</f>
        <v>0</v>
      </c>
      <c r="AE12" s="78">
        <f>(COUNTIFS(Datos!$S:$S,"V1",Datos!$C:$C,$AE$3,Datos!$T:$T,A12)+COUNTIFS(Datos!$S:$S,"V2",Datos!$C:$C,$AE$3,Datos!$T:$T,A12))/$AE$4</f>
        <v>0.1111111111111111</v>
      </c>
      <c r="AF12" s="78">
        <f>(COUNTIFS(Datos!$S:$S,"V1",Datos!$C:$C,$AF$3,Datos!$T:$T,A12)+COUNTIFS(Datos!$S:$S,"V2",Datos!$C:$C,$AF$3,Datos!$T:$T,A12))/$AF$4</f>
        <v>0</v>
      </c>
      <c r="AG12" s="78">
        <f>(COUNTIFS(Datos!$S:$S,"V1",Datos!$C:$C,AG$3,Datos!$T:$T,$A12)+COUNTIFS(Datos!$S:$S,"V2",Datos!$C:$C,AG$3,Datos!$T:$T,$A12))/AG$4</f>
        <v>0.33333333333333331</v>
      </c>
      <c r="AH12" s="78">
        <f>(COUNTIFS(Datos!$S:$S,"V1",Datos!$C:$C,AH$3,Datos!$T:$T,$A12)+COUNTIFS(Datos!$S:$S,"V2",Datos!$C:$C,AH$3,Datos!$T:$T,$A12))/AH$4</f>
        <v>0</v>
      </c>
      <c r="AI12" s="78">
        <f>(COUNTIFS(Datos!$S:$S,"V1",Datos!$C:$C,AI$3,Datos!$T:$T,$A12)+COUNTIFS(Datos!$S:$S,"V2",Datos!$C:$C,AI$3,Datos!$T:$T,$A12))/AI$4</f>
        <v>0</v>
      </c>
      <c r="AJ12" s="78">
        <f>(COUNTIFS(Datos!$S:$S,"V1",Datos!$C:$C,AJ$3,Datos!$T:$T,$A12)+COUNTIFS(Datos!$S:$S,"V2",Datos!$C:$C,AJ$3,Datos!$T:$T,$A12))/AJ$4</f>
        <v>0</v>
      </c>
      <c r="AK12" s="77"/>
      <c r="AL12" s="77"/>
      <c r="AM12" s="77"/>
      <c r="AN12" s="77"/>
      <c r="AO12" s="78">
        <f>(COUNTIFS(Datos!$S:$S,"V1",Datos!$C:$C,AO$3,Datos!$T:$T,$A12)+COUNTIFS(Datos!$S:$S,"V2",Datos!$C:$C,AO$3,Datos!$T:$T,$A12))/AO$4</f>
        <v>0</v>
      </c>
      <c r="AP12" s="78"/>
      <c r="AQ12" s="77"/>
      <c r="AR12" s="77"/>
      <c r="AS12" s="78">
        <f>(COUNTIFS(Datos!$S:$S,"V1",Datos!$C:$C,AS$3,Datos!$T:$T,$A12)+COUNTIFS(Datos!$S:$S,"V2",Datos!$C:$C,AS$3,Datos!$T:$T,$A12))/AS$4</f>
        <v>0.1</v>
      </c>
      <c r="AT12" s="78">
        <f>(COUNTIFS(Datos!$S:$S,"V1",Datos!$C:$C,AT$3,Datos!$T:$T,$A12)+COUNTIFS(Datos!$S:$S,"V2",Datos!$C:$C,AT$3,Datos!$T:$T,$A12))/AT$4</f>
        <v>0</v>
      </c>
      <c r="AU12" s="78">
        <f>(COUNTIFS(Datos!$S:$S,"V1",Datos!$C:$C,AU$3,Datos!$T:$T,$A12)+COUNTIFS(Datos!$S:$S,"V2",Datos!$C:$C,AU$3,Datos!$T:$T,$A12))/AU$4</f>
        <v>0</v>
      </c>
      <c r="AV12" s="78">
        <f>(COUNTIFS(Datos!$S:$S,"V1",Datos!$C:$C,AV$3,Datos!$T:$T,$A12)+COUNTIFS(Datos!$S:$S,"V2",Datos!$C:$C,AV$3,Datos!$T:$T,$A12))/AV$4</f>
        <v>0.1</v>
      </c>
      <c r="AW12" s="78">
        <f>(COUNTIFS(Datos!$S:$S,"V1",Datos!$C:$C,AW$3,Datos!$T:$T,$A12)+COUNTIFS(Datos!$S:$S,"V2",Datos!$C:$C,AW$3,Datos!$T:$T,$A12))/AW$4</f>
        <v>0</v>
      </c>
      <c r="AX12" s="78">
        <f>(COUNTIFS(Datos!$S:$S,"V1",Datos!$C:$C,AX$3,Datos!$T:$T,$A12)+COUNTIFS(Datos!$S:$S,"V2",Datos!$C:$C,AX$3,Datos!$T:$T,$A12))/AX$4</f>
        <v>0</v>
      </c>
      <c r="AY12" s="78">
        <f>(COUNTIFS(Datos!$S:$S,"V1",Datos!$C:$C,AY$3,Datos!$T:$T,$A12)+COUNTIFS(Datos!$S:$S,"V2",Datos!$C:$C,AY$3,Datos!$T:$T,$A12))/AY$4</f>
        <v>0.1</v>
      </c>
      <c r="AZ12" s="78">
        <f>(COUNTIFS(Datos!$S:$S,"V1",Datos!$C:$C,AZ$3,Datos!$T:$T,$A12)+COUNTIFS(Datos!$S:$S,"V2",Datos!$C:$C,AZ$3,Datos!$T:$T,$A12))/AZ$4</f>
        <v>0</v>
      </c>
      <c r="BA12" s="78">
        <f>(COUNTIFS(Datos!$S:$S,"V1",Datos!$C:$C,BA$3,Datos!$T:$T,$A12)+COUNTIFS(Datos!$S:$S,"V2",Datos!$C:$C,BA$3,Datos!$T:$T,$A12))/BA$4</f>
        <v>0</v>
      </c>
      <c r="BB12" s="78">
        <f>(COUNTIFS(Datos!$S:$S,"V1",Datos!$C:$C,BB$3,Datos!$T:$T,$A12)+COUNTIFS(Datos!$S:$S,"V2",Datos!$C:$C,BB$3,Datos!$T:$T,$A12))/BB$4</f>
        <v>0</v>
      </c>
      <c r="BC12" s="78">
        <f>(COUNTIFS(Datos!$S:$S,"V1",Datos!$C:$C,BC$3,Datos!$T:$T,$A12)+COUNTIFS(Datos!$S:$S,"V2",Datos!$C:$C,BC$3,Datos!$T:$T,$A12))/BC$4</f>
        <v>0</v>
      </c>
      <c r="BD12" s="78">
        <f>(COUNTIFS(Datos!$S:$S,"V1",Datos!$C:$C,BD$3,Datos!$T:$T,$A12)+COUNTIFS(Datos!$S:$S,"V2",Datos!$C:$C,BD$3,Datos!$T:$T,$A12))/BD$4</f>
        <v>0</v>
      </c>
      <c r="BE12" s="78">
        <f>(COUNTIFS(Datos!$S:$S,"V1",Datos!$C:$C,BE$3,Datos!$T:$T,$A12)+COUNTIFS(Datos!$S:$S,"V2",Datos!$C:$C,BE$3,Datos!$T:$T,$A12))/BE$4</f>
        <v>0.1</v>
      </c>
      <c r="BF12" s="78">
        <f>(COUNTIFS(Datos!$S:$S,"V1",Datos!$C:$C,BF$3,Datos!$T:$T,$A12)+COUNTIFS(Datos!$S:$S,"V2",Datos!$C:$C,BF$3,Datos!$T:$T,$A12))/BF$4</f>
        <v>0</v>
      </c>
      <c r="BG12" s="78">
        <f>(COUNTIFS(Datos!$S:$S,"V1",Datos!$C:$C,BG$3,Datos!$T:$T,$A12)+COUNTIFS(Datos!$S:$S,"V2",Datos!$C:$C,BG$3,Datos!$T:$T,$A12))/BG$4</f>
        <v>0</v>
      </c>
      <c r="BH12" s="78">
        <f>(COUNTIFS(Datos!$S:$S,"V1",Datos!$C:$C,BH$3,Datos!$T:$T,$A12)+COUNTIFS(Datos!$S:$S,"V2",Datos!$C:$C,BH$3,Datos!$T:$T,$A12))/BH$4</f>
        <v>0</v>
      </c>
      <c r="BI12" s="78">
        <f>(COUNTIFS(Datos!$S:$S,"V1",Datos!$C:$C,BI$3,Datos!$T:$T,$A12)+COUNTIFS(Datos!$S:$S,"V2",Datos!$C:$C,BI$3,Datos!$T:$T,$A12))/BI$4</f>
        <v>0</v>
      </c>
      <c r="BJ12" s="78">
        <f>(COUNTIFS(Datos!$S:$S,"V1",Datos!$C:$C,BJ$3,Datos!$T:$T,$A12)+COUNTIFS(Datos!$S:$S,"V2",Datos!$C:$C,BJ$3,Datos!$T:$T,$A12))/BJ$4</f>
        <v>0</v>
      </c>
      <c r="BK12" s="78">
        <f>(COUNTIFS(Datos!$S:$S,"V1",Datos!$C:$C,BK$3,Datos!$T:$T,$A12)+COUNTIFS(Datos!$S:$S,"V2",Datos!$C:$C,BK$3,Datos!$T:$T,$A12))/BK$4</f>
        <v>0</v>
      </c>
      <c r="BL12" s="78">
        <f>(COUNTIFS(Datos!$S:$S,"V1",Datos!$C:$C,BL$3,Datos!$T:$T,$A12)+COUNTIFS(Datos!$S:$S,"V2",Datos!$C:$C,BL$3,Datos!$T:$T,$A12))/BL$4</f>
        <v>0</v>
      </c>
      <c r="BM12" s="78"/>
      <c r="BN12" s="78"/>
      <c r="BO12" s="78"/>
      <c r="BP12" s="77"/>
      <c r="BQ12" s="78">
        <f>((COUNTIFS(Datos!$S:$S,"V1",Datos!$D:$D,BQ3,Datos!$T:$T,$A$12)+COUNTIFS(Datos!$S:$S,"V2",Datos!$D:$D,BQ3,Datos!$T:$T,$A$12))/BQ4)</f>
        <v>0</v>
      </c>
      <c r="BR12" s="78">
        <f>((COUNTIFS(Datos!$S:$S,"V1",Datos!$D:$D,BR3,Datos!$T:$T,$A$12)+COUNTIFS(Datos!$S:$S,"V2",Datos!$D:$D,BR3,Datos!$T:$T,$A$12))/BR4)</f>
        <v>0</v>
      </c>
      <c r="BS12" s="78">
        <f>((COUNTIFS(Datos!$S:$S,"V1",Datos!$D:$D,BS3,Datos!$T:$T,$A$12)+COUNTIFS(Datos!$S:$S,"V2",Datos!$D:$D,BS3,Datos!$T:$T,$A$12))/BS4)</f>
        <v>0</v>
      </c>
      <c r="BT12" s="78">
        <f>((COUNTIFS(Datos!$S:$S,"V1",Datos!$D:$D,BT3,Datos!$T:$T,$A$12)+COUNTIFS(Datos!$S:$S,"V2",Datos!$D:$D,BT3,Datos!$T:$T,$A$12))/BT4)</f>
        <v>0</v>
      </c>
      <c r="BU12" s="78"/>
      <c r="BV12" s="78"/>
      <c r="BW12" s="78">
        <f>((COUNTIFS(Datos!$S:$S,"V1",Datos!$D:$D,BW3,Datos!$T:$T,$A$12)+COUNTIFS(Datos!$S:$S,"V2",Datos!$D:$D,BW3,Datos!$T:$T,$A$12))/BW4)</f>
        <v>0</v>
      </c>
      <c r="BX12" s="78">
        <f>((COUNTIFS(Datos!$S:$S,"V1",Datos!$D:$D,BX3,Datos!$T:$T,$A$12)+COUNTIFS(Datos!$S:$S,"V2",Datos!$D:$D,BX3,Datos!$T:$T,$A$12))/BX4)</f>
        <v>0</v>
      </c>
      <c r="BY12" s="78">
        <f>((COUNTIFS(Datos!$S:$S,"V1",Datos!$D:$D,BY3,Datos!$T:$T,$A$12)+COUNTIFS(Datos!$S:$S,"V2",Datos!$D:$D,BY3,Datos!$T:$T,$A$12))/BY4)</f>
        <v>0</v>
      </c>
      <c r="BZ12" s="78">
        <f>((COUNTIFS(Datos!$S:$S,"V1",Datos!$D:$D,BZ3,Datos!$T:$T,$A$12)+COUNTIFS(Datos!$S:$S,"V2",Datos!$D:$D,BZ3,Datos!$T:$T,$A$12))/BZ4)</f>
        <v>0</v>
      </c>
      <c r="CA12" s="78">
        <f>((COUNTIFS(Datos!$S:$S,"V1",Datos!$D:$D,CA3,Datos!$T:$T,$A$12)+COUNTIFS(Datos!$S:$S,"V2",Datos!$D:$D,CA3,Datos!$T:$T,$A$12))/CA4)</f>
        <v>0.5</v>
      </c>
      <c r="CB12" s="78">
        <f>((COUNTIFS(Datos!$S:$S,"V1",Datos!$D:$D,CB3,Datos!$T:$T,$A$12)+COUNTIFS(Datos!$S:$S,"V2",Datos!$D:$D,CB3,Datos!$T:$T,$A$12))/CB4)</f>
        <v>0</v>
      </c>
      <c r="CC12" s="78">
        <f>((COUNTIFS(Datos!$S:$S,"V1",Datos!$D:$D,CC3,Datos!$T:$T,$A$12)+COUNTIFS(Datos!$S:$S,"V2",Datos!$D:$D,CC3,Datos!$T:$T,$A$12))/CC4)</f>
        <v>0</v>
      </c>
      <c r="CD12" s="78">
        <f>((COUNTIFS(Datos!$S:$S,"V1",Datos!$D:$D,CD3,Datos!$T:$T,$A$12)+COUNTIFS(Datos!$S:$S,"V2",Datos!$D:$D,CD3,Datos!$T:$T,$A$12))/CD4)</f>
        <v>0</v>
      </c>
      <c r="CE12" s="78">
        <f>((COUNTIFS(Datos!$S:$S,"V1",Datos!$D:$D,CE3,Datos!$T:$T,$A$12)+COUNTIFS(Datos!$S:$S,"V2",Datos!$D:$D,CE3,Datos!$T:$T,$A$12))/CE4)</f>
        <v>0</v>
      </c>
      <c r="CF12" s="78">
        <f>((COUNTIFS(Datos!$S:$S,"V1",Datos!$D:$D,CF3,Datos!$T:$T,$A$12)+COUNTIFS(Datos!$S:$S,"V2",Datos!$D:$D,CF3,Datos!$T:$T,$A$12))/CF4)</f>
        <v>0</v>
      </c>
      <c r="CG12" s="78">
        <f>((COUNTIFS(Datos!$S:$S,"V1",Datos!$D:$D,CG3,Datos!$T:$T,$A$12)+COUNTIFS(Datos!$S:$S,"V2",Datos!$D:$D,CG3,Datos!$T:$T,$A$12))/CG4)</f>
        <v>0.33333333333333331</v>
      </c>
      <c r="CH12" s="78">
        <f>((COUNTIFS(Datos!$S:$S,"V1",Datos!$D:$D,CH3,Datos!$T:$T,$A$12)+COUNTIFS(Datos!$S:$S,"V2",Datos!$D:$D,CH3,Datos!$T:$T,$A$12))/CH4)</f>
        <v>0</v>
      </c>
      <c r="CI12" s="78">
        <f>((COUNTIFS(Datos!$S:$S,"V1",Datos!$D:$D,CI3,Datos!$T:$T,$A$12)+COUNTIFS(Datos!$S:$S,"V2",Datos!$D:$D,CI3,Datos!$T:$T,$A$12))/CI4)</f>
        <v>0</v>
      </c>
      <c r="CJ12" s="78">
        <f>((COUNTIFS(Datos!$S:$S,"V1",Datos!$D:$D,CJ3,Datos!$T:$T,$A$12)+COUNTIFS(Datos!$S:$S,"V2",Datos!$D:$D,CJ3,Datos!$T:$T,$A$12))/CJ4)</f>
        <v>0</v>
      </c>
      <c r="CK12" s="78">
        <f>((COUNTIFS(Datos!$S:$S,"V1",Datos!$D:$D,CK3,Datos!$T:$T,$A$12)+COUNTIFS(Datos!$S:$S,"V2",Datos!$D:$D,CK3,Datos!$T:$T,$A$12))/CK4)</f>
        <v>0</v>
      </c>
      <c r="CL12" s="78">
        <f>((COUNTIFS(Datos!$S:$S,"V1",Datos!$D:$D,CL3,Datos!$T:$T,$A$12)+COUNTIFS(Datos!$S:$S,"V2",Datos!$D:$D,CL3,Datos!$T:$T,$A$12))/CL4)</f>
        <v>0</v>
      </c>
      <c r="CM12" s="78">
        <f>((COUNTIFS(Datos!$S:$S,"V1",Datos!$D:$D,CM3,Datos!$T:$T,$A$12)+COUNTIFS(Datos!$S:$S,"V2",Datos!$D:$D,CM3,Datos!$T:$T,$A$12))/CM4)</f>
        <v>0</v>
      </c>
      <c r="CN12" s="78">
        <f>((COUNTIFS(Datos!$S:$S,"V1",Datos!$D:$D,CN3,Datos!$T:$T,$A$12)+COUNTIFS(Datos!$S:$S,"V2",Datos!$D:$D,CN3,Datos!$T:$T,$A$12))/CN4)</f>
        <v>0.33333333333333331</v>
      </c>
      <c r="CO12" s="78"/>
      <c r="CP12" s="78"/>
      <c r="CQ12" s="78" t="e">
        <f>((COUNTIFS(Datos!$S:$S,"V1",Datos!$D:$D,CQ3,Datos!$T:$T,$A$12)+COUNTIFS(Datos!$S:$S,"V2",Datos!$D:$D,CQ3,Datos!$T:$T,$A$12))/CQ4)</f>
        <v>#DIV/0!</v>
      </c>
      <c r="CR12" s="78" t="e">
        <f>((COUNTIFS(Datos!$S:$S,"V1",Datos!$D:$D,CR3,Datos!$T:$T,$A$12)+COUNTIFS(Datos!$S:$S,"V2",Datos!$D:$D,CR3,Datos!$T:$T,$A$12))/CR4)</f>
        <v>#DIV/0!</v>
      </c>
      <c r="CS12" s="78">
        <f>((COUNTIFS(Datos!$S:$S,"V1",Datos!$D:$D,CS3,Datos!$T:$T,$A$12)+COUNTIFS(Datos!$S:$S,"V2",Datos!$D:$D,CS3,Datos!$T:$T,$A$12))/CS4)</f>
        <v>0</v>
      </c>
      <c r="CT12" s="78">
        <f>((COUNTIFS(Datos!$S:$S,"V1",Datos!$D:$D,CT3,Datos!$T:$T,$A$12)+COUNTIFS(Datos!$S:$S,"V2",Datos!$D:$D,CT3,Datos!$T:$T,$A$12))/CT4)</f>
        <v>0</v>
      </c>
      <c r="CU12" s="78">
        <f>((COUNTIFS(Datos!$S:$S,"V1",Datos!$D:$D,CU3,Datos!$T:$T,$A$12)+COUNTIFS(Datos!$S:$S,"V2",Datos!$D:$D,CU3,Datos!$T:$T,$A$12))/CU4)</f>
        <v>0</v>
      </c>
      <c r="CV12" s="78">
        <f>((COUNTIFS(Datos!$S:$S,"V1",Datos!$D:$D,CV3,Datos!$T:$T,$A$12)+COUNTIFS(Datos!$S:$S,"V2",Datos!$D:$D,CV3,Datos!$T:$T,$A$12))/CV4)</f>
        <v>0</v>
      </c>
      <c r="CW12" s="78">
        <f>((COUNTIFS(Datos!$S:$S,"V1",Datos!$D:$D,CW3,Datos!$T:$T,$A$12)+COUNTIFS(Datos!$S:$S,"V2",Datos!$D:$D,CW3,Datos!$T:$T,$A$12))/CW4)</f>
        <v>0.33333333333333331</v>
      </c>
      <c r="CX12" s="78">
        <f>((COUNTIFS(Datos!$S:$S,"V1",Datos!$D:$D,CX3,Datos!$T:$T,$A$12)+COUNTIFS(Datos!$S:$S,"V2",Datos!$D:$D,CX3,Datos!$T:$T,$A$12))/CX4)</f>
        <v>0</v>
      </c>
      <c r="CY12" s="78"/>
      <c r="CZ12" s="78"/>
      <c r="DA12" s="78">
        <f>((COUNTIFS(Datos!$S:$S,"V1",Datos!$D:$D,DA3,Datos!$T:$T,$A$12)+COUNTIFS(Datos!$S:$S,"V2",Datos!$D:$D,DA3,Datos!$T:$T,$A$12))/DA4)</f>
        <v>0</v>
      </c>
      <c r="DB12" s="78">
        <f>((COUNTIFS(Datos!$S:$S,"V1",Datos!$D:$D,DB3,Datos!$T:$T,$A$12)+COUNTIFS(Datos!$S:$S,"V2",Datos!$D:$D,DB3,Datos!$T:$T,$A$12))/DB4)</f>
        <v>0</v>
      </c>
      <c r="DC12" s="78">
        <f>((COUNTIFS(Datos!$S:$S,"V1",Datos!$D:$D,DC3,Datos!$T:$T,$A$12)+COUNTIFS(Datos!$S:$S,"V2",Datos!$D:$D,DC3,Datos!$T:$T,$A$12))/DC4)</f>
        <v>0</v>
      </c>
      <c r="DD12" s="78">
        <f>((COUNTIFS(Datos!$S:$S,"V1",Datos!$D:$D,DD3,Datos!$T:$T,$A$12)+COUNTIFS(Datos!$S:$S,"V2",Datos!$D:$D,DD3,Datos!$T:$T,$A$12))/DD4)</f>
        <v>0</v>
      </c>
      <c r="DE12" s="78">
        <f>((COUNTIFS(Datos!$S:$S,"V1",Datos!$D:$D,DE3,Datos!$T:$T,$A$12)+COUNTIFS(Datos!$S:$S,"V2",Datos!$D:$D,DE3,Datos!$T:$T,$A$12))/DE4)</f>
        <v>0</v>
      </c>
      <c r="DF12" s="78">
        <f>((COUNTIFS(Datos!$S:$S,"V1",Datos!$D:$D,DF3,Datos!$T:$T,$A$12)+COUNTIFS(Datos!$S:$S,"V2",Datos!$D:$D,DF3,Datos!$T:$T,$A$12))/DF4)</f>
        <v>0.33333333333333331</v>
      </c>
      <c r="DG12" s="78"/>
      <c r="DH12" s="78"/>
      <c r="DI12" s="78"/>
      <c r="DJ12" s="78"/>
      <c r="DK12" s="78">
        <f>((COUNTIFS(Datos!$S:$S,"V1",Datos!$D:$D,DK3,Datos!$T:$T,$A$12)+COUNTIFS(Datos!$S:$S,"V2",Datos!$D:$D,DK3,Datos!$T:$T,$A$12))/DK4)</f>
        <v>0</v>
      </c>
      <c r="DL12" s="78">
        <f>((COUNTIFS(Datos!$S:$S,"V1",Datos!$D:$D,DL3,Datos!$T:$T,$A$12)+COUNTIFS(Datos!$S:$S,"V2",Datos!$D:$D,DL3,Datos!$T:$T,$A$12))/DL4)</f>
        <v>0</v>
      </c>
      <c r="DM12" s="78">
        <f>((COUNTIFS(Datos!$S:$S,"V1",Datos!$D:$D,DM3,Datos!$T:$T,$A$12)+COUNTIFS(Datos!$S:$S,"V2",Datos!$D:$D,DM3,Datos!$T:$T,$A$12))/DM4)</f>
        <v>0</v>
      </c>
      <c r="DN12" s="78">
        <f>((COUNTIFS(Datos!$S:$S,"V1",Datos!$D:$D,DN3,Datos!$T:$T,$A$12)+COUNTIFS(Datos!$S:$S,"V2",Datos!$D:$D,DN3,Datos!$T:$T,$A$12))/DN4)</f>
        <v>0</v>
      </c>
      <c r="DO12" s="78">
        <f>((COUNTIFS(Datos!$S:$S,"V1",Datos!$D:$D,DO3,Datos!$T:$T,$A$12)+COUNTIFS(Datos!$S:$S,"V2",Datos!$D:$D,DO3,Datos!$T:$T,$A$12))/DO4)</f>
        <v>0</v>
      </c>
      <c r="DP12" s="78">
        <f>((COUNTIFS(Datos!$S:$S,"V1",Datos!$D:$D,DP3,Datos!$T:$T,$A$12)+COUNTIFS(Datos!$S:$S,"V2",Datos!$D:$D,DP3,Datos!$T:$T,$A$12))/DP4)</f>
        <v>0</v>
      </c>
      <c r="DQ12" s="78">
        <f>((COUNTIFS(Datos!$S:$S,"V1",Datos!$D:$D,DQ3,Datos!$T:$T,$A$12)+COUNTIFS(Datos!$S:$S,"V2",Datos!$D:$D,DQ3,Datos!$T:$T,$A$12))/DQ4)</f>
        <v>0</v>
      </c>
      <c r="DR12" s="78">
        <f>((COUNTIFS(Datos!$S:$S,"V1",Datos!$D:$D,DR3,Datos!$T:$T,$A$12)+COUNTIFS(Datos!$S:$S,"V2",Datos!$D:$D,DR3,Datos!$T:$T,$A$12))/DR4)</f>
        <v>0</v>
      </c>
      <c r="DS12" s="78">
        <f>((COUNTIFS(Datos!$S:$S,"V1",Datos!$D:$D,DS3,Datos!$T:$T,$A$12)+COUNTIFS(Datos!$S:$S,"V2",Datos!$D:$D,DS3,Datos!$T:$T,$A$12))/DS4)</f>
        <v>0</v>
      </c>
      <c r="DT12" s="78">
        <f>((COUNTIFS(Datos!$S:$S,"V1",Datos!$D:$D,DT3,Datos!$T:$T,$A$12)+COUNTIFS(Datos!$S:$S,"V2",Datos!$D:$D,DT3,Datos!$T:$T,$A$12))/DT4)</f>
        <v>0</v>
      </c>
      <c r="DU12" s="78">
        <f>((COUNTIFS(Datos!$S:$S,"V1",Datos!$D:$D,DU3,Datos!$T:$T,$A$12)+COUNTIFS(Datos!$S:$S,"V2",Datos!$D:$D,DU3,Datos!$T:$T,$A$12))/DU4)</f>
        <v>0</v>
      </c>
      <c r="DV12" s="78">
        <f>((COUNTIFS(Datos!$S:$S,"V1",Datos!$D:$D,DV3,Datos!$T:$T,$A$12)+COUNTIFS(Datos!$S:$S,"V2",Datos!$D:$D,DV3,Datos!$T:$T,$A$12))/DV4)</f>
        <v>0</v>
      </c>
      <c r="DW12" s="78">
        <f>((COUNTIFS(Datos!$S:$S,"V1",Datos!$D:$D,DW3,Datos!$T:$T,$A$12)+COUNTIFS(Datos!$S:$S,"V2",Datos!$D:$D,DW3,Datos!$T:$T,$A$12))/DW4)</f>
        <v>0</v>
      </c>
      <c r="DX12" s="78">
        <f>((COUNTIFS(Datos!$S:$S,"V1",Datos!$D:$D,DX3,Datos!$T:$T,$A$12)+COUNTIFS(Datos!$S:$S,"V2",Datos!$D:$D,DX3,Datos!$T:$T,$A$12))/DX4)</f>
        <v>0</v>
      </c>
      <c r="DY12" s="78"/>
      <c r="DZ12" s="78">
        <f>((COUNTIFS(Datos!$S:$S,"V1",Datos!$D:$D,DZ3,Datos!$T:$T,$A$12)+COUNTIFS(Datos!$S:$S,"V2",Datos!$D:$D,DZ3,Datos!$T:$T,$A$12))/DZ4)</f>
        <v>0</v>
      </c>
      <c r="EA12" s="78">
        <f>((COUNTIFS(Datos!$S:$S,"V1",Datos!$D:$D,EA3,Datos!$T:$T,$A$12)+COUNTIFS(Datos!$S:$S,"V2",Datos!$D:$D,EA3,Datos!$T:$T,$A$12))/EA4)</f>
        <v>0</v>
      </c>
      <c r="EB12" s="78">
        <f>((COUNTIFS(Datos!$S:$S,"V1",Datos!$D:$D,EB3,Datos!$T:$T,$A$12)+COUNTIFS(Datos!$S:$S,"V2",Datos!$D:$D,EB3,Datos!$T:$T,$A$12))/EB4)</f>
        <v>0</v>
      </c>
      <c r="EC12" s="78">
        <f>((COUNTIFS(Datos!$S:$S,"V1",Datos!$D:$D,EC3,Datos!$T:$T,$A$12)+COUNTIFS(Datos!$S:$S,"V2",Datos!$D:$D,EC3,Datos!$T:$T,$A$12))/EC4)</f>
        <v>0</v>
      </c>
      <c r="ED12" s="78">
        <f>((COUNTIFS(Datos!$S:$S,"V1",Datos!$D:$D,ED3,Datos!$T:$T,$A$12)+COUNTIFS(Datos!$S:$S,"V2",Datos!$D:$D,ED3,Datos!$T:$T,$A$12))/ED4)</f>
        <v>0</v>
      </c>
      <c r="EE12" s="78">
        <f>((COUNTIFS(Datos!$S:$S,"V1",Datos!$D:$D,EE3,Datos!$T:$T,$A$12)+COUNTIFS(Datos!$S:$S,"V2",Datos!$D:$D,EE3,Datos!$T:$T,$A$12))/EE4)</f>
        <v>0</v>
      </c>
      <c r="EF12" s="78">
        <f>((COUNTIFS(Datos!$S:$S,"V1",Datos!$D:$D,EF3,Datos!$T:$T,$A$12)+COUNTIFS(Datos!$S:$S,"V2",Datos!$D:$D,EF3,Datos!$T:$T,$A$12))/EF4)</f>
        <v>0</v>
      </c>
      <c r="EG12" s="78">
        <f>((COUNTIFS(Datos!$S:$S,"V1",Datos!$D:$D,EG3,Datos!$T:$T,$A$12)+COUNTIFS(Datos!$S:$S,"V2",Datos!$D:$D,EG3,Datos!$T:$T,$A$12))/EG4)</f>
        <v>0</v>
      </c>
      <c r="EH12" s="78">
        <f>((COUNTIFS(Datos!$S:$S,"V1",Datos!$D:$D,EH3,Datos!$T:$T,$A$12)+COUNTIFS(Datos!$S:$S,"V2",Datos!$D:$D,EH3,Datos!$T:$T,$A$12))/EH4)</f>
        <v>0</v>
      </c>
      <c r="EI12" s="78">
        <f>((COUNTIFS(Datos!$S:$S,"V1",Datos!$D:$D,EI3,Datos!$T:$T,$A$12)+COUNTIFS(Datos!$S:$S,"V2",Datos!$D:$D,EI3,Datos!$T:$T,$A$12))/EI4)</f>
        <v>0.5</v>
      </c>
      <c r="EJ12" s="78">
        <f>((COUNTIFS(Datos!$S:$S,"V1",Datos!$D:$D,EJ3,Datos!$T:$T,$A$12)+COUNTIFS(Datos!$S:$S,"V2",Datos!$D:$D,EJ3,Datos!$T:$T,$A$12))/EJ4)</f>
        <v>0</v>
      </c>
      <c r="EK12" s="78">
        <f>((COUNTIFS(Datos!$S:$S,"V1",Datos!$D:$D,EK3,Datos!$T:$T,$A$12)+COUNTIFS(Datos!$S:$S,"V2",Datos!$D:$D,EK3,Datos!$T:$T,$A$12))/EK4)</f>
        <v>0</v>
      </c>
      <c r="EL12" s="78">
        <f>((COUNTIFS(Datos!$S:$S,"V1",Datos!$D:$D,EL3,Datos!$T:$T,$A$12)+COUNTIFS(Datos!$S:$S,"V2",Datos!$D:$D,EL3,Datos!$T:$T,$A$12))/EL4)</f>
        <v>0</v>
      </c>
      <c r="EM12" s="78">
        <f>((COUNTIFS(Datos!$S:$S,"V1",Datos!$D:$D,EM3,Datos!$T:$T,$A$12)+COUNTIFS(Datos!$S:$S,"V2",Datos!$D:$D,EM3,Datos!$T:$T,$A$12))/EM4)</f>
        <v>0</v>
      </c>
      <c r="EN12" s="78">
        <f>((COUNTIFS(Datos!$S:$S,"V1",Datos!$D:$D,EN3,Datos!$T:$T,$A$12)+COUNTIFS(Datos!$S:$S,"V2",Datos!$D:$D,EN3,Datos!$T:$T,$A$12))/EN4)</f>
        <v>0</v>
      </c>
      <c r="EO12" s="78">
        <f>((COUNTIFS(Datos!$S:$S,"V1",Datos!$D:$D,EO3,Datos!$T:$T,$A$12)+COUNTIFS(Datos!$S:$S,"V2",Datos!$D:$D,EO3,Datos!$T:$T,$A$12))/EO4)</f>
        <v>0</v>
      </c>
      <c r="EP12" s="78">
        <f>((COUNTIFS(Datos!$S:$S,"V1",Datos!$D:$D,EP3,Datos!$T:$T,$A$12)+COUNTIFS(Datos!$S:$S,"V2",Datos!$D:$D,EP3,Datos!$T:$T,$A$12))/EP4)</f>
        <v>0</v>
      </c>
      <c r="EQ12" s="78">
        <f>((COUNTIFS(Datos!$S:$S,"V1",Datos!$D:$D,EQ3,Datos!$T:$T,$A$12)+COUNTIFS(Datos!$S:$S,"V2",Datos!$D:$D,EQ3,Datos!$T:$T,$A$12))/EQ4)</f>
        <v>0</v>
      </c>
      <c r="ER12" s="78">
        <f>((COUNTIFS(Datos!$S:$S,"V1",Datos!$D:$D,ER3,Datos!$T:$T,$A$12)+COUNTIFS(Datos!$S:$S,"V2",Datos!$D:$D,ER3,Datos!$T:$T,$A$12))/ER4)</f>
        <v>0</v>
      </c>
      <c r="ES12" s="78">
        <f>((COUNTIFS(Datos!$S:$S,"V1",Datos!$D:$D,ES3,Datos!$T:$T,$A$12)+COUNTIFS(Datos!$S:$S,"V2",Datos!$D:$D,ES3,Datos!$T:$T,$A$12))/ES4)</f>
        <v>0</v>
      </c>
      <c r="ET12" s="78">
        <f>((COUNTIFS(Datos!$S:$S,"V1",Datos!$D:$D,ET3,Datos!$T:$T,$A$12)+COUNTIFS(Datos!$S:$S,"V2",Datos!$D:$D,ET3,Datos!$T:$T,$A$12))/ET4)</f>
        <v>0</v>
      </c>
      <c r="EU12" s="78">
        <f>((COUNTIFS(Datos!$S:$S,"V1",Datos!$D:$D,EU3,Datos!$T:$T,$A$12)+COUNTIFS(Datos!$S:$S,"V2",Datos!$D:$D,EU3,Datos!$T:$T,$A$12))/EU4)</f>
        <v>0.5</v>
      </c>
      <c r="EV12" s="78">
        <f>((COUNTIFS(Datos!$S:$S,"V1",Datos!$D:$D,EV3,Datos!$T:$T,$A$12)+COUNTIFS(Datos!$S:$S,"V2",Datos!$D:$D,EV3,Datos!$T:$T,$A$12))/EV4)</f>
        <v>0</v>
      </c>
      <c r="EW12" s="78">
        <f>((COUNTIFS(Datos!$S:$S,"V1",Datos!$D:$D,EW3,Datos!$T:$T,$A$12)+COUNTIFS(Datos!$S:$S,"V2",Datos!$D:$D,EW3,Datos!$T:$T,$A$12))/EW4)</f>
        <v>0</v>
      </c>
      <c r="EX12" s="78">
        <f>((COUNTIFS(Datos!$S:$S,"V1",Datos!$D:$D,EX3,Datos!$T:$T,$A$12)+COUNTIFS(Datos!$S:$S,"V2",Datos!$D:$D,EX3,Datos!$T:$T,$A$12))/EX4)</f>
        <v>0</v>
      </c>
      <c r="EY12" s="78">
        <f>((COUNTIFS(Datos!$S:$S,"V1",Datos!$D:$D,EY3,Datos!$T:$T,$A$12)+COUNTIFS(Datos!$S:$S,"V2",Datos!$D:$D,EY3,Datos!$T:$T,$A$12))/EY4)</f>
        <v>0</v>
      </c>
      <c r="EZ12" s="78">
        <f>((COUNTIFS(Datos!$S:$S,"V1",Datos!$D:$D,EZ3,Datos!$T:$T,$A$12)+COUNTIFS(Datos!$S:$S,"V2",Datos!$D:$D,EZ3,Datos!$T:$T,$A$12))/EZ4)</f>
        <v>0</v>
      </c>
      <c r="FA12" s="78">
        <f>((COUNTIFS(Datos!$S:$S,"V1",Datos!$D:$D,FA3,Datos!$T:$T,$A$12)+COUNTIFS(Datos!$S:$S,"V2",Datos!$D:$D,FA3,Datos!$T:$T,$A$12))/FA4)</f>
        <v>0</v>
      </c>
      <c r="FB12" s="78">
        <f>((COUNTIFS(Datos!$S:$S,"V1",Datos!$D:$D,FB3,Datos!$T:$T,$A$12)+COUNTIFS(Datos!$S:$S,"V2",Datos!$D:$D,FB3,Datos!$T:$T,$A$12))/FB4)</f>
        <v>0</v>
      </c>
      <c r="FC12" s="78">
        <f>((COUNTIFS(Datos!$S:$S,"V1",Datos!$D:$D,FC3,Datos!$T:$T,$A$12)+COUNTIFS(Datos!$S:$S,"V2",Datos!$D:$D,FC3,Datos!$T:$T,$A$12))/FC4)</f>
        <v>0</v>
      </c>
      <c r="FD12" s="78">
        <f>((COUNTIFS(Datos!$S:$S,"V1",Datos!$D:$D,FD3,Datos!$T:$T,$A$12)+COUNTIFS(Datos!$S:$S,"V2",Datos!$D:$D,FD3,Datos!$T:$T,$A$12))/FD4)</f>
        <v>0</v>
      </c>
      <c r="FE12" s="78">
        <f>((COUNTIFS(Datos!$S:$S,"V1",Datos!$D:$D,FE3,Datos!$T:$T,$A$12)+COUNTIFS(Datos!$S:$S,"V2",Datos!$D:$D,FE3,Datos!$T:$T,$A$12))/FE4)</f>
        <v>0</v>
      </c>
      <c r="FF12" s="78">
        <f>((COUNTIFS(Datos!$S:$S,"V1",Datos!$D:$D,FF3,Datos!$T:$T,$A$12)+COUNTIFS(Datos!$S:$S,"V2",Datos!$D:$D,FF3,Datos!$T:$T,$A$12))/FF4)</f>
        <v>0</v>
      </c>
      <c r="FG12" s="78">
        <f>((COUNTIFS(Datos!$S:$S,"V1",Datos!$D:$D,FG3,Datos!$T:$T,$A$12)+COUNTIFS(Datos!$S:$S,"V2",Datos!$D:$D,FG3,Datos!$T:$T,$A$12))/FG4)</f>
        <v>0</v>
      </c>
      <c r="FH12" s="78">
        <f>((COUNTIFS(Datos!$S:$S,"V1",Datos!$D:$D,FH3,Datos!$T:$T,$A$12)+COUNTIFS(Datos!$S:$S,"V2",Datos!$D:$D,FH3,Datos!$T:$T,$A$12))/FH4)</f>
        <v>0</v>
      </c>
      <c r="FI12" s="78">
        <f>((COUNTIFS(Datos!$S:$S,"V1",Datos!$D:$D,FI3,Datos!$T:$T,$A$12)+COUNTIFS(Datos!$S:$S,"V2",Datos!$D:$D,FI3,Datos!$T:$T,$A$12))/FI4)</f>
        <v>0</v>
      </c>
      <c r="FJ12" s="78">
        <f>((COUNTIFS(Datos!$S:$S,"V1",Datos!$D:$D,FJ3,Datos!$T:$T,$A$12)+COUNTIFS(Datos!$S:$S,"V2",Datos!$D:$D,FJ3,Datos!$T:$T,$A$12))/FJ4)</f>
        <v>0</v>
      </c>
      <c r="FK12" s="78">
        <f>((COUNTIFS(Datos!$S:$S,"V1",Datos!$D:$D,FK3,Datos!$T:$T,$A$12)+COUNTIFS(Datos!$S:$S,"V2",Datos!$D:$D,FK3,Datos!$T:$T,$A$12))/FK4)</f>
        <v>0</v>
      </c>
      <c r="FL12" s="78">
        <f>((COUNTIFS(Datos!$S:$S,"V1",Datos!$D:$D,FL3,Datos!$T:$T,$A$12)+COUNTIFS(Datos!$S:$S,"V2",Datos!$D:$D,FL3,Datos!$T:$T,$A$12))/FL4)</f>
        <v>0</v>
      </c>
      <c r="FM12" s="78">
        <f>((COUNTIFS(Datos!$S:$S,"V1",Datos!$D:$D,FM3,Datos!$T:$T,$A$12)+COUNTIFS(Datos!$S:$S,"V2",Datos!$D:$D,FM3,Datos!$T:$T,$A$12))/FM4)</f>
        <v>0.5</v>
      </c>
      <c r="FN12" s="78"/>
      <c r="FO12" s="78"/>
      <c r="FP12" s="78"/>
      <c r="FQ12" s="78">
        <f>((COUNTIFS(Datos!$S:$S,"V1",Datos!$D:$D,FQ3,Datos!$T:$T,$A$12)+COUNTIFS(Datos!$S:$S,"V2",Datos!$D:$D,FQ3,Datos!$T:$T,$A$12))/FQ4)</f>
        <v>0</v>
      </c>
      <c r="FR12" s="78">
        <f>((COUNTIFS(Datos!$S:$S,"V1",Datos!$D:$D,FR3,Datos!$T:$T,$A$12)+COUNTIFS(Datos!$S:$S,"V2",Datos!$D:$D,FR3,Datos!$T:$T,$A$12))/FR4)</f>
        <v>0</v>
      </c>
      <c r="FS12" s="78">
        <f>((COUNTIFS(Datos!$S:$S,"V1",Datos!$D:$D,FS3,Datos!$T:$T,$A$12)+COUNTIFS(Datos!$S:$S,"V2",Datos!$D:$D,FS3,Datos!$T:$T,$A$12))/FS4)</f>
        <v>0</v>
      </c>
      <c r="FT12" s="78">
        <f>((COUNTIFS(Datos!$S:$S,"V1",Datos!$D:$D,FT3,Datos!$T:$T,$A$12)+COUNTIFS(Datos!$S:$S,"V2",Datos!$D:$D,FT3,Datos!$T:$T,$A$12))/FT4)</f>
        <v>0</v>
      </c>
      <c r="FU12" s="78">
        <f>((COUNTIFS(Datos!$S:$S,"V1",Datos!$D:$D,FU3,Datos!$T:$T,$A$12)+COUNTIFS(Datos!$S:$S,"V2",Datos!$D:$D,FU3,Datos!$T:$T,$A$12))/FU4)</f>
        <v>0</v>
      </c>
      <c r="FV12" s="78">
        <f>((COUNTIFS(Datos!$S:$S,"V1",Datos!$D:$D,FV3,Datos!$T:$T,$A$12)+COUNTIFS(Datos!$S:$S,"V2",Datos!$D:$D,FV3,Datos!$T:$T,$A$12))/FV4)</f>
        <v>0</v>
      </c>
      <c r="FW12" s="78">
        <f>((COUNTIFS(Datos!$S:$S,"V1",Datos!$D:$D,FW3,Datos!$T:$T,$A$12)+COUNTIFS(Datos!$S:$S,"V2",Datos!$D:$D,FW3,Datos!$T:$T,$A$12))/FW4)</f>
        <v>0</v>
      </c>
      <c r="FX12" s="78">
        <f>((COUNTIFS(Datos!$S:$S,"V1",Datos!$D:$D,FX3,Datos!$T:$T,$A$12)+COUNTIFS(Datos!$S:$S,"V2",Datos!$D:$D,FX3,Datos!$T:$T,$A$12))/FX4)</f>
        <v>0</v>
      </c>
      <c r="FY12" s="78">
        <f>((COUNTIFS(Datos!$S:$S,"V1",Datos!$D:$D,FY3,Datos!$T:$T,$A$12)+COUNTIFS(Datos!$S:$S,"V2",Datos!$D:$D,FY3,Datos!$T:$T,$A$12))/FY4)</f>
        <v>0</v>
      </c>
      <c r="FZ12" s="78">
        <f>((COUNTIFS(Datos!$S:$S,"V1",Datos!$D:$D,FZ3,Datos!$T:$T,$A$12)+COUNTIFS(Datos!$S:$S,"V2",Datos!$D:$D,FZ3,Datos!$T:$T,$A$12))/FZ4)</f>
        <v>0</v>
      </c>
      <c r="GA12" s="78">
        <f>((COUNTIFS(Datos!$S:$S,"V1",Datos!$D:$D,GA3,Datos!$T:$T,$A$12)+COUNTIFS(Datos!$S:$S,"V2",Datos!$D:$D,GA3,Datos!$T:$T,$A$12))/GA4)</f>
        <v>0</v>
      </c>
      <c r="GB12" s="78">
        <f>((COUNTIFS(Datos!$S:$S,"V1",Datos!$D:$D,GB3,Datos!$T:$T,$A$12)+COUNTIFS(Datos!$S:$S,"V2",Datos!$D:$D,GB3,Datos!$T:$T,$A$12))/GB4)</f>
        <v>0</v>
      </c>
      <c r="GC12" s="78">
        <f>((COUNTIFS(Datos!$S:$S,"V1",Datos!$D:$D,GC3,Datos!$T:$T,$A$12)+COUNTIFS(Datos!$S:$S,"V2",Datos!$D:$D,GC3,Datos!$T:$T,$A$12))/GC4)</f>
        <v>0</v>
      </c>
      <c r="GD12" s="78">
        <f>((COUNTIFS(Datos!$S:$S,"V1",Datos!$D:$D,GD3,Datos!$T:$T,$A$12)+COUNTIFS(Datos!$S:$S,"V2",Datos!$D:$D,GD3,Datos!$T:$T,$A$12))/GD4)</f>
        <v>0</v>
      </c>
      <c r="GE12" s="78">
        <f>((COUNTIFS(Datos!$S:$S,"V1",Datos!$D:$D,GE3,Datos!$T:$T,$A$12)+COUNTIFS(Datos!$S:$S,"V2",Datos!$D:$D,GE3,Datos!$T:$T,$A$12))/GE4)</f>
        <v>0</v>
      </c>
      <c r="GF12" s="78">
        <f>((COUNTIFS(Datos!$S:$S,"V1",Datos!$D:$D,GF3,Datos!$T:$T,$A$12)+COUNTIFS(Datos!$S:$S,"V2",Datos!$D:$D,GF3,Datos!$T:$T,$A$12))/GF4)</f>
        <v>0</v>
      </c>
      <c r="GG12" s="78">
        <f>((COUNTIFS(Datos!$S:$S,"V1",Datos!$D:$D,GG3,Datos!$T:$T,$A$12)+COUNTIFS(Datos!$S:$S,"V2",Datos!$D:$D,GG3,Datos!$T:$T,$A$12))/GG4)</f>
        <v>0</v>
      </c>
      <c r="GH12" s="78">
        <f>((COUNTIFS(Datos!$S:$S,"V1",Datos!$D:$D,GH3,Datos!$T:$T,$A$12)+COUNTIFS(Datos!$S:$S,"V2",Datos!$D:$D,GH3,Datos!$T:$T,$A$12))/GH4)</f>
        <v>0</v>
      </c>
      <c r="GI12" s="78">
        <f>((COUNTIFS(Datos!$S:$S,"V1",Datos!$D:$D,GI3,Datos!$T:$T,$A$12)+COUNTIFS(Datos!$S:$S,"V2",Datos!$D:$D,GI3,Datos!$T:$T,$A$12))/GI4)</f>
        <v>0</v>
      </c>
      <c r="GJ12" s="78">
        <f>((COUNTIFS(Datos!$S:$S,"V1",Datos!$D:$D,GJ3,Datos!$T:$T,$A$12)+COUNTIFS(Datos!$S:$S,"V2",Datos!$D:$D,GJ3,Datos!$T:$T,$A$12))/GJ4)</f>
        <v>0</v>
      </c>
      <c r="GK12" s="78">
        <f>((COUNTIFS(Datos!$S:$S,"V1",Datos!$D:$D,GK3,Datos!$T:$T,$A$12)+COUNTIFS(Datos!$S:$S,"V2",Datos!$D:$D,GK3,Datos!$T:$T,$A$12))/GK4)</f>
        <v>0</v>
      </c>
      <c r="GL12" s="78">
        <f>((COUNTIFS(Datos!$S:$S,"V1",Datos!$D:$D,GL3,Datos!$T:$T,$A$12)+COUNTIFS(Datos!$S:$S,"V2",Datos!$D:$D,GL3,Datos!$T:$T,$A$12))/GL4)</f>
        <v>0</v>
      </c>
      <c r="GM12" s="78">
        <f>((COUNTIFS(Datos!$S:$S,"V1",Datos!$D:$D,GM3,Datos!$T:$T,$A$12)+COUNTIFS(Datos!$S:$S,"V2",Datos!$D:$D,GM3,Datos!$T:$T,$A$12))/GM4)</f>
        <v>0</v>
      </c>
      <c r="GN12" s="78">
        <f>((COUNTIFS(Datos!$S:$S,"V1",Datos!$D:$D,GN3,Datos!$T:$T,$A$12)+COUNTIFS(Datos!$S:$S,"V2",Datos!$D:$D,GN3,Datos!$T:$T,$A$12))/GN4)</f>
        <v>0</v>
      </c>
      <c r="GO12" s="78">
        <f>((COUNTIFS(Datos!$S:$S,"V1",Datos!$D:$D,GO3,Datos!$T:$T,$A$12)+COUNTIFS(Datos!$S:$S,"V2",Datos!$D:$D,GO3,Datos!$T:$T,$A$12))/GO4)</f>
        <v>0</v>
      </c>
      <c r="GP12" s="78">
        <f>((COUNTIFS(Datos!$S:$S,"V1",Datos!$D:$D,GP3,Datos!$T:$T,$A$12)+COUNTIFS(Datos!$S:$S,"V2",Datos!$D:$D,GP3,Datos!$T:$T,$A$12))/GP4)</f>
        <v>0.5</v>
      </c>
      <c r="GQ12" s="78">
        <f>((COUNTIFS(Datos!$S:$S,"V1",Datos!$D:$D,GQ3,Datos!$T:$T,$A$12)+COUNTIFS(Datos!$S:$S,"V2",Datos!$D:$D,GQ3,Datos!$T:$T,$A$12))/GQ4)</f>
        <v>0</v>
      </c>
      <c r="GR12" s="78">
        <f>((COUNTIFS(Datos!$S:$S,"V1",Datos!$D:$D,GR3,Datos!$T:$T,$A$12)+COUNTIFS(Datos!$S:$S,"V2",Datos!$D:$D,GR3,Datos!$T:$T,$A$12))/GR4)</f>
        <v>0</v>
      </c>
      <c r="GS12" s="78">
        <f>((COUNTIFS(Datos!$S:$S,"V1",Datos!$D:$D,GS3,Datos!$T:$T,$A$12)+COUNTIFS(Datos!$S:$S,"V2",Datos!$D:$D,GS3,Datos!$T:$T,$A$12))/GS4)</f>
        <v>0</v>
      </c>
      <c r="GT12" s="78">
        <f>((COUNTIFS(Datos!$S:$S,"V1",Datos!$D:$D,GT3,Datos!$T:$T,$A$12)+COUNTIFS(Datos!$S:$S,"V2",Datos!$D:$D,GT3,Datos!$T:$T,$A$12))/GT4)</f>
        <v>0</v>
      </c>
      <c r="GU12" s="78">
        <f>((COUNTIFS(Datos!$S:$S,"V1",Datos!$D:$D,GU3,Datos!$T:$T,$A$12)+COUNTIFS(Datos!$S:$S,"V2",Datos!$D:$D,GU3,Datos!$T:$T,$A$12))/GU4)</f>
        <v>0</v>
      </c>
      <c r="GV12" s="78">
        <f>((COUNTIFS(Datos!$S:$S,"V1",Datos!$D:$D,GV3,Datos!$T:$T,$A$12)+COUNTIFS(Datos!$S:$S,"V2",Datos!$D:$D,GV3,Datos!$T:$T,$A$12))/GV4)</f>
        <v>0</v>
      </c>
      <c r="GW12" s="78">
        <f>((COUNTIFS(Datos!$S:$S,"V1",Datos!$D:$D,GW3,Datos!$T:$T,$A$12)+COUNTIFS(Datos!$S:$S,"V2",Datos!$D:$D,GW3,Datos!$T:$T,$A$12))/GW4)</f>
        <v>0</v>
      </c>
      <c r="GX12" s="78">
        <f>((COUNTIFS(Datos!$S:$S,"V1",Datos!$D:$D,GX3,Datos!$T:$T,$A$12)+COUNTIFS(Datos!$S:$S,"V2",Datos!$D:$D,GX3,Datos!$T:$T,$A$12))/GX4)</f>
        <v>0</v>
      </c>
      <c r="GY12" s="78">
        <f>((COUNTIFS(Datos!$S:$S,"V1",Datos!$D:$D,GY3,Datos!$T:$T,$A$12)+COUNTIFS(Datos!$S:$S,"V2",Datos!$D:$D,GY3,Datos!$T:$T,$A$12))/GY4)</f>
        <v>0</v>
      </c>
      <c r="GZ12" s="78">
        <f>((COUNTIFS(Datos!$S:$S,"V1",Datos!$D:$D,GZ3,Datos!$T:$T,$A$12)+COUNTIFS(Datos!$S:$S,"V2",Datos!$D:$D,GZ3,Datos!$T:$T,$A$12))/GZ4)</f>
        <v>0</v>
      </c>
      <c r="HA12" s="78">
        <f>((COUNTIFS(Datos!$S:$S,"V1",Datos!$D:$D,HA3,Datos!$T:$T,$A$12)+COUNTIFS(Datos!$S:$S,"V2",Datos!$D:$D,HA3,Datos!$T:$T,$A$12))/HA4)</f>
        <v>0</v>
      </c>
      <c r="HB12" s="78">
        <f>((COUNTIFS(Datos!$S:$S,"V1",Datos!$D:$D,HB3,Datos!$T:$T,$A$12)+COUNTIFS(Datos!$S:$S,"V2",Datos!$D:$D,HB3,Datos!$T:$T,$A$12))/HB4)</f>
        <v>0</v>
      </c>
      <c r="HC12" s="78">
        <f>((COUNTIFS(Datos!$S:$S,"V1",Datos!$D:$D,HC3,Datos!$T:$T,$A$12)+COUNTIFS(Datos!$S:$S,"V2",Datos!$D:$D,HC3,Datos!$T:$T,$A$12))/HC4)</f>
        <v>0</v>
      </c>
      <c r="HD12" s="78">
        <f>((COUNTIFS(Datos!$S:$S,"V1",Datos!$D:$D,HD3,Datos!$T:$T,$A$12)+COUNTIFS(Datos!$S:$S,"V2",Datos!$D:$D,HD3,Datos!$T:$T,$A$12))/HD4)</f>
        <v>0</v>
      </c>
      <c r="HE12" s="78"/>
      <c r="HF12" s="78"/>
      <c r="HG12" s="78"/>
      <c r="HH12" s="78"/>
      <c r="HI12" s="78"/>
      <c r="HJ12" s="78">
        <f>((COUNTIFS(Datos!$S:$S,"V1",Datos!$D:$D,HJ3,Datos!$T:$T,$A$12)+COUNTIFS(Datos!$S:$S,"V2",Datos!$D:$D,HJ3,Datos!$T:$T,$A$12))/HJ4)</f>
        <v>0</v>
      </c>
      <c r="HK12" s="78">
        <f>((COUNTIFS(Datos!$S:$S,"V1",Datos!$D:$D,HK3,Datos!$T:$T,$A$12)+COUNTIFS(Datos!$S:$S,"V2",Datos!$D:$D,HK3,Datos!$T:$T,$A$12))/HK4)</f>
        <v>0</v>
      </c>
      <c r="HL12" s="78"/>
      <c r="HM12" s="78">
        <f>((COUNTIFS(Datos!$S:$S,"V1",Datos!$D:$D,HM3,Datos!$T:$T,$A$12)+COUNTIFS(Datos!$S:$S,"V2",Datos!$D:$D,HM3,Datos!$T:$T,$A$12))/HM4)</f>
        <v>0</v>
      </c>
      <c r="HN12" s="78">
        <f>((COUNTIFS(Datos!$S:$S,"V1",Datos!$D:$D,HN3,Datos!$T:$T,$A$12)+COUNTIFS(Datos!$S:$S,"V2",Datos!$D:$D,HN3,Datos!$T:$T,$A$12))/HN4)</f>
        <v>0</v>
      </c>
      <c r="HO12" s="78">
        <f>((COUNTIFS(Datos!$S:$S,"V1",Datos!$D:$D,HO3,Datos!$T:$T,$A$12)+COUNTIFS(Datos!$S:$S,"V2",Datos!$D:$D,HO3,Datos!$T:$T,$A$12))/HO4)</f>
        <v>0</v>
      </c>
      <c r="HP12" s="78">
        <f>((COUNTIFS(Datos!$S:$S,"V1",Datos!$D:$D,HP3,Datos!$T:$T,$A$12)+COUNTIFS(Datos!$S:$S,"V2",Datos!$D:$D,HP3,Datos!$T:$T,$A$12))/HP4)</f>
        <v>0</v>
      </c>
      <c r="HQ12" s="78">
        <f>((COUNTIFS(Datos!$S:$S,"V1",Datos!$D:$D,HQ3,Datos!$T:$T,$A$12)+COUNTIFS(Datos!$S:$S,"V2",Datos!$D:$D,HQ3,Datos!$T:$T,$A$12))/HQ4)</f>
        <v>0</v>
      </c>
      <c r="HR12" s="78">
        <f>((COUNTIFS(Datos!$S:$S,"V1",Datos!$D:$D,HR3,Datos!$T:$T,$A$12)+COUNTIFS(Datos!$S:$S,"V2",Datos!$D:$D,HR3,Datos!$T:$T,$A$12))/HR4)</f>
        <v>0</v>
      </c>
      <c r="HS12" s="78">
        <f>((COUNTIFS(Datos!$S:$S,"V1",Datos!$D:$D,HS3,Datos!$T:$T,$A$12)+COUNTIFS(Datos!$S:$S,"V2",Datos!$D:$D,HS3,Datos!$T:$T,$A$12))/HS4)</f>
        <v>0</v>
      </c>
      <c r="HT12" s="78">
        <f>((COUNTIFS(Datos!$S:$S,"V1",Datos!$D:$D,HT3,Datos!$T:$T,$A$12)+COUNTIFS(Datos!$S:$S,"V2",Datos!$D:$D,HT3,Datos!$T:$T,$A$12))/HT4)</f>
        <v>0</v>
      </c>
      <c r="HU12" s="78">
        <f>((COUNTIFS(Datos!$S:$S,"V1",Datos!$D:$D,HU3,Datos!$T:$T,$A$12)+COUNTIFS(Datos!$S:$S,"V2",Datos!$D:$D,HU3,Datos!$T:$T,$A$12))/HU4)</f>
        <v>0</v>
      </c>
      <c r="HV12" s="78">
        <f>((COUNTIFS(Datos!$S:$S,"V1",Datos!$D:$D,HV3,Datos!$T:$T,$A$12)+COUNTIFS(Datos!$S:$S,"V2",Datos!$D:$D,HV3,Datos!$T:$T,$A$12))/HV4)</f>
        <v>0</v>
      </c>
      <c r="HW12" s="78">
        <f>((COUNTIFS(Datos!$S:$S,"V1",Datos!$D:$D,HW3,Datos!$T:$T,$A$12)+COUNTIFS(Datos!$S:$S,"V2",Datos!$D:$D,HW3,Datos!$T:$T,$A$12))/HW4)</f>
        <v>0</v>
      </c>
      <c r="HX12" s="78">
        <f>((COUNTIFS(Datos!$S:$S,"V1",Datos!$D:$D,HX3,Datos!$T:$T,$A$12)+COUNTIFS(Datos!$S:$S,"V2",Datos!$D:$D,HX3,Datos!$T:$T,$A$12))/HX4)</f>
        <v>0</v>
      </c>
      <c r="HY12" s="78"/>
      <c r="HZ12" s="78"/>
      <c r="IA12" s="78"/>
      <c r="IB12" s="78"/>
      <c r="IC12" s="78"/>
      <c r="ID12" s="78"/>
      <c r="IE12" s="78"/>
      <c r="IF12" s="78"/>
      <c r="IG12" s="78"/>
      <c r="IH12" s="78"/>
      <c r="II12" s="78"/>
      <c r="IJ12" s="78"/>
      <c r="IK12" s="78"/>
      <c r="IL12" s="78"/>
      <c r="IM12" s="78"/>
      <c r="IN12" s="78"/>
      <c r="IO12" s="78"/>
    </row>
    <row r="13" spans="1:249" s="12" customFormat="1" ht="16.5" customHeight="1" x14ac:dyDescent="0.25">
      <c r="A13" s="37" t="s">
        <v>29</v>
      </c>
      <c r="B13" s="74"/>
      <c r="C13" s="74" t="s">
        <v>774</v>
      </c>
      <c r="D13" s="77">
        <f>((COUNTIFS(Datos!$S:$S,"V1",Datos!$B:$B,D$2,Datos!$T:$T,$A13)+COUNTIFS(Datos!$S:$S,"V2",Datos!$B:$B,D$2,Datos!$T:$T,$A13))/D$4)</f>
        <v>0</v>
      </c>
      <c r="E13" s="77">
        <f>((COUNTIFS(Datos!$S:$S,"V1",Datos!$B:$B,E$2,Datos!$T:$T,$A13)+COUNTIFS(Datos!$S:$S,"V2",Datos!$B:$B,E$2,Datos!$T:$T,$A13))/E$4)</f>
        <v>0</v>
      </c>
      <c r="F13" s="77">
        <f>((COUNTIFS(Datos!$S:$S,"V1",Datos!$B:$B,F$2,Datos!$T:$T,$A13)+COUNTIFS(Datos!$S:$S,"V2",Datos!$B:$B,F$2,Datos!$T:$T,$A13))/F$4)</f>
        <v>0</v>
      </c>
      <c r="G13" s="77">
        <f>((COUNTIFS(Datos!$S:$S,"V1",Datos!$B:$B,G$2,Datos!$T:$T,$A13)+COUNTIFS(Datos!$S:$S,"V2",Datos!$B:$B,G$2,Datos!$T:$T,$A13))/G$4)</f>
        <v>0</v>
      </c>
      <c r="H13" s="77">
        <f>((COUNTIFS(Datos!$S:$S,"V1",Datos!$B:$B,H$2,Datos!$T:$T,$A13)+COUNTIFS(Datos!$S:$S,"V2",Datos!$B:$B,H$2,Datos!$T:$T,$A13))/H$4)</f>
        <v>0</v>
      </c>
      <c r="I13" s="77">
        <f>((COUNTIFS(Datos!$S:$S,"V1",Datos!$B:$B,I$2,Datos!$T:$T,$A13)+COUNTIFS(Datos!$S:$S,"V2",Datos!$B:$B,I$2,Datos!$T:$T,$A13))/I$4)</f>
        <v>0</v>
      </c>
      <c r="J13" s="77">
        <f>((COUNTIFS(Datos!$S:$S,"V1",Datos!$B:$B,J$2,Datos!$T:$T,$A13)+COUNTIFS(Datos!$S:$S,"V2",Datos!$B:$B,J$2,Datos!$T:$T,$A13))/J$4)</f>
        <v>0</v>
      </c>
      <c r="K13" s="77">
        <f>((COUNTIFS(Datos!$S:$S,"V1",Datos!$B:$B,K$2,Datos!$T:$T,$A13)+COUNTIFS(Datos!$S:$S,"V2",Datos!$B:$B,K$2,Datos!$T:$T,$A13))/K$4)</f>
        <v>0</v>
      </c>
      <c r="L13" s="77">
        <f>((COUNTIFS(Datos!$S:$S,"V1",Datos!$B:$B,L$2,Datos!$T:$T,$A13)+COUNTIFS(Datos!$S:$S,"V2",Datos!$B:$B,L$2,Datos!$T:$T,$A13))/L$4)</f>
        <v>0</v>
      </c>
      <c r="M13" s="77">
        <f>((COUNTIFS(Datos!$S:$S,"V1",Datos!$B:$B,M$2,Datos!$T:$T,$A13)+COUNTIFS(Datos!$S:$S,"V2",Datos!$B:$B,M$2,Datos!$T:$T,$A13))/M$4)</f>
        <v>0</v>
      </c>
      <c r="N13" s="77">
        <f>((COUNTIFS(Datos!$S:$S,"V1",Datos!$B:$B,N$2,Datos!$T:$T,$A13)+COUNTIFS(Datos!$S:$S,"V2",Datos!$B:$B,N$2,Datos!$T:$T,$A13))/N$4)</f>
        <v>0</v>
      </c>
      <c r="O13" s="77"/>
      <c r="P13" s="77"/>
      <c r="Q13" s="77"/>
      <c r="R13" s="77"/>
      <c r="S13" s="77"/>
      <c r="T13" s="77"/>
      <c r="U13" s="77"/>
      <c r="V13" s="78">
        <f>(COUNTIFS(Datos!$S:$S,"V1",Datos!$C:$C,$V$3,Datos!$T:$T,A13)+COUNTIFS(Datos!$S:$S,"V2",Datos!$C:$C,$V$3,Datos!$T:$T,A13))/$V$4</f>
        <v>0</v>
      </c>
      <c r="W13" s="78"/>
      <c r="X13" s="78">
        <f>(COUNTIFS(Datos!$S:$S,"V1",Datos!$C:$C,$X$3,Datos!$T:$T,A13)+COUNTIFS(Datos!$S:$S,"V2",Datos!$C:$C,$X$3,Datos!$T:$T,A13))/$X$4</f>
        <v>0</v>
      </c>
      <c r="Y13" s="78"/>
      <c r="Z13" s="78">
        <f>(COUNTIFS(Datos!$S:$S,"V1",Datos!$C:$C,$Z$3,Datos!$T:$T,A13)+COUNTIFS(Datos!$S:$S,"V2",Datos!$C:$C,$Z$3,Datos!$T:$T,A13))/$Z$4</f>
        <v>0</v>
      </c>
      <c r="AA13" s="78">
        <f>(COUNTIFS(Datos!$S:$S,"V1",Datos!$C:$C,$AA$3,Datos!$T:$T,A13)+COUNTIFS(Datos!$S:$S,"V2",Datos!$C:$C,$AA$3,Datos!$T:$T,A13))/$AA$4</f>
        <v>0</v>
      </c>
      <c r="AB13" s="78">
        <f>(COUNTIFS(Datos!$S:$S,"V1",Datos!$C:$C,$AB$3,Datos!$T:$T,A13)+COUNTIFS(Datos!$S:$S,"V2",Datos!$C:$C,$AB$3,Datos!$T:$T,A13))/$AB$4</f>
        <v>0</v>
      </c>
      <c r="AC13" s="78"/>
      <c r="AD13" s="78">
        <f>(COUNTIFS(Datos!$S:$S,"V1",Datos!$C:$C,$AD$3,Datos!$T:$T,A13)+COUNTIFS(Datos!$S:$S,"V2",Datos!$C:$C,$AD$3,Datos!$T:$T,A13))/$AD$4</f>
        <v>0</v>
      </c>
      <c r="AE13" s="78">
        <f>(COUNTIFS(Datos!$S:$S,"V1",Datos!$C:$C,$AE$3,Datos!$T:$T,A13)+COUNTIFS(Datos!$S:$S,"V2",Datos!$C:$C,$AE$3,Datos!$T:$T,A13))/$AE$4</f>
        <v>0</v>
      </c>
      <c r="AF13" s="78">
        <f>(COUNTIFS(Datos!$S:$S,"V1",Datos!$C:$C,$AF$3,Datos!$T:$T,A13)+COUNTIFS(Datos!$S:$S,"V2",Datos!$C:$C,$AF$3,Datos!$T:$T,A13))/$AF$4</f>
        <v>0</v>
      </c>
      <c r="AG13" s="78">
        <f>(COUNTIFS(Datos!$S:$S,"V1",Datos!$C:$C,AG$3,Datos!$T:$T,$A13)+COUNTIFS(Datos!$S:$S,"V2",Datos!$C:$C,AG$3,Datos!$T:$T,$A13))/AG$4</f>
        <v>0</v>
      </c>
      <c r="AH13" s="78">
        <f>(COUNTIFS(Datos!$S:$S,"V1",Datos!$C:$C,AH$3,Datos!$T:$T,$A13)+COUNTIFS(Datos!$S:$S,"V2",Datos!$C:$C,AH$3,Datos!$T:$T,$A13))/AH$4</f>
        <v>0</v>
      </c>
      <c r="AI13" s="78">
        <f>(COUNTIFS(Datos!$S:$S,"V1",Datos!$C:$C,AI$3,Datos!$T:$T,$A13)+COUNTIFS(Datos!$S:$S,"V2",Datos!$C:$C,AI$3,Datos!$T:$T,$A13))/AI$4</f>
        <v>0</v>
      </c>
      <c r="AJ13" s="78">
        <f>(COUNTIFS(Datos!$S:$S,"V1",Datos!$C:$C,AJ$3,Datos!$T:$T,$A13)+COUNTIFS(Datos!$S:$S,"V2",Datos!$C:$C,AJ$3,Datos!$T:$T,$A13))/AJ$4</f>
        <v>0</v>
      </c>
      <c r="AK13" s="77"/>
      <c r="AL13" s="77"/>
      <c r="AM13" s="77"/>
      <c r="AN13" s="77"/>
      <c r="AO13" s="78">
        <f>(COUNTIFS(Datos!$S:$S,"V1",Datos!$C:$C,AO$3,Datos!$T:$T,$A13)+COUNTIFS(Datos!$S:$S,"V2",Datos!$C:$C,AO$3,Datos!$T:$T,$A13))/AO$4</f>
        <v>0</v>
      </c>
      <c r="AP13" s="78"/>
      <c r="AQ13" s="77"/>
      <c r="AR13" s="77"/>
      <c r="AS13" s="78">
        <f>(COUNTIFS(Datos!$S:$S,"V1",Datos!$C:$C,AS$3,Datos!$T:$T,$A13)+COUNTIFS(Datos!$S:$S,"V2",Datos!$C:$C,AS$3,Datos!$T:$T,$A13))/AS$4</f>
        <v>0</v>
      </c>
      <c r="AT13" s="78">
        <f>(COUNTIFS(Datos!$S:$S,"V1",Datos!$C:$C,AT$3,Datos!$T:$T,$A13)+COUNTIFS(Datos!$S:$S,"V2",Datos!$C:$C,AT$3,Datos!$T:$T,$A13))/AT$4</f>
        <v>0</v>
      </c>
      <c r="AU13" s="78">
        <f>(COUNTIFS(Datos!$S:$S,"V1",Datos!$C:$C,AU$3,Datos!$T:$T,$A13)+COUNTIFS(Datos!$S:$S,"V2",Datos!$C:$C,AU$3,Datos!$T:$T,$A13))/AU$4</f>
        <v>0</v>
      </c>
      <c r="AV13" s="78">
        <f>(COUNTIFS(Datos!$S:$S,"V1",Datos!$C:$C,AV$3,Datos!$T:$T,$A13)+COUNTIFS(Datos!$S:$S,"V2",Datos!$C:$C,AV$3,Datos!$T:$T,$A13))/AV$4</f>
        <v>0</v>
      </c>
      <c r="AW13" s="78">
        <f>(COUNTIFS(Datos!$S:$S,"V1",Datos!$C:$C,AW$3,Datos!$T:$T,$A13)+COUNTIFS(Datos!$S:$S,"V2",Datos!$C:$C,AW$3,Datos!$T:$T,$A13))/AW$4</f>
        <v>0</v>
      </c>
      <c r="AX13" s="78">
        <f>(COUNTIFS(Datos!$S:$S,"V1",Datos!$C:$C,AX$3,Datos!$T:$T,$A13)+COUNTIFS(Datos!$S:$S,"V2",Datos!$C:$C,AX$3,Datos!$T:$T,$A13))/AX$4</f>
        <v>0</v>
      </c>
      <c r="AY13" s="78">
        <f>(COUNTIFS(Datos!$S:$S,"V1",Datos!$C:$C,AY$3,Datos!$T:$T,$A13)+COUNTIFS(Datos!$S:$S,"V2",Datos!$C:$C,AY$3,Datos!$T:$T,$A13))/AY$4</f>
        <v>0</v>
      </c>
      <c r="AZ13" s="78">
        <f>(COUNTIFS(Datos!$S:$S,"V1",Datos!$C:$C,AZ$3,Datos!$T:$T,$A13)+COUNTIFS(Datos!$S:$S,"V2",Datos!$C:$C,AZ$3,Datos!$T:$T,$A13))/AZ$4</f>
        <v>0</v>
      </c>
      <c r="BA13" s="78">
        <f>(COUNTIFS(Datos!$S:$S,"V1",Datos!$C:$C,BA$3,Datos!$T:$T,$A13)+COUNTIFS(Datos!$S:$S,"V2",Datos!$C:$C,BA$3,Datos!$T:$T,$A13))/BA$4</f>
        <v>0</v>
      </c>
      <c r="BB13" s="78">
        <f>(COUNTIFS(Datos!$S:$S,"V1",Datos!$C:$C,BB$3,Datos!$T:$T,$A13)+COUNTIFS(Datos!$S:$S,"V2",Datos!$C:$C,BB$3,Datos!$T:$T,$A13))/BB$4</f>
        <v>0</v>
      </c>
      <c r="BC13" s="78">
        <f>(COUNTIFS(Datos!$S:$S,"V1",Datos!$C:$C,BC$3,Datos!$T:$T,$A13)+COUNTIFS(Datos!$S:$S,"V2",Datos!$C:$C,BC$3,Datos!$T:$T,$A13))/BC$4</f>
        <v>0</v>
      </c>
      <c r="BD13" s="78">
        <f>(COUNTIFS(Datos!$S:$S,"V1",Datos!$C:$C,BD$3,Datos!$T:$T,$A13)+COUNTIFS(Datos!$S:$S,"V2",Datos!$C:$C,BD$3,Datos!$T:$T,$A13))/BD$4</f>
        <v>0</v>
      </c>
      <c r="BE13" s="78">
        <f>(COUNTIFS(Datos!$S:$S,"V1",Datos!$C:$C,BE$3,Datos!$T:$T,$A13)+COUNTIFS(Datos!$S:$S,"V2",Datos!$C:$C,BE$3,Datos!$T:$T,$A13))/BE$4</f>
        <v>0</v>
      </c>
      <c r="BF13" s="78">
        <f>(COUNTIFS(Datos!$S:$S,"V1",Datos!$C:$C,BF$3,Datos!$T:$T,$A13)+COUNTIFS(Datos!$S:$S,"V2",Datos!$C:$C,BF$3,Datos!$T:$T,$A13))/BF$4</f>
        <v>0</v>
      </c>
      <c r="BG13" s="78">
        <f>(COUNTIFS(Datos!$S:$S,"V1",Datos!$C:$C,BG$3,Datos!$T:$T,$A13)+COUNTIFS(Datos!$S:$S,"V2",Datos!$C:$C,BG$3,Datos!$T:$T,$A13))/BG$4</f>
        <v>0</v>
      </c>
      <c r="BH13" s="78">
        <f>(COUNTIFS(Datos!$S:$S,"V1",Datos!$C:$C,BH$3,Datos!$T:$T,$A13)+COUNTIFS(Datos!$S:$S,"V2",Datos!$C:$C,BH$3,Datos!$T:$T,$A13))/BH$4</f>
        <v>0</v>
      </c>
      <c r="BI13" s="78">
        <f>(COUNTIFS(Datos!$S:$S,"V1",Datos!$C:$C,BI$3,Datos!$T:$T,$A13)+COUNTIFS(Datos!$S:$S,"V2",Datos!$C:$C,BI$3,Datos!$T:$T,$A13))/BI$4</f>
        <v>0</v>
      </c>
      <c r="BJ13" s="78">
        <f>(COUNTIFS(Datos!$S:$S,"V1",Datos!$C:$C,BJ$3,Datos!$T:$T,$A13)+COUNTIFS(Datos!$S:$S,"V2",Datos!$C:$C,BJ$3,Datos!$T:$T,$A13))/BJ$4</f>
        <v>0</v>
      </c>
      <c r="BK13" s="78">
        <f>(COUNTIFS(Datos!$S:$S,"V1",Datos!$C:$C,BK$3,Datos!$T:$T,$A13)+COUNTIFS(Datos!$S:$S,"V2",Datos!$C:$C,BK$3,Datos!$T:$T,$A13))/BK$4</f>
        <v>0</v>
      </c>
      <c r="BL13" s="78">
        <f>(COUNTIFS(Datos!$S:$S,"V1",Datos!$C:$C,BL$3,Datos!$T:$T,$A13)+COUNTIFS(Datos!$S:$S,"V2",Datos!$C:$C,BL$3,Datos!$T:$T,$A13))/BL$4</f>
        <v>0</v>
      </c>
      <c r="BM13" s="78"/>
      <c r="BN13" s="78"/>
      <c r="BO13" s="78"/>
      <c r="BP13" s="77"/>
      <c r="BQ13" s="78">
        <f>((COUNTIFS(Datos!$S:$S,"V1",Datos!$D:$D,BQ3,Datos!$T:$T,$A$13)+COUNTIFS(Datos!$S:$S,"V2",Datos!$D:$D,BQ3,Datos!$T:$T,$A$13))/BQ4)</f>
        <v>0</v>
      </c>
      <c r="BR13" s="78">
        <f>((COUNTIFS(Datos!$S:$S,"V1",Datos!$D:$D,BR3,Datos!$T:$T,$A$13)+COUNTIFS(Datos!$S:$S,"V2",Datos!$D:$D,BR3,Datos!$T:$T,$A$13))/BR4)</f>
        <v>0</v>
      </c>
      <c r="BS13" s="78">
        <f>((COUNTIFS(Datos!$S:$S,"V1",Datos!$D:$D,BS3,Datos!$T:$T,$A$13)+COUNTIFS(Datos!$S:$S,"V2",Datos!$D:$D,BS3,Datos!$T:$T,$A$13))/BS4)</f>
        <v>0</v>
      </c>
      <c r="BT13" s="78">
        <f>((COUNTIFS(Datos!$S:$S,"V1",Datos!$D:$D,BT3,Datos!$T:$T,$A$13)+COUNTIFS(Datos!$S:$S,"V2",Datos!$D:$D,BT3,Datos!$T:$T,$A$13))/BT4)</f>
        <v>0</v>
      </c>
      <c r="BU13" s="78"/>
      <c r="BV13" s="78"/>
      <c r="BW13" s="78">
        <f>((COUNTIFS(Datos!$S:$S,"V1",Datos!$D:$D,BW3,Datos!$T:$T,$A$13)+COUNTIFS(Datos!$S:$S,"V2",Datos!$D:$D,BW3,Datos!$T:$T,$A$13))/BW4)</f>
        <v>0</v>
      </c>
      <c r="BX13" s="78">
        <f>((COUNTIFS(Datos!$S:$S,"V1",Datos!$D:$D,BX3,Datos!$T:$T,$A$13)+COUNTIFS(Datos!$S:$S,"V2",Datos!$D:$D,BX3,Datos!$T:$T,$A$13))/BX4)</f>
        <v>0</v>
      </c>
      <c r="BY13" s="78">
        <f>((COUNTIFS(Datos!$S:$S,"V1",Datos!$D:$D,BY3,Datos!$T:$T,$A$13)+COUNTIFS(Datos!$S:$S,"V2",Datos!$D:$D,BY3,Datos!$T:$T,$A$13))/BY4)</f>
        <v>0</v>
      </c>
      <c r="BZ13" s="78">
        <f>((COUNTIFS(Datos!$S:$S,"V1",Datos!$D:$D,BZ3,Datos!$T:$T,$A$13)+COUNTIFS(Datos!$S:$S,"V2",Datos!$D:$D,BZ3,Datos!$T:$T,$A$13))/BZ4)</f>
        <v>0</v>
      </c>
      <c r="CA13" s="78">
        <f>((COUNTIFS(Datos!$S:$S,"V1",Datos!$D:$D,CA3,Datos!$T:$T,$A$13)+COUNTIFS(Datos!$S:$S,"V2",Datos!$D:$D,CA3,Datos!$T:$T,$A$13))/CA4)</f>
        <v>0</v>
      </c>
      <c r="CB13" s="78">
        <f>((COUNTIFS(Datos!$S:$S,"V1",Datos!$D:$D,CB3,Datos!$T:$T,$A$13)+COUNTIFS(Datos!$S:$S,"V2",Datos!$D:$D,CB3,Datos!$T:$T,$A$13))/CB4)</f>
        <v>0</v>
      </c>
      <c r="CC13" s="78">
        <f>((COUNTIFS(Datos!$S:$S,"V1",Datos!$D:$D,CC3,Datos!$T:$T,$A$13)+COUNTIFS(Datos!$S:$S,"V2",Datos!$D:$D,CC3,Datos!$T:$T,$A$13))/CC4)</f>
        <v>0</v>
      </c>
      <c r="CD13" s="78">
        <f>((COUNTIFS(Datos!$S:$S,"V1",Datos!$D:$D,CD3,Datos!$T:$T,$A$13)+COUNTIFS(Datos!$S:$S,"V2",Datos!$D:$D,CD3,Datos!$T:$T,$A$13))/CD4)</f>
        <v>0</v>
      </c>
      <c r="CE13" s="78">
        <f>((COUNTIFS(Datos!$S:$S,"V1",Datos!$D:$D,CE3,Datos!$T:$T,$A$13)+COUNTIFS(Datos!$S:$S,"V2",Datos!$D:$D,CE3,Datos!$T:$T,$A$13))/CE4)</f>
        <v>0</v>
      </c>
      <c r="CF13" s="78">
        <f>((COUNTIFS(Datos!$S:$S,"V1",Datos!$D:$D,CF3,Datos!$T:$T,$A$13)+COUNTIFS(Datos!$S:$S,"V2",Datos!$D:$D,CF3,Datos!$T:$T,$A$13))/CF4)</f>
        <v>0</v>
      </c>
      <c r="CG13" s="78">
        <f>((COUNTIFS(Datos!$S:$S,"V1",Datos!$D:$D,CG3,Datos!$T:$T,$A$13)+COUNTIFS(Datos!$S:$S,"V2",Datos!$D:$D,CG3,Datos!$T:$T,$A$13))/CG4)</f>
        <v>0</v>
      </c>
      <c r="CH13" s="78">
        <f>((COUNTIFS(Datos!$S:$S,"V1",Datos!$D:$D,CH3,Datos!$T:$T,$A$13)+COUNTIFS(Datos!$S:$S,"V2",Datos!$D:$D,CH3,Datos!$T:$T,$A$13))/CH4)</f>
        <v>0</v>
      </c>
      <c r="CI13" s="78">
        <f>((COUNTIFS(Datos!$S:$S,"V1",Datos!$D:$D,CI3,Datos!$T:$T,$A$13)+COUNTIFS(Datos!$S:$S,"V2",Datos!$D:$D,CI3,Datos!$T:$T,$A$13))/CI4)</f>
        <v>0</v>
      </c>
      <c r="CJ13" s="78">
        <f>((COUNTIFS(Datos!$S:$S,"V1",Datos!$D:$D,CJ3,Datos!$T:$T,$A$13)+COUNTIFS(Datos!$S:$S,"V2",Datos!$D:$D,CJ3,Datos!$T:$T,$A$13))/CJ4)</f>
        <v>0</v>
      </c>
      <c r="CK13" s="78">
        <f>((COUNTIFS(Datos!$S:$S,"V1",Datos!$D:$D,CK3,Datos!$T:$T,$A$13)+COUNTIFS(Datos!$S:$S,"V2",Datos!$D:$D,CK3,Datos!$T:$T,$A$13))/CK4)</f>
        <v>0</v>
      </c>
      <c r="CL13" s="78">
        <f>((COUNTIFS(Datos!$S:$S,"V1",Datos!$D:$D,CL3,Datos!$T:$T,$A$13)+COUNTIFS(Datos!$S:$S,"V2",Datos!$D:$D,CL3,Datos!$T:$T,$A$13))/CL4)</f>
        <v>0</v>
      </c>
      <c r="CM13" s="78">
        <f>((COUNTIFS(Datos!$S:$S,"V1",Datos!$D:$D,CM3,Datos!$T:$T,$A$13)+COUNTIFS(Datos!$S:$S,"V2",Datos!$D:$D,CM3,Datos!$T:$T,$A$13))/CM4)</f>
        <v>0</v>
      </c>
      <c r="CN13" s="78">
        <f>((COUNTIFS(Datos!$S:$S,"V1",Datos!$D:$D,CN3,Datos!$T:$T,$A$13)+COUNTIFS(Datos!$S:$S,"V2",Datos!$D:$D,CN3,Datos!$T:$T,$A$13))/CN4)</f>
        <v>0</v>
      </c>
      <c r="CO13" s="78"/>
      <c r="CP13" s="78"/>
      <c r="CQ13" s="78" t="e">
        <f>((COUNTIFS(Datos!$S:$S,"V1",Datos!$D:$D,CQ3,Datos!$T:$T,$A$13)+COUNTIFS(Datos!$S:$S,"V2",Datos!$D:$D,CQ3,Datos!$T:$T,$A$13))/CQ4)</f>
        <v>#DIV/0!</v>
      </c>
      <c r="CR13" s="78" t="e">
        <f>((COUNTIFS(Datos!$S:$S,"V1",Datos!$D:$D,CR3,Datos!$T:$T,$A$13)+COUNTIFS(Datos!$S:$S,"V2",Datos!$D:$D,CR3,Datos!$T:$T,$A$13))/CR4)</f>
        <v>#DIV/0!</v>
      </c>
      <c r="CS13" s="78">
        <f>((COUNTIFS(Datos!$S:$S,"V1",Datos!$D:$D,CS3,Datos!$T:$T,$A$13)+COUNTIFS(Datos!$S:$S,"V2",Datos!$D:$D,CS3,Datos!$T:$T,$A$13))/CS4)</f>
        <v>0</v>
      </c>
      <c r="CT13" s="78">
        <f>((COUNTIFS(Datos!$S:$S,"V1",Datos!$D:$D,CT3,Datos!$T:$T,$A$13)+COUNTIFS(Datos!$S:$S,"V2",Datos!$D:$D,CT3,Datos!$T:$T,$A$13))/CT4)</f>
        <v>0</v>
      </c>
      <c r="CU13" s="78">
        <f>((COUNTIFS(Datos!$S:$S,"V1",Datos!$D:$D,CU3,Datos!$T:$T,$A$13)+COUNTIFS(Datos!$S:$S,"V2",Datos!$D:$D,CU3,Datos!$T:$T,$A$13))/CU4)</f>
        <v>0</v>
      </c>
      <c r="CV13" s="78">
        <f>((COUNTIFS(Datos!$S:$S,"V1",Datos!$D:$D,CV3,Datos!$T:$T,$A$13)+COUNTIFS(Datos!$S:$S,"V2",Datos!$D:$D,CV3,Datos!$T:$T,$A$13))/CV4)</f>
        <v>0</v>
      </c>
      <c r="CW13" s="78">
        <f>((COUNTIFS(Datos!$S:$S,"V1",Datos!$D:$D,CW3,Datos!$T:$T,$A$13)+COUNTIFS(Datos!$S:$S,"V2",Datos!$D:$D,CW3,Datos!$T:$T,$A$13))/CW4)</f>
        <v>0</v>
      </c>
      <c r="CX13" s="78">
        <f>((COUNTIFS(Datos!$S:$S,"V1",Datos!$D:$D,CX3,Datos!$T:$T,$A$13)+COUNTIFS(Datos!$S:$S,"V2",Datos!$D:$D,CX3,Datos!$T:$T,$A$13))/CX4)</f>
        <v>0</v>
      </c>
      <c r="CY13" s="78"/>
      <c r="CZ13" s="78"/>
      <c r="DA13" s="78">
        <f>((COUNTIFS(Datos!$S:$S,"V1",Datos!$D:$D,DA3,Datos!$T:$T,$A$13)+COUNTIFS(Datos!$S:$S,"V2",Datos!$D:$D,DA3,Datos!$T:$T,$A$13))/DA4)</f>
        <v>0</v>
      </c>
      <c r="DB13" s="78">
        <f>((COUNTIFS(Datos!$S:$S,"V1",Datos!$D:$D,DB3,Datos!$T:$T,$A$13)+COUNTIFS(Datos!$S:$S,"V2",Datos!$D:$D,DB3,Datos!$T:$T,$A$13))/DB4)</f>
        <v>0</v>
      </c>
      <c r="DC13" s="78">
        <f>((COUNTIFS(Datos!$S:$S,"V1",Datos!$D:$D,DC3,Datos!$T:$T,$A$13)+COUNTIFS(Datos!$S:$S,"V2",Datos!$D:$D,DC3,Datos!$T:$T,$A$13))/DC4)</f>
        <v>0</v>
      </c>
      <c r="DD13" s="78">
        <f>((COUNTIFS(Datos!$S:$S,"V1",Datos!$D:$D,DD3,Datos!$T:$T,$A$13)+COUNTIFS(Datos!$S:$S,"V2",Datos!$D:$D,DD3,Datos!$T:$T,$A$13))/DD4)</f>
        <v>0</v>
      </c>
      <c r="DE13" s="78">
        <f>((COUNTIFS(Datos!$S:$S,"V1",Datos!$D:$D,DE3,Datos!$T:$T,$A$13)+COUNTIFS(Datos!$S:$S,"V2",Datos!$D:$D,DE3,Datos!$T:$T,$A$13))/DE4)</f>
        <v>0</v>
      </c>
      <c r="DF13" s="78">
        <f>((COUNTIFS(Datos!$S:$S,"V1",Datos!$D:$D,DF3,Datos!$T:$T,$A$13)+COUNTIFS(Datos!$S:$S,"V2",Datos!$D:$D,DF3,Datos!$T:$T,$A$13))/DF4)</f>
        <v>0</v>
      </c>
      <c r="DG13" s="78"/>
      <c r="DH13" s="78"/>
      <c r="DI13" s="78"/>
      <c r="DJ13" s="78"/>
      <c r="DK13" s="78">
        <f>((COUNTIFS(Datos!$S:$S,"V1",Datos!$D:$D,DK3,Datos!$T:$T,$A$13)+COUNTIFS(Datos!$S:$S,"V2",Datos!$D:$D,DK3,Datos!$T:$T,$A$13))/DK4)</f>
        <v>0</v>
      </c>
      <c r="DL13" s="78">
        <f>((COUNTIFS(Datos!$S:$S,"V1",Datos!$D:$D,DL3,Datos!$T:$T,$A$13)+COUNTIFS(Datos!$S:$S,"V2",Datos!$D:$D,DL3,Datos!$T:$T,$A$13))/DL4)</f>
        <v>0</v>
      </c>
      <c r="DM13" s="78">
        <f>((COUNTIFS(Datos!$S:$S,"V1",Datos!$D:$D,DM3,Datos!$T:$T,$A$13)+COUNTIFS(Datos!$S:$S,"V2",Datos!$D:$D,DM3,Datos!$T:$T,$A$13))/DM4)</f>
        <v>0</v>
      </c>
      <c r="DN13" s="78">
        <f>((COUNTIFS(Datos!$S:$S,"V1",Datos!$D:$D,DN3,Datos!$T:$T,$A$13)+COUNTIFS(Datos!$S:$S,"V2",Datos!$D:$D,DN3,Datos!$T:$T,$A$13))/DN4)</f>
        <v>0</v>
      </c>
      <c r="DO13" s="78">
        <f>((COUNTIFS(Datos!$S:$S,"V1",Datos!$D:$D,DO3,Datos!$T:$T,$A$13)+COUNTIFS(Datos!$S:$S,"V2",Datos!$D:$D,DO3,Datos!$T:$T,$A$13))/DO4)</f>
        <v>0</v>
      </c>
      <c r="DP13" s="78">
        <f>((COUNTIFS(Datos!$S:$S,"V1",Datos!$D:$D,DP3,Datos!$T:$T,$A$13)+COUNTIFS(Datos!$S:$S,"V2",Datos!$D:$D,DP3,Datos!$T:$T,$A$13))/DP4)</f>
        <v>0</v>
      </c>
      <c r="DQ13" s="78">
        <f>((COUNTIFS(Datos!$S:$S,"V1",Datos!$D:$D,DQ3,Datos!$T:$T,$A$13)+COUNTIFS(Datos!$S:$S,"V2",Datos!$D:$D,DQ3,Datos!$T:$T,$A$13))/DQ4)</f>
        <v>0</v>
      </c>
      <c r="DR13" s="78">
        <f>((COUNTIFS(Datos!$S:$S,"V1",Datos!$D:$D,DR3,Datos!$T:$T,$A$13)+COUNTIFS(Datos!$S:$S,"V2",Datos!$D:$D,DR3,Datos!$T:$T,$A$13))/DR4)</f>
        <v>0</v>
      </c>
      <c r="DS13" s="78">
        <f>((COUNTIFS(Datos!$S:$S,"V1",Datos!$D:$D,DS3,Datos!$T:$T,$A$13)+COUNTIFS(Datos!$S:$S,"V2",Datos!$D:$D,DS3,Datos!$T:$T,$A$13))/DS4)</f>
        <v>0</v>
      </c>
      <c r="DT13" s="78">
        <f>((COUNTIFS(Datos!$S:$S,"V1",Datos!$D:$D,DT3,Datos!$T:$T,$A$13)+COUNTIFS(Datos!$S:$S,"V2",Datos!$D:$D,DT3,Datos!$T:$T,$A$13))/DT4)</f>
        <v>0</v>
      </c>
      <c r="DU13" s="78">
        <f>((COUNTIFS(Datos!$S:$S,"V1",Datos!$D:$D,DU3,Datos!$T:$T,$A$13)+COUNTIFS(Datos!$S:$S,"V2",Datos!$D:$D,DU3,Datos!$T:$T,$A$13))/DU4)</f>
        <v>0</v>
      </c>
      <c r="DV13" s="78">
        <f>((COUNTIFS(Datos!$S:$S,"V1",Datos!$D:$D,DV3,Datos!$T:$T,$A$13)+COUNTIFS(Datos!$S:$S,"V2",Datos!$D:$D,DV3,Datos!$T:$T,$A$13))/DV4)</f>
        <v>0</v>
      </c>
      <c r="DW13" s="78">
        <f>((COUNTIFS(Datos!$S:$S,"V1",Datos!$D:$D,DW3,Datos!$T:$T,$A$13)+COUNTIFS(Datos!$S:$S,"V2",Datos!$D:$D,DW3,Datos!$T:$T,$A$13))/DW4)</f>
        <v>0</v>
      </c>
      <c r="DX13" s="78">
        <f>((COUNTIFS(Datos!$S:$S,"V1",Datos!$D:$D,DX3,Datos!$T:$T,$A$13)+COUNTIFS(Datos!$S:$S,"V2",Datos!$D:$D,DX3,Datos!$T:$T,$A$13))/DX4)</f>
        <v>0</v>
      </c>
      <c r="DY13" s="78"/>
      <c r="DZ13" s="78">
        <f>((COUNTIFS(Datos!$S:$S,"V1",Datos!$D:$D,DZ3,Datos!$T:$T,$A$13)+COUNTIFS(Datos!$S:$S,"V2",Datos!$D:$D,DZ3,Datos!$T:$T,$A$13))/DZ4)</f>
        <v>0</v>
      </c>
      <c r="EA13" s="78">
        <f>((COUNTIFS(Datos!$S:$S,"V1",Datos!$D:$D,EA3,Datos!$T:$T,$A$13)+COUNTIFS(Datos!$S:$S,"V2",Datos!$D:$D,EA3,Datos!$T:$T,$A$13))/EA4)</f>
        <v>0</v>
      </c>
      <c r="EB13" s="78">
        <f>((COUNTIFS(Datos!$S:$S,"V1",Datos!$D:$D,EB3,Datos!$T:$T,$A$13)+COUNTIFS(Datos!$S:$S,"V2",Datos!$D:$D,EB3,Datos!$T:$T,$A$13))/EB4)</f>
        <v>0</v>
      </c>
      <c r="EC13" s="78">
        <f>((COUNTIFS(Datos!$S:$S,"V1",Datos!$D:$D,EC3,Datos!$T:$T,$A$13)+COUNTIFS(Datos!$S:$S,"V2",Datos!$D:$D,EC3,Datos!$T:$T,$A$13))/EC4)</f>
        <v>0</v>
      </c>
      <c r="ED13" s="78">
        <f>((COUNTIFS(Datos!$S:$S,"V1",Datos!$D:$D,ED3,Datos!$T:$T,$A$13)+COUNTIFS(Datos!$S:$S,"V2",Datos!$D:$D,ED3,Datos!$T:$T,$A$13))/ED4)</f>
        <v>0</v>
      </c>
      <c r="EE13" s="78">
        <f>((COUNTIFS(Datos!$S:$S,"V1",Datos!$D:$D,EE3,Datos!$T:$T,$A$13)+COUNTIFS(Datos!$S:$S,"V2",Datos!$D:$D,EE3,Datos!$T:$T,$A$13))/EE4)</f>
        <v>0</v>
      </c>
      <c r="EF13" s="78">
        <f>((COUNTIFS(Datos!$S:$S,"V1",Datos!$D:$D,EF3,Datos!$T:$T,$A$13)+COUNTIFS(Datos!$S:$S,"V2",Datos!$D:$D,EF3,Datos!$T:$T,$A$13))/EF4)</f>
        <v>0</v>
      </c>
      <c r="EG13" s="78">
        <f>((COUNTIFS(Datos!$S:$S,"V1",Datos!$D:$D,EG3,Datos!$T:$T,$A$13)+COUNTIFS(Datos!$S:$S,"V2",Datos!$D:$D,EG3,Datos!$T:$T,$A$13))/EG4)</f>
        <v>0</v>
      </c>
      <c r="EH13" s="78">
        <f>((COUNTIFS(Datos!$S:$S,"V1",Datos!$D:$D,EH3,Datos!$T:$T,$A$13)+COUNTIFS(Datos!$S:$S,"V2",Datos!$D:$D,EH3,Datos!$T:$T,$A$13))/EH4)</f>
        <v>0</v>
      </c>
      <c r="EI13" s="78">
        <f>((COUNTIFS(Datos!$S:$S,"V1",Datos!$D:$D,EI3,Datos!$T:$T,$A$13)+COUNTIFS(Datos!$S:$S,"V2",Datos!$D:$D,EI3,Datos!$T:$T,$A$13))/EI4)</f>
        <v>0</v>
      </c>
      <c r="EJ13" s="78">
        <f>((COUNTIFS(Datos!$S:$S,"V1",Datos!$D:$D,EJ3,Datos!$T:$T,$A$13)+COUNTIFS(Datos!$S:$S,"V2",Datos!$D:$D,EJ3,Datos!$T:$T,$A$13))/EJ4)</f>
        <v>0</v>
      </c>
      <c r="EK13" s="78">
        <f>((COUNTIFS(Datos!$S:$S,"V1",Datos!$D:$D,EK3,Datos!$T:$T,$A$13)+COUNTIFS(Datos!$S:$S,"V2",Datos!$D:$D,EK3,Datos!$T:$T,$A$13))/EK4)</f>
        <v>0</v>
      </c>
      <c r="EL13" s="78">
        <f>((COUNTIFS(Datos!$S:$S,"V1",Datos!$D:$D,EL3,Datos!$T:$T,$A$13)+COUNTIFS(Datos!$S:$S,"V2",Datos!$D:$D,EL3,Datos!$T:$T,$A$13))/EL4)</f>
        <v>0</v>
      </c>
      <c r="EM13" s="78">
        <f>((COUNTIFS(Datos!$S:$S,"V1",Datos!$D:$D,EM3,Datos!$T:$T,$A$13)+COUNTIFS(Datos!$S:$S,"V2",Datos!$D:$D,EM3,Datos!$T:$T,$A$13))/EM4)</f>
        <v>0</v>
      </c>
      <c r="EN13" s="78">
        <f>((COUNTIFS(Datos!$S:$S,"V1",Datos!$D:$D,EN3,Datos!$T:$T,$A$13)+COUNTIFS(Datos!$S:$S,"V2",Datos!$D:$D,EN3,Datos!$T:$T,$A$13))/EN4)</f>
        <v>0</v>
      </c>
      <c r="EO13" s="78">
        <f>((COUNTIFS(Datos!$S:$S,"V1",Datos!$D:$D,EO3,Datos!$T:$T,$A$13)+COUNTIFS(Datos!$S:$S,"V2",Datos!$D:$D,EO3,Datos!$T:$T,$A$13))/EO4)</f>
        <v>0</v>
      </c>
      <c r="EP13" s="78">
        <f>((COUNTIFS(Datos!$S:$S,"V1",Datos!$D:$D,EP3,Datos!$T:$T,$A$13)+COUNTIFS(Datos!$S:$S,"V2",Datos!$D:$D,EP3,Datos!$T:$T,$A$13))/EP4)</f>
        <v>0</v>
      </c>
      <c r="EQ13" s="78">
        <f>((COUNTIFS(Datos!$S:$S,"V1",Datos!$D:$D,EQ3,Datos!$T:$T,$A$13)+COUNTIFS(Datos!$S:$S,"V2",Datos!$D:$D,EQ3,Datos!$T:$T,$A$13))/EQ4)</f>
        <v>0</v>
      </c>
      <c r="ER13" s="78">
        <f>((COUNTIFS(Datos!$S:$S,"V1",Datos!$D:$D,ER3,Datos!$T:$T,$A$13)+COUNTIFS(Datos!$S:$S,"V2",Datos!$D:$D,ER3,Datos!$T:$T,$A$13))/ER4)</f>
        <v>0</v>
      </c>
      <c r="ES13" s="78">
        <f>((COUNTIFS(Datos!$S:$S,"V1",Datos!$D:$D,ES3,Datos!$T:$T,$A$13)+COUNTIFS(Datos!$S:$S,"V2",Datos!$D:$D,ES3,Datos!$T:$T,$A$13))/ES4)</f>
        <v>0</v>
      </c>
      <c r="ET13" s="78">
        <f>((COUNTIFS(Datos!$S:$S,"V1",Datos!$D:$D,ET3,Datos!$T:$T,$A$13)+COUNTIFS(Datos!$S:$S,"V2",Datos!$D:$D,ET3,Datos!$T:$T,$A$13))/ET4)</f>
        <v>0</v>
      </c>
      <c r="EU13" s="78">
        <f>((COUNTIFS(Datos!$S:$S,"V1",Datos!$D:$D,EU3,Datos!$T:$T,$A$13)+COUNTIFS(Datos!$S:$S,"V2",Datos!$D:$D,EU3,Datos!$T:$T,$A$13))/EU4)</f>
        <v>0</v>
      </c>
      <c r="EV13" s="78">
        <f>((COUNTIFS(Datos!$S:$S,"V1",Datos!$D:$D,EV3,Datos!$T:$T,$A$13)+COUNTIFS(Datos!$S:$S,"V2",Datos!$D:$D,EV3,Datos!$T:$T,$A$13))/EV4)</f>
        <v>0</v>
      </c>
      <c r="EW13" s="78">
        <f>((COUNTIFS(Datos!$S:$S,"V1",Datos!$D:$D,EW3,Datos!$T:$T,$A$13)+COUNTIFS(Datos!$S:$S,"V2",Datos!$D:$D,EW3,Datos!$T:$T,$A$13))/EW4)</f>
        <v>0</v>
      </c>
      <c r="EX13" s="78">
        <f>((COUNTIFS(Datos!$S:$S,"V1",Datos!$D:$D,EX3,Datos!$T:$T,$A$13)+COUNTIFS(Datos!$S:$S,"V2",Datos!$D:$D,EX3,Datos!$T:$T,$A$13))/EX4)</f>
        <v>0</v>
      </c>
      <c r="EY13" s="78">
        <f>((COUNTIFS(Datos!$S:$S,"V1",Datos!$D:$D,EY3,Datos!$T:$T,$A$13)+COUNTIFS(Datos!$S:$S,"V2",Datos!$D:$D,EY3,Datos!$T:$T,$A$13))/EY4)</f>
        <v>0</v>
      </c>
      <c r="EZ13" s="78">
        <f>((COUNTIFS(Datos!$S:$S,"V1",Datos!$D:$D,EZ3,Datos!$T:$T,$A$13)+COUNTIFS(Datos!$S:$S,"V2",Datos!$D:$D,EZ3,Datos!$T:$T,$A$13))/EZ4)</f>
        <v>0</v>
      </c>
      <c r="FA13" s="78">
        <f>((COUNTIFS(Datos!$S:$S,"V1",Datos!$D:$D,FA3,Datos!$T:$T,$A$13)+COUNTIFS(Datos!$S:$S,"V2",Datos!$D:$D,FA3,Datos!$T:$T,$A$13))/FA4)</f>
        <v>0</v>
      </c>
      <c r="FB13" s="78">
        <f>((COUNTIFS(Datos!$S:$S,"V1",Datos!$D:$D,FB3,Datos!$T:$T,$A$13)+COUNTIFS(Datos!$S:$S,"V2",Datos!$D:$D,FB3,Datos!$T:$T,$A$13))/FB4)</f>
        <v>0</v>
      </c>
      <c r="FC13" s="78">
        <f>((COUNTIFS(Datos!$S:$S,"V1",Datos!$D:$D,FC3,Datos!$T:$T,$A$13)+COUNTIFS(Datos!$S:$S,"V2",Datos!$D:$D,FC3,Datos!$T:$T,$A$13))/FC4)</f>
        <v>0</v>
      </c>
      <c r="FD13" s="78">
        <f>((COUNTIFS(Datos!$S:$S,"V1",Datos!$D:$D,FD3,Datos!$T:$T,$A$13)+COUNTIFS(Datos!$S:$S,"V2",Datos!$D:$D,FD3,Datos!$T:$T,$A$13))/FD4)</f>
        <v>0</v>
      </c>
      <c r="FE13" s="78">
        <f>((COUNTIFS(Datos!$S:$S,"V1",Datos!$D:$D,FE3,Datos!$T:$T,$A$13)+COUNTIFS(Datos!$S:$S,"V2",Datos!$D:$D,FE3,Datos!$T:$T,$A$13))/FE4)</f>
        <v>0</v>
      </c>
      <c r="FF13" s="78">
        <f>((COUNTIFS(Datos!$S:$S,"V1",Datos!$D:$D,FF3,Datos!$T:$T,$A$13)+COUNTIFS(Datos!$S:$S,"V2",Datos!$D:$D,FF3,Datos!$T:$T,$A$13))/FF4)</f>
        <v>0</v>
      </c>
      <c r="FG13" s="78">
        <f>((COUNTIFS(Datos!$S:$S,"V1",Datos!$D:$D,FG3,Datos!$T:$T,$A$13)+COUNTIFS(Datos!$S:$S,"V2",Datos!$D:$D,FG3,Datos!$T:$T,$A$13))/FG4)</f>
        <v>0</v>
      </c>
      <c r="FH13" s="78">
        <f>((COUNTIFS(Datos!$S:$S,"V1",Datos!$D:$D,FH3,Datos!$T:$T,$A$13)+COUNTIFS(Datos!$S:$S,"V2",Datos!$D:$D,FH3,Datos!$T:$T,$A$13))/FH4)</f>
        <v>0</v>
      </c>
      <c r="FI13" s="78">
        <f>((COUNTIFS(Datos!$S:$S,"V1",Datos!$D:$D,FI3,Datos!$T:$T,$A$13)+COUNTIFS(Datos!$S:$S,"V2",Datos!$D:$D,FI3,Datos!$T:$T,$A$13))/FI4)</f>
        <v>0</v>
      </c>
      <c r="FJ13" s="78">
        <f>((COUNTIFS(Datos!$S:$S,"V1",Datos!$D:$D,FJ3,Datos!$T:$T,$A$13)+COUNTIFS(Datos!$S:$S,"V2",Datos!$D:$D,FJ3,Datos!$T:$T,$A$13))/FJ4)</f>
        <v>0</v>
      </c>
      <c r="FK13" s="78">
        <f>((COUNTIFS(Datos!$S:$S,"V1",Datos!$D:$D,FK3,Datos!$T:$T,$A$13)+COUNTIFS(Datos!$S:$S,"V2",Datos!$D:$D,FK3,Datos!$T:$T,$A$13))/FK4)</f>
        <v>0</v>
      </c>
      <c r="FL13" s="78">
        <f>((COUNTIFS(Datos!$S:$S,"V1",Datos!$D:$D,FL3,Datos!$T:$T,$A$13)+COUNTIFS(Datos!$S:$S,"V2",Datos!$D:$D,FL3,Datos!$T:$T,$A$13))/FL4)</f>
        <v>0</v>
      </c>
      <c r="FM13" s="78">
        <f>((COUNTIFS(Datos!$S:$S,"V1",Datos!$D:$D,FM3,Datos!$T:$T,$A$13)+COUNTIFS(Datos!$S:$S,"V2",Datos!$D:$D,FM3,Datos!$T:$T,$A$13))/FM4)</f>
        <v>0</v>
      </c>
      <c r="FN13" s="78"/>
      <c r="FO13" s="78"/>
      <c r="FP13" s="78"/>
      <c r="FQ13" s="78">
        <f>((COUNTIFS(Datos!$S:$S,"V1",Datos!$D:$D,FQ3,Datos!$T:$T,$A$13)+COUNTIFS(Datos!$S:$S,"V2",Datos!$D:$D,FQ3,Datos!$T:$T,$A$13))/FQ4)</f>
        <v>0</v>
      </c>
      <c r="FR13" s="78">
        <f>((COUNTIFS(Datos!$S:$S,"V1",Datos!$D:$D,FR3,Datos!$T:$T,$A$13)+COUNTIFS(Datos!$S:$S,"V2",Datos!$D:$D,FR3,Datos!$T:$T,$A$13))/FR4)</f>
        <v>0</v>
      </c>
      <c r="FS13" s="78">
        <f>((COUNTIFS(Datos!$S:$S,"V1",Datos!$D:$D,FS3,Datos!$T:$T,$A$13)+COUNTIFS(Datos!$S:$S,"V2",Datos!$D:$D,FS3,Datos!$T:$T,$A$13))/FS4)</f>
        <v>0</v>
      </c>
      <c r="FT13" s="78">
        <f>((COUNTIFS(Datos!$S:$S,"V1",Datos!$D:$D,FT3,Datos!$T:$T,$A$13)+COUNTIFS(Datos!$S:$S,"V2",Datos!$D:$D,FT3,Datos!$T:$T,$A$13))/FT4)</f>
        <v>0</v>
      </c>
      <c r="FU13" s="78">
        <f>((COUNTIFS(Datos!$S:$S,"V1",Datos!$D:$D,FU3,Datos!$T:$T,$A$13)+COUNTIFS(Datos!$S:$S,"V2",Datos!$D:$D,FU3,Datos!$T:$T,$A$13))/FU4)</f>
        <v>0</v>
      </c>
      <c r="FV13" s="78">
        <f>((COUNTIFS(Datos!$S:$S,"V1",Datos!$D:$D,FV3,Datos!$T:$T,$A$13)+COUNTIFS(Datos!$S:$S,"V2",Datos!$D:$D,FV3,Datos!$T:$T,$A$13))/FV4)</f>
        <v>0</v>
      </c>
      <c r="FW13" s="78">
        <f>((COUNTIFS(Datos!$S:$S,"V1",Datos!$D:$D,FW3,Datos!$T:$T,$A$13)+COUNTIFS(Datos!$S:$S,"V2",Datos!$D:$D,FW3,Datos!$T:$T,$A$13))/FW4)</f>
        <v>0</v>
      </c>
      <c r="FX13" s="78">
        <f>((COUNTIFS(Datos!$S:$S,"V1",Datos!$D:$D,FX3,Datos!$T:$T,$A$13)+COUNTIFS(Datos!$S:$S,"V2",Datos!$D:$D,FX3,Datos!$T:$T,$A$13))/FX4)</f>
        <v>0</v>
      </c>
      <c r="FY13" s="78">
        <f>((COUNTIFS(Datos!$S:$S,"V1",Datos!$D:$D,FY3,Datos!$T:$T,$A$13)+COUNTIFS(Datos!$S:$S,"V2",Datos!$D:$D,FY3,Datos!$T:$T,$A$13))/FY4)</f>
        <v>0</v>
      </c>
      <c r="FZ13" s="78">
        <f>((COUNTIFS(Datos!$S:$S,"V1",Datos!$D:$D,FZ3,Datos!$T:$T,$A$13)+COUNTIFS(Datos!$S:$S,"V2",Datos!$D:$D,FZ3,Datos!$T:$T,$A$13))/FZ4)</f>
        <v>0</v>
      </c>
      <c r="GA13" s="78">
        <f>((COUNTIFS(Datos!$S:$S,"V1",Datos!$D:$D,GA3,Datos!$T:$T,$A$13)+COUNTIFS(Datos!$S:$S,"V2",Datos!$D:$D,GA3,Datos!$T:$T,$A$13))/GA4)</f>
        <v>0</v>
      </c>
      <c r="GB13" s="78">
        <f>((COUNTIFS(Datos!$S:$S,"V1",Datos!$D:$D,GB3,Datos!$T:$T,$A$13)+COUNTIFS(Datos!$S:$S,"V2",Datos!$D:$D,GB3,Datos!$T:$T,$A$13))/GB4)</f>
        <v>0</v>
      </c>
      <c r="GC13" s="78">
        <f>((COUNTIFS(Datos!$S:$S,"V1",Datos!$D:$D,GC3,Datos!$T:$T,$A$13)+COUNTIFS(Datos!$S:$S,"V2",Datos!$D:$D,GC3,Datos!$T:$T,$A$13))/GC4)</f>
        <v>0</v>
      </c>
      <c r="GD13" s="78">
        <f>((COUNTIFS(Datos!$S:$S,"V1",Datos!$D:$D,GD3,Datos!$T:$T,$A$13)+COUNTIFS(Datos!$S:$S,"V2",Datos!$D:$D,GD3,Datos!$T:$T,$A$13))/GD4)</f>
        <v>0</v>
      </c>
      <c r="GE13" s="78">
        <f>((COUNTIFS(Datos!$S:$S,"V1",Datos!$D:$D,GE3,Datos!$T:$T,$A$13)+COUNTIFS(Datos!$S:$S,"V2",Datos!$D:$D,GE3,Datos!$T:$T,$A$13))/GE4)</f>
        <v>0</v>
      </c>
      <c r="GF13" s="78">
        <f>((COUNTIFS(Datos!$S:$S,"V1",Datos!$D:$D,GF3,Datos!$T:$T,$A$13)+COUNTIFS(Datos!$S:$S,"V2",Datos!$D:$D,GF3,Datos!$T:$T,$A$13))/GF4)</f>
        <v>0</v>
      </c>
      <c r="GG13" s="78">
        <f>((COUNTIFS(Datos!$S:$S,"V1",Datos!$D:$D,GG3,Datos!$T:$T,$A$13)+COUNTIFS(Datos!$S:$S,"V2",Datos!$D:$D,GG3,Datos!$T:$T,$A$13))/GG4)</f>
        <v>0</v>
      </c>
      <c r="GH13" s="78">
        <f>((COUNTIFS(Datos!$S:$S,"V1",Datos!$D:$D,GH3,Datos!$T:$T,$A$13)+COUNTIFS(Datos!$S:$S,"V2",Datos!$D:$D,GH3,Datos!$T:$T,$A$13))/GH4)</f>
        <v>0</v>
      </c>
      <c r="GI13" s="78">
        <f>((COUNTIFS(Datos!$S:$S,"V1",Datos!$D:$D,GI3,Datos!$T:$T,$A$13)+COUNTIFS(Datos!$S:$S,"V2",Datos!$D:$D,GI3,Datos!$T:$T,$A$13))/GI4)</f>
        <v>0</v>
      </c>
      <c r="GJ13" s="78">
        <f>((COUNTIFS(Datos!$S:$S,"V1",Datos!$D:$D,GJ3,Datos!$T:$T,$A$13)+COUNTIFS(Datos!$S:$S,"V2",Datos!$D:$D,GJ3,Datos!$T:$T,$A$13))/GJ4)</f>
        <v>0</v>
      </c>
      <c r="GK13" s="78">
        <f>((COUNTIFS(Datos!$S:$S,"V1",Datos!$D:$D,GK3,Datos!$T:$T,$A$13)+COUNTIFS(Datos!$S:$S,"V2",Datos!$D:$D,GK3,Datos!$T:$T,$A$13))/GK4)</f>
        <v>0</v>
      </c>
      <c r="GL13" s="78">
        <f>((COUNTIFS(Datos!$S:$S,"V1",Datos!$D:$D,GL3,Datos!$T:$T,$A$13)+COUNTIFS(Datos!$S:$S,"V2",Datos!$D:$D,GL3,Datos!$T:$T,$A$13))/GL4)</f>
        <v>0</v>
      </c>
      <c r="GM13" s="78">
        <f>((COUNTIFS(Datos!$S:$S,"V1",Datos!$D:$D,GM3,Datos!$T:$T,$A$13)+COUNTIFS(Datos!$S:$S,"V2",Datos!$D:$D,GM3,Datos!$T:$T,$A$13))/GM4)</f>
        <v>0</v>
      </c>
      <c r="GN13" s="78">
        <f>((COUNTIFS(Datos!$S:$S,"V1",Datos!$D:$D,GN3,Datos!$T:$T,$A$13)+COUNTIFS(Datos!$S:$S,"V2",Datos!$D:$D,GN3,Datos!$T:$T,$A$13))/GN4)</f>
        <v>0</v>
      </c>
      <c r="GO13" s="78">
        <f>((COUNTIFS(Datos!$S:$S,"V1",Datos!$D:$D,GO3,Datos!$T:$T,$A$13)+COUNTIFS(Datos!$S:$S,"V2",Datos!$D:$D,GO3,Datos!$T:$T,$A$13))/GO4)</f>
        <v>0</v>
      </c>
      <c r="GP13" s="78">
        <f>((COUNTIFS(Datos!$S:$S,"V1",Datos!$D:$D,GP3,Datos!$T:$T,$A$13)+COUNTIFS(Datos!$S:$S,"V2",Datos!$D:$D,GP3,Datos!$T:$T,$A$13))/GP4)</f>
        <v>0</v>
      </c>
      <c r="GQ13" s="78">
        <f>((COUNTIFS(Datos!$S:$S,"V1",Datos!$D:$D,GQ3,Datos!$T:$T,$A$13)+COUNTIFS(Datos!$S:$S,"V2",Datos!$D:$D,GQ3,Datos!$T:$T,$A$13))/GQ4)</f>
        <v>0</v>
      </c>
      <c r="GR13" s="78">
        <f>((COUNTIFS(Datos!$S:$S,"V1",Datos!$D:$D,GR3,Datos!$T:$T,$A$13)+COUNTIFS(Datos!$S:$S,"V2",Datos!$D:$D,GR3,Datos!$T:$T,$A$13))/GR4)</f>
        <v>0</v>
      </c>
      <c r="GS13" s="78">
        <f>((COUNTIFS(Datos!$S:$S,"V1",Datos!$D:$D,GS3,Datos!$T:$T,$A$13)+COUNTIFS(Datos!$S:$S,"V2",Datos!$D:$D,GS3,Datos!$T:$T,$A$13))/GS4)</f>
        <v>0</v>
      </c>
      <c r="GT13" s="78">
        <f>((COUNTIFS(Datos!$S:$S,"V1",Datos!$D:$D,GT3,Datos!$T:$T,$A$13)+COUNTIFS(Datos!$S:$S,"V2",Datos!$D:$D,GT3,Datos!$T:$T,$A$13))/GT4)</f>
        <v>0</v>
      </c>
      <c r="GU13" s="78">
        <f>((COUNTIFS(Datos!$S:$S,"V1",Datos!$D:$D,GU3,Datos!$T:$T,$A$13)+COUNTIFS(Datos!$S:$S,"V2",Datos!$D:$D,GU3,Datos!$T:$T,$A$13))/GU4)</f>
        <v>0</v>
      </c>
      <c r="GV13" s="78">
        <f>((COUNTIFS(Datos!$S:$S,"V1",Datos!$D:$D,GV3,Datos!$T:$T,$A$13)+COUNTIFS(Datos!$S:$S,"V2",Datos!$D:$D,GV3,Datos!$T:$T,$A$13))/GV4)</f>
        <v>0</v>
      </c>
      <c r="GW13" s="78">
        <f>((COUNTIFS(Datos!$S:$S,"V1",Datos!$D:$D,GW3,Datos!$T:$T,$A$13)+COUNTIFS(Datos!$S:$S,"V2",Datos!$D:$D,GW3,Datos!$T:$T,$A$13))/GW4)</f>
        <v>0</v>
      </c>
      <c r="GX13" s="78">
        <f>((COUNTIFS(Datos!$S:$S,"V1",Datos!$D:$D,GX3,Datos!$T:$T,$A$13)+COUNTIFS(Datos!$S:$S,"V2",Datos!$D:$D,GX3,Datos!$T:$T,$A$13))/GX4)</f>
        <v>0</v>
      </c>
      <c r="GY13" s="78">
        <f>((COUNTIFS(Datos!$S:$S,"V1",Datos!$D:$D,GY3,Datos!$T:$T,$A$13)+COUNTIFS(Datos!$S:$S,"V2",Datos!$D:$D,GY3,Datos!$T:$T,$A$13))/GY4)</f>
        <v>0</v>
      </c>
      <c r="GZ13" s="78">
        <f>((COUNTIFS(Datos!$S:$S,"V1",Datos!$D:$D,GZ3,Datos!$T:$T,$A$13)+COUNTIFS(Datos!$S:$S,"V2",Datos!$D:$D,GZ3,Datos!$T:$T,$A$13))/GZ4)</f>
        <v>0</v>
      </c>
      <c r="HA13" s="78">
        <f>((COUNTIFS(Datos!$S:$S,"V1",Datos!$D:$D,HA3,Datos!$T:$T,$A$13)+COUNTIFS(Datos!$S:$S,"V2",Datos!$D:$D,HA3,Datos!$T:$T,$A$13))/HA4)</f>
        <v>0</v>
      </c>
      <c r="HB13" s="78">
        <f>((COUNTIFS(Datos!$S:$S,"V1",Datos!$D:$D,HB3,Datos!$T:$T,$A$13)+COUNTIFS(Datos!$S:$S,"V2",Datos!$D:$D,HB3,Datos!$T:$T,$A$13))/HB4)</f>
        <v>0</v>
      </c>
      <c r="HC13" s="78">
        <f>((COUNTIFS(Datos!$S:$S,"V1",Datos!$D:$D,HC3,Datos!$T:$T,$A$13)+COUNTIFS(Datos!$S:$S,"V2",Datos!$D:$D,HC3,Datos!$T:$T,$A$13))/HC4)</f>
        <v>0</v>
      </c>
      <c r="HD13" s="78">
        <f>((COUNTIFS(Datos!$S:$S,"V1",Datos!$D:$D,HD3,Datos!$T:$T,$A$13)+COUNTIFS(Datos!$S:$S,"V2",Datos!$D:$D,HD3,Datos!$T:$T,$A$13))/HD4)</f>
        <v>0</v>
      </c>
      <c r="HE13" s="78"/>
      <c r="HF13" s="78"/>
      <c r="HG13" s="78"/>
      <c r="HH13" s="78"/>
      <c r="HI13" s="78"/>
      <c r="HJ13" s="78">
        <f>((COUNTIFS(Datos!$S:$S,"V1",Datos!$D:$D,HJ3,Datos!$T:$T,$A$13)+COUNTIFS(Datos!$S:$S,"V2",Datos!$D:$D,HJ3,Datos!$T:$T,$A$13))/HJ4)</f>
        <v>0</v>
      </c>
      <c r="HK13" s="78">
        <f>((COUNTIFS(Datos!$S:$S,"V1",Datos!$D:$D,HK3,Datos!$T:$T,$A$13)+COUNTIFS(Datos!$S:$S,"V2",Datos!$D:$D,HK3,Datos!$T:$T,$A$13))/HK4)</f>
        <v>0</v>
      </c>
      <c r="HL13" s="78"/>
      <c r="HM13" s="78">
        <f>((COUNTIFS(Datos!$S:$S,"V1",Datos!$D:$D,HM3,Datos!$T:$T,$A$13)+COUNTIFS(Datos!$S:$S,"V2",Datos!$D:$D,HM3,Datos!$T:$T,$A$13))/HM4)</f>
        <v>0</v>
      </c>
      <c r="HN13" s="78">
        <f>((COUNTIFS(Datos!$S:$S,"V1",Datos!$D:$D,HN3,Datos!$T:$T,$A$13)+COUNTIFS(Datos!$S:$S,"V2",Datos!$D:$D,HN3,Datos!$T:$T,$A$13))/HN4)</f>
        <v>0</v>
      </c>
      <c r="HO13" s="78">
        <f>((COUNTIFS(Datos!$S:$S,"V1",Datos!$D:$D,HO3,Datos!$T:$T,$A$13)+COUNTIFS(Datos!$S:$S,"V2",Datos!$D:$D,HO3,Datos!$T:$T,$A$13))/HO4)</f>
        <v>0</v>
      </c>
      <c r="HP13" s="78">
        <f>((COUNTIFS(Datos!$S:$S,"V1",Datos!$D:$D,HP3,Datos!$T:$T,$A$13)+COUNTIFS(Datos!$S:$S,"V2",Datos!$D:$D,HP3,Datos!$T:$T,$A$13))/HP4)</f>
        <v>0</v>
      </c>
      <c r="HQ13" s="78">
        <f>((COUNTIFS(Datos!$S:$S,"V1",Datos!$D:$D,HQ3,Datos!$T:$T,$A$13)+COUNTIFS(Datos!$S:$S,"V2",Datos!$D:$D,HQ3,Datos!$T:$T,$A$13))/HQ4)</f>
        <v>0</v>
      </c>
      <c r="HR13" s="78">
        <f>((COUNTIFS(Datos!$S:$S,"V1",Datos!$D:$D,HR3,Datos!$T:$T,$A$13)+COUNTIFS(Datos!$S:$S,"V2",Datos!$D:$D,HR3,Datos!$T:$T,$A$13))/HR4)</f>
        <v>0</v>
      </c>
      <c r="HS13" s="78">
        <f>((COUNTIFS(Datos!$S:$S,"V1",Datos!$D:$D,HS3,Datos!$T:$T,$A$13)+COUNTIFS(Datos!$S:$S,"V2",Datos!$D:$D,HS3,Datos!$T:$T,$A$13))/HS4)</f>
        <v>0</v>
      </c>
      <c r="HT13" s="78">
        <f>((COUNTIFS(Datos!$S:$S,"V1",Datos!$D:$D,HT3,Datos!$T:$T,$A$13)+COUNTIFS(Datos!$S:$S,"V2",Datos!$D:$D,HT3,Datos!$T:$T,$A$13))/HT4)</f>
        <v>0</v>
      </c>
      <c r="HU13" s="78">
        <f>((COUNTIFS(Datos!$S:$S,"V1",Datos!$D:$D,HU3,Datos!$T:$T,$A$13)+COUNTIFS(Datos!$S:$S,"V2",Datos!$D:$D,HU3,Datos!$T:$T,$A$13))/HU4)</f>
        <v>0</v>
      </c>
      <c r="HV13" s="78">
        <f>((COUNTIFS(Datos!$S:$S,"V1",Datos!$D:$D,HV3,Datos!$T:$T,$A$13)+COUNTIFS(Datos!$S:$S,"V2",Datos!$D:$D,HV3,Datos!$T:$T,$A$13))/HV4)</f>
        <v>0</v>
      </c>
      <c r="HW13" s="78">
        <f>((COUNTIFS(Datos!$S:$S,"V1",Datos!$D:$D,HW3,Datos!$T:$T,$A$13)+COUNTIFS(Datos!$S:$S,"V2",Datos!$D:$D,HW3,Datos!$T:$T,$A$13))/HW4)</f>
        <v>0</v>
      </c>
      <c r="HX13" s="78">
        <f>((COUNTIFS(Datos!$S:$S,"V1",Datos!$D:$D,HX3,Datos!$T:$T,$A$13)+COUNTIFS(Datos!$S:$S,"V2",Datos!$D:$D,HX3,Datos!$T:$T,$A$13))/HX4)</f>
        <v>0</v>
      </c>
      <c r="HY13" s="78"/>
      <c r="HZ13" s="78"/>
      <c r="IA13" s="78"/>
      <c r="IB13" s="78"/>
      <c r="IC13" s="78"/>
      <c r="ID13" s="78"/>
      <c r="IE13" s="78"/>
      <c r="IF13" s="78"/>
      <c r="IG13" s="78"/>
      <c r="IH13" s="78"/>
      <c r="II13" s="78"/>
      <c r="IJ13" s="78"/>
      <c r="IK13" s="78"/>
      <c r="IL13" s="78"/>
      <c r="IM13" s="78"/>
      <c r="IN13" s="78"/>
      <c r="IO13" s="78"/>
    </row>
    <row r="14" spans="1:249" s="12" customFormat="1" ht="16.5" customHeight="1" x14ac:dyDescent="0.25">
      <c r="A14" s="37" t="s">
        <v>28</v>
      </c>
      <c r="B14" s="74"/>
      <c r="C14" s="74" t="s">
        <v>774</v>
      </c>
      <c r="D14" s="77">
        <f>((COUNTIFS(Datos!$S:$S,"V1",Datos!$B:$B,D$2,Datos!$T:$T,$A14)+COUNTIFS(Datos!$S:$S,"V2",Datos!$B:$B,D$2,Datos!$T:$T,$A14))/D$4)</f>
        <v>0</v>
      </c>
      <c r="E14" s="77">
        <f>((COUNTIFS(Datos!$S:$S,"V1",Datos!$B:$B,E$2,Datos!$T:$T,$A14)+COUNTIFS(Datos!$S:$S,"V2",Datos!$B:$B,E$2,Datos!$T:$T,$A14))/E$4)</f>
        <v>0</v>
      </c>
      <c r="F14" s="77">
        <f>((COUNTIFS(Datos!$S:$S,"V1",Datos!$B:$B,F$2,Datos!$T:$T,$A14)+COUNTIFS(Datos!$S:$S,"V2",Datos!$B:$B,F$2,Datos!$T:$T,$A14))/F$4)</f>
        <v>0</v>
      </c>
      <c r="G14" s="77">
        <f>((COUNTIFS(Datos!$S:$S,"V1",Datos!$B:$B,G$2,Datos!$T:$T,$A14)+COUNTIFS(Datos!$S:$S,"V2",Datos!$B:$B,G$2,Datos!$T:$T,$A14))/G$4)</f>
        <v>0</v>
      </c>
      <c r="H14" s="77">
        <f>((COUNTIFS(Datos!$S:$S,"V1",Datos!$B:$B,H$2,Datos!$T:$T,$A14)+COUNTIFS(Datos!$S:$S,"V2",Datos!$B:$B,H$2,Datos!$T:$T,$A14))/H$4)</f>
        <v>0</v>
      </c>
      <c r="I14" s="77">
        <f>((COUNTIFS(Datos!$S:$S,"V1",Datos!$B:$B,I$2,Datos!$T:$T,$A14)+COUNTIFS(Datos!$S:$S,"V2",Datos!$B:$B,I$2,Datos!$T:$T,$A14))/I$4)</f>
        <v>0</v>
      </c>
      <c r="J14" s="77">
        <f>((COUNTIFS(Datos!$S:$S,"V1",Datos!$B:$B,J$2,Datos!$T:$T,$A14)+COUNTIFS(Datos!$S:$S,"V2",Datos!$B:$B,J$2,Datos!$T:$T,$A14))/J$4)</f>
        <v>0</v>
      </c>
      <c r="K14" s="77">
        <f>((COUNTIFS(Datos!$S:$S,"V1",Datos!$B:$B,K$2,Datos!$T:$T,$A14)+COUNTIFS(Datos!$S:$S,"V2",Datos!$B:$B,K$2,Datos!$T:$T,$A14))/K$4)</f>
        <v>2.9411764705882353E-2</v>
      </c>
      <c r="L14" s="77">
        <f>((COUNTIFS(Datos!$S:$S,"V1",Datos!$B:$B,L$2,Datos!$T:$T,$A14)+COUNTIFS(Datos!$S:$S,"V2",Datos!$B:$B,L$2,Datos!$T:$T,$A14))/L$4)</f>
        <v>0.1</v>
      </c>
      <c r="M14" s="77">
        <f>((COUNTIFS(Datos!$S:$S,"V1",Datos!$B:$B,M$2,Datos!$T:$T,$A14)+COUNTIFS(Datos!$S:$S,"V2",Datos!$B:$B,M$2,Datos!$T:$T,$A14))/M$4)</f>
        <v>7.1428571428571425E-2</v>
      </c>
      <c r="N14" s="77">
        <f>((COUNTIFS(Datos!$S:$S,"V1",Datos!$B:$B,N$2,Datos!$T:$T,$A14)+COUNTIFS(Datos!$S:$S,"V2",Datos!$B:$B,N$2,Datos!$T:$T,$A14))/N$4)</f>
        <v>0</v>
      </c>
      <c r="O14" s="77"/>
      <c r="P14" s="77"/>
      <c r="Q14" s="77"/>
      <c r="R14" s="77"/>
      <c r="S14" s="77"/>
      <c r="T14" s="77"/>
      <c r="U14" s="77"/>
      <c r="V14" s="78">
        <f>(COUNTIFS(Datos!$S:$S,"V1",Datos!$C:$C,$V$3,Datos!$T:$T,A14)+COUNTIFS(Datos!$S:$S,"V2",Datos!$C:$C,$V$3,Datos!$T:$T,A14))/$V$4</f>
        <v>0</v>
      </c>
      <c r="W14" s="78"/>
      <c r="X14" s="78">
        <f>(COUNTIFS(Datos!$S:$S,"V1",Datos!$C:$C,$X$3,Datos!$T:$T,A14)+COUNTIFS(Datos!$S:$S,"V2",Datos!$C:$C,$X$3,Datos!$T:$T,A14))/$X$4</f>
        <v>0</v>
      </c>
      <c r="Y14" s="78"/>
      <c r="Z14" s="78">
        <f>(COUNTIFS(Datos!$S:$S,"V1",Datos!$C:$C,$Z$3,Datos!$T:$T,A14)+COUNTIFS(Datos!$S:$S,"V2",Datos!$C:$C,$Z$3,Datos!$T:$T,A14))/$Z$4</f>
        <v>0</v>
      </c>
      <c r="AA14" s="78">
        <f>(COUNTIFS(Datos!$S:$S,"V1",Datos!$C:$C,$AA$3,Datos!$T:$T,A14)+COUNTIFS(Datos!$S:$S,"V2",Datos!$C:$C,$AA$3,Datos!$T:$T,A14))/$AA$4</f>
        <v>0</v>
      </c>
      <c r="AB14" s="78">
        <f>(COUNTIFS(Datos!$S:$S,"V1",Datos!$C:$C,$AB$3,Datos!$T:$T,A14)+COUNTIFS(Datos!$S:$S,"V2",Datos!$C:$C,$AB$3,Datos!$T:$T,A14))/$AB$4</f>
        <v>0</v>
      </c>
      <c r="AC14" s="78"/>
      <c r="AD14" s="78">
        <f>(COUNTIFS(Datos!$S:$S,"V1",Datos!$C:$C,$AD$3,Datos!$T:$T,A14)+COUNTIFS(Datos!$S:$S,"V2",Datos!$C:$C,$AD$3,Datos!$T:$T,A14))/$AD$4</f>
        <v>0</v>
      </c>
      <c r="AE14" s="78">
        <f>(COUNTIFS(Datos!$S:$S,"V1",Datos!$C:$C,$AE$3,Datos!$T:$T,A14)+COUNTIFS(Datos!$S:$S,"V2",Datos!$C:$C,$AE$3,Datos!$T:$T,A14))/$AE$4</f>
        <v>0</v>
      </c>
      <c r="AF14" s="78">
        <f>(COUNTIFS(Datos!$S:$S,"V1",Datos!$C:$C,$AF$3,Datos!$T:$T,A14)+COUNTIFS(Datos!$S:$S,"V2",Datos!$C:$C,$AF$3,Datos!$T:$T,A14))/$AF$4</f>
        <v>0</v>
      </c>
      <c r="AG14" s="78">
        <f>(COUNTIFS(Datos!$S:$S,"V1",Datos!$C:$C,AG$3,Datos!$T:$T,$A14)+COUNTIFS(Datos!$S:$S,"V2",Datos!$C:$C,AG$3,Datos!$T:$T,$A14))/AG$4</f>
        <v>0</v>
      </c>
      <c r="AH14" s="78">
        <f>(COUNTIFS(Datos!$S:$S,"V1",Datos!$C:$C,AH$3,Datos!$T:$T,$A14)+COUNTIFS(Datos!$S:$S,"V2",Datos!$C:$C,AH$3,Datos!$T:$T,$A14))/AH$4</f>
        <v>0</v>
      </c>
      <c r="AI14" s="78">
        <f>(COUNTIFS(Datos!$S:$S,"V1",Datos!$C:$C,AI$3,Datos!$T:$T,$A14)+COUNTIFS(Datos!$S:$S,"V2",Datos!$C:$C,AI$3,Datos!$T:$T,$A14))/AI$4</f>
        <v>0</v>
      </c>
      <c r="AJ14" s="78">
        <f>(COUNTIFS(Datos!$S:$S,"V1",Datos!$C:$C,AJ$3,Datos!$T:$T,$A14)+COUNTIFS(Datos!$S:$S,"V2",Datos!$C:$C,AJ$3,Datos!$T:$T,$A14))/AJ$4</f>
        <v>0</v>
      </c>
      <c r="AK14" s="77"/>
      <c r="AL14" s="77"/>
      <c r="AM14" s="77"/>
      <c r="AN14" s="77"/>
      <c r="AO14" s="78">
        <f>(COUNTIFS(Datos!$S:$S,"V1",Datos!$C:$C,AO$3,Datos!$T:$T,$A14)+COUNTIFS(Datos!$S:$S,"V2",Datos!$C:$C,AO$3,Datos!$T:$T,$A14))/AO$4</f>
        <v>0</v>
      </c>
      <c r="AP14" s="78"/>
      <c r="AQ14" s="77"/>
      <c r="AR14" s="77"/>
      <c r="AS14" s="78">
        <f>(COUNTIFS(Datos!$S:$S,"V1",Datos!$C:$C,AS$3,Datos!$T:$T,$A14)+COUNTIFS(Datos!$S:$S,"V2",Datos!$C:$C,AS$3,Datos!$T:$T,$A14))/AS$4</f>
        <v>0</v>
      </c>
      <c r="AT14" s="78">
        <f>(COUNTIFS(Datos!$S:$S,"V1",Datos!$C:$C,AT$3,Datos!$T:$T,$A14)+COUNTIFS(Datos!$S:$S,"V2",Datos!$C:$C,AT$3,Datos!$T:$T,$A14))/AT$4</f>
        <v>0</v>
      </c>
      <c r="AU14" s="78">
        <f>(COUNTIFS(Datos!$S:$S,"V1",Datos!$C:$C,AU$3,Datos!$T:$T,$A14)+COUNTIFS(Datos!$S:$S,"V2",Datos!$C:$C,AU$3,Datos!$T:$T,$A14))/AU$4</f>
        <v>0</v>
      </c>
      <c r="AV14" s="78">
        <f>(COUNTIFS(Datos!$S:$S,"V1",Datos!$C:$C,AV$3,Datos!$T:$T,$A14)+COUNTIFS(Datos!$S:$S,"V2",Datos!$C:$C,AV$3,Datos!$T:$T,$A14))/AV$4</f>
        <v>0</v>
      </c>
      <c r="AW14" s="78">
        <f>(COUNTIFS(Datos!$S:$S,"V1",Datos!$C:$C,AW$3,Datos!$T:$T,$A14)+COUNTIFS(Datos!$S:$S,"V2",Datos!$C:$C,AW$3,Datos!$T:$T,$A14))/AW$4</f>
        <v>0</v>
      </c>
      <c r="AX14" s="78">
        <f>(COUNTIFS(Datos!$S:$S,"V1",Datos!$C:$C,AX$3,Datos!$T:$T,$A14)+COUNTIFS(Datos!$S:$S,"V2",Datos!$C:$C,AX$3,Datos!$T:$T,$A14))/AX$4</f>
        <v>0</v>
      </c>
      <c r="AY14" s="78">
        <f>(COUNTIFS(Datos!$S:$S,"V1",Datos!$C:$C,AY$3,Datos!$T:$T,$A14)+COUNTIFS(Datos!$S:$S,"V2",Datos!$C:$C,AY$3,Datos!$T:$T,$A14))/AY$4</f>
        <v>0</v>
      </c>
      <c r="AZ14" s="78">
        <f>(COUNTIFS(Datos!$S:$S,"V1",Datos!$C:$C,AZ$3,Datos!$T:$T,$A14)+COUNTIFS(Datos!$S:$S,"V2",Datos!$C:$C,AZ$3,Datos!$T:$T,$A14))/AZ$4</f>
        <v>0</v>
      </c>
      <c r="BA14" s="78">
        <f>(COUNTIFS(Datos!$S:$S,"V1",Datos!$C:$C,BA$3,Datos!$T:$T,$A14)+COUNTIFS(Datos!$S:$S,"V2",Datos!$C:$C,BA$3,Datos!$T:$T,$A14))/BA$4</f>
        <v>0</v>
      </c>
      <c r="BB14" s="78">
        <f>(COUNTIFS(Datos!$S:$S,"V1",Datos!$C:$C,BB$3,Datos!$T:$T,$A14)+COUNTIFS(Datos!$S:$S,"V2",Datos!$C:$C,BB$3,Datos!$T:$T,$A14))/BB$4</f>
        <v>0.1</v>
      </c>
      <c r="BC14" s="78">
        <f>(COUNTIFS(Datos!$S:$S,"V1",Datos!$C:$C,BC$3,Datos!$T:$T,$A14)+COUNTIFS(Datos!$S:$S,"V2",Datos!$C:$C,BC$3,Datos!$T:$T,$A14))/BC$4</f>
        <v>0.1</v>
      </c>
      <c r="BD14" s="78">
        <f>(COUNTIFS(Datos!$S:$S,"V1",Datos!$C:$C,BD$3,Datos!$T:$T,$A14)+COUNTIFS(Datos!$S:$S,"V2",Datos!$C:$C,BD$3,Datos!$T:$T,$A14))/BD$4</f>
        <v>0.2</v>
      </c>
      <c r="BE14" s="78">
        <f>(COUNTIFS(Datos!$S:$S,"V1",Datos!$C:$C,BE$3,Datos!$T:$T,$A14)+COUNTIFS(Datos!$S:$S,"V2",Datos!$C:$C,BE$3,Datos!$T:$T,$A14))/BE$4</f>
        <v>0.1</v>
      </c>
      <c r="BF14" s="78">
        <f>(COUNTIFS(Datos!$S:$S,"V1",Datos!$C:$C,BF$3,Datos!$T:$T,$A14)+COUNTIFS(Datos!$S:$S,"V2",Datos!$C:$C,BF$3,Datos!$T:$T,$A14))/BF$4</f>
        <v>0.1</v>
      </c>
      <c r="BG14" s="78">
        <f>(COUNTIFS(Datos!$S:$S,"V1",Datos!$C:$C,BG$3,Datos!$T:$T,$A14)+COUNTIFS(Datos!$S:$S,"V2",Datos!$C:$C,BG$3,Datos!$T:$T,$A14))/BG$4</f>
        <v>0</v>
      </c>
      <c r="BH14" s="78">
        <f>(COUNTIFS(Datos!$S:$S,"V1",Datos!$C:$C,BH$3,Datos!$T:$T,$A14)+COUNTIFS(Datos!$S:$S,"V2",Datos!$C:$C,BH$3,Datos!$T:$T,$A14))/BH$4</f>
        <v>0</v>
      </c>
      <c r="BI14" s="78">
        <f>(COUNTIFS(Datos!$S:$S,"V1",Datos!$C:$C,BI$3,Datos!$T:$T,$A14)+COUNTIFS(Datos!$S:$S,"V2",Datos!$C:$C,BI$3,Datos!$T:$T,$A14))/BI$4</f>
        <v>0</v>
      </c>
      <c r="BJ14" s="78">
        <f>(COUNTIFS(Datos!$S:$S,"V1",Datos!$C:$C,BJ$3,Datos!$T:$T,$A14)+COUNTIFS(Datos!$S:$S,"V2",Datos!$C:$C,BJ$3,Datos!$T:$T,$A14))/BJ$4</f>
        <v>0.125</v>
      </c>
      <c r="BK14" s="78">
        <f>(COUNTIFS(Datos!$S:$S,"V1",Datos!$C:$C,BK$3,Datos!$T:$T,$A14)+COUNTIFS(Datos!$S:$S,"V2",Datos!$C:$C,BK$3,Datos!$T:$T,$A14))/BK$4</f>
        <v>0.1</v>
      </c>
      <c r="BL14" s="78">
        <f>(COUNTIFS(Datos!$S:$S,"V1",Datos!$C:$C,BL$3,Datos!$T:$T,$A14)+COUNTIFS(Datos!$S:$S,"V2",Datos!$C:$C,BL$3,Datos!$T:$T,$A14))/BL$4</f>
        <v>0</v>
      </c>
      <c r="BM14" s="78"/>
      <c r="BN14" s="78"/>
      <c r="BO14" s="78"/>
      <c r="BP14" s="77"/>
      <c r="BQ14" s="78">
        <f>((COUNTIFS(Datos!$S:$S,"V1",Datos!$D:$D,BQ3,Datos!$T:$T,$A$14)+COUNTIFS(Datos!$S:$S,"V2",Datos!$D:$D,BQ3,Datos!$T:$T,$A$14))/BQ4)</f>
        <v>0</v>
      </c>
      <c r="BR14" s="78">
        <f>((COUNTIFS(Datos!$S:$S,"V1",Datos!$D:$D,BR3,Datos!$T:$T,$A$14)+COUNTIFS(Datos!$S:$S,"V2",Datos!$D:$D,BR3,Datos!$T:$T,$A$14))/BR4)</f>
        <v>0</v>
      </c>
      <c r="BS14" s="78">
        <f>((COUNTIFS(Datos!$S:$S,"V1",Datos!$D:$D,BS3,Datos!$T:$T,$A$14)+COUNTIFS(Datos!$S:$S,"V2",Datos!$D:$D,BS3,Datos!$T:$T,$A$14))/BS4)</f>
        <v>0</v>
      </c>
      <c r="BT14" s="78">
        <f>((COUNTIFS(Datos!$S:$S,"V1",Datos!$D:$D,BT3,Datos!$T:$T,$A$14)+COUNTIFS(Datos!$S:$S,"V2",Datos!$D:$D,BT3,Datos!$T:$T,$A$14))/BT4)</f>
        <v>0</v>
      </c>
      <c r="BU14" s="78"/>
      <c r="BV14" s="78"/>
      <c r="BW14" s="78">
        <f>((COUNTIFS(Datos!$S:$S,"V1",Datos!$D:$D,BW3,Datos!$T:$T,$A$14)+COUNTIFS(Datos!$S:$S,"V2",Datos!$D:$D,BW3,Datos!$T:$T,$A$14))/BW4)</f>
        <v>0</v>
      </c>
      <c r="BX14" s="78">
        <f>((COUNTIFS(Datos!$S:$S,"V1",Datos!$D:$D,BX3,Datos!$T:$T,$A$14)+COUNTIFS(Datos!$S:$S,"V2",Datos!$D:$D,BX3,Datos!$T:$T,$A$14))/BX4)</f>
        <v>0</v>
      </c>
      <c r="BY14" s="78">
        <f>((COUNTIFS(Datos!$S:$S,"V1",Datos!$D:$D,BY3,Datos!$T:$T,$A$14)+COUNTIFS(Datos!$S:$S,"V2",Datos!$D:$D,BY3,Datos!$T:$T,$A$14))/BY4)</f>
        <v>0</v>
      </c>
      <c r="BZ14" s="78">
        <f>((COUNTIFS(Datos!$S:$S,"V1",Datos!$D:$D,BZ3,Datos!$T:$T,$A$14)+COUNTIFS(Datos!$S:$S,"V2",Datos!$D:$D,BZ3,Datos!$T:$T,$A$14))/BZ4)</f>
        <v>0</v>
      </c>
      <c r="CA14" s="78">
        <f>((COUNTIFS(Datos!$S:$S,"V1",Datos!$D:$D,CA3,Datos!$T:$T,$A$14)+COUNTIFS(Datos!$S:$S,"V2",Datos!$D:$D,CA3,Datos!$T:$T,$A$14))/CA4)</f>
        <v>0</v>
      </c>
      <c r="CB14" s="78">
        <f>((COUNTIFS(Datos!$S:$S,"V1",Datos!$D:$D,CB3,Datos!$T:$T,$A$14)+COUNTIFS(Datos!$S:$S,"V2",Datos!$D:$D,CB3,Datos!$T:$T,$A$14))/CB4)</f>
        <v>0</v>
      </c>
      <c r="CC14" s="78">
        <f>((COUNTIFS(Datos!$S:$S,"V1",Datos!$D:$D,CC3,Datos!$T:$T,$A$14)+COUNTIFS(Datos!$S:$S,"V2",Datos!$D:$D,CC3,Datos!$T:$T,$A$14))/CC4)</f>
        <v>0</v>
      </c>
      <c r="CD14" s="78">
        <f>((COUNTIFS(Datos!$S:$S,"V1",Datos!$D:$D,CD3,Datos!$T:$T,$A$14)+COUNTIFS(Datos!$S:$S,"V2",Datos!$D:$D,CD3,Datos!$T:$T,$A$14))/CD4)</f>
        <v>0</v>
      </c>
      <c r="CE14" s="78">
        <f>((COUNTIFS(Datos!$S:$S,"V1",Datos!$D:$D,CE3,Datos!$T:$T,$A$14)+COUNTIFS(Datos!$S:$S,"V2",Datos!$D:$D,CE3,Datos!$T:$T,$A$14))/CE4)</f>
        <v>0</v>
      </c>
      <c r="CF14" s="78">
        <f>((COUNTIFS(Datos!$S:$S,"V1",Datos!$D:$D,CF3,Datos!$T:$T,$A$14)+COUNTIFS(Datos!$S:$S,"V2",Datos!$D:$D,CF3,Datos!$T:$T,$A$14))/CF4)</f>
        <v>0</v>
      </c>
      <c r="CG14" s="78">
        <f>((COUNTIFS(Datos!$S:$S,"V1",Datos!$D:$D,CG3,Datos!$T:$T,$A$14)+COUNTIFS(Datos!$S:$S,"V2",Datos!$D:$D,CG3,Datos!$T:$T,$A$14))/CG4)</f>
        <v>0</v>
      </c>
      <c r="CH14" s="78">
        <f>((COUNTIFS(Datos!$S:$S,"V1",Datos!$D:$D,CH3,Datos!$T:$T,$A$14)+COUNTIFS(Datos!$S:$S,"V2",Datos!$D:$D,CH3,Datos!$T:$T,$A$14))/CH4)</f>
        <v>0</v>
      </c>
      <c r="CI14" s="78">
        <f>((COUNTIFS(Datos!$S:$S,"V1",Datos!$D:$D,CI3,Datos!$T:$T,$A$14)+COUNTIFS(Datos!$S:$S,"V2",Datos!$D:$D,CI3,Datos!$T:$T,$A$14))/CI4)</f>
        <v>0</v>
      </c>
      <c r="CJ14" s="78">
        <f>((COUNTIFS(Datos!$S:$S,"V1",Datos!$D:$D,CJ3,Datos!$T:$T,$A$14)+COUNTIFS(Datos!$S:$S,"V2",Datos!$D:$D,CJ3,Datos!$T:$T,$A$14))/CJ4)</f>
        <v>0</v>
      </c>
      <c r="CK14" s="78">
        <f>((COUNTIFS(Datos!$S:$S,"V1",Datos!$D:$D,CK3,Datos!$T:$T,$A$14)+COUNTIFS(Datos!$S:$S,"V2",Datos!$D:$D,CK3,Datos!$T:$T,$A$14))/CK4)</f>
        <v>0</v>
      </c>
      <c r="CL14" s="78">
        <f>((COUNTIFS(Datos!$S:$S,"V1",Datos!$D:$D,CL3,Datos!$T:$T,$A$14)+COUNTIFS(Datos!$S:$S,"V2",Datos!$D:$D,CL3,Datos!$T:$T,$A$14))/CL4)</f>
        <v>0</v>
      </c>
      <c r="CM14" s="78">
        <f>((COUNTIFS(Datos!$S:$S,"V1",Datos!$D:$D,CM3,Datos!$T:$T,$A$14)+COUNTIFS(Datos!$S:$S,"V2",Datos!$D:$D,CM3,Datos!$T:$T,$A$14))/CM4)</f>
        <v>0</v>
      </c>
      <c r="CN14" s="78">
        <f>((COUNTIFS(Datos!$S:$S,"V1",Datos!$D:$D,CN3,Datos!$T:$T,$A$14)+COUNTIFS(Datos!$S:$S,"V2",Datos!$D:$D,CN3,Datos!$T:$T,$A$14))/CN4)</f>
        <v>0</v>
      </c>
      <c r="CO14" s="78"/>
      <c r="CP14" s="78"/>
      <c r="CQ14" s="78" t="e">
        <f>((COUNTIFS(Datos!$S:$S,"V1",Datos!$D:$D,CQ3,Datos!$T:$T,$A$14)+COUNTIFS(Datos!$S:$S,"V2",Datos!$D:$D,CQ3,Datos!$T:$T,$A$14))/CQ4)</f>
        <v>#DIV/0!</v>
      </c>
      <c r="CR14" s="78" t="e">
        <f>((COUNTIFS(Datos!$S:$S,"V1",Datos!$D:$D,CR3,Datos!$T:$T,$A$14)+COUNTIFS(Datos!$S:$S,"V2",Datos!$D:$D,CR3,Datos!$T:$T,$A$14))/CR4)</f>
        <v>#DIV/0!</v>
      </c>
      <c r="CS14" s="78">
        <f>((COUNTIFS(Datos!$S:$S,"V1",Datos!$D:$D,CS3,Datos!$T:$T,$A$14)+COUNTIFS(Datos!$S:$S,"V2",Datos!$D:$D,CS3,Datos!$T:$T,$A$14))/CS4)</f>
        <v>0</v>
      </c>
      <c r="CT14" s="78">
        <f>((COUNTIFS(Datos!$S:$S,"V1",Datos!$D:$D,CT3,Datos!$T:$T,$A$14)+COUNTIFS(Datos!$S:$S,"V2",Datos!$D:$D,CT3,Datos!$T:$T,$A$14))/CT4)</f>
        <v>0</v>
      </c>
      <c r="CU14" s="78">
        <f>((COUNTIFS(Datos!$S:$S,"V1",Datos!$D:$D,CU3,Datos!$T:$T,$A$14)+COUNTIFS(Datos!$S:$S,"V2",Datos!$D:$D,CU3,Datos!$T:$T,$A$14))/CU4)</f>
        <v>0</v>
      </c>
      <c r="CV14" s="78">
        <f>((COUNTIFS(Datos!$S:$S,"V1",Datos!$D:$D,CV3,Datos!$T:$T,$A$14)+COUNTIFS(Datos!$S:$S,"V2",Datos!$D:$D,CV3,Datos!$T:$T,$A$14))/CV4)</f>
        <v>0</v>
      </c>
      <c r="CW14" s="78">
        <f>((COUNTIFS(Datos!$S:$S,"V1",Datos!$D:$D,CW3,Datos!$T:$T,$A$14)+COUNTIFS(Datos!$S:$S,"V2",Datos!$D:$D,CW3,Datos!$T:$T,$A$14))/CW4)</f>
        <v>0</v>
      </c>
      <c r="CX14" s="78">
        <f>((COUNTIFS(Datos!$S:$S,"V1",Datos!$D:$D,CX3,Datos!$T:$T,$A$14)+COUNTIFS(Datos!$S:$S,"V2",Datos!$D:$D,CX3,Datos!$T:$T,$A$14))/CX4)</f>
        <v>0</v>
      </c>
      <c r="CY14" s="78"/>
      <c r="CZ14" s="78"/>
      <c r="DA14" s="78">
        <f>((COUNTIFS(Datos!$S:$S,"V1",Datos!$D:$D,DA3,Datos!$T:$T,$A$14)+COUNTIFS(Datos!$S:$S,"V2",Datos!$D:$D,DA3,Datos!$T:$T,$A$14))/DA4)</f>
        <v>0</v>
      </c>
      <c r="DB14" s="78">
        <f>((COUNTIFS(Datos!$S:$S,"V1",Datos!$D:$D,DB3,Datos!$T:$T,$A$14)+COUNTIFS(Datos!$S:$S,"V2",Datos!$D:$D,DB3,Datos!$T:$T,$A$14))/DB4)</f>
        <v>0</v>
      </c>
      <c r="DC14" s="78">
        <f>((COUNTIFS(Datos!$S:$S,"V1",Datos!$D:$D,DC3,Datos!$T:$T,$A$14)+COUNTIFS(Datos!$S:$S,"V2",Datos!$D:$D,DC3,Datos!$T:$T,$A$14))/DC4)</f>
        <v>0</v>
      </c>
      <c r="DD14" s="78">
        <f>((COUNTIFS(Datos!$S:$S,"V1",Datos!$D:$D,DD3,Datos!$T:$T,$A$14)+COUNTIFS(Datos!$S:$S,"V2",Datos!$D:$D,DD3,Datos!$T:$T,$A$14))/DD4)</f>
        <v>0</v>
      </c>
      <c r="DE14" s="78">
        <f>((COUNTIFS(Datos!$S:$S,"V1",Datos!$D:$D,DE3,Datos!$T:$T,$A$14)+COUNTIFS(Datos!$S:$S,"V2",Datos!$D:$D,DE3,Datos!$T:$T,$A$14))/DE4)</f>
        <v>0</v>
      </c>
      <c r="DF14" s="78">
        <f>((COUNTIFS(Datos!$S:$S,"V1",Datos!$D:$D,DF3,Datos!$T:$T,$A$14)+COUNTIFS(Datos!$S:$S,"V2",Datos!$D:$D,DF3,Datos!$T:$T,$A$14))/DF4)</f>
        <v>0</v>
      </c>
      <c r="DG14" s="78"/>
      <c r="DH14" s="78"/>
      <c r="DI14" s="78"/>
      <c r="DJ14" s="78"/>
      <c r="DK14" s="78">
        <f>((COUNTIFS(Datos!$S:$S,"V1",Datos!$D:$D,DK3,Datos!$T:$T,$A$14)+COUNTIFS(Datos!$S:$S,"V2",Datos!$D:$D,DK3,Datos!$T:$T,$A$14))/DK4)</f>
        <v>0</v>
      </c>
      <c r="DL14" s="78">
        <f>((COUNTIFS(Datos!$S:$S,"V1",Datos!$D:$D,DL3,Datos!$T:$T,$A$14)+COUNTIFS(Datos!$S:$S,"V2",Datos!$D:$D,DL3,Datos!$T:$T,$A$14))/DL4)</f>
        <v>0</v>
      </c>
      <c r="DM14" s="78">
        <f>((COUNTIFS(Datos!$S:$S,"V1",Datos!$D:$D,DM3,Datos!$T:$T,$A$14)+COUNTIFS(Datos!$S:$S,"V2",Datos!$D:$D,DM3,Datos!$T:$T,$A$14))/DM4)</f>
        <v>0</v>
      </c>
      <c r="DN14" s="78">
        <f>((COUNTIFS(Datos!$S:$S,"V1",Datos!$D:$D,DN3,Datos!$T:$T,$A$14)+COUNTIFS(Datos!$S:$S,"V2",Datos!$D:$D,DN3,Datos!$T:$T,$A$14))/DN4)</f>
        <v>0</v>
      </c>
      <c r="DO14" s="78">
        <f>((COUNTIFS(Datos!$S:$S,"V1",Datos!$D:$D,DO3,Datos!$T:$T,$A$14)+COUNTIFS(Datos!$S:$S,"V2",Datos!$D:$D,DO3,Datos!$T:$T,$A$14))/DO4)</f>
        <v>0</v>
      </c>
      <c r="DP14" s="78">
        <f>((COUNTIFS(Datos!$S:$S,"V1",Datos!$D:$D,DP3,Datos!$T:$T,$A$14)+COUNTIFS(Datos!$S:$S,"V2",Datos!$D:$D,DP3,Datos!$T:$T,$A$14))/DP4)</f>
        <v>0</v>
      </c>
      <c r="DQ14" s="78">
        <f>((COUNTIFS(Datos!$S:$S,"V1",Datos!$D:$D,DQ3,Datos!$T:$T,$A$14)+COUNTIFS(Datos!$S:$S,"V2",Datos!$D:$D,DQ3,Datos!$T:$T,$A$14))/DQ4)</f>
        <v>0</v>
      </c>
      <c r="DR14" s="78">
        <f>((COUNTIFS(Datos!$S:$S,"V1",Datos!$D:$D,DR3,Datos!$T:$T,$A$14)+COUNTIFS(Datos!$S:$S,"V2",Datos!$D:$D,DR3,Datos!$T:$T,$A$14))/DR4)</f>
        <v>0</v>
      </c>
      <c r="DS14" s="78">
        <f>((COUNTIFS(Datos!$S:$S,"V1",Datos!$D:$D,DS3,Datos!$T:$T,$A$14)+COUNTIFS(Datos!$S:$S,"V2",Datos!$D:$D,DS3,Datos!$T:$T,$A$14))/DS4)</f>
        <v>0</v>
      </c>
      <c r="DT14" s="78">
        <f>((COUNTIFS(Datos!$S:$S,"V1",Datos!$D:$D,DT3,Datos!$T:$T,$A$14)+COUNTIFS(Datos!$S:$S,"V2",Datos!$D:$D,DT3,Datos!$T:$T,$A$14))/DT4)</f>
        <v>0</v>
      </c>
      <c r="DU14" s="78">
        <f>((COUNTIFS(Datos!$S:$S,"V1",Datos!$D:$D,DU3,Datos!$T:$T,$A$14)+COUNTIFS(Datos!$S:$S,"V2",Datos!$D:$D,DU3,Datos!$T:$T,$A$14))/DU4)</f>
        <v>0</v>
      </c>
      <c r="DV14" s="78">
        <f>((COUNTIFS(Datos!$S:$S,"V1",Datos!$D:$D,DV3,Datos!$T:$T,$A$14)+COUNTIFS(Datos!$S:$S,"V2",Datos!$D:$D,DV3,Datos!$T:$T,$A$14))/DV4)</f>
        <v>0</v>
      </c>
      <c r="DW14" s="78">
        <f>((COUNTIFS(Datos!$S:$S,"V1",Datos!$D:$D,DW3,Datos!$T:$T,$A$14)+COUNTIFS(Datos!$S:$S,"V2",Datos!$D:$D,DW3,Datos!$T:$T,$A$14))/DW4)</f>
        <v>0</v>
      </c>
      <c r="DX14" s="78">
        <f>((COUNTIFS(Datos!$S:$S,"V1",Datos!$D:$D,DX3,Datos!$T:$T,$A$14)+COUNTIFS(Datos!$S:$S,"V2",Datos!$D:$D,DX3,Datos!$T:$T,$A$14))/DX4)</f>
        <v>0</v>
      </c>
      <c r="DY14" s="78"/>
      <c r="DZ14" s="78">
        <f>((COUNTIFS(Datos!$S:$S,"V1",Datos!$D:$D,DZ3,Datos!$T:$T,$A$14)+COUNTIFS(Datos!$S:$S,"V2",Datos!$D:$D,DZ3,Datos!$T:$T,$A$14))/DZ4)</f>
        <v>0</v>
      </c>
      <c r="EA14" s="78">
        <f>((COUNTIFS(Datos!$S:$S,"V1",Datos!$D:$D,EA3,Datos!$T:$T,$A$14)+COUNTIFS(Datos!$S:$S,"V2",Datos!$D:$D,EA3,Datos!$T:$T,$A$14))/EA4)</f>
        <v>0</v>
      </c>
      <c r="EB14" s="78">
        <f>((COUNTIFS(Datos!$S:$S,"V1",Datos!$D:$D,EB3,Datos!$T:$T,$A$14)+COUNTIFS(Datos!$S:$S,"V2",Datos!$D:$D,EB3,Datos!$T:$T,$A$14))/EB4)</f>
        <v>0</v>
      </c>
      <c r="EC14" s="78">
        <f>((COUNTIFS(Datos!$S:$S,"V1",Datos!$D:$D,EC3,Datos!$T:$T,$A$14)+COUNTIFS(Datos!$S:$S,"V2",Datos!$D:$D,EC3,Datos!$T:$T,$A$14))/EC4)</f>
        <v>0</v>
      </c>
      <c r="ED14" s="78">
        <f>((COUNTIFS(Datos!$S:$S,"V1",Datos!$D:$D,ED3,Datos!$T:$T,$A$14)+COUNTIFS(Datos!$S:$S,"V2",Datos!$D:$D,ED3,Datos!$T:$T,$A$14))/ED4)</f>
        <v>0</v>
      </c>
      <c r="EE14" s="78">
        <f>((COUNTIFS(Datos!$S:$S,"V1",Datos!$D:$D,EE3,Datos!$T:$T,$A$14)+COUNTIFS(Datos!$S:$S,"V2",Datos!$D:$D,EE3,Datos!$T:$T,$A$14))/EE4)</f>
        <v>0</v>
      </c>
      <c r="EF14" s="78">
        <f>((COUNTIFS(Datos!$S:$S,"V1",Datos!$D:$D,EF3,Datos!$T:$T,$A$14)+COUNTIFS(Datos!$S:$S,"V2",Datos!$D:$D,EF3,Datos!$T:$T,$A$14))/EF4)</f>
        <v>0</v>
      </c>
      <c r="EG14" s="78">
        <f>((COUNTIFS(Datos!$S:$S,"V1",Datos!$D:$D,EG3,Datos!$T:$T,$A$14)+COUNTIFS(Datos!$S:$S,"V2",Datos!$D:$D,EG3,Datos!$T:$T,$A$14))/EG4)</f>
        <v>0</v>
      </c>
      <c r="EH14" s="78">
        <f>((COUNTIFS(Datos!$S:$S,"V1",Datos!$D:$D,EH3,Datos!$T:$T,$A$14)+COUNTIFS(Datos!$S:$S,"V2",Datos!$D:$D,EH3,Datos!$T:$T,$A$14))/EH4)</f>
        <v>0</v>
      </c>
      <c r="EI14" s="78">
        <f>((COUNTIFS(Datos!$S:$S,"V1",Datos!$D:$D,EI3,Datos!$T:$T,$A$14)+COUNTIFS(Datos!$S:$S,"V2",Datos!$D:$D,EI3,Datos!$T:$T,$A$14))/EI4)</f>
        <v>0</v>
      </c>
      <c r="EJ14" s="78">
        <f>((COUNTIFS(Datos!$S:$S,"V1",Datos!$D:$D,EJ3,Datos!$T:$T,$A$14)+COUNTIFS(Datos!$S:$S,"V2",Datos!$D:$D,EJ3,Datos!$T:$T,$A$14))/EJ4)</f>
        <v>0</v>
      </c>
      <c r="EK14" s="78">
        <f>((COUNTIFS(Datos!$S:$S,"V1",Datos!$D:$D,EK3,Datos!$T:$T,$A$14)+COUNTIFS(Datos!$S:$S,"V2",Datos!$D:$D,EK3,Datos!$T:$T,$A$14))/EK4)</f>
        <v>0</v>
      </c>
      <c r="EL14" s="78">
        <f>((COUNTIFS(Datos!$S:$S,"V1",Datos!$D:$D,EL3,Datos!$T:$T,$A$14)+COUNTIFS(Datos!$S:$S,"V2",Datos!$D:$D,EL3,Datos!$T:$T,$A$14))/EL4)</f>
        <v>0</v>
      </c>
      <c r="EM14" s="78">
        <f>((COUNTIFS(Datos!$S:$S,"V1",Datos!$D:$D,EM3,Datos!$T:$T,$A$14)+COUNTIFS(Datos!$S:$S,"V2",Datos!$D:$D,EM3,Datos!$T:$T,$A$14))/EM4)</f>
        <v>0</v>
      </c>
      <c r="EN14" s="78">
        <f>((COUNTIFS(Datos!$S:$S,"V1",Datos!$D:$D,EN3,Datos!$T:$T,$A$14)+COUNTIFS(Datos!$S:$S,"V2",Datos!$D:$D,EN3,Datos!$T:$T,$A$14))/EN4)</f>
        <v>0</v>
      </c>
      <c r="EO14" s="78">
        <f>((COUNTIFS(Datos!$S:$S,"V1",Datos!$D:$D,EO3,Datos!$T:$T,$A$14)+COUNTIFS(Datos!$S:$S,"V2",Datos!$D:$D,EO3,Datos!$T:$T,$A$14))/EO4)</f>
        <v>0</v>
      </c>
      <c r="EP14" s="78">
        <f>((COUNTIFS(Datos!$S:$S,"V1",Datos!$D:$D,EP3,Datos!$T:$T,$A$14)+COUNTIFS(Datos!$S:$S,"V2",Datos!$D:$D,EP3,Datos!$T:$T,$A$14))/EP4)</f>
        <v>0</v>
      </c>
      <c r="EQ14" s="78">
        <f>((COUNTIFS(Datos!$S:$S,"V1",Datos!$D:$D,EQ3,Datos!$T:$T,$A$14)+COUNTIFS(Datos!$S:$S,"V2",Datos!$D:$D,EQ3,Datos!$T:$T,$A$14))/EQ4)</f>
        <v>0</v>
      </c>
      <c r="ER14" s="78">
        <f>((COUNTIFS(Datos!$S:$S,"V1",Datos!$D:$D,ER3,Datos!$T:$T,$A$14)+COUNTIFS(Datos!$S:$S,"V2",Datos!$D:$D,ER3,Datos!$T:$T,$A$14))/ER4)</f>
        <v>0</v>
      </c>
      <c r="ES14" s="78">
        <f>((COUNTIFS(Datos!$S:$S,"V1",Datos!$D:$D,ES3,Datos!$T:$T,$A$14)+COUNTIFS(Datos!$S:$S,"V2",Datos!$D:$D,ES3,Datos!$T:$T,$A$14))/ES4)</f>
        <v>0</v>
      </c>
      <c r="ET14" s="78">
        <f>((COUNTIFS(Datos!$S:$S,"V1",Datos!$D:$D,ET3,Datos!$T:$T,$A$14)+COUNTIFS(Datos!$S:$S,"V2",Datos!$D:$D,ET3,Datos!$T:$T,$A$14))/ET4)</f>
        <v>0</v>
      </c>
      <c r="EU14" s="78">
        <f>((COUNTIFS(Datos!$S:$S,"V1",Datos!$D:$D,EU3,Datos!$T:$T,$A$14)+COUNTIFS(Datos!$S:$S,"V2",Datos!$D:$D,EU3,Datos!$T:$T,$A$14))/EU4)</f>
        <v>0</v>
      </c>
      <c r="EV14" s="78">
        <f>((COUNTIFS(Datos!$S:$S,"V1",Datos!$D:$D,EV3,Datos!$T:$T,$A$14)+COUNTIFS(Datos!$S:$S,"V2",Datos!$D:$D,EV3,Datos!$T:$T,$A$14))/EV4)</f>
        <v>0</v>
      </c>
      <c r="EW14" s="78">
        <f>((COUNTIFS(Datos!$S:$S,"V1",Datos!$D:$D,EW3,Datos!$T:$T,$A$14)+COUNTIFS(Datos!$S:$S,"V2",Datos!$D:$D,EW3,Datos!$T:$T,$A$14))/EW4)</f>
        <v>0</v>
      </c>
      <c r="EX14" s="78">
        <f>((COUNTIFS(Datos!$S:$S,"V1",Datos!$D:$D,EX3,Datos!$T:$T,$A$14)+COUNTIFS(Datos!$S:$S,"V2",Datos!$D:$D,EX3,Datos!$T:$T,$A$14))/EX4)</f>
        <v>0</v>
      </c>
      <c r="EY14" s="78">
        <f>((COUNTIFS(Datos!$S:$S,"V1",Datos!$D:$D,EY3,Datos!$T:$T,$A$14)+COUNTIFS(Datos!$S:$S,"V2",Datos!$D:$D,EY3,Datos!$T:$T,$A$14))/EY4)</f>
        <v>0</v>
      </c>
      <c r="EZ14" s="78">
        <f>((COUNTIFS(Datos!$S:$S,"V1",Datos!$D:$D,EZ3,Datos!$T:$T,$A$14)+COUNTIFS(Datos!$S:$S,"V2",Datos!$D:$D,EZ3,Datos!$T:$T,$A$14))/EZ4)</f>
        <v>0</v>
      </c>
      <c r="FA14" s="78">
        <f>((COUNTIFS(Datos!$S:$S,"V1",Datos!$D:$D,FA3,Datos!$T:$T,$A$14)+COUNTIFS(Datos!$S:$S,"V2",Datos!$D:$D,FA3,Datos!$T:$T,$A$14))/FA4)</f>
        <v>0</v>
      </c>
      <c r="FB14" s="78">
        <f>((COUNTIFS(Datos!$S:$S,"V1",Datos!$D:$D,FB3,Datos!$T:$T,$A$14)+COUNTIFS(Datos!$S:$S,"V2",Datos!$D:$D,FB3,Datos!$T:$T,$A$14))/FB4)</f>
        <v>0</v>
      </c>
      <c r="FC14" s="78">
        <f>((COUNTIFS(Datos!$S:$S,"V1",Datos!$D:$D,FC3,Datos!$T:$T,$A$14)+COUNTIFS(Datos!$S:$S,"V2",Datos!$D:$D,FC3,Datos!$T:$T,$A$14))/FC4)</f>
        <v>0</v>
      </c>
      <c r="FD14" s="78">
        <f>((COUNTIFS(Datos!$S:$S,"V1",Datos!$D:$D,FD3,Datos!$T:$T,$A$14)+COUNTIFS(Datos!$S:$S,"V2",Datos!$D:$D,FD3,Datos!$T:$T,$A$14))/FD4)</f>
        <v>0</v>
      </c>
      <c r="FE14" s="78">
        <f>((COUNTIFS(Datos!$S:$S,"V1",Datos!$D:$D,FE3,Datos!$T:$T,$A$14)+COUNTIFS(Datos!$S:$S,"V2",Datos!$D:$D,FE3,Datos!$T:$T,$A$14))/FE4)</f>
        <v>0</v>
      </c>
      <c r="FF14" s="78">
        <f>((COUNTIFS(Datos!$S:$S,"V1",Datos!$D:$D,FF3,Datos!$T:$T,$A$14)+COUNTIFS(Datos!$S:$S,"V2",Datos!$D:$D,FF3,Datos!$T:$T,$A$14))/FF4)</f>
        <v>0</v>
      </c>
      <c r="FG14" s="78">
        <f>((COUNTIFS(Datos!$S:$S,"V1",Datos!$D:$D,FG3,Datos!$T:$T,$A$14)+COUNTIFS(Datos!$S:$S,"V2",Datos!$D:$D,FG3,Datos!$T:$T,$A$14))/FG4)</f>
        <v>0</v>
      </c>
      <c r="FH14" s="78">
        <f>((COUNTIFS(Datos!$S:$S,"V1",Datos!$D:$D,FH3,Datos!$T:$T,$A$14)+COUNTIFS(Datos!$S:$S,"V2",Datos!$D:$D,FH3,Datos!$T:$T,$A$14))/FH4)</f>
        <v>0</v>
      </c>
      <c r="FI14" s="78">
        <f>((COUNTIFS(Datos!$S:$S,"V1",Datos!$D:$D,FI3,Datos!$T:$T,$A$14)+COUNTIFS(Datos!$S:$S,"V2",Datos!$D:$D,FI3,Datos!$T:$T,$A$14))/FI4)</f>
        <v>0</v>
      </c>
      <c r="FJ14" s="78">
        <f>((COUNTIFS(Datos!$S:$S,"V1",Datos!$D:$D,FJ3,Datos!$T:$T,$A$14)+COUNTIFS(Datos!$S:$S,"V2",Datos!$D:$D,FJ3,Datos!$T:$T,$A$14))/FJ4)</f>
        <v>0</v>
      </c>
      <c r="FK14" s="78">
        <f>((COUNTIFS(Datos!$S:$S,"V1",Datos!$D:$D,FK3,Datos!$T:$T,$A$14)+COUNTIFS(Datos!$S:$S,"V2",Datos!$D:$D,FK3,Datos!$T:$T,$A$14))/FK4)</f>
        <v>0</v>
      </c>
      <c r="FL14" s="78">
        <f>((COUNTIFS(Datos!$S:$S,"V1",Datos!$D:$D,FL3,Datos!$T:$T,$A$14)+COUNTIFS(Datos!$S:$S,"V2",Datos!$D:$D,FL3,Datos!$T:$T,$A$14))/FL4)</f>
        <v>0</v>
      </c>
      <c r="FM14" s="78">
        <f>((COUNTIFS(Datos!$S:$S,"V1",Datos!$D:$D,FM3,Datos!$T:$T,$A$14)+COUNTIFS(Datos!$S:$S,"V2",Datos!$D:$D,FM3,Datos!$T:$T,$A$14))/FM4)</f>
        <v>0</v>
      </c>
      <c r="FN14" s="78"/>
      <c r="FO14" s="78"/>
      <c r="FP14" s="78"/>
      <c r="FQ14" s="78">
        <f>((COUNTIFS(Datos!$S:$S,"V1",Datos!$D:$D,FQ3,Datos!$T:$T,$A$14)+COUNTIFS(Datos!$S:$S,"V2",Datos!$D:$D,FQ3,Datos!$T:$T,$A$14))/FQ4)</f>
        <v>0</v>
      </c>
      <c r="FR14" s="78">
        <f>((COUNTIFS(Datos!$S:$S,"V1",Datos!$D:$D,FR3,Datos!$T:$T,$A$14)+COUNTIFS(Datos!$S:$S,"V2",Datos!$D:$D,FR3,Datos!$T:$T,$A$14))/FR4)</f>
        <v>0</v>
      </c>
      <c r="FS14" s="78">
        <f>((COUNTIFS(Datos!$S:$S,"V1",Datos!$D:$D,FS3,Datos!$T:$T,$A$14)+COUNTIFS(Datos!$S:$S,"V2",Datos!$D:$D,FS3,Datos!$T:$T,$A$14))/FS4)</f>
        <v>0</v>
      </c>
      <c r="FT14" s="78">
        <f>((COUNTIFS(Datos!$S:$S,"V1",Datos!$D:$D,FT3,Datos!$T:$T,$A$14)+COUNTIFS(Datos!$S:$S,"V2",Datos!$D:$D,FT3,Datos!$T:$T,$A$14))/FT4)</f>
        <v>0</v>
      </c>
      <c r="FU14" s="78">
        <f>((COUNTIFS(Datos!$S:$S,"V1",Datos!$D:$D,FU3,Datos!$T:$T,$A$14)+COUNTIFS(Datos!$S:$S,"V2",Datos!$D:$D,FU3,Datos!$T:$T,$A$14))/FU4)</f>
        <v>0</v>
      </c>
      <c r="FV14" s="78">
        <f>((COUNTIFS(Datos!$S:$S,"V1",Datos!$D:$D,FV3,Datos!$T:$T,$A$14)+COUNTIFS(Datos!$S:$S,"V2",Datos!$D:$D,FV3,Datos!$T:$T,$A$14))/FV4)</f>
        <v>0</v>
      </c>
      <c r="FW14" s="78">
        <f>((COUNTIFS(Datos!$S:$S,"V1",Datos!$D:$D,FW3,Datos!$T:$T,$A$14)+COUNTIFS(Datos!$S:$S,"V2",Datos!$D:$D,FW3,Datos!$T:$T,$A$14))/FW4)</f>
        <v>0</v>
      </c>
      <c r="FX14" s="78">
        <f>((COUNTIFS(Datos!$S:$S,"V1",Datos!$D:$D,FX3,Datos!$T:$T,$A$14)+COUNTIFS(Datos!$S:$S,"V2",Datos!$D:$D,FX3,Datos!$T:$T,$A$14))/FX4)</f>
        <v>0</v>
      </c>
      <c r="FY14" s="78">
        <f>((COUNTIFS(Datos!$S:$S,"V1",Datos!$D:$D,FY3,Datos!$T:$T,$A$14)+COUNTIFS(Datos!$S:$S,"V2",Datos!$D:$D,FY3,Datos!$T:$T,$A$14))/FY4)</f>
        <v>0</v>
      </c>
      <c r="FZ14" s="78">
        <f>((COUNTIFS(Datos!$S:$S,"V1",Datos!$D:$D,FZ3,Datos!$T:$T,$A$14)+COUNTIFS(Datos!$S:$S,"V2",Datos!$D:$D,FZ3,Datos!$T:$T,$A$14))/FZ4)</f>
        <v>0.5</v>
      </c>
      <c r="GA14" s="78">
        <f>((COUNTIFS(Datos!$S:$S,"V1",Datos!$D:$D,GA3,Datos!$T:$T,$A$14)+COUNTIFS(Datos!$S:$S,"V2",Datos!$D:$D,GA3,Datos!$T:$T,$A$14))/GA4)</f>
        <v>0</v>
      </c>
      <c r="GB14" s="78">
        <f>((COUNTIFS(Datos!$S:$S,"V1",Datos!$D:$D,GB3,Datos!$T:$T,$A$14)+COUNTIFS(Datos!$S:$S,"V2",Datos!$D:$D,GB3,Datos!$T:$T,$A$14))/GB4)</f>
        <v>0</v>
      </c>
      <c r="GC14" s="78">
        <f>((COUNTIFS(Datos!$S:$S,"V1",Datos!$D:$D,GC3,Datos!$T:$T,$A$14)+COUNTIFS(Datos!$S:$S,"V2",Datos!$D:$D,GC3,Datos!$T:$T,$A$14))/GC4)</f>
        <v>0</v>
      </c>
      <c r="GD14" s="78">
        <f>((COUNTIFS(Datos!$S:$S,"V1",Datos!$D:$D,GD3,Datos!$T:$T,$A$14)+COUNTIFS(Datos!$S:$S,"V2",Datos!$D:$D,GD3,Datos!$T:$T,$A$14))/GD4)</f>
        <v>0</v>
      </c>
      <c r="GE14" s="78">
        <f>((COUNTIFS(Datos!$S:$S,"V1",Datos!$D:$D,GE3,Datos!$T:$T,$A$14)+COUNTIFS(Datos!$S:$S,"V2",Datos!$D:$D,GE3,Datos!$T:$T,$A$14))/GE4)</f>
        <v>0.5</v>
      </c>
      <c r="GF14" s="78">
        <f>((COUNTIFS(Datos!$S:$S,"V1",Datos!$D:$D,GF3,Datos!$T:$T,$A$14)+COUNTIFS(Datos!$S:$S,"V2",Datos!$D:$D,GF3,Datos!$T:$T,$A$14))/GF4)</f>
        <v>0</v>
      </c>
      <c r="GG14" s="78">
        <f>((COUNTIFS(Datos!$S:$S,"V1",Datos!$D:$D,GG3,Datos!$T:$T,$A$14)+COUNTIFS(Datos!$S:$S,"V2",Datos!$D:$D,GG3,Datos!$T:$T,$A$14))/GG4)</f>
        <v>0</v>
      </c>
      <c r="GH14" s="78">
        <f>((COUNTIFS(Datos!$S:$S,"V1",Datos!$D:$D,GH3,Datos!$T:$T,$A$14)+COUNTIFS(Datos!$S:$S,"V2",Datos!$D:$D,GH3,Datos!$T:$T,$A$14))/GH4)</f>
        <v>0</v>
      </c>
      <c r="GI14" s="78">
        <f>((COUNTIFS(Datos!$S:$S,"V1",Datos!$D:$D,GI3,Datos!$T:$T,$A$14)+COUNTIFS(Datos!$S:$S,"V2",Datos!$D:$D,GI3,Datos!$T:$T,$A$14))/GI4)</f>
        <v>0</v>
      </c>
      <c r="GJ14" s="78">
        <f>((COUNTIFS(Datos!$S:$S,"V1",Datos!$D:$D,GJ3,Datos!$T:$T,$A$14)+COUNTIFS(Datos!$S:$S,"V2",Datos!$D:$D,GJ3,Datos!$T:$T,$A$14))/GJ4)</f>
        <v>0.5</v>
      </c>
      <c r="GK14" s="78">
        <f>((COUNTIFS(Datos!$S:$S,"V1",Datos!$D:$D,GK3,Datos!$T:$T,$A$14)+COUNTIFS(Datos!$S:$S,"V2",Datos!$D:$D,GK3,Datos!$T:$T,$A$14))/GK4)</f>
        <v>0</v>
      </c>
      <c r="GL14" s="78">
        <f>((COUNTIFS(Datos!$S:$S,"V1",Datos!$D:$D,GL3,Datos!$T:$T,$A$14)+COUNTIFS(Datos!$S:$S,"V2",Datos!$D:$D,GL3,Datos!$T:$T,$A$14))/GL4)</f>
        <v>0.5</v>
      </c>
      <c r="GM14" s="78">
        <f>((COUNTIFS(Datos!$S:$S,"V1",Datos!$D:$D,GM3,Datos!$T:$T,$A$14)+COUNTIFS(Datos!$S:$S,"V2",Datos!$D:$D,GM3,Datos!$T:$T,$A$14))/GM4)</f>
        <v>0</v>
      </c>
      <c r="GN14" s="78">
        <f>((COUNTIFS(Datos!$S:$S,"V1",Datos!$D:$D,GN3,Datos!$T:$T,$A$14)+COUNTIFS(Datos!$S:$S,"V2",Datos!$D:$D,GN3,Datos!$T:$T,$A$14))/GN4)</f>
        <v>0</v>
      </c>
      <c r="GO14" s="78">
        <f>((COUNTIFS(Datos!$S:$S,"V1",Datos!$D:$D,GO3,Datos!$T:$T,$A$14)+COUNTIFS(Datos!$S:$S,"V2",Datos!$D:$D,GO3,Datos!$T:$T,$A$14))/GO4)</f>
        <v>0</v>
      </c>
      <c r="GP14" s="78">
        <f>((COUNTIFS(Datos!$S:$S,"V1",Datos!$D:$D,GP3,Datos!$T:$T,$A$14)+COUNTIFS(Datos!$S:$S,"V2",Datos!$D:$D,GP3,Datos!$T:$T,$A$14))/GP4)</f>
        <v>0</v>
      </c>
      <c r="GQ14" s="78">
        <f>((COUNTIFS(Datos!$S:$S,"V1",Datos!$D:$D,GQ3,Datos!$T:$T,$A$14)+COUNTIFS(Datos!$S:$S,"V2",Datos!$D:$D,GQ3,Datos!$T:$T,$A$14))/GQ4)</f>
        <v>0.5</v>
      </c>
      <c r="GR14" s="78">
        <f>((COUNTIFS(Datos!$S:$S,"V1",Datos!$D:$D,GR3,Datos!$T:$T,$A$14)+COUNTIFS(Datos!$S:$S,"V2",Datos!$D:$D,GR3,Datos!$T:$T,$A$14))/GR4)</f>
        <v>0</v>
      </c>
      <c r="GS14" s="78">
        <f>((COUNTIFS(Datos!$S:$S,"V1",Datos!$D:$D,GS3,Datos!$T:$T,$A$14)+COUNTIFS(Datos!$S:$S,"V2",Datos!$D:$D,GS3,Datos!$T:$T,$A$14))/GS4)</f>
        <v>0</v>
      </c>
      <c r="GT14" s="78">
        <f>((COUNTIFS(Datos!$S:$S,"V1",Datos!$D:$D,GT3,Datos!$T:$T,$A$14)+COUNTIFS(Datos!$S:$S,"V2",Datos!$D:$D,GT3,Datos!$T:$T,$A$14))/GT4)</f>
        <v>0</v>
      </c>
      <c r="GU14" s="78">
        <f>((COUNTIFS(Datos!$S:$S,"V1",Datos!$D:$D,GU3,Datos!$T:$T,$A$14)+COUNTIFS(Datos!$S:$S,"V2",Datos!$D:$D,GU3,Datos!$T:$T,$A$14))/GU4)</f>
        <v>0.5</v>
      </c>
      <c r="GV14" s="78">
        <f>((COUNTIFS(Datos!$S:$S,"V1",Datos!$D:$D,GV3,Datos!$T:$T,$A$14)+COUNTIFS(Datos!$S:$S,"V2",Datos!$D:$D,GV3,Datos!$T:$T,$A$14))/GV4)</f>
        <v>0</v>
      </c>
      <c r="GW14" s="78">
        <f>((COUNTIFS(Datos!$S:$S,"V1",Datos!$D:$D,GW3,Datos!$T:$T,$A$14)+COUNTIFS(Datos!$S:$S,"V2",Datos!$D:$D,GW3,Datos!$T:$T,$A$14))/GW4)</f>
        <v>0</v>
      </c>
      <c r="GX14" s="78">
        <f>((COUNTIFS(Datos!$S:$S,"V1",Datos!$D:$D,GX3,Datos!$T:$T,$A$14)+COUNTIFS(Datos!$S:$S,"V2",Datos!$D:$D,GX3,Datos!$T:$T,$A$14))/GX4)</f>
        <v>0</v>
      </c>
      <c r="GY14" s="78">
        <f>((COUNTIFS(Datos!$S:$S,"V1",Datos!$D:$D,GY3,Datos!$T:$T,$A$14)+COUNTIFS(Datos!$S:$S,"V2",Datos!$D:$D,GY3,Datos!$T:$T,$A$14))/GY4)</f>
        <v>0</v>
      </c>
      <c r="GZ14" s="78">
        <f>((COUNTIFS(Datos!$S:$S,"V1",Datos!$D:$D,GZ3,Datos!$T:$T,$A$14)+COUNTIFS(Datos!$S:$S,"V2",Datos!$D:$D,GZ3,Datos!$T:$T,$A$14))/GZ4)</f>
        <v>0</v>
      </c>
      <c r="HA14" s="78">
        <f>((COUNTIFS(Datos!$S:$S,"V1",Datos!$D:$D,HA3,Datos!$T:$T,$A$14)+COUNTIFS(Datos!$S:$S,"V2",Datos!$D:$D,HA3,Datos!$T:$T,$A$14))/HA4)</f>
        <v>0</v>
      </c>
      <c r="HB14" s="78">
        <f>((COUNTIFS(Datos!$S:$S,"V1",Datos!$D:$D,HB3,Datos!$T:$T,$A$14)+COUNTIFS(Datos!$S:$S,"V2",Datos!$D:$D,HB3,Datos!$T:$T,$A$14))/HB4)</f>
        <v>0</v>
      </c>
      <c r="HC14" s="78">
        <f>((COUNTIFS(Datos!$S:$S,"V1",Datos!$D:$D,HC3,Datos!$T:$T,$A$14)+COUNTIFS(Datos!$S:$S,"V2",Datos!$D:$D,HC3,Datos!$T:$T,$A$14))/HC4)</f>
        <v>0</v>
      </c>
      <c r="HD14" s="78">
        <f>((COUNTIFS(Datos!$S:$S,"V1",Datos!$D:$D,HD3,Datos!$T:$T,$A$14)+COUNTIFS(Datos!$S:$S,"V2",Datos!$D:$D,HD3,Datos!$T:$T,$A$14))/HD4)</f>
        <v>0</v>
      </c>
      <c r="HE14" s="78"/>
      <c r="HF14" s="78"/>
      <c r="HG14" s="78"/>
      <c r="HH14" s="78"/>
      <c r="HI14" s="78"/>
      <c r="HJ14" s="78">
        <f>((COUNTIFS(Datos!$S:$S,"V1",Datos!$D:$D,HJ3,Datos!$T:$T,$A$14)+COUNTIFS(Datos!$S:$S,"V2",Datos!$D:$D,HJ3,Datos!$T:$T,$A$14))/HJ4)</f>
        <v>0</v>
      </c>
      <c r="HK14" s="78">
        <f>((COUNTIFS(Datos!$S:$S,"V1",Datos!$D:$D,HK3,Datos!$T:$T,$A$14)+COUNTIFS(Datos!$S:$S,"V2",Datos!$D:$D,HK3,Datos!$T:$T,$A$14))/HK4)</f>
        <v>0</v>
      </c>
      <c r="HL14" s="78"/>
      <c r="HM14" s="78">
        <f>((COUNTIFS(Datos!$S:$S,"V1",Datos!$D:$D,HM3,Datos!$T:$T,$A$14)+COUNTIFS(Datos!$S:$S,"V2",Datos!$D:$D,HM3,Datos!$T:$T,$A$14))/HM4)</f>
        <v>0</v>
      </c>
      <c r="HN14" s="78">
        <f>((COUNTIFS(Datos!$S:$S,"V1",Datos!$D:$D,HN3,Datos!$T:$T,$A$14)+COUNTIFS(Datos!$S:$S,"V2",Datos!$D:$D,HN3,Datos!$T:$T,$A$14))/HN4)</f>
        <v>0</v>
      </c>
      <c r="HO14" s="78">
        <f>((COUNTIFS(Datos!$S:$S,"V1",Datos!$D:$D,HO3,Datos!$T:$T,$A$14)+COUNTIFS(Datos!$S:$S,"V2",Datos!$D:$D,HO3,Datos!$T:$T,$A$14))/HO4)</f>
        <v>0</v>
      </c>
      <c r="HP14" s="78">
        <f>((COUNTIFS(Datos!$S:$S,"V1",Datos!$D:$D,HP3,Datos!$T:$T,$A$14)+COUNTIFS(Datos!$S:$S,"V2",Datos!$D:$D,HP3,Datos!$T:$T,$A$14))/HP4)</f>
        <v>0.5</v>
      </c>
      <c r="HQ14" s="78">
        <f>((COUNTIFS(Datos!$S:$S,"V1",Datos!$D:$D,HQ3,Datos!$T:$T,$A$14)+COUNTIFS(Datos!$S:$S,"V2",Datos!$D:$D,HQ3,Datos!$T:$T,$A$14))/HQ4)</f>
        <v>0</v>
      </c>
      <c r="HR14" s="78">
        <f>((COUNTIFS(Datos!$S:$S,"V1",Datos!$D:$D,HR3,Datos!$T:$T,$A$14)+COUNTIFS(Datos!$S:$S,"V2",Datos!$D:$D,HR3,Datos!$T:$T,$A$14))/HR4)</f>
        <v>0</v>
      </c>
      <c r="HS14" s="78">
        <f>((COUNTIFS(Datos!$S:$S,"V1",Datos!$D:$D,HS3,Datos!$T:$T,$A$14)+COUNTIFS(Datos!$S:$S,"V2",Datos!$D:$D,HS3,Datos!$T:$T,$A$14))/HS4)</f>
        <v>0.5</v>
      </c>
      <c r="HT14" s="78">
        <f>((COUNTIFS(Datos!$S:$S,"V1",Datos!$D:$D,HT3,Datos!$T:$T,$A$14)+COUNTIFS(Datos!$S:$S,"V2",Datos!$D:$D,HT3,Datos!$T:$T,$A$14))/HT4)</f>
        <v>0</v>
      </c>
      <c r="HU14" s="78">
        <f>((COUNTIFS(Datos!$S:$S,"V1",Datos!$D:$D,HU3,Datos!$T:$T,$A$14)+COUNTIFS(Datos!$S:$S,"V2",Datos!$D:$D,HU3,Datos!$T:$T,$A$14))/HU4)</f>
        <v>0</v>
      </c>
      <c r="HV14" s="78">
        <f>((COUNTIFS(Datos!$S:$S,"V1",Datos!$D:$D,HV3,Datos!$T:$T,$A$14)+COUNTIFS(Datos!$S:$S,"V2",Datos!$D:$D,HV3,Datos!$T:$T,$A$14))/HV4)</f>
        <v>0</v>
      </c>
      <c r="HW14" s="78">
        <f>((COUNTIFS(Datos!$S:$S,"V1",Datos!$D:$D,HW3,Datos!$T:$T,$A$14)+COUNTIFS(Datos!$S:$S,"V2",Datos!$D:$D,HW3,Datos!$T:$T,$A$14))/HW4)</f>
        <v>0</v>
      </c>
      <c r="HX14" s="78">
        <f>((COUNTIFS(Datos!$S:$S,"V1",Datos!$D:$D,HX3,Datos!$T:$T,$A$14)+COUNTIFS(Datos!$S:$S,"V2",Datos!$D:$D,HX3,Datos!$T:$T,$A$14))/HX4)</f>
        <v>0</v>
      </c>
      <c r="HY14" s="78"/>
      <c r="HZ14" s="78"/>
      <c r="IA14" s="78"/>
      <c r="IB14" s="78"/>
      <c r="IC14" s="78"/>
      <c r="ID14" s="78"/>
      <c r="IE14" s="78"/>
      <c r="IF14" s="78"/>
      <c r="IG14" s="78"/>
      <c r="IH14" s="78"/>
      <c r="II14" s="78"/>
      <c r="IJ14" s="78"/>
      <c r="IK14" s="78"/>
      <c r="IL14" s="78"/>
      <c r="IM14" s="78"/>
      <c r="IN14" s="78"/>
      <c r="IO14" s="78"/>
    </row>
    <row r="15" spans="1:249" s="12" customFormat="1" ht="16.5" customHeight="1" x14ac:dyDescent="0.25">
      <c r="A15" s="30" t="s">
        <v>48</v>
      </c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4"/>
      <c r="BQ15" s="32"/>
      <c r="BR15" s="31"/>
      <c r="BS15" s="31"/>
      <c r="BT15" s="31"/>
      <c r="BU15" s="33"/>
      <c r="BV15" s="31"/>
      <c r="CH15" s="80"/>
    </row>
    <row r="16" spans="1:249" s="12" customFormat="1" ht="16.5" customHeight="1" x14ac:dyDescent="0.25">
      <c r="A16" s="37" t="s">
        <v>42</v>
      </c>
      <c r="B16" s="82"/>
      <c r="C16" s="82"/>
      <c r="D16" s="77">
        <v>2.35</v>
      </c>
      <c r="E16" s="590">
        <v>2.1800000000000002</v>
      </c>
      <c r="F16" s="590">
        <v>2.1800000000000002</v>
      </c>
      <c r="G16" s="590">
        <v>2.0099999999999998</v>
      </c>
      <c r="H16" s="590">
        <v>2.0099999999999998</v>
      </c>
      <c r="I16" s="590">
        <v>1.84</v>
      </c>
      <c r="J16" s="590">
        <v>1.84</v>
      </c>
      <c r="K16" s="590">
        <v>1.67</v>
      </c>
      <c r="L16" s="590">
        <v>1.67</v>
      </c>
      <c r="M16" s="590">
        <v>1.5</v>
      </c>
      <c r="N16" s="590">
        <v>1.5</v>
      </c>
      <c r="O16" s="77"/>
      <c r="P16" s="77">
        <v>2.35</v>
      </c>
      <c r="Q16" s="77">
        <v>2.35</v>
      </c>
      <c r="R16" s="77">
        <v>2.35</v>
      </c>
      <c r="S16" s="77">
        <v>2.35</v>
      </c>
      <c r="T16" s="77">
        <v>2.35</v>
      </c>
      <c r="U16" s="77">
        <v>2.35</v>
      </c>
      <c r="V16" s="83">
        <v>2.35</v>
      </c>
      <c r="W16" s="83">
        <v>2.35</v>
      </c>
      <c r="X16" s="83">
        <v>2.35</v>
      </c>
      <c r="Y16" s="83">
        <v>2.1800000000000002</v>
      </c>
      <c r="Z16" s="83">
        <v>2.1800000000000002</v>
      </c>
      <c r="AA16" s="83">
        <v>2.1800000000000002</v>
      </c>
      <c r="AB16" s="83">
        <v>2.1800000000000002</v>
      </c>
      <c r="AC16" s="83">
        <v>2.1800000000000002</v>
      </c>
      <c r="AD16" s="83">
        <v>2.1800000000000002</v>
      </c>
      <c r="AE16" s="83">
        <v>2.1800000000000002</v>
      </c>
      <c r="AF16" s="83">
        <v>2.1800000000000002</v>
      </c>
      <c r="AG16" s="83">
        <v>2.0099999999999998</v>
      </c>
      <c r="AH16" s="83">
        <v>2.0099999999999998</v>
      </c>
      <c r="AI16" s="83">
        <v>2.0099999999999998</v>
      </c>
      <c r="AJ16" s="83">
        <v>2.0099999999999998</v>
      </c>
      <c r="AK16" s="83">
        <v>2.0099999999999998</v>
      </c>
      <c r="AL16" s="83">
        <v>2.0099999999999998</v>
      </c>
      <c r="AM16" s="83">
        <v>2.0099999999999998</v>
      </c>
      <c r="AN16" s="83">
        <v>2.0099999999999998</v>
      </c>
      <c r="AO16" s="83">
        <v>2.0099999999999998</v>
      </c>
      <c r="AP16" s="83">
        <v>1.84</v>
      </c>
      <c r="AQ16" s="83">
        <v>1.84</v>
      </c>
      <c r="AR16" s="83">
        <v>1.84</v>
      </c>
      <c r="AS16" s="83">
        <v>1.84</v>
      </c>
      <c r="AT16" s="83">
        <v>1.84</v>
      </c>
      <c r="AU16" s="83">
        <v>1.84</v>
      </c>
      <c r="AV16" s="83">
        <v>1.84</v>
      </c>
      <c r="AW16" s="83">
        <v>1.84</v>
      </c>
      <c r="AX16" s="83">
        <v>1.84</v>
      </c>
      <c r="AY16" s="83">
        <v>1.67</v>
      </c>
      <c r="AZ16" s="83">
        <v>1.67</v>
      </c>
      <c r="BA16" s="83">
        <v>1.67</v>
      </c>
      <c r="BB16" s="83">
        <v>1.67</v>
      </c>
      <c r="BC16" s="83">
        <v>1.67</v>
      </c>
      <c r="BD16" s="83">
        <v>1.67</v>
      </c>
      <c r="BE16" s="83">
        <v>1.67</v>
      </c>
      <c r="BF16" s="83">
        <v>1.67</v>
      </c>
      <c r="BG16" s="83">
        <v>1.67</v>
      </c>
      <c r="BH16" s="83">
        <v>1.5</v>
      </c>
      <c r="BI16" s="83">
        <v>1.5</v>
      </c>
      <c r="BJ16" s="83">
        <v>1.5</v>
      </c>
      <c r="BK16" s="83">
        <v>1.5</v>
      </c>
      <c r="BL16" s="83">
        <v>1.5</v>
      </c>
      <c r="BM16" s="83">
        <v>1.5</v>
      </c>
      <c r="BN16" s="83">
        <v>1.5</v>
      </c>
      <c r="BO16" s="83">
        <v>1.5</v>
      </c>
      <c r="BP16" s="84"/>
      <c r="BQ16" s="78">
        <v>2.35</v>
      </c>
      <c r="BR16" s="77">
        <v>2.35</v>
      </c>
      <c r="BS16" s="77">
        <v>2.35</v>
      </c>
      <c r="BT16" s="77">
        <v>2.35</v>
      </c>
      <c r="BU16" s="83">
        <v>2.35</v>
      </c>
      <c r="BV16" s="77">
        <v>2.35</v>
      </c>
      <c r="BW16" s="12">
        <v>2.35</v>
      </c>
      <c r="BX16" s="12">
        <v>2.35</v>
      </c>
      <c r="BY16" s="77">
        <v>2.35</v>
      </c>
      <c r="BZ16" s="12">
        <v>2.35</v>
      </c>
      <c r="CA16" s="12">
        <v>2.35</v>
      </c>
      <c r="CB16" s="12">
        <v>2.1800000000000002</v>
      </c>
      <c r="CC16" s="12">
        <v>2.1800000000000002</v>
      </c>
      <c r="CD16" s="12">
        <v>2.1800000000000002</v>
      </c>
      <c r="CE16" s="12">
        <v>2.1800000000000002</v>
      </c>
      <c r="CF16" s="12">
        <v>2.1800000000000002</v>
      </c>
      <c r="CG16" s="12">
        <v>2.1800000000000002</v>
      </c>
      <c r="CH16" s="12">
        <v>2.1800000000000002</v>
      </c>
      <c r="CI16" s="12">
        <v>2.1800000000000002</v>
      </c>
      <c r="CJ16" s="12">
        <v>2.1800000000000002</v>
      </c>
      <c r="CK16" s="12">
        <v>2.1800000000000002</v>
      </c>
      <c r="CL16" s="12">
        <v>2.1800000000000002</v>
      </c>
      <c r="CM16" s="12">
        <v>2.1800000000000002</v>
      </c>
      <c r="CN16" s="12">
        <v>2.1800000000000002</v>
      </c>
      <c r="CO16" s="12">
        <v>2.1800000000000002</v>
      </c>
      <c r="CP16" s="12">
        <v>2.1800000000000002</v>
      </c>
      <c r="CQ16" s="12">
        <v>2.1800000000000002</v>
      </c>
      <c r="CR16" s="12">
        <v>2.1800000000000002</v>
      </c>
      <c r="CS16" s="12">
        <v>2.1800000000000002</v>
      </c>
      <c r="CT16" s="12">
        <v>2.1800000000000002</v>
      </c>
      <c r="CU16" s="12">
        <v>2.1800000000000002</v>
      </c>
      <c r="CV16" s="12">
        <v>2.1800000000000002</v>
      </c>
      <c r="CW16" s="12">
        <v>2.1800000000000002</v>
      </c>
      <c r="CX16" s="12">
        <v>2.1800000000000002</v>
      </c>
      <c r="CY16" s="12">
        <v>2.1800000000000002</v>
      </c>
      <c r="CZ16" s="12">
        <v>2.1800000000000002</v>
      </c>
      <c r="DA16" s="12">
        <v>2.1800000000000002</v>
      </c>
      <c r="DB16" s="12">
        <v>2.1800000000000002</v>
      </c>
      <c r="DC16" s="12">
        <v>2.1800000000000002</v>
      </c>
      <c r="DD16" s="12">
        <v>2.1800000000000002</v>
      </c>
      <c r="DE16" s="12">
        <v>2.1800000000000002</v>
      </c>
      <c r="DF16" s="12">
        <v>2.0099999999999998</v>
      </c>
      <c r="DG16" s="12">
        <v>2.0099999999999998</v>
      </c>
      <c r="DH16" s="12">
        <v>2.0099999999999998</v>
      </c>
      <c r="DI16" s="12">
        <v>2.0099999999999998</v>
      </c>
      <c r="DJ16" s="12">
        <v>2.0099999999999998</v>
      </c>
      <c r="DK16" s="12">
        <v>2.0099999999999998</v>
      </c>
      <c r="DL16" s="12">
        <v>2.0099999999999998</v>
      </c>
      <c r="DM16" s="12">
        <v>2.0099999999999998</v>
      </c>
      <c r="DN16" s="12">
        <v>2.0099999999999998</v>
      </c>
      <c r="DO16" s="12">
        <v>2.0099999999999998</v>
      </c>
      <c r="DP16" s="12">
        <v>2.0099999999999998</v>
      </c>
      <c r="DQ16" s="12">
        <v>2.0099999999999998</v>
      </c>
      <c r="DR16" s="12">
        <v>2.0099999999999998</v>
      </c>
      <c r="DS16" s="12">
        <v>2.0099999999999998</v>
      </c>
      <c r="DT16" s="12">
        <v>2.0099999999999998</v>
      </c>
      <c r="DU16" s="12">
        <v>2.0099999999999998</v>
      </c>
      <c r="DV16" s="12">
        <v>2.0099999999999998</v>
      </c>
      <c r="DW16" s="12">
        <v>2.0099999999999998</v>
      </c>
      <c r="DX16" s="12">
        <v>2.0099999999999998</v>
      </c>
      <c r="DY16" s="12">
        <v>2.0099999999999998</v>
      </c>
      <c r="DZ16" s="12">
        <v>2.0099999999999998</v>
      </c>
      <c r="EA16" s="12">
        <v>2.0099999999999998</v>
      </c>
      <c r="EB16" s="12">
        <v>2.0099999999999998</v>
      </c>
      <c r="EC16" s="12">
        <v>2.0099999999999998</v>
      </c>
      <c r="ED16" s="12">
        <v>2.0099999999999998</v>
      </c>
      <c r="EE16" s="12">
        <v>1.84</v>
      </c>
      <c r="EF16" s="12">
        <v>1.84</v>
      </c>
      <c r="EG16" s="12">
        <v>1.84</v>
      </c>
      <c r="EH16" s="12">
        <v>1.84</v>
      </c>
      <c r="EI16" s="12">
        <v>1.84</v>
      </c>
      <c r="EJ16" s="12">
        <v>1.84</v>
      </c>
      <c r="EK16" s="12">
        <v>1.84</v>
      </c>
      <c r="EL16" s="12">
        <v>1.84</v>
      </c>
      <c r="EM16" s="12">
        <v>1.84</v>
      </c>
      <c r="EN16" s="12">
        <v>1.84</v>
      </c>
      <c r="EO16" s="12">
        <v>1.84</v>
      </c>
      <c r="EP16" s="12">
        <v>1.84</v>
      </c>
      <c r="EQ16" s="12">
        <v>1.84</v>
      </c>
      <c r="ER16" s="12">
        <v>1.84</v>
      </c>
      <c r="ES16" s="12">
        <v>1.84</v>
      </c>
      <c r="ET16" s="12">
        <v>1.84</v>
      </c>
      <c r="EU16" s="12">
        <v>1.84</v>
      </c>
      <c r="EV16" s="12">
        <v>1.84</v>
      </c>
      <c r="EW16" s="12">
        <v>1.84</v>
      </c>
      <c r="EX16" s="12">
        <v>1.84</v>
      </c>
      <c r="EY16" s="12">
        <v>1.84</v>
      </c>
      <c r="EZ16" s="12">
        <v>1.84</v>
      </c>
      <c r="FA16" s="12">
        <v>1.84</v>
      </c>
      <c r="FB16" s="12">
        <v>1.84</v>
      </c>
      <c r="FC16" s="12">
        <v>1.84</v>
      </c>
      <c r="FD16" s="12">
        <v>1.84</v>
      </c>
      <c r="FE16" s="12">
        <v>1.84</v>
      </c>
      <c r="FF16" s="12">
        <v>1.84</v>
      </c>
      <c r="FG16" s="12">
        <v>1.84</v>
      </c>
      <c r="FH16" s="12">
        <v>1.84</v>
      </c>
      <c r="FI16" s="12">
        <v>1.67</v>
      </c>
      <c r="FJ16" s="12">
        <v>1.67</v>
      </c>
      <c r="FK16" s="12">
        <v>1.67</v>
      </c>
      <c r="FL16" s="12">
        <v>1.67</v>
      </c>
      <c r="FM16" s="12">
        <v>1.67</v>
      </c>
      <c r="FN16" s="12">
        <v>1.67</v>
      </c>
      <c r="FO16" s="12">
        <v>1.67</v>
      </c>
      <c r="FP16" s="12">
        <v>1.67</v>
      </c>
      <c r="FQ16" s="12">
        <v>1.67</v>
      </c>
      <c r="FR16" s="12">
        <v>1.67</v>
      </c>
      <c r="FS16" s="12">
        <v>1.67</v>
      </c>
      <c r="FT16" s="12">
        <v>1.67</v>
      </c>
      <c r="FU16" s="12">
        <v>1.67</v>
      </c>
      <c r="FV16" s="12">
        <v>1.67</v>
      </c>
      <c r="FW16" s="12">
        <v>1.67</v>
      </c>
      <c r="FX16" s="12">
        <v>1.67</v>
      </c>
      <c r="FY16" s="12">
        <v>1.67</v>
      </c>
      <c r="FZ16" s="12">
        <v>1.67</v>
      </c>
      <c r="GA16" s="12">
        <v>1.67</v>
      </c>
      <c r="GB16" s="12">
        <v>1.67</v>
      </c>
      <c r="GC16" s="12">
        <v>1.67</v>
      </c>
      <c r="GD16" s="12">
        <v>1.67</v>
      </c>
      <c r="GE16" s="12">
        <v>1.67</v>
      </c>
      <c r="GF16" s="12">
        <v>1.67</v>
      </c>
      <c r="GG16" s="12">
        <v>1.67</v>
      </c>
      <c r="GH16" s="12">
        <v>1.67</v>
      </c>
      <c r="GI16" s="12">
        <v>1.67</v>
      </c>
      <c r="GJ16" s="12">
        <v>1.67</v>
      </c>
      <c r="GK16" s="12">
        <v>1.67</v>
      </c>
      <c r="GL16" s="12">
        <v>1.67</v>
      </c>
      <c r="GM16" s="12">
        <v>1.67</v>
      </c>
      <c r="GN16" s="12">
        <v>1.67</v>
      </c>
      <c r="GO16" s="12">
        <v>1.67</v>
      </c>
      <c r="GP16" s="12">
        <v>1.67</v>
      </c>
      <c r="GQ16" s="12">
        <v>1.67</v>
      </c>
      <c r="GR16" s="12">
        <v>1.67</v>
      </c>
      <c r="GS16" s="12">
        <v>1.67</v>
      </c>
      <c r="GT16" s="12">
        <v>1.67</v>
      </c>
      <c r="GU16" s="12">
        <v>1.67</v>
      </c>
      <c r="GV16" s="12">
        <v>1.67</v>
      </c>
      <c r="GW16" s="12">
        <v>1.67</v>
      </c>
      <c r="GX16" s="12">
        <v>1.67</v>
      </c>
      <c r="GY16" s="12">
        <v>1.67</v>
      </c>
      <c r="GZ16" s="12">
        <v>1.67</v>
      </c>
      <c r="HA16" s="12">
        <v>1.67</v>
      </c>
      <c r="HB16" s="12">
        <v>1.5</v>
      </c>
      <c r="HC16" s="12">
        <v>1.5</v>
      </c>
      <c r="HD16" s="12">
        <v>1.5</v>
      </c>
      <c r="HE16" s="12">
        <v>1.5</v>
      </c>
      <c r="HF16" s="12">
        <v>1.5</v>
      </c>
      <c r="HG16" s="12">
        <v>1.5</v>
      </c>
      <c r="HH16" s="12">
        <v>1.5</v>
      </c>
      <c r="HI16" s="12">
        <v>1.5</v>
      </c>
      <c r="HJ16" s="12">
        <v>1.5</v>
      </c>
      <c r="HK16" s="12">
        <v>1.5</v>
      </c>
      <c r="HL16" s="12">
        <v>1.5</v>
      </c>
      <c r="HM16" s="12">
        <v>1.5</v>
      </c>
      <c r="HN16" s="12">
        <v>1.5</v>
      </c>
      <c r="HO16" s="12">
        <v>1.5</v>
      </c>
      <c r="HP16" s="12">
        <v>1.5</v>
      </c>
      <c r="HQ16" s="12">
        <v>1.5</v>
      </c>
      <c r="HR16" s="12">
        <v>1.5</v>
      </c>
      <c r="HS16" s="12">
        <v>1.5</v>
      </c>
      <c r="HT16" s="12">
        <v>1.5</v>
      </c>
      <c r="HU16" s="12">
        <v>1.5</v>
      </c>
      <c r="HV16" s="12">
        <v>1.5</v>
      </c>
      <c r="HW16" s="12">
        <v>1.5</v>
      </c>
      <c r="HX16" s="12">
        <v>1.5</v>
      </c>
      <c r="HY16" s="12">
        <v>1.5</v>
      </c>
      <c r="HZ16" s="12">
        <v>1.5</v>
      </c>
      <c r="IA16" s="12">
        <v>1.5</v>
      </c>
      <c r="IB16" s="12">
        <v>1.5</v>
      </c>
      <c r="IC16" s="12">
        <v>1.5</v>
      </c>
      <c r="ID16" s="12">
        <v>1.5</v>
      </c>
      <c r="IE16" s="12">
        <v>1.5</v>
      </c>
      <c r="IF16" s="12">
        <v>1.5</v>
      </c>
      <c r="IG16" s="12">
        <v>1.5</v>
      </c>
      <c r="IH16" s="12">
        <v>1.5</v>
      </c>
      <c r="II16" s="12">
        <v>1.5</v>
      </c>
      <c r="IJ16" s="12">
        <v>1.5</v>
      </c>
      <c r="IK16" s="12">
        <v>1.5</v>
      </c>
      <c r="IL16" s="12">
        <v>1.5</v>
      </c>
      <c r="IM16" s="12">
        <v>1.5</v>
      </c>
      <c r="IN16" s="12">
        <v>1.5</v>
      </c>
      <c r="IO16" s="12">
        <v>1.5</v>
      </c>
    </row>
    <row r="17" spans="1:249" s="12" customFormat="1" ht="16.5" customHeight="1" x14ac:dyDescent="0.25">
      <c r="A17" s="37" t="s">
        <v>43</v>
      </c>
      <c r="B17" s="82"/>
      <c r="C17" s="82"/>
      <c r="D17" s="77">
        <f>D16*0.43</f>
        <v>1.0105</v>
      </c>
      <c r="E17" s="77">
        <f t="shared" ref="E17:N17" si="0">E16*0.43</f>
        <v>0.93740000000000001</v>
      </c>
      <c r="F17" s="77">
        <f t="shared" si="0"/>
        <v>0.93740000000000001</v>
      </c>
      <c r="G17" s="77">
        <f t="shared" si="0"/>
        <v>0.86429999999999985</v>
      </c>
      <c r="H17" s="77">
        <f t="shared" si="0"/>
        <v>0.86429999999999985</v>
      </c>
      <c r="I17" s="77">
        <f t="shared" si="0"/>
        <v>0.79120000000000001</v>
      </c>
      <c r="J17" s="77">
        <f t="shared" si="0"/>
        <v>0.79120000000000001</v>
      </c>
      <c r="K17" s="77">
        <f t="shared" si="0"/>
        <v>0.71809999999999996</v>
      </c>
      <c r="L17" s="77">
        <f t="shared" si="0"/>
        <v>0.71809999999999996</v>
      </c>
      <c r="M17" s="77">
        <f t="shared" si="0"/>
        <v>0.64500000000000002</v>
      </c>
      <c r="N17" s="77">
        <f t="shared" si="0"/>
        <v>0.64500000000000002</v>
      </c>
      <c r="O17" s="77"/>
      <c r="P17" s="77">
        <f t="shared" ref="P17:BO17" si="1">P16*0.43</f>
        <v>1.0105</v>
      </c>
      <c r="Q17" s="77">
        <f t="shared" si="1"/>
        <v>1.0105</v>
      </c>
      <c r="R17" s="77">
        <f t="shared" si="1"/>
        <v>1.0105</v>
      </c>
      <c r="S17" s="77">
        <f t="shared" si="1"/>
        <v>1.0105</v>
      </c>
      <c r="T17" s="77">
        <f t="shared" si="1"/>
        <v>1.0105</v>
      </c>
      <c r="U17" s="77">
        <f t="shared" si="1"/>
        <v>1.0105</v>
      </c>
      <c r="V17" s="77">
        <f t="shared" si="1"/>
        <v>1.0105</v>
      </c>
      <c r="W17" s="77">
        <f t="shared" si="1"/>
        <v>1.0105</v>
      </c>
      <c r="X17" s="77">
        <f t="shared" si="1"/>
        <v>1.0105</v>
      </c>
      <c r="Y17" s="77">
        <f t="shared" si="1"/>
        <v>0.93740000000000001</v>
      </c>
      <c r="Z17" s="77">
        <f t="shared" si="1"/>
        <v>0.93740000000000001</v>
      </c>
      <c r="AA17" s="77">
        <f t="shared" si="1"/>
        <v>0.93740000000000001</v>
      </c>
      <c r="AB17" s="77">
        <f t="shared" si="1"/>
        <v>0.93740000000000001</v>
      </c>
      <c r="AC17" s="77">
        <f t="shared" si="1"/>
        <v>0.93740000000000001</v>
      </c>
      <c r="AD17" s="77">
        <f t="shared" si="1"/>
        <v>0.93740000000000001</v>
      </c>
      <c r="AE17" s="77">
        <f t="shared" si="1"/>
        <v>0.93740000000000001</v>
      </c>
      <c r="AF17" s="77">
        <f t="shared" si="1"/>
        <v>0.93740000000000001</v>
      </c>
      <c r="AG17" s="77">
        <f t="shared" si="1"/>
        <v>0.86429999999999985</v>
      </c>
      <c r="AH17" s="77">
        <f t="shared" si="1"/>
        <v>0.86429999999999985</v>
      </c>
      <c r="AI17" s="77">
        <f t="shared" si="1"/>
        <v>0.86429999999999985</v>
      </c>
      <c r="AJ17" s="77">
        <f t="shared" si="1"/>
        <v>0.86429999999999985</v>
      </c>
      <c r="AK17" s="77">
        <f t="shared" si="1"/>
        <v>0.86429999999999985</v>
      </c>
      <c r="AL17" s="77">
        <f t="shared" si="1"/>
        <v>0.86429999999999985</v>
      </c>
      <c r="AM17" s="77">
        <f t="shared" si="1"/>
        <v>0.86429999999999985</v>
      </c>
      <c r="AN17" s="77">
        <f t="shared" si="1"/>
        <v>0.86429999999999985</v>
      </c>
      <c r="AO17" s="77">
        <f t="shared" si="1"/>
        <v>0.86429999999999985</v>
      </c>
      <c r="AP17" s="77">
        <f t="shared" si="1"/>
        <v>0.79120000000000001</v>
      </c>
      <c r="AQ17" s="77">
        <f t="shared" si="1"/>
        <v>0.79120000000000001</v>
      </c>
      <c r="AR17" s="77">
        <f t="shared" si="1"/>
        <v>0.79120000000000001</v>
      </c>
      <c r="AS17" s="77">
        <f t="shared" si="1"/>
        <v>0.79120000000000001</v>
      </c>
      <c r="AT17" s="77">
        <f t="shared" si="1"/>
        <v>0.79120000000000001</v>
      </c>
      <c r="AU17" s="77">
        <f t="shared" si="1"/>
        <v>0.79120000000000001</v>
      </c>
      <c r="AV17" s="77">
        <f t="shared" si="1"/>
        <v>0.79120000000000001</v>
      </c>
      <c r="AW17" s="77">
        <f t="shared" si="1"/>
        <v>0.79120000000000001</v>
      </c>
      <c r="AX17" s="77">
        <f t="shared" si="1"/>
        <v>0.79120000000000001</v>
      </c>
      <c r="AY17" s="77">
        <f t="shared" si="1"/>
        <v>0.71809999999999996</v>
      </c>
      <c r="AZ17" s="77">
        <f t="shared" si="1"/>
        <v>0.71809999999999996</v>
      </c>
      <c r="BA17" s="77">
        <f t="shared" si="1"/>
        <v>0.71809999999999996</v>
      </c>
      <c r="BB17" s="77">
        <f t="shared" si="1"/>
        <v>0.71809999999999996</v>
      </c>
      <c r="BC17" s="77">
        <f t="shared" si="1"/>
        <v>0.71809999999999996</v>
      </c>
      <c r="BD17" s="77">
        <f t="shared" si="1"/>
        <v>0.71809999999999996</v>
      </c>
      <c r="BE17" s="77">
        <f t="shared" si="1"/>
        <v>0.71809999999999996</v>
      </c>
      <c r="BF17" s="77">
        <f t="shared" si="1"/>
        <v>0.71809999999999996</v>
      </c>
      <c r="BG17" s="77">
        <f t="shared" si="1"/>
        <v>0.71809999999999996</v>
      </c>
      <c r="BH17" s="77">
        <f t="shared" si="1"/>
        <v>0.64500000000000002</v>
      </c>
      <c r="BI17" s="77">
        <f t="shared" si="1"/>
        <v>0.64500000000000002</v>
      </c>
      <c r="BJ17" s="77">
        <f t="shared" si="1"/>
        <v>0.64500000000000002</v>
      </c>
      <c r="BK17" s="77">
        <f t="shared" si="1"/>
        <v>0.64500000000000002</v>
      </c>
      <c r="BL17" s="77">
        <f t="shared" si="1"/>
        <v>0.64500000000000002</v>
      </c>
      <c r="BM17" s="77">
        <f t="shared" si="1"/>
        <v>0.64500000000000002</v>
      </c>
      <c r="BN17" s="77">
        <f t="shared" si="1"/>
        <v>0.64500000000000002</v>
      </c>
      <c r="BO17" s="77">
        <f t="shared" si="1"/>
        <v>0.64500000000000002</v>
      </c>
      <c r="BP17" s="84"/>
      <c r="BQ17" s="78"/>
      <c r="BR17" s="77"/>
      <c r="BS17" s="77"/>
      <c r="BT17" s="77"/>
      <c r="BU17" s="83"/>
      <c r="BV17" s="77"/>
      <c r="BW17" s="85"/>
    </row>
    <row r="18" spans="1:249" s="12" customFormat="1" ht="16.5" customHeight="1" x14ac:dyDescent="0.25">
      <c r="A18" s="37" t="s">
        <v>44</v>
      </c>
      <c r="B18" s="82"/>
      <c r="C18" s="82"/>
      <c r="D18" s="77">
        <f>D16*0.15</f>
        <v>0.35249999999999998</v>
      </c>
      <c r="E18" s="77">
        <f t="shared" ref="E18:N18" si="2">E16*0.15</f>
        <v>0.32700000000000001</v>
      </c>
      <c r="F18" s="77">
        <f t="shared" si="2"/>
        <v>0.32700000000000001</v>
      </c>
      <c r="G18" s="77">
        <f t="shared" si="2"/>
        <v>0.30149999999999993</v>
      </c>
      <c r="H18" s="77">
        <f t="shared" si="2"/>
        <v>0.30149999999999993</v>
      </c>
      <c r="I18" s="77">
        <f t="shared" si="2"/>
        <v>0.27600000000000002</v>
      </c>
      <c r="J18" s="77">
        <f t="shared" si="2"/>
        <v>0.27600000000000002</v>
      </c>
      <c r="K18" s="77">
        <f t="shared" si="2"/>
        <v>0.2505</v>
      </c>
      <c r="L18" s="77">
        <f t="shared" si="2"/>
        <v>0.2505</v>
      </c>
      <c r="M18" s="77">
        <f t="shared" si="2"/>
        <v>0.22499999999999998</v>
      </c>
      <c r="N18" s="77">
        <f t="shared" si="2"/>
        <v>0.22499999999999998</v>
      </c>
      <c r="O18" s="77"/>
      <c r="P18" s="77">
        <f t="shared" ref="P18:BO18" si="3">P16*0.15</f>
        <v>0.35249999999999998</v>
      </c>
      <c r="Q18" s="77">
        <f t="shared" si="3"/>
        <v>0.35249999999999998</v>
      </c>
      <c r="R18" s="77">
        <f t="shared" si="3"/>
        <v>0.35249999999999998</v>
      </c>
      <c r="S18" s="77">
        <f t="shared" si="3"/>
        <v>0.35249999999999998</v>
      </c>
      <c r="T18" s="77">
        <f t="shared" si="3"/>
        <v>0.35249999999999998</v>
      </c>
      <c r="U18" s="77">
        <f t="shared" si="3"/>
        <v>0.35249999999999998</v>
      </c>
      <c r="V18" s="77">
        <f t="shared" si="3"/>
        <v>0.35249999999999998</v>
      </c>
      <c r="W18" s="77">
        <f t="shared" si="3"/>
        <v>0.35249999999999998</v>
      </c>
      <c r="X18" s="77">
        <f t="shared" si="3"/>
        <v>0.35249999999999998</v>
      </c>
      <c r="Y18" s="77">
        <f t="shared" si="3"/>
        <v>0.32700000000000001</v>
      </c>
      <c r="Z18" s="77">
        <f t="shared" si="3"/>
        <v>0.32700000000000001</v>
      </c>
      <c r="AA18" s="77">
        <f t="shared" si="3"/>
        <v>0.32700000000000001</v>
      </c>
      <c r="AB18" s="77">
        <f t="shared" si="3"/>
        <v>0.32700000000000001</v>
      </c>
      <c r="AC18" s="77">
        <f t="shared" si="3"/>
        <v>0.32700000000000001</v>
      </c>
      <c r="AD18" s="77">
        <f t="shared" si="3"/>
        <v>0.32700000000000001</v>
      </c>
      <c r="AE18" s="77">
        <f t="shared" si="3"/>
        <v>0.32700000000000001</v>
      </c>
      <c r="AF18" s="77">
        <f t="shared" si="3"/>
        <v>0.32700000000000001</v>
      </c>
      <c r="AG18" s="77">
        <f t="shared" si="3"/>
        <v>0.30149999999999993</v>
      </c>
      <c r="AH18" s="77">
        <f t="shared" si="3"/>
        <v>0.30149999999999993</v>
      </c>
      <c r="AI18" s="77">
        <f t="shared" si="3"/>
        <v>0.30149999999999993</v>
      </c>
      <c r="AJ18" s="77">
        <f t="shared" si="3"/>
        <v>0.30149999999999993</v>
      </c>
      <c r="AK18" s="77">
        <f t="shared" si="3"/>
        <v>0.30149999999999993</v>
      </c>
      <c r="AL18" s="77">
        <f t="shared" si="3"/>
        <v>0.30149999999999993</v>
      </c>
      <c r="AM18" s="77">
        <f t="shared" si="3"/>
        <v>0.30149999999999993</v>
      </c>
      <c r="AN18" s="77">
        <f t="shared" si="3"/>
        <v>0.30149999999999993</v>
      </c>
      <c r="AO18" s="77">
        <f t="shared" si="3"/>
        <v>0.30149999999999993</v>
      </c>
      <c r="AP18" s="77">
        <f t="shared" si="3"/>
        <v>0.27600000000000002</v>
      </c>
      <c r="AQ18" s="77">
        <f t="shared" si="3"/>
        <v>0.27600000000000002</v>
      </c>
      <c r="AR18" s="77">
        <f t="shared" si="3"/>
        <v>0.27600000000000002</v>
      </c>
      <c r="AS18" s="77">
        <f t="shared" si="3"/>
        <v>0.27600000000000002</v>
      </c>
      <c r="AT18" s="77">
        <f t="shared" si="3"/>
        <v>0.27600000000000002</v>
      </c>
      <c r="AU18" s="77">
        <f t="shared" si="3"/>
        <v>0.27600000000000002</v>
      </c>
      <c r="AV18" s="77">
        <f t="shared" si="3"/>
        <v>0.27600000000000002</v>
      </c>
      <c r="AW18" s="77">
        <f t="shared" si="3"/>
        <v>0.27600000000000002</v>
      </c>
      <c r="AX18" s="77">
        <f t="shared" si="3"/>
        <v>0.27600000000000002</v>
      </c>
      <c r="AY18" s="77">
        <f t="shared" si="3"/>
        <v>0.2505</v>
      </c>
      <c r="AZ18" s="77">
        <f t="shared" si="3"/>
        <v>0.2505</v>
      </c>
      <c r="BA18" s="77">
        <f t="shared" si="3"/>
        <v>0.2505</v>
      </c>
      <c r="BB18" s="77">
        <f t="shared" si="3"/>
        <v>0.2505</v>
      </c>
      <c r="BC18" s="77">
        <f t="shared" si="3"/>
        <v>0.2505</v>
      </c>
      <c r="BD18" s="77">
        <f t="shared" si="3"/>
        <v>0.2505</v>
      </c>
      <c r="BE18" s="77">
        <f t="shared" si="3"/>
        <v>0.2505</v>
      </c>
      <c r="BF18" s="77">
        <f t="shared" si="3"/>
        <v>0.2505</v>
      </c>
      <c r="BG18" s="77">
        <f t="shared" si="3"/>
        <v>0.2505</v>
      </c>
      <c r="BH18" s="77">
        <f t="shared" si="3"/>
        <v>0.22499999999999998</v>
      </c>
      <c r="BI18" s="77">
        <f t="shared" si="3"/>
        <v>0.22499999999999998</v>
      </c>
      <c r="BJ18" s="77">
        <f t="shared" si="3"/>
        <v>0.22499999999999998</v>
      </c>
      <c r="BK18" s="77">
        <f t="shared" si="3"/>
        <v>0.22499999999999998</v>
      </c>
      <c r="BL18" s="77">
        <f t="shared" si="3"/>
        <v>0.22499999999999998</v>
      </c>
      <c r="BM18" s="77">
        <f t="shared" si="3"/>
        <v>0.22499999999999998</v>
      </c>
      <c r="BN18" s="77">
        <f t="shared" si="3"/>
        <v>0.22499999999999998</v>
      </c>
      <c r="BO18" s="77">
        <f t="shared" si="3"/>
        <v>0.22499999999999998</v>
      </c>
      <c r="BP18" s="84"/>
      <c r="BQ18" s="78"/>
      <c r="BR18" s="77"/>
      <c r="BS18" s="77"/>
      <c r="BT18" s="77"/>
      <c r="BU18" s="83"/>
      <c r="BV18" s="77"/>
      <c r="BW18" s="85"/>
    </row>
    <row r="19" spans="1:249" s="12" customFormat="1" ht="16.5" customHeight="1" x14ac:dyDescent="0.25">
      <c r="A19" s="37" t="s">
        <v>45</v>
      </c>
      <c r="B19" s="82"/>
      <c r="C19" s="82"/>
      <c r="D19" s="77">
        <f>D16*0.15</f>
        <v>0.35249999999999998</v>
      </c>
      <c r="E19" s="77">
        <f t="shared" ref="E19:N19" si="4">E16*0.15</f>
        <v>0.32700000000000001</v>
      </c>
      <c r="F19" s="77">
        <f t="shared" si="4"/>
        <v>0.32700000000000001</v>
      </c>
      <c r="G19" s="77">
        <f t="shared" si="4"/>
        <v>0.30149999999999993</v>
      </c>
      <c r="H19" s="77">
        <f t="shared" si="4"/>
        <v>0.30149999999999993</v>
      </c>
      <c r="I19" s="77">
        <f t="shared" si="4"/>
        <v>0.27600000000000002</v>
      </c>
      <c r="J19" s="77">
        <f t="shared" si="4"/>
        <v>0.27600000000000002</v>
      </c>
      <c r="K19" s="77">
        <f t="shared" si="4"/>
        <v>0.2505</v>
      </c>
      <c r="L19" s="77">
        <f t="shared" si="4"/>
        <v>0.2505</v>
      </c>
      <c r="M19" s="77">
        <f t="shared" si="4"/>
        <v>0.22499999999999998</v>
      </c>
      <c r="N19" s="77">
        <f t="shared" si="4"/>
        <v>0.22499999999999998</v>
      </c>
      <c r="O19" s="77"/>
      <c r="P19" s="77">
        <f t="shared" ref="P19:BO19" si="5">P16*0.15</f>
        <v>0.35249999999999998</v>
      </c>
      <c r="Q19" s="77">
        <f t="shared" si="5"/>
        <v>0.35249999999999998</v>
      </c>
      <c r="R19" s="77">
        <f t="shared" si="5"/>
        <v>0.35249999999999998</v>
      </c>
      <c r="S19" s="77">
        <f t="shared" si="5"/>
        <v>0.35249999999999998</v>
      </c>
      <c r="T19" s="77">
        <f t="shared" si="5"/>
        <v>0.35249999999999998</v>
      </c>
      <c r="U19" s="77">
        <f t="shared" si="5"/>
        <v>0.35249999999999998</v>
      </c>
      <c r="V19" s="77">
        <f t="shared" si="5"/>
        <v>0.35249999999999998</v>
      </c>
      <c r="W19" s="77">
        <f t="shared" si="5"/>
        <v>0.35249999999999998</v>
      </c>
      <c r="X19" s="77">
        <f t="shared" si="5"/>
        <v>0.35249999999999998</v>
      </c>
      <c r="Y19" s="77">
        <f t="shared" si="5"/>
        <v>0.32700000000000001</v>
      </c>
      <c r="Z19" s="77">
        <f t="shared" si="5"/>
        <v>0.32700000000000001</v>
      </c>
      <c r="AA19" s="77">
        <f t="shared" si="5"/>
        <v>0.32700000000000001</v>
      </c>
      <c r="AB19" s="77">
        <f t="shared" si="5"/>
        <v>0.32700000000000001</v>
      </c>
      <c r="AC19" s="77">
        <f t="shared" si="5"/>
        <v>0.32700000000000001</v>
      </c>
      <c r="AD19" s="77">
        <f t="shared" si="5"/>
        <v>0.32700000000000001</v>
      </c>
      <c r="AE19" s="77">
        <f t="shared" si="5"/>
        <v>0.32700000000000001</v>
      </c>
      <c r="AF19" s="77">
        <f t="shared" si="5"/>
        <v>0.32700000000000001</v>
      </c>
      <c r="AG19" s="77">
        <f t="shared" si="5"/>
        <v>0.30149999999999993</v>
      </c>
      <c r="AH19" s="77">
        <f t="shared" si="5"/>
        <v>0.30149999999999993</v>
      </c>
      <c r="AI19" s="77">
        <f t="shared" si="5"/>
        <v>0.30149999999999993</v>
      </c>
      <c r="AJ19" s="77">
        <f t="shared" si="5"/>
        <v>0.30149999999999993</v>
      </c>
      <c r="AK19" s="77">
        <f t="shared" si="5"/>
        <v>0.30149999999999993</v>
      </c>
      <c r="AL19" s="77">
        <f t="shared" si="5"/>
        <v>0.30149999999999993</v>
      </c>
      <c r="AM19" s="77">
        <f t="shared" si="5"/>
        <v>0.30149999999999993</v>
      </c>
      <c r="AN19" s="77">
        <f t="shared" si="5"/>
        <v>0.30149999999999993</v>
      </c>
      <c r="AO19" s="77">
        <f t="shared" si="5"/>
        <v>0.30149999999999993</v>
      </c>
      <c r="AP19" s="77">
        <f t="shared" si="5"/>
        <v>0.27600000000000002</v>
      </c>
      <c r="AQ19" s="77">
        <f t="shared" si="5"/>
        <v>0.27600000000000002</v>
      </c>
      <c r="AR19" s="77">
        <f t="shared" si="5"/>
        <v>0.27600000000000002</v>
      </c>
      <c r="AS19" s="77">
        <f t="shared" si="5"/>
        <v>0.27600000000000002</v>
      </c>
      <c r="AT19" s="77">
        <f t="shared" si="5"/>
        <v>0.27600000000000002</v>
      </c>
      <c r="AU19" s="77">
        <f t="shared" si="5"/>
        <v>0.27600000000000002</v>
      </c>
      <c r="AV19" s="77">
        <f t="shared" si="5"/>
        <v>0.27600000000000002</v>
      </c>
      <c r="AW19" s="77">
        <f t="shared" si="5"/>
        <v>0.27600000000000002</v>
      </c>
      <c r="AX19" s="77">
        <f t="shared" si="5"/>
        <v>0.27600000000000002</v>
      </c>
      <c r="AY19" s="77">
        <f t="shared" si="5"/>
        <v>0.2505</v>
      </c>
      <c r="AZ19" s="77">
        <f t="shared" si="5"/>
        <v>0.2505</v>
      </c>
      <c r="BA19" s="77">
        <f t="shared" si="5"/>
        <v>0.2505</v>
      </c>
      <c r="BB19" s="77">
        <f t="shared" si="5"/>
        <v>0.2505</v>
      </c>
      <c r="BC19" s="77">
        <f t="shared" si="5"/>
        <v>0.2505</v>
      </c>
      <c r="BD19" s="77">
        <f t="shared" si="5"/>
        <v>0.2505</v>
      </c>
      <c r="BE19" s="77">
        <f t="shared" si="5"/>
        <v>0.2505</v>
      </c>
      <c r="BF19" s="77">
        <f t="shared" si="5"/>
        <v>0.2505</v>
      </c>
      <c r="BG19" s="77">
        <f t="shared" si="5"/>
        <v>0.2505</v>
      </c>
      <c r="BH19" s="77">
        <f t="shared" si="5"/>
        <v>0.22499999999999998</v>
      </c>
      <c r="BI19" s="77">
        <f t="shared" si="5"/>
        <v>0.22499999999999998</v>
      </c>
      <c r="BJ19" s="77">
        <f t="shared" si="5"/>
        <v>0.22499999999999998</v>
      </c>
      <c r="BK19" s="77">
        <f t="shared" si="5"/>
        <v>0.22499999999999998</v>
      </c>
      <c r="BL19" s="77">
        <f t="shared" si="5"/>
        <v>0.22499999999999998</v>
      </c>
      <c r="BM19" s="77">
        <f t="shared" si="5"/>
        <v>0.22499999999999998</v>
      </c>
      <c r="BN19" s="77">
        <f t="shared" si="5"/>
        <v>0.22499999999999998</v>
      </c>
      <c r="BO19" s="77">
        <f t="shared" si="5"/>
        <v>0.22499999999999998</v>
      </c>
      <c r="BP19" s="84"/>
      <c r="BQ19" s="78"/>
      <c r="BR19" s="77"/>
      <c r="BS19" s="77"/>
      <c r="BT19" s="77"/>
      <c r="BU19" s="83"/>
      <c r="BV19" s="77"/>
      <c r="BW19" s="85"/>
    </row>
    <row r="20" spans="1:249" s="12" customFormat="1" ht="16.5" customHeight="1" x14ac:dyDescent="0.25">
      <c r="A20" s="37" t="s">
        <v>31</v>
      </c>
      <c r="B20" s="82"/>
      <c r="C20" s="82"/>
      <c r="D20" s="77">
        <f>D16*0.14</f>
        <v>0.32900000000000007</v>
      </c>
      <c r="E20" s="77">
        <f t="shared" ref="E20:N20" si="6">E16*0.14</f>
        <v>0.30520000000000003</v>
      </c>
      <c r="F20" s="77">
        <f t="shared" si="6"/>
        <v>0.30520000000000003</v>
      </c>
      <c r="G20" s="77">
        <f t="shared" si="6"/>
        <v>0.28139999999999998</v>
      </c>
      <c r="H20" s="77">
        <f t="shared" si="6"/>
        <v>0.28139999999999998</v>
      </c>
      <c r="I20" s="77">
        <f t="shared" si="6"/>
        <v>0.25760000000000005</v>
      </c>
      <c r="J20" s="77">
        <f t="shared" si="6"/>
        <v>0.25760000000000005</v>
      </c>
      <c r="K20" s="77">
        <f t="shared" si="6"/>
        <v>0.23380000000000001</v>
      </c>
      <c r="L20" s="77">
        <f t="shared" si="6"/>
        <v>0.23380000000000001</v>
      </c>
      <c r="M20" s="77">
        <f t="shared" si="6"/>
        <v>0.21000000000000002</v>
      </c>
      <c r="N20" s="77">
        <f t="shared" si="6"/>
        <v>0.21000000000000002</v>
      </c>
      <c r="O20" s="77"/>
      <c r="P20" s="77">
        <f t="shared" ref="P20:BO20" si="7">P16*0.14</f>
        <v>0.32900000000000007</v>
      </c>
      <c r="Q20" s="77">
        <f t="shared" si="7"/>
        <v>0.32900000000000007</v>
      </c>
      <c r="R20" s="77">
        <f t="shared" si="7"/>
        <v>0.32900000000000007</v>
      </c>
      <c r="S20" s="77">
        <f t="shared" si="7"/>
        <v>0.32900000000000007</v>
      </c>
      <c r="T20" s="77">
        <f t="shared" si="7"/>
        <v>0.32900000000000007</v>
      </c>
      <c r="U20" s="77">
        <f t="shared" si="7"/>
        <v>0.32900000000000007</v>
      </c>
      <c r="V20" s="77">
        <f t="shared" si="7"/>
        <v>0.32900000000000007</v>
      </c>
      <c r="W20" s="77">
        <f t="shared" si="7"/>
        <v>0.32900000000000007</v>
      </c>
      <c r="X20" s="77">
        <f t="shared" si="7"/>
        <v>0.32900000000000007</v>
      </c>
      <c r="Y20" s="77">
        <f t="shared" si="7"/>
        <v>0.30520000000000003</v>
      </c>
      <c r="Z20" s="77">
        <f t="shared" si="7"/>
        <v>0.30520000000000003</v>
      </c>
      <c r="AA20" s="77">
        <f t="shared" si="7"/>
        <v>0.30520000000000003</v>
      </c>
      <c r="AB20" s="77">
        <f t="shared" si="7"/>
        <v>0.30520000000000003</v>
      </c>
      <c r="AC20" s="77">
        <f t="shared" si="7"/>
        <v>0.30520000000000003</v>
      </c>
      <c r="AD20" s="77">
        <f t="shared" si="7"/>
        <v>0.30520000000000003</v>
      </c>
      <c r="AE20" s="77">
        <f t="shared" si="7"/>
        <v>0.30520000000000003</v>
      </c>
      <c r="AF20" s="77">
        <f t="shared" si="7"/>
        <v>0.30520000000000003</v>
      </c>
      <c r="AG20" s="77">
        <f t="shared" si="7"/>
        <v>0.28139999999999998</v>
      </c>
      <c r="AH20" s="77">
        <f t="shared" si="7"/>
        <v>0.28139999999999998</v>
      </c>
      <c r="AI20" s="77">
        <f t="shared" si="7"/>
        <v>0.28139999999999998</v>
      </c>
      <c r="AJ20" s="77">
        <f t="shared" si="7"/>
        <v>0.28139999999999998</v>
      </c>
      <c r="AK20" s="77">
        <f t="shared" si="7"/>
        <v>0.28139999999999998</v>
      </c>
      <c r="AL20" s="77">
        <f t="shared" si="7"/>
        <v>0.28139999999999998</v>
      </c>
      <c r="AM20" s="77">
        <f t="shared" si="7"/>
        <v>0.28139999999999998</v>
      </c>
      <c r="AN20" s="77">
        <f t="shared" si="7"/>
        <v>0.28139999999999998</v>
      </c>
      <c r="AO20" s="77">
        <f t="shared" si="7"/>
        <v>0.28139999999999998</v>
      </c>
      <c r="AP20" s="77">
        <f t="shared" si="7"/>
        <v>0.25760000000000005</v>
      </c>
      <c r="AQ20" s="77">
        <f t="shared" si="7"/>
        <v>0.25760000000000005</v>
      </c>
      <c r="AR20" s="77">
        <f t="shared" si="7"/>
        <v>0.25760000000000005</v>
      </c>
      <c r="AS20" s="77">
        <f t="shared" si="7"/>
        <v>0.25760000000000005</v>
      </c>
      <c r="AT20" s="77">
        <f t="shared" si="7"/>
        <v>0.25760000000000005</v>
      </c>
      <c r="AU20" s="77">
        <f t="shared" si="7"/>
        <v>0.25760000000000005</v>
      </c>
      <c r="AV20" s="77">
        <f t="shared" si="7"/>
        <v>0.25760000000000005</v>
      </c>
      <c r="AW20" s="77">
        <f t="shared" si="7"/>
        <v>0.25760000000000005</v>
      </c>
      <c r="AX20" s="77">
        <f t="shared" si="7"/>
        <v>0.25760000000000005</v>
      </c>
      <c r="AY20" s="77">
        <f t="shared" si="7"/>
        <v>0.23380000000000001</v>
      </c>
      <c r="AZ20" s="77">
        <f t="shared" si="7"/>
        <v>0.23380000000000001</v>
      </c>
      <c r="BA20" s="77">
        <f t="shared" si="7"/>
        <v>0.23380000000000001</v>
      </c>
      <c r="BB20" s="77">
        <f t="shared" si="7"/>
        <v>0.23380000000000001</v>
      </c>
      <c r="BC20" s="77">
        <f t="shared" si="7"/>
        <v>0.23380000000000001</v>
      </c>
      <c r="BD20" s="77">
        <f t="shared" si="7"/>
        <v>0.23380000000000001</v>
      </c>
      <c r="BE20" s="77">
        <f t="shared" si="7"/>
        <v>0.23380000000000001</v>
      </c>
      <c r="BF20" s="77">
        <f t="shared" si="7"/>
        <v>0.23380000000000001</v>
      </c>
      <c r="BG20" s="77">
        <f t="shared" si="7"/>
        <v>0.23380000000000001</v>
      </c>
      <c r="BH20" s="77">
        <f t="shared" si="7"/>
        <v>0.21000000000000002</v>
      </c>
      <c r="BI20" s="77">
        <f t="shared" si="7"/>
        <v>0.21000000000000002</v>
      </c>
      <c r="BJ20" s="77">
        <f t="shared" si="7"/>
        <v>0.21000000000000002</v>
      </c>
      <c r="BK20" s="77">
        <f t="shared" si="7"/>
        <v>0.21000000000000002</v>
      </c>
      <c r="BL20" s="77">
        <f t="shared" si="7"/>
        <v>0.21000000000000002</v>
      </c>
      <c r="BM20" s="77">
        <f t="shared" si="7"/>
        <v>0.21000000000000002</v>
      </c>
      <c r="BN20" s="77">
        <f t="shared" si="7"/>
        <v>0.21000000000000002</v>
      </c>
      <c r="BO20" s="77">
        <f t="shared" si="7"/>
        <v>0.21000000000000002</v>
      </c>
      <c r="BP20" s="84"/>
      <c r="BQ20" s="78"/>
      <c r="BR20" s="77"/>
      <c r="BS20" s="77"/>
      <c r="BT20" s="77"/>
      <c r="BU20" s="83"/>
      <c r="BV20" s="77"/>
      <c r="BW20" s="85"/>
    </row>
    <row r="21" spans="1:249" s="12" customFormat="1" ht="16.5" customHeight="1" x14ac:dyDescent="0.25">
      <c r="A21" s="37" t="s">
        <v>32</v>
      </c>
      <c r="B21" s="82"/>
      <c r="C21" s="82"/>
      <c r="D21" s="77">
        <f>D16*0.1</f>
        <v>0.23500000000000001</v>
      </c>
      <c r="E21" s="77">
        <f t="shared" ref="E21:N21" si="8">E16*0.1</f>
        <v>0.21800000000000003</v>
      </c>
      <c r="F21" s="77">
        <f t="shared" si="8"/>
        <v>0.21800000000000003</v>
      </c>
      <c r="G21" s="77">
        <f t="shared" si="8"/>
        <v>0.20099999999999998</v>
      </c>
      <c r="H21" s="77">
        <f t="shared" si="8"/>
        <v>0.20099999999999998</v>
      </c>
      <c r="I21" s="77">
        <f t="shared" si="8"/>
        <v>0.18400000000000002</v>
      </c>
      <c r="J21" s="77">
        <f t="shared" si="8"/>
        <v>0.18400000000000002</v>
      </c>
      <c r="K21" s="77">
        <f t="shared" si="8"/>
        <v>0.16700000000000001</v>
      </c>
      <c r="L21" s="77">
        <f t="shared" si="8"/>
        <v>0.16700000000000001</v>
      </c>
      <c r="M21" s="77">
        <f t="shared" si="8"/>
        <v>0.15000000000000002</v>
      </c>
      <c r="N21" s="77">
        <f t="shared" si="8"/>
        <v>0.15000000000000002</v>
      </c>
      <c r="O21" s="77"/>
      <c r="P21" s="77">
        <f t="shared" ref="P21:BO21" si="9">P16*0.1</f>
        <v>0.23500000000000001</v>
      </c>
      <c r="Q21" s="77">
        <f t="shared" si="9"/>
        <v>0.23500000000000001</v>
      </c>
      <c r="R21" s="77">
        <f t="shared" si="9"/>
        <v>0.23500000000000001</v>
      </c>
      <c r="S21" s="77">
        <f t="shared" si="9"/>
        <v>0.23500000000000001</v>
      </c>
      <c r="T21" s="77">
        <f t="shared" si="9"/>
        <v>0.23500000000000001</v>
      </c>
      <c r="U21" s="77">
        <f t="shared" si="9"/>
        <v>0.23500000000000001</v>
      </c>
      <c r="V21" s="77">
        <f t="shared" si="9"/>
        <v>0.23500000000000001</v>
      </c>
      <c r="W21" s="77">
        <f t="shared" si="9"/>
        <v>0.23500000000000001</v>
      </c>
      <c r="X21" s="77">
        <f t="shared" si="9"/>
        <v>0.23500000000000001</v>
      </c>
      <c r="Y21" s="77">
        <f t="shared" si="9"/>
        <v>0.21800000000000003</v>
      </c>
      <c r="Z21" s="77">
        <f t="shared" si="9"/>
        <v>0.21800000000000003</v>
      </c>
      <c r="AA21" s="77">
        <f t="shared" si="9"/>
        <v>0.21800000000000003</v>
      </c>
      <c r="AB21" s="77">
        <f t="shared" si="9"/>
        <v>0.21800000000000003</v>
      </c>
      <c r="AC21" s="77">
        <f t="shared" si="9"/>
        <v>0.21800000000000003</v>
      </c>
      <c r="AD21" s="77">
        <f t="shared" si="9"/>
        <v>0.21800000000000003</v>
      </c>
      <c r="AE21" s="77">
        <f t="shared" si="9"/>
        <v>0.21800000000000003</v>
      </c>
      <c r="AF21" s="77">
        <f t="shared" si="9"/>
        <v>0.21800000000000003</v>
      </c>
      <c r="AG21" s="77">
        <f t="shared" si="9"/>
        <v>0.20099999999999998</v>
      </c>
      <c r="AH21" s="77">
        <f t="shared" si="9"/>
        <v>0.20099999999999998</v>
      </c>
      <c r="AI21" s="77">
        <f t="shared" si="9"/>
        <v>0.20099999999999998</v>
      </c>
      <c r="AJ21" s="77">
        <f t="shared" si="9"/>
        <v>0.20099999999999998</v>
      </c>
      <c r="AK21" s="77">
        <f t="shared" si="9"/>
        <v>0.20099999999999998</v>
      </c>
      <c r="AL21" s="77">
        <f t="shared" si="9"/>
        <v>0.20099999999999998</v>
      </c>
      <c r="AM21" s="77">
        <f t="shared" si="9"/>
        <v>0.20099999999999998</v>
      </c>
      <c r="AN21" s="77">
        <f t="shared" si="9"/>
        <v>0.20099999999999998</v>
      </c>
      <c r="AO21" s="77">
        <f t="shared" si="9"/>
        <v>0.20099999999999998</v>
      </c>
      <c r="AP21" s="77">
        <f t="shared" si="9"/>
        <v>0.18400000000000002</v>
      </c>
      <c r="AQ21" s="77">
        <f t="shared" si="9"/>
        <v>0.18400000000000002</v>
      </c>
      <c r="AR21" s="77">
        <f t="shared" si="9"/>
        <v>0.18400000000000002</v>
      </c>
      <c r="AS21" s="77">
        <f t="shared" si="9"/>
        <v>0.18400000000000002</v>
      </c>
      <c r="AT21" s="77">
        <f t="shared" si="9"/>
        <v>0.18400000000000002</v>
      </c>
      <c r="AU21" s="77">
        <f t="shared" si="9"/>
        <v>0.18400000000000002</v>
      </c>
      <c r="AV21" s="77">
        <f t="shared" si="9"/>
        <v>0.18400000000000002</v>
      </c>
      <c r="AW21" s="77">
        <f t="shared" si="9"/>
        <v>0.18400000000000002</v>
      </c>
      <c r="AX21" s="77">
        <f t="shared" si="9"/>
        <v>0.18400000000000002</v>
      </c>
      <c r="AY21" s="77">
        <f t="shared" si="9"/>
        <v>0.16700000000000001</v>
      </c>
      <c r="AZ21" s="77">
        <f t="shared" si="9"/>
        <v>0.16700000000000001</v>
      </c>
      <c r="BA21" s="77">
        <f t="shared" si="9"/>
        <v>0.16700000000000001</v>
      </c>
      <c r="BB21" s="77">
        <f t="shared" si="9"/>
        <v>0.16700000000000001</v>
      </c>
      <c r="BC21" s="77">
        <f t="shared" si="9"/>
        <v>0.16700000000000001</v>
      </c>
      <c r="BD21" s="77">
        <f t="shared" si="9"/>
        <v>0.16700000000000001</v>
      </c>
      <c r="BE21" s="77">
        <f t="shared" si="9"/>
        <v>0.16700000000000001</v>
      </c>
      <c r="BF21" s="77">
        <f t="shared" si="9"/>
        <v>0.16700000000000001</v>
      </c>
      <c r="BG21" s="77">
        <f t="shared" si="9"/>
        <v>0.16700000000000001</v>
      </c>
      <c r="BH21" s="77">
        <f t="shared" si="9"/>
        <v>0.15000000000000002</v>
      </c>
      <c r="BI21" s="77">
        <f t="shared" si="9"/>
        <v>0.15000000000000002</v>
      </c>
      <c r="BJ21" s="77">
        <f t="shared" si="9"/>
        <v>0.15000000000000002</v>
      </c>
      <c r="BK21" s="77">
        <f t="shared" si="9"/>
        <v>0.15000000000000002</v>
      </c>
      <c r="BL21" s="77">
        <f t="shared" si="9"/>
        <v>0.15000000000000002</v>
      </c>
      <c r="BM21" s="77">
        <f t="shared" si="9"/>
        <v>0.15000000000000002</v>
      </c>
      <c r="BN21" s="77">
        <f t="shared" si="9"/>
        <v>0.15000000000000002</v>
      </c>
      <c r="BO21" s="77">
        <f t="shared" si="9"/>
        <v>0.15000000000000002</v>
      </c>
      <c r="BP21" s="84"/>
      <c r="BQ21" s="78"/>
      <c r="BR21" s="77"/>
      <c r="BS21" s="77"/>
      <c r="BT21" s="77"/>
      <c r="BU21" s="83"/>
      <c r="BV21" s="77"/>
      <c r="BW21" s="85"/>
    </row>
    <row r="22" spans="1:249" s="12" customFormat="1" ht="16.5" customHeight="1" x14ac:dyDescent="0.25">
      <c r="A22" s="37" t="s">
        <v>30</v>
      </c>
      <c r="B22" s="82"/>
      <c r="C22" s="82"/>
      <c r="D22" s="77">
        <f>D16*0.03</f>
        <v>7.0499999999999993E-2</v>
      </c>
      <c r="E22" s="77">
        <f t="shared" ref="E22:N22" si="10">E16*0.03</f>
        <v>6.54E-2</v>
      </c>
      <c r="F22" s="77">
        <f t="shared" si="10"/>
        <v>6.54E-2</v>
      </c>
      <c r="G22" s="77">
        <f t="shared" si="10"/>
        <v>6.0299999999999992E-2</v>
      </c>
      <c r="H22" s="77">
        <f t="shared" si="10"/>
        <v>6.0299999999999992E-2</v>
      </c>
      <c r="I22" s="77">
        <f t="shared" si="10"/>
        <v>5.5199999999999999E-2</v>
      </c>
      <c r="J22" s="77">
        <f t="shared" si="10"/>
        <v>5.5199999999999999E-2</v>
      </c>
      <c r="K22" s="77">
        <f t="shared" si="10"/>
        <v>5.0099999999999999E-2</v>
      </c>
      <c r="L22" s="77">
        <f t="shared" si="10"/>
        <v>5.0099999999999999E-2</v>
      </c>
      <c r="M22" s="77">
        <f t="shared" si="10"/>
        <v>4.4999999999999998E-2</v>
      </c>
      <c r="N22" s="77">
        <f t="shared" si="10"/>
        <v>4.4999999999999998E-2</v>
      </c>
      <c r="O22" s="77"/>
      <c r="P22" s="77">
        <f t="shared" ref="P22:BO22" si="11">P16*0.03</f>
        <v>7.0499999999999993E-2</v>
      </c>
      <c r="Q22" s="77">
        <f t="shared" si="11"/>
        <v>7.0499999999999993E-2</v>
      </c>
      <c r="R22" s="77">
        <f t="shared" si="11"/>
        <v>7.0499999999999993E-2</v>
      </c>
      <c r="S22" s="77">
        <f t="shared" si="11"/>
        <v>7.0499999999999993E-2</v>
      </c>
      <c r="T22" s="77">
        <f t="shared" si="11"/>
        <v>7.0499999999999993E-2</v>
      </c>
      <c r="U22" s="77">
        <f t="shared" si="11"/>
        <v>7.0499999999999993E-2</v>
      </c>
      <c r="V22" s="77">
        <f t="shared" si="11"/>
        <v>7.0499999999999993E-2</v>
      </c>
      <c r="W22" s="77">
        <f t="shared" si="11"/>
        <v>7.0499999999999993E-2</v>
      </c>
      <c r="X22" s="77">
        <f t="shared" si="11"/>
        <v>7.0499999999999993E-2</v>
      </c>
      <c r="Y22" s="77">
        <f t="shared" si="11"/>
        <v>6.54E-2</v>
      </c>
      <c r="Z22" s="77">
        <f t="shared" si="11"/>
        <v>6.54E-2</v>
      </c>
      <c r="AA22" s="77">
        <f t="shared" si="11"/>
        <v>6.54E-2</v>
      </c>
      <c r="AB22" s="77">
        <f t="shared" si="11"/>
        <v>6.54E-2</v>
      </c>
      <c r="AC22" s="77">
        <f t="shared" si="11"/>
        <v>6.54E-2</v>
      </c>
      <c r="AD22" s="77">
        <f t="shared" si="11"/>
        <v>6.54E-2</v>
      </c>
      <c r="AE22" s="77">
        <f t="shared" si="11"/>
        <v>6.54E-2</v>
      </c>
      <c r="AF22" s="77">
        <f t="shared" si="11"/>
        <v>6.54E-2</v>
      </c>
      <c r="AG22" s="77">
        <f t="shared" si="11"/>
        <v>6.0299999999999992E-2</v>
      </c>
      <c r="AH22" s="77">
        <f t="shared" si="11"/>
        <v>6.0299999999999992E-2</v>
      </c>
      <c r="AI22" s="77">
        <f t="shared" si="11"/>
        <v>6.0299999999999992E-2</v>
      </c>
      <c r="AJ22" s="77">
        <f t="shared" si="11"/>
        <v>6.0299999999999992E-2</v>
      </c>
      <c r="AK22" s="77">
        <f t="shared" si="11"/>
        <v>6.0299999999999992E-2</v>
      </c>
      <c r="AL22" s="77">
        <f t="shared" si="11"/>
        <v>6.0299999999999992E-2</v>
      </c>
      <c r="AM22" s="77">
        <f t="shared" si="11"/>
        <v>6.0299999999999992E-2</v>
      </c>
      <c r="AN22" s="77">
        <f t="shared" si="11"/>
        <v>6.0299999999999992E-2</v>
      </c>
      <c r="AO22" s="77">
        <f t="shared" si="11"/>
        <v>6.0299999999999992E-2</v>
      </c>
      <c r="AP22" s="77">
        <f t="shared" si="11"/>
        <v>5.5199999999999999E-2</v>
      </c>
      <c r="AQ22" s="77">
        <f t="shared" si="11"/>
        <v>5.5199999999999999E-2</v>
      </c>
      <c r="AR22" s="77">
        <f t="shared" si="11"/>
        <v>5.5199999999999999E-2</v>
      </c>
      <c r="AS22" s="77">
        <f t="shared" si="11"/>
        <v>5.5199999999999999E-2</v>
      </c>
      <c r="AT22" s="77">
        <f t="shared" si="11"/>
        <v>5.5199999999999999E-2</v>
      </c>
      <c r="AU22" s="77">
        <f t="shared" si="11"/>
        <v>5.5199999999999999E-2</v>
      </c>
      <c r="AV22" s="77">
        <f t="shared" si="11"/>
        <v>5.5199999999999999E-2</v>
      </c>
      <c r="AW22" s="77">
        <f t="shared" si="11"/>
        <v>5.5199999999999999E-2</v>
      </c>
      <c r="AX22" s="77">
        <f t="shared" si="11"/>
        <v>5.5199999999999999E-2</v>
      </c>
      <c r="AY22" s="77">
        <f t="shared" si="11"/>
        <v>5.0099999999999999E-2</v>
      </c>
      <c r="AZ22" s="77">
        <f t="shared" si="11"/>
        <v>5.0099999999999999E-2</v>
      </c>
      <c r="BA22" s="77">
        <f t="shared" si="11"/>
        <v>5.0099999999999999E-2</v>
      </c>
      <c r="BB22" s="77">
        <f t="shared" si="11"/>
        <v>5.0099999999999999E-2</v>
      </c>
      <c r="BC22" s="77">
        <f t="shared" si="11"/>
        <v>5.0099999999999999E-2</v>
      </c>
      <c r="BD22" s="77">
        <f t="shared" si="11"/>
        <v>5.0099999999999999E-2</v>
      </c>
      <c r="BE22" s="77">
        <f t="shared" si="11"/>
        <v>5.0099999999999999E-2</v>
      </c>
      <c r="BF22" s="77">
        <f t="shared" si="11"/>
        <v>5.0099999999999999E-2</v>
      </c>
      <c r="BG22" s="77">
        <f t="shared" si="11"/>
        <v>5.0099999999999999E-2</v>
      </c>
      <c r="BH22" s="77">
        <f t="shared" si="11"/>
        <v>4.4999999999999998E-2</v>
      </c>
      <c r="BI22" s="77">
        <f t="shared" si="11"/>
        <v>4.4999999999999998E-2</v>
      </c>
      <c r="BJ22" s="77">
        <f t="shared" si="11"/>
        <v>4.4999999999999998E-2</v>
      </c>
      <c r="BK22" s="77">
        <f t="shared" si="11"/>
        <v>4.4999999999999998E-2</v>
      </c>
      <c r="BL22" s="77">
        <f t="shared" si="11"/>
        <v>4.4999999999999998E-2</v>
      </c>
      <c r="BM22" s="77">
        <f t="shared" si="11"/>
        <v>4.4999999999999998E-2</v>
      </c>
      <c r="BN22" s="77">
        <f t="shared" si="11"/>
        <v>4.4999999999999998E-2</v>
      </c>
      <c r="BO22" s="77">
        <f t="shared" si="11"/>
        <v>4.4999999999999998E-2</v>
      </c>
      <c r="BP22" s="84"/>
      <c r="BQ22" s="78"/>
      <c r="BR22" s="77"/>
      <c r="BS22" s="77"/>
      <c r="BT22" s="77"/>
      <c r="BU22" s="83"/>
      <c r="BV22" s="77"/>
      <c r="BW22" s="85"/>
    </row>
    <row r="23" spans="1:249" s="12" customFormat="1" ht="16.5" customHeight="1" x14ac:dyDescent="0.25">
      <c r="A23" s="37" t="s">
        <v>46</v>
      </c>
      <c r="B23" s="82"/>
      <c r="C23" s="82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4"/>
      <c r="BQ23" s="78"/>
      <c r="BR23" s="77"/>
      <c r="BS23" s="77"/>
      <c r="BT23" s="77"/>
      <c r="BU23" s="83"/>
      <c r="BV23" s="77"/>
      <c r="BW23" s="85"/>
    </row>
    <row r="24" spans="1:249" s="12" customFormat="1" ht="16.5" customHeight="1" x14ac:dyDescent="0.25">
      <c r="A24" s="37" t="s">
        <v>47</v>
      </c>
      <c r="B24" s="37"/>
      <c r="C24" s="3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4"/>
      <c r="BQ24" s="78"/>
      <c r="BR24" s="77"/>
      <c r="BS24" s="77"/>
      <c r="BT24" s="77"/>
      <c r="BU24" s="83"/>
      <c r="BV24" s="77"/>
      <c r="BW24" s="85"/>
    </row>
    <row r="25" spans="1:249" s="12" customFormat="1" ht="16.5" customHeight="1" x14ac:dyDescent="0.25">
      <c r="A25" s="30" t="s">
        <v>49</v>
      </c>
      <c r="B25" s="31"/>
      <c r="C25" s="31"/>
      <c r="D25" s="86">
        <f>+D16-SUM(D17:D24)</f>
        <v>0</v>
      </c>
      <c r="E25" s="86">
        <f>+E16-SUM(E17:E24)</f>
        <v>0</v>
      </c>
      <c r="F25" s="86">
        <f>+F16-SUM(F17:F24)</f>
        <v>0</v>
      </c>
      <c r="G25" s="86">
        <f>+G16-SUM(G17:G24)</f>
        <v>0</v>
      </c>
      <c r="H25" s="86">
        <f>+H16-SUM(H17:H24)</f>
        <v>0</v>
      </c>
      <c r="I25" s="86">
        <f t="shared" ref="I25:J25" si="12">+I16-SUM(I17:I24)</f>
        <v>0</v>
      </c>
      <c r="J25" s="86">
        <f t="shared" si="12"/>
        <v>0</v>
      </c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4"/>
      <c r="BQ25" s="32"/>
      <c r="BR25" s="31"/>
      <c r="BS25" s="31"/>
      <c r="BT25" s="31"/>
      <c r="BU25" s="33"/>
      <c r="BV25" s="31"/>
      <c r="BW25" s="85"/>
    </row>
    <row r="26" spans="1:249" s="12" customFormat="1" ht="16.5" customHeight="1" x14ac:dyDescent="0.25">
      <c r="A26" s="37" t="s">
        <v>50</v>
      </c>
      <c r="B26" s="37"/>
      <c r="C26" s="77"/>
      <c r="D26" s="77">
        <v>1.5</v>
      </c>
      <c r="E26" s="77">
        <v>1.5</v>
      </c>
      <c r="F26" s="77">
        <v>1.5</v>
      </c>
      <c r="G26" s="77">
        <v>1.5</v>
      </c>
      <c r="H26" s="77">
        <v>1.5</v>
      </c>
      <c r="I26" s="77">
        <v>1.5</v>
      </c>
      <c r="J26" s="77">
        <v>1.5</v>
      </c>
      <c r="K26" s="77">
        <v>1.5</v>
      </c>
      <c r="L26" s="77">
        <v>1.5</v>
      </c>
      <c r="M26" s="77">
        <v>1.5</v>
      </c>
      <c r="N26" s="77">
        <v>1.5</v>
      </c>
      <c r="O26" s="77">
        <v>1.5</v>
      </c>
      <c r="P26" s="77">
        <v>1.5</v>
      </c>
      <c r="Q26" s="77">
        <v>1.5</v>
      </c>
      <c r="R26" s="77">
        <v>1.5</v>
      </c>
      <c r="S26" s="77">
        <v>1.5</v>
      </c>
      <c r="T26" s="77">
        <v>1.5</v>
      </c>
      <c r="U26" s="77">
        <v>1.5</v>
      </c>
      <c r="V26" s="77">
        <v>1.5</v>
      </c>
      <c r="W26" s="77">
        <v>1.5</v>
      </c>
      <c r="X26" s="77">
        <v>1.5</v>
      </c>
      <c r="Y26" s="77">
        <v>1.5</v>
      </c>
      <c r="Z26" s="77">
        <v>1.5</v>
      </c>
      <c r="AA26" s="77">
        <v>1.5</v>
      </c>
      <c r="AB26" s="77">
        <v>1.5</v>
      </c>
      <c r="AC26" s="77">
        <v>1.5</v>
      </c>
      <c r="AD26" s="77">
        <v>1.5</v>
      </c>
      <c r="AE26" s="77">
        <v>1.5</v>
      </c>
      <c r="AF26" s="77">
        <v>1.5</v>
      </c>
      <c r="AG26" s="77">
        <v>1.5</v>
      </c>
      <c r="AH26" s="77">
        <v>1.5</v>
      </c>
      <c r="AI26" s="77">
        <v>1.5</v>
      </c>
      <c r="AJ26" s="77">
        <v>1.5</v>
      </c>
      <c r="AK26" s="77">
        <v>1.5</v>
      </c>
      <c r="AL26" s="77">
        <v>1.5</v>
      </c>
      <c r="AM26" s="77">
        <v>1.5</v>
      </c>
      <c r="AN26" s="77">
        <v>1.5</v>
      </c>
      <c r="AO26" s="77">
        <v>1.5</v>
      </c>
      <c r="AP26" s="77">
        <v>1.5</v>
      </c>
      <c r="AQ26" s="77">
        <v>1.5</v>
      </c>
      <c r="AR26" s="77">
        <v>1.5</v>
      </c>
      <c r="AS26" s="77">
        <v>1.5</v>
      </c>
      <c r="AT26" s="77">
        <v>1.5</v>
      </c>
      <c r="AU26" s="77">
        <v>1.5</v>
      </c>
      <c r="AV26" s="77">
        <v>1.5</v>
      </c>
      <c r="AW26" s="77">
        <v>1.5</v>
      </c>
      <c r="AX26" s="77">
        <v>1.5</v>
      </c>
      <c r="AY26" s="77">
        <v>1.5</v>
      </c>
      <c r="AZ26" s="77">
        <v>1.5</v>
      </c>
      <c r="BA26" s="77">
        <v>1.5</v>
      </c>
      <c r="BB26" s="77">
        <v>1.5</v>
      </c>
      <c r="BC26" s="77">
        <v>1.5</v>
      </c>
      <c r="BD26" s="77">
        <v>1.5</v>
      </c>
      <c r="BE26" s="77">
        <v>1.5</v>
      </c>
      <c r="BF26" s="77">
        <v>1.5</v>
      </c>
      <c r="BG26" s="77">
        <v>1.5</v>
      </c>
      <c r="BH26" s="77">
        <v>1.5</v>
      </c>
      <c r="BI26" s="77">
        <v>1.5</v>
      </c>
      <c r="BJ26" s="77">
        <v>1.5</v>
      </c>
      <c r="BK26" s="77">
        <v>1.5</v>
      </c>
      <c r="BL26" s="77">
        <v>1.5</v>
      </c>
      <c r="BM26" s="77">
        <v>1.5</v>
      </c>
      <c r="BN26" s="77">
        <v>1.5</v>
      </c>
      <c r="BO26" s="77">
        <v>1.5</v>
      </c>
      <c r="BP26" s="77">
        <v>1.5</v>
      </c>
      <c r="BQ26" s="77">
        <v>1.5</v>
      </c>
      <c r="BR26" s="77">
        <v>1.5</v>
      </c>
      <c r="BS26" s="77">
        <v>1.5</v>
      </c>
      <c r="BT26" s="77">
        <v>1.5</v>
      </c>
      <c r="BU26" s="77">
        <v>1.5</v>
      </c>
      <c r="BV26" s="77">
        <v>1.5</v>
      </c>
      <c r="BW26" s="85">
        <v>1.5</v>
      </c>
      <c r="BX26" s="85">
        <v>1.5</v>
      </c>
      <c r="BY26" s="85">
        <v>1.5</v>
      </c>
      <c r="BZ26" s="85">
        <v>1.5</v>
      </c>
      <c r="CA26" s="85">
        <v>1.5</v>
      </c>
      <c r="CB26" s="85">
        <v>1.5</v>
      </c>
      <c r="CC26" s="85">
        <v>1.5</v>
      </c>
      <c r="CD26" s="85">
        <v>1.5</v>
      </c>
      <c r="CE26" s="85">
        <v>1.5</v>
      </c>
      <c r="CF26" s="85">
        <v>1.5</v>
      </c>
      <c r="CG26" s="85">
        <v>1.5</v>
      </c>
      <c r="CH26" s="85">
        <v>1.5</v>
      </c>
      <c r="CI26" s="85">
        <v>1.5</v>
      </c>
      <c r="CJ26" s="85">
        <v>1.5</v>
      </c>
      <c r="CK26" s="85">
        <v>1.5</v>
      </c>
      <c r="CL26" s="85">
        <v>1.5</v>
      </c>
      <c r="CM26" s="85">
        <v>1.5</v>
      </c>
      <c r="CN26" s="85">
        <v>1.5</v>
      </c>
      <c r="CO26" s="85">
        <v>1.5</v>
      </c>
      <c r="CP26" s="85">
        <v>1.5</v>
      </c>
      <c r="CQ26" s="85">
        <v>1.5</v>
      </c>
      <c r="CR26" s="85">
        <v>1.5</v>
      </c>
      <c r="CS26" s="85">
        <v>1.5</v>
      </c>
      <c r="CT26" s="85">
        <v>1.5</v>
      </c>
      <c r="CU26" s="85">
        <v>1.5</v>
      </c>
      <c r="CV26" s="85">
        <v>1.5</v>
      </c>
      <c r="CW26" s="85">
        <v>1.5</v>
      </c>
      <c r="CX26" s="85">
        <v>1.5</v>
      </c>
      <c r="CY26" s="85">
        <v>1.5</v>
      </c>
      <c r="CZ26" s="85">
        <v>1.5</v>
      </c>
      <c r="DA26" s="85">
        <v>1.5</v>
      </c>
      <c r="DB26" s="85">
        <v>1.5</v>
      </c>
      <c r="DC26" s="85">
        <v>1.5</v>
      </c>
      <c r="DD26" s="85">
        <v>1.5</v>
      </c>
      <c r="DE26" s="85">
        <v>1.5</v>
      </c>
      <c r="DF26" s="85">
        <v>1.5</v>
      </c>
      <c r="DG26" s="85">
        <v>1.5</v>
      </c>
      <c r="DH26" s="85">
        <v>1.5</v>
      </c>
      <c r="DI26" s="85">
        <v>1.5</v>
      </c>
      <c r="DJ26" s="85">
        <v>1.5</v>
      </c>
      <c r="DK26" s="85">
        <v>1.5</v>
      </c>
      <c r="DL26" s="85">
        <v>1.5</v>
      </c>
      <c r="DM26" s="85">
        <v>1.5</v>
      </c>
      <c r="DN26" s="85">
        <v>1.5</v>
      </c>
      <c r="DO26" s="85">
        <v>1.5</v>
      </c>
      <c r="DP26" s="85">
        <v>1.5</v>
      </c>
      <c r="DQ26" s="85">
        <v>1.5</v>
      </c>
      <c r="DR26" s="85">
        <v>1.5</v>
      </c>
      <c r="DS26" s="85">
        <v>1.5</v>
      </c>
      <c r="DT26" s="85">
        <v>1.5</v>
      </c>
      <c r="DU26" s="85">
        <v>1.5</v>
      </c>
      <c r="DV26" s="85">
        <v>1.5</v>
      </c>
      <c r="DW26" s="85">
        <v>1.5</v>
      </c>
      <c r="DX26" s="85">
        <v>1.5</v>
      </c>
      <c r="DY26" s="85">
        <v>1.5</v>
      </c>
      <c r="DZ26" s="85">
        <v>1.5</v>
      </c>
      <c r="EA26" s="85">
        <v>1.5</v>
      </c>
      <c r="EB26" s="85">
        <v>1.5</v>
      </c>
      <c r="EC26" s="85">
        <v>1.5</v>
      </c>
      <c r="ED26" s="85">
        <v>1.5</v>
      </c>
      <c r="EE26" s="85">
        <v>1.5</v>
      </c>
      <c r="EF26" s="85">
        <v>1.5</v>
      </c>
      <c r="EG26" s="85">
        <v>1.5</v>
      </c>
      <c r="EH26" s="85">
        <v>1.5</v>
      </c>
      <c r="EI26" s="85">
        <v>1.5</v>
      </c>
      <c r="EJ26" s="85">
        <v>1.5</v>
      </c>
      <c r="EK26" s="85">
        <v>1.5</v>
      </c>
      <c r="EL26" s="85">
        <v>1.5</v>
      </c>
      <c r="EM26" s="85">
        <v>1.5</v>
      </c>
      <c r="EN26" s="85">
        <v>1.5</v>
      </c>
      <c r="EO26" s="85">
        <v>1.5</v>
      </c>
      <c r="EP26" s="85">
        <v>1.5</v>
      </c>
      <c r="EQ26" s="85">
        <v>1.5</v>
      </c>
      <c r="ER26" s="85">
        <v>1.5</v>
      </c>
      <c r="ES26" s="85">
        <v>1.5</v>
      </c>
      <c r="ET26" s="85">
        <v>1.5</v>
      </c>
      <c r="EU26" s="85">
        <v>1.5</v>
      </c>
      <c r="EV26" s="85">
        <v>1.5</v>
      </c>
      <c r="EW26" s="85">
        <v>1.5</v>
      </c>
      <c r="EX26" s="85">
        <v>1.5</v>
      </c>
      <c r="EY26" s="85">
        <v>1.5</v>
      </c>
      <c r="EZ26" s="85">
        <v>1.5</v>
      </c>
      <c r="FA26" s="85">
        <v>1.5</v>
      </c>
      <c r="FB26" s="85">
        <v>1.5</v>
      </c>
      <c r="FC26" s="85">
        <v>1.5</v>
      </c>
      <c r="FD26" s="85">
        <v>1.5</v>
      </c>
      <c r="FE26" s="85">
        <v>1.5</v>
      </c>
      <c r="FF26" s="85">
        <v>1.5</v>
      </c>
      <c r="FG26" s="85">
        <v>1.5</v>
      </c>
      <c r="FH26" s="85">
        <v>1.5</v>
      </c>
      <c r="FI26" s="85">
        <v>1.5</v>
      </c>
      <c r="FJ26" s="85">
        <v>1.5</v>
      </c>
      <c r="FK26" s="85">
        <v>1.5</v>
      </c>
      <c r="FL26" s="85">
        <v>1.5</v>
      </c>
      <c r="FM26" s="85">
        <v>1.5</v>
      </c>
      <c r="FN26" s="85">
        <v>1.5</v>
      </c>
      <c r="FO26" s="85">
        <v>1.5</v>
      </c>
      <c r="FP26" s="85">
        <v>1.5</v>
      </c>
      <c r="FQ26" s="85">
        <v>1.5</v>
      </c>
      <c r="FR26" s="85">
        <v>1.5</v>
      </c>
      <c r="FS26" s="85">
        <v>1.5</v>
      </c>
      <c r="FT26" s="85">
        <v>1.5</v>
      </c>
      <c r="FU26" s="85">
        <v>1.5</v>
      </c>
      <c r="FV26" s="85">
        <v>1.5</v>
      </c>
      <c r="FW26" s="85">
        <v>1.5</v>
      </c>
      <c r="FX26" s="85">
        <v>1.5</v>
      </c>
      <c r="FY26" s="85">
        <v>1.5</v>
      </c>
      <c r="FZ26" s="85">
        <v>1.5</v>
      </c>
      <c r="GA26" s="85">
        <v>1.5</v>
      </c>
      <c r="GB26" s="85">
        <v>1.5</v>
      </c>
      <c r="GC26" s="85">
        <v>1.5</v>
      </c>
      <c r="GD26" s="85">
        <v>1.5</v>
      </c>
      <c r="GE26" s="85">
        <v>1.5</v>
      </c>
      <c r="GF26" s="85">
        <v>1.5</v>
      </c>
      <c r="GG26" s="85">
        <v>1.5</v>
      </c>
      <c r="GH26" s="85">
        <v>1.5</v>
      </c>
      <c r="GI26" s="85">
        <v>1.5</v>
      </c>
      <c r="GJ26" s="85">
        <v>1.5</v>
      </c>
      <c r="GK26" s="85">
        <v>1.5</v>
      </c>
      <c r="GL26" s="85">
        <v>1.5</v>
      </c>
      <c r="GM26" s="85">
        <v>1.5</v>
      </c>
      <c r="GN26" s="85">
        <v>1.5</v>
      </c>
      <c r="GO26" s="85">
        <v>1.5</v>
      </c>
      <c r="GP26" s="85">
        <v>1.5</v>
      </c>
      <c r="GQ26" s="85">
        <v>1.5</v>
      </c>
      <c r="GR26" s="85">
        <v>1.5</v>
      </c>
      <c r="GS26" s="85">
        <v>1.5</v>
      </c>
      <c r="GT26" s="85">
        <v>1.5</v>
      </c>
      <c r="GU26" s="85">
        <v>1.5</v>
      </c>
      <c r="GV26" s="85">
        <v>1.5</v>
      </c>
      <c r="GW26" s="85">
        <v>1.5</v>
      </c>
      <c r="GX26" s="85">
        <v>1.5</v>
      </c>
      <c r="GY26" s="85">
        <v>1.5</v>
      </c>
      <c r="GZ26" s="85">
        <v>1.5</v>
      </c>
      <c r="HA26" s="85">
        <v>1.5</v>
      </c>
      <c r="HB26" s="85">
        <v>1.5</v>
      </c>
      <c r="HC26" s="85">
        <v>1.5</v>
      </c>
      <c r="HD26" s="85">
        <v>1.5</v>
      </c>
      <c r="HE26" s="85">
        <v>1.5</v>
      </c>
      <c r="HF26" s="85">
        <v>1.5</v>
      </c>
      <c r="HG26" s="85">
        <v>1.5</v>
      </c>
      <c r="HH26" s="85">
        <v>1.5</v>
      </c>
      <c r="HI26" s="85">
        <v>1.5</v>
      </c>
      <c r="HJ26" s="85">
        <v>1.5</v>
      </c>
      <c r="HK26" s="85">
        <v>1.5</v>
      </c>
      <c r="HL26" s="85">
        <v>1.5</v>
      </c>
      <c r="HM26" s="85">
        <v>1.5</v>
      </c>
      <c r="HN26" s="85">
        <v>1.5</v>
      </c>
      <c r="HO26" s="85">
        <v>1.5</v>
      </c>
      <c r="HP26" s="85">
        <v>1.5</v>
      </c>
      <c r="HQ26" s="85">
        <v>1.5</v>
      </c>
      <c r="HR26" s="85">
        <v>1.5</v>
      </c>
      <c r="HS26" s="85">
        <v>1.5</v>
      </c>
      <c r="HT26" s="85">
        <v>1.5</v>
      </c>
      <c r="HU26" s="85">
        <v>1.5</v>
      </c>
      <c r="HV26" s="85">
        <v>1.5</v>
      </c>
      <c r="HW26" s="85">
        <v>1.5</v>
      </c>
      <c r="HX26" s="85">
        <v>1.5</v>
      </c>
      <c r="HY26" s="85">
        <v>1.5</v>
      </c>
      <c r="HZ26" s="85">
        <v>1.5</v>
      </c>
      <c r="IA26" s="85">
        <v>1.5</v>
      </c>
      <c r="IB26" s="85">
        <v>1.5</v>
      </c>
      <c r="IC26" s="85">
        <v>1.5</v>
      </c>
      <c r="ID26" s="85">
        <v>1.5</v>
      </c>
      <c r="IE26" s="85">
        <v>1.5</v>
      </c>
      <c r="IF26" s="85">
        <v>1.5</v>
      </c>
      <c r="IG26" s="85">
        <v>1.5</v>
      </c>
      <c r="IH26" s="85">
        <v>1.5</v>
      </c>
      <c r="II26" s="85">
        <v>1.5</v>
      </c>
      <c r="IJ26" s="85">
        <v>1.5</v>
      </c>
      <c r="IK26" s="85">
        <v>1.5</v>
      </c>
      <c r="IL26" s="85">
        <v>1.5</v>
      </c>
      <c r="IM26" s="85">
        <v>1.5</v>
      </c>
      <c r="IN26" s="85">
        <v>1.5</v>
      </c>
      <c r="IO26" s="85">
        <v>1.5</v>
      </c>
    </row>
    <row r="27" spans="1:249" s="12" customFormat="1" ht="16.5" customHeight="1" x14ac:dyDescent="0.25">
      <c r="A27" s="37" t="s">
        <v>43</v>
      </c>
      <c r="B27" s="37"/>
      <c r="C27" s="37"/>
      <c r="D27" s="77">
        <v>1.01</v>
      </c>
      <c r="E27" s="77">
        <v>1.01</v>
      </c>
      <c r="F27" s="77">
        <v>0.94</v>
      </c>
      <c r="G27" s="77">
        <v>0.94</v>
      </c>
      <c r="H27" s="77">
        <v>0.86</v>
      </c>
      <c r="I27" s="77">
        <v>0.86</v>
      </c>
      <c r="J27" s="77">
        <v>0.79</v>
      </c>
      <c r="K27" s="77">
        <v>0.79</v>
      </c>
      <c r="L27" s="77">
        <v>0.72</v>
      </c>
      <c r="M27" s="77">
        <v>0.72</v>
      </c>
      <c r="N27" s="77">
        <v>0.65</v>
      </c>
      <c r="O27" s="77">
        <v>0.65</v>
      </c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</row>
    <row r="28" spans="1:249" s="12" customFormat="1" ht="16.5" customHeight="1" x14ac:dyDescent="0.25">
      <c r="A28" s="37" t="s">
        <v>44</v>
      </c>
      <c r="B28" s="37"/>
      <c r="C28" s="37"/>
      <c r="D28" s="77">
        <v>0.35</v>
      </c>
      <c r="E28" s="77">
        <v>0.35</v>
      </c>
      <c r="F28" s="77">
        <v>0.33</v>
      </c>
      <c r="G28" s="77">
        <v>0.33</v>
      </c>
      <c r="H28" s="77">
        <v>0.3</v>
      </c>
      <c r="I28" s="77">
        <v>0.3</v>
      </c>
      <c r="J28" s="77">
        <v>0.28000000000000003</v>
      </c>
      <c r="K28" s="77">
        <v>0.28000000000000003</v>
      </c>
      <c r="L28" s="77">
        <v>0.25</v>
      </c>
      <c r="M28" s="77">
        <v>0.25</v>
      </c>
      <c r="N28" s="77">
        <v>0.23</v>
      </c>
      <c r="O28" s="77">
        <v>0.23</v>
      </c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</row>
    <row r="29" spans="1:249" s="12" customFormat="1" ht="16.5" customHeight="1" x14ac:dyDescent="0.25">
      <c r="A29" s="37" t="s">
        <v>45</v>
      </c>
      <c r="B29" s="37"/>
      <c r="C29" s="37"/>
      <c r="D29" s="77">
        <v>0.35</v>
      </c>
      <c r="E29" s="77">
        <v>0.35</v>
      </c>
      <c r="F29" s="77">
        <v>0.33</v>
      </c>
      <c r="G29" s="77">
        <v>0.33</v>
      </c>
      <c r="H29" s="77">
        <v>0.3</v>
      </c>
      <c r="I29" s="77">
        <v>0.3</v>
      </c>
      <c r="J29" s="77">
        <v>0.28000000000000003</v>
      </c>
      <c r="K29" s="77">
        <v>0.28000000000000003</v>
      </c>
      <c r="L29" s="77">
        <v>0.25</v>
      </c>
      <c r="M29" s="77">
        <v>0.25</v>
      </c>
      <c r="N29" s="77">
        <v>0.23</v>
      </c>
      <c r="O29" s="77">
        <v>0.23</v>
      </c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</row>
    <row r="30" spans="1:249" s="12" customFormat="1" ht="16.5" customHeight="1" x14ac:dyDescent="0.25">
      <c r="A30" s="37" t="s">
        <v>31</v>
      </c>
      <c r="B30" s="37"/>
      <c r="C30" s="37"/>
      <c r="D30" s="77">
        <v>0.33</v>
      </c>
      <c r="E30" s="77">
        <v>0.33</v>
      </c>
      <c r="F30" s="77">
        <v>0.31</v>
      </c>
      <c r="G30" s="77">
        <v>0.31</v>
      </c>
      <c r="H30" s="77">
        <v>0.28000000000000003</v>
      </c>
      <c r="I30" s="77">
        <v>0.28000000000000003</v>
      </c>
      <c r="J30" s="77">
        <v>0.26</v>
      </c>
      <c r="K30" s="77">
        <v>0.26</v>
      </c>
      <c r="L30" s="77">
        <v>0.23</v>
      </c>
      <c r="M30" s="77">
        <v>0.23</v>
      </c>
      <c r="N30" s="77">
        <v>0.21</v>
      </c>
      <c r="O30" s="77">
        <v>0.21</v>
      </c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</row>
    <row r="31" spans="1:249" s="12" customFormat="1" ht="16.5" customHeight="1" x14ac:dyDescent="0.25">
      <c r="A31" s="37" t="s">
        <v>32</v>
      </c>
      <c r="B31" s="37"/>
      <c r="C31" s="37"/>
      <c r="D31" s="77">
        <v>0.24</v>
      </c>
      <c r="E31" s="77">
        <v>0.24</v>
      </c>
      <c r="F31" s="77">
        <v>0.22</v>
      </c>
      <c r="G31" s="77">
        <v>0.22</v>
      </c>
      <c r="H31" s="77">
        <v>0.2</v>
      </c>
      <c r="I31" s="77">
        <v>0.2</v>
      </c>
      <c r="J31" s="77">
        <v>0.18</v>
      </c>
      <c r="K31" s="77">
        <v>0.18</v>
      </c>
      <c r="L31" s="77">
        <v>0.17</v>
      </c>
      <c r="M31" s="77">
        <v>0.17</v>
      </c>
      <c r="N31" s="77">
        <v>0.15</v>
      </c>
      <c r="O31" s="77">
        <v>0.15</v>
      </c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77"/>
      <c r="BT31" s="77"/>
      <c r="BU31" s="77"/>
      <c r="BV31" s="77"/>
    </row>
    <row r="32" spans="1:249" s="12" customFormat="1" ht="16.5" customHeight="1" x14ac:dyDescent="0.25">
      <c r="A32" s="37" t="s">
        <v>30</v>
      </c>
      <c r="B32" s="37"/>
      <c r="C32" s="37"/>
      <c r="D32" s="77">
        <v>7.0000000000000007E-2</v>
      </c>
      <c r="E32" s="77">
        <v>7.0000000000000007E-2</v>
      </c>
      <c r="F32" s="77">
        <v>7.0000000000000007E-2</v>
      </c>
      <c r="G32" s="77">
        <v>7.0000000000000007E-2</v>
      </c>
      <c r="H32" s="77">
        <v>0.06</v>
      </c>
      <c r="I32" s="77">
        <v>0.06</v>
      </c>
      <c r="J32" s="77">
        <v>0.06</v>
      </c>
      <c r="K32" s="77">
        <v>0.06</v>
      </c>
      <c r="L32" s="77">
        <v>0.05</v>
      </c>
      <c r="M32" s="77">
        <v>0.05</v>
      </c>
      <c r="N32" s="77">
        <v>0.05</v>
      </c>
      <c r="O32" s="77">
        <v>0.05</v>
      </c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</row>
    <row r="33" spans="1:94" s="12" customFormat="1" ht="16.5" customHeight="1" x14ac:dyDescent="0.25">
      <c r="A33" s="37" t="s">
        <v>46</v>
      </c>
      <c r="B33" s="37"/>
      <c r="C33" s="3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7"/>
      <c r="BT33" s="77"/>
      <c r="BU33" s="77"/>
      <c r="BV33" s="77"/>
    </row>
    <row r="34" spans="1:94" s="12" customFormat="1" ht="16.5" customHeight="1" x14ac:dyDescent="0.25">
      <c r="A34" s="37" t="s">
        <v>47</v>
      </c>
      <c r="B34" s="37"/>
      <c r="C34" s="3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77"/>
      <c r="BP34" s="77"/>
      <c r="BQ34" s="77"/>
      <c r="BR34" s="77"/>
      <c r="BS34" s="77"/>
      <c r="BT34" s="77"/>
      <c r="BU34" s="77"/>
      <c r="BV34" s="77"/>
    </row>
    <row r="35" spans="1:94" s="12" customFormat="1" ht="16.5" customHeight="1" x14ac:dyDescent="0.25">
      <c r="A35" s="30" t="s">
        <v>51</v>
      </c>
      <c r="B35" s="31"/>
      <c r="C35" s="31"/>
      <c r="D35" s="86">
        <v>7.9932523471608493E-4</v>
      </c>
      <c r="E35" s="86">
        <v>7.9932523471608493E-4</v>
      </c>
      <c r="F35" s="86">
        <v>7.9932523471608493E-4</v>
      </c>
      <c r="G35" s="86">
        <v>7.9932523471608493E-4</v>
      </c>
      <c r="H35" s="86">
        <v>7.9932523471608493E-4</v>
      </c>
      <c r="I35" s="86">
        <v>7.9932523471608493E-4</v>
      </c>
      <c r="J35" s="86">
        <v>7.9932523471608493E-4</v>
      </c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4"/>
      <c r="BQ35" s="32"/>
      <c r="BR35" s="31"/>
      <c r="BS35" s="31"/>
      <c r="BT35" s="31"/>
      <c r="BU35" s="33"/>
      <c r="BV35" s="31"/>
    </row>
    <row r="36" spans="1:94" s="12" customFormat="1" ht="16.5" customHeight="1" x14ac:dyDescent="0.25">
      <c r="A36" s="37" t="s">
        <v>50</v>
      </c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9"/>
      <c r="BQ36" s="87">
        <f t="shared" ref="BQ36:CP36" si="13">IF(BQ6="",#N/A,BQ6)+0.001</f>
        <v>1.5009999999999999</v>
      </c>
      <c r="BR36" s="38">
        <f t="shared" si="13"/>
        <v>1.0009999999999999</v>
      </c>
      <c r="BS36" s="38">
        <f t="shared" si="13"/>
        <v>1.0009999999999999</v>
      </c>
      <c r="BT36" s="38">
        <f t="shared" si="13"/>
        <v>1.0009999999999999</v>
      </c>
      <c r="BU36" s="38" t="e">
        <f t="shared" si="13"/>
        <v>#N/A</v>
      </c>
      <c r="BV36" s="38"/>
      <c r="BW36" s="38">
        <f t="shared" si="13"/>
        <v>2.0009999999999999</v>
      </c>
      <c r="BX36" s="38">
        <f t="shared" si="13"/>
        <v>1.5009999999999999</v>
      </c>
      <c r="BY36" s="38">
        <f t="shared" si="13"/>
        <v>2.5009999999999999</v>
      </c>
      <c r="BZ36" s="38">
        <f t="shared" si="13"/>
        <v>3.0009999999999999</v>
      </c>
      <c r="CA36" s="38">
        <f t="shared" si="13"/>
        <v>3.0009999999999999</v>
      </c>
      <c r="CB36" s="38">
        <f t="shared" si="13"/>
        <v>1.0009999999999999</v>
      </c>
      <c r="CC36" s="38">
        <f t="shared" si="13"/>
        <v>2.0009999999999999</v>
      </c>
      <c r="CD36" s="38">
        <f t="shared" si="13"/>
        <v>1.0009999999999999</v>
      </c>
      <c r="CE36" s="38">
        <f t="shared" si="13"/>
        <v>2.0009999999999999</v>
      </c>
      <c r="CF36" s="38">
        <f t="shared" si="13"/>
        <v>1.5009999999999999</v>
      </c>
      <c r="CG36" s="38">
        <f t="shared" si="13"/>
        <v>2.6676666666666664</v>
      </c>
      <c r="CH36" s="38">
        <f t="shared" si="13"/>
        <v>1.3343333333333331</v>
      </c>
      <c r="CI36" s="38">
        <f t="shared" si="13"/>
        <v>1.5009999999999999</v>
      </c>
      <c r="CJ36" s="38">
        <f t="shared" si="13"/>
        <v>1.0009999999999999</v>
      </c>
      <c r="CK36" s="38">
        <f t="shared" si="13"/>
        <v>0.66766666666666663</v>
      </c>
      <c r="CL36" s="38">
        <f t="shared" si="13"/>
        <v>1.3343333333333331</v>
      </c>
      <c r="CM36" s="38">
        <f t="shared" si="13"/>
        <v>1.6676666666666666</v>
      </c>
      <c r="CN36" s="38">
        <f t="shared" si="13"/>
        <v>1.3343333333333331</v>
      </c>
      <c r="CO36" s="38" t="e">
        <f t="shared" si="13"/>
        <v>#N/A</v>
      </c>
      <c r="CP36" s="38" t="e">
        <f t="shared" si="13"/>
        <v>#N/A</v>
      </c>
    </row>
    <row r="37" spans="1:94" s="12" customFormat="1" ht="16.5" customHeight="1" x14ac:dyDescent="0.25">
      <c r="A37" s="37" t="s">
        <v>43</v>
      </c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9"/>
      <c r="BQ37" s="87">
        <f t="shared" ref="BQ37:BR44" si="14">IF(BQ7="",#N/A,BQ7)+0.001</f>
        <v>1E-3</v>
      </c>
      <c r="BR37" s="38">
        <f t="shared" si="14"/>
        <v>0.501</v>
      </c>
      <c r="BS37" s="38">
        <f t="shared" ref="BS37:BU44" si="15">IF(BS7="",#N/A,BS7)+0.001</f>
        <v>0.501</v>
      </c>
      <c r="BT37" s="38">
        <f t="shared" si="15"/>
        <v>1E-3</v>
      </c>
      <c r="BU37" s="38" t="e">
        <f t="shared" si="15"/>
        <v>#N/A</v>
      </c>
      <c r="BV37" s="38"/>
    </row>
    <row r="38" spans="1:94" s="12" customFormat="1" ht="16.5" customHeight="1" x14ac:dyDescent="0.25">
      <c r="A38" s="37" t="s">
        <v>44</v>
      </c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9"/>
      <c r="BQ38" s="87">
        <f t="shared" si="14"/>
        <v>1.0009999999999999</v>
      </c>
      <c r="BR38" s="38">
        <f t="shared" si="14"/>
        <v>0.501</v>
      </c>
      <c r="BS38" s="38">
        <f t="shared" si="15"/>
        <v>0.501</v>
      </c>
      <c r="BT38" s="38">
        <f t="shared" si="15"/>
        <v>0.501</v>
      </c>
      <c r="BU38" s="38" t="e">
        <f t="shared" si="15"/>
        <v>#N/A</v>
      </c>
      <c r="BV38" s="38"/>
    </row>
    <row r="39" spans="1:94" s="12" customFormat="1" ht="16.5" customHeight="1" x14ac:dyDescent="0.25">
      <c r="A39" s="37" t="s">
        <v>45</v>
      </c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9"/>
      <c r="BQ39" s="87">
        <f t="shared" si="14"/>
        <v>1E-3</v>
      </c>
      <c r="BR39" s="38">
        <f t="shared" si="14"/>
        <v>1E-3</v>
      </c>
      <c r="BS39" s="38">
        <f t="shared" si="15"/>
        <v>1E-3</v>
      </c>
      <c r="BT39" s="38">
        <f t="shared" si="15"/>
        <v>0.501</v>
      </c>
      <c r="BU39" s="38" t="e">
        <f t="shared" si="15"/>
        <v>#N/A</v>
      </c>
      <c r="BV39" s="38"/>
    </row>
    <row r="40" spans="1:94" s="12" customFormat="1" ht="16.5" customHeight="1" x14ac:dyDescent="0.25">
      <c r="A40" s="37" t="s">
        <v>31</v>
      </c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9"/>
      <c r="BQ40" s="87">
        <f t="shared" si="14"/>
        <v>1E-3</v>
      </c>
      <c r="BR40" s="38">
        <f t="shared" si="14"/>
        <v>1E-3</v>
      </c>
      <c r="BS40" s="38">
        <f t="shared" si="15"/>
        <v>1E-3</v>
      </c>
      <c r="BT40" s="38">
        <f t="shared" si="15"/>
        <v>1E-3</v>
      </c>
      <c r="BU40" s="38" t="e">
        <f t="shared" si="15"/>
        <v>#N/A</v>
      </c>
      <c r="BV40" s="38"/>
    </row>
    <row r="41" spans="1:94" s="12" customFormat="1" ht="16.5" customHeight="1" x14ac:dyDescent="0.25">
      <c r="A41" s="37" t="s">
        <v>32</v>
      </c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9"/>
      <c r="BQ41" s="87">
        <f t="shared" si="14"/>
        <v>0.501</v>
      </c>
      <c r="BR41" s="38">
        <f t="shared" si="14"/>
        <v>1E-3</v>
      </c>
      <c r="BS41" s="38">
        <f t="shared" si="15"/>
        <v>1E-3</v>
      </c>
      <c r="BT41" s="38">
        <f t="shared" si="15"/>
        <v>1E-3</v>
      </c>
      <c r="BU41" s="38" t="e">
        <f t="shared" si="15"/>
        <v>#N/A</v>
      </c>
      <c r="BV41" s="38"/>
    </row>
    <row r="42" spans="1:94" s="12" customFormat="1" ht="16.5" customHeight="1" x14ac:dyDescent="0.25">
      <c r="A42" s="37" t="s">
        <v>30</v>
      </c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9"/>
      <c r="BQ42" s="87">
        <f t="shared" si="14"/>
        <v>1E-3</v>
      </c>
      <c r="BR42" s="38">
        <f t="shared" si="14"/>
        <v>1E-3</v>
      </c>
      <c r="BS42" s="38">
        <f t="shared" si="15"/>
        <v>1E-3</v>
      </c>
      <c r="BT42" s="38">
        <f t="shared" si="15"/>
        <v>1E-3</v>
      </c>
      <c r="BU42" s="38" t="e">
        <f t="shared" si="15"/>
        <v>#N/A</v>
      </c>
      <c r="BV42" s="38"/>
    </row>
    <row r="43" spans="1:94" s="12" customFormat="1" ht="16.5" customHeight="1" x14ac:dyDescent="0.25">
      <c r="A43" s="37" t="s">
        <v>46</v>
      </c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9"/>
      <c r="BQ43" s="87">
        <f t="shared" si="14"/>
        <v>1E-3</v>
      </c>
      <c r="BR43" s="38">
        <f t="shared" si="14"/>
        <v>1E-3</v>
      </c>
      <c r="BS43" s="38">
        <f t="shared" si="15"/>
        <v>1E-3</v>
      </c>
      <c r="BT43" s="38">
        <f t="shared" si="15"/>
        <v>1E-3</v>
      </c>
      <c r="BU43" s="38" t="e">
        <f t="shared" si="15"/>
        <v>#N/A</v>
      </c>
      <c r="BV43" s="38"/>
    </row>
    <row r="44" spans="1:94" s="12" customFormat="1" ht="16.5" customHeight="1" x14ac:dyDescent="0.25">
      <c r="A44" s="37" t="s">
        <v>47</v>
      </c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9"/>
      <c r="BQ44" s="87">
        <f t="shared" si="14"/>
        <v>1E-3</v>
      </c>
      <c r="BR44" s="38">
        <f t="shared" si="14"/>
        <v>1E-3</v>
      </c>
      <c r="BS44" s="38">
        <f t="shared" si="15"/>
        <v>1E-3</v>
      </c>
      <c r="BT44" s="38">
        <f t="shared" si="15"/>
        <v>1E-3</v>
      </c>
      <c r="BU44" s="38" t="e">
        <f t="shared" si="15"/>
        <v>#N/A</v>
      </c>
      <c r="BV44" s="38"/>
    </row>
    <row r="48" spans="1:94" s="112" customFormat="1" ht="43.5" customHeight="1" thickBot="1" x14ac:dyDescent="0.3">
      <c r="A48" s="327" t="s">
        <v>676</v>
      </c>
      <c r="C48" s="112" t="s">
        <v>735</v>
      </c>
      <c r="D48" s="112" t="s">
        <v>687</v>
      </c>
      <c r="E48" s="112" t="s">
        <v>688</v>
      </c>
      <c r="F48" s="112" t="s">
        <v>689</v>
      </c>
      <c r="G48" s="112" t="s">
        <v>690</v>
      </c>
      <c r="H48" s="112" t="s">
        <v>691</v>
      </c>
      <c r="I48" s="112" t="s">
        <v>692</v>
      </c>
      <c r="J48" s="112" t="s">
        <v>769</v>
      </c>
      <c r="K48" s="112" t="s">
        <v>770</v>
      </c>
      <c r="L48" s="112" t="s">
        <v>771</v>
      </c>
      <c r="M48" s="112" t="s">
        <v>772</v>
      </c>
      <c r="N48" s="112" t="s">
        <v>773</v>
      </c>
      <c r="U48" s="112" t="s">
        <v>692</v>
      </c>
      <c r="AC48" s="16" t="s">
        <v>130</v>
      </c>
      <c r="AD48" s="16" t="s">
        <v>375</v>
      </c>
      <c r="AE48" s="16" t="s">
        <v>376</v>
      </c>
      <c r="AF48" s="16" t="s">
        <v>377</v>
      </c>
      <c r="AG48" s="16" t="s">
        <v>487</v>
      </c>
      <c r="AH48" s="16" t="s">
        <v>488</v>
      </c>
      <c r="AI48" s="16" t="s">
        <v>489</v>
      </c>
      <c r="AJ48" s="16" t="s">
        <v>490</v>
      </c>
      <c r="AK48" s="16" t="s">
        <v>775</v>
      </c>
      <c r="AL48" s="16" t="s">
        <v>776</v>
      </c>
      <c r="AM48" s="16" t="s">
        <v>777</v>
      </c>
      <c r="AN48" s="16" t="s">
        <v>778</v>
      </c>
      <c r="AO48" s="16" t="s">
        <v>779</v>
      </c>
      <c r="AP48" s="16" t="s">
        <v>81</v>
      </c>
      <c r="AQ48" s="16" t="s">
        <v>33</v>
      </c>
      <c r="AR48" s="16" t="s">
        <v>39</v>
      </c>
      <c r="AS48" s="16" t="s">
        <v>82</v>
      </c>
      <c r="AT48" s="16" t="s">
        <v>68</v>
      </c>
      <c r="AU48" s="16" t="s">
        <v>69</v>
      </c>
      <c r="AV48" s="16" t="s">
        <v>70</v>
      </c>
      <c r="AW48" s="16" t="s">
        <v>71</v>
      </c>
      <c r="AX48" s="16" t="s">
        <v>83</v>
      </c>
      <c r="AY48" s="16" t="s">
        <v>93</v>
      </c>
      <c r="AZ48" s="16" t="s">
        <v>94</v>
      </c>
      <c r="BA48" s="16" t="s">
        <v>95</v>
      </c>
      <c r="BB48" s="16" t="s">
        <v>1152</v>
      </c>
      <c r="BC48" s="16" t="s">
        <v>96</v>
      </c>
      <c r="BD48" s="16" t="s">
        <v>97</v>
      </c>
      <c r="BE48" s="16" t="s">
        <v>98</v>
      </c>
      <c r="BF48" s="16" t="s">
        <v>99</v>
      </c>
      <c r="BG48" s="16" t="s">
        <v>1222</v>
      </c>
      <c r="BH48" s="16" t="s">
        <v>1223</v>
      </c>
      <c r="BI48" s="16" t="s">
        <v>1224</v>
      </c>
      <c r="BJ48" s="16" t="s">
        <v>1225</v>
      </c>
      <c r="BK48" s="16" t="s">
        <v>1226</v>
      </c>
      <c r="BL48" s="16" t="s">
        <v>1227</v>
      </c>
      <c r="BM48" s="16" t="s">
        <v>1228</v>
      </c>
      <c r="BN48" s="16" t="s">
        <v>1229</v>
      </c>
      <c r="BO48" s="16" t="s">
        <v>1230</v>
      </c>
      <c r="BP48" s="16"/>
    </row>
    <row r="49" spans="1:250" ht="15.75" thickBot="1" x14ac:dyDescent="0.3">
      <c r="A49" s="337" t="s">
        <v>384</v>
      </c>
      <c r="C49" s="65">
        <v>0</v>
      </c>
      <c r="D49" s="65">
        <f>+SUM(V49:X49)</f>
        <v>26</v>
      </c>
      <c r="E49" s="65">
        <f>+SUM(Y49:AB49)</f>
        <v>24</v>
      </c>
      <c r="F49" s="65">
        <f>+SUM(AC49:AF49)</f>
        <v>18</v>
      </c>
      <c r="G49" s="65">
        <f>+SUM(AG49:AJ49)</f>
        <v>21</v>
      </c>
      <c r="H49" s="65">
        <f>SUM(AK49:AO49)</f>
        <v>7</v>
      </c>
      <c r="I49" s="65">
        <f>SUM(AP49:AT49)</f>
        <v>29</v>
      </c>
      <c r="J49" s="65">
        <f>SUM(AU49:AX49)</f>
        <v>25</v>
      </c>
      <c r="K49" s="65">
        <f>SUM(AY49:BB49)</f>
        <v>25</v>
      </c>
      <c r="L49" s="65">
        <f>SUM(BC49:BG49)</f>
        <v>27</v>
      </c>
      <c r="M49" s="65">
        <f>SUM(BH49:BK49)</f>
        <v>12</v>
      </c>
      <c r="V49" s="334">
        <f>COUNTIFS(Datos!$C:$C,V3,Datos!$Y:$Y,"ND")</f>
        <v>6</v>
      </c>
      <c r="W49" s="334">
        <f>COUNTIFS(Datos!$C:$C,W3,Datos!$Y:$Y,"ND")</f>
        <v>0</v>
      </c>
      <c r="X49" s="334">
        <f>COUNTIFS(Datos!$C:$C,X3,Datos!$Y:$Y,"ND")</f>
        <v>20</v>
      </c>
      <c r="Y49" s="334">
        <f>COUNTIFS(Datos!$C:$C,Y3,Datos!$Y:$Y,"ND")</f>
        <v>0</v>
      </c>
      <c r="Z49" s="334">
        <f>COUNTIFS(Datos!$C:$C,Z3,Datos!$Y:$Y,"ND")</f>
        <v>7</v>
      </c>
      <c r="AA49" s="334">
        <f>COUNTIFS(Datos!$C:$C,AA3,Datos!$Y:$Y,"ND")</f>
        <v>10</v>
      </c>
      <c r="AB49" s="334">
        <f>COUNTIFS(Datos!$C:$C,AB3,Datos!$Y:$Y,"ND")</f>
        <v>7</v>
      </c>
      <c r="AC49" s="334">
        <f>COUNTIFS(Datos!$C:$C,AC3,Datos!$Y:$Y,"ND")</f>
        <v>0</v>
      </c>
      <c r="AD49" s="334">
        <f>COUNTIFS(Datos!$C:$C,AD3,Datos!$Y:$Y,"ND")</f>
        <v>4</v>
      </c>
      <c r="AE49" s="334">
        <f>COUNTIFS(Datos!$C:$C,AE3,Datos!$Y:$Y,"ND")</f>
        <v>4</v>
      </c>
      <c r="AF49" s="334">
        <f>COUNTIFS(Datos!$C:$C,AF3,Datos!$Y:$Y,"ND")</f>
        <v>10</v>
      </c>
      <c r="AG49" s="334">
        <f>COUNTIFS(Datos!$C:$C,AG3,Datos!$Y:$Y,"ND")</f>
        <v>2</v>
      </c>
      <c r="AH49" s="334">
        <f>COUNTIFS(Datos!$C:$C,AH3,Datos!$Y:$Y,"ND")</f>
        <v>8</v>
      </c>
      <c r="AI49" s="334">
        <f>COUNTIFS(Datos!$C:$C,AI3,Datos!$Y:$Y,"ND")</f>
        <v>5</v>
      </c>
      <c r="AJ49" s="334">
        <f>COUNTIFS(Datos!$C:$C,AJ3,Datos!$Y:$Y,"ND")</f>
        <v>6</v>
      </c>
      <c r="AK49" s="334"/>
      <c r="AL49" s="334"/>
      <c r="AM49" s="334"/>
      <c r="AN49" s="334"/>
      <c r="AO49" s="334">
        <f>COUNTIFS(Datos!$C:$C,AO3,Datos!$Y:$Y,"ND")</f>
        <v>7</v>
      </c>
      <c r="AP49" s="334"/>
      <c r="AQ49" s="334"/>
      <c r="AR49" s="334"/>
      <c r="AS49" s="334">
        <f>COUNTIFS(Datos!$C:$C,AS3,Datos!$Y:$Y,"ND")</f>
        <v>13</v>
      </c>
      <c r="AT49" s="334">
        <f>COUNTIFS(Datos!$C:$C,AT3,Datos!$Y:$Y,"ND")</f>
        <v>16</v>
      </c>
      <c r="AU49" s="334">
        <f>COUNTIFS(Datos!$C:$C,AU3,Datos!$Y:$Y,"ND")</f>
        <v>7</v>
      </c>
      <c r="AV49" s="334">
        <f>COUNTIFS(Datos!$C:$C,AV3,Datos!$Y:$Y,"ND")</f>
        <v>7</v>
      </c>
      <c r="AW49" s="334">
        <f>COUNTIFS(Datos!$C:$C,AW3,Datos!$Y:$Y,"ND")</f>
        <v>9</v>
      </c>
      <c r="AX49" s="334">
        <f>COUNTIFS(Datos!$C:$C,AX3,Datos!$Y:$Y,"ND")</f>
        <v>2</v>
      </c>
      <c r="AY49" s="334">
        <f>COUNTIFS(Datos!$C:$C,AY3,Datos!$Y:$Y,"ND")</f>
        <v>11</v>
      </c>
      <c r="AZ49" s="334">
        <f>COUNTIFS(Datos!$C:$C,AZ3,Datos!$Y:$Y,"ND")</f>
        <v>2</v>
      </c>
      <c r="BA49" s="334">
        <f>COUNTIFS(Datos!$C:$C,BA3,Datos!$Y:$Y,"ND")</f>
        <v>5</v>
      </c>
      <c r="BB49" s="334">
        <f>COUNTIFS(Datos!$C:$C,BB3,Datos!$Y:$Y,"ND")</f>
        <v>7</v>
      </c>
      <c r="BC49" s="334">
        <f>COUNTIFS(Datos!$C:$C,BC3,Datos!$Y:$Y,"ND")</f>
        <v>5</v>
      </c>
      <c r="BD49" s="334">
        <f>COUNTIFS(Datos!$C:$C,BD3,Datos!$Y:$Y,"ND")</f>
        <v>10</v>
      </c>
      <c r="BE49" s="334">
        <f>COUNTIFS(Datos!$C:$C,BE3,Datos!$Y:$Y,"ND")</f>
        <v>5</v>
      </c>
      <c r="BF49" s="334">
        <f>COUNTIFS(Datos!$C:$C,BF3,Datos!$Y:$Y,"ND")</f>
        <v>3</v>
      </c>
      <c r="BG49" s="334">
        <f>COUNTIFS(Datos!$C:$C,BG3,Datos!$Y:$Y,"ND")</f>
        <v>4</v>
      </c>
      <c r="BH49" s="334">
        <f>COUNTIFS(Datos!$C:$C,BH3,Datos!$Y:$Y,"ND")</f>
        <v>5</v>
      </c>
      <c r="BI49" s="334">
        <f>COUNTIFS(Datos!$C:$C,BI3,Datos!$Y:$Y,"ND")</f>
        <v>2</v>
      </c>
      <c r="BJ49" s="334">
        <f>COUNTIFS(Datos!$C:$C,BJ3,Datos!$Y:$Y,"ND")</f>
        <v>5</v>
      </c>
      <c r="BK49" s="334">
        <f>COUNTIFS(Datos!$C:$C,BK3,Datos!$Y:$Y,"ND")</f>
        <v>0</v>
      </c>
      <c r="BL49" s="334">
        <f>COUNTIFS(Datos!$C:$C,BL3,Datos!$Y:$Y,"ND")</f>
        <v>4</v>
      </c>
      <c r="BM49" s="334">
        <f>COUNTIFS(Datos!$C:$C,BM3,Datos!$Y:$Y,"ND")</f>
        <v>0</v>
      </c>
      <c r="BN49" s="334">
        <f>COUNTIFS(Datos!$C:$C,BN3,Datos!$Y:$Y,"ND")</f>
        <v>0</v>
      </c>
      <c r="BO49" s="334">
        <f>COUNTIFS(Datos!$C:$C,BO3,Datos!$Y:$Y,"ND")</f>
        <v>0</v>
      </c>
      <c r="BP49" s="334"/>
      <c r="BQ49" s="334">
        <f>COUNTIFS(Datos!$D:$D,BQ3,Datos!$Y:$Y,"ND")</f>
        <v>3</v>
      </c>
      <c r="BR49" s="334">
        <f>COUNTIFS(Datos!$D:$D,BR3,Datos!$Y:$Y,"ND")</f>
        <v>1</v>
      </c>
      <c r="BS49" s="334">
        <f>COUNTIFS(Datos!$D:$D,BS3,Datos!$Y:$Y,"ND")</f>
        <v>0</v>
      </c>
      <c r="BT49" s="334">
        <f>COUNTIFS(Datos!$D:$D,BT3,Datos!$Y:$Y,"ND")</f>
        <v>2</v>
      </c>
      <c r="BU49" s="334">
        <f>COUNTIFS(Datos!$D:$D,BU3,Datos!$Y:$Y,"ND")</f>
        <v>0</v>
      </c>
      <c r="BV49" s="334">
        <f>COUNTIFS(Datos!$D:$D,BV3,Datos!$Y:$Y,"ND")</f>
        <v>0</v>
      </c>
      <c r="BW49" s="334">
        <f>COUNTIFS(Datos!$D:$D,BW3,Datos!$Y:$Y,"ND")</f>
        <v>4</v>
      </c>
      <c r="BX49" s="334">
        <f>COUNTIFS(Datos!$D:$D,BX3,Datos!$Y:$Y,"ND")</f>
        <v>0</v>
      </c>
      <c r="BY49" s="334">
        <f>COUNTIFS(Datos!$D:$D,BY3,Datos!$Y:$Y,"ND")</f>
        <v>5</v>
      </c>
      <c r="BZ49" s="334">
        <f>COUNTIFS(Datos!$D:$D,BZ3,Datos!$Y:$Y,"ND")</f>
        <v>6</v>
      </c>
      <c r="CA49" s="334">
        <f>COUNTIFS(Datos!$D:$D,CA3,Datos!$Y:$Y,"ND")</f>
        <v>5</v>
      </c>
      <c r="CB49" s="334">
        <f>COUNTIFS(Datos!$D:$D,CB3,Datos!$Y:$Y,"ND")</f>
        <v>2</v>
      </c>
      <c r="CC49" s="334">
        <f>COUNTIFS(Datos!$D:$D,CC3,Datos!$Y:$Y,"ND")</f>
        <v>3</v>
      </c>
      <c r="CD49" s="334">
        <f>COUNTIFS(Datos!$D:$D,CD3,Datos!$Y:$Y,"ND")</f>
        <v>1</v>
      </c>
      <c r="CE49" s="334">
        <f>COUNTIFS(Datos!$D:$D,CE3,Datos!$Y:$Y,"ND")</f>
        <v>1</v>
      </c>
      <c r="CF49" s="334">
        <f>COUNTIFS(Datos!$D:$D,CF3,Datos!$Y:$Y,"ND")</f>
        <v>0</v>
      </c>
      <c r="CG49" s="334">
        <f>COUNTIFS(Datos!$D:$D,CG3,Datos!$Y:$Y,"ND")</f>
        <v>3</v>
      </c>
      <c r="CH49" s="334">
        <f>COUNTIFS(Datos!$D:$D,CH3,Datos!$Y:$Y,"ND")</f>
        <v>2</v>
      </c>
      <c r="CI49" s="334">
        <f>COUNTIFS(Datos!$D:$D,CI3,Datos!$Y:$Y,"ND")</f>
        <v>3</v>
      </c>
      <c r="CJ49" s="334">
        <f>COUNTIFS(Datos!$D:$D,CJ3,Datos!$Y:$Y,"ND")</f>
        <v>1</v>
      </c>
      <c r="CK49" s="334">
        <f>COUNTIFS(Datos!$D:$D,CK3,Datos!$Y:$Y,"ND")</f>
        <v>1</v>
      </c>
      <c r="CL49" s="334">
        <f>COUNTIFS(Datos!$D:$D,CL3,Datos!$Y:$Y,"ND")</f>
        <v>2</v>
      </c>
      <c r="CM49" s="334">
        <f>COUNTIFS(Datos!$D:$D,CM3,Datos!$Y:$Y,"ND")</f>
        <v>2</v>
      </c>
      <c r="CN49" s="334">
        <f>COUNTIFS(Datos!$D:$D,CN3,Datos!$Y:$Y,"ND")</f>
        <v>3</v>
      </c>
      <c r="CO49" s="334">
        <f>COUNTIFS(Datos!$D:$D,CO3,Datos!$Y:$Y,"ND")</f>
        <v>0</v>
      </c>
      <c r="CP49" s="334">
        <f>COUNTIFS(Datos!$D:$D,CP3,Datos!$Y:$Y,"ND")</f>
        <v>0</v>
      </c>
      <c r="CQ49" s="334">
        <f>COUNTIFS(Datos!$D:$D,CQ3,Datos!$Y:$Y,"ND")</f>
        <v>0</v>
      </c>
      <c r="CR49" s="334">
        <f>COUNTIFS(Datos!$D:$D,CR3,Datos!$Y:$Y,"ND")</f>
        <v>0</v>
      </c>
      <c r="CS49" s="334">
        <f>COUNTIFS(Datos!$D:$D,CS3,Datos!$Y:$Y,"ND")</f>
        <v>1</v>
      </c>
      <c r="CT49" s="334">
        <f>COUNTIFS(Datos!$D:$D,CT3,Datos!$Y:$Y,"ND")</f>
        <v>1</v>
      </c>
      <c r="CU49" s="334">
        <f>COUNTIFS(Datos!$D:$D,CU3,Datos!$Y:$Y,"ND")</f>
        <v>2</v>
      </c>
      <c r="CV49" s="334">
        <f>COUNTIFS(Datos!$D:$D,CV3,Datos!$Y:$Y,"ND")</f>
        <v>1</v>
      </c>
      <c r="CW49" s="334">
        <f>COUNTIFS(Datos!$D:$D,CW3,Datos!$Y:$Y,"ND")</f>
        <v>2</v>
      </c>
      <c r="CX49" s="334">
        <f>COUNTIFS(Datos!$D:$D,CX3,Datos!$Y:$Y,"ND")</f>
        <v>1</v>
      </c>
      <c r="CY49" s="334">
        <f>COUNTIFS(Datos!$D:$D,CY3,Datos!$Y:$Y,"ND")</f>
        <v>0</v>
      </c>
      <c r="CZ49" s="334">
        <f>COUNTIFS(Datos!$D:$D,CZ3,Datos!$Y:$Y,"ND")</f>
        <v>0</v>
      </c>
      <c r="DA49" s="334">
        <f>COUNTIFS(Datos!$D:$D,DA3,Datos!$Y:$Y,"ND")</f>
        <v>2</v>
      </c>
      <c r="DB49" s="334">
        <f>COUNTIFS(Datos!$D:$D,DB3,Datos!$Y:$Y,"ND")</f>
        <v>2</v>
      </c>
      <c r="DC49" s="334">
        <f>COUNTIFS(Datos!$D:$D,DC3,Datos!$Y:$Y,"ND")</f>
        <v>0</v>
      </c>
      <c r="DD49" s="334">
        <f>COUNTIFS(Datos!$D:$D,DD3,Datos!$Y:$Y,"ND")</f>
        <v>2</v>
      </c>
      <c r="DE49" s="334">
        <f>COUNTIFS(Datos!$D:$D,DE3,Datos!$Y:$Y,"ND")</f>
        <v>4</v>
      </c>
      <c r="DF49" s="334">
        <f>COUNTIFS(Datos!$D:$D,DF3,Datos!$Y:$Y,"ND")</f>
        <v>2</v>
      </c>
      <c r="DG49" s="334">
        <f>COUNTIFS(Datos!$D:$D,DG3,Datos!$Y:$Y,"ND")</f>
        <v>0</v>
      </c>
      <c r="DH49" s="334">
        <f>COUNTIFS(Datos!$D:$D,DH3,Datos!$Y:$Y,"ND")</f>
        <v>0</v>
      </c>
      <c r="DI49" s="334">
        <f>COUNTIFS(Datos!$D:$D,DI3,Datos!$Y:$Y,"ND")</f>
        <v>0</v>
      </c>
      <c r="DJ49" s="334">
        <f>COUNTIFS(Datos!$D:$D,DJ3,Datos!$Y:$Y,"ND")</f>
        <v>0</v>
      </c>
      <c r="DK49" s="334">
        <f>COUNTIFS(Datos!$D:$D,DK3,Datos!$Y:$Y,"ND")</f>
        <v>1</v>
      </c>
      <c r="DL49" s="334">
        <f>COUNTIFS(Datos!$D:$D,DL3,Datos!$Y:$Y,"ND")</f>
        <v>2</v>
      </c>
      <c r="DM49" s="334">
        <f>COUNTIFS(Datos!$D:$D,DM3,Datos!$Y:$Y,"ND")</f>
        <v>1</v>
      </c>
      <c r="DN49" s="334">
        <f>COUNTIFS(Datos!$D:$D,DN3,Datos!$Y:$Y,"ND")</f>
        <v>1</v>
      </c>
      <c r="DO49" s="334">
        <f>COUNTIFS(Datos!$D:$D,DO3,Datos!$Y:$Y,"ND")</f>
        <v>3</v>
      </c>
      <c r="DP49" s="334">
        <f>COUNTIFS(Datos!$D:$D,DP3,Datos!$Y:$Y,"ND")</f>
        <v>0</v>
      </c>
      <c r="DQ49" s="334">
        <f>COUNTIFS(Datos!$D:$D,DQ3,Datos!$Y:$Y,"ND")</f>
        <v>0</v>
      </c>
      <c r="DR49" s="334">
        <f>COUNTIFS(Datos!$D:$D,DR3,Datos!$Y:$Y,"ND")</f>
        <v>0</v>
      </c>
      <c r="DS49" s="334">
        <f>COUNTIFS(Datos!$D:$D,DS3,Datos!$Y:$Y,"ND")</f>
        <v>1</v>
      </c>
      <c r="DT49" s="334">
        <f>COUNTIFS(Datos!$D:$D,DT3,Datos!$Y:$Y,"ND")</f>
        <v>4</v>
      </c>
      <c r="DU49" s="334">
        <f>COUNTIFS(Datos!$D:$D,DU3,Datos!$Y:$Y,"ND")</f>
        <v>1</v>
      </c>
      <c r="DV49" s="334">
        <f>COUNTIFS(Datos!$D:$D,DV3,Datos!$Y:$Y,"ND")</f>
        <v>2</v>
      </c>
      <c r="DW49" s="334">
        <f>COUNTIFS(Datos!$D:$D,DW3,Datos!$Y:$Y,"ND")</f>
        <v>1</v>
      </c>
      <c r="DX49" s="334">
        <f>COUNTIFS(Datos!$D:$D,DX3,Datos!$Y:$Y,"ND")</f>
        <v>2</v>
      </c>
      <c r="DY49" s="334">
        <f>COUNTIFS(Datos!$D:$D,DY3,Datos!$Y:$Y,"ND")</f>
        <v>0</v>
      </c>
      <c r="DZ49" s="334">
        <f>COUNTIFS(Datos!$D:$D,DZ3,Datos!$Y:$Y,"ND")</f>
        <v>1</v>
      </c>
      <c r="EA49" s="334">
        <f>COUNTIFS(Datos!$D:$D,EA3,Datos!$Y:$Y,"ND")</f>
        <v>2</v>
      </c>
      <c r="EB49" s="334">
        <f>COUNTIFS(Datos!$D:$D,EB3,Datos!$Y:$Y,"ND")</f>
        <v>1</v>
      </c>
      <c r="EC49" s="334">
        <f>COUNTIFS(Datos!$D:$D,EC3,Datos!$Y:$Y,"ND")</f>
        <v>1</v>
      </c>
      <c r="ED49" s="334">
        <f>COUNTIFS(Datos!$D:$D,ED3,Datos!$Y:$Y,"ND")</f>
        <v>2</v>
      </c>
      <c r="EE49" s="334">
        <f>COUNTIFS(Datos!$D:$D,EE3,Datos!$Y:$Y,"ND")</f>
        <v>4</v>
      </c>
      <c r="EF49" s="334">
        <f>COUNTIFS(Datos!$D:$D,EF3,Datos!$Y:$Y,"ND")</f>
        <v>1</v>
      </c>
      <c r="EG49" s="334">
        <f>COUNTIFS(Datos!$D:$D,EG3,Datos!$Y:$Y,"ND")</f>
        <v>2</v>
      </c>
      <c r="EH49" s="334">
        <f>COUNTIFS(Datos!$D:$D,EH3,Datos!$Y:$Y,"ND")</f>
        <v>5</v>
      </c>
      <c r="EI49" s="334">
        <f>COUNTIFS(Datos!$D:$D,EI3,Datos!$Y:$Y,"ND")</f>
        <v>1</v>
      </c>
      <c r="EJ49" s="334">
        <f>COUNTIFS(Datos!$D:$D,EJ3,Datos!$Y:$Y,"ND")</f>
        <v>3</v>
      </c>
      <c r="EK49" s="334">
        <f>COUNTIFS(Datos!$D:$D,EK3,Datos!$Y:$Y,"ND")</f>
        <v>4</v>
      </c>
      <c r="EL49" s="334">
        <f>COUNTIFS(Datos!$D:$D,EL3,Datos!$Y:$Y,"ND")</f>
        <v>3</v>
      </c>
      <c r="EM49" s="334">
        <f>COUNTIFS(Datos!$D:$D,EM3,Datos!$Y:$Y,"ND")</f>
        <v>3</v>
      </c>
      <c r="EN49" s="334">
        <f>COUNTIFS(Datos!$D:$D,EN3,Datos!$Y:$Y,"ND")</f>
        <v>3</v>
      </c>
      <c r="EO49" s="334">
        <f>COUNTIFS(Datos!$D:$D,EO3,Datos!$Y:$Y,"ND")</f>
        <v>2</v>
      </c>
      <c r="EP49" s="334">
        <f>COUNTIFS(Datos!$D:$D,EP3,Datos!$Y:$Y,"ND")</f>
        <v>1</v>
      </c>
      <c r="EQ49" s="334">
        <f>COUNTIFS(Datos!$D:$D,EQ3,Datos!$Y:$Y,"ND")</f>
        <v>2</v>
      </c>
      <c r="ER49" s="334">
        <f>COUNTIFS(Datos!$D:$D,ER3,Datos!$Y:$Y,"ND")</f>
        <v>1</v>
      </c>
      <c r="ES49" s="334">
        <f>COUNTIFS(Datos!$D:$D,ES3,Datos!$Y:$Y,"ND")</f>
        <v>1</v>
      </c>
      <c r="ET49" s="334">
        <f>COUNTIFS(Datos!$D:$D,ET3,Datos!$Y:$Y,"ND")</f>
        <v>1</v>
      </c>
      <c r="EU49" s="334">
        <f>COUNTIFS(Datos!$D:$D,EU3,Datos!$Y:$Y,"ND")</f>
        <v>3</v>
      </c>
      <c r="EV49" s="334">
        <f>COUNTIFS(Datos!$D:$D,EV3,Datos!$Y:$Y,"ND")</f>
        <v>2</v>
      </c>
      <c r="EW49" s="334">
        <f>COUNTIFS(Datos!$D:$D,EW3,Datos!$Y:$Y,"ND")</f>
        <v>0</v>
      </c>
      <c r="EX49" s="334">
        <f>COUNTIFS(Datos!$D:$D,EX3,Datos!$Y:$Y,"ND")</f>
        <v>1</v>
      </c>
      <c r="EY49" s="334">
        <f>COUNTIFS(Datos!$D:$D,EY3,Datos!$Y:$Y,"ND")</f>
        <v>2</v>
      </c>
      <c r="EZ49" s="334">
        <f>COUNTIFS(Datos!$D:$D,EZ3,Datos!$Y:$Y,"ND")</f>
        <v>1</v>
      </c>
      <c r="FA49" s="334">
        <f>COUNTIFS(Datos!$D:$D,FA3,Datos!$Y:$Y,"ND")</f>
        <v>2</v>
      </c>
      <c r="FB49" s="334">
        <f>COUNTIFS(Datos!$D:$D,FB3,Datos!$Y:$Y,"ND")</f>
        <v>2</v>
      </c>
      <c r="FC49" s="334">
        <f>COUNTIFS(Datos!$D:$D,FC3,Datos!$Y:$Y,"ND")</f>
        <v>2</v>
      </c>
      <c r="FD49" s="334">
        <f>COUNTIFS(Datos!$D:$D,FD3,Datos!$Y:$Y,"ND")</f>
        <v>0</v>
      </c>
      <c r="FE49" s="334">
        <f>COUNTIFS(Datos!$D:$D,FE3,Datos!$Y:$Y,"ND")</f>
        <v>1</v>
      </c>
      <c r="FF49" s="334">
        <f>COUNTIFS(Datos!$D:$D,FF3,Datos!$Y:$Y,"ND")</f>
        <v>0</v>
      </c>
      <c r="FG49" s="334">
        <f>COUNTIFS(Datos!$D:$D,FG3,Datos!$Y:$Y,"ND")</f>
        <v>0</v>
      </c>
      <c r="FH49" s="334">
        <f>COUNTIFS(Datos!$D:$D,FH3,Datos!$Y:$Y,"ND")</f>
        <v>1</v>
      </c>
      <c r="FI49" s="334">
        <f>COUNTIFS(Datos!$D:$D,FI3,Datos!$Y:$Y,"ND")</f>
        <v>0</v>
      </c>
      <c r="FJ49" s="334">
        <f>COUNTIFS(Datos!$D:$D,FJ3,Datos!$Y:$Y,"ND")</f>
        <v>3</v>
      </c>
      <c r="FK49" s="334">
        <f>COUNTIFS(Datos!$D:$D,FK3,Datos!$Y:$Y,"ND")</f>
        <v>6</v>
      </c>
      <c r="FL49" s="334">
        <f>COUNTIFS(Datos!$D:$D,FL3,Datos!$Y:$Y,"ND")</f>
        <v>0</v>
      </c>
      <c r="FM49" s="334">
        <f>COUNTIFS(Datos!$D:$D,FM3,Datos!$Y:$Y,"ND")</f>
        <v>2</v>
      </c>
      <c r="FN49" s="334">
        <f>COUNTIFS(Datos!$D:$D,FN3,Datos!$Y:$Y,"ND")</f>
        <v>0</v>
      </c>
      <c r="FO49" s="334">
        <f>COUNTIFS(Datos!$D:$D,FO3,Datos!$Y:$Y,"ND")</f>
        <v>0</v>
      </c>
      <c r="FP49" s="334">
        <f>COUNTIFS(Datos!$D:$D,FP3,Datos!$Y:$Y,"ND")</f>
        <v>0</v>
      </c>
      <c r="FQ49" s="334">
        <f>COUNTIFS(Datos!$D:$D,FQ3,Datos!$Y:$Y,"ND")</f>
        <v>1</v>
      </c>
      <c r="FR49" s="334">
        <f>COUNTIFS(Datos!$D:$D,FR3,Datos!$Y:$Y,"ND")</f>
        <v>1</v>
      </c>
      <c r="FS49" s="334">
        <f>COUNTIFS(Datos!$D:$D,FS3,Datos!$Y:$Y,"ND")</f>
        <v>0</v>
      </c>
      <c r="FT49" s="334">
        <f>COUNTIFS(Datos!$D:$D,FT3,Datos!$Y:$Y,"ND")</f>
        <v>2</v>
      </c>
      <c r="FU49" s="334">
        <f>COUNTIFS(Datos!$D:$D,FU3,Datos!$Y:$Y,"ND")</f>
        <v>1</v>
      </c>
      <c r="FV49" s="334">
        <f>COUNTIFS(Datos!$D:$D,FV3,Datos!$Y:$Y,"ND")</f>
        <v>1</v>
      </c>
      <c r="FW49" s="334">
        <f>COUNTIFS(Datos!$D:$D,FW3,Datos!$Y:$Y,"ND")</f>
        <v>1</v>
      </c>
      <c r="FX49" s="334">
        <f>COUNTIFS(Datos!$D:$D,FX3,Datos!$Y:$Y,"ND")</f>
        <v>1</v>
      </c>
      <c r="FY49" s="334">
        <f>COUNTIFS(Datos!$D:$D,FY3,Datos!$Y:$Y,"ND")</f>
        <v>2</v>
      </c>
      <c r="FZ49" s="334">
        <f>COUNTIFS(Datos!$D:$D,FZ3,Datos!$Y:$Y,"ND")</f>
        <v>2</v>
      </c>
      <c r="GA49" s="334">
        <f>COUNTIFS(Datos!$D:$D,GA3,Datos!$Y:$Y,"ND")</f>
        <v>0</v>
      </c>
      <c r="GB49" s="334">
        <f>COUNTIFS(Datos!$D:$D,GB3,Datos!$Y:$Y,"ND")</f>
        <v>2</v>
      </c>
      <c r="GC49" s="334">
        <f>COUNTIFS(Datos!$D:$D,GC3,Datos!$Y:$Y,"ND")</f>
        <v>1</v>
      </c>
      <c r="GD49" s="334">
        <f>COUNTIFS(Datos!$D:$D,GD3,Datos!$Y:$Y,"ND")</f>
        <v>0</v>
      </c>
      <c r="GE49" s="334">
        <f>COUNTIFS(Datos!$D:$D,GE3,Datos!$Y:$Y,"ND")</f>
        <v>3</v>
      </c>
      <c r="GF49" s="334">
        <f>COUNTIFS(Datos!$D:$D,GF3,Datos!$Y:$Y,"ND")</f>
        <v>0</v>
      </c>
      <c r="GG49" s="334">
        <f>COUNTIFS(Datos!$D:$D,GG3,Datos!$Y:$Y,"ND")</f>
        <v>1</v>
      </c>
      <c r="GH49" s="334">
        <f>COUNTIFS(Datos!$D:$D,GH3,Datos!$Y:$Y,"ND")</f>
        <v>1</v>
      </c>
      <c r="GI49" s="334">
        <f>COUNTIFS(Datos!$D:$D,GI3,Datos!$Y:$Y,"ND")</f>
        <v>1</v>
      </c>
      <c r="GJ49" s="334">
        <f>COUNTIFS(Datos!$D:$D,GJ3,Datos!$Y:$Y,"ND")</f>
        <v>4</v>
      </c>
      <c r="GK49" s="334">
        <f>COUNTIFS(Datos!$D:$D,GK3,Datos!$Y:$Y,"ND")</f>
        <v>2</v>
      </c>
      <c r="GL49" s="334">
        <f>COUNTIFS(Datos!$D:$D,GL3,Datos!$Y:$Y,"ND")</f>
        <v>2</v>
      </c>
      <c r="GM49" s="334">
        <f>COUNTIFS(Datos!$D:$D,GM3,Datos!$Y:$Y,"ND")</f>
        <v>2</v>
      </c>
      <c r="GN49" s="334">
        <f>COUNTIFS(Datos!$D:$D,GN3,Datos!$Y:$Y,"ND")</f>
        <v>0</v>
      </c>
      <c r="GO49" s="334">
        <f>COUNTIFS(Datos!$D:$D,GO3,Datos!$Y:$Y,"ND")</f>
        <v>0</v>
      </c>
      <c r="GP49" s="334">
        <f>COUNTIFS(Datos!$D:$D,GP3,Datos!$Y:$Y,"ND")</f>
        <v>1</v>
      </c>
      <c r="GQ49" s="334">
        <f>COUNTIFS(Datos!$D:$D,GQ3,Datos!$Y:$Y,"ND")</f>
        <v>2</v>
      </c>
      <c r="GR49" s="334">
        <f>COUNTIFS(Datos!$D:$D,GR3,Datos!$Y:$Y,"ND")</f>
        <v>1</v>
      </c>
      <c r="GS49" s="334">
        <f>COUNTIFS(Datos!$D:$D,GS3,Datos!$Y:$Y,"ND")</f>
        <v>1</v>
      </c>
      <c r="GT49" s="334">
        <f>COUNTIFS(Datos!$D:$D,GT3,Datos!$Y:$Y,"ND")</f>
        <v>1</v>
      </c>
      <c r="GU49" s="334">
        <f>COUNTIFS(Datos!$D:$D,GU3,Datos!$Y:$Y,"ND")</f>
        <v>0</v>
      </c>
      <c r="GV49" s="334">
        <f>COUNTIFS(Datos!$D:$D,GV3,Datos!$Y:$Y,"ND")</f>
        <v>0</v>
      </c>
      <c r="GW49" s="334">
        <f>COUNTIFS(Datos!$D:$D,GW3,Datos!$Y:$Y,"ND")</f>
        <v>0</v>
      </c>
      <c r="GX49" s="334">
        <f>COUNTIFS(Datos!$D:$D,GX3,Datos!$Y:$Y,"ND")</f>
        <v>0</v>
      </c>
      <c r="GY49" s="334">
        <f>COUNTIFS(Datos!$D:$D,GY3,Datos!$Y:$Y,"ND")</f>
        <v>1</v>
      </c>
      <c r="GZ49" s="334">
        <f>COUNTIFS(Datos!$D:$D,GZ3,Datos!$Y:$Y,"ND")</f>
        <v>2</v>
      </c>
      <c r="HA49" s="334">
        <f>COUNTIFS(Datos!$D:$D,HA3,Datos!$Y:$Y,"ND")</f>
        <v>1</v>
      </c>
      <c r="HB49" s="334">
        <f>COUNTIFS(Datos!$D:$D,HB3,Datos!$Y:$Y,"ND")</f>
        <v>1</v>
      </c>
      <c r="HC49" s="334">
        <f>COUNTIFS(Datos!$D:$D,HC3,Datos!$Y:$Y,"ND")</f>
        <v>4</v>
      </c>
      <c r="HD49" s="334">
        <f>COUNTIFS(Datos!$D:$D,HD3,Datos!$Y:$Y,"ND")</f>
        <v>0</v>
      </c>
      <c r="HE49" s="334">
        <f>COUNTIFS(Datos!$D:$D,HE3,Datos!$Y:$Y,"ND")</f>
        <v>0</v>
      </c>
      <c r="HF49" s="334">
        <f>COUNTIFS(Datos!$D:$D,HF3,Datos!$Y:$Y,"ND")</f>
        <v>0</v>
      </c>
      <c r="HG49" s="334">
        <f>COUNTIFS(Datos!$D:$D,HG3,Datos!$Y:$Y,"ND")</f>
        <v>0</v>
      </c>
      <c r="HH49" s="334">
        <f>COUNTIFS(Datos!$D:$D,HH3,Datos!$Y:$Y,"ND")</f>
        <v>0</v>
      </c>
      <c r="HI49" s="334">
        <f>COUNTIFS(Datos!$D:$D,HI3,Datos!$Y:$Y,"ND")</f>
        <v>0</v>
      </c>
      <c r="HJ49" s="334">
        <f>COUNTIFS(Datos!$D:$D,HJ3,Datos!$Y:$Y,"ND")</f>
        <v>1</v>
      </c>
      <c r="HK49" s="334">
        <f>COUNTIFS(Datos!$D:$D,HK3,Datos!$Y:$Y,"ND")</f>
        <v>1</v>
      </c>
      <c r="HL49" s="334">
        <f>COUNTIFS(Datos!$D:$D,HL3,Datos!$Y:$Y,"ND")</f>
        <v>0</v>
      </c>
      <c r="HM49" s="334">
        <f>COUNTIFS(Datos!$D:$D,HM3,Datos!$Y:$Y,"ND")</f>
        <v>0</v>
      </c>
      <c r="HN49" s="334">
        <f>COUNTIFS(Datos!$D:$D,HN3,Datos!$Y:$Y,"ND")</f>
        <v>3</v>
      </c>
      <c r="HO49" s="334">
        <f>COUNTIFS(Datos!$D:$D,HO3,Datos!$Y:$Y,"ND")</f>
        <v>2</v>
      </c>
      <c r="HP49" s="334">
        <f>COUNTIFS(Datos!$D:$D,HP3,Datos!$Y:$Y,"ND")</f>
        <v>0</v>
      </c>
      <c r="HQ49" s="334">
        <f>COUNTIFS(Datos!$D:$D,HQ3,Datos!$Y:$Y,"ND")</f>
        <v>0</v>
      </c>
      <c r="HR49" s="334">
        <f>COUNTIFS(Datos!$D:$D,HR3,Datos!$Y:$Y,"ND")</f>
        <v>0</v>
      </c>
      <c r="HS49" s="334">
        <f>COUNTIFS(Datos!$D:$D,HS3,Datos!$Y:$Y,"ND")</f>
        <v>0</v>
      </c>
      <c r="HT49" s="334">
        <f>COUNTIFS(Datos!$D:$D,HT3,Datos!$Y:$Y,"ND")</f>
        <v>0</v>
      </c>
      <c r="HU49" s="334">
        <f>COUNTIFS(Datos!$D:$D,HU3,Datos!$Y:$Y,"ND")</f>
        <v>0</v>
      </c>
      <c r="HV49" s="334">
        <f>COUNTIFS(Datos!$D:$D,HV3,Datos!$Y:$Y,"ND")</f>
        <v>2</v>
      </c>
      <c r="HW49" s="334">
        <f>COUNTIFS(Datos!$D:$D,HW3,Datos!$Y:$Y,"ND")</f>
        <v>1</v>
      </c>
      <c r="HX49" s="334">
        <f>COUNTIFS(Datos!$D:$D,HX3,Datos!$Y:$Y,"ND")</f>
        <v>1</v>
      </c>
      <c r="HY49" s="334">
        <f>COUNTIFS(Datos!$D:$D,HY3,Datos!$Y:$Y,"ND")</f>
        <v>0</v>
      </c>
      <c r="HZ49" s="334">
        <f>COUNTIFS(Datos!$D:$D,HZ3,Datos!$Y:$Y,"ND")</f>
        <v>0</v>
      </c>
      <c r="IA49" s="334">
        <f>COUNTIFS(Datos!$D:$D,IA3,Datos!$Y:$Y,"ND")</f>
        <v>0</v>
      </c>
      <c r="IB49" s="334">
        <f>COUNTIFS(Datos!$D:$D,IB3,Datos!$Y:$Y,"ND")</f>
        <v>0</v>
      </c>
      <c r="IC49" s="334">
        <f>COUNTIFS(Datos!$D:$D,IC3,Datos!$Y:$Y,"ND")</f>
        <v>0</v>
      </c>
      <c r="ID49" s="334">
        <f>COUNTIFS(Datos!$D:$D,ID3,Datos!$Y:$Y,"ND")</f>
        <v>0</v>
      </c>
      <c r="IE49" s="334">
        <f>COUNTIFS(Datos!$D:$D,IE3,Datos!$Y:$Y,"ND")</f>
        <v>0</v>
      </c>
      <c r="IF49" s="334">
        <f>COUNTIFS(Datos!$D:$D,IF3,Datos!$Y:$Y,"ND")</f>
        <v>0</v>
      </c>
      <c r="IG49" s="334">
        <f>COUNTIFS(Datos!$D:$D,IG3,Datos!$Y:$Y,"ND")</f>
        <v>0</v>
      </c>
      <c r="IH49" s="334">
        <f>COUNTIFS(Datos!$D:$D,IH3,Datos!$Y:$Y,"ND")</f>
        <v>0</v>
      </c>
      <c r="II49" s="334">
        <f>COUNTIFS(Datos!$D:$D,II3,Datos!$Y:$Y,"ND")</f>
        <v>0</v>
      </c>
      <c r="IJ49" s="334">
        <f>COUNTIFS(Datos!$D:$D,IJ3,Datos!$Y:$Y,"ND")</f>
        <v>0</v>
      </c>
      <c r="IK49" s="334">
        <f>COUNTIFS(Datos!$D:$D,IK3,Datos!$Y:$Y,"ND")</f>
        <v>0</v>
      </c>
      <c r="IL49" s="334">
        <f>COUNTIFS(Datos!$D:$D,IL3,Datos!$Y:$Y,"ND")</f>
        <v>0</v>
      </c>
      <c r="IM49" s="334">
        <f>COUNTIFS(Datos!$D:$D,IM3,Datos!$Y:$Y,"ND")</f>
        <v>0</v>
      </c>
      <c r="IN49" s="334">
        <f>COUNTIFS(Datos!$D:$D,IN3,Datos!$Y:$Y,"ND")</f>
        <v>0</v>
      </c>
      <c r="IO49" s="334">
        <f>COUNTIFS(Datos!$D:$D,IO3,Datos!$Y:$Y,"ND")</f>
        <v>0</v>
      </c>
      <c r="IP49" s="334">
        <f>COUNTIFS(Datos!$D:$D,IP3,Datos!$Y:$Y,"ND")</f>
        <v>0</v>
      </c>
    </row>
    <row r="50" spans="1:250" ht="15.75" thickBot="1" x14ac:dyDescent="0.3">
      <c r="A50" s="338" t="s">
        <v>386</v>
      </c>
      <c r="D50" s="65">
        <f>+SUM(V50:X50)</f>
        <v>6</v>
      </c>
      <c r="E50" s="65">
        <f>+SUM(Y50:AB50)</f>
        <v>9</v>
      </c>
      <c r="F50" s="65">
        <f>+SUM(AC50:AF50)</f>
        <v>11</v>
      </c>
      <c r="G50" s="65">
        <f t="shared" ref="G50:G51" si="16">+SUM(AG50:AJ50)</f>
        <v>8</v>
      </c>
      <c r="H50" s="65">
        <f t="shared" ref="H50:H51" si="17">SUM(AK50:AO50)</f>
        <v>4</v>
      </c>
      <c r="I50" s="65">
        <f t="shared" ref="I50:I51" si="18">SUM(AP50:AT50)</f>
        <v>4</v>
      </c>
      <c r="J50" s="65">
        <f t="shared" ref="J50:J51" si="19">SUM(AU50:AX50)</f>
        <v>19</v>
      </c>
      <c r="K50" s="65">
        <f>SUM(AY50:BB50)</f>
        <v>18</v>
      </c>
      <c r="L50" s="65">
        <f>SUM(BC50:BG50)</f>
        <v>14</v>
      </c>
      <c r="M50" s="65">
        <f t="shared" ref="M50:M51" si="20">SUM(BH50:BK50)</f>
        <v>18</v>
      </c>
      <c r="V50" s="335">
        <f>COUNTIFS(Datos!$C:$C,V3,Datos!$Y:$Y,"MR")</f>
        <v>3</v>
      </c>
      <c r="W50" s="335">
        <f>COUNTIFS(Datos!$C:$C,W3,Datos!$Y:$Y,"MR")</f>
        <v>0</v>
      </c>
      <c r="X50" s="335">
        <f>COUNTIFS(Datos!$C:$C,X3,Datos!$Y:$Y,"MR")</f>
        <v>3</v>
      </c>
      <c r="Y50" s="335">
        <f>COUNTIFS(Datos!$C:$C,Y3,Datos!$Y:$Y,"MR")</f>
        <v>0</v>
      </c>
      <c r="Z50" s="335">
        <f>COUNTIFS(Datos!$C:$C,Z3,Datos!$Y:$Y,"MR")</f>
        <v>3</v>
      </c>
      <c r="AA50" s="335">
        <f>COUNTIFS(Datos!$C:$C,AA3,Datos!$Y:$Y,"MR")</f>
        <v>6</v>
      </c>
      <c r="AB50" s="335">
        <f>COUNTIFS(Datos!$C:$C,AB3,Datos!$Y:$Y,"MR")</f>
        <v>0</v>
      </c>
      <c r="AC50" s="335">
        <f>COUNTIFS(Datos!$C:$C,AC3,Datos!$Y:$Y,"MR")</f>
        <v>0</v>
      </c>
      <c r="AD50" s="335">
        <f>COUNTIFS(Datos!$C:$C,AD3,Datos!$Y:$Y,"MR")</f>
        <v>4</v>
      </c>
      <c r="AE50" s="335">
        <f>COUNTIFS(Datos!$C:$C,AE3,Datos!$Y:$Y,"MR")</f>
        <v>5</v>
      </c>
      <c r="AF50" s="335">
        <f>COUNTIFS(Datos!$C:$C,AF3,Datos!$Y:$Y,"MR")</f>
        <v>2</v>
      </c>
      <c r="AG50" s="335">
        <f>COUNTIFS(Datos!$C:$C,AG3,Datos!$Y:$Y,"MR")</f>
        <v>0</v>
      </c>
      <c r="AH50" s="335">
        <f>COUNTIFS(Datos!$C:$C,AH3,Datos!$Y:$Y,"MR")</f>
        <v>1</v>
      </c>
      <c r="AI50" s="335">
        <f>COUNTIFS(Datos!$C:$C,AI3,Datos!$Y:$Y,"MR")</f>
        <v>3</v>
      </c>
      <c r="AJ50" s="335">
        <f>COUNTIFS(Datos!$C:$C,AJ3,Datos!$Y:$Y,"MR")</f>
        <v>4</v>
      </c>
      <c r="AK50" s="335"/>
      <c r="AL50" s="335"/>
      <c r="AM50" s="335"/>
      <c r="AN50" s="335"/>
      <c r="AO50" s="335">
        <f>COUNTIFS(Datos!$C:$C,AO3,Datos!$Y:$Y,"MR")</f>
        <v>4</v>
      </c>
      <c r="AP50" s="335"/>
      <c r="AQ50" s="335"/>
      <c r="AR50" s="335"/>
      <c r="AS50" s="335">
        <f>COUNTIFS(Datos!$C:$C,AS3,Datos!$Y:$Y,"MR")</f>
        <v>2</v>
      </c>
      <c r="AT50" s="335">
        <f>COUNTIFS(Datos!$C:$C,AT3,Datos!$Y:$Y,"MR")</f>
        <v>2</v>
      </c>
      <c r="AU50" s="335">
        <f>COUNTIFS(Datos!$C:$C,AU3,Datos!$Y:$Y,"MR")</f>
        <v>1</v>
      </c>
      <c r="AV50" s="335">
        <f>COUNTIFS(Datos!$C:$C,AV3,Datos!$Y:$Y,"MR")</f>
        <v>2</v>
      </c>
      <c r="AW50" s="335">
        <f>COUNTIFS(Datos!$C:$C,AW3,Datos!$Y:$Y,"MR")</f>
        <v>7</v>
      </c>
      <c r="AX50" s="335">
        <f>COUNTIFS(Datos!$C:$C,AX3,Datos!$Y:$Y,"MR")</f>
        <v>9</v>
      </c>
      <c r="AY50" s="335">
        <f>COUNTIFS(Datos!$C:$C,AY3,Datos!$Y:$Y,"MR")</f>
        <v>8</v>
      </c>
      <c r="AZ50" s="335">
        <f>COUNTIFS(Datos!$C:$C,AZ3,Datos!$Y:$Y,"MR")</f>
        <v>2</v>
      </c>
      <c r="BA50" s="335">
        <f>COUNTIFS(Datos!$C:$C,BA3,Datos!$Y:$Y,"MR")</f>
        <v>5</v>
      </c>
      <c r="BB50" s="335">
        <f>COUNTIFS(Datos!$C:$C,BB3,Datos!$Y:$Y,"MR")</f>
        <v>3</v>
      </c>
      <c r="BC50" s="335">
        <f>COUNTIFS(Datos!$C:$C,BC3,Datos!$Y:$Y,"MR")</f>
        <v>0</v>
      </c>
      <c r="BD50" s="335">
        <f>COUNTIFS(Datos!$C:$C,BD3,Datos!$Y:$Y,"MR")</f>
        <v>3</v>
      </c>
      <c r="BE50" s="335">
        <f>COUNTIFS(Datos!$C:$C,BE3,Datos!$Y:$Y,"MR")</f>
        <v>5</v>
      </c>
      <c r="BF50" s="335">
        <f>COUNTIFS(Datos!$C:$C,BF3,Datos!$Y:$Y,"MR")</f>
        <v>2</v>
      </c>
      <c r="BG50" s="335">
        <f>COUNTIFS(Datos!$C:$C,BG3,Datos!$Y:$Y,"MR")</f>
        <v>4</v>
      </c>
      <c r="BH50" s="335">
        <f>COUNTIFS(Datos!$C:$C,BH3,Datos!$Y:$Y,"MR")</f>
        <v>3</v>
      </c>
      <c r="BI50" s="335">
        <f>COUNTIFS(Datos!$C:$C,BI3,Datos!$Y:$Y,"MR")</f>
        <v>3</v>
      </c>
      <c r="BJ50" s="335">
        <f>COUNTIFS(Datos!$C:$C,BJ3,Datos!$Y:$Y,"MR")</f>
        <v>4</v>
      </c>
      <c r="BK50" s="335">
        <f>COUNTIFS(Datos!$C:$C,BK3,Datos!$Y:$Y,"MR")</f>
        <v>8</v>
      </c>
      <c r="BL50" s="335">
        <f>COUNTIFS(Datos!$C:$C,BL3,Datos!$Y:$Y,"MR")</f>
        <v>0</v>
      </c>
      <c r="BM50" s="335">
        <f>COUNTIFS(Datos!$C:$C,BM3,Datos!$Y:$Y,"MR")</f>
        <v>0</v>
      </c>
      <c r="BN50" s="335">
        <f>COUNTIFS(Datos!$C:$C,BN3,Datos!$Y:$Y,"MR")</f>
        <v>0</v>
      </c>
      <c r="BO50" s="335">
        <f>COUNTIFS(Datos!$C:$C,BO3,Datos!$Y:$Y,"MR")</f>
        <v>0</v>
      </c>
      <c r="BP50" s="335"/>
      <c r="BQ50" s="335">
        <f>COUNTIFS(Datos!$D:$D,BQ3,Datos!$Y:$Y,"MR")</f>
        <v>0</v>
      </c>
      <c r="BR50" s="335">
        <f>COUNTIFS(Datos!$D:$D,BR3,Datos!$Y:$Y,"MR")</f>
        <v>1</v>
      </c>
      <c r="BS50" s="335">
        <f>COUNTIFS(Datos!$D:$D,BS3,Datos!$Y:$Y,"MR")</f>
        <v>2</v>
      </c>
      <c r="BT50" s="335">
        <f>COUNTIFS(Datos!$D:$D,BT3,Datos!$Y:$Y,"MR")</f>
        <v>0</v>
      </c>
      <c r="BU50" s="335">
        <f>COUNTIFS(Datos!$D:$D,BU3,Datos!$Y:$Y,"MR")</f>
        <v>0</v>
      </c>
      <c r="BV50" s="335">
        <f>COUNTIFS(Datos!$D:$D,BV3,Datos!$Y:$Y,"MR")</f>
        <v>0</v>
      </c>
      <c r="BW50" s="335">
        <f>COUNTIFS(Datos!$D:$D,BW3,Datos!$Y:$Y,"MR")</f>
        <v>0</v>
      </c>
      <c r="BX50" s="335">
        <f>COUNTIFS(Datos!$D:$D,BX3,Datos!$Y:$Y,"MR")</f>
        <v>3</v>
      </c>
      <c r="BY50" s="335">
        <f>COUNTIFS(Datos!$D:$D,BY3,Datos!$Y:$Y,"MR")</f>
        <v>0</v>
      </c>
      <c r="BZ50" s="335">
        <f>COUNTIFS(Datos!$D:$D,BZ3,Datos!$Y:$Y,"MR")</f>
        <v>0</v>
      </c>
      <c r="CA50" s="335">
        <f>COUNTIFS(Datos!$D:$D,CA3,Datos!$Y:$Y,"MR")</f>
        <v>0</v>
      </c>
      <c r="CB50" s="335">
        <f>COUNTIFS(Datos!$D:$D,CB3,Datos!$Y:$Y,"MR")</f>
        <v>0</v>
      </c>
      <c r="CC50" s="335">
        <f>COUNTIFS(Datos!$D:$D,CC3,Datos!$Y:$Y,"MR")</f>
        <v>0</v>
      </c>
      <c r="CD50" s="335">
        <f>COUNTIFS(Datos!$D:$D,CD3,Datos!$Y:$Y,"MR")</f>
        <v>0</v>
      </c>
      <c r="CE50" s="335">
        <f>COUNTIFS(Datos!$D:$D,CE3,Datos!$Y:$Y,"MR")</f>
        <v>1</v>
      </c>
      <c r="CF50" s="335">
        <f>COUNTIFS(Datos!$D:$D,CF3,Datos!$Y:$Y,"MR")</f>
        <v>2</v>
      </c>
      <c r="CG50" s="335">
        <f>COUNTIFS(Datos!$D:$D,CG3,Datos!$Y:$Y,"MR")</f>
        <v>3</v>
      </c>
      <c r="CH50" s="335">
        <f>COUNTIFS(Datos!$D:$D,CH3,Datos!$Y:$Y,"MR")</f>
        <v>0</v>
      </c>
      <c r="CI50" s="335">
        <f>COUNTIFS(Datos!$D:$D,CI3,Datos!$Y:$Y,"MR")</f>
        <v>0</v>
      </c>
      <c r="CJ50" s="335">
        <f>COUNTIFS(Datos!$D:$D,CJ3,Datos!$Y:$Y,"MR")</f>
        <v>2</v>
      </c>
      <c r="CK50" s="335">
        <f>COUNTIFS(Datos!$D:$D,CK3,Datos!$Y:$Y,"MR")</f>
        <v>1</v>
      </c>
      <c r="CL50" s="335">
        <f>COUNTIFS(Datos!$D:$D,CL3,Datos!$Y:$Y,"MR")</f>
        <v>0</v>
      </c>
      <c r="CM50" s="335">
        <f>COUNTIFS(Datos!$D:$D,CM3,Datos!$Y:$Y,"MR")</f>
        <v>0</v>
      </c>
      <c r="CN50" s="335">
        <f>COUNTIFS(Datos!$D:$D,CN3,Datos!$Y:$Y,"MR")</f>
        <v>0</v>
      </c>
      <c r="CO50" s="335">
        <f>COUNTIFS(Datos!$D:$D,CO3,Datos!$Y:$Y,"MR")</f>
        <v>0</v>
      </c>
      <c r="CP50" s="335">
        <f>COUNTIFS(Datos!$D:$D,CP3,Datos!$Y:$Y,"MR")</f>
        <v>0</v>
      </c>
      <c r="CQ50" s="335">
        <f>COUNTIFS(Datos!$D:$D,CQ3,Datos!$Y:$Y,"MR")</f>
        <v>0</v>
      </c>
      <c r="CR50" s="335">
        <f>COUNTIFS(Datos!$D:$D,CR3,Datos!$Y:$Y,"MR")</f>
        <v>0</v>
      </c>
      <c r="CS50" s="335">
        <f>COUNTIFS(Datos!$D:$D,CS3,Datos!$Y:$Y,"MR")</f>
        <v>3</v>
      </c>
      <c r="CT50" s="335">
        <f>COUNTIFS(Datos!$D:$D,CT3,Datos!$Y:$Y,"MR")</f>
        <v>1</v>
      </c>
      <c r="CU50" s="335">
        <f>COUNTIFS(Datos!$D:$D,CU3,Datos!$Y:$Y,"MR")</f>
        <v>0</v>
      </c>
      <c r="CV50" s="335">
        <f>COUNTIFS(Datos!$D:$D,CV3,Datos!$Y:$Y,"MR")</f>
        <v>2</v>
      </c>
      <c r="CW50" s="335">
        <f>COUNTIFS(Datos!$D:$D,CW3,Datos!$Y:$Y,"MR")</f>
        <v>2</v>
      </c>
      <c r="CX50" s="335">
        <f>COUNTIFS(Datos!$D:$D,CX3,Datos!$Y:$Y,"MR")</f>
        <v>1</v>
      </c>
      <c r="CY50" s="335">
        <f>COUNTIFS(Datos!$D:$D,CY3,Datos!$Y:$Y,"MR")</f>
        <v>0</v>
      </c>
      <c r="CZ50" s="335">
        <f>COUNTIFS(Datos!$D:$D,CZ3,Datos!$Y:$Y,"MR")</f>
        <v>0</v>
      </c>
      <c r="DA50" s="335">
        <f>COUNTIFS(Datos!$D:$D,DA3,Datos!$Y:$Y,"MR")</f>
        <v>0</v>
      </c>
      <c r="DB50" s="335">
        <f>COUNTIFS(Datos!$D:$D,DB3,Datos!$Y:$Y,"MR")</f>
        <v>1</v>
      </c>
      <c r="DC50" s="335">
        <f>COUNTIFS(Datos!$D:$D,DC3,Datos!$Y:$Y,"MR")</f>
        <v>0</v>
      </c>
      <c r="DD50" s="335">
        <f>COUNTIFS(Datos!$D:$D,DD3,Datos!$Y:$Y,"MR")</f>
        <v>0</v>
      </c>
      <c r="DE50" s="335">
        <f>COUNTIFS(Datos!$D:$D,DE3,Datos!$Y:$Y,"MR")</f>
        <v>1</v>
      </c>
      <c r="DF50" s="335">
        <f>COUNTIFS(Datos!$D:$D,DF3,Datos!$Y:$Y,"MR")</f>
        <v>0</v>
      </c>
      <c r="DG50" s="335">
        <f>COUNTIFS(Datos!$D:$D,DG3,Datos!$Y:$Y,"MR")</f>
        <v>0</v>
      </c>
      <c r="DH50" s="335">
        <f>COUNTIFS(Datos!$D:$D,DH3,Datos!$Y:$Y,"MR")</f>
        <v>0</v>
      </c>
      <c r="DI50" s="335">
        <f>COUNTIFS(Datos!$D:$D,DI3,Datos!$Y:$Y,"MR")</f>
        <v>0</v>
      </c>
      <c r="DJ50" s="335">
        <f>COUNTIFS(Datos!$D:$D,DJ3,Datos!$Y:$Y,"MR")</f>
        <v>0</v>
      </c>
      <c r="DK50" s="335">
        <f>COUNTIFS(Datos!$D:$D,DK3,Datos!$Y:$Y,"MR")</f>
        <v>1</v>
      </c>
      <c r="DL50" s="335">
        <f>COUNTIFS(Datos!$D:$D,DL3,Datos!$Y:$Y,"MR")</f>
        <v>0</v>
      </c>
      <c r="DM50" s="335">
        <f>COUNTIFS(Datos!$D:$D,DM3,Datos!$Y:$Y,"MR")</f>
        <v>0</v>
      </c>
      <c r="DN50" s="335">
        <f>COUNTIFS(Datos!$D:$D,DN3,Datos!$Y:$Y,"MR")</f>
        <v>0</v>
      </c>
      <c r="DO50" s="335">
        <f>COUNTIFS(Datos!$D:$D,DO3,Datos!$Y:$Y,"MR")</f>
        <v>0</v>
      </c>
      <c r="DP50" s="335">
        <f>COUNTIFS(Datos!$D:$D,DP3,Datos!$Y:$Y,"MR")</f>
        <v>0</v>
      </c>
      <c r="DQ50" s="335">
        <f>COUNTIFS(Datos!$D:$D,DQ3,Datos!$Y:$Y,"MR")</f>
        <v>0</v>
      </c>
      <c r="DR50" s="335">
        <f>COUNTIFS(Datos!$D:$D,DR3,Datos!$Y:$Y,"MR")</f>
        <v>0</v>
      </c>
      <c r="DS50" s="335">
        <f>COUNTIFS(Datos!$D:$D,DS3,Datos!$Y:$Y,"MR")</f>
        <v>0</v>
      </c>
      <c r="DT50" s="335">
        <f>COUNTIFS(Datos!$D:$D,DT3,Datos!$Y:$Y,"MR")</f>
        <v>3</v>
      </c>
      <c r="DU50" s="335">
        <f>COUNTIFS(Datos!$D:$D,DU3,Datos!$Y:$Y,"MR")</f>
        <v>1</v>
      </c>
      <c r="DV50" s="335">
        <f>COUNTIFS(Datos!$D:$D,DV3,Datos!$Y:$Y,"MR")</f>
        <v>0</v>
      </c>
      <c r="DW50" s="335">
        <f>COUNTIFS(Datos!$D:$D,DW3,Datos!$Y:$Y,"MR")</f>
        <v>1</v>
      </c>
      <c r="DX50" s="335">
        <f>COUNTIFS(Datos!$D:$D,DX3,Datos!$Y:$Y,"MR")</f>
        <v>2</v>
      </c>
      <c r="DY50" s="335">
        <f>COUNTIFS(Datos!$D:$D,DY3,Datos!$Y:$Y,"MR")</f>
        <v>0</v>
      </c>
      <c r="DZ50" s="335">
        <f>COUNTIFS(Datos!$D:$D,DZ3,Datos!$Y:$Y,"MR")</f>
        <v>1</v>
      </c>
      <c r="EA50" s="335">
        <f>COUNTIFS(Datos!$D:$D,EA3,Datos!$Y:$Y,"MR")</f>
        <v>1</v>
      </c>
      <c r="EB50" s="335">
        <f>COUNTIFS(Datos!$D:$D,EB3,Datos!$Y:$Y,"MR")</f>
        <v>0</v>
      </c>
      <c r="EC50" s="335">
        <f>COUNTIFS(Datos!$D:$D,EC3,Datos!$Y:$Y,"MR")</f>
        <v>2</v>
      </c>
      <c r="ED50" s="335">
        <f>COUNTIFS(Datos!$D:$D,ED3,Datos!$Y:$Y,"MR")</f>
        <v>0</v>
      </c>
      <c r="EE50" s="335">
        <f>COUNTIFS(Datos!$D:$D,EE3,Datos!$Y:$Y,"MR")</f>
        <v>0</v>
      </c>
      <c r="EF50" s="335">
        <f>COUNTIFS(Datos!$D:$D,EF3,Datos!$Y:$Y,"MR")</f>
        <v>0</v>
      </c>
      <c r="EG50" s="335">
        <f>COUNTIFS(Datos!$D:$D,EG3,Datos!$Y:$Y,"MR")</f>
        <v>0</v>
      </c>
      <c r="EH50" s="335">
        <f>COUNTIFS(Datos!$D:$D,EH3,Datos!$Y:$Y,"MR")</f>
        <v>2</v>
      </c>
      <c r="EI50" s="335">
        <f>COUNTIFS(Datos!$D:$D,EI3,Datos!$Y:$Y,"MR")</f>
        <v>0</v>
      </c>
      <c r="EJ50" s="335">
        <f>COUNTIFS(Datos!$D:$D,EJ3,Datos!$Y:$Y,"MR")</f>
        <v>1</v>
      </c>
      <c r="EK50" s="335">
        <f>COUNTIFS(Datos!$D:$D,EK3,Datos!$Y:$Y,"MR")</f>
        <v>0</v>
      </c>
      <c r="EL50" s="335">
        <f>COUNTIFS(Datos!$D:$D,EL3,Datos!$Y:$Y,"MR")</f>
        <v>0</v>
      </c>
      <c r="EM50" s="335">
        <f>COUNTIFS(Datos!$D:$D,EM3,Datos!$Y:$Y,"MR")</f>
        <v>1</v>
      </c>
      <c r="EN50" s="335">
        <f>COUNTIFS(Datos!$D:$D,EN3,Datos!$Y:$Y,"MR")</f>
        <v>0</v>
      </c>
      <c r="EO50" s="335">
        <f>COUNTIFS(Datos!$D:$D,EO3,Datos!$Y:$Y,"MR")</f>
        <v>0</v>
      </c>
      <c r="EP50" s="335">
        <f>COUNTIFS(Datos!$D:$D,EP3,Datos!$Y:$Y,"MR")</f>
        <v>0</v>
      </c>
      <c r="EQ50" s="335">
        <f>COUNTIFS(Datos!$D:$D,EQ3,Datos!$Y:$Y,"MR")</f>
        <v>1</v>
      </c>
      <c r="ER50" s="335">
        <f>COUNTIFS(Datos!$D:$D,ER3,Datos!$Y:$Y,"MR")</f>
        <v>0</v>
      </c>
      <c r="ES50" s="335">
        <f>COUNTIFS(Datos!$D:$D,ES3,Datos!$Y:$Y,"MR")</f>
        <v>0</v>
      </c>
      <c r="ET50" s="335">
        <f>COUNTIFS(Datos!$D:$D,ET3,Datos!$Y:$Y,"MR")</f>
        <v>0</v>
      </c>
      <c r="EU50" s="335">
        <f>COUNTIFS(Datos!$D:$D,EU3,Datos!$Y:$Y,"MR")</f>
        <v>0</v>
      </c>
      <c r="EV50" s="335">
        <f>COUNTIFS(Datos!$D:$D,EV3,Datos!$Y:$Y,"MR")</f>
        <v>0</v>
      </c>
      <c r="EW50" s="335">
        <f>COUNTIFS(Datos!$D:$D,EW3,Datos!$Y:$Y,"MR")</f>
        <v>1</v>
      </c>
      <c r="EX50" s="335">
        <f>COUNTIFS(Datos!$D:$D,EX3,Datos!$Y:$Y,"MR")</f>
        <v>1</v>
      </c>
      <c r="EY50" s="335">
        <f>COUNTIFS(Datos!$D:$D,EY3,Datos!$Y:$Y,"MR")</f>
        <v>3</v>
      </c>
      <c r="EZ50" s="335">
        <f>COUNTIFS(Datos!$D:$D,EZ3,Datos!$Y:$Y,"MR")</f>
        <v>1</v>
      </c>
      <c r="FA50" s="335">
        <f>COUNTIFS(Datos!$D:$D,FA3,Datos!$Y:$Y,"MR")</f>
        <v>3</v>
      </c>
      <c r="FB50" s="335">
        <f>COUNTIFS(Datos!$D:$D,FB3,Datos!$Y:$Y,"MR")</f>
        <v>0</v>
      </c>
      <c r="FC50" s="335">
        <f>COUNTIFS(Datos!$D:$D,FC3,Datos!$Y:$Y,"MR")</f>
        <v>0</v>
      </c>
      <c r="FD50" s="335">
        <f>COUNTIFS(Datos!$D:$D,FD3,Datos!$Y:$Y,"MR")</f>
        <v>1</v>
      </c>
      <c r="FE50" s="335">
        <f>COUNTIFS(Datos!$D:$D,FE3,Datos!$Y:$Y,"MR")</f>
        <v>2</v>
      </c>
      <c r="FF50" s="335">
        <f>COUNTIFS(Datos!$D:$D,FF3,Datos!$Y:$Y,"MR")</f>
        <v>1</v>
      </c>
      <c r="FG50" s="335">
        <f>COUNTIFS(Datos!$D:$D,FG3,Datos!$Y:$Y,"MR")</f>
        <v>3</v>
      </c>
      <c r="FH50" s="335">
        <f>COUNTIFS(Datos!$D:$D,FH3,Datos!$Y:$Y,"MR")</f>
        <v>2</v>
      </c>
      <c r="FI50" s="335">
        <f>COUNTIFS(Datos!$D:$D,FI3,Datos!$Y:$Y,"MR")</f>
        <v>2</v>
      </c>
      <c r="FJ50" s="335">
        <f>COUNTIFS(Datos!$D:$D,FJ3,Datos!$Y:$Y,"MR")</f>
        <v>2</v>
      </c>
      <c r="FK50" s="335">
        <f>COUNTIFS(Datos!$D:$D,FK3,Datos!$Y:$Y,"MR")</f>
        <v>0</v>
      </c>
      <c r="FL50" s="335">
        <f>COUNTIFS(Datos!$D:$D,FL3,Datos!$Y:$Y,"MR")</f>
        <v>2</v>
      </c>
      <c r="FM50" s="335">
        <f>COUNTIFS(Datos!$D:$D,FM3,Datos!$Y:$Y,"MR")</f>
        <v>2</v>
      </c>
      <c r="FN50" s="335">
        <f>COUNTIFS(Datos!$D:$D,FN3,Datos!$Y:$Y,"MR")</f>
        <v>0</v>
      </c>
      <c r="FO50" s="335">
        <f>COUNTIFS(Datos!$D:$D,FO3,Datos!$Y:$Y,"MR")</f>
        <v>0</v>
      </c>
      <c r="FP50" s="335">
        <f>COUNTIFS(Datos!$D:$D,FP3,Datos!$Y:$Y,"MR")</f>
        <v>0</v>
      </c>
      <c r="FQ50" s="335">
        <f>COUNTIFS(Datos!$D:$D,FQ3,Datos!$Y:$Y,"MR")</f>
        <v>1</v>
      </c>
      <c r="FR50" s="335">
        <f>COUNTIFS(Datos!$D:$D,FR3,Datos!$Y:$Y,"MR")</f>
        <v>1</v>
      </c>
      <c r="FS50" s="335">
        <f>COUNTIFS(Datos!$D:$D,FS3,Datos!$Y:$Y,"MR")</f>
        <v>1</v>
      </c>
      <c r="FT50" s="335">
        <f>COUNTIFS(Datos!$D:$D,FT3,Datos!$Y:$Y,"MR")</f>
        <v>1</v>
      </c>
      <c r="FU50" s="335">
        <f>COUNTIFS(Datos!$D:$D,FU3,Datos!$Y:$Y,"MR")</f>
        <v>0</v>
      </c>
      <c r="FV50" s="335">
        <f>COUNTIFS(Datos!$D:$D,FV3,Datos!$Y:$Y,"MR")</f>
        <v>2</v>
      </c>
      <c r="FW50" s="335">
        <f>COUNTIFS(Datos!$D:$D,FW3,Datos!$Y:$Y,"MR")</f>
        <v>1</v>
      </c>
      <c r="FX50" s="335">
        <f>COUNTIFS(Datos!$D:$D,FX3,Datos!$Y:$Y,"MR")</f>
        <v>0</v>
      </c>
      <c r="FY50" s="335">
        <f>COUNTIFS(Datos!$D:$D,FY3,Datos!$Y:$Y,"MR")</f>
        <v>0</v>
      </c>
      <c r="FZ50" s="335">
        <f>COUNTIFS(Datos!$D:$D,FZ3,Datos!$Y:$Y,"MR")</f>
        <v>0</v>
      </c>
      <c r="GA50" s="335">
        <f>COUNTIFS(Datos!$D:$D,GA3,Datos!$Y:$Y,"MR")</f>
        <v>1</v>
      </c>
      <c r="GB50" s="335">
        <f>COUNTIFS(Datos!$D:$D,GB3,Datos!$Y:$Y,"MR")</f>
        <v>2</v>
      </c>
      <c r="GC50" s="335">
        <f>COUNTIFS(Datos!$D:$D,GC3,Datos!$Y:$Y,"MR")</f>
        <v>0</v>
      </c>
      <c r="GD50" s="335">
        <f>COUNTIFS(Datos!$D:$D,GD3,Datos!$Y:$Y,"MR")</f>
        <v>0</v>
      </c>
      <c r="GE50" s="335">
        <f>COUNTIFS(Datos!$D:$D,GE3,Datos!$Y:$Y,"MR")</f>
        <v>0</v>
      </c>
      <c r="GF50" s="335">
        <f>COUNTIFS(Datos!$D:$D,GF3,Datos!$Y:$Y,"MR")</f>
        <v>0</v>
      </c>
      <c r="GG50" s="335">
        <f>COUNTIFS(Datos!$D:$D,GG3,Datos!$Y:$Y,"MR")</f>
        <v>0</v>
      </c>
      <c r="GH50" s="335">
        <f>COUNTIFS(Datos!$D:$D,GH3,Datos!$Y:$Y,"MR")</f>
        <v>1</v>
      </c>
      <c r="GI50" s="335">
        <f>COUNTIFS(Datos!$D:$D,GI3,Datos!$Y:$Y,"MR")</f>
        <v>1</v>
      </c>
      <c r="GJ50" s="335">
        <f>COUNTIFS(Datos!$D:$D,GJ3,Datos!$Y:$Y,"MR")</f>
        <v>0</v>
      </c>
      <c r="GK50" s="335">
        <f>COUNTIFS(Datos!$D:$D,GK3,Datos!$Y:$Y,"MR")</f>
        <v>1</v>
      </c>
      <c r="GL50" s="335">
        <f>COUNTIFS(Datos!$D:$D,GL3,Datos!$Y:$Y,"MR")</f>
        <v>0</v>
      </c>
      <c r="GM50" s="335">
        <f>COUNTIFS(Datos!$D:$D,GM3,Datos!$Y:$Y,"MR")</f>
        <v>0</v>
      </c>
      <c r="GN50" s="335">
        <f>COUNTIFS(Datos!$D:$D,GN3,Datos!$Y:$Y,"MR")</f>
        <v>1</v>
      </c>
      <c r="GO50" s="335">
        <f>COUNTIFS(Datos!$D:$D,GO3,Datos!$Y:$Y,"MR")</f>
        <v>1</v>
      </c>
      <c r="GP50" s="335">
        <f>COUNTIFS(Datos!$D:$D,GP3,Datos!$Y:$Y,"MR")</f>
        <v>2</v>
      </c>
      <c r="GQ50" s="335">
        <f>COUNTIFS(Datos!$D:$D,GQ3,Datos!$Y:$Y,"MR")</f>
        <v>1</v>
      </c>
      <c r="GR50" s="335">
        <f>COUNTIFS(Datos!$D:$D,GR3,Datos!$Y:$Y,"MR")</f>
        <v>1</v>
      </c>
      <c r="GS50" s="335">
        <f>COUNTIFS(Datos!$D:$D,GS3,Datos!$Y:$Y,"MR")</f>
        <v>0</v>
      </c>
      <c r="GT50" s="335">
        <f>COUNTIFS(Datos!$D:$D,GT3,Datos!$Y:$Y,"MR")</f>
        <v>0</v>
      </c>
      <c r="GU50" s="335">
        <f>COUNTIFS(Datos!$D:$D,GU3,Datos!$Y:$Y,"MR")</f>
        <v>1</v>
      </c>
      <c r="GV50" s="335">
        <f>COUNTIFS(Datos!$D:$D,GV3,Datos!$Y:$Y,"MR")</f>
        <v>0</v>
      </c>
      <c r="GW50" s="335">
        <f>COUNTIFS(Datos!$D:$D,GW3,Datos!$Y:$Y,"MR")</f>
        <v>0</v>
      </c>
      <c r="GX50" s="335">
        <f>COUNTIFS(Datos!$D:$D,GX3,Datos!$Y:$Y,"MR")</f>
        <v>1</v>
      </c>
      <c r="GY50" s="335">
        <f>COUNTIFS(Datos!$D:$D,GY3,Datos!$Y:$Y,"MR")</f>
        <v>0</v>
      </c>
      <c r="GZ50" s="335">
        <f>COUNTIFS(Datos!$D:$D,GZ3,Datos!$Y:$Y,"MR")</f>
        <v>1</v>
      </c>
      <c r="HA50" s="335">
        <f>COUNTIFS(Datos!$D:$D,HA3,Datos!$Y:$Y,"MR")</f>
        <v>2</v>
      </c>
      <c r="HB50" s="335">
        <f>COUNTIFS(Datos!$D:$D,HB3,Datos!$Y:$Y,"MR")</f>
        <v>1</v>
      </c>
      <c r="HC50" s="335">
        <f>COUNTIFS(Datos!$D:$D,HC3,Datos!$Y:$Y,"MR")</f>
        <v>1</v>
      </c>
      <c r="HD50" s="335">
        <f>COUNTIFS(Datos!$D:$D,HD3,Datos!$Y:$Y,"MR")</f>
        <v>1</v>
      </c>
      <c r="HE50" s="335">
        <f>COUNTIFS(Datos!$D:$D,HE3,Datos!$Y:$Y,"MR")</f>
        <v>0</v>
      </c>
      <c r="HF50" s="335">
        <f>COUNTIFS(Datos!$D:$D,HF3,Datos!$Y:$Y,"MR")</f>
        <v>0</v>
      </c>
      <c r="HG50" s="335">
        <f>COUNTIFS(Datos!$D:$D,HG3,Datos!$Y:$Y,"MR")</f>
        <v>0</v>
      </c>
      <c r="HH50" s="335">
        <f>COUNTIFS(Datos!$D:$D,HH3,Datos!$Y:$Y,"MR")</f>
        <v>0</v>
      </c>
      <c r="HI50" s="335">
        <f>COUNTIFS(Datos!$D:$D,HI3,Datos!$Y:$Y,"MR")</f>
        <v>0</v>
      </c>
      <c r="HJ50" s="335">
        <f>COUNTIFS(Datos!$D:$D,HJ3,Datos!$Y:$Y,"MR")</f>
        <v>2</v>
      </c>
      <c r="HK50" s="335">
        <f>COUNTIFS(Datos!$D:$D,HK3,Datos!$Y:$Y,"MR")</f>
        <v>1</v>
      </c>
      <c r="HL50" s="335">
        <f>COUNTIFS(Datos!$D:$D,HL3,Datos!$Y:$Y,"MR")</f>
        <v>0</v>
      </c>
      <c r="HM50" s="335">
        <f>COUNTIFS(Datos!$D:$D,HM3,Datos!$Y:$Y,"MR")</f>
        <v>0</v>
      </c>
      <c r="HN50" s="335">
        <f>COUNTIFS(Datos!$D:$D,HN3,Datos!$Y:$Y,"MR")</f>
        <v>2</v>
      </c>
      <c r="HO50" s="335">
        <f>COUNTIFS(Datos!$D:$D,HO3,Datos!$Y:$Y,"MR")</f>
        <v>0</v>
      </c>
      <c r="HP50" s="335">
        <f>COUNTIFS(Datos!$D:$D,HP3,Datos!$Y:$Y,"MR")</f>
        <v>2</v>
      </c>
      <c r="HQ50" s="335">
        <f>COUNTIFS(Datos!$D:$D,HQ3,Datos!$Y:$Y,"MR")</f>
        <v>2</v>
      </c>
      <c r="HR50" s="335">
        <f>COUNTIFS(Datos!$D:$D,HR3,Datos!$Y:$Y,"MR")</f>
        <v>2</v>
      </c>
      <c r="HS50" s="335">
        <f>COUNTIFS(Datos!$D:$D,HS3,Datos!$Y:$Y,"MR")</f>
        <v>0</v>
      </c>
      <c r="HT50" s="335">
        <f>COUNTIFS(Datos!$D:$D,HT3,Datos!$Y:$Y,"MR")</f>
        <v>0</v>
      </c>
      <c r="HU50" s="335">
        <f>COUNTIFS(Datos!$D:$D,HU3,Datos!$Y:$Y,"MR")</f>
        <v>4</v>
      </c>
      <c r="HV50" s="335">
        <f>COUNTIFS(Datos!$D:$D,HV3,Datos!$Y:$Y,"MR")</f>
        <v>0</v>
      </c>
      <c r="HW50" s="335">
        <f>COUNTIFS(Datos!$D:$D,HW3,Datos!$Y:$Y,"MR")</f>
        <v>0</v>
      </c>
      <c r="HX50" s="335">
        <f>COUNTIFS(Datos!$D:$D,HX3,Datos!$Y:$Y,"MR")</f>
        <v>0</v>
      </c>
      <c r="HY50" s="335">
        <f>COUNTIFS(Datos!$D:$D,HY3,Datos!$Y:$Y,"MR")</f>
        <v>0</v>
      </c>
      <c r="HZ50" s="335">
        <f>COUNTIFS(Datos!$D:$D,HZ3,Datos!$Y:$Y,"MR")</f>
        <v>0</v>
      </c>
      <c r="IA50" s="335">
        <f>COUNTIFS(Datos!$D:$D,IA3,Datos!$Y:$Y,"MR")</f>
        <v>0</v>
      </c>
      <c r="IB50" s="335">
        <f>COUNTIFS(Datos!$D:$D,IB3,Datos!$Y:$Y,"MR")</f>
        <v>0</v>
      </c>
      <c r="IC50" s="335">
        <f>COUNTIFS(Datos!$D:$D,IC3,Datos!$Y:$Y,"MR")</f>
        <v>0</v>
      </c>
      <c r="ID50" s="335">
        <f>COUNTIFS(Datos!$D:$D,ID3,Datos!$Y:$Y,"MR")</f>
        <v>0</v>
      </c>
      <c r="IE50" s="335">
        <f>COUNTIFS(Datos!$D:$D,IE3,Datos!$Y:$Y,"MR")</f>
        <v>0</v>
      </c>
      <c r="IF50" s="335">
        <f>COUNTIFS(Datos!$D:$D,IF3,Datos!$Y:$Y,"MR")</f>
        <v>0</v>
      </c>
      <c r="IG50" s="335">
        <f>COUNTIFS(Datos!$D:$D,IG3,Datos!$Y:$Y,"MR")</f>
        <v>0</v>
      </c>
      <c r="IH50" s="335">
        <f>COUNTIFS(Datos!$D:$D,IH3,Datos!$Y:$Y,"MR")</f>
        <v>0</v>
      </c>
      <c r="II50" s="335">
        <f>COUNTIFS(Datos!$D:$D,II3,Datos!$Y:$Y,"MR")</f>
        <v>0</v>
      </c>
      <c r="IJ50" s="335">
        <f>COUNTIFS(Datos!$D:$D,IJ3,Datos!$Y:$Y,"MR")</f>
        <v>0</v>
      </c>
      <c r="IK50" s="335">
        <f>COUNTIFS(Datos!$D:$D,IK3,Datos!$Y:$Y,"MR")</f>
        <v>0</v>
      </c>
      <c r="IL50" s="335">
        <f>COUNTIFS(Datos!$D:$D,IL3,Datos!$Y:$Y,"MR")</f>
        <v>0</v>
      </c>
      <c r="IM50" s="335">
        <f>COUNTIFS(Datos!$D:$D,IM3,Datos!$Y:$Y,"MR")</f>
        <v>0</v>
      </c>
      <c r="IN50" s="335">
        <f>COUNTIFS(Datos!$D:$D,IN3,Datos!$Y:$Y,"MR")</f>
        <v>0</v>
      </c>
      <c r="IO50" s="335">
        <f>COUNTIFS(Datos!$D:$D,IO3,Datos!$Y:$Y,"MR")</f>
        <v>0</v>
      </c>
      <c r="IP50" s="335">
        <f>COUNTIFS(Datos!$D:$D,IP3,Datos!$Y:$Y,"MR")</f>
        <v>0</v>
      </c>
    </row>
    <row r="51" spans="1:250" s="323" customFormat="1" ht="15.75" thickBot="1" x14ac:dyDescent="0.3">
      <c r="A51" s="322" t="s">
        <v>385</v>
      </c>
      <c r="C51" s="97"/>
      <c r="D51" s="65">
        <f>+SUM(V51:X51)</f>
        <v>1</v>
      </c>
      <c r="E51" s="65">
        <f>+SUM(Y51:AB51)</f>
        <v>15</v>
      </c>
      <c r="F51" s="65">
        <f>+SUM(AC51:AF51)</f>
        <v>11</v>
      </c>
      <c r="G51" s="65">
        <f t="shared" si="16"/>
        <v>17</v>
      </c>
      <c r="H51" s="65">
        <f t="shared" si="17"/>
        <v>2</v>
      </c>
      <c r="I51" s="65">
        <f t="shared" si="18"/>
        <v>14</v>
      </c>
      <c r="J51" s="65">
        <f t="shared" si="19"/>
        <v>21</v>
      </c>
      <c r="K51" s="65">
        <f>SUM(AY51:BB51)</f>
        <v>17</v>
      </c>
      <c r="L51" s="65">
        <f>SUM(BC51:BG51)</f>
        <v>24</v>
      </c>
      <c r="M51" s="65">
        <f t="shared" si="20"/>
        <v>10</v>
      </c>
      <c r="V51" s="336">
        <f>COUNTIFS(Datos!$C:$C,V3,Datos!$Y:$Y,"FG")</f>
        <v>0</v>
      </c>
      <c r="W51" s="336">
        <f>COUNTIFS(Datos!$C:$C,W3,Datos!$Y:$Y,"FG")</f>
        <v>0</v>
      </c>
      <c r="X51" s="336">
        <f>COUNTIFS(Datos!$C:$C,X3,Datos!$Y:$Y,"FG")</f>
        <v>1</v>
      </c>
      <c r="Y51" s="336">
        <f>COUNTIFS(Datos!$C:$C,Y3,Datos!$Y:$Y,"FG")</f>
        <v>0</v>
      </c>
      <c r="Z51" s="336">
        <f>COUNTIFS(Datos!$C:$C,Z3,Datos!$Y:$Y,"FG")</f>
        <v>5</v>
      </c>
      <c r="AA51" s="336">
        <f>COUNTIFS(Datos!$C:$C,AA3,Datos!$Y:$Y,"FG")</f>
        <v>4</v>
      </c>
      <c r="AB51" s="336">
        <f>COUNTIFS(Datos!$C:$C,AB3,Datos!$Y:$Y,"FG")</f>
        <v>6</v>
      </c>
      <c r="AC51" s="336">
        <f>COUNTIFS(Datos!$C:$C,AC3,Datos!$Y:$Y,"FG")</f>
        <v>0</v>
      </c>
      <c r="AD51" s="336">
        <f>COUNTIFS(Datos!$C:$C,AD3,Datos!$Y:$Y,"FG")</f>
        <v>5</v>
      </c>
      <c r="AE51" s="336">
        <f>COUNTIFS(Datos!$C:$C,AE3,Datos!$Y:$Y,"FG")</f>
        <v>3</v>
      </c>
      <c r="AF51" s="336">
        <f>COUNTIFS(Datos!$C:$C,AF3,Datos!$Y:$Y,"FG")</f>
        <v>3</v>
      </c>
      <c r="AG51" s="336">
        <f>COUNTIFS(Datos!$C:$C,AG3,Datos!$Y:$Y,"FG")</f>
        <v>1</v>
      </c>
      <c r="AH51" s="336">
        <f>COUNTIFS(Datos!$C:$C,AH3,Datos!$Y:$Y,"FG")</f>
        <v>6</v>
      </c>
      <c r="AI51" s="336">
        <f>COUNTIFS(Datos!$C:$C,AI3,Datos!$Y:$Y,"FG")</f>
        <v>8</v>
      </c>
      <c r="AJ51" s="336">
        <f>COUNTIFS(Datos!$C:$C,AJ3,Datos!$Y:$Y,"FG")</f>
        <v>2</v>
      </c>
      <c r="AK51" s="336"/>
      <c r="AL51" s="336"/>
      <c r="AM51" s="336"/>
      <c r="AN51" s="336"/>
      <c r="AO51" s="336">
        <f>COUNTIFS(Datos!$C:$C,AO3,Datos!$Y:$Y,"FG")</f>
        <v>2</v>
      </c>
      <c r="AP51" s="336"/>
      <c r="AQ51" s="336"/>
      <c r="AR51" s="336"/>
      <c r="AS51" s="336">
        <f>COUNTIFS(Datos!$C:$C,AS3,Datos!$Y:$Y,"FG")</f>
        <v>5</v>
      </c>
      <c r="AT51" s="336">
        <f>COUNTIFS(Datos!$C:$C,AT3,Datos!$Y:$Y,"FG")</f>
        <v>9</v>
      </c>
      <c r="AU51" s="336">
        <f>COUNTIFS(Datos!$C:$C,AU3,Datos!$Y:$Y,"FG")</f>
        <v>3</v>
      </c>
      <c r="AV51" s="336">
        <f>COUNTIFS(Datos!$C:$C,AV3,Datos!$Y:$Y,"FG")</f>
        <v>8</v>
      </c>
      <c r="AW51" s="336">
        <f>COUNTIFS(Datos!$C:$C,AW3,Datos!$Y:$Y,"FG")</f>
        <v>4</v>
      </c>
      <c r="AX51" s="336">
        <f>COUNTIFS(Datos!$C:$C,AX3,Datos!$Y:$Y,"FG")</f>
        <v>6</v>
      </c>
      <c r="AY51" s="336">
        <f>COUNTIFS(Datos!$C:$C,AY3,Datos!$Y:$Y,"FG")</f>
        <v>5</v>
      </c>
      <c r="AZ51" s="336">
        <f>COUNTIFS(Datos!$C:$C,AZ3,Datos!$Y:$Y,"FG")</f>
        <v>2</v>
      </c>
      <c r="BA51" s="336">
        <f>COUNTIFS(Datos!$C:$C,BA3,Datos!$Y:$Y,"FG")</f>
        <v>4</v>
      </c>
      <c r="BB51" s="336">
        <f>COUNTIFS(Datos!$C:$C,BB3,Datos!$Y:$Y,"FG")</f>
        <v>6</v>
      </c>
      <c r="BC51" s="336">
        <f>COUNTIFS(Datos!$C:$C,BC3,Datos!$Y:$Y,"FG")</f>
        <v>2</v>
      </c>
      <c r="BD51" s="336">
        <f>COUNTIFS(Datos!$C:$C,BD3,Datos!$Y:$Y,"FG")</f>
        <v>5</v>
      </c>
      <c r="BE51" s="336">
        <f>COUNTIFS(Datos!$C:$C,BE3,Datos!$Y:$Y,"FG")</f>
        <v>2</v>
      </c>
      <c r="BF51" s="336">
        <f>COUNTIFS(Datos!$C:$C,BF3,Datos!$Y:$Y,"FG")</f>
        <v>7</v>
      </c>
      <c r="BG51" s="336">
        <f>COUNTIFS(Datos!$C:$C,BG3,Datos!$Y:$Y,"FG")</f>
        <v>8</v>
      </c>
      <c r="BH51" s="336">
        <f>COUNTIFS(Datos!$C:$C,BH3,Datos!$Y:$Y,"FG")</f>
        <v>3</v>
      </c>
      <c r="BI51" s="336">
        <f>COUNTIFS(Datos!$C:$C,BI3,Datos!$Y:$Y,"FG")</f>
        <v>0</v>
      </c>
      <c r="BJ51" s="336">
        <f>COUNTIFS(Datos!$C:$C,BJ3,Datos!$Y:$Y,"FG")</f>
        <v>3</v>
      </c>
      <c r="BK51" s="336">
        <f>COUNTIFS(Datos!$C:$C,BK3,Datos!$Y:$Y,"FG")</f>
        <v>4</v>
      </c>
      <c r="BL51" s="336">
        <f>COUNTIFS(Datos!$C:$C,BL3,Datos!$Y:$Y,"FG")</f>
        <v>3</v>
      </c>
      <c r="BM51" s="336">
        <f>COUNTIFS(Datos!$C:$C,BM3,Datos!$Y:$Y,"FG")</f>
        <v>0</v>
      </c>
      <c r="BN51" s="336">
        <f>COUNTIFS(Datos!$C:$C,BN3,Datos!$Y:$Y,"FG")</f>
        <v>0</v>
      </c>
      <c r="BO51" s="336">
        <f>COUNTIFS(Datos!$C:$C,BO3,Datos!$Y:$Y,"FG")</f>
        <v>0</v>
      </c>
      <c r="BP51" s="336"/>
      <c r="BQ51" s="336">
        <f>COUNTIFS(Datos!$D:$D,BQ3,Datos!$Y:$Y,"FG")</f>
        <v>0</v>
      </c>
      <c r="BR51" s="336">
        <f>COUNTIFS(Datos!$D:$D,BR3,Datos!$Y:$Y,"FG")</f>
        <v>0</v>
      </c>
      <c r="BS51" s="336">
        <f>COUNTIFS(Datos!$D:$D,BS3,Datos!$Y:$Y,"FG")</f>
        <v>0</v>
      </c>
      <c r="BT51" s="336">
        <f>COUNTIFS(Datos!$D:$D,BT3,Datos!$Y:$Y,"FG")</f>
        <v>0</v>
      </c>
      <c r="BU51" s="336">
        <f>COUNTIFS(Datos!$D:$D,BU3,Datos!$Y:$Y,"FG")</f>
        <v>0</v>
      </c>
      <c r="BV51" s="336">
        <f>COUNTIFS(Datos!$D:$D,BV3,Datos!$Y:$Y,"FG")</f>
        <v>0</v>
      </c>
      <c r="BW51" s="336">
        <f>COUNTIFS(Datos!$D:$D,BW3,Datos!$Y:$Y,"FG")</f>
        <v>0</v>
      </c>
      <c r="BX51" s="336">
        <f>COUNTIFS(Datos!$D:$D,BX3,Datos!$Y:$Y,"FG")</f>
        <v>0</v>
      </c>
      <c r="BY51" s="336">
        <f>COUNTIFS(Datos!$D:$D,BY3,Datos!$Y:$Y,"FG")</f>
        <v>0</v>
      </c>
      <c r="BZ51" s="336">
        <f>COUNTIFS(Datos!$D:$D,BZ3,Datos!$Y:$Y,"FG")</f>
        <v>0</v>
      </c>
      <c r="CA51" s="336">
        <f>COUNTIFS(Datos!$D:$D,CA3,Datos!$Y:$Y,"FG")</f>
        <v>1</v>
      </c>
      <c r="CB51" s="336">
        <f>COUNTIFS(Datos!$D:$D,CB3,Datos!$Y:$Y,"FG")</f>
        <v>0</v>
      </c>
      <c r="CC51" s="336">
        <f>COUNTIFS(Datos!$D:$D,CC3,Datos!$Y:$Y,"FG")</f>
        <v>1</v>
      </c>
      <c r="CD51" s="336">
        <f>COUNTIFS(Datos!$D:$D,CD3,Datos!$Y:$Y,"FG")</f>
        <v>1</v>
      </c>
      <c r="CE51" s="336">
        <f>COUNTIFS(Datos!$D:$D,CE3,Datos!$Y:$Y,"FG")</f>
        <v>2</v>
      </c>
      <c r="CF51" s="336">
        <f>COUNTIFS(Datos!$D:$D,CF3,Datos!$Y:$Y,"FG")</f>
        <v>1</v>
      </c>
      <c r="CG51" s="336">
        <f>COUNTIFS(Datos!$D:$D,CG3,Datos!$Y:$Y,"FG")</f>
        <v>2</v>
      </c>
      <c r="CH51" s="336">
        <f>COUNTIFS(Datos!$D:$D,CH3,Datos!$Y:$Y,"FG")</f>
        <v>2</v>
      </c>
      <c r="CI51" s="336">
        <f>COUNTIFS(Datos!$D:$D,CI3,Datos!$Y:$Y,"FG")</f>
        <v>0</v>
      </c>
      <c r="CJ51" s="336">
        <f>COUNTIFS(Datos!$D:$D,CJ3,Datos!$Y:$Y,"FG")</f>
        <v>0</v>
      </c>
      <c r="CK51" s="336">
        <f>COUNTIFS(Datos!$D:$D,CK3,Datos!$Y:$Y,"FG")</f>
        <v>0</v>
      </c>
      <c r="CL51" s="336">
        <f>COUNTIFS(Datos!$D:$D,CL3,Datos!$Y:$Y,"FG")</f>
        <v>2</v>
      </c>
      <c r="CM51" s="336">
        <f>COUNTIFS(Datos!$D:$D,CM3,Datos!$Y:$Y,"FG")</f>
        <v>3</v>
      </c>
      <c r="CN51" s="336">
        <f>COUNTIFS(Datos!$D:$D,CN3,Datos!$Y:$Y,"FG")</f>
        <v>1</v>
      </c>
      <c r="CO51" s="336">
        <f>COUNTIFS(Datos!$D:$D,CO3,Datos!$Y:$Y,"FG")</f>
        <v>0</v>
      </c>
      <c r="CP51" s="336">
        <f>COUNTIFS(Datos!$D:$D,CP3,Datos!$Y:$Y,"FG")</f>
        <v>0</v>
      </c>
      <c r="CQ51" s="336">
        <f>COUNTIFS(Datos!$D:$D,CQ3,Datos!$Y:$Y,"FG")</f>
        <v>0</v>
      </c>
      <c r="CR51" s="336">
        <f>COUNTIFS(Datos!$D:$D,CR3,Datos!$Y:$Y,"FG")</f>
        <v>0</v>
      </c>
      <c r="CS51" s="336">
        <f>COUNTIFS(Datos!$D:$D,CS3,Datos!$Y:$Y,"FG")</f>
        <v>2</v>
      </c>
      <c r="CT51" s="336">
        <f>COUNTIFS(Datos!$D:$D,CT3,Datos!$Y:$Y,"FG")</f>
        <v>0</v>
      </c>
      <c r="CU51" s="336">
        <f>COUNTIFS(Datos!$D:$D,CU3,Datos!$Y:$Y,"FG")</f>
        <v>3</v>
      </c>
      <c r="CV51" s="336">
        <f>COUNTIFS(Datos!$D:$D,CV3,Datos!$Y:$Y,"FG")</f>
        <v>2</v>
      </c>
      <c r="CW51" s="336">
        <f>COUNTIFS(Datos!$D:$D,CW3,Datos!$Y:$Y,"FG")</f>
        <v>1</v>
      </c>
      <c r="CX51" s="336">
        <f>COUNTIFS(Datos!$D:$D,CX3,Datos!$Y:$Y,"FG")</f>
        <v>0</v>
      </c>
      <c r="CY51" s="336">
        <f>COUNTIFS(Datos!$D:$D,CY3,Datos!$Y:$Y,"FG")</f>
        <v>0</v>
      </c>
      <c r="CZ51" s="336">
        <f>COUNTIFS(Datos!$D:$D,CZ3,Datos!$Y:$Y,"FG")</f>
        <v>0</v>
      </c>
      <c r="DA51" s="336">
        <f>COUNTIFS(Datos!$D:$D,DA3,Datos!$Y:$Y,"FG")</f>
        <v>0</v>
      </c>
      <c r="DB51" s="336">
        <f>COUNTIFS(Datos!$D:$D,DB3,Datos!$Y:$Y,"FG")</f>
        <v>1</v>
      </c>
      <c r="DC51" s="336">
        <f>COUNTIFS(Datos!$D:$D,DC3,Datos!$Y:$Y,"FG")</f>
        <v>2</v>
      </c>
      <c r="DD51" s="336">
        <f>COUNTIFS(Datos!$D:$D,DD3,Datos!$Y:$Y,"FG")</f>
        <v>0</v>
      </c>
      <c r="DE51" s="336">
        <f>COUNTIFS(Datos!$D:$D,DE3,Datos!$Y:$Y,"FG")</f>
        <v>0</v>
      </c>
      <c r="DF51" s="336">
        <f>COUNTIFS(Datos!$D:$D,DF3,Datos!$Y:$Y,"FG")</f>
        <v>1</v>
      </c>
      <c r="DG51" s="336">
        <f>COUNTIFS(Datos!$D:$D,DG3,Datos!$Y:$Y,"FG")</f>
        <v>0</v>
      </c>
      <c r="DH51" s="336">
        <f>COUNTIFS(Datos!$D:$D,DH3,Datos!$Y:$Y,"FG")</f>
        <v>0</v>
      </c>
      <c r="DI51" s="336">
        <f>COUNTIFS(Datos!$D:$D,DI3,Datos!$Y:$Y,"FG")</f>
        <v>0</v>
      </c>
      <c r="DJ51" s="336">
        <f>COUNTIFS(Datos!$D:$D,DJ3,Datos!$Y:$Y,"FG")</f>
        <v>0</v>
      </c>
      <c r="DK51" s="336">
        <f>COUNTIFS(Datos!$D:$D,DK3,Datos!$Y:$Y,"FG")</f>
        <v>1</v>
      </c>
      <c r="DL51" s="336">
        <f>COUNTIFS(Datos!$D:$D,DL3,Datos!$Y:$Y,"FG")</f>
        <v>4</v>
      </c>
      <c r="DM51" s="336">
        <f>COUNTIFS(Datos!$D:$D,DM3,Datos!$Y:$Y,"FG")</f>
        <v>0</v>
      </c>
      <c r="DN51" s="336">
        <f>COUNTIFS(Datos!$D:$D,DN3,Datos!$Y:$Y,"FG")</f>
        <v>1</v>
      </c>
      <c r="DO51" s="336">
        <f>COUNTIFS(Datos!$D:$D,DO3,Datos!$Y:$Y,"FG")</f>
        <v>0</v>
      </c>
      <c r="DP51" s="336">
        <f>COUNTIFS(Datos!$D:$D,DP3,Datos!$Y:$Y,"FG")</f>
        <v>2</v>
      </c>
      <c r="DQ51" s="336">
        <f>COUNTIFS(Datos!$D:$D,DQ3,Datos!$Y:$Y,"FG")</f>
        <v>1</v>
      </c>
      <c r="DR51" s="336">
        <f>COUNTIFS(Datos!$D:$D,DR3,Datos!$Y:$Y,"FG")</f>
        <v>3</v>
      </c>
      <c r="DS51" s="336">
        <f>COUNTIFS(Datos!$D:$D,DS3,Datos!$Y:$Y,"FG")</f>
        <v>2</v>
      </c>
      <c r="DT51" s="336">
        <f>COUNTIFS(Datos!$D:$D,DT3,Datos!$Y:$Y,"FG")</f>
        <v>0</v>
      </c>
      <c r="DU51" s="336">
        <f>COUNTIFS(Datos!$D:$D,DU3,Datos!$Y:$Y,"FG")</f>
        <v>1</v>
      </c>
      <c r="DV51" s="336">
        <f>COUNTIFS(Datos!$D:$D,DV3,Datos!$Y:$Y,"FG")</f>
        <v>0</v>
      </c>
      <c r="DW51" s="336">
        <f>COUNTIFS(Datos!$D:$D,DW3,Datos!$Y:$Y,"FG")</f>
        <v>0</v>
      </c>
      <c r="DX51" s="336">
        <f>COUNTIFS(Datos!$D:$D,DX3,Datos!$Y:$Y,"FG")</f>
        <v>1</v>
      </c>
      <c r="DY51" s="336">
        <f>COUNTIFS(Datos!$D:$D,DY3,Datos!$Y:$Y,"FG")</f>
        <v>0</v>
      </c>
      <c r="DZ51" s="336">
        <f>COUNTIFS(Datos!$D:$D,DZ3,Datos!$Y:$Y,"FG")</f>
        <v>0</v>
      </c>
      <c r="EA51" s="336">
        <f>COUNTIFS(Datos!$D:$D,EA3,Datos!$Y:$Y,"FG")</f>
        <v>1</v>
      </c>
      <c r="EB51" s="336">
        <f>COUNTIFS(Datos!$D:$D,EB3,Datos!$Y:$Y,"FG")</f>
        <v>0</v>
      </c>
      <c r="EC51" s="336">
        <f>COUNTIFS(Datos!$D:$D,EC3,Datos!$Y:$Y,"FG")</f>
        <v>1</v>
      </c>
      <c r="ED51" s="336">
        <f>COUNTIFS(Datos!$D:$D,ED3,Datos!$Y:$Y,"FG")</f>
        <v>0</v>
      </c>
      <c r="EE51" s="336">
        <f>COUNTIFS(Datos!$D:$D,EE3,Datos!$Y:$Y,"FG")</f>
        <v>0</v>
      </c>
      <c r="EF51" s="336">
        <f>COUNTIFS(Datos!$D:$D,EF3,Datos!$Y:$Y,"FG")</f>
        <v>1</v>
      </c>
      <c r="EG51" s="336">
        <f>COUNTIFS(Datos!$D:$D,EG3,Datos!$Y:$Y,"FG")</f>
        <v>3</v>
      </c>
      <c r="EH51" s="336">
        <f>COUNTIFS(Datos!$D:$D,EH3,Datos!$Y:$Y,"FG")</f>
        <v>0</v>
      </c>
      <c r="EI51" s="336">
        <f>COUNTIFS(Datos!$D:$D,EI3,Datos!$Y:$Y,"FG")</f>
        <v>1</v>
      </c>
      <c r="EJ51" s="336">
        <f>COUNTIFS(Datos!$D:$D,EJ3,Datos!$Y:$Y,"FG")</f>
        <v>3</v>
      </c>
      <c r="EK51" s="336">
        <f>COUNTIFS(Datos!$D:$D,EK3,Datos!$Y:$Y,"FG")</f>
        <v>1</v>
      </c>
      <c r="EL51" s="336">
        <f>COUNTIFS(Datos!$D:$D,EL3,Datos!$Y:$Y,"FG")</f>
        <v>2</v>
      </c>
      <c r="EM51" s="336">
        <f>COUNTIFS(Datos!$D:$D,EM3,Datos!$Y:$Y,"FG")</f>
        <v>0</v>
      </c>
      <c r="EN51" s="336">
        <f>COUNTIFS(Datos!$D:$D,EN3,Datos!$Y:$Y,"FG")</f>
        <v>3</v>
      </c>
      <c r="EO51" s="336">
        <f>COUNTIFS(Datos!$D:$D,EO3,Datos!$Y:$Y,"FG")</f>
        <v>1</v>
      </c>
      <c r="EP51" s="336">
        <f>COUNTIFS(Datos!$D:$D,EP3,Datos!$Y:$Y,"FG")</f>
        <v>0</v>
      </c>
      <c r="EQ51" s="336">
        <f>COUNTIFS(Datos!$D:$D,EQ3,Datos!$Y:$Y,"FG")</f>
        <v>1</v>
      </c>
      <c r="ER51" s="336">
        <f>COUNTIFS(Datos!$D:$D,ER3,Datos!$Y:$Y,"FG")</f>
        <v>0</v>
      </c>
      <c r="ES51" s="336">
        <f>COUNTIFS(Datos!$D:$D,ES3,Datos!$Y:$Y,"FG")</f>
        <v>1</v>
      </c>
      <c r="ET51" s="336">
        <f>COUNTIFS(Datos!$D:$D,ET3,Datos!$Y:$Y,"FG")</f>
        <v>2</v>
      </c>
      <c r="EU51" s="336">
        <f>COUNTIFS(Datos!$D:$D,EU3,Datos!$Y:$Y,"FG")</f>
        <v>1</v>
      </c>
      <c r="EV51" s="336">
        <f>COUNTIFS(Datos!$D:$D,EV3,Datos!$Y:$Y,"FG")</f>
        <v>1</v>
      </c>
      <c r="EW51" s="336">
        <f>COUNTIFS(Datos!$D:$D,EW3,Datos!$Y:$Y,"FG")</f>
        <v>3</v>
      </c>
      <c r="EX51" s="336">
        <f>COUNTIFS(Datos!$D:$D,EX3,Datos!$Y:$Y,"FG")</f>
        <v>1</v>
      </c>
      <c r="EY51" s="336">
        <f>COUNTIFS(Datos!$D:$D,EY3,Datos!$Y:$Y,"FG")</f>
        <v>1</v>
      </c>
      <c r="EZ51" s="336">
        <f>COUNTIFS(Datos!$D:$D,EZ3,Datos!$Y:$Y,"FG")</f>
        <v>1</v>
      </c>
      <c r="FA51" s="336">
        <f>COUNTIFS(Datos!$D:$D,FA3,Datos!$Y:$Y,"FG")</f>
        <v>1</v>
      </c>
      <c r="FB51" s="336">
        <f>COUNTIFS(Datos!$D:$D,FB3,Datos!$Y:$Y,"FG")</f>
        <v>1</v>
      </c>
      <c r="FC51" s="336">
        <f>COUNTIFS(Datos!$D:$D,FC3,Datos!$Y:$Y,"FG")</f>
        <v>0</v>
      </c>
      <c r="FD51" s="336">
        <f>COUNTIFS(Datos!$D:$D,FD3,Datos!$Y:$Y,"FG")</f>
        <v>2</v>
      </c>
      <c r="FE51" s="336">
        <f>COUNTIFS(Datos!$D:$D,FE3,Datos!$Y:$Y,"FG")</f>
        <v>1</v>
      </c>
      <c r="FF51" s="336">
        <f>COUNTIFS(Datos!$D:$D,FF3,Datos!$Y:$Y,"FG")</f>
        <v>1</v>
      </c>
      <c r="FG51" s="336">
        <f>COUNTIFS(Datos!$D:$D,FG3,Datos!$Y:$Y,"FG")</f>
        <v>1</v>
      </c>
      <c r="FH51" s="336">
        <f>COUNTIFS(Datos!$D:$D,FH3,Datos!$Y:$Y,"FG")</f>
        <v>1</v>
      </c>
      <c r="FI51" s="336">
        <f>COUNTIFS(Datos!$D:$D,FI3,Datos!$Y:$Y,"FG")</f>
        <v>0</v>
      </c>
      <c r="FJ51" s="336">
        <f>COUNTIFS(Datos!$D:$D,FJ3,Datos!$Y:$Y,"FG")</f>
        <v>1</v>
      </c>
      <c r="FK51" s="336">
        <f>COUNTIFS(Datos!$D:$D,FK3,Datos!$Y:$Y,"FG")</f>
        <v>1</v>
      </c>
      <c r="FL51" s="336">
        <f>COUNTIFS(Datos!$D:$D,FL3,Datos!$Y:$Y,"FG")</f>
        <v>1</v>
      </c>
      <c r="FM51" s="336">
        <f>COUNTIFS(Datos!$D:$D,FM3,Datos!$Y:$Y,"FG")</f>
        <v>2</v>
      </c>
      <c r="FN51" s="336">
        <f>COUNTIFS(Datos!$D:$D,FN3,Datos!$Y:$Y,"FG")</f>
        <v>0</v>
      </c>
      <c r="FO51" s="336">
        <f>COUNTIFS(Datos!$D:$D,FO3,Datos!$Y:$Y,"FG")</f>
        <v>0</v>
      </c>
      <c r="FP51" s="336">
        <f>COUNTIFS(Datos!$D:$D,FP3,Datos!$Y:$Y,"FG")</f>
        <v>0</v>
      </c>
      <c r="FQ51" s="336">
        <f>COUNTIFS(Datos!$D:$D,FQ3,Datos!$Y:$Y,"FG")</f>
        <v>0</v>
      </c>
      <c r="FR51" s="336">
        <f>COUNTIFS(Datos!$D:$D,FR3,Datos!$Y:$Y,"FG")</f>
        <v>2</v>
      </c>
      <c r="FS51" s="336">
        <f>COUNTIFS(Datos!$D:$D,FS3,Datos!$Y:$Y,"FG")</f>
        <v>0</v>
      </c>
      <c r="FT51" s="336">
        <f>COUNTIFS(Datos!$D:$D,FT3,Datos!$Y:$Y,"FG")</f>
        <v>0</v>
      </c>
      <c r="FU51" s="336">
        <f>COUNTIFS(Datos!$D:$D,FU3,Datos!$Y:$Y,"FG")</f>
        <v>1</v>
      </c>
      <c r="FV51" s="336">
        <f>COUNTIFS(Datos!$D:$D,FV3,Datos!$Y:$Y,"FG")</f>
        <v>3</v>
      </c>
      <c r="FW51" s="336">
        <f>COUNTIFS(Datos!$D:$D,FW3,Datos!$Y:$Y,"FG")</f>
        <v>0</v>
      </c>
      <c r="FX51" s="336">
        <f>COUNTIFS(Datos!$D:$D,FX3,Datos!$Y:$Y,"FG")</f>
        <v>0</v>
      </c>
      <c r="FY51" s="336">
        <f>COUNTIFS(Datos!$D:$D,FY3,Datos!$Y:$Y,"FG")</f>
        <v>3</v>
      </c>
      <c r="FZ51" s="336">
        <f>COUNTIFS(Datos!$D:$D,FZ3,Datos!$Y:$Y,"FG")</f>
        <v>2</v>
      </c>
      <c r="GA51" s="336">
        <f>COUNTIFS(Datos!$D:$D,GA3,Datos!$Y:$Y,"FG")</f>
        <v>0</v>
      </c>
      <c r="GB51" s="336">
        <f>COUNTIFS(Datos!$D:$D,GB3,Datos!$Y:$Y,"FG")</f>
        <v>1</v>
      </c>
      <c r="GC51" s="336">
        <f>COUNTIFS(Datos!$D:$D,GC3,Datos!$Y:$Y,"FG")</f>
        <v>0</v>
      </c>
      <c r="GD51" s="336">
        <f>COUNTIFS(Datos!$D:$D,GD3,Datos!$Y:$Y,"FG")</f>
        <v>0</v>
      </c>
      <c r="GE51" s="336">
        <f>COUNTIFS(Datos!$D:$D,GE3,Datos!$Y:$Y,"FG")</f>
        <v>1</v>
      </c>
      <c r="GF51" s="336">
        <f>COUNTIFS(Datos!$D:$D,GF3,Datos!$Y:$Y,"FG")</f>
        <v>0</v>
      </c>
      <c r="GG51" s="336">
        <f>COUNTIFS(Datos!$D:$D,GG3,Datos!$Y:$Y,"FG")</f>
        <v>1</v>
      </c>
      <c r="GH51" s="336">
        <f>COUNTIFS(Datos!$D:$D,GH3,Datos!$Y:$Y,"FG")</f>
        <v>2</v>
      </c>
      <c r="GI51" s="336">
        <f>COUNTIFS(Datos!$D:$D,GI3,Datos!$Y:$Y,"FG")</f>
        <v>0</v>
      </c>
      <c r="GJ51" s="336">
        <f>COUNTIFS(Datos!$D:$D,GJ3,Datos!$Y:$Y,"FG")</f>
        <v>1</v>
      </c>
      <c r="GK51" s="336">
        <f>COUNTIFS(Datos!$D:$D,GK3,Datos!$Y:$Y,"FG")</f>
        <v>0</v>
      </c>
      <c r="GL51" s="336">
        <f>COUNTIFS(Datos!$D:$D,GL3,Datos!$Y:$Y,"FG")</f>
        <v>2</v>
      </c>
      <c r="GM51" s="336">
        <f>COUNTIFS(Datos!$D:$D,GM3,Datos!$Y:$Y,"FG")</f>
        <v>1</v>
      </c>
      <c r="GN51" s="336">
        <f>COUNTIFS(Datos!$D:$D,GN3,Datos!$Y:$Y,"FG")</f>
        <v>0</v>
      </c>
      <c r="GO51" s="336">
        <f>COUNTIFS(Datos!$D:$D,GO3,Datos!$Y:$Y,"FG")</f>
        <v>1</v>
      </c>
      <c r="GP51" s="336">
        <f>COUNTIFS(Datos!$D:$D,GP3,Datos!$Y:$Y,"FG")</f>
        <v>0</v>
      </c>
      <c r="GQ51" s="336">
        <f>COUNTIFS(Datos!$D:$D,GQ3,Datos!$Y:$Y,"FG")</f>
        <v>0</v>
      </c>
      <c r="GR51" s="336">
        <f>COUNTIFS(Datos!$D:$D,GR3,Datos!$Y:$Y,"FG")</f>
        <v>1</v>
      </c>
      <c r="GS51" s="336">
        <f>COUNTIFS(Datos!$D:$D,GS3,Datos!$Y:$Y,"FG")</f>
        <v>1</v>
      </c>
      <c r="GT51" s="336">
        <f>COUNTIFS(Datos!$D:$D,GT3,Datos!$Y:$Y,"FG")</f>
        <v>2</v>
      </c>
      <c r="GU51" s="336">
        <f>COUNTIFS(Datos!$D:$D,GU3,Datos!$Y:$Y,"FG")</f>
        <v>3</v>
      </c>
      <c r="GV51" s="336">
        <f>COUNTIFS(Datos!$D:$D,GV3,Datos!$Y:$Y,"FG")</f>
        <v>0</v>
      </c>
      <c r="GW51" s="336">
        <f>COUNTIFS(Datos!$D:$D,GW3,Datos!$Y:$Y,"FG")</f>
        <v>4</v>
      </c>
      <c r="GX51" s="336">
        <f>COUNTIFS(Datos!$D:$D,GX3,Datos!$Y:$Y,"FG")</f>
        <v>1</v>
      </c>
      <c r="GY51" s="336">
        <f>COUNTIFS(Datos!$D:$D,GY3,Datos!$Y:$Y,"FG")</f>
        <v>1</v>
      </c>
      <c r="GZ51" s="336">
        <f>COUNTIFS(Datos!$D:$D,GZ3,Datos!$Y:$Y,"FG")</f>
        <v>0</v>
      </c>
      <c r="HA51" s="336">
        <f>COUNTIFS(Datos!$D:$D,HA3,Datos!$Y:$Y,"FG")</f>
        <v>2</v>
      </c>
      <c r="HB51" s="336">
        <f>COUNTIFS(Datos!$D:$D,HB3,Datos!$Y:$Y,"FG")</f>
        <v>0</v>
      </c>
      <c r="HC51" s="336">
        <f>COUNTIFS(Datos!$D:$D,HC3,Datos!$Y:$Y,"FG")</f>
        <v>1</v>
      </c>
      <c r="HD51" s="336">
        <f>COUNTIFS(Datos!$D:$D,HD3,Datos!$Y:$Y,"FG")</f>
        <v>2</v>
      </c>
      <c r="HE51" s="336">
        <f>COUNTIFS(Datos!$D:$D,HE3,Datos!$Y:$Y,"FG")</f>
        <v>0</v>
      </c>
      <c r="HF51" s="336">
        <f>COUNTIFS(Datos!$D:$D,HF3,Datos!$Y:$Y,"FG")</f>
        <v>0</v>
      </c>
      <c r="HG51" s="336">
        <f>COUNTIFS(Datos!$D:$D,HG3,Datos!$Y:$Y,"FG")</f>
        <v>0</v>
      </c>
      <c r="HH51" s="336">
        <f>COUNTIFS(Datos!$D:$D,HH3,Datos!$Y:$Y,"FG")</f>
        <v>0</v>
      </c>
      <c r="HI51" s="336">
        <f>COUNTIFS(Datos!$D:$D,HI3,Datos!$Y:$Y,"FG")</f>
        <v>0</v>
      </c>
      <c r="HJ51" s="336">
        <f>COUNTIFS(Datos!$D:$D,HJ3,Datos!$Y:$Y,"FG")</f>
        <v>0</v>
      </c>
      <c r="HK51" s="336">
        <f>COUNTIFS(Datos!$D:$D,HK3,Datos!$Y:$Y,"FG")</f>
        <v>0</v>
      </c>
      <c r="HL51" s="336">
        <f>COUNTIFS(Datos!$D:$D,HL3,Datos!$Y:$Y,"FG")</f>
        <v>0</v>
      </c>
      <c r="HM51" s="336">
        <f>COUNTIFS(Datos!$D:$D,HM3,Datos!$Y:$Y,"FG")</f>
        <v>1</v>
      </c>
      <c r="HN51" s="336">
        <f>COUNTIFS(Datos!$D:$D,HN3,Datos!$Y:$Y,"FG")</f>
        <v>0</v>
      </c>
      <c r="HO51" s="336">
        <f>COUNTIFS(Datos!$D:$D,HO3,Datos!$Y:$Y,"FG")</f>
        <v>1</v>
      </c>
      <c r="HP51" s="336">
        <f>COUNTIFS(Datos!$D:$D,HP3,Datos!$Y:$Y,"FG")</f>
        <v>1</v>
      </c>
      <c r="HQ51" s="336">
        <f>COUNTIFS(Datos!$D:$D,HQ3,Datos!$Y:$Y,"FG")</f>
        <v>0</v>
      </c>
      <c r="HR51" s="336">
        <f>COUNTIFS(Datos!$D:$D,HR3,Datos!$Y:$Y,"FG")</f>
        <v>0</v>
      </c>
      <c r="HS51" s="336">
        <f>COUNTIFS(Datos!$D:$D,HS3,Datos!$Y:$Y,"FG")</f>
        <v>3</v>
      </c>
      <c r="HT51" s="336">
        <f>COUNTIFS(Datos!$D:$D,HT3,Datos!$Y:$Y,"FG")</f>
        <v>1</v>
      </c>
      <c r="HU51" s="336">
        <f>COUNTIFS(Datos!$D:$D,HU3,Datos!$Y:$Y,"FG")</f>
        <v>0</v>
      </c>
      <c r="HV51" s="336">
        <f>COUNTIFS(Datos!$D:$D,HV3,Datos!$Y:$Y,"FG")</f>
        <v>0</v>
      </c>
      <c r="HW51" s="336">
        <f>COUNTIFS(Datos!$D:$D,HW3,Datos!$Y:$Y,"FG")</f>
        <v>1</v>
      </c>
      <c r="HX51" s="336">
        <f>COUNTIFS(Datos!$D:$D,HX3,Datos!$Y:$Y,"FG")</f>
        <v>2</v>
      </c>
      <c r="HY51" s="336">
        <f>COUNTIFS(Datos!$D:$D,HY3,Datos!$Y:$Y,"FG")</f>
        <v>0</v>
      </c>
      <c r="HZ51" s="336">
        <f>COUNTIFS(Datos!$D:$D,HZ3,Datos!$Y:$Y,"FG")</f>
        <v>0</v>
      </c>
      <c r="IA51" s="336">
        <f>COUNTIFS(Datos!$D:$D,IA3,Datos!$Y:$Y,"FG")</f>
        <v>0</v>
      </c>
      <c r="IB51" s="336">
        <f>COUNTIFS(Datos!$D:$D,IB3,Datos!$Y:$Y,"FG")</f>
        <v>0</v>
      </c>
      <c r="IC51" s="336">
        <f>COUNTIFS(Datos!$D:$D,IC3,Datos!$Y:$Y,"FG")</f>
        <v>0</v>
      </c>
      <c r="ID51" s="336">
        <f>COUNTIFS(Datos!$D:$D,ID3,Datos!$Y:$Y,"FG")</f>
        <v>0</v>
      </c>
      <c r="IE51" s="336">
        <f>COUNTIFS(Datos!$D:$D,IE3,Datos!$Y:$Y,"FG")</f>
        <v>0</v>
      </c>
      <c r="IF51" s="336">
        <f>COUNTIFS(Datos!$D:$D,IF3,Datos!$Y:$Y,"FG")</f>
        <v>0</v>
      </c>
      <c r="IG51" s="336">
        <f>COUNTIFS(Datos!$D:$D,IG3,Datos!$Y:$Y,"FG")</f>
        <v>0</v>
      </c>
      <c r="IH51" s="336">
        <f>COUNTIFS(Datos!$D:$D,IH3,Datos!$Y:$Y,"FG")</f>
        <v>0</v>
      </c>
      <c r="II51" s="336">
        <f>COUNTIFS(Datos!$D:$D,II3,Datos!$Y:$Y,"FG")</f>
        <v>0</v>
      </c>
      <c r="IJ51" s="336">
        <f>COUNTIFS(Datos!$D:$D,IJ3,Datos!$Y:$Y,"FG")</f>
        <v>0</v>
      </c>
      <c r="IK51" s="336">
        <f>COUNTIFS(Datos!$D:$D,IK3,Datos!$Y:$Y,"FG")</f>
        <v>0</v>
      </c>
      <c r="IL51" s="336">
        <f>COUNTIFS(Datos!$D:$D,IL3,Datos!$Y:$Y,"FG")</f>
        <v>0</v>
      </c>
      <c r="IM51" s="336">
        <f>COUNTIFS(Datos!$D:$D,IM3,Datos!$Y:$Y,"FG")</f>
        <v>0</v>
      </c>
      <c r="IN51" s="336">
        <f>COUNTIFS(Datos!$D:$D,IN3,Datos!$Y:$Y,"FG")</f>
        <v>0</v>
      </c>
      <c r="IO51" s="336">
        <f>COUNTIFS(Datos!$D:$D,IO3,Datos!$Y:$Y,"FG")</f>
        <v>0</v>
      </c>
      <c r="IP51" s="336">
        <f>COUNTIFS(Datos!$D:$D,IP3,Datos!$Y:$Y,"FG")</f>
        <v>0</v>
      </c>
    </row>
    <row r="52" spans="1:250" ht="16.5" thickTop="1" thickBot="1" x14ac:dyDescent="0.3">
      <c r="A52" s="337" t="s">
        <v>607</v>
      </c>
      <c r="B52" s="329"/>
      <c r="C52" s="329"/>
      <c r="D52" s="329">
        <f t="shared" ref="D52:U52" si="21">D49/D4</f>
        <v>1.4444444444444444</v>
      </c>
      <c r="E52" s="329">
        <f t="shared" si="21"/>
        <v>0.72727272727272729</v>
      </c>
      <c r="F52" s="329">
        <f t="shared" si="21"/>
        <v>0.54545454545454541</v>
      </c>
      <c r="G52" s="329">
        <f t="shared" si="21"/>
        <v>0.47727272727272729</v>
      </c>
      <c r="H52" s="329">
        <f t="shared" si="21"/>
        <v>0.7</v>
      </c>
      <c r="I52" s="329">
        <f>I49/I4</f>
        <v>1.45</v>
      </c>
      <c r="J52" s="329">
        <f t="shared" ref="J52:K52" si="22">J49/J4</f>
        <v>0.625</v>
      </c>
      <c r="K52" s="329">
        <f t="shared" si="22"/>
        <v>0.73529411764705888</v>
      </c>
      <c r="L52" s="329">
        <f>L49/L4</f>
        <v>0.54</v>
      </c>
      <c r="M52" s="329">
        <f>M49/M4</f>
        <v>0.42857142857142855</v>
      </c>
      <c r="N52" s="329"/>
      <c r="O52" s="329"/>
      <c r="P52" s="329"/>
      <c r="Q52" s="329"/>
      <c r="R52" s="329"/>
      <c r="S52" s="329"/>
      <c r="T52" s="329"/>
      <c r="U52" s="329" t="e">
        <f t="shared" si="21"/>
        <v>#DIV/0!</v>
      </c>
      <c r="V52" s="329">
        <f>V49/V4</f>
        <v>0.75</v>
      </c>
      <c r="W52" s="329" t="e">
        <f t="shared" ref="W52:AJ52" si="23">W49/W4</f>
        <v>#DIV/0!</v>
      </c>
      <c r="X52" s="329">
        <f t="shared" si="23"/>
        <v>2</v>
      </c>
      <c r="Y52" s="329" t="e">
        <f t="shared" si="23"/>
        <v>#DIV/0!</v>
      </c>
      <c r="Z52" s="329">
        <f t="shared" si="23"/>
        <v>0.7</v>
      </c>
      <c r="AA52" s="329">
        <f t="shared" si="23"/>
        <v>0.7142857142857143</v>
      </c>
      <c r="AB52" s="329">
        <f t="shared" si="23"/>
        <v>0.77777777777777779</v>
      </c>
      <c r="AC52" s="329" t="e">
        <f t="shared" si="23"/>
        <v>#DIV/0!</v>
      </c>
      <c r="AD52" s="329">
        <f t="shared" si="23"/>
        <v>0.44444444444444442</v>
      </c>
      <c r="AE52" s="329">
        <f t="shared" si="23"/>
        <v>0.44444444444444442</v>
      </c>
      <c r="AF52" s="329">
        <f t="shared" si="23"/>
        <v>0.66666666666666663</v>
      </c>
      <c r="AG52" s="329">
        <f t="shared" si="23"/>
        <v>0.66666666666666663</v>
      </c>
      <c r="AH52" s="329">
        <f t="shared" si="23"/>
        <v>0.5714285714285714</v>
      </c>
      <c r="AI52" s="329">
        <f t="shared" si="23"/>
        <v>0.33333333333333331</v>
      </c>
      <c r="AJ52" s="329">
        <f t="shared" si="23"/>
        <v>0.5</v>
      </c>
      <c r="AK52" s="329"/>
      <c r="AL52" s="329"/>
      <c r="AM52" s="329"/>
      <c r="AN52" s="329"/>
      <c r="AO52" s="329">
        <f t="shared" ref="AO52" si="24">AO49/AO4</f>
        <v>0.7</v>
      </c>
      <c r="AP52" s="329"/>
      <c r="AQ52" s="329"/>
      <c r="AR52" s="329"/>
      <c r="AS52" s="329">
        <f t="shared" ref="AS52:AT52" si="25">AS49/AS4</f>
        <v>1.3</v>
      </c>
      <c r="AT52" s="329">
        <f t="shared" si="25"/>
        <v>1.6</v>
      </c>
      <c r="AU52" s="329">
        <f t="shared" ref="AU52:AV52" si="26">AU49/AU4</f>
        <v>0.7</v>
      </c>
      <c r="AV52" s="329">
        <f t="shared" si="26"/>
        <v>0.7</v>
      </c>
      <c r="AW52" s="329">
        <f t="shared" ref="AW52:AX52" si="27">AW49/AW4</f>
        <v>0.9</v>
      </c>
      <c r="AX52" s="329">
        <f t="shared" si="27"/>
        <v>0.2</v>
      </c>
      <c r="AY52" s="329">
        <f t="shared" ref="AY52:AZ52" si="28">AY49/AY4</f>
        <v>1.1000000000000001</v>
      </c>
      <c r="AZ52" s="329">
        <f t="shared" si="28"/>
        <v>0.5</v>
      </c>
      <c r="BA52" s="329">
        <f t="shared" ref="BA52:BB52" si="29">BA49/BA4</f>
        <v>0.5</v>
      </c>
      <c r="BB52" s="329">
        <f t="shared" si="29"/>
        <v>0.7</v>
      </c>
      <c r="BC52" s="329">
        <f t="shared" ref="BC52:BD52" si="30">BC49/BC4</f>
        <v>0.5</v>
      </c>
      <c r="BD52" s="329">
        <f t="shared" si="30"/>
        <v>1</v>
      </c>
      <c r="BE52" s="329">
        <f t="shared" ref="BE52:BF52" si="31">BE49/BE4</f>
        <v>0.5</v>
      </c>
      <c r="BF52" s="329">
        <f t="shared" si="31"/>
        <v>0.3</v>
      </c>
      <c r="BG52" s="329">
        <f t="shared" ref="BG52:BK52" si="32">BG49/BG4</f>
        <v>0.4</v>
      </c>
      <c r="BH52" s="329">
        <f t="shared" si="32"/>
        <v>0.83333333333333337</v>
      </c>
      <c r="BI52" s="329">
        <f t="shared" si="32"/>
        <v>0.5</v>
      </c>
      <c r="BJ52" s="329">
        <f t="shared" si="32"/>
        <v>0.625</v>
      </c>
      <c r="BK52" s="329">
        <f t="shared" si="32"/>
        <v>0</v>
      </c>
      <c r="BL52" s="329">
        <f t="shared" ref="BL52:BO52" si="33">BL49/BL4</f>
        <v>0.66666666666666663</v>
      </c>
      <c r="BM52" s="329" t="e">
        <f t="shared" si="33"/>
        <v>#DIV/0!</v>
      </c>
      <c r="BN52" s="329" t="e">
        <f t="shared" si="33"/>
        <v>#DIV/0!</v>
      </c>
      <c r="BO52" s="329" t="e">
        <f t="shared" si="33"/>
        <v>#DIV/0!</v>
      </c>
      <c r="BP52" s="329"/>
      <c r="BQ52" s="329">
        <f t="shared" ref="BQ52:EB52" si="34">BQ49/BQ4</f>
        <v>1.5</v>
      </c>
      <c r="BR52" s="329">
        <f t="shared" si="34"/>
        <v>0.5</v>
      </c>
      <c r="BS52" s="329">
        <f t="shared" si="34"/>
        <v>0</v>
      </c>
      <c r="BT52" s="329">
        <f t="shared" si="34"/>
        <v>1</v>
      </c>
      <c r="BU52" s="329" t="e">
        <f t="shared" si="34"/>
        <v>#DIV/0!</v>
      </c>
      <c r="BV52" s="329" t="e">
        <f t="shared" si="34"/>
        <v>#DIV/0!</v>
      </c>
      <c r="BW52" s="329">
        <f t="shared" si="34"/>
        <v>2</v>
      </c>
      <c r="BX52" s="329">
        <f t="shared" si="34"/>
        <v>0</v>
      </c>
      <c r="BY52" s="329">
        <f t="shared" si="34"/>
        <v>2.5</v>
      </c>
      <c r="BZ52" s="329">
        <f t="shared" si="34"/>
        <v>3</v>
      </c>
      <c r="CA52" s="329">
        <f t="shared" si="34"/>
        <v>2.5</v>
      </c>
      <c r="CB52" s="329">
        <f t="shared" si="34"/>
        <v>1</v>
      </c>
      <c r="CC52" s="329">
        <f t="shared" si="34"/>
        <v>1.5</v>
      </c>
      <c r="CD52" s="329">
        <f t="shared" si="34"/>
        <v>0.5</v>
      </c>
      <c r="CE52" s="329">
        <f t="shared" si="34"/>
        <v>0.5</v>
      </c>
      <c r="CF52" s="329">
        <f t="shared" si="34"/>
        <v>0</v>
      </c>
      <c r="CG52" s="329">
        <f t="shared" si="34"/>
        <v>1</v>
      </c>
      <c r="CH52" s="329">
        <f t="shared" si="34"/>
        <v>0.66666666666666663</v>
      </c>
      <c r="CI52" s="329">
        <f t="shared" si="34"/>
        <v>1.5</v>
      </c>
      <c r="CJ52" s="329">
        <f t="shared" si="34"/>
        <v>0.33333333333333331</v>
      </c>
      <c r="CK52" s="329">
        <f t="shared" si="34"/>
        <v>0.33333333333333331</v>
      </c>
      <c r="CL52" s="329">
        <f t="shared" si="34"/>
        <v>0.66666666666666663</v>
      </c>
      <c r="CM52" s="329">
        <f t="shared" si="34"/>
        <v>0.66666666666666663</v>
      </c>
      <c r="CN52" s="329">
        <f t="shared" si="34"/>
        <v>1</v>
      </c>
      <c r="CO52" s="329" t="e">
        <f t="shared" si="34"/>
        <v>#DIV/0!</v>
      </c>
      <c r="CP52" s="329" t="e">
        <f t="shared" si="34"/>
        <v>#DIV/0!</v>
      </c>
      <c r="CQ52" s="329" t="e">
        <f t="shared" si="34"/>
        <v>#DIV/0!</v>
      </c>
      <c r="CR52" s="329" t="e">
        <f t="shared" si="34"/>
        <v>#DIV/0!</v>
      </c>
      <c r="CS52" s="329">
        <f t="shared" si="34"/>
        <v>0.33333333333333331</v>
      </c>
      <c r="CT52" s="329">
        <f t="shared" si="34"/>
        <v>0.33333333333333331</v>
      </c>
      <c r="CU52" s="329">
        <f t="shared" si="34"/>
        <v>0.66666666666666663</v>
      </c>
      <c r="CV52" s="329">
        <f t="shared" si="34"/>
        <v>0.33333333333333331</v>
      </c>
      <c r="CW52" s="329">
        <f t="shared" si="34"/>
        <v>0.66666666666666663</v>
      </c>
      <c r="CX52" s="329">
        <f t="shared" si="34"/>
        <v>0.33333333333333331</v>
      </c>
      <c r="CY52" s="329" t="e">
        <f t="shared" si="34"/>
        <v>#DIV/0!</v>
      </c>
      <c r="CZ52" s="329" t="e">
        <f t="shared" si="34"/>
        <v>#DIV/0!</v>
      </c>
      <c r="DA52" s="329">
        <f t="shared" si="34"/>
        <v>0.66666666666666663</v>
      </c>
      <c r="DB52" s="329">
        <f t="shared" si="34"/>
        <v>0.66666666666666663</v>
      </c>
      <c r="DC52" s="329">
        <f t="shared" si="34"/>
        <v>0</v>
      </c>
      <c r="DD52" s="329">
        <f t="shared" si="34"/>
        <v>0.66666666666666663</v>
      </c>
      <c r="DE52" s="329">
        <f t="shared" si="34"/>
        <v>1.3333333333333333</v>
      </c>
      <c r="DF52" s="329">
        <f t="shared" si="34"/>
        <v>0.66666666666666663</v>
      </c>
      <c r="DG52" s="329" t="e">
        <f t="shared" si="34"/>
        <v>#DIV/0!</v>
      </c>
      <c r="DH52" s="329" t="e">
        <f t="shared" si="34"/>
        <v>#DIV/0!</v>
      </c>
      <c r="DI52" s="329" t="e">
        <f t="shared" si="34"/>
        <v>#DIV/0!</v>
      </c>
      <c r="DJ52" s="329" t="e">
        <f t="shared" si="34"/>
        <v>#DIV/0!</v>
      </c>
      <c r="DK52" s="329">
        <f t="shared" si="34"/>
        <v>0.33333333333333331</v>
      </c>
      <c r="DL52" s="329">
        <f t="shared" si="34"/>
        <v>0.66666666666666663</v>
      </c>
      <c r="DM52" s="329">
        <f t="shared" si="34"/>
        <v>0.5</v>
      </c>
      <c r="DN52" s="329">
        <f t="shared" si="34"/>
        <v>0.33333333333333331</v>
      </c>
      <c r="DO52" s="329">
        <f t="shared" si="34"/>
        <v>1</v>
      </c>
      <c r="DP52" s="329">
        <f t="shared" si="34"/>
        <v>0</v>
      </c>
      <c r="DQ52" s="329">
        <f t="shared" si="34"/>
        <v>0</v>
      </c>
      <c r="DR52" s="329">
        <f t="shared" si="34"/>
        <v>0</v>
      </c>
      <c r="DS52" s="329">
        <f t="shared" si="34"/>
        <v>0.33333333333333331</v>
      </c>
      <c r="DT52" s="329">
        <f t="shared" si="34"/>
        <v>1.3333333333333333</v>
      </c>
      <c r="DU52" s="329">
        <f t="shared" si="34"/>
        <v>0.33333333333333331</v>
      </c>
      <c r="DV52" s="329">
        <f t="shared" si="34"/>
        <v>0.66666666666666663</v>
      </c>
      <c r="DW52" s="329">
        <f t="shared" si="34"/>
        <v>0.33333333333333331</v>
      </c>
      <c r="DX52" s="329">
        <f t="shared" si="34"/>
        <v>0.66666666666666663</v>
      </c>
      <c r="DY52" s="329" t="e">
        <f t="shared" si="34"/>
        <v>#DIV/0!</v>
      </c>
      <c r="DZ52" s="329">
        <f t="shared" si="34"/>
        <v>0.5</v>
      </c>
      <c r="EA52" s="329">
        <f t="shared" si="34"/>
        <v>1</v>
      </c>
      <c r="EB52" s="329">
        <f t="shared" si="34"/>
        <v>0.5</v>
      </c>
      <c r="EC52" s="329">
        <f t="shared" ref="EC52:GN52" si="35">EC49/EC4</f>
        <v>0.5</v>
      </c>
      <c r="ED52" s="329">
        <f t="shared" si="35"/>
        <v>1</v>
      </c>
      <c r="EE52" s="329">
        <f t="shared" si="35"/>
        <v>2</v>
      </c>
      <c r="EF52" s="329">
        <f t="shared" si="35"/>
        <v>0.5</v>
      </c>
      <c r="EG52" s="329">
        <f t="shared" si="35"/>
        <v>1</v>
      </c>
      <c r="EH52" s="329">
        <f t="shared" si="35"/>
        <v>2.5</v>
      </c>
      <c r="EI52" s="329">
        <f t="shared" si="35"/>
        <v>0.5</v>
      </c>
      <c r="EJ52" s="329">
        <f t="shared" si="35"/>
        <v>1.5</v>
      </c>
      <c r="EK52" s="329">
        <f t="shared" si="35"/>
        <v>2</v>
      </c>
      <c r="EL52" s="329">
        <f t="shared" si="35"/>
        <v>1.5</v>
      </c>
      <c r="EM52" s="329">
        <f t="shared" si="35"/>
        <v>1.5</v>
      </c>
      <c r="EN52" s="329">
        <f t="shared" si="35"/>
        <v>1.5</v>
      </c>
      <c r="EO52" s="329">
        <f t="shared" si="35"/>
        <v>1</v>
      </c>
      <c r="EP52" s="329">
        <f t="shared" si="35"/>
        <v>0.5</v>
      </c>
      <c r="EQ52" s="329">
        <f t="shared" si="35"/>
        <v>1</v>
      </c>
      <c r="ER52" s="329">
        <f t="shared" si="35"/>
        <v>0.5</v>
      </c>
      <c r="ES52" s="329">
        <f t="shared" si="35"/>
        <v>0.5</v>
      </c>
      <c r="ET52" s="329">
        <f t="shared" si="35"/>
        <v>0.5</v>
      </c>
      <c r="EU52" s="329">
        <f t="shared" si="35"/>
        <v>1.5</v>
      </c>
      <c r="EV52" s="329">
        <f t="shared" si="35"/>
        <v>1</v>
      </c>
      <c r="EW52" s="329">
        <f t="shared" si="35"/>
        <v>0</v>
      </c>
      <c r="EX52" s="329">
        <f t="shared" si="35"/>
        <v>0.5</v>
      </c>
      <c r="EY52" s="329">
        <f t="shared" si="35"/>
        <v>1</v>
      </c>
      <c r="EZ52" s="329">
        <f t="shared" si="35"/>
        <v>0.5</v>
      </c>
      <c r="FA52" s="329">
        <f t="shared" si="35"/>
        <v>1</v>
      </c>
      <c r="FB52" s="329">
        <f t="shared" si="35"/>
        <v>1</v>
      </c>
      <c r="FC52" s="329">
        <f t="shared" si="35"/>
        <v>1</v>
      </c>
      <c r="FD52" s="329">
        <f t="shared" si="35"/>
        <v>0</v>
      </c>
      <c r="FE52" s="329">
        <f t="shared" si="35"/>
        <v>0.5</v>
      </c>
      <c r="FF52" s="329">
        <f t="shared" si="35"/>
        <v>0</v>
      </c>
      <c r="FG52" s="329">
        <f t="shared" si="35"/>
        <v>0</v>
      </c>
      <c r="FH52" s="329">
        <f t="shared" si="35"/>
        <v>0.5</v>
      </c>
      <c r="FI52" s="329">
        <f t="shared" si="35"/>
        <v>0</v>
      </c>
      <c r="FJ52" s="329">
        <f t="shared" si="35"/>
        <v>1.5</v>
      </c>
      <c r="FK52" s="329">
        <f t="shared" si="35"/>
        <v>3</v>
      </c>
      <c r="FL52" s="329">
        <f t="shared" si="35"/>
        <v>0</v>
      </c>
      <c r="FM52" s="329">
        <f t="shared" si="35"/>
        <v>1</v>
      </c>
      <c r="FN52" s="329" t="e">
        <f t="shared" si="35"/>
        <v>#DIV/0!</v>
      </c>
      <c r="FO52" s="329" t="e">
        <f t="shared" si="35"/>
        <v>#DIV/0!</v>
      </c>
      <c r="FP52" s="329" t="e">
        <f t="shared" si="35"/>
        <v>#DIV/0!</v>
      </c>
      <c r="FQ52" s="329">
        <f t="shared" si="35"/>
        <v>0.5</v>
      </c>
      <c r="FR52" s="329">
        <f t="shared" si="35"/>
        <v>0.5</v>
      </c>
      <c r="FS52" s="329">
        <f t="shared" si="35"/>
        <v>0</v>
      </c>
      <c r="FT52" s="329">
        <f t="shared" si="35"/>
        <v>1</v>
      </c>
      <c r="FU52" s="329">
        <f t="shared" si="35"/>
        <v>0.5</v>
      </c>
      <c r="FV52" s="329">
        <f t="shared" si="35"/>
        <v>0.5</v>
      </c>
      <c r="FW52" s="329">
        <f t="shared" si="35"/>
        <v>0.5</v>
      </c>
      <c r="FX52" s="329">
        <f t="shared" si="35"/>
        <v>0.5</v>
      </c>
      <c r="FY52" s="329">
        <f t="shared" si="35"/>
        <v>1</v>
      </c>
      <c r="FZ52" s="329">
        <f t="shared" si="35"/>
        <v>1</v>
      </c>
      <c r="GA52" s="329">
        <f t="shared" si="35"/>
        <v>0</v>
      </c>
      <c r="GB52" s="329">
        <f t="shared" si="35"/>
        <v>1</v>
      </c>
      <c r="GC52" s="329">
        <f t="shared" si="35"/>
        <v>0.5</v>
      </c>
      <c r="GD52" s="329">
        <f t="shared" si="35"/>
        <v>0</v>
      </c>
      <c r="GE52" s="329">
        <f t="shared" si="35"/>
        <v>1.5</v>
      </c>
      <c r="GF52" s="329">
        <f t="shared" si="35"/>
        <v>0</v>
      </c>
      <c r="GG52" s="329">
        <f t="shared" si="35"/>
        <v>0.5</v>
      </c>
      <c r="GH52" s="329">
        <f t="shared" si="35"/>
        <v>0.5</v>
      </c>
      <c r="GI52" s="329">
        <f t="shared" si="35"/>
        <v>0.5</v>
      </c>
      <c r="GJ52" s="329">
        <f t="shared" si="35"/>
        <v>2</v>
      </c>
      <c r="GK52" s="329">
        <f t="shared" si="35"/>
        <v>1</v>
      </c>
      <c r="GL52" s="329">
        <f t="shared" si="35"/>
        <v>1</v>
      </c>
      <c r="GM52" s="329">
        <f t="shared" si="35"/>
        <v>1</v>
      </c>
      <c r="GN52" s="329">
        <f t="shared" si="35"/>
        <v>0</v>
      </c>
      <c r="GO52" s="329">
        <f t="shared" ref="GO52:IP52" si="36">GO49/GO4</f>
        <v>0</v>
      </c>
      <c r="GP52" s="329">
        <f t="shared" si="36"/>
        <v>0.5</v>
      </c>
      <c r="GQ52" s="329">
        <f t="shared" si="36"/>
        <v>1</v>
      </c>
      <c r="GR52" s="329">
        <f t="shared" si="36"/>
        <v>0.5</v>
      </c>
      <c r="GS52" s="329">
        <f t="shared" si="36"/>
        <v>0.5</v>
      </c>
      <c r="GT52" s="329">
        <f t="shared" si="36"/>
        <v>0.5</v>
      </c>
      <c r="GU52" s="329">
        <f t="shared" si="36"/>
        <v>0</v>
      </c>
      <c r="GV52" s="329">
        <f t="shared" si="36"/>
        <v>0</v>
      </c>
      <c r="GW52" s="329">
        <f t="shared" si="36"/>
        <v>0</v>
      </c>
      <c r="GX52" s="329">
        <f t="shared" si="36"/>
        <v>0</v>
      </c>
      <c r="GY52" s="329">
        <f t="shared" si="36"/>
        <v>0.5</v>
      </c>
      <c r="GZ52" s="329">
        <f t="shared" si="36"/>
        <v>1</v>
      </c>
      <c r="HA52" s="329">
        <f t="shared" si="36"/>
        <v>0.5</v>
      </c>
      <c r="HB52" s="329">
        <f t="shared" si="36"/>
        <v>0.5</v>
      </c>
      <c r="HC52" s="329">
        <f t="shared" si="36"/>
        <v>2</v>
      </c>
      <c r="HD52" s="329">
        <f t="shared" si="36"/>
        <v>0</v>
      </c>
      <c r="HE52" s="329" t="e">
        <f t="shared" si="36"/>
        <v>#DIV/0!</v>
      </c>
      <c r="HF52" s="329" t="e">
        <f t="shared" si="36"/>
        <v>#DIV/0!</v>
      </c>
      <c r="HG52" s="329" t="e">
        <f t="shared" si="36"/>
        <v>#DIV/0!</v>
      </c>
      <c r="HH52" s="329" t="e">
        <f t="shared" si="36"/>
        <v>#DIV/0!</v>
      </c>
      <c r="HI52" s="329" t="e">
        <f t="shared" si="36"/>
        <v>#DIV/0!</v>
      </c>
      <c r="HJ52" s="329">
        <f t="shared" si="36"/>
        <v>0.5</v>
      </c>
      <c r="HK52" s="329">
        <f t="shared" si="36"/>
        <v>0.5</v>
      </c>
      <c r="HL52" s="329" t="e">
        <f t="shared" si="36"/>
        <v>#DIV/0!</v>
      </c>
      <c r="HM52" s="329">
        <f t="shared" si="36"/>
        <v>0</v>
      </c>
      <c r="HN52" s="329">
        <f t="shared" si="36"/>
        <v>1.5</v>
      </c>
      <c r="HO52" s="329">
        <f t="shared" si="36"/>
        <v>1</v>
      </c>
      <c r="HP52" s="329">
        <f t="shared" si="36"/>
        <v>0</v>
      </c>
      <c r="HQ52" s="329">
        <f t="shared" si="36"/>
        <v>0</v>
      </c>
      <c r="HR52" s="329">
        <f t="shared" si="36"/>
        <v>0</v>
      </c>
      <c r="HS52" s="329">
        <f t="shared" si="36"/>
        <v>0</v>
      </c>
      <c r="HT52" s="329">
        <f t="shared" si="36"/>
        <v>0</v>
      </c>
      <c r="HU52" s="329">
        <f t="shared" si="36"/>
        <v>0</v>
      </c>
      <c r="HV52" s="329">
        <f t="shared" si="36"/>
        <v>1</v>
      </c>
      <c r="HW52" s="329">
        <f t="shared" si="36"/>
        <v>0.5</v>
      </c>
      <c r="HX52" s="329">
        <f t="shared" si="36"/>
        <v>0.5</v>
      </c>
      <c r="HY52" s="329" t="e">
        <f t="shared" si="36"/>
        <v>#DIV/0!</v>
      </c>
      <c r="HZ52" s="329" t="e">
        <f t="shared" si="36"/>
        <v>#DIV/0!</v>
      </c>
      <c r="IA52" s="329" t="e">
        <f t="shared" si="36"/>
        <v>#DIV/0!</v>
      </c>
      <c r="IB52" s="329" t="e">
        <f t="shared" si="36"/>
        <v>#DIV/0!</v>
      </c>
      <c r="IC52" s="329" t="e">
        <f t="shared" si="36"/>
        <v>#DIV/0!</v>
      </c>
      <c r="ID52" s="329" t="e">
        <f t="shared" si="36"/>
        <v>#DIV/0!</v>
      </c>
      <c r="IE52" s="329" t="e">
        <f t="shared" si="36"/>
        <v>#DIV/0!</v>
      </c>
      <c r="IF52" s="329" t="e">
        <f t="shared" si="36"/>
        <v>#DIV/0!</v>
      </c>
      <c r="IG52" s="329" t="e">
        <f t="shared" si="36"/>
        <v>#DIV/0!</v>
      </c>
      <c r="IH52" s="329" t="e">
        <f t="shared" si="36"/>
        <v>#DIV/0!</v>
      </c>
      <c r="II52" s="329" t="e">
        <f t="shared" si="36"/>
        <v>#DIV/0!</v>
      </c>
      <c r="IJ52" s="329" t="e">
        <f t="shared" si="36"/>
        <v>#DIV/0!</v>
      </c>
      <c r="IK52" s="329" t="e">
        <f t="shared" si="36"/>
        <v>#DIV/0!</v>
      </c>
      <c r="IL52" s="329" t="e">
        <f t="shared" si="36"/>
        <v>#DIV/0!</v>
      </c>
      <c r="IM52" s="329" t="e">
        <f t="shared" si="36"/>
        <v>#DIV/0!</v>
      </c>
      <c r="IN52" s="329" t="e">
        <f t="shared" si="36"/>
        <v>#DIV/0!</v>
      </c>
      <c r="IO52" s="329" t="e">
        <f t="shared" si="36"/>
        <v>#DIV/0!</v>
      </c>
      <c r="IP52" s="329" t="e">
        <f t="shared" si="36"/>
        <v>#DIV/0!</v>
      </c>
    </row>
    <row r="53" spans="1:250" ht="15.75" thickBot="1" x14ac:dyDescent="0.3">
      <c r="A53" s="338" t="s">
        <v>608</v>
      </c>
      <c r="B53" s="328"/>
      <c r="C53" s="328"/>
      <c r="D53" s="328">
        <f t="shared" ref="D53:U53" si="37">D50/D4</f>
        <v>0.33333333333333331</v>
      </c>
      <c r="E53" s="328">
        <f t="shared" si="37"/>
        <v>0.27272727272727271</v>
      </c>
      <c r="F53" s="328">
        <f t="shared" si="37"/>
        <v>0.33333333333333331</v>
      </c>
      <c r="G53" s="328">
        <f t="shared" si="37"/>
        <v>0.18181818181818182</v>
      </c>
      <c r="H53" s="328">
        <f t="shared" si="37"/>
        <v>0.4</v>
      </c>
      <c r="I53" s="328">
        <f t="shared" ref="I53:J53" si="38">I50/I4</f>
        <v>0.2</v>
      </c>
      <c r="J53" s="328">
        <f t="shared" si="38"/>
        <v>0.47499999999999998</v>
      </c>
      <c r="K53" s="328">
        <f t="shared" ref="K53" si="39">K50/K4</f>
        <v>0.52941176470588236</v>
      </c>
      <c r="L53" s="328">
        <f>L50/L4</f>
        <v>0.28000000000000003</v>
      </c>
      <c r="M53" s="328">
        <f>M50/M4</f>
        <v>0.6428571428571429</v>
      </c>
      <c r="N53" s="328"/>
      <c r="O53" s="328"/>
      <c r="P53" s="328"/>
      <c r="Q53" s="328"/>
      <c r="R53" s="328"/>
      <c r="S53" s="328"/>
      <c r="T53" s="328"/>
      <c r="U53" s="328" t="e">
        <f t="shared" si="37"/>
        <v>#DIV/0!</v>
      </c>
      <c r="V53" s="328">
        <f>V50/V4</f>
        <v>0.375</v>
      </c>
      <c r="W53" s="328" t="e">
        <f t="shared" ref="W53:AJ53" si="40">W50/W4</f>
        <v>#DIV/0!</v>
      </c>
      <c r="X53" s="328">
        <f t="shared" si="40"/>
        <v>0.3</v>
      </c>
      <c r="Y53" s="328" t="e">
        <f t="shared" si="40"/>
        <v>#DIV/0!</v>
      </c>
      <c r="Z53" s="328">
        <f t="shared" si="40"/>
        <v>0.3</v>
      </c>
      <c r="AA53" s="328">
        <f t="shared" si="40"/>
        <v>0.42857142857142855</v>
      </c>
      <c r="AB53" s="328">
        <f t="shared" si="40"/>
        <v>0</v>
      </c>
      <c r="AC53" s="328" t="e">
        <f t="shared" si="40"/>
        <v>#DIV/0!</v>
      </c>
      <c r="AD53" s="328">
        <f t="shared" si="40"/>
        <v>0.44444444444444442</v>
      </c>
      <c r="AE53" s="328">
        <f t="shared" si="40"/>
        <v>0.55555555555555558</v>
      </c>
      <c r="AF53" s="328">
        <f t="shared" si="40"/>
        <v>0.13333333333333333</v>
      </c>
      <c r="AG53" s="328">
        <f t="shared" si="40"/>
        <v>0</v>
      </c>
      <c r="AH53" s="328">
        <f t="shared" si="40"/>
        <v>7.1428571428571425E-2</v>
      </c>
      <c r="AI53" s="328">
        <f t="shared" si="40"/>
        <v>0.2</v>
      </c>
      <c r="AJ53" s="328">
        <f t="shared" si="40"/>
        <v>0.33333333333333331</v>
      </c>
      <c r="AK53" s="328"/>
      <c r="AL53" s="328"/>
      <c r="AM53" s="328"/>
      <c r="AN53" s="328"/>
      <c r="AO53" s="328">
        <f t="shared" ref="AO53" si="41">AO50/AO4</f>
        <v>0.4</v>
      </c>
      <c r="AP53" s="328"/>
      <c r="AQ53" s="328"/>
      <c r="AR53" s="328"/>
      <c r="AS53" s="328">
        <f t="shared" ref="AS53:AT53" si="42">AS50/AS4</f>
        <v>0.2</v>
      </c>
      <c r="AT53" s="328">
        <f t="shared" si="42"/>
        <v>0.2</v>
      </c>
      <c r="AU53" s="328">
        <f t="shared" ref="AU53:AV53" si="43">AU50/AU4</f>
        <v>0.1</v>
      </c>
      <c r="AV53" s="328">
        <f t="shared" si="43"/>
        <v>0.2</v>
      </c>
      <c r="AW53" s="328">
        <f t="shared" ref="AW53:AX53" si="44">AW50/AW4</f>
        <v>0.7</v>
      </c>
      <c r="AX53" s="328">
        <f t="shared" si="44"/>
        <v>0.9</v>
      </c>
      <c r="AY53" s="328">
        <f t="shared" ref="AY53:AZ53" si="45">AY50/AY4</f>
        <v>0.8</v>
      </c>
      <c r="AZ53" s="328">
        <f t="shared" si="45"/>
        <v>0.5</v>
      </c>
      <c r="BA53" s="328">
        <f t="shared" ref="BA53:BB53" si="46">BA50/BA4</f>
        <v>0.5</v>
      </c>
      <c r="BB53" s="328">
        <f t="shared" si="46"/>
        <v>0.3</v>
      </c>
      <c r="BC53" s="328">
        <f t="shared" ref="BC53:BD53" si="47">BC50/BC4</f>
        <v>0</v>
      </c>
      <c r="BD53" s="328">
        <f t="shared" si="47"/>
        <v>0.3</v>
      </c>
      <c r="BE53" s="328">
        <f t="shared" ref="BE53:BF53" si="48">BE50/BE4</f>
        <v>0.5</v>
      </c>
      <c r="BF53" s="328">
        <f t="shared" si="48"/>
        <v>0.2</v>
      </c>
      <c r="BG53" s="328">
        <f t="shared" ref="BG53:BK53" si="49">BG50/BG4</f>
        <v>0.4</v>
      </c>
      <c r="BH53" s="328">
        <f t="shared" si="49"/>
        <v>0.5</v>
      </c>
      <c r="BI53" s="328">
        <f t="shared" si="49"/>
        <v>0.75</v>
      </c>
      <c r="BJ53" s="328">
        <f t="shared" si="49"/>
        <v>0.5</v>
      </c>
      <c r="BK53" s="328">
        <f t="shared" si="49"/>
        <v>0.8</v>
      </c>
      <c r="BL53" s="328">
        <f t="shared" ref="BL53:BO53" si="50">BL50/BL4</f>
        <v>0</v>
      </c>
      <c r="BM53" s="328" t="e">
        <f t="shared" si="50"/>
        <v>#DIV/0!</v>
      </c>
      <c r="BN53" s="328" t="e">
        <f t="shared" si="50"/>
        <v>#DIV/0!</v>
      </c>
      <c r="BO53" s="328" t="e">
        <f t="shared" si="50"/>
        <v>#DIV/0!</v>
      </c>
      <c r="BP53" s="328"/>
      <c r="BQ53" s="328">
        <f t="shared" ref="BQ53:EB53" si="51">BQ50/BQ4</f>
        <v>0</v>
      </c>
      <c r="BR53" s="328">
        <f t="shared" si="51"/>
        <v>0.5</v>
      </c>
      <c r="BS53" s="328">
        <f t="shared" si="51"/>
        <v>1</v>
      </c>
      <c r="BT53" s="328">
        <f t="shared" si="51"/>
        <v>0</v>
      </c>
      <c r="BU53" s="328" t="e">
        <f t="shared" si="51"/>
        <v>#DIV/0!</v>
      </c>
      <c r="BV53" s="328" t="e">
        <f t="shared" si="51"/>
        <v>#DIV/0!</v>
      </c>
      <c r="BW53" s="328">
        <f t="shared" si="51"/>
        <v>0</v>
      </c>
      <c r="BX53" s="328">
        <f t="shared" si="51"/>
        <v>1.5</v>
      </c>
      <c r="BY53" s="328">
        <f t="shared" si="51"/>
        <v>0</v>
      </c>
      <c r="BZ53" s="328">
        <f t="shared" si="51"/>
        <v>0</v>
      </c>
      <c r="CA53" s="328">
        <f t="shared" si="51"/>
        <v>0</v>
      </c>
      <c r="CB53" s="328">
        <f t="shared" si="51"/>
        <v>0</v>
      </c>
      <c r="CC53" s="328">
        <f t="shared" si="51"/>
        <v>0</v>
      </c>
      <c r="CD53" s="328">
        <f t="shared" si="51"/>
        <v>0</v>
      </c>
      <c r="CE53" s="328">
        <f t="shared" si="51"/>
        <v>0.5</v>
      </c>
      <c r="CF53" s="328">
        <f t="shared" si="51"/>
        <v>1</v>
      </c>
      <c r="CG53" s="328">
        <f t="shared" si="51"/>
        <v>1</v>
      </c>
      <c r="CH53" s="328">
        <f t="shared" si="51"/>
        <v>0</v>
      </c>
      <c r="CI53" s="328">
        <f t="shared" si="51"/>
        <v>0</v>
      </c>
      <c r="CJ53" s="328">
        <f t="shared" si="51"/>
        <v>0.66666666666666663</v>
      </c>
      <c r="CK53" s="328">
        <f t="shared" si="51"/>
        <v>0.33333333333333331</v>
      </c>
      <c r="CL53" s="328">
        <f t="shared" si="51"/>
        <v>0</v>
      </c>
      <c r="CM53" s="328">
        <f t="shared" si="51"/>
        <v>0</v>
      </c>
      <c r="CN53" s="328">
        <f t="shared" si="51"/>
        <v>0</v>
      </c>
      <c r="CO53" s="328" t="e">
        <f t="shared" si="51"/>
        <v>#DIV/0!</v>
      </c>
      <c r="CP53" s="328" t="e">
        <f t="shared" si="51"/>
        <v>#DIV/0!</v>
      </c>
      <c r="CQ53" s="328" t="e">
        <f t="shared" si="51"/>
        <v>#DIV/0!</v>
      </c>
      <c r="CR53" s="328" t="e">
        <f t="shared" si="51"/>
        <v>#DIV/0!</v>
      </c>
      <c r="CS53" s="328">
        <f t="shared" si="51"/>
        <v>1</v>
      </c>
      <c r="CT53" s="328">
        <f t="shared" si="51"/>
        <v>0.33333333333333331</v>
      </c>
      <c r="CU53" s="328">
        <f t="shared" si="51"/>
        <v>0</v>
      </c>
      <c r="CV53" s="328">
        <f t="shared" si="51"/>
        <v>0.66666666666666663</v>
      </c>
      <c r="CW53" s="328">
        <f t="shared" si="51"/>
        <v>0.66666666666666663</v>
      </c>
      <c r="CX53" s="328">
        <f t="shared" si="51"/>
        <v>0.33333333333333331</v>
      </c>
      <c r="CY53" s="328" t="e">
        <f t="shared" si="51"/>
        <v>#DIV/0!</v>
      </c>
      <c r="CZ53" s="328" t="e">
        <f t="shared" si="51"/>
        <v>#DIV/0!</v>
      </c>
      <c r="DA53" s="328">
        <f t="shared" si="51"/>
        <v>0</v>
      </c>
      <c r="DB53" s="328">
        <f t="shared" si="51"/>
        <v>0.33333333333333331</v>
      </c>
      <c r="DC53" s="328">
        <f t="shared" si="51"/>
        <v>0</v>
      </c>
      <c r="DD53" s="328">
        <f t="shared" si="51"/>
        <v>0</v>
      </c>
      <c r="DE53" s="328">
        <f t="shared" si="51"/>
        <v>0.33333333333333331</v>
      </c>
      <c r="DF53" s="328">
        <f t="shared" si="51"/>
        <v>0</v>
      </c>
      <c r="DG53" s="328" t="e">
        <f t="shared" si="51"/>
        <v>#DIV/0!</v>
      </c>
      <c r="DH53" s="328" t="e">
        <f t="shared" si="51"/>
        <v>#DIV/0!</v>
      </c>
      <c r="DI53" s="328" t="e">
        <f t="shared" si="51"/>
        <v>#DIV/0!</v>
      </c>
      <c r="DJ53" s="328" t="e">
        <f t="shared" si="51"/>
        <v>#DIV/0!</v>
      </c>
      <c r="DK53" s="328">
        <f t="shared" si="51"/>
        <v>0.33333333333333331</v>
      </c>
      <c r="DL53" s="328">
        <f t="shared" si="51"/>
        <v>0</v>
      </c>
      <c r="DM53" s="328">
        <f t="shared" si="51"/>
        <v>0</v>
      </c>
      <c r="DN53" s="328">
        <f t="shared" si="51"/>
        <v>0</v>
      </c>
      <c r="DO53" s="328">
        <f t="shared" si="51"/>
        <v>0</v>
      </c>
      <c r="DP53" s="328">
        <f t="shared" si="51"/>
        <v>0</v>
      </c>
      <c r="DQ53" s="328">
        <f t="shared" si="51"/>
        <v>0</v>
      </c>
      <c r="DR53" s="328">
        <f t="shared" si="51"/>
        <v>0</v>
      </c>
      <c r="DS53" s="328">
        <f t="shared" si="51"/>
        <v>0</v>
      </c>
      <c r="DT53" s="328">
        <f t="shared" si="51"/>
        <v>1</v>
      </c>
      <c r="DU53" s="328">
        <f t="shared" si="51"/>
        <v>0.33333333333333331</v>
      </c>
      <c r="DV53" s="328">
        <f t="shared" si="51"/>
        <v>0</v>
      </c>
      <c r="DW53" s="328">
        <f t="shared" si="51"/>
        <v>0.33333333333333331</v>
      </c>
      <c r="DX53" s="328">
        <f t="shared" si="51"/>
        <v>0.66666666666666663</v>
      </c>
      <c r="DY53" s="328" t="e">
        <f t="shared" si="51"/>
        <v>#DIV/0!</v>
      </c>
      <c r="DZ53" s="328">
        <f t="shared" si="51"/>
        <v>0.5</v>
      </c>
      <c r="EA53" s="328">
        <f t="shared" si="51"/>
        <v>0.5</v>
      </c>
      <c r="EB53" s="328">
        <f t="shared" si="51"/>
        <v>0</v>
      </c>
      <c r="EC53" s="328">
        <f t="shared" ref="EC53:GN53" si="52">EC50/EC4</f>
        <v>1</v>
      </c>
      <c r="ED53" s="328">
        <f t="shared" si="52"/>
        <v>0</v>
      </c>
      <c r="EE53" s="328">
        <f t="shared" si="52"/>
        <v>0</v>
      </c>
      <c r="EF53" s="328">
        <f t="shared" si="52"/>
        <v>0</v>
      </c>
      <c r="EG53" s="328">
        <f t="shared" si="52"/>
        <v>0</v>
      </c>
      <c r="EH53" s="328">
        <f t="shared" si="52"/>
        <v>1</v>
      </c>
      <c r="EI53" s="328">
        <f t="shared" si="52"/>
        <v>0</v>
      </c>
      <c r="EJ53" s="328">
        <f t="shared" si="52"/>
        <v>0.5</v>
      </c>
      <c r="EK53" s="328">
        <f t="shared" si="52"/>
        <v>0</v>
      </c>
      <c r="EL53" s="328">
        <f t="shared" si="52"/>
        <v>0</v>
      </c>
      <c r="EM53" s="328">
        <f t="shared" si="52"/>
        <v>0.5</v>
      </c>
      <c r="EN53" s="328">
        <f t="shared" si="52"/>
        <v>0</v>
      </c>
      <c r="EO53" s="328">
        <f t="shared" si="52"/>
        <v>0</v>
      </c>
      <c r="EP53" s="328">
        <f t="shared" si="52"/>
        <v>0</v>
      </c>
      <c r="EQ53" s="328">
        <f t="shared" si="52"/>
        <v>0.5</v>
      </c>
      <c r="ER53" s="328">
        <f t="shared" si="52"/>
        <v>0</v>
      </c>
      <c r="ES53" s="328">
        <f t="shared" si="52"/>
        <v>0</v>
      </c>
      <c r="ET53" s="328">
        <f t="shared" si="52"/>
        <v>0</v>
      </c>
      <c r="EU53" s="328">
        <f t="shared" si="52"/>
        <v>0</v>
      </c>
      <c r="EV53" s="328">
        <f t="shared" si="52"/>
        <v>0</v>
      </c>
      <c r="EW53" s="328">
        <f t="shared" si="52"/>
        <v>0.5</v>
      </c>
      <c r="EX53" s="328">
        <f t="shared" si="52"/>
        <v>0.5</v>
      </c>
      <c r="EY53" s="328">
        <f t="shared" si="52"/>
        <v>1.5</v>
      </c>
      <c r="EZ53" s="328">
        <f t="shared" si="52"/>
        <v>0.5</v>
      </c>
      <c r="FA53" s="328">
        <f t="shared" si="52"/>
        <v>1.5</v>
      </c>
      <c r="FB53" s="328">
        <f t="shared" si="52"/>
        <v>0</v>
      </c>
      <c r="FC53" s="328">
        <f t="shared" si="52"/>
        <v>0</v>
      </c>
      <c r="FD53" s="328">
        <f t="shared" si="52"/>
        <v>0.5</v>
      </c>
      <c r="FE53" s="328">
        <f t="shared" si="52"/>
        <v>1</v>
      </c>
      <c r="FF53" s="328">
        <f t="shared" si="52"/>
        <v>0.5</v>
      </c>
      <c r="FG53" s="328">
        <f t="shared" si="52"/>
        <v>1.5</v>
      </c>
      <c r="FH53" s="328">
        <f t="shared" si="52"/>
        <v>1</v>
      </c>
      <c r="FI53" s="328">
        <f t="shared" si="52"/>
        <v>1</v>
      </c>
      <c r="FJ53" s="328">
        <f t="shared" si="52"/>
        <v>1</v>
      </c>
      <c r="FK53" s="328">
        <f t="shared" si="52"/>
        <v>0</v>
      </c>
      <c r="FL53" s="328">
        <f t="shared" si="52"/>
        <v>1</v>
      </c>
      <c r="FM53" s="328">
        <f t="shared" si="52"/>
        <v>1</v>
      </c>
      <c r="FN53" s="328" t="e">
        <f t="shared" si="52"/>
        <v>#DIV/0!</v>
      </c>
      <c r="FO53" s="328" t="e">
        <f t="shared" si="52"/>
        <v>#DIV/0!</v>
      </c>
      <c r="FP53" s="328" t="e">
        <f t="shared" si="52"/>
        <v>#DIV/0!</v>
      </c>
      <c r="FQ53" s="328">
        <f t="shared" si="52"/>
        <v>0.5</v>
      </c>
      <c r="FR53" s="328">
        <f t="shared" si="52"/>
        <v>0.5</v>
      </c>
      <c r="FS53" s="328">
        <f t="shared" si="52"/>
        <v>0.5</v>
      </c>
      <c r="FT53" s="328">
        <f t="shared" si="52"/>
        <v>0.5</v>
      </c>
      <c r="FU53" s="328">
        <f t="shared" si="52"/>
        <v>0</v>
      </c>
      <c r="FV53" s="328">
        <f t="shared" si="52"/>
        <v>1</v>
      </c>
      <c r="FW53" s="328">
        <f t="shared" si="52"/>
        <v>0.5</v>
      </c>
      <c r="FX53" s="328">
        <f t="shared" si="52"/>
        <v>0</v>
      </c>
      <c r="FY53" s="328">
        <f t="shared" si="52"/>
        <v>0</v>
      </c>
      <c r="FZ53" s="328">
        <f t="shared" si="52"/>
        <v>0</v>
      </c>
      <c r="GA53" s="328">
        <f t="shared" si="52"/>
        <v>0.5</v>
      </c>
      <c r="GB53" s="328">
        <f t="shared" si="52"/>
        <v>1</v>
      </c>
      <c r="GC53" s="328">
        <f t="shared" si="52"/>
        <v>0</v>
      </c>
      <c r="GD53" s="328">
        <f t="shared" si="52"/>
        <v>0</v>
      </c>
      <c r="GE53" s="328">
        <f t="shared" si="52"/>
        <v>0</v>
      </c>
      <c r="GF53" s="328">
        <f t="shared" si="52"/>
        <v>0</v>
      </c>
      <c r="GG53" s="328">
        <f t="shared" si="52"/>
        <v>0</v>
      </c>
      <c r="GH53" s="328">
        <f t="shared" si="52"/>
        <v>0.5</v>
      </c>
      <c r="GI53" s="328">
        <f t="shared" si="52"/>
        <v>0.5</v>
      </c>
      <c r="GJ53" s="328">
        <f t="shared" si="52"/>
        <v>0</v>
      </c>
      <c r="GK53" s="328">
        <f t="shared" si="52"/>
        <v>0.5</v>
      </c>
      <c r="GL53" s="328">
        <f t="shared" si="52"/>
        <v>0</v>
      </c>
      <c r="GM53" s="328">
        <f t="shared" si="52"/>
        <v>0</v>
      </c>
      <c r="GN53" s="328">
        <f t="shared" si="52"/>
        <v>0.5</v>
      </c>
      <c r="GO53" s="328">
        <f t="shared" ref="GO53:IP53" si="53">GO50/GO4</f>
        <v>0.5</v>
      </c>
      <c r="GP53" s="328">
        <f t="shared" si="53"/>
        <v>1</v>
      </c>
      <c r="GQ53" s="328">
        <f t="shared" si="53"/>
        <v>0.5</v>
      </c>
      <c r="GR53" s="328">
        <f t="shared" si="53"/>
        <v>0.5</v>
      </c>
      <c r="GS53" s="328">
        <f t="shared" si="53"/>
        <v>0</v>
      </c>
      <c r="GT53" s="328">
        <f t="shared" si="53"/>
        <v>0</v>
      </c>
      <c r="GU53" s="328">
        <f t="shared" si="53"/>
        <v>0.5</v>
      </c>
      <c r="GV53" s="328">
        <f t="shared" si="53"/>
        <v>0</v>
      </c>
      <c r="GW53" s="328">
        <f t="shared" si="53"/>
        <v>0</v>
      </c>
      <c r="GX53" s="328">
        <f t="shared" si="53"/>
        <v>0.5</v>
      </c>
      <c r="GY53" s="328">
        <f t="shared" si="53"/>
        <v>0</v>
      </c>
      <c r="GZ53" s="328">
        <f t="shared" si="53"/>
        <v>0.5</v>
      </c>
      <c r="HA53" s="328">
        <f t="shared" si="53"/>
        <v>1</v>
      </c>
      <c r="HB53" s="328">
        <f t="shared" si="53"/>
        <v>0.5</v>
      </c>
      <c r="HC53" s="328">
        <f t="shared" si="53"/>
        <v>0.5</v>
      </c>
      <c r="HD53" s="328">
        <f t="shared" si="53"/>
        <v>0.5</v>
      </c>
      <c r="HE53" s="328" t="e">
        <f t="shared" si="53"/>
        <v>#DIV/0!</v>
      </c>
      <c r="HF53" s="328" t="e">
        <f t="shared" si="53"/>
        <v>#DIV/0!</v>
      </c>
      <c r="HG53" s="328" t="e">
        <f t="shared" si="53"/>
        <v>#DIV/0!</v>
      </c>
      <c r="HH53" s="328" t="e">
        <f t="shared" si="53"/>
        <v>#DIV/0!</v>
      </c>
      <c r="HI53" s="328" t="e">
        <f t="shared" si="53"/>
        <v>#DIV/0!</v>
      </c>
      <c r="HJ53" s="328">
        <f t="shared" si="53"/>
        <v>1</v>
      </c>
      <c r="HK53" s="328">
        <f t="shared" si="53"/>
        <v>0.5</v>
      </c>
      <c r="HL53" s="328" t="e">
        <f t="shared" si="53"/>
        <v>#DIV/0!</v>
      </c>
      <c r="HM53" s="328">
        <f t="shared" si="53"/>
        <v>0</v>
      </c>
      <c r="HN53" s="328">
        <f t="shared" si="53"/>
        <v>1</v>
      </c>
      <c r="HO53" s="328">
        <f t="shared" si="53"/>
        <v>0</v>
      </c>
      <c r="HP53" s="328">
        <f t="shared" si="53"/>
        <v>1</v>
      </c>
      <c r="HQ53" s="328">
        <f t="shared" si="53"/>
        <v>1</v>
      </c>
      <c r="HR53" s="328">
        <f t="shared" si="53"/>
        <v>1</v>
      </c>
      <c r="HS53" s="328">
        <f t="shared" si="53"/>
        <v>0</v>
      </c>
      <c r="HT53" s="328">
        <f t="shared" si="53"/>
        <v>0</v>
      </c>
      <c r="HU53" s="328">
        <f t="shared" si="53"/>
        <v>2</v>
      </c>
      <c r="HV53" s="328">
        <f t="shared" si="53"/>
        <v>0</v>
      </c>
      <c r="HW53" s="328">
        <f t="shared" si="53"/>
        <v>0</v>
      </c>
      <c r="HX53" s="328">
        <f t="shared" si="53"/>
        <v>0</v>
      </c>
      <c r="HY53" s="328" t="e">
        <f t="shared" si="53"/>
        <v>#DIV/0!</v>
      </c>
      <c r="HZ53" s="328" t="e">
        <f t="shared" si="53"/>
        <v>#DIV/0!</v>
      </c>
      <c r="IA53" s="328" t="e">
        <f t="shared" si="53"/>
        <v>#DIV/0!</v>
      </c>
      <c r="IB53" s="328" t="e">
        <f t="shared" si="53"/>
        <v>#DIV/0!</v>
      </c>
      <c r="IC53" s="328" t="e">
        <f t="shared" si="53"/>
        <v>#DIV/0!</v>
      </c>
      <c r="ID53" s="328" t="e">
        <f t="shared" si="53"/>
        <v>#DIV/0!</v>
      </c>
      <c r="IE53" s="328" t="e">
        <f t="shared" si="53"/>
        <v>#DIV/0!</v>
      </c>
      <c r="IF53" s="328" t="e">
        <f t="shared" si="53"/>
        <v>#DIV/0!</v>
      </c>
      <c r="IG53" s="328" t="e">
        <f t="shared" si="53"/>
        <v>#DIV/0!</v>
      </c>
      <c r="IH53" s="328" t="e">
        <f t="shared" si="53"/>
        <v>#DIV/0!</v>
      </c>
      <c r="II53" s="328" t="e">
        <f t="shared" si="53"/>
        <v>#DIV/0!</v>
      </c>
      <c r="IJ53" s="328" t="e">
        <f t="shared" si="53"/>
        <v>#DIV/0!</v>
      </c>
      <c r="IK53" s="328" t="e">
        <f t="shared" si="53"/>
        <v>#DIV/0!</v>
      </c>
      <c r="IL53" s="328" t="e">
        <f t="shared" si="53"/>
        <v>#DIV/0!</v>
      </c>
      <c r="IM53" s="328" t="e">
        <f t="shared" si="53"/>
        <v>#DIV/0!</v>
      </c>
      <c r="IN53" s="328" t="e">
        <f t="shared" si="53"/>
        <v>#DIV/0!</v>
      </c>
      <c r="IO53" s="328" t="e">
        <f t="shared" si="53"/>
        <v>#DIV/0!</v>
      </c>
      <c r="IP53" s="328" t="e">
        <f t="shared" si="53"/>
        <v>#DIV/0!</v>
      </c>
    </row>
    <row r="54" spans="1:250" s="112" customFormat="1" ht="15.75" thickBot="1" x14ac:dyDescent="0.3">
      <c r="A54" s="260" t="s">
        <v>609</v>
      </c>
      <c r="B54" s="330"/>
      <c r="C54" s="330"/>
      <c r="D54" s="330">
        <f t="shared" ref="D54:U54" si="54">D51/D4</f>
        <v>5.5555555555555552E-2</v>
      </c>
      <c r="E54" s="330">
        <f t="shared" si="54"/>
        <v>0.45454545454545453</v>
      </c>
      <c r="F54" s="330">
        <f t="shared" si="54"/>
        <v>0.33333333333333331</v>
      </c>
      <c r="G54" s="330">
        <f t="shared" si="54"/>
        <v>0.38636363636363635</v>
      </c>
      <c r="H54" s="330">
        <f t="shared" si="54"/>
        <v>0.2</v>
      </c>
      <c r="I54" s="330">
        <f t="shared" ref="I54:J54" si="55">I51/I4</f>
        <v>0.7</v>
      </c>
      <c r="J54" s="330">
        <f t="shared" si="55"/>
        <v>0.52500000000000002</v>
      </c>
      <c r="K54" s="330">
        <f t="shared" ref="K54" si="56">K51/K4</f>
        <v>0.5</v>
      </c>
      <c r="L54" s="330">
        <f>L51/L4</f>
        <v>0.48</v>
      </c>
      <c r="M54" s="330">
        <f>M51/M4</f>
        <v>0.35714285714285715</v>
      </c>
      <c r="N54" s="330"/>
      <c r="O54" s="330"/>
      <c r="P54" s="330"/>
      <c r="Q54" s="330"/>
      <c r="R54" s="330"/>
      <c r="S54" s="330"/>
      <c r="T54" s="330"/>
      <c r="U54" s="330" t="e">
        <f t="shared" si="54"/>
        <v>#DIV/0!</v>
      </c>
      <c r="V54" s="330">
        <f>V51/V4</f>
        <v>0</v>
      </c>
      <c r="W54" s="330" t="e">
        <f t="shared" ref="W54:AJ54" si="57">W51/W4</f>
        <v>#DIV/0!</v>
      </c>
      <c r="X54" s="330">
        <f t="shared" si="57"/>
        <v>0.1</v>
      </c>
      <c r="Y54" s="330" t="e">
        <f t="shared" si="57"/>
        <v>#DIV/0!</v>
      </c>
      <c r="Z54" s="330">
        <f t="shared" si="57"/>
        <v>0.5</v>
      </c>
      <c r="AA54" s="330">
        <f t="shared" si="57"/>
        <v>0.2857142857142857</v>
      </c>
      <c r="AB54" s="330">
        <f t="shared" si="57"/>
        <v>0.66666666666666663</v>
      </c>
      <c r="AC54" s="330" t="e">
        <f t="shared" si="57"/>
        <v>#DIV/0!</v>
      </c>
      <c r="AD54" s="330">
        <f t="shared" si="57"/>
        <v>0.55555555555555558</v>
      </c>
      <c r="AE54" s="330">
        <f t="shared" si="57"/>
        <v>0.33333333333333331</v>
      </c>
      <c r="AF54" s="330">
        <f t="shared" si="57"/>
        <v>0.2</v>
      </c>
      <c r="AG54" s="330">
        <f t="shared" si="57"/>
        <v>0.33333333333333331</v>
      </c>
      <c r="AH54" s="330">
        <f t="shared" si="57"/>
        <v>0.42857142857142855</v>
      </c>
      <c r="AI54" s="330">
        <f t="shared" si="57"/>
        <v>0.53333333333333333</v>
      </c>
      <c r="AJ54" s="330">
        <f t="shared" si="57"/>
        <v>0.16666666666666666</v>
      </c>
      <c r="AK54" s="330"/>
      <c r="AL54" s="330"/>
      <c r="AM54" s="330"/>
      <c r="AN54" s="330"/>
      <c r="AO54" s="330">
        <f t="shared" ref="AO54" si="58">AO51/AO4</f>
        <v>0.2</v>
      </c>
      <c r="AP54" s="330"/>
      <c r="AQ54" s="330"/>
      <c r="AR54" s="330"/>
      <c r="AS54" s="330">
        <f t="shared" ref="AS54:AT54" si="59">AS51/AS4</f>
        <v>0.5</v>
      </c>
      <c r="AT54" s="330">
        <f t="shared" si="59"/>
        <v>0.9</v>
      </c>
      <c r="AU54" s="330">
        <f t="shared" ref="AU54:AV54" si="60">AU51/AU4</f>
        <v>0.3</v>
      </c>
      <c r="AV54" s="330">
        <f t="shared" si="60"/>
        <v>0.8</v>
      </c>
      <c r="AW54" s="330">
        <f t="shared" ref="AW54:AX54" si="61">AW51/AW4</f>
        <v>0.4</v>
      </c>
      <c r="AX54" s="330">
        <f t="shared" si="61"/>
        <v>0.6</v>
      </c>
      <c r="AY54" s="330">
        <f t="shared" ref="AY54:AZ54" si="62">AY51/AY4</f>
        <v>0.5</v>
      </c>
      <c r="AZ54" s="330">
        <f t="shared" si="62"/>
        <v>0.5</v>
      </c>
      <c r="BA54" s="330">
        <f t="shared" ref="BA54:BB54" si="63">BA51/BA4</f>
        <v>0.4</v>
      </c>
      <c r="BB54" s="330">
        <f t="shared" si="63"/>
        <v>0.6</v>
      </c>
      <c r="BC54" s="330">
        <f t="shared" ref="BC54:BD54" si="64">BC51/BC4</f>
        <v>0.2</v>
      </c>
      <c r="BD54" s="330">
        <f t="shared" si="64"/>
        <v>0.5</v>
      </c>
      <c r="BE54" s="330">
        <f t="shared" ref="BE54:BF54" si="65">BE51/BE4</f>
        <v>0.2</v>
      </c>
      <c r="BF54" s="330">
        <f t="shared" si="65"/>
        <v>0.7</v>
      </c>
      <c r="BG54" s="330">
        <f t="shared" ref="BG54:BK54" si="66">BG51/BG4</f>
        <v>0.8</v>
      </c>
      <c r="BH54" s="330">
        <f t="shared" si="66"/>
        <v>0.5</v>
      </c>
      <c r="BI54" s="330">
        <f t="shared" si="66"/>
        <v>0</v>
      </c>
      <c r="BJ54" s="330">
        <f t="shared" si="66"/>
        <v>0.375</v>
      </c>
      <c r="BK54" s="330">
        <f t="shared" si="66"/>
        <v>0.4</v>
      </c>
      <c r="BL54" s="330">
        <f t="shared" ref="BL54:BO54" si="67">BL51/BL4</f>
        <v>0.5</v>
      </c>
      <c r="BM54" s="330" t="e">
        <f t="shared" si="67"/>
        <v>#DIV/0!</v>
      </c>
      <c r="BN54" s="330" t="e">
        <f t="shared" si="67"/>
        <v>#DIV/0!</v>
      </c>
      <c r="BO54" s="330" t="e">
        <f t="shared" si="67"/>
        <v>#DIV/0!</v>
      </c>
      <c r="BP54" s="330"/>
      <c r="BQ54" s="330">
        <f t="shared" ref="BQ54:EB54" si="68">BQ51/BQ4</f>
        <v>0</v>
      </c>
      <c r="BR54" s="330">
        <f t="shared" si="68"/>
        <v>0</v>
      </c>
      <c r="BS54" s="330">
        <f t="shared" si="68"/>
        <v>0</v>
      </c>
      <c r="BT54" s="330">
        <f t="shared" si="68"/>
        <v>0</v>
      </c>
      <c r="BU54" s="330" t="e">
        <f t="shared" si="68"/>
        <v>#DIV/0!</v>
      </c>
      <c r="BV54" s="330" t="e">
        <f t="shared" si="68"/>
        <v>#DIV/0!</v>
      </c>
      <c r="BW54" s="330">
        <f t="shared" si="68"/>
        <v>0</v>
      </c>
      <c r="BX54" s="330">
        <f t="shared" si="68"/>
        <v>0</v>
      </c>
      <c r="BY54" s="330">
        <f t="shared" si="68"/>
        <v>0</v>
      </c>
      <c r="BZ54" s="330">
        <f t="shared" si="68"/>
        <v>0</v>
      </c>
      <c r="CA54" s="330">
        <f t="shared" si="68"/>
        <v>0.5</v>
      </c>
      <c r="CB54" s="330">
        <f t="shared" si="68"/>
        <v>0</v>
      </c>
      <c r="CC54" s="330">
        <f t="shared" si="68"/>
        <v>0.5</v>
      </c>
      <c r="CD54" s="330">
        <f t="shared" si="68"/>
        <v>0.5</v>
      </c>
      <c r="CE54" s="330">
        <f t="shared" si="68"/>
        <v>1</v>
      </c>
      <c r="CF54" s="330">
        <f t="shared" si="68"/>
        <v>0.5</v>
      </c>
      <c r="CG54" s="330">
        <f t="shared" si="68"/>
        <v>0.66666666666666663</v>
      </c>
      <c r="CH54" s="330">
        <f t="shared" si="68"/>
        <v>0.66666666666666663</v>
      </c>
      <c r="CI54" s="330">
        <f t="shared" si="68"/>
        <v>0</v>
      </c>
      <c r="CJ54" s="330">
        <f t="shared" si="68"/>
        <v>0</v>
      </c>
      <c r="CK54" s="330">
        <f t="shared" si="68"/>
        <v>0</v>
      </c>
      <c r="CL54" s="330">
        <f t="shared" si="68"/>
        <v>0.66666666666666663</v>
      </c>
      <c r="CM54" s="330">
        <f t="shared" si="68"/>
        <v>1</v>
      </c>
      <c r="CN54" s="330">
        <f t="shared" si="68"/>
        <v>0.33333333333333331</v>
      </c>
      <c r="CO54" s="330" t="e">
        <f t="shared" si="68"/>
        <v>#DIV/0!</v>
      </c>
      <c r="CP54" s="330" t="e">
        <f t="shared" si="68"/>
        <v>#DIV/0!</v>
      </c>
      <c r="CQ54" s="330" t="e">
        <f t="shared" si="68"/>
        <v>#DIV/0!</v>
      </c>
      <c r="CR54" s="330" t="e">
        <f t="shared" si="68"/>
        <v>#DIV/0!</v>
      </c>
      <c r="CS54" s="330">
        <f t="shared" si="68"/>
        <v>0.66666666666666663</v>
      </c>
      <c r="CT54" s="330">
        <f t="shared" si="68"/>
        <v>0</v>
      </c>
      <c r="CU54" s="330">
        <f t="shared" si="68"/>
        <v>1</v>
      </c>
      <c r="CV54" s="330">
        <f t="shared" si="68"/>
        <v>0.66666666666666663</v>
      </c>
      <c r="CW54" s="330">
        <f t="shared" si="68"/>
        <v>0.33333333333333331</v>
      </c>
      <c r="CX54" s="330">
        <f t="shared" si="68"/>
        <v>0</v>
      </c>
      <c r="CY54" s="330" t="e">
        <f t="shared" si="68"/>
        <v>#DIV/0!</v>
      </c>
      <c r="CZ54" s="330" t="e">
        <f t="shared" si="68"/>
        <v>#DIV/0!</v>
      </c>
      <c r="DA54" s="330">
        <f t="shared" si="68"/>
        <v>0</v>
      </c>
      <c r="DB54" s="330">
        <f t="shared" si="68"/>
        <v>0.33333333333333331</v>
      </c>
      <c r="DC54" s="330">
        <f t="shared" si="68"/>
        <v>0.66666666666666663</v>
      </c>
      <c r="DD54" s="330">
        <f t="shared" si="68"/>
        <v>0</v>
      </c>
      <c r="DE54" s="330">
        <f t="shared" si="68"/>
        <v>0</v>
      </c>
      <c r="DF54" s="330">
        <f t="shared" si="68"/>
        <v>0.33333333333333331</v>
      </c>
      <c r="DG54" s="330" t="e">
        <f t="shared" si="68"/>
        <v>#DIV/0!</v>
      </c>
      <c r="DH54" s="330" t="e">
        <f t="shared" si="68"/>
        <v>#DIV/0!</v>
      </c>
      <c r="DI54" s="330" t="e">
        <f t="shared" si="68"/>
        <v>#DIV/0!</v>
      </c>
      <c r="DJ54" s="330" t="e">
        <f t="shared" si="68"/>
        <v>#DIV/0!</v>
      </c>
      <c r="DK54" s="330">
        <f t="shared" si="68"/>
        <v>0.33333333333333331</v>
      </c>
      <c r="DL54" s="330">
        <f t="shared" si="68"/>
        <v>1.3333333333333333</v>
      </c>
      <c r="DM54" s="330">
        <f t="shared" si="68"/>
        <v>0</v>
      </c>
      <c r="DN54" s="330">
        <f t="shared" si="68"/>
        <v>0.33333333333333331</v>
      </c>
      <c r="DO54" s="330">
        <f t="shared" si="68"/>
        <v>0</v>
      </c>
      <c r="DP54" s="330">
        <f t="shared" si="68"/>
        <v>0.66666666666666663</v>
      </c>
      <c r="DQ54" s="330">
        <f t="shared" si="68"/>
        <v>0.33333333333333331</v>
      </c>
      <c r="DR54" s="330">
        <f t="shared" si="68"/>
        <v>1</v>
      </c>
      <c r="DS54" s="330">
        <f t="shared" si="68"/>
        <v>0.66666666666666663</v>
      </c>
      <c r="DT54" s="330">
        <f t="shared" si="68"/>
        <v>0</v>
      </c>
      <c r="DU54" s="330">
        <f t="shared" si="68"/>
        <v>0.33333333333333331</v>
      </c>
      <c r="DV54" s="330">
        <f t="shared" si="68"/>
        <v>0</v>
      </c>
      <c r="DW54" s="330">
        <f t="shared" si="68"/>
        <v>0</v>
      </c>
      <c r="DX54" s="330">
        <f t="shared" si="68"/>
        <v>0.33333333333333331</v>
      </c>
      <c r="DY54" s="330" t="e">
        <f t="shared" si="68"/>
        <v>#DIV/0!</v>
      </c>
      <c r="DZ54" s="330">
        <f t="shared" si="68"/>
        <v>0</v>
      </c>
      <c r="EA54" s="330">
        <f t="shared" si="68"/>
        <v>0.5</v>
      </c>
      <c r="EB54" s="330">
        <f t="shared" si="68"/>
        <v>0</v>
      </c>
      <c r="EC54" s="330">
        <f t="shared" ref="EC54:GN54" si="69">EC51/EC4</f>
        <v>0.5</v>
      </c>
      <c r="ED54" s="330">
        <f t="shared" si="69"/>
        <v>0</v>
      </c>
      <c r="EE54" s="330">
        <f t="shared" si="69"/>
        <v>0</v>
      </c>
      <c r="EF54" s="330">
        <f t="shared" si="69"/>
        <v>0.5</v>
      </c>
      <c r="EG54" s="330">
        <f t="shared" si="69"/>
        <v>1.5</v>
      </c>
      <c r="EH54" s="330">
        <f t="shared" si="69"/>
        <v>0</v>
      </c>
      <c r="EI54" s="330">
        <f t="shared" si="69"/>
        <v>0.5</v>
      </c>
      <c r="EJ54" s="330">
        <f t="shared" si="69"/>
        <v>1.5</v>
      </c>
      <c r="EK54" s="330">
        <f t="shared" si="69"/>
        <v>0.5</v>
      </c>
      <c r="EL54" s="330">
        <f t="shared" si="69"/>
        <v>1</v>
      </c>
      <c r="EM54" s="330">
        <f t="shared" si="69"/>
        <v>0</v>
      </c>
      <c r="EN54" s="330">
        <f t="shared" si="69"/>
        <v>1.5</v>
      </c>
      <c r="EO54" s="330">
        <f t="shared" si="69"/>
        <v>0.5</v>
      </c>
      <c r="EP54" s="330">
        <f t="shared" si="69"/>
        <v>0</v>
      </c>
      <c r="EQ54" s="330">
        <f t="shared" si="69"/>
        <v>0.5</v>
      </c>
      <c r="ER54" s="330">
        <f t="shared" si="69"/>
        <v>0</v>
      </c>
      <c r="ES54" s="330">
        <f t="shared" si="69"/>
        <v>0.5</v>
      </c>
      <c r="ET54" s="330">
        <f t="shared" si="69"/>
        <v>1</v>
      </c>
      <c r="EU54" s="330">
        <f t="shared" si="69"/>
        <v>0.5</v>
      </c>
      <c r="EV54" s="330">
        <f t="shared" si="69"/>
        <v>0.5</v>
      </c>
      <c r="EW54" s="330">
        <f t="shared" si="69"/>
        <v>1.5</v>
      </c>
      <c r="EX54" s="330">
        <f t="shared" si="69"/>
        <v>0.5</v>
      </c>
      <c r="EY54" s="330">
        <f t="shared" si="69"/>
        <v>0.5</v>
      </c>
      <c r="EZ54" s="330">
        <f t="shared" si="69"/>
        <v>0.5</v>
      </c>
      <c r="FA54" s="330">
        <f t="shared" si="69"/>
        <v>0.5</v>
      </c>
      <c r="FB54" s="330">
        <f t="shared" si="69"/>
        <v>0.5</v>
      </c>
      <c r="FC54" s="330">
        <f t="shared" si="69"/>
        <v>0</v>
      </c>
      <c r="FD54" s="330">
        <f t="shared" si="69"/>
        <v>1</v>
      </c>
      <c r="FE54" s="330">
        <f t="shared" si="69"/>
        <v>0.5</v>
      </c>
      <c r="FF54" s="330">
        <f t="shared" si="69"/>
        <v>0.5</v>
      </c>
      <c r="FG54" s="330">
        <f t="shared" si="69"/>
        <v>0.5</v>
      </c>
      <c r="FH54" s="330">
        <f t="shared" si="69"/>
        <v>0.5</v>
      </c>
      <c r="FI54" s="330">
        <f t="shared" si="69"/>
        <v>0</v>
      </c>
      <c r="FJ54" s="330">
        <f t="shared" si="69"/>
        <v>0.5</v>
      </c>
      <c r="FK54" s="330">
        <f t="shared" si="69"/>
        <v>0.5</v>
      </c>
      <c r="FL54" s="330">
        <f t="shared" si="69"/>
        <v>0.5</v>
      </c>
      <c r="FM54" s="330">
        <f t="shared" si="69"/>
        <v>1</v>
      </c>
      <c r="FN54" s="330" t="e">
        <f t="shared" si="69"/>
        <v>#DIV/0!</v>
      </c>
      <c r="FO54" s="330" t="e">
        <f t="shared" si="69"/>
        <v>#DIV/0!</v>
      </c>
      <c r="FP54" s="330" t="e">
        <f t="shared" si="69"/>
        <v>#DIV/0!</v>
      </c>
      <c r="FQ54" s="330">
        <f t="shared" si="69"/>
        <v>0</v>
      </c>
      <c r="FR54" s="330">
        <f t="shared" si="69"/>
        <v>1</v>
      </c>
      <c r="FS54" s="330">
        <f t="shared" si="69"/>
        <v>0</v>
      </c>
      <c r="FT54" s="330">
        <f t="shared" si="69"/>
        <v>0</v>
      </c>
      <c r="FU54" s="330">
        <f t="shared" si="69"/>
        <v>0.5</v>
      </c>
      <c r="FV54" s="330">
        <f t="shared" si="69"/>
        <v>1.5</v>
      </c>
      <c r="FW54" s="330">
        <f t="shared" si="69"/>
        <v>0</v>
      </c>
      <c r="FX54" s="330">
        <f t="shared" si="69"/>
        <v>0</v>
      </c>
      <c r="FY54" s="330">
        <f t="shared" si="69"/>
        <v>1.5</v>
      </c>
      <c r="FZ54" s="330">
        <f t="shared" si="69"/>
        <v>1</v>
      </c>
      <c r="GA54" s="330">
        <f t="shared" si="69"/>
        <v>0</v>
      </c>
      <c r="GB54" s="330">
        <f t="shared" si="69"/>
        <v>0.5</v>
      </c>
      <c r="GC54" s="330">
        <f t="shared" si="69"/>
        <v>0</v>
      </c>
      <c r="GD54" s="330">
        <f t="shared" si="69"/>
        <v>0</v>
      </c>
      <c r="GE54" s="330">
        <f t="shared" si="69"/>
        <v>0.5</v>
      </c>
      <c r="GF54" s="330">
        <f t="shared" si="69"/>
        <v>0</v>
      </c>
      <c r="GG54" s="330">
        <f t="shared" si="69"/>
        <v>0.5</v>
      </c>
      <c r="GH54" s="330">
        <f t="shared" si="69"/>
        <v>1</v>
      </c>
      <c r="GI54" s="330">
        <f t="shared" si="69"/>
        <v>0</v>
      </c>
      <c r="GJ54" s="330">
        <f t="shared" si="69"/>
        <v>0.5</v>
      </c>
      <c r="GK54" s="330">
        <f t="shared" si="69"/>
        <v>0</v>
      </c>
      <c r="GL54" s="330">
        <f t="shared" si="69"/>
        <v>1</v>
      </c>
      <c r="GM54" s="330">
        <f t="shared" si="69"/>
        <v>0.5</v>
      </c>
      <c r="GN54" s="330">
        <f t="shared" si="69"/>
        <v>0</v>
      </c>
      <c r="GO54" s="330">
        <f t="shared" ref="GO54:IP54" si="70">GO51/GO4</f>
        <v>0.5</v>
      </c>
      <c r="GP54" s="330">
        <f t="shared" si="70"/>
        <v>0</v>
      </c>
      <c r="GQ54" s="330">
        <f t="shared" si="70"/>
        <v>0</v>
      </c>
      <c r="GR54" s="330">
        <f t="shared" si="70"/>
        <v>0.5</v>
      </c>
      <c r="GS54" s="330">
        <f t="shared" si="70"/>
        <v>0.5</v>
      </c>
      <c r="GT54" s="330">
        <f t="shared" si="70"/>
        <v>1</v>
      </c>
      <c r="GU54" s="330">
        <f t="shared" si="70"/>
        <v>1.5</v>
      </c>
      <c r="GV54" s="330">
        <f t="shared" si="70"/>
        <v>0</v>
      </c>
      <c r="GW54" s="330">
        <f t="shared" si="70"/>
        <v>2</v>
      </c>
      <c r="GX54" s="330">
        <f t="shared" si="70"/>
        <v>0.5</v>
      </c>
      <c r="GY54" s="330">
        <f t="shared" si="70"/>
        <v>0.5</v>
      </c>
      <c r="GZ54" s="330">
        <f t="shared" si="70"/>
        <v>0</v>
      </c>
      <c r="HA54" s="330">
        <f t="shared" si="70"/>
        <v>1</v>
      </c>
      <c r="HB54" s="330">
        <f t="shared" si="70"/>
        <v>0</v>
      </c>
      <c r="HC54" s="330">
        <f t="shared" si="70"/>
        <v>0.5</v>
      </c>
      <c r="HD54" s="330">
        <f t="shared" si="70"/>
        <v>1</v>
      </c>
      <c r="HE54" s="330" t="e">
        <f t="shared" si="70"/>
        <v>#DIV/0!</v>
      </c>
      <c r="HF54" s="330" t="e">
        <f t="shared" si="70"/>
        <v>#DIV/0!</v>
      </c>
      <c r="HG54" s="330" t="e">
        <f t="shared" si="70"/>
        <v>#DIV/0!</v>
      </c>
      <c r="HH54" s="330" t="e">
        <f t="shared" si="70"/>
        <v>#DIV/0!</v>
      </c>
      <c r="HI54" s="330" t="e">
        <f t="shared" si="70"/>
        <v>#DIV/0!</v>
      </c>
      <c r="HJ54" s="330">
        <f t="shared" si="70"/>
        <v>0</v>
      </c>
      <c r="HK54" s="330">
        <f t="shared" si="70"/>
        <v>0</v>
      </c>
      <c r="HL54" s="330" t="e">
        <f t="shared" si="70"/>
        <v>#DIV/0!</v>
      </c>
      <c r="HM54" s="330">
        <f t="shared" si="70"/>
        <v>0.5</v>
      </c>
      <c r="HN54" s="330">
        <f t="shared" si="70"/>
        <v>0</v>
      </c>
      <c r="HO54" s="330">
        <f t="shared" si="70"/>
        <v>0.5</v>
      </c>
      <c r="HP54" s="330">
        <f t="shared" si="70"/>
        <v>0.5</v>
      </c>
      <c r="HQ54" s="330">
        <f t="shared" si="70"/>
        <v>0</v>
      </c>
      <c r="HR54" s="330">
        <f t="shared" si="70"/>
        <v>0</v>
      </c>
      <c r="HS54" s="330">
        <f t="shared" si="70"/>
        <v>1.5</v>
      </c>
      <c r="HT54" s="330">
        <f t="shared" si="70"/>
        <v>0.5</v>
      </c>
      <c r="HU54" s="330">
        <f t="shared" si="70"/>
        <v>0</v>
      </c>
      <c r="HV54" s="330">
        <f t="shared" si="70"/>
        <v>0</v>
      </c>
      <c r="HW54" s="330">
        <f t="shared" si="70"/>
        <v>0.5</v>
      </c>
      <c r="HX54" s="330">
        <f t="shared" si="70"/>
        <v>1</v>
      </c>
      <c r="HY54" s="330" t="e">
        <f t="shared" si="70"/>
        <v>#DIV/0!</v>
      </c>
      <c r="HZ54" s="330" t="e">
        <f t="shared" si="70"/>
        <v>#DIV/0!</v>
      </c>
      <c r="IA54" s="330" t="e">
        <f t="shared" si="70"/>
        <v>#DIV/0!</v>
      </c>
      <c r="IB54" s="330" t="e">
        <f t="shared" si="70"/>
        <v>#DIV/0!</v>
      </c>
      <c r="IC54" s="330" t="e">
        <f t="shared" si="70"/>
        <v>#DIV/0!</v>
      </c>
      <c r="ID54" s="330" t="e">
        <f t="shared" si="70"/>
        <v>#DIV/0!</v>
      </c>
      <c r="IE54" s="330" t="e">
        <f t="shared" si="70"/>
        <v>#DIV/0!</v>
      </c>
      <c r="IF54" s="330" t="e">
        <f t="shared" si="70"/>
        <v>#DIV/0!</v>
      </c>
      <c r="IG54" s="330" t="e">
        <f t="shared" si="70"/>
        <v>#DIV/0!</v>
      </c>
      <c r="IH54" s="330" t="e">
        <f t="shared" si="70"/>
        <v>#DIV/0!</v>
      </c>
      <c r="II54" s="330" t="e">
        <f t="shared" si="70"/>
        <v>#DIV/0!</v>
      </c>
      <c r="IJ54" s="330" t="e">
        <f t="shared" si="70"/>
        <v>#DIV/0!</v>
      </c>
      <c r="IK54" s="330" t="e">
        <f t="shared" si="70"/>
        <v>#DIV/0!</v>
      </c>
      <c r="IL54" s="330" t="e">
        <f t="shared" si="70"/>
        <v>#DIV/0!</v>
      </c>
      <c r="IM54" s="330" t="e">
        <f t="shared" si="70"/>
        <v>#DIV/0!</v>
      </c>
      <c r="IN54" s="330" t="e">
        <f t="shared" si="70"/>
        <v>#DIV/0!</v>
      </c>
      <c r="IO54" s="330" t="e">
        <f t="shared" si="70"/>
        <v>#DIV/0!</v>
      </c>
      <c r="IP54" s="330" t="e">
        <f t="shared" si="70"/>
        <v>#DIV/0!</v>
      </c>
    </row>
    <row r="55" spans="1:250" s="326" customFormat="1" x14ac:dyDescent="0.25">
      <c r="A55" s="325"/>
      <c r="V55" s="331"/>
      <c r="W55" s="331"/>
      <c r="X55" s="331"/>
      <c r="Y55" s="331"/>
      <c r="Z55" s="331"/>
      <c r="AA55" s="331"/>
      <c r="AB55" s="331"/>
      <c r="AC55" s="331"/>
      <c r="AD55" s="331"/>
      <c r="AE55" s="331"/>
      <c r="AF55" s="331"/>
      <c r="AG55" s="331"/>
      <c r="AH55" s="331"/>
      <c r="AI55" s="331"/>
      <c r="AJ55" s="331"/>
      <c r="AK55" s="331"/>
      <c r="AL55" s="331"/>
      <c r="AM55" s="331"/>
      <c r="AN55" s="331"/>
      <c r="AO55" s="331"/>
      <c r="AP55" s="331"/>
      <c r="AQ55" s="331"/>
      <c r="AR55" s="331"/>
      <c r="AS55" s="331"/>
      <c r="AT55" s="331"/>
      <c r="AU55" s="331"/>
      <c r="AV55" s="331"/>
      <c r="AW55" s="331"/>
      <c r="AX55" s="331"/>
      <c r="AY55" s="331"/>
      <c r="AZ55" s="331"/>
      <c r="BA55" s="331"/>
      <c r="BB55" s="331"/>
      <c r="BC55" s="331"/>
      <c r="BD55" s="331"/>
      <c r="BE55" s="331"/>
      <c r="BF55" s="331"/>
      <c r="BG55" s="331"/>
      <c r="BH55" s="331"/>
      <c r="BI55" s="331"/>
      <c r="BJ55" s="331"/>
      <c r="BK55" s="331"/>
      <c r="BL55" s="331"/>
      <c r="BM55" s="331"/>
      <c r="BN55" s="331"/>
      <c r="BO55" s="331"/>
      <c r="BP55" s="331"/>
    </row>
    <row r="56" spans="1:250" s="112" customFormat="1" ht="47.25" customHeight="1" thickBot="1" x14ac:dyDescent="0.3">
      <c r="A56" s="327" t="s">
        <v>666</v>
      </c>
      <c r="V56" s="332"/>
      <c r="W56" s="332"/>
      <c r="X56" s="332"/>
      <c r="Y56" s="332"/>
      <c r="Z56" s="332"/>
      <c r="AA56" s="332"/>
      <c r="AB56" s="332"/>
      <c r="AC56" s="332"/>
      <c r="AD56" s="332"/>
      <c r="AE56" s="332"/>
      <c r="AF56" s="332"/>
      <c r="AG56" s="332"/>
      <c r="AH56" s="332"/>
      <c r="AI56" s="332"/>
      <c r="AJ56" s="332"/>
      <c r="AK56" s="332"/>
      <c r="AL56" s="332"/>
      <c r="AM56" s="332"/>
      <c r="AN56" s="332"/>
      <c r="AO56" s="332"/>
      <c r="AP56" s="332"/>
      <c r="AQ56" s="332"/>
      <c r="AR56" s="332"/>
      <c r="AS56" s="332"/>
      <c r="AT56" s="332"/>
      <c r="AU56" s="332"/>
      <c r="AV56" s="332"/>
      <c r="AW56" s="332"/>
      <c r="AX56" s="332"/>
      <c r="AY56" s="332"/>
      <c r="AZ56" s="332"/>
      <c r="BA56" s="332"/>
      <c r="BB56" s="332"/>
      <c r="BC56" s="332"/>
      <c r="BD56" s="332"/>
      <c r="BE56" s="332"/>
      <c r="BF56" s="332"/>
      <c r="BG56" s="332"/>
      <c r="BH56" s="332"/>
      <c r="BI56" s="332"/>
      <c r="BJ56" s="332"/>
      <c r="BK56" s="332"/>
      <c r="BL56" s="332"/>
      <c r="BM56" s="332"/>
      <c r="BN56" s="332"/>
      <c r="BO56" s="332"/>
      <c r="BP56" s="332"/>
    </row>
    <row r="57" spans="1:250" ht="15.75" thickBot="1" x14ac:dyDescent="0.3">
      <c r="A57" s="321" t="s">
        <v>75</v>
      </c>
      <c r="V57" s="334">
        <f>COUNTIFS(Datos!C:C,V3,Datos!AB:AB,"ASPECTO")</f>
        <v>5</v>
      </c>
      <c r="W57" s="334">
        <f>COUNTIFS(Datos!C:C,W3,Datos!AB:AB,"ASPECTO")</f>
        <v>0</v>
      </c>
      <c r="X57" s="334">
        <f>COUNTIFS(Datos!C:C,X3,Datos!AB:AB,"ASPECTO")</f>
        <v>12</v>
      </c>
      <c r="Y57" s="334">
        <f>COUNTIFS(Datos!C:C,Y3,Datos!AB:AB,"ASPECTO")</f>
        <v>0</v>
      </c>
      <c r="Z57" s="334">
        <f>COUNTIFS(Datos!C:C,Z3,Datos!AB:AB,"ASPECTO")</f>
        <v>8</v>
      </c>
      <c r="AA57" s="334">
        <f>COUNTIFS(Datos!C:C,AA3,Datos!AB:AB,"ASPECTO")</f>
        <v>9</v>
      </c>
      <c r="AB57" s="334">
        <f>COUNTIFS(Datos!C:C,AB3,Datos!AB:AB,"ASPECTO")</f>
        <v>6</v>
      </c>
      <c r="AC57" s="334">
        <f>COUNTIFS(Datos!C:C,AC3,Datos!AB:AB,"ASPECTO")</f>
        <v>0</v>
      </c>
      <c r="AD57" s="334">
        <f>COUNTIFS(Datos!C:C,AD3,Datos!AB:AB,"ASPECTO")</f>
        <v>2</v>
      </c>
      <c r="AE57" s="334">
        <f>COUNTIFS(Datos!C:C,AE3,Datos!AB:AB,"ASPECTO")</f>
        <v>6</v>
      </c>
      <c r="AF57" s="334">
        <f>COUNTIFS(Datos!C:C,AF3,Datos!AB:AB,"ASPECTO")</f>
        <v>6</v>
      </c>
      <c r="AG57" s="334">
        <f>COUNTIFS(Datos!C:C,AG3,Datos!AB:AB,"ASPECTO")</f>
        <v>1</v>
      </c>
      <c r="AH57" s="334">
        <f>COUNTIFS(Datos!C:C,AH3,Datos!AB:AB,"ASPECTO")</f>
        <v>6</v>
      </c>
      <c r="AI57" s="334">
        <f>COUNTIFS(Datos!C:C,AI3,Datos!AB:AB,"ASPECTO")</f>
        <v>7</v>
      </c>
      <c r="AJ57" s="334">
        <f>COUNTIFS(Datos!C:C,AJ3,Datos!AB:AB,"ASPECTO")</f>
        <v>5</v>
      </c>
      <c r="AK57" s="334"/>
      <c r="AL57" s="334"/>
      <c r="AM57" s="334"/>
      <c r="AN57" s="334"/>
      <c r="AO57" s="334">
        <f>COUNTIFS(Datos!C:C,AO3,Datos!AB:AB,"ASPECTO")</f>
        <v>8</v>
      </c>
      <c r="AP57" s="334"/>
      <c r="AQ57" s="334"/>
      <c r="AR57" s="334"/>
      <c r="AS57" s="334">
        <f>COUNTIFS(Datos!C:C,AS3,Datos!AB:AB,"ASPECTO")</f>
        <v>8</v>
      </c>
      <c r="AT57" s="334">
        <f>COUNTIFS(Datos!C:C,AT3,Datos!AB:AB,"ASPECTO")</f>
        <v>12</v>
      </c>
      <c r="AU57" s="334">
        <f>COUNTIFS(Datos!C:C,AU3,Datos!AB:AB,"ASPECTO")</f>
        <v>4</v>
      </c>
      <c r="AV57" s="334">
        <f>COUNTIFS(Datos!C:C,AV3,Datos!AB:AB,"ASPECTO")</f>
        <v>11</v>
      </c>
      <c r="AW57" s="334">
        <f>COUNTIFS(Datos!$C:$C,AW3,Datos!$AB:$AB,"ASPECTO")</f>
        <v>10</v>
      </c>
      <c r="AX57" s="334">
        <f>COUNTIFS(Datos!$C:$C,AX3,Datos!$AB:$AB,"ASPECTO")</f>
        <v>6</v>
      </c>
      <c r="AY57" s="334">
        <f>COUNTIFS(Datos!$C:$C,AY3,Datos!$AB:$AB,"ASPECTO")</f>
        <v>7</v>
      </c>
      <c r="AZ57" s="334">
        <f>COUNTIFS(Datos!$C:$C,AZ3,Datos!$AB:$AB,"ASPECTO")</f>
        <v>3</v>
      </c>
      <c r="BA57" s="334">
        <f>COUNTIFS(Datos!$C:$C,BA3,Datos!$AB:$AB,"ASPECTO")</f>
        <v>4</v>
      </c>
      <c r="BB57" s="334">
        <f>COUNTIFS(Datos!$C:$C,BB3,Datos!$AB:$AB,"ASPECTO")</f>
        <v>3</v>
      </c>
      <c r="BC57" s="334">
        <f>COUNTIFS(Datos!$C:$C,BC3,Datos!$AB:$AB,"ASPECTO")</f>
        <v>1</v>
      </c>
      <c r="BD57" s="334">
        <f>COUNTIFS(Datos!$C:$C,BD3,Datos!$AB:$AB,"ASPECTO")</f>
        <v>6</v>
      </c>
      <c r="BE57" s="334">
        <f>COUNTIFS(Datos!$C:$C,BE3,Datos!$AB:$AB,"ASPECTO")</f>
        <v>3</v>
      </c>
      <c r="BF57" s="334">
        <f>COUNTIFS(Datos!$C:$C,BF3,Datos!$AB:$AB,"ASPECTO")</f>
        <v>4</v>
      </c>
      <c r="BG57" s="334">
        <f>COUNTIFS(Datos!$C:$C,BG3,Datos!$AB:$AB,"ASPECTO")</f>
        <v>1</v>
      </c>
      <c r="BH57" s="334">
        <f>COUNTIFS(Datos!$C:$C,BH3,Datos!$AB:$AB,"ASPECTO")</f>
        <v>3</v>
      </c>
      <c r="BI57" s="334">
        <f>COUNTIFS(Datos!$C:$C,BI3,Datos!$AB:$AB,"ASPECTO")</f>
        <v>1</v>
      </c>
      <c r="BJ57" s="334">
        <f>COUNTIFS(Datos!$C:$C,BJ3,Datos!$AB:$AB,"ASPECTO")</f>
        <v>3</v>
      </c>
      <c r="BK57" s="334">
        <f>COUNTIFS(Datos!$C:$C,BK3,Datos!$AB:$AB,"ASPECTO")</f>
        <v>4</v>
      </c>
      <c r="BL57" s="334"/>
      <c r="BM57" s="334"/>
      <c r="BN57" s="334"/>
      <c r="BO57" s="334"/>
      <c r="BP57" s="334"/>
    </row>
    <row r="58" spans="1:250" ht="15.75" thickBot="1" x14ac:dyDescent="0.3">
      <c r="A58" s="317" t="s">
        <v>235</v>
      </c>
      <c r="V58" s="335">
        <f>COUNTIFS(Datos!C:C,V3,Datos!AB:AB,"FUNCIONAMIENTO")</f>
        <v>0</v>
      </c>
      <c r="W58" s="335">
        <f>COUNTIFS(Datos!C:C,W3,Datos!AB:AB,"FUNCIONAMIENTO")</f>
        <v>0</v>
      </c>
      <c r="X58" s="335">
        <f>COUNTIFS(Datos!C:C,X3,Datos!AB:AB,"FUNCIONAMIENTO")</f>
        <v>1</v>
      </c>
      <c r="Y58" s="335">
        <f>COUNTIFS(Datos!C:C,Y3,Datos!AB:AB,"FUNCIONAMIENTO")</f>
        <v>0</v>
      </c>
      <c r="Z58" s="335">
        <f>COUNTIFS(Datos!C:C,Z3,Datos!AB:AB,"FUNCIONAMIENTO")</f>
        <v>0</v>
      </c>
      <c r="AA58" s="335">
        <f>COUNTIFS(Datos!C:C,AA3,Datos!AB:AB,"FUNCIONAMIENTO")</f>
        <v>0</v>
      </c>
      <c r="AB58" s="335">
        <f>COUNTIFS(Datos!C:C,AB3,Datos!AB:AB,"FUNCIONAMIENTO")</f>
        <v>0</v>
      </c>
      <c r="AC58" s="335">
        <f>COUNTIFS(Datos!C:C,AC3,Datos!AB:AB,"FUNCIONAMIENTO")</f>
        <v>0</v>
      </c>
      <c r="AD58" s="335">
        <f>COUNTIFS(Datos!C:C,AD3,Datos!AB:AB,"FUNCIONAMIENTO")</f>
        <v>0</v>
      </c>
      <c r="AE58" s="335">
        <f>COUNTIFS(Datos!C:C,AE3,Datos!AB:AB,"FUNCIONAMIENTO")</f>
        <v>0</v>
      </c>
      <c r="AF58" s="335">
        <f>COUNTIFS(Datos!C:C,AF3,Datos!AB:AB,"FUNCIONAMIENTO")</f>
        <v>0</v>
      </c>
      <c r="AG58" s="335">
        <f>COUNTIFS(Datos!C:C,AG3,Datos!AB:AB,"FUNCIONAMIENTO")</f>
        <v>0</v>
      </c>
      <c r="AH58" s="335">
        <f>COUNTIFS(Datos!C:C,AH3,Datos!AB:AB,"FUNCIONAMIENTO")</f>
        <v>0</v>
      </c>
      <c r="AI58" s="335">
        <f>COUNTIFS(Datos!C:C,AI3,Datos!AB:AB,"FUNCIONAMIENTO")</f>
        <v>0</v>
      </c>
      <c r="AJ58" s="335">
        <f>COUNTIFS(Datos!C:C,AJ3,Datos!AB:AB,"FUNCIONAMIENTO")</f>
        <v>0</v>
      </c>
      <c r="AK58" s="335"/>
      <c r="AL58" s="335"/>
      <c r="AM58" s="335"/>
      <c r="AN58" s="335"/>
      <c r="AO58" s="335">
        <f>COUNTIFS(Datos!C:C,AO3,Datos!AB:AB,"FUNCIONAMIENTO")</f>
        <v>0</v>
      </c>
      <c r="AP58" s="335"/>
      <c r="AQ58" s="335"/>
      <c r="AR58" s="335"/>
      <c r="AS58" s="335">
        <f>COUNTIFS(Datos!C:C,AS3,Datos!AB:AB,"FUNCIONAMIENTO")</f>
        <v>0</v>
      </c>
      <c r="AT58" s="335">
        <f>COUNTIFS(Datos!C:C,AT3,Datos!AB:AB,"FUNCIONAMIENTO")</f>
        <v>0</v>
      </c>
      <c r="AU58" s="335">
        <f>COUNTIFS(Datos!C:C,AU3,Datos!AB:AB,"FUNCIONAMIENTO")</f>
        <v>0</v>
      </c>
      <c r="AV58" s="335">
        <f>COUNTIFS(Datos!C:C,AV3,Datos!AB:AB,"FUNCIONAMIENTO")</f>
        <v>0</v>
      </c>
      <c r="AW58" s="335">
        <f>COUNTIFS(Datos!$C:$C,AW3,Datos!$AB:$AB,"FUNCIONAMIENTO")</f>
        <v>0</v>
      </c>
      <c r="AX58" s="335">
        <f>COUNTIFS(Datos!$C:$C,AX3,Datos!$AB:$AB,"FUNCIONAMIENTO")</f>
        <v>1</v>
      </c>
      <c r="AY58" s="335">
        <f>COUNTIFS(Datos!$C:$C,AY3,Datos!$AB:$AB,"FUNCIONAMIENTO")</f>
        <v>0</v>
      </c>
      <c r="AZ58" s="335">
        <f>COUNTIFS(Datos!$C:$C,AZ3,Datos!$AB:$AB,"FUNCIONAMIENTO")</f>
        <v>0</v>
      </c>
      <c r="BA58" s="335">
        <f>COUNTIFS(Datos!$C:$C,BA3,Datos!$AB:$AB,"FUNCIONAMIENTO")</f>
        <v>0</v>
      </c>
      <c r="BB58" s="335">
        <f>COUNTIFS(Datos!$C:$C,BB3,Datos!$AB:$AB,"FUNCIONAMIENTO")</f>
        <v>1</v>
      </c>
      <c r="BC58" s="335">
        <f>COUNTIFS(Datos!$C:$C,BC3,Datos!$AB:$AB,"FUNCIONAMIENTO")</f>
        <v>1</v>
      </c>
      <c r="BD58" s="335">
        <f>COUNTIFS(Datos!$C:$C,BD3,Datos!$AB:$AB,"FUNCIONAMIENTO")</f>
        <v>1</v>
      </c>
      <c r="BE58" s="335">
        <f>COUNTIFS(Datos!$C:$C,BE3,Datos!$AB:$AB,"FUNCIONAMIENTO")</f>
        <v>0</v>
      </c>
      <c r="BF58" s="335">
        <f>COUNTIFS(Datos!$C:$C,BF3,Datos!$AB:$AB,"FUNCIONAMIENTO")</f>
        <v>3</v>
      </c>
      <c r="BG58" s="335">
        <f>COUNTIFS(Datos!$C:$C,BG3,Datos!$AB:$AB,"FUNCIONAMIENTO")</f>
        <v>0</v>
      </c>
      <c r="BH58" s="335">
        <f>COUNTIFS(Datos!$C:$C,BH3,Datos!$AB:$AB,"FUNCIONAMIENTO")</f>
        <v>0</v>
      </c>
      <c r="BI58" s="335">
        <f>COUNTIFS(Datos!$C:$C,BI3,Datos!$AB:$AB,"FUNCIONAMIENTO")</f>
        <v>0</v>
      </c>
      <c r="BJ58" s="335">
        <f>COUNTIFS(Datos!$C:$C,BJ3,Datos!$AB:$AB,"FUNCIONAMIENTO")</f>
        <v>1</v>
      </c>
      <c r="BK58" s="335">
        <f>COUNTIFS(Datos!$C:$C,BK3,Datos!$AB:$AB,"FUNCIONAMIENTO")</f>
        <v>1</v>
      </c>
      <c r="BL58" s="335"/>
      <c r="BM58" s="335"/>
      <c r="BN58" s="335"/>
      <c r="BO58" s="335"/>
      <c r="BP58" s="335"/>
    </row>
    <row r="59" spans="1:250" ht="15.75" thickBot="1" x14ac:dyDescent="0.3">
      <c r="A59" s="318" t="s">
        <v>21</v>
      </c>
      <c r="V59" s="335">
        <f>COUNTIFS(Datos!C:C,V3,Datos!AB:AB,"GEOMETRIA")</f>
        <v>1</v>
      </c>
      <c r="W59" s="335">
        <f>COUNTIFS(Datos!C:C,W3,Datos!AB:AB,"GEOMETRIA")</f>
        <v>0</v>
      </c>
      <c r="X59" s="335">
        <f>COUNTIFS(Datos!C:C,X3,Datos!AB:AB,"GEOMETRIA")</f>
        <v>6</v>
      </c>
      <c r="Y59" s="335">
        <f>COUNTIFS(Datos!C:C,Y3,Datos!AB:AB,"GEOMETRIA")</f>
        <v>0</v>
      </c>
      <c r="Z59" s="335">
        <f>COUNTIFS(Datos!C:C,Z3,Datos!AB:AB,"GEOMETRIA")</f>
        <v>3</v>
      </c>
      <c r="AA59" s="335">
        <f>COUNTIFS(Datos!C:C,AA3,Datos!AB:AB,"GEOMETRIA")</f>
        <v>2</v>
      </c>
      <c r="AB59" s="335">
        <f>COUNTIFS(Datos!C:C,AB3,Datos!AB:AB,"GEOMETRIA")</f>
        <v>3</v>
      </c>
      <c r="AC59" s="335">
        <f>COUNTIFS(Datos!C:C,AC3,Datos!AB:AB,"GEOMETRIA")</f>
        <v>0</v>
      </c>
      <c r="AD59" s="335">
        <f>COUNTIFS(Datos!C:C,AD3,Datos!AB:AB,"GEOMETRIA")</f>
        <v>1</v>
      </c>
      <c r="AE59" s="335">
        <f>COUNTIFS(Datos!C:C,AE3,Datos!AB:AB,"GEOMETRIA")</f>
        <v>4</v>
      </c>
      <c r="AF59" s="335">
        <f>COUNTIFS(Datos!C:C,AF3,Datos!AB:AB,"GEOMETRIA")</f>
        <v>8</v>
      </c>
      <c r="AG59" s="335">
        <f>COUNTIFS(Datos!C:C,AG3,Datos!AB:AB,"GEOMETRIA")</f>
        <v>2</v>
      </c>
      <c r="AH59" s="335">
        <f>COUNTIFS(Datos!C:C,AH3,Datos!AB:AB,"GEOMETRIA")</f>
        <v>4</v>
      </c>
      <c r="AI59" s="335">
        <f>COUNTIFS(Datos!C:C,AI3,Datos!AB:AB,"GEOMETRIA")</f>
        <v>2</v>
      </c>
      <c r="AJ59" s="335">
        <f>COUNTIFS(Datos!C:C,AJ3,Datos!AB:AB,"GEOMETRIA")</f>
        <v>3</v>
      </c>
      <c r="AK59" s="335"/>
      <c r="AL59" s="335"/>
      <c r="AM59" s="335"/>
      <c r="AN59" s="335"/>
      <c r="AO59" s="335">
        <f>COUNTIFS(Datos!C:C,AO3,Datos!AB:AB,"GEOMETRIA")</f>
        <v>2</v>
      </c>
      <c r="AP59" s="335"/>
      <c r="AQ59" s="335"/>
      <c r="AR59" s="335"/>
      <c r="AS59" s="335">
        <f>COUNTIFS(Datos!C:C,AS3,Datos!AB:AB,"GEOMETRIA")</f>
        <v>5</v>
      </c>
      <c r="AT59" s="335">
        <f>COUNTIFS(Datos!C:C,AT3,Datos!AB:AB,"GEOMETRIA")</f>
        <v>11</v>
      </c>
      <c r="AU59" s="335">
        <f>COUNTIFS(Datos!C:C,AU3,Datos!AB:AB,"GEOMETRIA")</f>
        <v>4</v>
      </c>
      <c r="AV59" s="335">
        <f>COUNTIFS(Datos!C:C,AV3,Datos!AB:AB,"GEOMETRIA")</f>
        <v>1</v>
      </c>
      <c r="AW59" s="335">
        <f>COUNTIFS(Datos!$C:$C,AW3,Datos!$AB:$AB,"GEOMETRIA")</f>
        <v>5</v>
      </c>
      <c r="AX59" s="335">
        <f>COUNTIFS(Datos!$C:$C,AX3,Datos!$AB:$AB,"GEOMETRIA")</f>
        <v>3</v>
      </c>
      <c r="AY59" s="335">
        <f>COUNTIFS(Datos!$C:$C,AY3,Datos!$AB:$AB,"GEOMETRIA")</f>
        <v>5</v>
      </c>
      <c r="AZ59" s="335">
        <f>COUNTIFS(Datos!$C:$C,AZ3,Datos!$AB:$AB,"GEOMETRIA")</f>
        <v>2</v>
      </c>
      <c r="BA59" s="335">
        <f>COUNTIFS(Datos!$C:$C,BA3,Datos!$AB:$AB,"GEOMETRIA")</f>
        <v>2</v>
      </c>
      <c r="BB59" s="335">
        <f>COUNTIFS(Datos!$C:$C,BB3,Datos!$AB:$AB,"GEOMETRIA")</f>
        <v>2</v>
      </c>
      <c r="BC59" s="335">
        <f>COUNTIFS(Datos!$C:$C,BC3,Datos!$AB:$AB,"GEOMETRIA")</f>
        <v>2</v>
      </c>
      <c r="BD59" s="335">
        <f>COUNTIFS(Datos!$C:$C,BD3,Datos!$AB:$AB,"GEOMETRIA")</f>
        <v>7</v>
      </c>
      <c r="BE59" s="335">
        <f>COUNTIFS(Datos!$C:$C,BE3,Datos!$AB:$AB,"GEOMETRIA")</f>
        <v>3</v>
      </c>
      <c r="BF59" s="335">
        <f>COUNTIFS(Datos!$C:$C,BF3,Datos!$AB:$AB,"GEOMETRIA")</f>
        <v>1</v>
      </c>
      <c r="BG59" s="335">
        <f>COUNTIFS(Datos!$C:$C,BG3,Datos!$AB:$AB,"GEOMETRIA")</f>
        <v>1</v>
      </c>
      <c r="BH59" s="335">
        <f>COUNTIFS(Datos!$C:$C,BH3,Datos!$AB:$AB,"GEOMETRIA")</f>
        <v>4</v>
      </c>
      <c r="BI59" s="335">
        <f>COUNTIFS(Datos!$C:$C,BI3,Datos!$AB:$AB,"GEOMETRIA")</f>
        <v>0</v>
      </c>
      <c r="BJ59" s="335">
        <f>COUNTIFS(Datos!$C:$C,BJ3,Datos!$AB:$AB,"GEOMETRIA")</f>
        <v>5</v>
      </c>
      <c r="BK59" s="335">
        <f>COUNTIFS(Datos!$C:$C,BK3,Datos!$AB:$AB,"GEOMETRIA")</f>
        <v>3</v>
      </c>
      <c r="BL59" s="335"/>
      <c r="BM59" s="335"/>
      <c r="BN59" s="335"/>
      <c r="BO59" s="335"/>
      <c r="BP59" s="335"/>
    </row>
    <row r="60" spans="1:250" ht="15.75" thickBot="1" x14ac:dyDescent="0.3">
      <c r="A60" s="319" t="s">
        <v>148</v>
      </c>
      <c r="V60" s="335">
        <f>COUNTIFS(Datos!C:C,V3,Datos!AB:AB,"MODO OPERATORIO")</f>
        <v>2</v>
      </c>
      <c r="W60" s="335">
        <f>COUNTIFS(Datos!C:C,W3,Datos!AB:AB,"MODO OPERATORIO")</f>
        <v>0</v>
      </c>
      <c r="X60" s="335">
        <f>COUNTIFS(Datos!C:C,X3,Datos!AB:AB,"MODO OPERATORIO")</f>
        <v>4</v>
      </c>
      <c r="Y60" s="335">
        <f>COUNTIFS(Datos!C:C,Y3,Datos!AB:AB,"MODO OPERATORIO")</f>
        <v>0</v>
      </c>
      <c r="Z60" s="335">
        <f>COUNTIFS(Datos!C:C,Z3,Datos!AB:AB,"MODO OPERATORIO")</f>
        <v>1</v>
      </c>
      <c r="AA60" s="335">
        <f>COUNTIFS(Datos!C:C,AA3,Datos!AB:AB,"MODO OPERATORIO")</f>
        <v>8</v>
      </c>
      <c r="AB60" s="335">
        <f>COUNTIFS(Datos!C:C,AB3,Datos!AB:AB,"MODO OPERATORIO")</f>
        <v>4</v>
      </c>
      <c r="AC60" s="335">
        <f>COUNTIFS(Datos!C:C,AC3,Datos!AB:AB,"MODO OPERATORIO")</f>
        <v>0</v>
      </c>
      <c r="AD60" s="335">
        <f>COUNTIFS(Datos!C:C,AD3,Datos!AB:AB,"MODO OPERATORIO")</f>
        <v>10</v>
      </c>
      <c r="AE60" s="335">
        <f>COUNTIFS(Datos!C:C,AE3,Datos!AB:AB,"MODO OPERATORIO")</f>
        <v>0</v>
      </c>
      <c r="AF60" s="335">
        <f>COUNTIFS(Datos!C:C,AF3,Datos!AB:AB,"MODO OPERATORIO")</f>
        <v>1</v>
      </c>
      <c r="AG60" s="335">
        <f>COUNTIFS(Datos!C:C,AG3,Datos!AB:AB,"MODO OPERATORIO")</f>
        <v>0</v>
      </c>
      <c r="AH60" s="335">
        <f>COUNTIFS(Datos!C:C,AH3,Datos!AB:AB,"MODO OPERATORIO")</f>
        <v>2</v>
      </c>
      <c r="AI60" s="335">
        <f>COUNTIFS(Datos!C:C,AI3,Datos!AB:AB,"MODO OPERATORIO")</f>
        <v>7</v>
      </c>
      <c r="AJ60" s="335">
        <f>COUNTIFS(Datos!C:C,AJ3,Datos!AB:AB,"MODO OPERATORIO")</f>
        <v>4</v>
      </c>
      <c r="AK60" s="335"/>
      <c r="AL60" s="335"/>
      <c r="AM60" s="335"/>
      <c r="AN60" s="335"/>
      <c r="AO60" s="335">
        <f>COUNTIFS(Datos!C:C,AO3,Datos!AB:AB,"MODO OPERATORIO")</f>
        <v>3</v>
      </c>
      <c r="AP60" s="335"/>
      <c r="AQ60" s="335"/>
      <c r="AR60" s="335"/>
      <c r="AS60" s="335">
        <f>COUNTIFS(Datos!C:C,AS3,Datos!AB:AB,"MODO OPERATORIO")</f>
        <v>7</v>
      </c>
      <c r="AT60" s="335">
        <f>COUNTIFS(Datos!C:C,AT3,Datos!AB:AB,"MODO OPERATORIO")</f>
        <v>4</v>
      </c>
      <c r="AU60" s="335">
        <f>COUNTIFS(Datos!C:C,AU3,Datos!AB:AB,"MODO OPERATORIO")</f>
        <v>3</v>
      </c>
      <c r="AV60" s="335">
        <f>COUNTIFS(Datos!C:C,AV3,Datos!AB:AB,"MODO OPERATORIO")</f>
        <v>3</v>
      </c>
      <c r="AW60" s="335">
        <f>COUNTIFS(Datos!$C:$C,AW3,Datos!$AB:$AB,"MODO OPERATORIO")</f>
        <v>5</v>
      </c>
      <c r="AX60" s="335">
        <f>COUNTIFS(Datos!$C:$C,AX3,Datos!$AB:$AB,"MODO OPERATORIO")</f>
        <v>3</v>
      </c>
      <c r="AY60" s="335">
        <f>COUNTIFS(Datos!$C:$C,AY3,Datos!$AB:$AB,"MODO OPERATORIO")</f>
        <v>6</v>
      </c>
      <c r="AZ60" s="335">
        <f>COUNTIFS(Datos!$C:$C,AZ3,Datos!$AB:$AB,"MODO OPERATORIO")</f>
        <v>1</v>
      </c>
      <c r="BA60" s="335">
        <f>COUNTIFS(Datos!$C:$C,BA3,Datos!$AB:$AB,"MODO OPERATORIO")</f>
        <v>6</v>
      </c>
      <c r="BB60" s="335">
        <f>COUNTIFS(Datos!$C:$C,BB3,Datos!$AB:$AB,"MODO OPERATORIO")</f>
        <v>6</v>
      </c>
      <c r="BC60" s="335">
        <f>COUNTIFS(Datos!$C:$C,BC3,Datos!$AB:$AB,"MODO OPERATORIO")</f>
        <v>3</v>
      </c>
      <c r="BD60" s="335">
        <f>COUNTIFS(Datos!$C:$C,BD3,Datos!$AB:$AB,"MODO OPERATORIO")</f>
        <v>1</v>
      </c>
      <c r="BE60" s="335">
        <f>COUNTIFS(Datos!$C:$C,BE3,Datos!$AB:$AB,"MODO OPERATORIO")</f>
        <v>4</v>
      </c>
      <c r="BF60" s="335">
        <f>COUNTIFS(Datos!$C:$C,BF3,Datos!$AB:$AB,"MODO OPERATORIO")</f>
        <v>1</v>
      </c>
      <c r="BG60" s="335">
        <f>COUNTIFS(Datos!$C:$C,BG3,Datos!$AB:$AB,"MODO OPERATORIO")</f>
        <v>5</v>
      </c>
      <c r="BH60" s="335">
        <f>COUNTIFS(Datos!$C:$C,BH3,Datos!$AB:$AB,"MODO OPERATORIO")</f>
        <v>2</v>
      </c>
      <c r="BI60" s="335">
        <f>COUNTIFS(Datos!$C:$C,BI3,Datos!$AB:$AB,"MODO OPERATORIO")</f>
        <v>2</v>
      </c>
      <c r="BJ60" s="335">
        <f>COUNTIFS(Datos!$C:$C,BJ3,Datos!$AB:$AB,"MODO OPERATORIO")</f>
        <v>0</v>
      </c>
      <c r="BK60" s="335">
        <f>COUNTIFS(Datos!$C:$C,BK3,Datos!$AB:$AB,"MODO OPERATORIO")</f>
        <v>1</v>
      </c>
      <c r="BL60" s="335"/>
      <c r="BM60" s="335"/>
      <c r="BN60" s="335"/>
      <c r="BO60" s="335"/>
      <c r="BP60" s="335"/>
    </row>
    <row r="61" spans="1:250" s="323" customFormat="1" ht="15.75" thickBot="1" x14ac:dyDescent="0.3">
      <c r="A61" s="324" t="s">
        <v>275</v>
      </c>
      <c r="V61" s="336">
        <f>COUNTIFS(Datos!C:C,V3,Datos!AB:AB,"RUIDO")</f>
        <v>0</v>
      </c>
      <c r="W61" s="336">
        <f>COUNTIFS(Datos!C:C,W3,Datos!AB:AB,"RUIDO")</f>
        <v>0</v>
      </c>
      <c r="X61" s="336">
        <f>COUNTIFS(Datos!C:C,X3,Datos!AB:AB,"RUIDO")</f>
        <v>0</v>
      </c>
      <c r="Y61" s="336">
        <f>COUNTIFS(Datos!C:C,Y3,Datos!AB:AB,"RUIDO")</f>
        <v>0</v>
      </c>
      <c r="Z61" s="336">
        <f>COUNTIFS(Datos!C:C,Z3,Datos!AB:AB,"RUIDO")</f>
        <v>3</v>
      </c>
      <c r="AA61" s="336">
        <f>COUNTIFS(Datos!C:C,AA3,Datos!AB:AB,"RUIDO")</f>
        <v>1</v>
      </c>
      <c r="AB61" s="336">
        <f>COUNTIFS(Datos!C:C,AB3,Datos!AB:AB,"RUIDO")</f>
        <v>0</v>
      </c>
      <c r="AC61" s="336">
        <f>COUNTIFS(Datos!C:C,AC3,Datos!AB:AB,"RUIDO")</f>
        <v>0</v>
      </c>
      <c r="AD61" s="336">
        <f>COUNTIFS(Datos!C:C,AD3,Datos!AB:AB,"RUIDO")</f>
        <v>0</v>
      </c>
      <c r="AE61" s="336">
        <f>COUNTIFS(Datos!C:C,AE3,Datos!AB:AB,"RUIDO")</f>
        <v>2</v>
      </c>
      <c r="AF61" s="336">
        <f>COUNTIFS(Datos!C:C,AF3,Datos!AB:AB,"RUIDO")</f>
        <v>0</v>
      </c>
      <c r="AG61" s="336">
        <f>COUNTIFS(Datos!C:C,AG3,Datos!AB:AB,"RUIDO")</f>
        <v>0</v>
      </c>
      <c r="AH61" s="336">
        <f>COUNTIFS(Datos!C:C,AH3,Datos!AB:AB,"RUIDO")</f>
        <v>3</v>
      </c>
      <c r="AI61" s="336">
        <f>COUNTIFS(Datos!C:C,AI3,Datos!AB:AB,"RUIDO")</f>
        <v>0</v>
      </c>
      <c r="AJ61" s="336">
        <f>COUNTIFS(Datos!C:C,AJ3,Datos!AB:AB,"RUIDO")</f>
        <v>0</v>
      </c>
      <c r="AK61" s="336"/>
      <c r="AL61" s="336"/>
      <c r="AM61" s="336"/>
      <c r="AN61" s="336"/>
      <c r="AO61" s="336">
        <f>COUNTIFS(Datos!C:C,AO3,Datos!AB:AB,"RUIDO")</f>
        <v>0</v>
      </c>
      <c r="AP61" s="336"/>
      <c r="AQ61" s="336"/>
      <c r="AR61" s="336"/>
      <c r="AS61" s="336">
        <f>COUNTIFS(Datos!C:C,AS3,Datos!AB:AB,"RUIDO")</f>
        <v>0</v>
      </c>
      <c r="AT61" s="336">
        <f>COUNTIFS(Datos!C:C,AT3,Datos!AB:AB,"RUIDO")</f>
        <v>0</v>
      </c>
      <c r="AU61" s="336">
        <f>COUNTIFS(Datos!C:C,AU3,Datos!AB:AB,"RUIDO")</f>
        <v>0</v>
      </c>
      <c r="AV61" s="336">
        <f>COUNTIFS(Datos!C:C,AV3,Datos!AB:AB,"RUIDO")</f>
        <v>1</v>
      </c>
      <c r="AW61" s="336">
        <f>COUNTIFS(Datos!$C:$C,AW3,Datos!$AB:$AB,"RUIDO")</f>
        <v>0</v>
      </c>
      <c r="AX61" s="336">
        <f>COUNTIFS(Datos!$C:$C,AX3,Datos!$AB:$AB,"RUIDO")</f>
        <v>4</v>
      </c>
      <c r="AY61" s="336">
        <f>COUNTIFS(Datos!$C:$C,AY3,Datos!$AB:$AB,"RUIDO")</f>
        <v>0</v>
      </c>
      <c r="AZ61" s="336">
        <f>COUNTIFS(Datos!$C:$C,AZ3,Datos!$AB:$AB,"RUIDO")</f>
        <v>0</v>
      </c>
      <c r="BA61" s="336">
        <f>COUNTIFS(Datos!$C:$C,BA3,Datos!$AB:$AB,"RUIDO")</f>
        <v>1</v>
      </c>
      <c r="BB61" s="336">
        <f>COUNTIFS(Datos!$C:$C,BB3,Datos!$AB:$AB,"RUIDO")</f>
        <v>0</v>
      </c>
      <c r="BC61" s="336">
        <f>COUNTIFS(Datos!$C:$C,BC3,Datos!$AB:$AB,"RUIDO")</f>
        <v>0</v>
      </c>
      <c r="BD61" s="336">
        <f>COUNTIFS(Datos!$C:$C,BD3,Datos!$AB:$AB,"RUIDO")</f>
        <v>1</v>
      </c>
      <c r="BE61" s="336">
        <f>COUNTIFS(Datos!$C:$C,BE3,Datos!$AB:$AB,"RUIDO")</f>
        <v>0</v>
      </c>
      <c r="BF61" s="336">
        <f>COUNTIFS(Datos!$C:$C,BF3,Datos!$AB:$AB,"RUIDO")</f>
        <v>1</v>
      </c>
      <c r="BG61" s="336">
        <f>COUNTIFS(Datos!$C:$C,BG3,Datos!$AB:$AB,"RUIDO")</f>
        <v>2</v>
      </c>
      <c r="BH61" s="336">
        <f>COUNTIFS(Datos!$C:$C,BH3,Datos!$AB:$AB,"RUIDO")</f>
        <v>1</v>
      </c>
      <c r="BI61" s="336">
        <f>COUNTIFS(Datos!$C:$C,BI3,Datos!$AB:$AB,"RUIDO")</f>
        <v>0</v>
      </c>
      <c r="BJ61" s="336">
        <f>COUNTIFS(Datos!$C:$C,BJ3,Datos!$AB:$AB,"RUIDO")</f>
        <v>0</v>
      </c>
      <c r="BK61" s="336">
        <f>COUNTIFS(Datos!$C:$C,BK3,Datos!$AB:$AB,"RUIDO")</f>
        <v>0</v>
      </c>
      <c r="BL61" s="336"/>
      <c r="BM61" s="336"/>
      <c r="BN61" s="336"/>
      <c r="BO61" s="336"/>
      <c r="BP61" s="336"/>
    </row>
    <row r="62" spans="1:250" ht="16.5" thickTop="1" thickBot="1" x14ac:dyDescent="0.3">
      <c r="A62" s="321" t="s">
        <v>671</v>
      </c>
      <c r="V62" s="329">
        <f>V57/V4</f>
        <v>0.625</v>
      </c>
      <c r="W62" s="329" t="e">
        <f t="shared" ref="W62:DE62" si="71">W57/W4</f>
        <v>#DIV/0!</v>
      </c>
      <c r="X62" s="329">
        <f t="shared" si="71"/>
        <v>1.2</v>
      </c>
      <c r="Y62" s="329" t="e">
        <f t="shared" si="71"/>
        <v>#DIV/0!</v>
      </c>
      <c r="Z62" s="329">
        <f t="shared" si="71"/>
        <v>0.8</v>
      </c>
      <c r="AA62" s="329">
        <f t="shared" si="71"/>
        <v>0.6428571428571429</v>
      </c>
      <c r="AB62" s="329">
        <f t="shared" si="71"/>
        <v>0.66666666666666663</v>
      </c>
      <c r="AC62" s="329" t="e">
        <f t="shared" si="71"/>
        <v>#DIV/0!</v>
      </c>
      <c r="AD62" s="329">
        <f t="shared" si="71"/>
        <v>0.22222222222222221</v>
      </c>
      <c r="AE62" s="329">
        <f t="shared" si="71"/>
        <v>0.66666666666666663</v>
      </c>
      <c r="AF62" s="329">
        <f t="shared" si="71"/>
        <v>0.4</v>
      </c>
      <c r="AG62" s="329">
        <f t="shared" si="71"/>
        <v>0.33333333333333331</v>
      </c>
      <c r="AH62" s="329">
        <f t="shared" si="71"/>
        <v>0.42857142857142855</v>
      </c>
      <c r="AI62" s="329">
        <f t="shared" si="71"/>
        <v>0.46666666666666667</v>
      </c>
      <c r="AJ62" s="329">
        <f t="shared" si="71"/>
        <v>0.41666666666666669</v>
      </c>
      <c r="AK62" s="329"/>
      <c r="AL62" s="329"/>
      <c r="AM62" s="329"/>
      <c r="AN62" s="329"/>
      <c r="AO62" s="329">
        <f t="shared" ref="AO62" si="72">AO57/AO4</f>
        <v>0.8</v>
      </c>
      <c r="AP62" s="329"/>
      <c r="AQ62" s="329"/>
      <c r="AR62" s="329"/>
      <c r="AS62" s="329">
        <f t="shared" ref="AS62:AT62" si="73">AS57/AS4</f>
        <v>0.8</v>
      </c>
      <c r="AT62" s="329">
        <f t="shared" si="73"/>
        <v>1.2</v>
      </c>
      <c r="AU62" s="329">
        <f t="shared" ref="AU62:AV62" si="74">AU57/AU4</f>
        <v>0.4</v>
      </c>
      <c r="AV62" s="329">
        <f t="shared" si="74"/>
        <v>1.1000000000000001</v>
      </c>
      <c r="AW62" s="329">
        <f t="shared" ref="AW62:AX62" si="75">AW57/AW4</f>
        <v>1</v>
      </c>
      <c r="AX62" s="329">
        <f t="shared" si="75"/>
        <v>0.6</v>
      </c>
      <c r="AY62" s="329">
        <f t="shared" ref="AY62:AZ62" si="76">AY57/AY4</f>
        <v>0.7</v>
      </c>
      <c r="AZ62" s="329">
        <f t="shared" si="76"/>
        <v>0.75</v>
      </c>
      <c r="BA62" s="329">
        <f t="shared" ref="BA62:BB62" si="77">BA57/BA4</f>
        <v>0.4</v>
      </c>
      <c r="BB62" s="329">
        <f t="shared" si="77"/>
        <v>0.3</v>
      </c>
      <c r="BC62" s="329">
        <f t="shared" ref="BC62:BD62" si="78">BC57/BC4</f>
        <v>0.1</v>
      </c>
      <c r="BD62" s="329">
        <f t="shared" si="78"/>
        <v>0.6</v>
      </c>
      <c r="BE62" s="329">
        <f t="shared" ref="BE62:BF62" si="79">BE57/BE4</f>
        <v>0.3</v>
      </c>
      <c r="BF62" s="329">
        <f t="shared" si="79"/>
        <v>0.4</v>
      </c>
      <c r="BG62" s="329">
        <f t="shared" ref="BG62:BK62" si="80">BG57/BG4</f>
        <v>0.1</v>
      </c>
      <c r="BH62" s="329">
        <f t="shared" si="80"/>
        <v>0.5</v>
      </c>
      <c r="BI62" s="329">
        <f t="shared" si="80"/>
        <v>0.25</v>
      </c>
      <c r="BJ62" s="329">
        <f t="shared" si="80"/>
        <v>0.375</v>
      </c>
      <c r="BK62" s="329">
        <f t="shared" si="80"/>
        <v>0.4</v>
      </c>
      <c r="BL62" s="329"/>
      <c r="BM62" s="329"/>
      <c r="BN62" s="329"/>
      <c r="BO62" s="329"/>
      <c r="BP62" s="329"/>
      <c r="BQ62" s="333">
        <f t="shared" si="71"/>
        <v>0</v>
      </c>
      <c r="BR62" s="333">
        <f t="shared" si="71"/>
        <v>0</v>
      </c>
      <c r="BS62" s="333">
        <f t="shared" si="71"/>
        <v>0</v>
      </c>
      <c r="BT62" s="333">
        <f t="shared" si="71"/>
        <v>0</v>
      </c>
      <c r="BU62" s="333" t="e">
        <f t="shared" si="71"/>
        <v>#DIV/0!</v>
      </c>
      <c r="BV62" s="333" t="e">
        <f t="shared" si="71"/>
        <v>#DIV/0!</v>
      </c>
      <c r="BW62" s="333">
        <f t="shared" si="71"/>
        <v>0</v>
      </c>
      <c r="BX62" s="333">
        <f t="shared" si="71"/>
        <v>0</v>
      </c>
      <c r="BY62" s="333">
        <f t="shared" si="71"/>
        <v>0</v>
      </c>
      <c r="BZ62" s="333">
        <f t="shared" si="71"/>
        <v>0</v>
      </c>
      <c r="CA62" s="333">
        <f t="shared" si="71"/>
        <v>0</v>
      </c>
      <c r="CB62" s="333">
        <f t="shared" si="71"/>
        <v>0</v>
      </c>
      <c r="CC62" s="333">
        <f t="shared" si="71"/>
        <v>0</v>
      </c>
      <c r="CD62" s="333">
        <f t="shared" si="71"/>
        <v>0</v>
      </c>
      <c r="CE62" s="333">
        <f t="shared" si="71"/>
        <v>0</v>
      </c>
      <c r="CF62" s="333">
        <f t="shared" si="71"/>
        <v>0</v>
      </c>
      <c r="CG62" s="333">
        <f t="shared" si="71"/>
        <v>0</v>
      </c>
      <c r="CH62" s="333">
        <f t="shared" si="71"/>
        <v>0</v>
      </c>
      <c r="CI62" s="333">
        <f t="shared" si="71"/>
        <v>0</v>
      </c>
      <c r="CJ62" s="333">
        <f t="shared" si="71"/>
        <v>0</v>
      </c>
      <c r="CK62" s="333">
        <f t="shared" si="71"/>
        <v>0</v>
      </c>
      <c r="CL62" s="333">
        <f t="shared" si="71"/>
        <v>0</v>
      </c>
      <c r="CM62" s="333">
        <f t="shared" si="71"/>
        <v>0</v>
      </c>
      <c r="CN62" s="333">
        <f t="shared" si="71"/>
        <v>0</v>
      </c>
      <c r="CO62" s="333" t="e">
        <f t="shared" si="71"/>
        <v>#DIV/0!</v>
      </c>
      <c r="CP62" s="333" t="e">
        <f t="shared" si="71"/>
        <v>#DIV/0!</v>
      </c>
      <c r="CQ62" s="333" t="e">
        <f t="shared" si="71"/>
        <v>#DIV/0!</v>
      </c>
      <c r="CR62" s="333" t="e">
        <f t="shared" si="71"/>
        <v>#DIV/0!</v>
      </c>
      <c r="CS62" s="333">
        <f t="shared" si="71"/>
        <v>0</v>
      </c>
      <c r="CT62" s="333">
        <f t="shared" si="71"/>
        <v>0</v>
      </c>
      <c r="CU62" s="333">
        <f t="shared" si="71"/>
        <v>0</v>
      </c>
      <c r="CV62" s="333">
        <f t="shared" si="71"/>
        <v>0</v>
      </c>
      <c r="CW62" s="333">
        <f t="shared" si="71"/>
        <v>0</v>
      </c>
      <c r="CX62" s="333">
        <f t="shared" si="71"/>
        <v>0</v>
      </c>
      <c r="CY62" s="333" t="e">
        <f t="shared" si="71"/>
        <v>#DIV/0!</v>
      </c>
      <c r="CZ62" s="333" t="e">
        <f t="shared" si="71"/>
        <v>#DIV/0!</v>
      </c>
      <c r="DA62" s="333">
        <f t="shared" si="71"/>
        <v>0</v>
      </c>
      <c r="DB62" s="333">
        <f t="shared" si="71"/>
        <v>0</v>
      </c>
      <c r="DC62" s="333">
        <f t="shared" si="71"/>
        <v>0</v>
      </c>
      <c r="DD62" s="333">
        <f t="shared" si="71"/>
        <v>0</v>
      </c>
      <c r="DE62" s="333">
        <f t="shared" si="71"/>
        <v>0</v>
      </c>
    </row>
    <row r="63" spans="1:250" ht="15.75" thickBot="1" x14ac:dyDescent="0.3">
      <c r="A63" s="317" t="s">
        <v>672</v>
      </c>
      <c r="V63" s="328">
        <f>V58/V4</f>
        <v>0</v>
      </c>
      <c r="W63" s="328" t="e">
        <f t="shared" ref="W63:DE63" si="81">W58/W4</f>
        <v>#DIV/0!</v>
      </c>
      <c r="X63" s="328">
        <f t="shared" si="81"/>
        <v>0.1</v>
      </c>
      <c r="Y63" s="328" t="e">
        <f t="shared" si="81"/>
        <v>#DIV/0!</v>
      </c>
      <c r="Z63" s="328">
        <f t="shared" si="81"/>
        <v>0</v>
      </c>
      <c r="AA63" s="328">
        <f t="shared" si="81"/>
        <v>0</v>
      </c>
      <c r="AB63" s="328">
        <f t="shared" si="81"/>
        <v>0</v>
      </c>
      <c r="AC63" s="328" t="e">
        <f t="shared" si="81"/>
        <v>#DIV/0!</v>
      </c>
      <c r="AD63" s="328">
        <f t="shared" si="81"/>
        <v>0</v>
      </c>
      <c r="AE63" s="328">
        <f t="shared" si="81"/>
        <v>0</v>
      </c>
      <c r="AF63" s="328">
        <f t="shared" si="81"/>
        <v>0</v>
      </c>
      <c r="AG63" s="328">
        <f t="shared" si="81"/>
        <v>0</v>
      </c>
      <c r="AH63" s="328">
        <f t="shared" si="81"/>
        <v>0</v>
      </c>
      <c r="AI63" s="328">
        <f t="shared" si="81"/>
        <v>0</v>
      </c>
      <c r="AJ63" s="328">
        <f t="shared" si="81"/>
        <v>0</v>
      </c>
      <c r="AK63" s="328"/>
      <c r="AL63" s="328"/>
      <c r="AM63" s="328"/>
      <c r="AN63" s="328"/>
      <c r="AO63" s="328">
        <f t="shared" ref="AO63" si="82">AO58/AO4</f>
        <v>0</v>
      </c>
      <c r="AP63" s="328"/>
      <c r="AQ63" s="328"/>
      <c r="AR63" s="328"/>
      <c r="AS63" s="328">
        <f t="shared" ref="AS63:AT63" si="83">AS58/AS4</f>
        <v>0</v>
      </c>
      <c r="AT63" s="328">
        <f t="shared" si="83"/>
        <v>0</v>
      </c>
      <c r="AU63" s="328">
        <f t="shared" ref="AU63:AV63" si="84">AU58/AU4</f>
        <v>0</v>
      </c>
      <c r="AV63" s="328">
        <f t="shared" si="84"/>
        <v>0</v>
      </c>
      <c r="AW63" s="328">
        <f t="shared" ref="AW63:AX63" si="85">AW58/AW4</f>
        <v>0</v>
      </c>
      <c r="AX63" s="328">
        <f t="shared" si="85"/>
        <v>0.1</v>
      </c>
      <c r="AY63" s="328">
        <f t="shared" ref="AY63:AZ63" si="86">AY58/AY4</f>
        <v>0</v>
      </c>
      <c r="AZ63" s="328">
        <f t="shared" si="86"/>
        <v>0</v>
      </c>
      <c r="BA63" s="328">
        <f t="shared" ref="BA63:BB63" si="87">BA58/BA4</f>
        <v>0</v>
      </c>
      <c r="BB63" s="328">
        <f t="shared" si="87"/>
        <v>0.1</v>
      </c>
      <c r="BC63" s="328">
        <f t="shared" ref="BC63:BD63" si="88">BC58/BC4</f>
        <v>0.1</v>
      </c>
      <c r="BD63" s="328">
        <f t="shared" si="88"/>
        <v>0.1</v>
      </c>
      <c r="BE63" s="328">
        <f t="shared" ref="BE63:BF63" si="89">BE58/BE4</f>
        <v>0</v>
      </c>
      <c r="BF63" s="328">
        <f t="shared" si="89"/>
        <v>0.3</v>
      </c>
      <c r="BG63" s="328">
        <f t="shared" ref="BG63:BK63" si="90">BG58/BG4</f>
        <v>0</v>
      </c>
      <c r="BH63" s="328">
        <f t="shared" si="90"/>
        <v>0</v>
      </c>
      <c r="BI63" s="328">
        <f t="shared" si="90"/>
        <v>0</v>
      </c>
      <c r="BJ63" s="328">
        <f t="shared" si="90"/>
        <v>0.125</v>
      </c>
      <c r="BK63" s="328">
        <f t="shared" si="90"/>
        <v>0.1</v>
      </c>
      <c r="BL63" s="328"/>
      <c r="BM63" s="328"/>
      <c r="BN63" s="328"/>
      <c r="BO63" s="328"/>
      <c r="BP63" s="328"/>
      <c r="BQ63" s="333">
        <f t="shared" si="81"/>
        <v>0</v>
      </c>
      <c r="BR63" s="333">
        <f t="shared" si="81"/>
        <v>0</v>
      </c>
      <c r="BS63" s="333">
        <f t="shared" si="81"/>
        <v>0</v>
      </c>
      <c r="BT63" s="333">
        <f t="shared" si="81"/>
        <v>0</v>
      </c>
      <c r="BU63" s="333" t="e">
        <f t="shared" si="81"/>
        <v>#DIV/0!</v>
      </c>
      <c r="BV63" s="333" t="e">
        <f t="shared" si="81"/>
        <v>#DIV/0!</v>
      </c>
      <c r="BW63" s="333">
        <f t="shared" si="81"/>
        <v>0</v>
      </c>
      <c r="BX63" s="333">
        <f t="shared" si="81"/>
        <v>0</v>
      </c>
      <c r="BY63" s="333">
        <f t="shared" si="81"/>
        <v>0</v>
      </c>
      <c r="BZ63" s="333">
        <f t="shared" si="81"/>
        <v>0</v>
      </c>
      <c r="CA63" s="333">
        <f t="shared" si="81"/>
        <v>0</v>
      </c>
      <c r="CB63" s="333">
        <f t="shared" si="81"/>
        <v>0</v>
      </c>
      <c r="CC63" s="333">
        <f t="shared" si="81"/>
        <v>0</v>
      </c>
      <c r="CD63" s="333">
        <f t="shared" si="81"/>
        <v>0</v>
      </c>
      <c r="CE63" s="333">
        <f t="shared" si="81"/>
        <v>0</v>
      </c>
      <c r="CF63" s="333">
        <f t="shared" si="81"/>
        <v>0</v>
      </c>
      <c r="CG63" s="333">
        <f t="shared" si="81"/>
        <v>0</v>
      </c>
      <c r="CH63" s="333">
        <f t="shared" si="81"/>
        <v>0</v>
      </c>
      <c r="CI63" s="333">
        <f t="shared" si="81"/>
        <v>0</v>
      </c>
      <c r="CJ63" s="333">
        <f t="shared" si="81"/>
        <v>0</v>
      </c>
      <c r="CK63" s="333">
        <f t="shared" si="81"/>
        <v>0</v>
      </c>
      <c r="CL63" s="333">
        <f t="shared" si="81"/>
        <v>0</v>
      </c>
      <c r="CM63" s="333">
        <f t="shared" si="81"/>
        <v>0</v>
      </c>
      <c r="CN63" s="333">
        <f t="shared" si="81"/>
        <v>0</v>
      </c>
      <c r="CO63" s="333" t="e">
        <f t="shared" si="81"/>
        <v>#DIV/0!</v>
      </c>
      <c r="CP63" s="333" t="e">
        <f t="shared" si="81"/>
        <v>#DIV/0!</v>
      </c>
      <c r="CQ63" s="333" t="e">
        <f t="shared" si="81"/>
        <v>#DIV/0!</v>
      </c>
      <c r="CR63" s="333" t="e">
        <f t="shared" si="81"/>
        <v>#DIV/0!</v>
      </c>
      <c r="CS63" s="333">
        <f t="shared" si="81"/>
        <v>0</v>
      </c>
      <c r="CT63" s="333">
        <f t="shared" si="81"/>
        <v>0</v>
      </c>
      <c r="CU63" s="333">
        <f t="shared" si="81"/>
        <v>0</v>
      </c>
      <c r="CV63" s="333">
        <f t="shared" si="81"/>
        <v>0</v>
      </c>
      <c r="CW63" s="333">
        <f t="shared" si="81"/>
        <v>0</v>
      </c>
      <c r="CX63" s="333">
        <f t="shared" si="81"/>
        <v>0</v>
      </c>
      <c r="CY63" s="333" t="e">
        <f t="shared" si="81"/>
        <v>#DIV/0!</v>
      </c>
      <c r="CZ63" s="333" t="e">
        <f t="shared" si="81"/>
        <v>#DIV/0!</v>
      </c>
      <c r="DA63" s="333">
        <f t="shared" si="81"/>
        <v>0</v>
      </c>
      <c r="DB63" s="333">
        <f t="shared" si="81"/>
        <v>0</v>
      </c>
      <c r="DC63" s="333">
        <f t="shared" si="81"/>
        <v>0</v>
      </c>
      <c r="DD63" s="333">
        <f t="shared" si="81"/>
        <v>0</v>
      </c>
      <c r="DE63" s="333">
        <f t="shared" si="81"/>
        <v>0</v>
      </c>
    </row>
    <row r="64" spans="1:250" ht="15.75" thickBot="1" x14ac:dyDescent="0.3">
      <c r="A64" s="318" t="s">
        <v>673</v>
      </c>
      <c r="V64" s="328">
        <f>V59/V4</f>
        <v>0.125</v>
      </c>
      <c r="W64" s="328" t="e">
        <f t="shared" ref="W64:DE64" si="91">W59/W4</f>
        <v>#DIV/0!</v>
      </c>
      <c r="X64" s="328">
        <f t="shared" si="91"/>
        <v>0.6</v>
      </c>
      <c r="Y64" s="328" t="e">
        <f t="shared" si="91"/>
        <v>#DIV/0!</v>
      </c>
      <c r="Z64" s="328">
        <f t="shared" si="91"/>
        <v>0.3</v>
      </c>
      <c r="AA64" s="328">
        <f t="shared" si="91"/>
        <v>0.14285714285714285</v>
      </c>
      <c r="AB64" s="328">
        <f t="shared" si="91"/>
        <v>0.33333333333333331</v>
      </c>
      <c r="AC64" s="328" t="e">
        <f t="shared" si="91"/>
        <v>#DIV/0!</v>
      </c>
      <c r="AD64" s="328">
        <f t="shared" si="91"/>
        <v>0.1111111111111111</v>
      </c>
      <c r="AE64" s="328">
        <f t="shared" si="91"/>
        <v>0.44444444444444442</v>
      </c>
      <c r="AF64" s="328">
        <f t="shared" si="91"/>
        <v>0.53333333333333333</v>
      </c>
      <c r="AG64" s="328">
        <f t="shared" si="91"/>
        <v>0.66666666666666663</v>
      </c>
      <c r="AH64" s="328">
        <f t="shared" si="91"/>
        <v>0.2857142857142857</v>
      </c>
      <c r="AI64" s="328">
        <f t="shared" si="91"/>
        <v>0.13333333333333333</v>
      </c>
      <c r="AJ64" s="328">
        <f t="shared" si="91"/>
        <v>0.25</v>
      </c>
      <c r="AK64" s="328"/>
      <c r="AL64" s="328"/>
      <c r="AM64" s="328"/>
      <c r="AN64" s="328"/>
      <c r="AO64" s="328">
        <f t="shared" ref="AO64" si="92">AO59/AO4</f>
        <v>0.2</v>
      </c>
      <c r="AP64" s="328"/>
      <c r="AQ64" s="328"/>
      <c r="AR64" s="328"/>
      <c r="AS64" s="328">
        <f t="shared" ref="AS64:AT64" si="93">AS59/AS4</f>
        <v>0.5</v>
      </c>
      <c r="AT64" s="328">
        <f t="shared" si="93"/>
        <v>1.1000000000000001</v>
      </c>
      <c r="AU64" s="328">
        <f t="shared" ref="AU64:AV64" si="94">AU59/AU4</f>
        <v>0.4</v>
      </c>
      <c r="AV64" s="328">
        <f t="shared" si="94"/>
        <v>0.1</v>
      </c>
      <c r="AW64" s="328">
        <f t="shared" ref="AW64:AX64" si="95">AW59/AW4</f>
        <v>0.5</v>
      </c>
      <c r="AX64" s="328">
        <f t="shared" si="95"/>
        <v>0.3</v>
      </c>
      <c r="AY64" s="328">
        <f t="shared" ref="AY64:AZ64" si="96">AY59/AY4</f>
        <v>0.5</v>
      </c>
      <c r="AZ64" s="328">
        <f t="shared" si="96"/>
        <v>0.5</v>
      </c>
      <c r="BA64" s="328">
        <f t="shared" ref="BA64:BB64" si="97">BA59/BA4</f>
        <v>0.2</v>
      </c>
      <c r="BB64" s="328">
        <f t="shared" si="97"/>
        <v>0.2</v>
      </c>
      <c r="BC64" s="328">
        <f t="shared" ref="BC64:BD64" si="98">BC59/BC4</f>
        <v>0.2</v>
      </c>
      <c r="BD64" s="328">
        <f t="shared" si="98"/>
        <v>0.7</v>
      </c>
      <c r="BE64" s="328">
        <f t="shared" ref="BE64:BF64" si="99">BE59/BE4</f>
        <v>0.3</v>
      </c>
      <c r="BF64" s="328">
        <f t="shared" si="99"/>
        <v>0.1</v>
      </c>
      <c r="BG64" s="328">
        <f t="shared" ref="BG64:BK64" si="100">BG59/BG4</f>
        <v>0.1</v>
      </c>
      <c r="BH64" s="328">
        <f t="shared" si="100"/>
        <v>0.66666666666666663</v>
      </c>
      <c r="BI64" s="328">
        <f t="shared" si="100"/>
        <v>0</v>
      </c>
      <c r="BJ64" s="328">
        <f t="shared" si="100"/>
        <v>0.625</v>
      </c>
      <c r="BK64" s="328">
        <f t="shared" si="100"/>
        <v>0.3</v>
      </c>
      <c r="BL64" s="328"/>
      <c r="BM64" s="328"/>
      <c r="BN64" s="328"/>
      <c r="BO64" s="328"/>
      <c r="BP64" s="328"/>
      <c r="BQ64" s="333">
        <f t="shared" si="91"/>
        <v>0</v>
      </c>
      <c r="BR64" s="333">
        <f t="shared" si="91"/>
        <v>0</v>
      </c>
      <c r="BS64" s="333">
        <f t="shared" si="91"/>
        <v>0</v>
      </c>
      <c r="BT64" s="333">
        <f t="shared" si="91"/>
        <v>0</v>
      </c>
      <c r="BU64" s="333" t="e">
        <f t="shared" si="91"/>
        <v>#DIV/0!</v>
      </c>
      <c r="BV64" s="333" t="e">
        <f t="shared" si="91"/>
        <v>#DIV/0!</v>
      </c>
      <c r="BW64" s="333">
        <f t="shared" si="91"/>
        <v>0</v>
      </c>
      <c r="BX64" s="333">
        <f t="shared" si="91"/>
        <v>0</v>
      </c>
      <c r="BY64" s="333">
        <f t="shared" si="91"/>
        <v>0</v>
      </c>
      <c r="BZ64" s="333">
        <f t="shared" si="91"/>
        <v>0</v>
      </c>
      <c r="CA64" s="333">
        <f t="shared" si="91"/>
        <v>0</v>
      </c>
      <c r="CB64" s="333">
        <f t="shared" si="91"/>
        <v>0</v>
      </c>
      <c r="CC64" s="333">
        <f t="shared" si="91"/>
        <v>0</v>
      </c>
      <c r="CD64" s="333">
        <f t="shared" si="91"/>
        <v>0</v>
      </c>
      <c r="CE64" s="333">
        <f t="shared" si="91"/>
        <v>0</v>
      </c>
      <c r="CF64" s="333">
        <f t="shared" si="91"/>
        <v>0</v>
      </c>
      <c r="CG64" s="333">
        <f t="shared" si="91"/>
        <v>0</v>
      </c>
      <c r="CH64" s="333">
        <f t="shared" si="91"/>
        <v>0</v>
      </c>
      <c r="CI64" s="333">
        <f t="shared" si="91"/>
        <v>0</v>
      </c>
      <c r="CJ64" s="333">
        <f t="shared" si="91"/>
        <v>0</v>
      </c>
      <c r="CK64" s="333">
        <f t="shared" si="91"/>
        <v>0</v>
      </c>
      <c r="CL64" s="333">
        <f t="shared" si="91"/>
        <v>0</v>
      </c>
      <c r="CM64" s="333">
        <f t="shared" si="91"/>
        <v>0</v>
      </c>
      <c r="CN64" s="333">
        <f t="shared" si="91"/>
        <v>0</v>
      </c>
      <c r="CO64" s="333" t="e">
        <f t="shared" si="91"/>
        <v>#DIV/0!</v>
      </c>
      <c r="CP64" s="333" t="e">
        <f t="shared" si="91"/>
        <v>#DIV/0!</v>
      </c>
      <c r="CQ64" s="333" t="e">
        <f t="shared" si="91"/>
        <v>#DIV/0!</v>
      </c>
      <c r="CR64" s="333" t="e">
        <f t="shared" si="91"/>
        <v>#DIV/0!</v>
      </c>
      <c r="CS64" s="333">
        <f t="shared" si="91"/>
        <v>0</v>
      </c>
      <c r="CT64" s="333">
        <f t="shared" si="91"/>
        <v>0</v>
      </c>
      <c r="CU64" s="333">
        <f t="shared" si="91"/>
        <v>0</v>
      </c>
      <c r="CV64" s="333">
        <f t="shared" si="91"/>
        <v>0</v>
      </c>
      <c r="CW64" s="333">
        <f t="shared" si="91"/>
        <v>0</v>
      </c>
      <c r="CX64" s="333">
        <f t="shared" si="91"/>
        <v>0</v>
      </c>
      <c r="CY64" s="333" t="e">
        <f t="shared" si="91"/>
        <v>#DIV/0!</v>
      </c>
      <c r="CZ64" s="333" t="e">
        <f t="shared" si="91"/>
        <v>#DIV/0!</v>
      </c>
      <c r="DA64" s="333">
        <f t="shared" si="91"/>
        <v>0</v>
      </c>
      <c r="DB64" s="333">
        <f t="shared" si="91"/>
        <v>0</v>
      </c>
      <c r="DC64" s="333">
        <f t="shared" si="91"/>
        <v>0</v>
      </c>
      <c r="DD64" s="333">
        <f t="shared" si="91"/>
        <v>0</v>
      </c>
      <c r="DE64" s="333">
        <f t="shared" si="91"/>
        <v>0</v>
      </c>
    </row>
    <row r="65" spans="1:249" ht="15.75" thickBot="1" x14ac:dyDescent="0.3">
      <c r="A65" s="319" t="s">
        <v>674</v>
      </c>
      <c r="V65" s="328">
        <f>V60/V4</f>
        <v>0.25</v>
      </c>
      <c r="W65" s="328" t="e">
        <f t="shared" ref="W65:DE65" si="101">W60/W4</f>
        <v>#DIV/0!</v>
      </c>
      <c r="X65" s="328">
        <f t="shared" si="101"/>
        <v>0.4</v>
      </c>
      <c r="Y65" s="328" t="e">
        <f t="shared" si="101"/>
        <v>#DIV/0!</v>
      </c>
      <c r="Z65" s="328">
        <f t="shared" si="101"/>
        <v>0.1</v>
      </c>
      <c r="AA65" s="328">
        <f t="shared" si="101"/>
        <v>0.5714285714285714</v>
      </c>
      <c r="AB65" s="328">
        <f t="shared" si="101"/>
        <v>0.44444444444444442</v>
      </c>
      <c r="AC65" s="328" t="e">
        <f t="shared" si="101"/>
        <v>#DIV/0!</v>
      </c>
      <c r="AD65" s="328">
        <f t="shared" si="101"/>
        <v>1.1111111111111112</v>
      </c>
      <c r="AE65" s="328">
        <f t="shared" si="101"/>
        <v>0</v>
      </c>
      <c r="AF65" s="328">
        <f t="shared" si="101"/>
        <v>6.6666666666666666E-2</v>
      </c>
      <c r="AG65" s="328">
        <f t="shared" si="101"/>
        <v>0</v>
      </c>
      <c r="AH65" s="328">
        <f t="shared" si="101"/>
        <v>0.14285714285714285</v>
      </c>
      <c r="AI65" s="328">
        <f t="shared" si="101"/>
        <v>0.46666666666666667</v>
      </c>
      <c r="AJ65" s="328">
        <f t="shared" si="101"/>
        <v>0.33333333333333331</v>
      </c>
      <c r="AK65" s="328"/>
      <c r="AL65" s="328"/>
      <c r="AM65" s="328"/>
      <c r="AN65" s="328"/>
      <c r="AO65" s="328">
        <f t="shared" ref="AO65" si="102">AO60/AO4</f>
        <v>0.3</v>
      </c>
      <c r="AP65" s="328"/>
      <c r="AQ65" s="328"/>
      <c r="AR65" s="328"/>
      <c r="AS65" s="328">
        <f t="shared" ref="AS65:AT65" si="103">AS60/AS4</f>
        <v>0.7</v>
      </c>
      <c r="AT65" s="328">
        <f t="shared" si="103"/>
        <v>0.4</v>
      </c>
      <c r="AU65" s="328">
        <f t="shared" ref="AU65:AV65" si="104">AU60/AU4</f>
        <v>0.3</v>
      </c>
      <c r="AV65" s="328">
        <f t="shared" si="104"/>
        <v>0.3</v>
      </c>
      <c r="AW65" s="328">
        <f t="shared" ref="AW65:AX65" si="105">AW60/AW4</f>
        <v>0.5</v>
      </c>
      <c r="AX65" s="328">
        <f t="shared" si="105"/>
        <v>0.3</v>
      </c>
      <c r="AY65" s="328">
        <f t="shared" ref="AY65:AZ65" si="106">AY60/AY4</f>
        <v>0.6</v>
      </c>
      <c r="AZ65" s="328">
        <f t="shared" si="106"/>
        <v>0.25</v>
      </c>
      <c r="BA65" s="328">
        <f t="shared" ref="BA65:BB65" si="107">BA60/BA4</f>
        <v>0.6</v>
      </c>
      <c r="BB65" s="328">
        <f t="shared" si="107"/>
        <v>0.6</v>
      </c>
      <c r="BC65" s="328">
        <f t="shared" ref="BC65:BD65" si="108">BC60/BC4</f>
        <v>0.3</v>
      </c>
      <c r="BD65" s="328">
        <f t="shared" si="108"/>
        <v>0.1</v>
      </c>
      <c r="BE65" s="328">
        <f t="shared" ref="BE65:BF65" si="109">BE60/BE4</f>
        <v>0.4</v>
      </c>
      <c r="BF65" s="328">
        <f t="shared" si="109"/>
        <v>0.1</v>
      </c>
      <c r="BG65" s="328">
        <f t="shared" ref="BG65:BK65" si="110">BG60/BG4</f>
        <v>0.5</v>
      </c>
      <c r="BH65" s="328">
        <f t="shared" si="110"/>
        <v>0.33333333333333331</v>
      </c>
      <c r="BI65" s="328">
        <f t="shared" si="110"/>
        <v>0.5</v>
      </c>
      <c r="BJ65" s="328">
        <f t="shared" si="110"/>
        <v>0</v>
      </c>
      <c r="BK65" s="328">
        <f t="shared" si="110"/>
        <v>0.1</v>
      </c>
      <c r="BL65" s="328"/>
      <c r="BM65" s="328"/>
      <c r="BN65" s="328"/>
      <c r="BO65" s="328"/>
      <c r="BP65" s="328"/>
      <c r="BQ65" s="333">
        <f t="shared" si="101"/>
        <v>0</v>
      </c>
      <c r="BR65" s="333">
        <f t="shared" si="101"/>
        <v>0</v>
      </c>
      <c r="BS65" s="333">
        <f t="shared" si="101"/>
        <v>0</v>
      </c>
      <c r="BT65" s="333">
        <f t="shared" si="101"/>
        <v>0</v>
      </c>
      <c r="BU65" s="333" t="e">
        <f t="shared" si="101"/>
        <v>#DIV/0!</v>
      </c>
      <c r="BV65" s="333" t="e">
        <f t="shared" si="101"/>
        <v>#DIV/0!</v>
      </c>
      <c r="BW65" s="333">
        <f t="shared" si="101"/>
        <v>0</v>
      </c>
      <c r="BX65" s="333">
        <f t="shared" si="101"/>
        <v>0</v>
      </c>
      <c r="BY65" s="333">
        <f t="shared" si="101"/>
        <v>0</v>
      </c>
      <c r="BZ65" s="333">
        <f t="shared" si="101"/>
        <v>0</v>
      </c>
      <c r="CA65" s="333">
        <f t="shared" si="101"/>
        <v>0</v>
      </c>
      <c r="CB65" s="333">
        <f t="shared" si="101"/>
        <v>0</v>
      </c>
      <c r="CC65" s="333">
        <f t="shared" si="101"/>
        <v>0</v>
      </c>
      <c r="CD65" s="333">
        <f t="shared" si="101"/>
        <v>0</v>
      </c>
      <c r="CE65" s="333">
        <f t="shared" si="101"/>
        <v>0</v>
      </c>
      <c r="CF65" s="333">
        <f t="shared" si="101"/>
        <v>0</v>
      </c>
      <c r="CG65" s="333">
        <f t="shared" si="101"/>
        <v>0</v>
      </c>
      <c r="CH65" s="333">
        <f t="shared" si="101"/>
        <v>0</v>
      </c>
      <c r="CI65" s="333">
        <f t="shared" si="101"/>
        <v>0</v>
      </c>
      <c r="CJ65" s="333">
        <f t="shared" si="101"/>
        <v>0</v>
      </c>
      <c r="CK65" s="333">
        <f t="shared" si="101"/>
        <v>0</v>
      </c>
      <c r="CL65" s="333">
        <f t="shared" si="101"/>
        <v>0</v>
      </c>
      <c r="CM65" s="333">
        <f t="shared" si="101"/>
        <v>0</v>
      </c>
      <c r="CN65" s="333">
        <f t="shared" si="101"/>
        <v>0</v>
      </c>
      <c r="CO65" s="333" t="e">
        <f t="shared" si="101"/>
        <v>#DIV/0!</v>
      </c>
      <c r="CP65" s="333" t="e">
        <f t="shared" si="101"/>
        <v>#DIV/0!</v>
      </c>
      <c r="CQ65" s="333" t="e">
        <f t="shared" si="101"/>
        <v>#DIV/0!</v>
      </c>
      <c r="CR65" s="333" t="e">
        <f t="shared" si="101"/>
        <v>#DIV/0!</v>
      </c>
      <c r="CS65" s="333">
        <f t="shared" si="101"/>
        <v>0</v>
      </c>
      <c r="CT65" s="333">
        <f t="shared" si="101"/>
        <v>0</v>
      </c>
      <c r="CU65" s="333">
        <f t="shared" si="101"/>
        <v>0</v>
      </c>
      <c r="CV65" s="333">
        <f t="shared" si="101"/>
        <v>0</v>
      </c>
      <c r="CW65" s="333">
        <f t="shared" si="101"/>
        <v>0</v>
      </c>
      <c r="CX65" s="333">
        <f t="shared" si="101"/>
        <v>0</v>
      </c>
      <c r="CY65" s="333" t="e">
        <f t="shared" si="101"/>
        <v>#DIV/0!</v>
      </c>
      <c r="CZ65" s="333" t="e">
        <f t="shared" si="101"/>
        <v>#DIV/0!</v>
      </c>
      <c r="DA65" s="333">
        <f t="shared" si="101"/>
        <v>0</v>
      </c>
      <c r="DB65" s="333">
        <f t="shared" si="101"/>
        <v>0</v>
      </c>
      <c r="DC65" s="333">
        <f t="shared" si="101"/>
        <v>0</v>
      </c>
      <c r="DD65" s="333">
        <f t="shared" si="101"/>
        <v>0</v>
      </c>
      <c r="DE65" s="333">
        <f t="shared" si="101"/>
        <v>0</v>
      </c>
    </row>
    <row r="66" spans="1:249" s="112" customFormat="1" ht="15.75" thickBot="1" x14ac:dyDescent="0.3">
      <c r="A66" s="320" t="s">
        <v>675</v>
      </c>
      <c r="V66" s="330">
        <f>V61/V4</f>
        <v>0</v>
      </c>
      <c r="W66" s="330" t="e">
        <f t="shared" ref="W66:DE66" si="111">W61/W4</f>
        <v>#DIV/0!</v>
      </c>
      <c r="X66" s="330">
        <f t="shared" si="111"/>
        <v>0</v>
      </c>
      <c r="Y66" s="330" t="e">
        <f t="shared" si="111"/>
        <v>#DIV/0!</v>
      </c>
      <c r="Z66" s="330">
        <f t="shared" si="111"/>
        <v>0.3</v>
      </c>
      <c r="AA66" s="330">
        <f t="shared" si="111"/>
        <v>7.1428571428571425E-2</v>
      </c>
      <c r="AB66" s="330">
        <f t="shared" si="111"/>
        <v>0</v>
      </c>
      <c r="AC66" s="330" t="e">
        <f t="shared" si="111"/>
        <v>#DIV/0!</v>
      </c>
      <c r="AD66" s="330">
        <f t="shared" si="111"/>
        <v>0</v>
      </c>
      <c r="AE66" s="330">
        <f t="shared" si="111"/>
        <v>0.22222222222222221</v>
      </c>
      <c r="AF66" s="330">
        <f t="shared" si="111"/>
        <v>0</v>
      </c>
      <c r="AG66" s="330">
        <f t="shared" si="111"/>
        <v>0</v>
      </c>
      <c r="AH66" s="330">
        <f t="shared" si="111"/>
        <v>0.21428571428571427</v>
      </c>
      <c r="AI66" s="330">
        <f t="shared" si="111"/>
        <v>0</v>
      </c>
      <c r="AJ66" s="330">
        <f t="shared" si="111"/>
        <v>0</v>
      </c>
      <c r="AK66" s="330"/>
      <c r="AL66" s="330"/>
      <c r="AM66" s="330"/>
      <c r="AN66" s="330"/>
      <c r="AO66" s="330">
        <f t="shared" ref="AO66" si="112">AO61/AO4</f>
        <v>0</v>
      </c>
      <c r="AP66" s="330"/>
      <c r="AQ66" s="330"/>
      <c r="AR66" s="330"/>
      <c r="AS66" s="330">
        <f t="shared" ref="AS66:AT66" si="113">AS61/AS4</f>
        <v>0</v>
      </c>
      <c r="AT66" s="330">
        <f t="shared" si="113"/>
        <v>0</v>
      </c>
      <c r="AU66" s="330">
        <f t="shared" ref="AU66:AV66" si="114">AU61/AU4</f>
        <v>0</v>
      </c>
      <c r="AV66" s="330">
        <f t="shared" si="114"/>
        <v>0.1</v>
      </c>
      <c r="AW66" s="330">
        <f t="shared" ref="AW66:AX66" si="115">AW61/AW4</f>
        <v>0</v>
      </c>
      <c r="AX66" s="330">
        <f t="shared" si="115"/>
        <v>0.4</v>
      </c>
      <c r="AY66" s="330">
        <f t="shared" ref="AY66:AZ66" si="116">AY61/AY4</f>
        <v>0</v>
      </c>
      <c r="AZ66" s="330">
        <f t="shared" si="116"/>
        <v>0</v>
      </c>
      <c r="BA66" s="330">
        <f t="shared" ref="BA66:BB66" si="117">BA61/BA4</f>
        <v>0.1</v>
      </c>
      <c r="BB66" s="330">
        <f t="shared" si="117"/>
        <v>0</v>
      </c>
      <c r="BC66" s="330">
        <f t="shared" ref="BC66:BD66" si="118">BC61/BC4</f>
        <v>0</v>
      </c>
      <c r="BD66" s="330">
        <f t="shared" si="118"/>
        <v>0.1</v>
      </c>
      <c r="BE66" s="330">
        <f t="shared" ref="BE66:BF66" si="119">BE61/BE4</f>
        <v>0</v>
      </c>
      <c r="BF66" s="330">
        <f t="shared" si="119"/>
        <v>0.1</v>
      </c>
      <c r="BG66" s="330">
        <f t="shared" ref="BG66:BK66" si="120">BG61/BG4</f>
        <v>0.2</v>
      </c>
      <c r="BH66" s="330">
        <f t="shared" si="120"/>
        <v>0.16666666666666666</v>
      </c>
      <c r="BI66" s="330">
        <f t="shared" si="120"/>
        <v>0</v>
      </c>
      <c r="BJ66" s="330">
        <f t="shared" si="120"/>
        <v>0</v>
      </c>
      <c r="BK66" s="330">
        <f t="shared" si="120"/>
        <v>0</v>
      </c>
      <c r="BL66" s="330"/>
      <c r="BM66" s="330"/>
      <c r="BN66" s="330"/>
      <c r="BO66" s="330"/>
      <c r="BP66" s="330"/>
      <c r="BQ66" s="333">
        <f t="shared" si="111"/>
        <v>0</v>
      </c>
      <c r="BR66" s="333">
        <f t="shared" si="111"/>
        <v>0</v>
      </c>
      <c r="BS66" s="333">
        <f t="shared" si="111"/>
        <v>0</v>
      </c>
      <c r="BT66" s="333">
        <f t="shared" si="111"/>
        <v>0</v>
      </c>
      <c r="BU66" s="333" t="e">
        <f t="shared" si="111"/>
        <v>#DIV/0!</v>
      </c>
      <c r="BV66" s="333" t="e">
        <f t="shared" si="111"/>
        <v>#DIV/0!</v>
      </c>
      <c r="BW66" s="333">
        <f t="shared" si="111"/>
        <v>0</v>
      </c>
      <c r="BX66" s="333">
        <f t="shared" si="111"/>
        <v>0</v>
      </c>
      <c r="BY66" s="333">
        <f t="shared" si="111"/>
        <v>0</v>
      </c>
      <c r="BZ66" s="333">
        <f t="shared" si="111"/>
        <v>0</v>
      </c>
      <c r="CA66" s="333">
        <f t="shared" si="111"/>
        <v>0</v>
      </c>
      <c r="CB66" s="333">
        <f t="shared" si="111"/>
        <v>0</v>
      </c>
      <c r="CC66" s="333">
        <f t="shared" si="111"/>
        <v>0</v>
      </c>
      <c r="CD66" s="333">
        <f t="shared" si="111"/>
        <v>0</v>
      </c>
      <c r="CE66" s="333">
        <f t="shared" si="111"/>
        <v>0</v>
      </c>
      <c r="CF66" s="333">
        <f t="shared" si="111"/>
        <v>0</v>
      </c>
      <c r="CG66" s="333">
        <f t="shared" si="111"/>
        <v>0</v>
      </c>
      <c r="CH66" s="333">
        <f t="shared" si="111"/>
        <v>0</v>
      </c>
      <c r="CI66" s="333">
        <f t="shared" si="111"/>
        <v>0</v>
      </c>
      <c r="CJ66" s="333">
        <f t="shared" si="111"/>
        <v>0</v>
      </c>
      <c r="CK66" s="333">
        <f t="shared" si="111"/>
        <v>0</v>
      </c>
      <c r="CL66" s="333">
        <f t="shared" si="111"/>
        <v>0</v>
      </c>
      <c r="CM66" s="333">
        <f t="shared" si="111"/>
        <v>0</v>
      </c>
      <c r="CN66" s="333">
        <f t="shared" si="111"/>
        <v>0</v>
      </c>
      <c r="CO66" s="333" t="e">
        <f t="shared" si="111"/>
        <v>#DIV/0!</v>
      </c>
      <c r="CP66" s="333" t="e">
        <f t="shared" si="111"/>
        <v>#DIV/0!</v>
      </c>
      <c r="CQ66" s="333" t="e">
        <f t="shared" si="111"/>
        <v>#DIV/0!</v>
      </c>
      <c r="CR66" s="333" t="e">
        <f t="shared" si="111"/>
        <v>#DIV/0!</v>
      </c>
      <c r="CS66" s="333">
        <f t="shared" si="111"/>
        <v>0</v>
      </c>
      <c r="CT66" s="333">
        <f t="shared" si="111"/>
        <v>0</v>
      </c>
      <c r="CU66" s="333">
        <f t="shared" si="111"/>
        <v>0</v>
      </c>
      <c r="CV66" s="333">
        <f t="shared" si="111"/>
        <v>0</v>
      </c>
      <c r="CW66" s="333">
        <f t="shared" si="111"/>
        <v>0</v>
      </c>
      <c r="CX66" s="333">
        <f t="shared" si="111"/>
        <v>0</v>
      </c>
      <c r="CY66" s="333" t="e">
        <f t="shared" si="111"/>
        <v>#DIV/0!</v>
      </c>
      <c r="CZ66" s="333" t="e">
        <f t="shared" si="111"/>
        <v>#DIV/0!</v>
      </c>
      <c r="DA66" s="333">
        <f t="shared" si="111"/>
        <v>0</v>
      </c>
      <c r="DB66" s="333">
        <f t="shared" si="111"/>
        <v>0</v>
      </c>
      <c r="DC66" s="333">
        <f t="shared" si="111"/>
        <v>0</v>
      </c>
      <c r="DD66" s="333">
        <f t="shared" si="111"/>
        <v>0</v>
      </c>
      <c r="DE66" s="333">
        <f t="shared" si="111"/>
        <v>0</v>
      </c>
    </row>
    <row r="69" spans="1:249" ht="15.75" x14ac:dyDescent="0.25">
      <c r="A69" s="65" t="s">
        <v>1183</v>
      </c>
      <c r="C69" s="528">
        <f>C3</f>
        <v>43466</v>
      </c>
      <c r="D69" s="528">
        <f t="shared" ref="D69:CB69" si="121">D3</f>
        <v>43497</v>
      </c>
      <c r="E69" s="528">
        <f t="shared" si="121"/>
        <v>43525</v>
      </c>
      <c r="F69" s="528">
        <f t="shared" si="121"/>
        <v>43556</v>
      </c>
      <c r="G69" s="528">
        <f t="shared" si="121"/>
        <v>43586</v>
      </c>
      <c r="H69" s="528">
        <f t="shared" si="121"/>
        <v>43617</v>
      </c>
      <c r="I69" s="528">
        <f t="shared" si="121"/>
        <v>43647</v>
      </c>
      <c r="J69" s="528">
        <f t="shared" si="121"/>
        <v>43678</v>
      </c>
      <c r="K69" s="528">
        <f t="shared" si="121"/>
        <v>43709</v>
      </c>
      <c r="L69" s="528">
        <f t="shared" si="121"/>
        <v>43739</v>
      </c>
      <c r="M69" s="528">
        <f t="shared" si="121"/>
        <v>43770</v>
      </c>
      <c r="N69" s="528">
        <f t="shared" si="121"/>
        <v>43800</v>
      </c>
      <c r="O69" s="528"/>
      <c r="P69" s="528" t="str">
        <f t="shared" si="121"/>
        <v>Sem1</v>
      </c>
      <c r="Q69" s="528" t="str">
        <f t="shared" si="121"/>
        <v>Sem2</v>
      </c>
      <c r="R69" s="528" t="str">
        <f t="shared" si="121"/>
        <v>Sem3</v>
      </c>
      <c r="S69" s="528" t="str">
        <f t="shared" si="121"/>
        <v>Sem4</v>
      </c>
      <c r="T69" s="528" t="str">
        <f t="shared" si="121"/>
        <v>Sem5</v>
      </c>
      <c r="U69" s="528" t="str">
        <f t="shared" si="121"/>
        <v>Sem6</v>
      </c>
      <c r="V69" s="528" t="str">
        <f t="shared" si="121"/>
        <v>Sem7</v>
      </c>
      <c r="W69" s="528" t="str">
        <f t="shared" si="121"/>
        <v>Sem8</v>
      </c>
      <c r="X69" s="528" t="str">
        <f t="shared" si="121"/>
        <v>Sem9</v>
      </c>
      <c r="Y69" s="528" t="str">
        <f t="shared" si="121"/>
        <v>Sem10</v>
      </c>
      <c r="Z69" s="528" t="str">
        <f t="shared" si="121"/>
        <v>Sem11</v>
      </c>
      <c r="AA69" s="528" t="str">
        <f t="shared" si="121"/>
        <v>Sem12</v>
      </c>
      <c r="AB69" s="528" t="str">
        <f t="shared" si="121"/>
        <v>Sem13</v>
      </c>
      <c r="AC69" s="528" t="str">
        <f t="shared" si="121"/>
        <v>Sem14</v>
      </c>
      <c r="AD69" s="528" t="str">
        <f t="shared" si="121"/>
        <v>Sem15</v>
      </c>
      <c r="AE69" s="528" t="str">
        <f t="shared" si="121"/>
        <v>Sem16</v>
      </c>
      <c r="AF69" s="528" t="str">
        <f t="shared" si="121"/>
        <v>Sem17</v>
      </c>
      <c r="AG69" s="528" t="str">
        <f t="shared" si="121"/>
        <v>Sem18</v>
      </c>
      <c r="AH69" s="528" t="str">
        <f t="shared" si="121"/>
        <v>Sem19</v>
      </c>
      <c r="AI69" s="528" t="str">
        <f t="shared" si="121"/>
        <v>Sem20</v>
      </c>
      <c r="AJ69" s="528" t="str">
        <f t="shared" si="121"/>
        <v>Sem21</v>
      </c>
      <c r="AK69" s="528" t="str">
        <f t="shared" si="121"/>
        <v>Sem22</v>
      </c>
      <c r="AL69" s="528" t="str">
        <f t="shared" si="121"/>
        <v>Sem23</v>
      </c>
      <c r="AM69" s="528" t="str">
        <f t="shared" si="121"/>
        <v>Sem24</v>
      </c>
      <c r="AN69" s="528" t="str">
        <f t="shared" si="121"/>
        <v>Sem25</v>
      </c>
      <c r="AO69" s="528" t="str">
        <f t="shared" si="121"/>
        <v>Sem26</v>
      </c>
      <c r="AP69" s="528" t="str">
        <f t="shared" si="121"/>
        <v>Sem27</v>
      </c>
      <c r="AQ69" s="528" t="str">
        <f t="shared" si="121"/>
        <v>Sem28</v>
      </c>
      <c r="AR69" s="528" t="str">
        <f t="shared" si="121"/>
        <v>Sem29</v>
      </c>
      <c r="AS69" s="528" t="str">
        <f t="shared" si="121"/>
        <v>Sem30</v>
      </c>
      <c r="AT69" s="528" t="str">
        <f t="shared" si="121"/>
        <v>Sem31</v>
      </c>
      <c r="AU69" s="528" t="str">
        <f t="shared" si="121"/>
        <v>Sem32</v>
      </c>
      <c r="AV69" s="528" t="str">
        <f t="shared" si="121"/>
        <v>Sem33</v>
      </c>
      <c r="AW69" s="528" t="str">
        <f t="shared" si="121"/>
        <v>Sem34</v>
      </c>
      <c r="AX69" s="528" t="str">
        <f t="shared" si="121"/>
        <v>Sem35</v>
      </c>
      <c r="AY69" s="528" t="str">
        <f t="shared" si="121"/>
        <v>Sem36</v>
      </c>
      <c r="AZ69" s="528" t="str">
        <f t="shared" si="121"/>
        <v>Sem37</v>
      </c>
      <c r="BA69" s="528" t="str">
        <f t="shared" si="121"/>
        <v>Sem38</v>
      </c>
      <c r="BB69" s="528" t="str">
        <f t="shared" si="121"/>
        <v>Sem39</v>
      </c>
      <c r="BC69" s="528" t="str">
        <f t="shared" si="121"/>
        <v>Sem40</v>
      </c>
      <c r="BD69" s="528" t="str">
        <f t="shared" si="121"/>
        <v>Sem41</v>
      </c>
      <c r="BE69" s="528" t="str">
        <f t="shared" si="121"/>
        <v>Sem42</v>
      </c>
      <c r="BF69" s="528" t="str">
        <f t="shared" si="121"/>
        <v>Sem43</v>
      </c>
      <c r="BG69" s="528" t="str">
        <f t="shared" si="121"/>
        <v>Sem44</v>
      </c>
      <c r="BH69" s="528" t="str">
        <f t="shared" si="121"/>
        <v>Sem45</v>
      </c>
      <c r="BI69" s="528" t="str">
        <f t="shared" si="121"/>
        <v>Sem46</v>
      </c>
      <c r="BJ69" s="528" t="str">
        <f t="shared" si="121"/>
        <v>Sem47</v>
      </c>
      <c r="BK69" s="528" t="str">
        <f t="shared" si="121"/>
        <v>Sem48</v>
      </c>
      <c r="BL69" s="528" t="str">
        <f t="shared" si="121"/>
        <v>Sem49</v>
      </c>
      <c r="BM69" s="528" t="str">
        <f t="shared" si="121"/>
        <v>Sem50</v>
      </c>
      <c r="BN69" s="528" t="str">
        <f t="shared" si="121"/>
        <v>Sem51</v>
      </c>
      <c r="BO69" s="528" t="str">
        <f t="shared" si="121"/>
        <v>Sem52</v>
      </c>
      <c r="BP69" s="528"/>
      <c r="BQ69" s="19">
        <f t="shared" si="121"/>
        <v>43507</v>
      </c>
      <c r="BR69" s="19">
        <f t="shared" si="121"/>
        <v>43508</v>
      </c>
      <c r="BS69" s="19">
        <f t="shared" si="121"/>
        <v>43509</v>
      </c>
      <c r="BT69" s="19">
        <f t="shared" si="121"/>
        <v>43510</v>
      </c>
      <c r="BU69" s="19">
        <f t="shared" si="121"/>
        <v>43511</v>
      </c>
      <c r="BV69" s="19"/>
      <c r="BW69" s="19">
        <f t="shared" si="121"/>
        <v>43521</v>
      </c>
      <c r="BX69" s="19">
        <f t="shared" si="121"/>
        <v>43522</v>
      </c>
      <c r="BY69" s="19">
        <f t="shared" si="121"/>
        <v>43523</v>
      </c>
      <c r="BZ69" s="19">
        <f t="shared" si="121"/>
        <v>43524</v>
      </c>
      <c r="CA69" s="19">
        <f t="shared" si="121"/>
        <v>43525</v>
      </c>
      <c r="CB69" s="19">
        <f t="shared" si="121"/>
        <v>43535</v>
      </c>
      <c r="CC69" s="19">
        <f t="shared" ref="CC69:EN69" si="122">CC3</f>
        <v>43536</v>
      </c>
      <c r="CD69" s="19">
        <f t="shared" si="122"/>
        <v>43537</v>
      </c>
      <c r="CE69" s="19">
        <f t="shared" si="122"/>
        <v>43538</v>
      </c>
      <c r="CF69" s="19">
        <f t="shared" si="122"/>
        <v>43539</v>
      </c>
      <c r="CG69" s="19">
        <f t="shared" si="122"/>
        <v>43542</v>
      </c>
      <c r="CH69" s="19">
        <f t="shared" si="122"/>
        <v>43543</v>
      </c>
      <c r="CI69" s="19">
        <f t="shared" si="122"/>
        <v>43544</v>
      </c>
      <c r="CJ69" s="19">
        <f t="shared" si="122"/>
        <v>43545</v>
      </c>
      <c r="CK69" s="19">
        <f t="shared" si="122"/>
        <v>43546</v>
      </c>
      <c r="CL69" s="19">
        <f t="shared" si="122"/>
        <v>43549</v>
      </c>
      <c r="CM69" s="19">
        <f t="shared" si="122"/>
        <v>43550</v>
      </c>
      <c r="CN69" s="19">
        <f t="shared" si="122"/>
        <v>43551</v>
      </c>
      <c r="CO69" s="19">
        <f t="shared" si="122"/>
        <v>43552</v>
      </c>
      <c r="CP69" s="19">
        <f t="shared" si="122"/>
        <v>43553</v>
      </c>
      <c r="CQ69" s="19">
        <f t="shared" si="122"/>
        <v>43563</v>
      </c>
      <c r="CR69" s="19">
        <f t="shared" si="122"/>
        <v>43564</v>
      </c>
      <c r="CS69" s="19">
        <f t="shared" si="122"/>
        <v>43565</v>
      </c>
      <c r="CT69" s="19">
        <f t="shared" si="122"/>
        <v>43566</v>
      </c>
      <c r="CU69" s="19">
        <f t="shared" si="122"/>
        <v>43567</v>
      </c>
      <c r="CV69" s="19">
        <f t="shared" si="122"/>
        <v>43570</v>
      </c>
      <c r="CW69" s="19">
        <f t="shared" si="122"/>
        <v>43571</v>
      </c>
      <c r="CX69" s="19">
        <f t="shared" si="122"/>
        <v>43572</v>
      </c>
      <c r="CY69" s="19">
        <f t="shared" si="122"/>
        <v>43573</v>
      </c>
      <c r="CZ69" s="19">
        <f t="shared" si="122"/>
        <v>43574</v>
      </c>
      <c r="DA69" s="19">
        <f t="shared" si="122"/>
        <v>43577</v>
      </c>
      <c r="DB69" s="19">
        <f t="shared" si="122"/>
        <v>43578</v>
      </c>
      <c r="DC69" s="19">
        <f t="shared" si="122"/>
        <v>43579</v>
      </c>
      <c r="DD69" s="19">
        <f t="shared" si="122"/>
        <v>43580</v>
      </c>
      <c r="DE69" s="19">
        <f t="shared" si="122"/>
        <v>43581</v>
      </c>
      <c r="DF69" s="19">
        <f t="shared" si="122"/>
        <v>43584</v>
      </c>
      <c r="DG69" s="19">
        <f t="shared" si="122"/>
        <v>43585</v>
      </c>
      <c r="DH69" s="19">
        <f t="shared" si="122"/>
        <v>43586</v>
      </c>
      <c r="DI69" s="19">
        <f t="shared" si="122"/>
        <v>43587</v>
      </c>
      <c r="DJ69" s="19">
        <f t="shared" si="122"/>
        <v>43588</v>
      </c>
      <c r="DK69" s="19">
        <f t="shared" si="122"/>
        <v>43591</v>
      </c>
      <c r="DL69" s="19">
        <f t="shared" si="122"/>
        <v>43592</v>
      </c>
      <c r="DM69" s="19">
        <f t="shared" si="122"/>
        <v>43593</v>
      </c>
      <c r="DN69" s="19">
        <f t="shared" si="122"/>
        <v>43594</v>
      </c>
      <c r="DO69" s="19">
        <f t="shared" si="122"/>
        <v>43595</v>
      </c>
      <c r="DP69" s="19">
        <f t="shared" si="122"/>
        <v>43598</v>
      </c>
      <c r="DQ69" s="19">
        <f t="shared" si="122"/>
        <v>43599</v>
      </c>
      <c r="DR69" s="19">
        <f t="shared" si="122"/>
        <v>43600</v>
      </c>
      <c r="DS69" s="19">
        <f t="shared" si="122"/>
        <v>43601</v>
      </c>
      <c r="DT69" s="19">
        <f t="shared" si="122"/>
        <v>43602</v>
      </c>
      <c r="DU69" s="19">
        <f t="shared" si="122"/>
        <v>43605</v>
      </c>
      <c r="DV69" s="19">
        <f t="shared" si="122"/>
        <v>43606</v>
      </c>
      <c r="DW69" s="19">
        <f t="shared" si="122"/>
        <v>43607</v>
      </c>
      <c r="DX69" s="19">
        <f t="shared" si="122"/>
        <v>43608</v>
      </c>
      <c r="DY69" s="19">
        <f t="shared" si="122"/>
        <v>43609</v>
      </c>
      <c r="DZ69" s="19">
        <f t="shared" si="122"/>
        <v>43640</v>
      </c>
      <c r="EA69" s="19">
        <f t="shared" si="122"/>
        <v>43641</v>
      </c>
      <c r="EB69" s="19">
        <f t="shared" si="122"/>
        <v>43642</v>
      </c>
      <c r="EC69" s="19">
        <f t="shared" si="122"/>
        <v>43643</v>
      </c>
      <c r="ED69" s="19">
        <f t="shared" si="122"/>
        <v>43644</v>
      </c>
      <c r="EE69" s="19">
        <f t="shared" si="122"/>
        <v>43668</v>
      </c>
      <c r="EF69" s="19">
        <f t="shared" si="122"/>
        <v>43669</v>
      </c>
      <c r="EG69" s="19">
        <f t="shared" si="122"/>
        <v>43670</v>
      </c>
      <c r="EH69" s="19">
        <f t="shared" si="122"/>
        <v>43671</v>
      </c>
      <c r="EI69" s="19">
        <f t="shared" si="122"/>
        <v>43672</v>
      </c>
      <c r="EJ69" s="19">
        <f t="shared" si="122"/>
        <v>43675</v>
      </c>
      <c r="EK69" s="19">
        <f t="shared" si="122"/>
        <v>43676</v>
      </c>
      <c r="EL69" s="19">
        <f t="shared" si="122"/>
        <v>43677</v>
      </c>
      <c r="EM69" s="19">
        <f t="shared" si="122"/>
        <v>43678</v>
      </c>
      <c r="EN69" s="19">
        <f t="shared" si="122"/>
        <v>43679</v>
      </c>
      <c r="EO69" s="19">
        <f t="shared" ref="EO69:FM69" si="123">EO3</f>
        <v>43682</v>
      </c>
      <c r="EP69" s="19">
        <f t="shared" si="123"/>
        <v>43683</v>
      </c>
      <c r="EQ69" s="19">
        <f t="shared" si="123"/>
        <v>43684</v>
      </c>
      <c r="ER69" s="19">
        <f t="shared" si="123"/>
        <v>43685</v>
      </c>
      <c r="ES69" s="19">
        <f t="shared" si="123"/>
        <v>43686</v>
      </c>
      <c r="ET69" s="19">
        <f t="shared" si="123"/>
        <v>43689</v>
      </c>
      <c r="EU69" s="19">
        <f t="shared" si="123"/>
        <v>43690</v>
      </c>
      <c r="EV69" s="19">
        <f t="shared" si="123"/>
        <v>43691</v>
      </c>
      <c r="EW69" s="19">
        <f t="shared" si="123"/>
        <v>43692</v>
      </c>
      <c r="EX69" s="19">
        <f t="shared" si="123"/>
        <v>43693</v>
      </c>
      <c r="EY69" s="19">
        <f t="shared" si="123"/>
        <v>43696</v>
      </c>
      <c r="EZ69" s="19">
        <f t="shared" si="123"/>
        <v>43697</v>
      </c>
      <c r="FA69" s="19">
        <f t="shared" si="123"/>
        <v>43698</v>
      </c>
      <c r="FB69" s="19">
        <f t="shared" si="123"/>
        <v>43699</v>
      </c>
      <c r="FC69" s="19">
        <f t="shared" si="123"/>
        <v>43700</v>
      </c>
      <c r="FD69" s="19">
        <f t="shared" si="123"/>
        <v>43703</v>
      </c>
      <c r="FE69" s="19">
        <f t="shared" si="123"/>
        <v>43704</v>
      </c>
      <c r="FF69" s="19">
        <f t="shared" si="123"/>
        <v>43705</v>
      </c>
      <c r="FG69" s="19">
        <f t="shared" si="123"/>
        <v>43706</v>
      </c>
      <c r="FH69" s="19">
        <f t="shared" si="123"/>
        <v>43707</v>
      </c>
      <c r="FI69" s="19">
        <f t="shared" si="123"/>
        <v>43710</v>
      </c>
      <c r="FJ69" s="19">
        <f t="shared" si="123"/>
        <v>43711</v>
      </c>
      <c r="FK69" s="19">
        <f t="shared" si="123"/>
        <v>43712</v>
      </c>
      <c r="FL69" s="19">
        <f t="shared" si="123"/>
        <v>43713</v>
      </c>
      <c r="FM69" s="19">
        <f t="shared" si="123"/>
        <v>43714</v>
      </c>
      <c r="FN69" s="19">
        <f t="shared" ref="FN69:FR69" si="124">FN3</f>
        <v>43717</v>
      </c>
      <c r="FO69" s="19">
        <f t="shared" si="124"/>
        <v>43718</v>
      </c>
      <c r="FP69" s="19">
        <f t="shared" si="124"/>
        <v>43719</v>
      </c>
      <c r="FQ69" s="19">
        <f t="shared" si="124"/>
        <v>43720</v>
      </c>
      <c r="FR69" s="19">
        <f t="shared" si="124"/>
        <v>43721</v>
      </c>
    </row>
    <row r="70" spans="1:249" x14ac:dyDescent="0.25">
      <c r="A70" s="526" t="s">
        <v>1084</v>
      </c>
      <c r="C70" s="65">
        <v>0</v>
      </c>
      <c r="D70" s="333">
        <f t="shared" ref="D70:BO70" si="125">IF(D6&lt;=D16,D6,"")</f>
        <v>1.8333333333333333</v>
      </c>
      <c r="E70" s="333">
        <f t="shared" si="125"/>
        <v>1.4545454545454546</v>
      </c>
      <c r="F70" s="333">
        <f t="shared" si="125"/>
        <v>1.2121212121212122</v>
      </c>
      <c r="G70" s="333">
        <f t="shared" si="125"/>
        <v>1.0454545454545454</v>
      </c>
      <c r="H70" s="333">
        <f t="shared" si="125"/>
        <v>1.3</v>
      </c>
      <c r="I70" s="333" t="str">
        <f t="shared" si="125"/>
        <v/>
      </c>
      <c r="J70" s="333">
        <f t="shared" si="125"/>
        <v>1.625</v>
      </c>
      <c r="K70" s="333" t="str">
        <f t="shared" si="125"/>
        <v/>
      </c>
      <c r="L70" s="333">
        <f t="shared" si="125"/>
        <v>1.3</v>
      </c>
      <c r="M70" s="333">
        <f t="shared" si="125"/>
        <v>1.4285714285714286</v>
      </c>
      <c r="N70" s="333">
        <f t="shared" si="125"/>
        <v>1.1666666666666667</v>
      </c>
      <c r="O70" s="333">
        <f t="shared" si="125"/>
        <v>0</v>
      </c>
      <c r="P70" s="333">
        <f t="shared" si="125"/>
        <v>0</v>
      </c>
      <c r="Q70" s="333">
        <f t="shared" si="125"/>
        <v>0</v>
      </c>
      <c r="R70" s="333">
        <f t="shared" si="125"/>
        <v>0</v>
      </c>
      <c r="S70" s="333">
        <f t="shared" si="125"/>
        <v>0</v>
      </c>
      <c r="T70" s="333">
        <f t="shared" si="125"/>
        <v>0</v>
      </c>
      <c r="U70" s="333">
        <f t="shared" si="125"/>
        <v>0</v>
      </c>
      <c r="V70" s="333">
        <f t="shared" si="125"/>
        <v>1.125</v>
      </c>
      <c r="W70" s="333">
        <f t="shared" si="125"/>
        <v>0</v>
      </c>
      <c r="X70" s="333" t="str">
        <f t="shared" si="125"/>
        <v/>
      </c>
      <c r="Y70" s="333">
        <f t="shared" si="125"/>
        <v>0</v>
      </c>
      <c r="Z70" s="333">
        <f t="shared" si="125"/>
        <v>1.5</v>
      </c>
      <c r="AA70" s="333">
        <f t="shared" si="125"/>
        <v>1.4285714285714286</v>
      </c>
      <c r="AB70" s="333">
        <f t="shared" si="125"/>
        <v>1.4444444444444444</v>
      </c>
      <c r="AC70" s="333">
        <f t="shared" si="125"/>
        <v>0</v>
      </c>
      <c r="AD70" s="333">
        <f t="shared" si="125"/>
        <v>1.4444444444444444</v>
      </c>
      <c r="AE70" s="333">
        <f t="shared" si="125"/>
        <v>1.3333333333333333</v>
      </c>
      <c r="AF70" s="333">
        <f t="shared" si="125"/>
        <v>1</v>
      </c>
      <c r="AG70" s="333">
        <f t="shared" si="125"/>
        <v>1</v>
      </c>
      <c r="AH70" s="333">
        <f t="shared" si="125"/>
        <v>1.0714285714285714</v>
      </c>
      <c r="AI70" s="333">
        <f t="shared" si="125"/>
        <v>1.0666666666666667</v>
      </c>
      <c r="AJ70" s="333">
        <f t="shared" si="125"/>
        <v>1</v>
      </c>
      <c r="AK70" s="333">
        <f t="shared" si="125"/>
        <v>0</v>
      </c>
      <c r="AL70" s="333">
        <f t="shared" si="125"/>
        <v>0</v>
      </c>
      <c r="AM70" s="333">
        <f t="shared" si="125"/>
        <v>0</v>
      </c>
      <c r="AN70" s="333">
        <f t="shared" si="125"/>
        <v>0</v>
      </c>
      <c r="AO70" s="333">
        <f t="shared" si="125"/>
        <v>1.3</v>
      </c>
      <c r="AP70" s="333">
        <f t="shared" si="125"/>
        <v>0</v>
      </c>
      <c r="AQ70" s="333">
        <f t="shared" si="125"/>
        <v>0</v>
      </c>
      <c r="AR70" s="333">
        <f t="shared" si="125"/>
        <v>0</v>
      </c>
      <c r="AS70" s="333" t="str">
        <f t="shared" si="125"/>
        <v/>
      </c>
      <c r="AT70" s="333" t="str">
        <f t="shared" si="125"/>
        <v/>
      </c>
      <c r="AU70" s="333">
        <f t="shared" si="125"/>
        <v>1.1000000000000001</v>
      </c>
      <c r="AV70" s="333">
        <f t="shared" si="125"/>
        <v>1.7</v>
      </c>
      <c r="AW70" s="333" t="str">
        <f t="shared" si="125"/>
        <v/>
      </c>
      <c r="AX70" s="333">
        <f t="shared" si="125"/>
        <v>1.7</v>
      </c>
      <c r="AY70" s="333" t="str">
        <f t="shared" si="125"/>
        <v/>
      </c>
      <c r="AZ70" s="333">
        <f t="shared" si="125"/>
        <v>1.5</v>
      </c>
      <c r="BA70" s="333">
        <f t="shared" si="125"/>
        <v>1.4</v>
      </c>
      <c r="BB70" s="333">
        <f t="shared" si="125"/>
        <v>1.6</v>
      </c>
      <c r="BC70" s="333">
        <f t="shared" si="125"/>
        <v>0.7</v>
      </c>
      <c r="BD70" s="333" t="str">
        <f t="shared" si="125"/>
        <v/>
      </c>
      <c r="BE70" s="333">
        <f t="shared" si="125"/>
        <v>1.2</v>
      </c>
      <c r="BF70" s="333">
        <f t="shared" si="125"/>
        <v>1.2</v>
      </c>
      <c r="BG70" s="333">
        <f t="shared" si="125"/>
        <v>1.6</v>
      </c>
      <c r="BH70" s="333" t="str">
        <f t="shared" si="125"/>
        <v/>
      </c>
      <c r="BI70" s="333">
        <f t="shared" si="125"/>
        <v>1.25</v>
      </c>
      <c r="BJ70" s="333">
        <f t="shared" si="125"/>
        <v>1.5</v>
      </c>
      <c r="BK70" s="333">
        <f t="shared" si="125"/>
        <v>1.2</v>
      </c>
      <c r="BL70" s="333">
        <f t="shared" si="125"/>
        <v>1.1666666666666667</v>
      </c>
      <c r="BM70" s="333">
        <f t="shared" si="125"/>
        <v>0</v>
      </c>
      <c r="BN70" s="333">
        <f t="shared" si="125"/>
        <v>0</v>
      </c>
      <c r="BO70" s="333">
        <f t="shared" si="125"/>
        <v>0</v>
      </c>
      <c r="BP70" s="333">
        <f t="shared" ref="BP70:EA70" si="126">IF(BP6&lt;=BP16,BP6,"")</f>
        <v>0</v>
      </c>
      <c r="BQ70" s="333">
        <f t="shared" si="126"/>
        <v>1.5</v>
      </c>
      <c r="BR70" s="333">
        <f t="shared" si="126"/>
        <v>1</v>
      </c>
      <c r="BS70" s="333">
        <f t="shared" si="126"/>
        <v>1</v>
      </c>
      <c r="BT70" s="333">
        <f t="shared" si="126"/>
        <v>1</v>
      </c>
      <c r="BU70" s="333">
        <f t="shared" si="126"/>
        <v>0</v>
      </c>
      <c r="BV70" s="333">
        <f t="shared" si="126"/>
        <v>0</v>
      </c>
      <c r="BW70" s="333">
        <f t="shared" si="126"/>
        <v>2</v>
      </c>
      <c r="BX70" s="333">
        <f t="shared" si="126"/>
        <v>1.5</v>
      </c>
      <c r="BY70" s="333" t="str">
        <f t="shared" si="126"/>
        <v/>
      </c>
      <c r="BZ70" s="333" t="str">
        <f t="shared" si="126"/>
        <v/>
      </c>
      <c r="CA70" s="333" t="str">
        <f t="shared" si="126"/>
        <v/>
      </c>
      <c r="CB70" s="333">
        <f t="shared" si="126"/>
        <v>1</v>
      </c>
      <c r="CC70" s="333">
        <f t="shared" si="126"/>
        <v>2</v>
      </c>
      <c r="CD70" s="333">
        <f t="shared" si="126"/>
        <v>1</v>
      </c>
      <c r="CE70" s="333">
        <f t="shared" si="126"/>
        <v>2</v>
      </c>
      <c r="CF70" s="333">
        <f t="shared" si="126"/>
        <v>1.5</v>
      </c>
      <c r="CG70" s="333" t="str">
        <f t="shared" si="126"/>
        <v/>
      </c>
      <c r="CH70" s="333">
        <f t="shared" si="126"/>
        <v>1.3333333333333333</v>
      </c>
      <c r="CI70" s="333">
        <f t="shared" si="126"/>
        <v>1.5</v>
      </c>
      <c r="CJ70" s="333">
        <f t="shared" si="126"/>
        <v>1</v>
      </c>
      <c r="CK70" s="333">
        <f t="shared" si="126"/>
        <v>0.66666666666666663</v>
      </c>
      <c r="CL70" s="333">
        <f t="shared" si="126"/>
        <v>1.3333333333333333</v>
      </c>
      <c r="CM70" s="333">
        <f t="shared" si="126"/>
        <v>1.6666666666666667</v>
      </c>
      <c r="CN70" s="333">
        <f t="shared" si="126"/>
        <v>1.3333333333333333</v>
      </c>
      <c r="CO70" s="333">
        <f t="shared" si="126"/>
        <v>0</v>
      </c>
      <c r="CP70" s="333">
        <f t="shared" si="126"/>
        <v>0</v>
      </c>
      <c r="CQ70" s="333" t="e">
        <f t="shared" si="126"/>
        <v>#DIV/0!</v>
      </c>
      <c r="CR70" s="333" t="e">
        <f t="shared" si="126"/>
        <v>#DIV/0!</v>
      </c>
      <c r="CS70" s="333">
        <f t="shared" si="126"/>
        <v>2</v>
      </c>
      <c r="CT70" s="333">
        <f t="shared" si="126"/>
        <v>0.66666666666666663</v>
      </c>
      <c r="CU70" s="333">
        <f t="shared" si="126"/>
        <v>1.6666666666666667</v>
      </c>
      <c r="CV70" s="333">
        <f t="shared" si="126"/>
        <v>1.6666666666666667</v>
      </c>
      <c r="CW70" s="333">
        <f t="shared" si="126"/>
        <v>1.6666666666666667</v>
      </c>
      <c r="CX70" s="333">
        <f t="shared" si="126"/>
        <v>0.66666666666666663</v>
      </c>
      <c r="CY70" s="333">
        <f t="shared" si="126"/>
        <v>0</v>
      </c>
      <c r="CZ70" s="333">
        <f t="shared" si="126"/>
        <v>0</v>
      </c>
      <c r="DA70" s="333">
        <f t="shared" si="126"/>
        <v>0.66666666666666663</v>
      </c>
      <c r="DB70" s="333">
        <f t="shared" si="126"/>
        <v>1.3333333333333333</v>
      </c>
      <c r="DC70" s="333">
        <f t="shared" si="126"/>
        <v>0.66666666666666663</v>
      </c>
      <c r="DD70" s="333">
        <f t="shared" si="126"/>
        <v>0.66666666666666663</v>
      </c>
      <c r="DE70" s="333">
        <f t="shared" si="126"/>
        <v>1.6666666666666667</v>
      </c>
      <c r="DF70" s="333">
        <f t="shared" si="126"/>
        <v>1</v>
      </c>
      <c r="DG70" s="333">
        <f t="shared" si="126"/>
        <v>0</v>
      </c>
      <c r="DH70" s="333">
        <f t="shared" si="126"/>
        <v>0</v>
      </c>
      <c r="DI70" s="333">
        <f t="shared" si="126"/>
        <v>0</v>
      </c>
      <c r="DJ70" s="333">
        <f t="shared" si="126"/>
        <v>0</v>
      </c>
      <c r="DK70" s="333">
        <f t="shared" si="126"/>
        <v>1</v>
      </c>
      <c r="DL70" s="333">
        <f t="shared" si="126"/>
        <v>2</v>
      </c>
      <c r="DM70" s="333">
        <f t="shared" si="126"/>
        <v>0.5</v>
      </c>
      <c r="DN70" s="333">
        <f t="shared" si="126"/>
        <v>0.66666666666666663</v>
      </c>
      <c r="DO70" s="333">
        <f t="shared" si="126"/>
        <v>1</v>
      </c>
      <c r="DP70" s="333">
        <f t="shared" si="126"/>
        <v>0.66666666666666663</v>
      </c>
      <c r="DQ70" s="333">
        <f t="shared" si="126"/>
        <v>0.33333333333333331</v>
      </c>
      <c r="DR70" s="333">
        <f t="shared" si="126"/>
        <v>1</v>
      </c>
      <c r="DS70" s="333">
        <f t="shared" si="126"/>
        <v>1</v>
      </c>
      <c r="DT70" s="333" t="str">
        <f t="shared" si="126"/>
        <v/>
      </c>
      <c r="DU70" s="333">
        <f t="shared" si="126"/>
        <v>1</v>
      </c>
      <c r="DV70" s="333">
        <f t="shared" si="126"/>
        <v>0.66666666666666663</v>
      </c>
      <c r="DW70" s="333">
        <f t="shared" si="126"/>
        <v>0.66666666666666663</v>
      </c>
      <c r="DX70" s="333">
        <f t="shared" si="126"/>
        <v>1.6666666666666667</v>
      </c>
      <c r="DY70" s="333">
        <f t="shared" si="126"/>
        <v>0</v>
      </c>
      <c r="DZ70" s="333">
        <f t="shared" si="126"/>
        <v>1</v>
      </c>
      <c r="EA70" s="333">
        <f t="shared" si="126"/>
        <v>2</v>
      </c>
      <c r="EB70" s="333">
        <f t="shared" ref="EB70:GM70" si="127">IF(EB6&lt;=EB16,EB6,"")</f>
        <v>0.5</v>
      </c>
      <c r="EC70" s="333">
        <f t="shared" si="127"/>
        <v>2</v>
      </c>
      <c r="ED70" s="333">
        <f t="shared" si="127"/>
        <v>1</v>
      </c>
      <c r="EE70" s="333" t="str">
        <f t="shared" si="127"/>
        <v/>
      </c>
      <c r="EF70" s="333">
        <f t="shared" si="127"/>
        <v>1</v>
      </c>
      <c r="EG70" s="333" t="str">
        <f t="shared" si="127"/>
        <v/>
      </c>
      <c r="EH70" s="333" t="str">
        <f t="shared" si="127"/>
        <v/>
      </c>
      <c r="EI70" s="333">
        <f t="shared" si="127"/>
        <v>1</v>
      </c>
      <c r="EJ70" s="333" t="str">
        <f t="shared" si="127"/>
        <v/>
      </c>
      <c r="EK70" s="333" t="str">
        <f t="shared" si="127"/>
        <v/>
      </c>
      <c r="EL70" s="333" t="str">
        <f t="shared" si="127"/>
        <v/>
      </c>
      <c r="EM70" s="333" t="str">
        <f t="shared" si="127"/>
        <v/>
      </c>
      <c r="EN70" s="333" t="str">
        <f t="shared" si="127"/>
        <v/>
      </c>
      <c r="EO70" s="333">
        <f t="shared" si="127"/>
        <v>1.5</v>
      </c>
      <c r="EP70" s="333">
        <f t="shared" si="127"/>
        <v>0.5</v>
      </c>
      <c r="EQ70" s="333" t="str">
        <f t="shared" si="127"/>
        <v/>
      </c>
      <c r="ER70" s="333">
        <f t="shared" si="127"/>
        <v>0.5</v>
      </c>
      <c r="ES70" s="333">
        <f t="shared" si="127"/>
        <v>1</v>
      </c>
      <c r="ET70" s="333">
        <f t="shared" si="127"/>
        <v>1.5</v>
      </c>
      <c r="EU70" s="333" t="str">
        <f t="shared" si="127"/>
        <v/>
      </c>
      <c r="EV70" s="333">
        <f t="shared" si="127"/>
        <v>1.5</v>
      </c>
      <c r="EW70" s="333" t="str">
        <f t="shared" si="127"/>
        <v/>
      </c>
      <c r="EX70" s="333">
        <f t="shared" si="127"/>
        <v>1.5</v>
      </c>
      <c r="EY70" s="333" t="str">
        <f t="shared" si="127"/>
        <v/>
      </c>
      <c r="EZ70" s="333">
        <f t="shared" si="127"/>
        <v>1.5</v>
      </c>
      <c r="FA70" s="333" t="str">
        <f t="shared" si="127"/>
        <v/>
      </c>
      <c r="FB70" s="333">
        <f t="shared" si="127"/>
        <v>1.5</v>
      </c>
      <c r="FC70" s="333">
        <f t="shared" si="127"/>
        <v>1</v>
      </c>
      <c r="FD70" s="333">
        <f t="shared" si="127"/>
        <v>1.5</v>
      </c>
      <c r="FE70" s="333" t="str">
        <f t="shared" si="127"/>
        <v/>
      </c>
      <c r="FF70" s="333">
        <f t="shared" si="127"/>
        <v>1</v>
      </c>
      <c r="FG70" s="333" t="str">
        <f t="shared" si="127"/>
        <v/>
      </c>
      <c r="FH70" s="333" t="str">
        <f t="shared" si="127"/>
        <v/>
      </c>
      <c r="FI70" s="333">
        <f t="shared" si="127"/>
        <v>1</v>
      </c>
      <c r="FJ70" s="333" t="str">
        <f t="shared" si="127"/>
        <v/>
      </c>
      <c r="FK70" s="333" t="str">
        <f t="shared" si="127"/>
        <v/>
      </c>
      <c r="FL70" s="333">
        <f t="shared" si="127"/>
        <v>1.5</v>
      </c>
      <c r="FM70" s="333" t="str">
        <f t="shared" si="127"/>
        <v/>
      </c>
      <c r="FN70" s="333">
        <f t="shared" si="127"/>
        <v>0</v>
      </c>
      <c r="FO70" s="333">
        <f t="shared" si="127"/>
        <v>0</v>
      </c>
      <c r="FP70" s="333">
        <f t="shared" si="127"/>
        <v>0</v>
      </c>
      <c r="FQ70" s="333">
        <f t="shared" si="127"/>
        <v>1</v>
      </c>
      <c r="FR70" s="333" t="str">
        <f t="shared" si="127"/>
        <v/>
      </c>
      <c r="FS70" s="333">
        <f t="shared" si="127"/>
        <v>0.5</v>
      </c>
      <c r="FT70" s="333">
        <f t="shared" si="127"/>
        <v>1.5</v>
      </c>
      <c r="FU70" s="333">
        <f t="shared" si="127"/>
        <v>1</v>
      </c>
      <c r="FV70" s="333" t="str">
        <f t="shared" si="127"/>
        <v/>
      </c>
      <c r="FW70" s="333">
        <f t="shared" si="127"/>
        <v>1</v>
      </c>
      <c r="FX70" s="333">
        <f t="shared" si="127"/>
        <v>0.5</v>
      </c>
      <c r="FY70" s="333" t="str">
        <f t="shared" si="127"/>
        <v/>
      </c>
      <c r="FZ70" s="333" t="str">
        <f t="shared" si="127"/>
        <v/>
      </c>
      <c r="GA70" s="333">
        <f t="shared" si="127"/>
        <v>0.5</v>
      </c>
      <c r="GB70" s="333" t="str">
        <f t="shared" si="127"/>
        <v/>
      </c>
      <c r="GC70" s="333">
        <f t="shared" si="127"/>
        <v>0.5</v>
      </c>
      <c r="GD70" s="333">
        <f t="shared" si="127"/>
        <v>0</v>
      </c>
      <c r="GE70" s="333" t="str">
        <f t="shared" si="127"/>
        <v/>
      </c>
      <c r="GF70" s="333">
        <f t="shared" si="127"/>
        <v>0</v>
      </c>
      <c r="GG70" s="333">
        <f t="shared" si="127"/>
        <v>1</v>
      </c>
      <c r="GH70" s="333" t="str">
        <f t="shared" si="127"/>
        <v/>
      </c>
      <c r="GI70" s="333">
        <f t="shared" si="127"/>
        <v>1</v>
      </c>
      <c r="GJ70" s="333" t="str">
        <f t="shared" si="127"/>
        <v/>
      </c>
      <c r="GK70" s="333">
        <f t="shared" si="127"/>
        <v>1.5</v>
      </c>
      <c r="GL70" s="333" t="str">
        <f t="shared" si="127"/>
        <v/>
      </c>
      <c r="GM70" s="333">
        <f t="shared" si="127"/>
        <v>1.5</v>
      </c>
      <c r="GN70" s="333">
        <f t="shared" ref="GN70:HN70" si="128">IF(GN6&lt;=GN16,GN6,"")</f>
        <v>0.5</v>
      </c>
      <c r="GO70" s="333">
        <f t="shared" si="128"/>
        <v>1</v>
      </c>
      <c r="GP70" s="333">
        <f t="shared" si="128"/>
        <v>1.5</v>
      </c>
      <c r="GQ70" s="333">
        <f t="shared" si="128"/>
        <v>1.5</v>
      </c>
      <c r="GR70" s="333">
        <f t="shared" si="128"/>
        <v>1.5</v>
      </c>
      <c r="GS70" s="333">
        <f t="shared" si="128"/>
        <v>1</v>
      </c>
      <c r="GT70" s="333">
        <f t="shared" si="128"/>
        <v>1.5</v>
      </c>
      <c r="GU70" s="333" t="str">
        <f t="shared" si="128"/>
        <v/>
      </c>
      <c r="GV70" s="333">
        <f t="shared" si="128"/>
        <v>0</v>
      </c>
      <c r="GW70" s="333" t="str">
        <f t="shared" si="128"/>
        <v/>
      </c>
      <c r="GX70" s="333">
        <f t="shared" si="128"/>
        <v>1</v>
      </c>
      <c r="GY70" s="333">
        <f t="shared" si="128"/>
        <v>1</v>
      </c>
      <c r="GZ70" s="333">
        <f t="shared" si="128"/>
        <v>1.5</v>
      </c>
      <c r="HA70" s="333" t="str">
        <f t="shared" si="128"/>
        <v/>
      </c>
      <c r="HB70" s="333">
        <f t="shared" si="128"/>
        <v>1</v>
      </c>
      <c r="HC70" s="333" t="str">
        <f t="shared" si="128"/>
        <v/>
      </c>
      <c r="HD70" s="333">
        <f t="shared" si="128"/>
        <v>1.5</v>
      </c>
      <c r="HE70" s="333">
        <f t="shared" si="128"/>
        <v>0</v>
      </c>
      <c r="HF70" s="333">
        <f t="shared" si="128"/>
        <v>0</v>
      </c>
      <c r="HG70" s="333">
        <f t="shared" si="128"/>
        <v>0</v>
      </c>
      <c r="HH70" s="333">
        <f t="shared" si="128"/>
        <v>0</v>
      </c>
      <c r="HI70" s="333">
        <f t="shared" si="128"/>
        <v>0</v>
      </c>
      <c r="HJ70" s="333">
        <f t="shared" si="128"/>
        <v>1.5</v>
      </c>
      <c r="HK70" s="333">
        <f t="shared" si="128"/>
        <v>1</v>
      </c>
      <c r="HL70" s="333">
        <f t="shared" si="128"/>
        <v>0</v>
      </c>
      <c r="HM70" s="333">
        <f t="shared" si="128"/>
        <v>0.5</v>
      </c>
      <c r="HN70" s="333" t="str">
        <f t="shared" si="128"/>
        <v/>
      </c>
      <c r="HO70" s="333">
        <f t="shared" ref="HO70" si="129">IF(HO6&lt;=HO16,HO6,"")</f>
        <v>1.5</v>
      </c>
      <c r="HP70" s="333">
        <f t="shared" ref="HP70:IO70" si="130">IF(HP6&lt;=HP16,HP6,"")</f>
        <v>1.5</v>
      </c>
      <c r="HQ70" s="333">
        <f t="shared" si="130"/>
        <v>1</v>
      </c>
      <c r="HR70" s="333">
        <f t="shared" si="130"/>
        <v>1</v>
      </c>
      <c r="HS70" s="333">
        <f t="shared" si="130"/>
        <v>1.5</v>
      </c>
      <c r="HT70" s="333">
        <f t="shared" si="130"/>
        <v>0.5</v>
      </c>
      <c r="HU70" s="333" t="str">
        <f t="shared" si="130"/>
        <v/>
      </c>
      <c r="HV70" s="333">
        <f t="shared" si="130"/>
        <v>1</v>
      </c>
      <c r="HW70" s="333">
        <f t="shared" si="130"/>
        <v>1</v>
      </c>
      <c r="HX70" s="333">
        <f t="shared" si="130"/>
        <v>1.5</v>
      </c>
      <c r="HY70" s="333">
        <f t="shared" si="130"/>
        <v>0</v>
      </c>
      <c r="HZ70" s="333">
        <f t="shared" si="130"/>
        <v>0</v>
      </c>
      <c r="IA70" s="333">
        <f t="shared" si="130"/>
        <v>0</v>
      </c>
      <c r="IB70" s="333">
        <f t="shared" si="130"/>
        <v>0</v>
      </c>
      <c r="IC70" s="333">
        <f t="shared" si="130"/>
        <v>0</v>
      </c>
      <c r="ID70" s="333">
        <f t="shared" si="130"/>
        <v>0</v>
      </c>
      <c r="IE70" s="333">
        <f t="shared" si="130"/>
        <v>0</v>
      </c>
      <c r="IF70" s="333">
        <f t="shared" si="130"/>
        <v>0</v>
      </c>
      <c r="IG70" s="333">
        <f t="shared" si="130"/>
        <v>0</v>
      </c>
      <c r="IH70" s="333">
        <f t="shared" si="130"/>
        <v>0</v>
      </c>
      <c r="II70" s="333">
        <f t="shared" si="130"/>
        <v>0</v>
      </c>
      <c r="IJ70" s="333">
        <f t="shared" si="130"/>
        <v>0</v>
      </c>
      <c r="IK70" s="333">
        <f t="shared" si="130"/>
        <v>0</v>
      </c>
      <c r="IL70" s="333">
        <f t="shared" si="130"/>
        <v>0</v>
      </c>
      <c r="IM70" s="333">
        <f t="shared" si="130"/>
        <v>0</v>
      </c>
      <c r="IN70" s="333">
        <f t="shared" si="130"/>
        <v>0</v>
      </c>
      <c r="IO70" s="333">
        <f t="shared" si="130"/>
        <v>0</v>
      </c>
    </row>
    <row r="71" spans="1:249" x14ac:dyDescent="0.25">
      <c r="A71" s="527" t="s">
        <v>1085</v>
      </c>
      <c r="C71" s="65" t="s">
        <v>774</v>
      </c>
      <c r="D71" s="333" t="str">
        <f t="shared" ref="D71:BO71" si="131">IF(D6&gt;D16,D6,"")</f>
        <v/>
      </c>
      <c r="E71" s="333" t="str">
        <f t="shared" si="131"/>
        <v/>
      </c>
      <c r="F71" s="333" t="str">
        <f t="shared" si="131"/>
        <v/>
      </c>
      <c r="G71" s="333" t="str">
        <f t="shared" si="131"/>
        <v/>
      </c>
      <c r="H71" s="333" t="str">
        <f t="shared" si="131"/>
        <v/>
      </c>
      <c r="I71" s="333">
        <f t="shared" si="131"/>
        <v>2.35</v>
      </c>
      <c r="J71" s="333" t="str">
        <f t="shared" si="131"/>
        <v/>
      </c>
      <c r="K71" s="333">
        <f t="shared" si="131"/>
        <v>1.7647058823529411</v>
      </c>
      <c r="L71" s="333" t="str">
        <f t="shared" si="131"/>
        <v/>
      </c>
      <c r="M71" s="333" t="str">
        <f t="shared" si="131"/>
        <v/>
      </c>
      <c r="N71" s="333" t="str">
        <f t="shared" si="131"/>
        <v/>
      </c>
      <c r="O71" s="333" t="str">
        <f t="shared" si="131"/>
        <v/>
      </c>
      <c r="P71" s="333" t="str">
        <f t="shared" si="131"/>
        <v/>
      </c>
      <c r="Q71" s="333" t="str">
        <f t="shared" si="131"/>
        <v/>
      </c>
      <c r="R71" s="333" t="str">
        <f t="shared" si="131"/>
        <v/>
      </c>
      <c r="S71" s="333" t="str">
        <f t="shared" si="131"/>
        <v/>
      </c>
      <c r="T71" s="333" t="str">
        <f t="shared" si="131"/>
        <v/>
      </c>
      <c r="U71" s="333" t="str">
        <f t="shared" si="131"/>
        <v/>
      </c>
      <c r="V71" s="333" t="str">
        <f t="shared" si="131"/>
        <v/>
      </c>
      <c r="W71" s="333" t="str">
        <f t="shared" si="131"/>
        <v/>
      </c>
      <c r="X71" s="333">
        <f t="shared" si="131"/>
        <v>2.4</v>
      </c>
      <c r="Y71" s="333" t="str">
        <f t="shared" si="131"/>
        <v/>
      </c>
      <c r="Z71" s="333" t="str">
        <f t="shared" si="131"/>
        <v/>
      </c>
      <c r="AA71" s="333" t="str">
        <f t="shared" si="131"/>
        <v/>
      </c>
      <c r="AB71" s="333" t="str">
        <f t="shared" si="131"/>
        <v/>
      </c>
      <c r="AC71" s="333" t="str">
        <f t="shared" si="131"/>
        <v/>
      </c>
      <c r="AD71" s="333" t="str">
        <f t="shared" si="131"/>
        <v/>
      </c>
      <c r="AE71" s="333" t="str">
        <f t="shared" si="131"/>
        <v/>
      </c>
      <c r="AF71" s="333" t="str">
        <f t="shared" si="131"/>
        <v/>
      </c>
      <c r="AG71" s="333" t="str">
        <f t="shared" si="131"/>
        <v/>
      </c>
      <c r="AH71" s="333" t="str">
        <f t="shared" si="131"/>
        <v/>
      </c>
      <c r="AI71" s="333" t="str">
        <f t="shared" si="131"/>
        <v/>
      </c>
      <c r="AJ71" s="333" t="str">
        <f t="shared" si="131"/>
        <v/>
      </c>
      <c r="AK71" s="333" t="str">
        <f t="shared" si="131"/>
        <v/>
      </c>
      <c r="AL71" s="333" t="str">
        <f t="shared" si="131"/>
        <v/>
      </c>
      <c r="AM71" s="333" t="str">
        <f t="shared" si="131"/>
        <v/>
      </c>
      <c r="AN71" s="333" t="str">
        <f t="shared" si="131"/>
        <v/>
      </c>
      <c r="AO71" s="333" t="str">
        <f t="shared" si="131"/>
        <v/>
      </c>
      <c r="AP71" s="333" t="str">
        <f t="shared" si="131"/>
        <v/>
      </c>
      <c r="AQ71" s="333" t="str">
        <f t="shared" si="131"/>
        <v/>
      </c>
      <c r="AR71" s="333" t="str">
        <f t="shared" si="131"/>
        <v/>
      </c>
      <c r="AS71" s="333">
        <f t="shared" si="131"/>
        <v>2</v>
      </c>
      <c r="AT71" s="333">
        <f t="shared" si="131"/>
        <v>2.7</v>
      </c>
      <c r="AU71" s="333" t="str">
        <f t="shared" si="131"/>
        <v/>
      </c>
      <c r="AV71" s="333" t="str">
        <f t="shared" si="131"/>
        <v/>
      </c>
      <c r="AW71" s="333">
        <f t="shared" si="131"/>
        <v>2</v>
      </c>
      <c r="AX71" s="333" t="str">
        <f t="shared" si="131"/>
        <v/>
      </c>
      <c r="AY71" s="333">
        <f t="shared" si="131"/>
        <v>2.4</v>
      </c>
      <c r="AZ71" s="333" t="str">
        <f t="shared" si="131"/>
        <v/>
      </c>
      <c r="BA71" s="333" t="str">
        <f t="shared" si="131"/>
        <v/>
      </c>
      <c r="BB71" s="333" t="str">
        <f t="shared" si="131"/>
        <v/>
      </c>
      <c r="BC71" s="333" t="str">
        <f t="shared" si="131"/>
        <v/>
      </c>
      <c r="BD71" s="333">
        <f t="shared" si="131"/>
        <v>1.8</v>
      </c>
      <c r="BE71" s="333" t="str">
        <f t="shared" si="131"/>
        <v/>
      </c>
      <c r="BF71" s="333" t="str">
        <f t="shared" si="131"/>
        <v/>
      </c>
      <c r="BG71" s="333" t="str">
        <f t="shared" si="131"/>
        <v/>
      </c>
      <c r="BH71" s="333">
        <f t="shared" si="131"/>
        <v>1.8333333333333333</v>
      </c>
      <c r="BI71" s="333" t="str">
        <f t="shared" si="131"/>
        <v/>
      </c>
      <c r="BJ71" s="333" t="str">
        <f t="shared" si="131"/>
        <v/>
      </c>
      <c r="BK71" s="333" t="str">
        <f t="shared" si="131"/>
        <v/>
      </c>
      <c r="BL71" s="333" t="str">
        <f t="shared" si="131"/>
        <v/>
      </c>
      <c r="BM71" s="333" t="str">
        <f t="shared" si="131"/>
        <v/>
      </c>
      <c r="BN71" s="333" t="str">
        <f t="shared" si="131"/>
        <v/>
      </c>
      <c r="BO71" s="333" t="str">
        <f t="shared" si="131"/>
        <v/>
      </c>
      <c r="BP71" s="333" t="str">
        <f t="shared" ref="BP71:EA71" si="132">IF(BP6&gt;BP16,BP6,"")</f>
        <v/>
      </c>
      <c r="BQ71" s="333" t="str">
        <f t="shared" si="132"/>
        <v/>
      </c>
      <c r="BR71" s="333" t="str">
        <f t="shared" si="132"/>
        <v/>
      </c>
      <c r="BS71" s="333" t="str">
        <f t="shared" si="132"/>
        <v/>
      </c>
      <c r="BT71" s="333" t="str">
        <f t="shared" si="132"/>
        <v/>
      </c>
      <c r="BU71" s="333" t="str">
        <f t="shared" si="132"/>
        <v/>
      </c>
      <c r="BV71" s="333" t="str">
        <f t="shared" si="132"/>
        <v/>
      </c>
      <c r="BW71" s="333" t="str">
        <f t="shared" si="132"/>
        <v/>
      </c>
      <c r="BX71" s="333" t="str">
        <f t="shared" si="132"/>
        <v/>
      </c>
      <c r="BY71" s="333">
        <f t="shared" si="132"/>
        <v>2.5</v>
      </c>
      <c r="BZ71" s="333">
        <f t="shared" si="132"/>
        <v>3</v>
      </c>
      <c r="CA71" s="333">
        <f t="shared" si="132"/>
        <v>3</v>
      </c>
      <c r="CB71" s="333" t="str">
        <f t="shared" si="132"/>
        <v/>
      </c>
      <c r="CC71" s="333" t="str">
        <f t="shared" si="132"/>
        <v/>
      </c>
      <c r="CD71" s="333" t="str">
        <f t="shared" si="132"/>
        <v/>
      </c>
      <c r="CE71" s="333" t="str">
        <f t="shared" si="132"/>
        <v/>
      </c>
      <c r="CF71" s="333" t="str">
        <f t="shared" si="132"/>
        <v/>
      </c>
      <c r="CG71" s="333">
        <f t="shared" si="132"/>
        <v>2.6666666666666665</v>
      </c>
      <c r="CH71" s="333" t="str">
        <f t="shared" si="132"/>
        <v/>
      </c>
      <c r="CI71" s="333" t="str">
        <f t="shared" si="132"/>
        <v/>
      </c>
      <c r="CJ71" s="333" t="str">
        <f t="shared" si="132"/>
        <v/>
      </c>
      <c r="CK71" s="333" t="str">
        <f t="shared" si="132"/>
        <v/>
      </c>
      <c r="CL71" s="333" t="str">
        <f t="shared" si="132"/>
        <v/>
      </c>
      <c r="CM71" s="333" t="str">
        <f t="shared" si="132"/>
        <v/>
      </c>
      <c r="CN71" s="333" t="str">
        <f t="shared" si="132"/>
        <v/>
      </c>
      <c r="CO71" s="333" t="str">
        <f t="shared" si="132"/>
        <v/>
      </c>
      <c r="CP71" s="333" t="str">
        <f t="shared" si="132"/>
        <v/>
      </c>
      <c r="CQ71" s="333" t="e">
        <f t="shared" si="132"/>
        <v>#DIV/0!</v>
      </c>
      <c r="CR71" s="333" t="e">
        <f t="shared" si="132"/>
        <v>#DIV/0!</v>
      </c>
      <c r="CS71" s="333" t="str">
        <f t="shared" si="132"/>
        <v/>
      </c>
      <c r="CT71" s="333" t="str">
        <f t="shared" si="132"/>
        <v/>
      </c>
      <c r="CU71" s="333" t="str">
        <f t="shared" si="132"/>
        <v/>
      </c>
      <c r="CV71" s="333" t="str">
        <f t="shared" si="132"/>
        <v/>
      </c>
      <c r="CW71" s="333" t="str">
        <f t="shared" si="132"/>
        <v/>
      </c>
      <c r="CX71" s="333" t="str">
        <f t="shared" si="132"/>
        <v/>
      </c>
      <c r="CY71" s="333" t="str">
        <f t="shared" si="132"/>
        <v/>
      </c>
      <c r="CZ71" s="333" t="str">
        <f t="shared" si="132"/>
        <v/>
      </c>
      <c r="DA71" s="333" t="str">
        <f t="shared" si="132"/>
        <v/>
      </c>
      <c r="DB71" s="333" t="str">
        <f t="shared" si="132"/>
        <v/>
      </c>
      <c r="DC71" s="333" t="str">
        <f t="shared" si="132"/>
        <v/>
      </c>
      <c r="DD71" s="333" t="str">
        <f t="shared" si="132"/>
        <v/>
      </c>
      <c r="DE71" s="333" t="str">
        <f t="shared" si="132"/>
        <v/>
      </c>
      <c r="DF71" s="333" t="str">
        <f t="shared" si="132"/>
        <v/>
      </c>
      <c r="DG71" s="333" t="str">
        <f t="shared" si="132"/>
        <v/>
      </c>
      <c r="DH71" s="333" t="str">
        <f t="shared" si="132"/>
        <v/>
      </c>
      <c r="DI71" s="333" t="str">
        <f t="shared" si="132"/>
        <v/>
      </c>
      <c r="DJ71" s="333" t="str">
        <f t="shared" si="132"/>
        <v/>
      </c>
      <c r="DK71" s="333" t="str">
        <f t="shared" si="132"/>
        <v/>
      </c>
      <c r="DL71" s="333" t="str">
        <f t="shared" si="132"/>
        <v/>
      </c>
      <c r="DM71" s="333" t="str">
        <f t="shared" si="132"/>
        <v/>
      </c>
      <c r="DN71" s="333" t="str">
        <f t="shared" si="132"/>
        <v/>
      </c>
      <c r="DO71" s="333" t="str">
        <f t="shared" si="132"/>
        <v/>
      </c>
      <c r="DP71" s="333" t="str">
        <f t="shared" si="132"/>
        <v/>
      </c>
      <c r="DQ71" s="333" t="str">
        <f t="shared" si="132"/>
        <v/>
      </c>
      <c r="DR71" s="333" t="str">
        <f t="shared" si="132"/>
        <v/>
      </c>
      <c r="DS71" s="333" t="str">
        <f t="shared" si="132"/>
        <v/>
      </c>
      <c r="DT71" s="333">
        <f t="shared" si="132"/>
        <v>2.3333333333333335</v>
      </c>
      <c r="DU71" s="333" t="str">
        <f t="shared" si="132"/>
        <v/>
      </c>
      <c r="DV71" s="333" t="str">
        <f t="shared" si="132"/>
        <v/>
      </c>
      <c r="DW71" s="333" t="str">
        <f t="shared" si="132"/>
        <v/>
      </c>
      <c r="DX71" s="333" t="str">
        <f t="shared" si="132"/>
        <v/>
      </c>
      <c r="DY71" s="333" t="str">
        <f t="shared" si="132"/>
        <v/>
      </c>
      <c r="DZ71" s="333" t="str">
        <f t="shared" si="132"/>
        <v/>
      </c>
      <c r="EA71" s="333" t="str">
        <f t="shared" si="132"/>
        <v/>
      </c>
      <c r="EB71" s="333" t="str">
        <f t="shared" ref="EB71:GM71" si="133">IF(EB6&gt;EB16,EB6,"")</f>
        <v/>
      </c>
      <c r="EC71" s="333" t="str">
        <f t="shared" si="133"/>
        <v/>
      </c>
      <c r="ED71" s="333" t="str">
        <f t="shared" si="133"/>
        <v/>
      </c>
      <c r="EE71" s="333">
        <f t="shared" si="133"/>
        <v>2</v>
      </c>
      <c r="EF71" s="333" t="str">
        <f t="shared" si="133"/>
        <v/>
      </c>
      <c r="EG71" s="333">
        <f t="shared" si="133"/>
        <v>2.5</v>
      </c>
      <c r="EH71" s="333">
        <f t="shared" si="133"/>
        <v>3.5</v>
      </c>
      <c r="EI71" s="333" t="str">
        <f t="shared" si="133"/>
        <v/>
      </c>
      <c r="EJ71" s="333">
        <f t="shared" si="133"/>
        <v>3.5</v>
      </c>
      <c r="EK71" s="333">
        <f t="shared" si="133"/>
        <v>2.5</v>
      </c>
      <c r="EL71" s="333">
        <f t="shared" si="133"/>
        <v>2.5</v>
      </c>
      <c r="EM71" s="333">
        <f t="shared" si="133"/>
        <v>2</v>
      </c>
      <c r="EN71" s="333">
        <f t="shared" si="133"/>
        <v>3</v>
      </c>
      <c r="EO71" s="333" t="str">
        <f t="shared" si="133"/>
        <v/>
      </c>
      <c r="EP71" s="333" t="str">
        <f t="shared" si="133"/>
        <v/>
      </c>
      <c r="EQ71" s="333">
        <f t="shared" si="133"/>
        <v>2</v>
      </c>
      <c r="ER71" s="333" t="str">
        <f t="shared" si="133"/>
        <v/>
      </c>
      <c r="ES71" s="333" t="str">
        <f t="shared" si="133"/>
        <v/>
      </c>
      <c r="ET71" s="333" t="str">
        <f t="shared" si="133"/>
        <v/>
      </c>
      <c r="EU71" s="333">
        <f t="shared" si="133"/>
        <v>2</v>
      </c>
      <c r="EV71" s="333" t="str">
        <f t="shared" si="133"/>
        <v/>
      </c>
      <c r="EW71" s="333">
        <f t="shared" si="133"/>
        <v>2</v>
      </c>
      <c r="EX71" s="333" t="str">
        <f t="shared" si="133"/>
        <v/>
      </c>
      <c r="EY71" s="333">
        <f t="shared" si="133"/>
        <v>3</v>
      </c>
      <c r="EZ71" s="333" t="str">
        <f t="shared" si="133"/>
        <v/>
      </c>
      <c r="FA71" s="333">
        <f t="shared" si="133"/>
        <v>3</v>
      </c>
      <c r="FB71" s="333" t="str">
        <f t="shared" si="133"/>
        <v/>
      </c>
      <c r="FC71" s="333" t="str">
        <f t="shared" si="133"/>
        <v/>
      </c>
      <c r="FD71" s="333" t="str">
        <f t="shared" si="133"/>
        <v/>
      </c>
      <c r="FE71" s="333">
        <f t="shared" si="133"/>
        <v>2</v>
      </c>
      <c r="FF71" s="333" t="str">
        <f t="shared" si="133"/>
        <v/>
      </c>
      <c r="FG71" s="333">
        <f t="shared" si="133"/>
        <v>2</v>
      </c>
      <c r="FH71" s="333">
        <f t="shared" si="133"/>
        <v>2</v>
      </c>
      <c r="FI71" s="333" t="str">
        <f t="shared" si="133"/>
        <v/>
      </c>
      <c r="FJ71" s="333">
        <f t="shared" si="133"/>
        <v>3</v>
      </c>
      <c r="FK71" s="333">
        <f t="shared" si="133"/>
        <v>3.5</v>
      </c>
      <c r="FL71" s="333" t="str">
        <f t="shared" si="133"/>
        <v/>
      </c>
      <c r="FM71" s="333">
        <f t="shared" si="133"/>
        <v>3</v>
      </c>
      <c r="FN71" s="333" t="str">
        <f t="shared" si="133"/>
        <v/>
      </c>
      <c r="FO71" s="333" t="str">
        <f t="shared" si="133"/>
        <v/>
      </c>
      <c r="FP71" s="333" t="str">
        <f t="shared" si="133"/>
        <v/>
      </c>
      <c r="FQ71" s="333" t="str">
        <f t="shared" si="133"/>
        <v/>
      </c>
      <c r="FR71" s="333">
        <f t="shared" si="133"/>
        <v>2</v>
      </c>
      <c r="FS71" s="333" t="str">
        <f t="shared" si="133"/>
        <v/>
      </c>
      <c r="FT71" s="333" t="str">
        <f t="shared" si="133"/>
        <v/>
      </c>
      <c r="FU71" s="333" t="str">
        <f t="shared" si="133"/>
        <v/>
      </c>
      <c r="FV71" s="333">
        <f t="shared" si="133"/>
        <v>3</v>
      </c>
      <c r="FW71" s="333" t="str">
        <f t="shared" si="133"/>
        <v/>
      </c>
      <c r="FX71" s="333" t="str">
        <f t="shared" si="133"/>
        <v/>
      </c>
      <c r="FY71" s="333">
        <f t="shared" si="133"/>
        <v>2.5</v>
      </c>
      <c r="FZ71" s="333">
        <f t="shared" si="133"/>
        <v>2</v>
      </c>
      <c r="GA71" s="333" t="str">
        <f t="shared" si="133"/>
        <v/>
      </c>
      <c r="GB71" s="333">
        <f t="shared" si="133"/>
        <v>2.5</v>
      </c>
      <c r="GC71" s="333" t="str">
        <f t="shared" si="133"/>
        <v/>
      </c>
      <c r="GD71" s="333" t="str">
        <f t="shared" si="133"/>
        <v/>
      </c>
      <c r="GE71" s="333">
        <f t="shared" si="133"/>
        <v>2</v>
      </c>
      <c r="GF71" s="333" t="str">
        <f t="shared" si="133"/>
        <v/>
      </c>
      <c r="GG71" s="333" t="str">
        <f t="shared" si="133"/>
        <v/>
      </c>
      <c r="GH71" s="333">
        <f t="shared" si="133"/>
        <v>2</v>
      </c>
      <c r="GI71" s="333" t="str">
        <f t="shared" si="133"/>
        <v/>
      </c>
      <c r="GJ71" s="333">
        <f t="shared" si="133"/>
        <v>2.5</v>
      </c>
      <c r="GK71" s="333" t="str">
        <f t="shared" si="133"/>
        <v/>
      </c>
      <c r="GL71" s="333">
        <f t="shared" si="133"/>
        <v>2</v>
      </c>
      <c r="GM71" s="333" t="str">
        <f t="shared" si="133"/>
        <v/>
      </c>
      <c r="GN71" s="333" t="str">
        <f t="shared" ref="GN71:HN71" si="134">IF(GN6&gt;GN16,GN6,"")</f>
        <v/>
      </c>
      <c r="GO71" s="333" t="str">
        <f t="shared" si="134"/>
        <v/>
      </c>
      <c r="GP71" s="333" t="str">
        <f t="shared" si="134"/>
        <v/>
      </c>
      <c r="GQ71" s="333" t="str">
        <f t="shared" si="134"/>
        <v/>
      </c>
      <c r="GR71" s="333" t="str">
        <f t="shared" si="134"/>
        <v/>
      </c>
      <c r="GS71" s="333" t="str">
        <f t="shared" si="134"/>
        <v/>
      </c>
      <c r="GT71" s="333" t="str">
        <f t="shared" si="134"/>
        <v/>
      </c>
      <c r="GU71" s="333">
        <f t="shared" si="134"/>
        <v>2</v>
      </c>
      <c r="GV71" s="333" t="str">
        <f t="shared" si="134"/>
        <v/>
      </c>
      <c r="GW71" s="333">
        <f t="shared" si="134"/>
        <v>2</v>
      </c>
      <c r="GX71" s="333" t="str">
        <f t="shared" si="134"/>
        <v/>
      </c>
      <c r="GY71" s="333" t="str">
        <f t="shared" si="134"/>
        <v/>
      </c>
      <c r="GZ71" s="333" t="str">
        <f t="shared" si="134"/>
        <v/>
      </c>
      <c r="HA71" s="333">
        <f t="shared" si="134"/>
        <v>2.5</v>
      </c>
      <c r="HB71" s="333" t="str">
        <f t="shared" si="134"/>
        <v/>
      </c>
      <c r="HC71" s="333">
        <f t="shared" si="134"/>
        <v>3</v>
      </c>
      <c r="HD71" s="333" t="str">
        <f t="shared" si="134"/>
        <v/>
      </c>
      <c r="HE71" s="333" t="str">
        <f t="shared" si="134"/>
        <v/>
      </c>
      <c r="HF71" s="333" t="str">
        <f t="shared" si="134"/>
        <v/>
      </c>
      <c r="HG71" s="333" t="str">
        <f t="shared" si="134"/>
        <v/>
      </c>
      <c r="HH71" s="333" t="str">
        <f t="shared" si="134"/>
        <v/>
      </c>
      <c r="HI71" s="333" t="str">
        <f t="shared" si="134"/>
        <v/>
      </c>
      <c r="HJ71" s="333" t="str">
        <f t="shared" si="134"/>
        <v/>
      </c>
      <c r="HK71" s="333" t="str">
        <f t="shared" si="134"/>
        <v/>
      </c>
      <c r="HL71" s="333" t="str">
        <f t="shared" si="134"/>
        <v/>
      </c>
      <c r="HM71" s="333" t="str">
        <f t="shared" si="134"/>
        <v/>
      </c>
      <c r="HN71" s="333">
        <f t="shared" si="134"/>
        <v>2.5</v>
      </c>
      <c r="HO71" s="333" t="str">
        <f t="shared" ref="HO71" si="135">IF(HO6&gt;HO16,HO6,"")</f>
        <v/>
      </c>
      <c r="HP71" s="333" t="str">
        <f t="shared" ref="HP71:IO71" si="136">IF(HP6&gt;HP16,HP6,"")</f>
        <v/>
      </c>
      <c r="HQ71" s="333" t="str">
        <f t="shared" si="136"/>
        <v/>
      </c>
      <c r="HR71" s="333" t="str">
        <f t="shared" si="136"/>
        <v/>
      </c>
      <c r="HS71" s="333" t="str">
        <f t="shared" si="136"/>
        <v/>
      </c>
      <c r="HT71" s="333" t="str">
        <f t="shared" si="136"/>
        <v/>
      </c>
      <c r="HU71" s="333">
        <f t="shared" si="136"/>
        <v>2</v>
      </c>
      <c r="HV71" s="333" t="str">
        <f t="shared" si="136"/>
        <v/>
      </c>
      <c r="HW71" s="333" t="str">
        <f t="shared" si="136"/>
        <v/>
      </c>
      <c r="HX71" s="333" t="str">
        <f t="shared" si="136"/>
        <v/>
      </c>
      <c r="HY71" s="333" t="str">
        <f t="shared" si="136"/>
        <v/>
      </c>
      <c r="HZ71" s="333" t="str">
        <f t="shared" si="136"/>
        <v/>
      </c>
      <c r="IA71" s="333" t="str">
        <f t="shared" si="136"/>
        <v/>
      </c>
      <c r="IB71" s="333" t="str">
        <f t="shared" si="136"/>
        <v/>
      </c>
      <c r="IC71" s="333" t="str">
        <f t="shared" si="136"/>
        <v/>
      </c>
      <c r="ID71" s="333" t="str">
        <f t="shared" si="136"/>
        <v/>
      </c>
      <c r="IE71" s="333" t="str">
        <f t="shared" si="136"/>
        <v/>
      </c>
      <c r="IF71" s="333" t="str">
        <f t="shared" si="136"/>
        <v/>
      </c>
      <c r="IG71" s="333" t="str">
        <f t="shared" si="136"/>
        <v/>
      </c>
      <c r="IH71" s="333" t="str">
        <f t="shared" si="136"/>
        <v/>
      </c>
      <c r="II71" s="333" t="str">
        <f t="shared" si="136"/>
        <v/>
      </c>
      <c r="IJ71" s="333" t="str">
        <f t="shared" si="136"/>
        <v/>
      </c>
      <c r="IK71" s="333" t="str">
        <f t="shared" si="136"/>
        <v/>
      </c>
      <c r="IL71" s="333" t="str">
        <f t="shared" si="136"/>
        <v/>
      </c>
      <c r="IM71" s="333" t="str">
        <f t="shared" si="136"/>
        <v/>
      </c>
      <c r="IN71" s="333" t="str">
        <f t="shared" si="136"/>
        <v/>
      </c>
      <c r="IO71" s="333" t="str">
        <f t="shared" si="136"/>
        <v/>
      </c>
    </row>
  </sheetData>
  <conditionalFormatting sqref="D6:BV14">
    <cfRule type="expression" dxfId="185" priority="109">
      <formula>D6&lt;=$B6</formula>
    </cfRule>
    <cfRule type="expression" dxfId="184" priority="110">
      <formula>D6&gt;$B6</formula>
    </cfRule>
  </conditionalFormatting>
  <conditionalFormatting sqref="BW6:CF14">
    <cfRule type="expression" dxfId="183" priority="99">
      <formula>BW6&lt;=$B6</formula>
    </cfRule>
    <cfRule type="expression" dxfId="182" priority="100">
      <formula>BW6&gt;$B6</formula>
    </cfRule>
  </conditionalFormatting>
  <conditionalFormatting sqref="CG6:CN14">
    <cfRule type="expression" dxfId="181" priority="95">
      <formula>CG6&lt;=$B6</formula>
    </cfRule>
    <cfRule type="expression" dxfId="180" priority="96">
      <formula>CG6&gt;$B6</formula>
    </cfRule>
  </conditionalFormatting>
  <conditionalFormatting sqref="CO6:CP14">
    <cfRule type="expression" dxfId="179" priority="93">
      <formula>CO6&lt;=$B6</formula>
    </cfRule>
    <cfRule type="expression" dxfId="178" priority="94">
      <formula>CO6&gt;$B6</formula>
    </cfRule>
  </conditionalFormatting>
  <conditionalFormatting sqref="CQ6:CU14">
    <cfRule type="expression" dxfId="177" priority="89">
      <formula>CQ6&lt;=$B6</formula>
    </cfRule>
    <cfRule type="expression" dxfId="176" priority="90">
      <formula>CQ6&gt;$B6</formula>
    </cfRule>
  </conditionalFormatting>
  <conditionalFormatting sqref="CV6:CZ14">
    <cfRule type="expression" dxfId="175" priority="87">
      <formula>CV6&lt;=$B6</formula>
    </cfRule>
    <cfRule type="expression" dxfId="174" priority="88">
      <formula>CV6&gt;$B6</formula>
    </cfRule>
  </conditionalFormatting>
  <conditionalFormatting sqref="DA6:DE14">
    <cfRule type="expression" dxfId="173" priority="85">
      <formula>DA6&lt;=$B6</formula>
    </cfRule>
    <cfRule type="expression" dxfId="172" priority="86">
      <formula>DA6&gt;$B6</formula>
    </cfRule>
  </conditionalFormatting>
  <conditionalFormatting sqref="DF6:DJ14">
    <cfRule type="expression" dxfId="171" priority="83">
      <formula>DF6&lt;=$B6</formula>
    </cfRule>
    <cfRule type="expression" dxfId="170" priority="84">
      <formula>DF6&gt;$B6</formula>
    </cfRule>
  </conditionalFormatting>
  <conditionalFormatting sqref="DK6:DO14">
    <cfRule type="expression" dxfId="169" priority="81">
      <formula>DK6&lt;=$B6</formula>
    </cfRule>
    <cfRule type="expression" dxfId="168" priority="82">
      <formula>DK6&gt;$B6</formula>
    </cfRule>
  </conditionalFormatting>
  <conditionalFormatting sqref="DP6:DT14">
    <cfRule type="expression" dxfId="167" priority="79">
      <formula>DP6&lt;=$B6</formula>
    </cfRule>
    <cfRule type="expression" dxfId="166" priority="80">
      <formula>DP6&gt;$B6</formula>
    </cfRule>
  </conditionalFormatting>
  <conditionalFormatting sqref="DU6:DY14">
    <cfRule type="expression" dxfId="165" priority="77">
      <formula>DU6&lt;=$B6</formula>
    </cfRule>
    <cfRule type="expression" dxfId="164" priority="78">
      <formula>DU6&gt;$B6</formula>
    </cfRule>
  </conditionalFormatting>
  <conditionalFormatting sqref="DZ6:ED14">
    <cfRule type="expression" dxfId="163" priority="75">
      <formula>DZ6&lt;=$B6</formula>
    </cfRule>
    <cfRule type="expression" dxfId="162" priority="76">
      <formula>DZ6&gt;$B6</formula>
    </cfRule>
  </conditionalFormatting>
  <conditionalFormatting sqref="EE6:EI14">
    <cfRule type="expression" dxfId="161" priority="73">
      <formula>EE6&lt;=$B6</formula>
    </cfRule>
    <cfRule type="expression" dxfId="160" priority="74">
      <formula>EE6&gt;$B6</formula>
    </cfRule>
  </conditionalFormatting>
  <conditionalFormatting sqref="EJ6:EN14">
    <cfRule type="expression" dxfId="159" priority="71">
      <formula>EJ6&lt;=$B6</formula>
    </cfRule>
    <cfRule type="expression" dxfId="158" priority="72">
      <formula>EJ6&gt;$B6</formula>
    </cfRule>
  </conditionalFormatting>
  <conditionalFormatting sqref="EO6:ES14">
    <cfRule type="expression" dxfId="157" priority="69">
      <formula>EO6&lt;=$B6</formula>
    </cfRule>
    <cfRule type="expression" dxfId="156" priority="70">
      <formula>EO6&gt;$B6</formula>
    </cfRule>
  </conditionalFormatting>
  <conditionalFormatting sqref="ET6:FC14">
    <cfRule type="expression" dxfId="155" priority="67">
      <formula>ET6&lt;=$B6</formula>
    </cfRule>
    <cfRule type="expression" dxfId="154" priority="68">
      <formula>ET6&gt;$B6</formula>
    </cfRule>
  </conditionalFormatting>
  <conditionalFormatting sqref="FD6:FH14">
    <cfRule type="expression" dxfId="153" priority="63">
      <formula>FD6&lt;=$B6</formula>
    </cfRule>
    <cfRule type="expression" dxfId="152" priority="64">
      <formula>FD6&gt;$B6</formula>
    </cfRule>
  </conditionalFormatting>
  <conditionalFormatting sqref="FI6:FM14">
    <cfRule type="expression" dxfId="151" priority="61">
      <formula>FI6&lt;=$B6</formula>
    </cfRule>
    <cfRule type="expression" dxfId="150" priority="62">
      <formula>FI6&gt;$B6</formula>
    </cfRule>
  </conditionalFormatting>
  <conditionalFormatting sqref="FN6:FR14">
    <cfRule type="expression" dxfId="149" priority="59">
      <formula>FN6&lt;=$B6</formula>
    </cfRule>
    <cfRule type="expression" dxfId="148" priority="60">
      <formula>FN6&gt;$B6</formula>
    </cfRule>
  </conditionalFormatting>
  <conditionalFormatting sqref="FS6:FW14">
    <cfRule type="expression" dxfId="147" priority="55">
      <formula>FS6&lt;=$B6</formula>
    </cfRule>
    <cfRule type="expression" dxfId="146" priority="56">
      <formula>FS6&gt;$B6</formula>
    </cfRule>
  </conditionalFormatting>
  <conditionalFormatting sqref="FX6:HH14 HL6:HL14 HY6:IO14">
    <cfRule type="expression" dxfId="145" priority="53">
      <formula>FX6&lt;=$B6</formula>
    </cfRule>
    <cfRule type="expression" dxfId="144" priority="54">
      <formula>FX6&gt;$B6</formula>
    </cfRule>
  </conditionalFormatting>
  <conditionalFormatting sqref="HI6:HI14">
    <cfRule type="expression" dxfId="143" priority="25">
      <formula>HI6&lt;=$B6</formula>
    </cfRule>
    <cfRule type="expression" dxfId="142" priority="26">
      <formula>HI6&gt;$B6</formula>
    </cfRule>
  </conditionalFormatting>
  <conditionalFormatting sqref="HJ6:HJ14">
    <cfRule type="expression" dxfId="141" priority="23">
      <formula>HJ6&lt;=$B6</formula>
    </cfRule>
    <cfRule type="expression" dxfId="140" priority="24">
      <formula>HJ6&gt;$B6</formula>
    </cfRule>
  </conditionalFormatting>
  <conditionalFormatting sqref="HK6:HK14">
    <cfRule type="expression" dxfId="139" priority="21">
      <formula>HK6&lt;=$B6</formula>
    </cfRule>
    <cfRule type="expression" dxfId="138" priority="22">
      <formula>HK6&gt;$B6</formula>
    </cfRule>
  </conditionalFormatting>
  <conditionalFormatting sqref="HM6:HM14">
    <cfRule type="expression" dxfId="137" priority="19">
      <formula>HM6&lt;=$B6</formula>
    </cfRule>
    <cfRule type="expression" dxfId="136" priority="20">
      <formula>HM6&gt;$B6</formula>
    </cfRule>
  </conditionalFormatting>
  <conditionalFormatting sqref="HN6:HN14">
    <cfRule type="expression" dxfId="135" priority="17">
      <formula>HN6&lt;=$B6</formula>
    </cfRule>
    <cfRule type="expression" dxfId="134" priority="18">
      <formula>HN6&gt;$B6</formula>
    </cfRule>
  </conditionalFormatting>
  <conditionalFormatting sqref="HO6:HO14">
    <cfRule type="expression" dxfId="133" priority="15">
      <formula>HO6&lt;=$B6</formula>
    </cfRule>
    <cfRule type="expression" dxfId="132" priority="16">
      <formula>HO6&gt;$B6</formula>
    </cfRule>
  </conditionalFormatting>
  <conditionalFormatting sqref="HP6:HP14">
    <cfRule type="expression" dxfId="131" priority="13">
      <formula>HP6&lt;=$B6</formula>
    </cfRule>
    <cfRule type="expression" dxfId="130" priority="14">
      <formula>HP6&gt;$B6</formula>
    </cfRule>
  </conditionalFormatting>
  <conditionalFormatting sqref="HQ6:HS14">
    <cfRule type="expression" dxfId="129" priority="11">
      <formula>HQ6&lt;=$B6</formula>
    </cfRule>
    <cfRule type="expression" dxfId="128" priority="12">
      <formula>HQ6&gt;$B6</formula>
    </cfRule>
  </conditionalFormatting>
  <conditionalFormatting sqref="HT6:HT14">
    <cfRule type="expression" dxfId="127" priority="7">
      <formula>HT6&lt;=$B6</formula>
    </cfRule>
    <cfRule type="expression" dxfId="126" priority="8">
      <formula>HT6&gt;$B6</formula>
    </cfRule>
  </conditionalFormatting>
  <conditionalFormatting sqref="HU6:HV14">
    <cfRule type="expression" dxfId="125" priority="5">
      <formula>HU6&lt;=$B6</formula>
    </cfRule>
    <cfRule type="expression" dxfId="124" priority="6">
      <formula>HU6&gt;$B6</formula>
    </cfRule>
  </conditionalFormatting>
  <conditionalFormatting sqref="HW6:HW14">
    <cfRule type="expression" dxfId="123" priority="3">
      <formula>HW6&lt;=$B6</formula>
    </cfRule>
    <cfRule type="expression" dxfId="122" priority="4">
      <formula>HW6&gt;$B6</formula>
    </cfRule>
  </conditionalFormatting>
  <conditionalFormatting sqref="HX6:HX14">
    <cfRule type="expression" dxfId="121" priority="1">
      <formula>HX6&lt;=$B6</formula>
    </cfRule>
    <cfRule type="expression" dxfId="120" priority="2">
      <formula>HX6&gt;$B6</formula>
    </cfRule>
  </conditionalFormatting>
  <pageMargins left="0.7" right="0.7" top="0.75" bottom="0.75" header="0.3" footer="0.3"/>
  <pageSetup orientation="portrait" r:id="rId1"/>
  <headerFooter>
    <oddFooter>&amp;R&amp;1#&amp;"Arial"&amp;10&amp;K000000Confidential C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8">
    <tabColor theme="3" tint="0.59999389629810485"/>
  </sheetPr>
  <dimension ref="A1:FW71"/>
  <sheetViews>
    <sheetView showGridLines="0" topLeftCell="AR1" zoomScale="70" zoomScaleNormal="70" workbookViewId="0">
      <selection activeCell="BO6" sqref="BO6"/>
    </sheetView>
  </sheetViews>
  <sheetFormatPr baseColWidth="10" defaultColWidth="11.42578125" defaultRowHeight="15" outlineLevelCol="1" x14ac:dyDescent="0.25"/>
  <cols>
    <col min="1" max="1" width="20" style="65" bestFit="1" customWidth="1"/>
    <col min="2" max="2" width="12.7109375" style="65" customWidth="1"/>
    <col min="3" max="4" width="8.28515625" style="65" hidden="1" customWidth="1"/>
    <col min="5" max="5" width="2.5703125" style="65" hidden="1" customWidth="1"/>
    <col min="6" max="9" width="8.28515625" style="65" hidden="1" customWidth="1"/>
    <col min="10" max="10" width="10" style="65" hidden="1" customWidth="1"/>
    <col min="11" max="11" width="8.28515625" style="65" hidden="1" customWidth="1"/>
    <col min="12" max="12" width="8.85546875" style="65" hidden="1" customWidth="1"/>
    <col min="13" max="13" width="8.85546875" style="65" customWidth="1"/>
    <col min="14" max="16" width="8.28515625" style="65" customWidth="1"/>
    <col min="17" max="17" width="9.28515625" style="65" bestFit="1" customWidth="1"/>
    <col min="18" max="18" width="8.28515625" style="65" customWidth="1"/>
    <col min="19" max="19" width="9.28515625" style="65" bestFit="1" customWidth="1"/>
    <col min="20" max="22" width="9.28515625" style="65" customWidth="1"/>
    <col min="23" max="23" width="7.85546875" style="65" customWidth="1"/>
    <col min="24" max="32" width="7.85546875" style="65" customWidth="1" outlineLevel="1"/>
    <col min="33" max="33" width="9.28515625" style="65" customWidth="1" outlineLevel="1" collapsed="1"/>
    <col min="34" max="36" width="9.28515625" style="65" customWidth="1" outlineLevel="1"/>
    <col min="37" max="37" width="9.28515625" style="65" customWidth="1" outlineLevel="1" collapsed="1"/>
    <col min="38" max="45" width="9.28515625" style="65" customWidth="1" outlineLevel="1"/>
    <col min="46" max="68" width="9.28515625" style="65" customWidth="1"/>
    <col min="69" max="69" width="5" style="65" hidden="1" customWidth="1"/>
    <col min="70" max="74" width="9.28515625" style="65" hidden="1" customWidth="1"/>
    <col min="75" max="76" width="8.140625" style="65" hidden="1" customWidth="1"/>
    <col min="77" max="77" width="7.85546875" style="65" hidden="1" customWidth="1"/>
    <col min="78" max="78" width="7.28515625" style="65" hidden="1" customWidth="1"/>
    <col min="79" max="79" width="7.140625" style="65" hidden="1" customWidth="1"/>
    <col min="80" max="80" width="9.28515625" style="65" hidden="1" customWidth="1"/>
    <col min="81" max="81" width="8.140625" style="65" hidden="1" customWidth="1"/>
    <col min="82" max="82" width="7.85546875" style="65" hidden="1" customWidth="1"/>
    <col min="83" max="83" width="7.28515625" style="65" hidden="1" customWidth="1"/>
    <col min="84" max="84" width="7.140625" style="65" hidden="1" customWidth="1"/>
    <col min="85" max="85" width="7.85546875" style="65" hidden="1" customWidth="1" outlineLevel="1"/>
    <col min="86" max="86" width="8.140625" style="65" hidden="1" customWidth="1" outlineLevel="1"/>
    <col min="87" max="87" width="7.85546875" style="65" hidden="1" customWidth="1" outlineLevel="1"/>
    <col min="88" max="88" width="7.28515625" style="65" hidden="1" customWidth="1" outlineLevel="1"/>
    <col min="89" max="89" width="7.140625" style="65" hidden="1" customWidth="1" outlineLevel="1"/>
    <col min="90" max="90" width="7.85546875" style="65" hidden="1" customWidth="1" outlineLevel="1"/>
    <col min="91" max="91" width="8.140625" style="65" hidden="1" customWidth="1" outlineLevel="1"/>
    <col min="92" max="92" width="7.85546875" style="65" hidden="1" customWidth="1" outlineLevel="1"/>
    <col min="93" max="93" width="7.28515625" style="65" hidden="1" customWidth="1" outlineLevel="1"/>
    <col min="94" max="94" width="7.140625" style="65" hidden="1" customWidth="1" outlineLevel="1"/>
    <col min="95" max="96" width="9.28515625" style="65" hidden="1" customWidth="1" outlineLevel="1"/>
    <col min="97" max="97" width="7.85546875" style="65" hidden="1" customWidth="1" outlineLevel="1"/>
    <col min="98" max="98" width="7.28515625" style="65" hidden="1" customWidth="1" outlineLevel="1"/>
    <col min="99" max="99" width="7.140625" style="65" hidden="1" customWidth="1" outlineLevel="1"/>
    <col min="100" max="101" width="8.140625" style="65" hidden="1" customWidth="1" outlineLevel="1"/>
    <col min="102" max="102" width="7.85546875" style="65" hidden="1" customWidth="1" outlineLevel="1"/>
    <col min="103" max="103" width="7.28515625" style="65" hidden="1" customWidth="1" outlineLevel="1"/>
    <col min="104" max="104" width="7.140625" style="65" hidden="1" customWidth="1" outlineLevel="1"/>
    <col min="105" max="105" width="8.140625" style="65" hidden="1" customWidth="1" outlineLevel="1" collapsed="1"/>
    <col min="106" max="106" width="8.140625" style="65" hidden="1" customWidth="1" outlineLevel="1"/>
    <col min="107" max="107" width="7.85546875" style="65" hidden="1" customWidth="1" outlineLevel="1"/>
    <col min="108" max="108" width="7.28515625" style="65" hidden="1" customWidth="1" outlineLevel="1"/>
    <col min="109" max="109" width="7.140625" style="65" hidden="1" customWidth="1" outlineLevel="1"/>
    <col min="110" max="111" width="8.140625" style="65" hidden="1" customWidth="1" outlineLevel="1"/>
    <col min="112" max="112" width="7.85546875" style="65" hidden="1" customWidth="1" outlineLevel="1"/>
    <col min="113" max="113" width="7.28515625" style="65" hidden="1" customWidth="1" outlineLevel="1"/>
    <col min="114" max="114" width="7.140625" style="65" hidden="1" customWidth="1" outlineLevel="1"/>
    <col min="115" max="116" width="8.140625" style="65" hidden="1" customWidth="1" outlineLevel="1"/>
    <col min="117" max="117" width="7.85546875" style="65" hidden="1" customWidth="1" outlineLevel="1"/>
    <col min="118" max="118" width="7.28515625" style="65" hidden="1" customWidth="1" outlineLevel="1"/>
    <col min="119" max="119" width="7.140625" style="65" hidden="1" customWidth="1" outlineLevel="1"/>
    <col min="120" max="121" width="8.140625" style="65" hidden="1" customWidth="1" outlineLevel="1"/>
    <col min="122" max="122" width="7.85546875" style="65" hidden="1" customWidth="1" outlineLevel="1"/>
    <col min="123" max="123" width="7.28515625" style="65" hidden="1" customWidth="1" outlineLevel="1"/>
    <col min="124" max="124" width="7.140625" style="65" hidden="1" customWidth="1" outlineLevel="1"/>
    <col min="125" max="125" width="9.28515625" style="65" hidden="1" customWidth="1" outlineLevel="1" collapsed="1"/>
    <col min="126" max="126" width="8.140625" style="65" hidden="1" customWidth="1" outlineLevel="1"/>
    <col min="127" max="127" width="7.85546875" style="65" hidden="1" customWidth="1" outlineLevel="1"/>
    <col min="128" max="128" width="7.28515625" style="65" hidden="1" customWidth="1" outlineLevel="1"/>
    <col min="129" max="129" width="7.140625" style="65" hidden="1" customWidth="1" outlineLevel="1"/>
    <col min="130" max="130" width="8.140625" style="65" hidden="1" customWidth="1" outlineLevel="1" collapsed="1"/>
    <col min="131" max="131" width="8.140625" style="65" hidden="1" customWidth="1" outlineLevel="1"/>
    <col min="132" max="132" width="7.85546875" style="65" hidden="1" customWidth="1" outlineLevel="1"/>
    <col min="133" max="133" width="7.28515625" style="65" hidden="1" customWidth="1" outlineLevel="1"/>
    <col min="134" max="134" width="7.140625" style="65" hidden="1" customWidth="1" outlineLevel="1"/>
    <col min="135" max="135" width="8.140625" style="65" hidden="1" customWidth="1" outlineLevel="1" collapsed="1"/>
    <col min="136" max="136" width="8.140625" style="65" hidden="1" customWidth="1" outlineLevel="1"/>
    <col min="137" max="137" width="7.85546875" style="65" hidden="1" customWidth="1" outlineLevel="1"/>
    <col min="138" max="138" width="7.28515625" style="65" hidden="1" customWidth="1" outlineLevel="1"/>
    <col min="139" max="139" width="7.140625" style="65" hidden="1" customWidth="1" outlineLevel="1"/>
    <col min="140" max="140" width="8.140625" style="65" hidden="1" customWidth="1" outlineLevel="1" collapsed="1"/>
    <col min="141" max="141" width="8.140625" style="65" hidden="1" customWidth="1" outlineLevel="1"/>
    <col min="142" max="142" width="7.85546875" style="65" hidden="1" customWidth="1" outlineLevel="1"/>
    <col min="143" max="143" width="7.28515625" style="65" hidden="1" customWidth="1" outlineLevel="1"/>
    <col min="144" max="144" width="7.140625" style="65" hidden="1" customWidth="1" outlineLevel="1"/>
    <col min="145" max="145" width="8.140625" style="65" hidden="1" customWidth="1" outlineLevel="1" collapsed="1"/>
    <col min="146" max="146" width="8.140625" style="65" hidden="1" customWidth="1" outlineLevel="1"/>
    <col min="147" max="147" width="7.85546875" style="65" hidden="1" customWidth="1" outlineLevel="1"/>
    <col min="148" max="148" width="7.28515625" style="65" hidden="1" customWidth="1" outlineLevel="1"/>
    <col min="149" max="149" width="7.140625" style="65" hidden="1" customWidth="1" outlineLevel="1"/>
    <col min="150" max="150" width="8.140625" style="65" hidden="1" customWidth="1" outlineLevel="1" collapsed="1"/>
    <col min="151" max="151" width="8.140625" style="65" hidden="1" customWidth="1" outlineLevel="1"/>
    <col min="152" max="152" width="7.85546875" style="65" hidden="1" customWidth="1" outlineLevel="1"/>
    <col min="153" max="153" width="7.28515625" style="65" hidden="1" customWidth="1" outlineLevel="1"/>
    <col min="154" max="154" width="7.140625" style="65" hidden="1" customWidth="1" outlineLevel="1"/>
    <col min="155" max="155" width="8.140625" style="65" hidden="1" customWidth="1" outlineLevel="1" collapsed="1"/>
    <col min="156" max="156" width="8.140625" style="65" hidden="1" customWidth="1" outlineLevel="1"/>
    <col min="157" max="157" width="7.85546875" style="65" hidden="1" customWidth="1" outlineLevel="1"/>
    <col min="158" max="158" width="7.28515625" style="65" hidden="1" customWidth="1" outlineLevel="1"/>
    <col min="159" max="159" width="7.140625" style="65" hidden="1" customWidth="1" outlineLevel="1"/>
    <col min="160" max="160" width="8.140625" style="65" hidden="1" customWidth="1" outlineLevel="1" collapsed="1"/>
    <col min="161" max="161" width="8.140625" style="65" hidden="1" customWidth="1" outlineLevel="1"/>
    <col min="162" max="162" width="7.85546875" style="65" hidden="1" customWidth="1" outlineLevel="1"/>
    <col min="163" max="163" width="7.28515625" style="65" hidden="1" customWidth="1" outlineLevel="1"/>
    <col min="164" max="164" width="7.140625" style="65" hidden="1" customWidth="1" outlineLevel="1"/>
    <col min="165" max="165" width="8.140625" style="65" hidden="1" customWidth="1" outlineLevel="1" collapsed="1"/>
    <col min="166" max="166" width="8.140625" style="65" hidden="1" customWidth="1" outlineLevel="1"/>
    <col min="167" max="167" width="7.85546875" style="65" hidden="1" customWidth="1" outlineLevel="1"/>
    <col min="168" max="168" width="7.28515625" style="65" hidden="1" customWidth="1" outlineLevel="1"/>
    <col min="169" max="169" width="7.140625" style="65" hidden="1" customWidth="1" outlineLevel="1"/>
    <col min="170" max="170" width="8.140625" style="65" hidden="1" customWidth="1" outlineLevel="1" collapsed="1"/>
    <col min="171" max="171" width="8.140625" style="65" hidden="1" customWidth="1" outlineLevel="1"/>
    <col min="172" max="172" width="7.85546875" style="65" hidden="1" customWidth="1" outlineLevel="1"/>
    <col min="173" max="173" width="7.28515625" style="65" hidden="1" customWidth="1" outlineLevel="1"/>
    <col min="174" max="174" width="7.140625" style="65" hidden="1" customWidth="1" outlineLevel="1"/>
    <col min="175" max="175" width="8.140625" style="65" bestFit="1" customWidth="1" collapsed="1"/>
    <col min="176" max="176" width="8.140625" style="65" bestFit="1" customWidth="1"/>
    <col min="177" max="177" width="7.85546875" style="65" bestFit="1" customWidth="1"/>
    <col min="178" max="178" width="7.28515625" style="65" bestFit="1" customWidth="1"/>
    <col min="179" max="179" width="7.140625" style="65" bestFit="1" customWidth="1"/>
    <col min="180" max="16384" width="11.42578125" style="65"/>
  </cols>
  <sheetData>
    <row r="1" spans="1:179" s="12" customFormat="1" ht="16.5" customHeight="1" x14ac:dyDescent="0.3">
      <c r="A1" s="6"/>
      <c r="B1" s="7"/>
      <c r="C1" s="8">
        <v>2016</v>
      </c>
      <c r="D1" s="8">
        <v>2017</v>
      </c>
      <c r="E1" s="8"/>
      <c r="F1" s="8">
        <v>2018</v>
      </c>
      <c r="G1" s="8">
        <v>2018</v>
      </c>
      <c r="H1" s="8">
        <v>2018</v>
      </c>
      <c r="I1" s="8">
        <v>2018</v>
      </c>
      <c r="J1" s="8">
        <v>2018</v>
      </c>
      <c r="K1" s="8">
        <v>2018</v>
      </c>
      <c r="L1" s="8">
        <v>2018</v>
      </c>
      <c r="M1" s="8">
        <v>2019</v>
      </c>
      <c r="N1" s="8">
        <v>2019</v>
      </c>
      <c r="O1" s="8">
        <v>2019</v>
      </c>
      <c r="P1" s="8">
        <v>2019</v>
      </c>
      <c r="Q1" s="8">
        <v>2019</v>
      </c>
      <c r="R1" s="8">
        <v>2019</v>
      </c>
      <c r="S1" s="8">
        <v>2019</v>
      </c>
      <c r="T1" s="8">
        <v>2019</v>
      </c>
      <c r="U1" s="66"/>
      <c r="V1" s="66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"/>
      <c r="BR1" s="8" t="s">
        <v>35</v>
      </c>
      <c r="BS1" s="9"/>
      <c r="BT1" s="9"/>
      <c r="BU1" s="9"/>
      <c r="BV1" s="10"/>
      <c r="BW1" s="8" t="s">
        <v>35</v>
      </c>
      <c r="BX1" s="9"/>
      <c r="BY1" s="9"/>
      <c r="BZ1" s="9"/>
      <c r="CA1" s="10"/>
      <c r="CB1" s="8" t="s">
        <v>35</v>
      </c>
      <c r="CC1" s="9"/>
      <c r="CD1" s="9"/>
      <c r="CE1" s="9"/>
      <c r="CF1" s="10"/>
      <c r="CG1" s="8" t="s">
        <v>35</v>
      </c>
      <c r="CH1" s="9"/>
      <c r="CI1" s="9"/>
      <c r="CJ1" s="9"/>
      <c r="CK1" s="10"/>
      <c r="CL1" s="8" t="s">
        <v>35</v>
      </c>
      <c r="CM1" s="9"/>
      <c r="CN1" s="9"/>
      <c r="CO1" s="9"/>
      <c r="CP1" s="10"/>
      <c r="CQ1" s="8" t="s">
        <v>35</v>
      </c>
      <c r="CR1" s="9"/>
      <c r="CS1" s="9"/>
      <c r="CT1" s="9"/>
      <c r="CU1" s="10"/>
      <c r="CV1" s="8" t="s">
        <v>35</v>
      </c>
      <c r="CW1" s="9"/>
      <c r="CX1" s="9"/>
      <c r="CY1" s="9"/>
      <c r="CZ1" s="10"/>
      <c r="DA1" s="8" t="s">
        <v>35</v>
      </c>
      <c r="DB1" s="9"/>
      <c r="DC1" s="9"/>
      <c r="DD1" s="9"/>
      <c r="DE1" s="10"/>
      <c r="DF1" s="8" t="s">
        <v>35</v>
      </c>
      <c r="DG1" s="9"/>
      <c r="DH1" s="9"/>
      <c r="DI1" s="9"/>
      <c r="DJ1" s="10"/>
      <c r="DK1" s="8" t="s">
        <v>35</v>
      </c>
      <c r="DL1" s="9"/>
      <c r="DM1" s="9"/>
      <c r="DN1" s="9"/>
      <c r="DO1" s="10"/>
      <c r="DP1" s="8" t="s">
        <v>35</v>
      </c>
      <c r="DQ1" s="9"/>
      <c r="DR1" s="9"/>
      <c r="DS1" s="9"/>
      <c r="DT1" s="10"/>
      <c r="DU1" s="8" t="s">
        <v>35</v>
      </c>
      <c r="DV1" s="9"/>
      <c r="DW1" s="9"/>
      <c r="DX1" s="9"/>
      <c r="DY1" s="10"/>
      <c r="DZ1" s="8" t="s">
        <v>35</v>
      </c>
      <c r="EA1" s="9"/>
      <c r="EB1" s="9"/>
      <c r="EC1" s="9"/>
      <c r="ED1" s="10"/>
      <c r="EE1" s="8" t="s">
        <v>35</v>
      </c>
      <c r="EF1" s="9"/>
      <c r="EG1" s="9"/>
      <c r="EH1" s="9"/>
      <c r="EI1" s="10"/>
      <c r="EJ1" s="8" t="s">
        <v>35</v>
      </c>
      <c r="EK1" s="9"/>
      <c r="EL1" s="9"/>
      <c r="EM1" s="9"/>
      <c r="EN1" s="10"/>
      <c r="EO1" s="8" t="s">
        <v>35</v>
      </c>
      <c r="EP1" s="9"/>
      <c r="EQ1" s="9"/>
      <c r="ER1" s="9"/>
      <c r="ES1" s="10"/>
      <c r="ET1" s="8" t="s">
        <v>35</v>
      </c>
      <c r="EU1" s="9"/>
      <c r="EV1" s="9"/>
      <c r="EW1" s="9"/>
      <c r="EX1" s="10"/>
      <c r="EY1" s="8" t="s">
        <v>35</v>
      </c>
      <c r="EZ1" s="9"/>
      <c r="FA1" s="9"/>
      <c r="FB1" s="9"/>
      <c r="FC1" s="10"/>
      <c r="FD1" s="8" t="s">
        <v>35</v>
      </c>
      <c r="FE1" s="9"/>
      <c r="FF1" s="9"/>
      <c r="FG1" s="9"/>
      <c r="FH1" s="10"/>
      <c r="FI1" s="8" t="s">
        <v>35</v>
      </c>
      <c r="FJ1" s="9"/>
      <c r="FK1" s="9"/>
      <c r="FL1" s="9"/>
      <c r="FM1" s="10"/>
      <c r="FN1" s="8" t="s">
        <v>35</v>
      </c>
      <c r="FO1" s="9"/>
      <c r="FP1" s="9"/>
      <c r="FQ1" s="9"/>
      <c r="FR1" s="10"/>
      <c r="FS1" s="8" t="s">
        <v>35</v>
      </c>
      <c r="FT1" s="9"/>
      <c r="FU1" s="9"/>
      <c r="FV1" s="9"/>
      <c r="FW1" s="10"/>
    </row>
    <row r="2" spans="1:179" s="12" customFormat="1" ht="16.5" customHeight="1" x14ac:dyDescent="0.25">
      <c r="A2" s="13"/>
      <c r="B2" s="14"/>
      <c r="C2" s="15">
        <v>12</v>
      </c>
      <c r="D2" s="15">
        <v>12</v>
      </c>
      <c r="E2" s="15"/>
      <c r="F2" s="15">
        <v>1</v>
      </c>
      <c r="G2" s="15">
        <v>2</v>
      </c>
      <c r="H2" s="15">
        <v>3</v>
      </c>
      <c r="I2" s="15">
        <v>4</v>
      </c>
      <c r="J2" s="15">
        <v>5</v>
      </c>
      <c r="K2" s="15">
        <v>6</v>
      </c>
      <c r="L2" s="15">
        <v>7</v>
      </c>
      <c r="M2" s="15">
        <v>1</v>
      </c>
      <c r="N2" s="15">
        <v>2</v>
      </c>
      <c r="O2" s="15">
        <v>3</v>
      </c>
      <c r="P2" s="15">
        <v>4</v>
      </c>
      <c r="Q2" s="15">
        <v>5</v>
      </c>
      <c r="R2" s="15">
        <v>6</v>
      </c>
      <c r="S2" s="15">
        <v>7</v>
      </c>
      <c r="T2" s="15">
        <v>8</v>
      </c>
      <c r="U2" s="15">
        <v>9</v>
      </c>
      <c r="V2" s="15">
        <v>10</v>
      </c>
      <c r="W2" s="15"/>
      <c r="X2" s="16" t="s">
        <v>746</v>
      </c>
      <c r="Y2" s="16" t="s">
        <v>747</v>
      </c>
      <c r="Z2" s="16" t="s">
        <v>743</v>
      </c>
      <c r="AA2" s="16" t="s">
        <v>744</v>
      </c>
      <c r="AB2" s="16" t="s">
        <v>745</v>
      </c>
      <c r="AC2" s="16" t="s">
        <v>742</v>
      </c>
      <c r="AD2" s="16" t="s">
        <v>107</v>
      </c>
      <c r="AE2" s="16" t="s">
        <v>108</v>
      </c>
      <c r="AF2" s="16" t="s">
        <v>109</v>
      </c>
      <c r="AG2" s="16" t="s">
        <v>110</v>
      </c>
      <c r="AH2" s="16" t="s">
        <v>111</v>
      </c>
      <c r="AI2" s="16" t="s">
        <v>112</v>
      </c>
      <c r="AJ2" s="16" t="s">
        <v>129</v>
      </c>
      <c r="AK2" s="16" t="s">
        <v>130</v>
      </c>
      <c r="AL2" s="16" t="s">
        <v>375</v>
      </c>
      <c r="AM2" s="16" t="s">
        <v>376</v>
      </c>
      <c r="AN2" s="16" t="s">
        <v>377</v>
      </c>
      <c r="AO2" s="16" t="s">
        <v>487</v>
      </c>
      <c r="AP2" s="16" t="s">
        <v>488</v>
      </c>
      <c r="AQ2" s="16" t="s">
        <v>489</v>
      </c>
      <c r="AR2" s="16" t="s">
        <v>490</v>
      </c>
      <c r="AS2" s="16" t="s">
        <v>775</v>
      </c>
      <c r="AT2" s="16" t="s">
        <v>776</v>
      </c>
      <c r="AU2" s="16" t="s">
        <v>777</v>
      </c>
      <c r="AV2" s="16" t="s">
        <v>778</v>
      </c>
      <c r="AW2" s="16" t="s">
        <v>779</v>
      </c>
      <c r="AX2" s="16" t="s">
        <v>81</v>
      </c>
      <c r="AY2" s="16" t="s">
        <v>33</v>
      </c>
      <c r="AZ2" s="16" t="s">
        <v>39</v>
      </c>
      <c r="BA2" s="16" t="s">
        <v>82</v>
      </c>
      <c r="BB2" s="16" t="s">
        <v>68</v>
      </c>
      <c r="BC2" s="16" t="s">
        <v>69</v>
      </c>
      <c r="BD2" s="16" t="s">
        <v>70</v>
      </c>
      <c r="BE2" s="16" t="s">
        <v>71</v>
      </c>
      <c r="BF2" s="16" t="s">
        <v>83</v>
      </c>
      <c r="BG2" s="16" t="s">
        <v>93</v>
      </c>
      <c r="BH2" s="16" t="s">
        <v>94</v>
      </c>
      <c r="BI2" s="16" t="s">
        <v>95</v>
      </c>
      <c r="BJ2" s="16" t="s">
        <v>1152</v>
      </c>
      <c r="BK2" s="16" t="s">
        <v>96</v>
      </c>
      <c r="BL2" s="16" t="s">
        <v>97</v>
      </c>
      <c r="BM2" s="16" t="s">
        <v>98</v>
      </c>
      <c r="BN2" s="16" t="s">
        <v>99</v>
      </c>
      <c r="BO2" s="16" t="s">
        <v>1222</v>
      </c>
      <c r="BP2" s="15"/>
      <c r="BQ2" s="17"/>
      <c r="BR2" s="25">
        <f>'FSI V1+V2'!BQ2</f>
        <v>43507</v>
      </c>
      <c r="BS2" s="25">
        <f>'FSI V1+V2'!BR2</f>
        <v>43508</v>
      </c>
      <c r="BT2" s="25">
        <f>'FSI V1+V2'!BS2</f>
        <v>43509</v>
      </c>
      <c r="BU2" s="25">
        <f>'FSI V1+V2'!BT2</f>
        <v>43510</v>
      </c>
      <c r="BV2" s="25">
        <f>'FSI V1+V2'!BU2</f>
        <v>43511</v>
      </c>
      <c r="BW2" s="25">
        <f>'FSI V1+V2'!BW2</f>
        <v>43521</v>
      </c>
      <c r="BX2" s="25">
        <f>'FSI V1+V2'!BX2</f>
        <v>43522</v>
      </c>
      <c r="BY2" s="25">
        <f>'FSI V1+V2'!BY2</f>
        <v>43523</v>
      </c>
      <c r="BZ2" s="25">
        <f>'FSI V1+V2'!BZ2</f>
        <v>43524</v>
      </c>
      <c r="CA2" s="25">
        <f>'FSI V1+V2'!CA2</f>
        <v>43525</v>
      </c>
      <c r="CB2" s="25">
        <v>43535</v>
      </c>
      <c r="CC2" s="25">
        <v>43536</v>
      </c>
      <c r="CD2" s="25">
        <v>43537</v>
      </c>
      <c r="CE2" s="25">
        <v>43538</v>
      </c>
      <c r="CF2" s="25">
        <v>43539</v>
      </c>
      <c r="CG2" s="25">
        <v>43549</v>
      </c>
      <c r="CH2" s="25">
        <v>43550</v>
      </c>
      <c r="CI2" s="25">
        <v>43551</v>
      </c>
      <c r="CJ2" s="25">
        <v>43552</v>
      </c>
      <c r="CK2" s="25">
        <v>43553</v>
      </c>
      <c r="CL2" s="25">
        <v>43563</v>
      </c>
      <c r="CM2" s="25">
        <v>43564</v>
      </c>
      <c r="CN2" s="25">
        <v>43565</v>
      </c>
      <c r="CO2" s="25">
        <v>43566</v>
      </c>
      <c r="CP2" s="25">
        <v>43567</v>
      </c>
      <c r="CQ2" s="25">
        <v>43570</v>
      </c>
      <c r="CR2" s="25">
        <v>43571</v>
      </c>
      <c r="CS2" s="25">
        <v>43572</v>
      </c>
      <c r="CT2" s="25">
        <v>43573</v>
      </c>
      <c r="CU2" s="25">
        <v>43574</v>
      </c>
      <c r="CV2" s="25">
        <v>43577</v>
      </c>
      <c r="CW2" s="25">
        <v>43578</v>
      </c>
      <c r="CX2" s="25">
        <v>43579</v>
      </c>
      <c r="CY2" s="25">
        <v>43580</v>
      </c>
      <c r="CZ2" s="25">
        <v>43581</v>
      </c>
      <c r="DA2" s="25">
        <v>43584</v>
      </c>
      <c r="DB2" s="25">
        <v>43585</v>
      </c>
      <c r="DC2" s="25">
        <v>43586</v>
      </c>
      <c r="DD2" s="25">
        <v>43587</v>
      </c>
      <c r="DE2" s="25">
        <v>43588</v>
      </c>
      <c r="DF2" s="25">
        <v>43591</v>
      </c>
      <c r="DG2" s="25">
        <v>43592</v>
      </c>
      <c r="DH2" s="25">
        <v>43593</v>
      </c>
      <c r="DI2" s="25">
        <v>43594</v>
      </c>
      <c r="DJ2" s="25">
        <v>43595</v>
      </c>
      <c r="DK2" s="25">
        <v>43598</v>
      </c>
      <c r="DL2" s="25">
        <v>43599</v>
      </c>
      <c r="DM2" s="25">
        <v>43600</v>
      </c>
      <c r="DN2" s="25">
        <v>43601</v>
      </c>
      <c r="DO2" s="25">
        <v>43602</v>
      </c>
      <c r="DP2" s="25">
        <v>43605</v>
      </c>
      <c r="DQ2" s="25">
        <v>43606</v>
      </c>
      <c r="DR2" s="25">
        <v>43607</v>
      </c>
      <c r="DS2" s="25">
        <v>43608</v>
      </c>
      <c r="DT2" s="25">
        <v>43609</v>
      </c>
      <c r="DU2" s="25">
        <v>43640</v>
      </c>
      <c r="DV2" s="25">
        <v>43641</v>
      </c>
      <c r="DW2" s="25">
        <v>43642</v>
      </c>
      <c r="DX2" s="25">
        <v>43643</v>
      </c>
      <c r="DY2" s="25">
        <v>43644</v>
      </c>
      <c r="DZ2" s="25">
        <v>43668</v>
      </c>
      <c r="EA2" s="25">
        <v>43669</v>
      </c>
      <c r="EB2" s="25">
        <v>43670</v>
      </c>
      <c r="EC2" s="25">
        <v>43671</v>
      </c>
      <c r="ED2" s="25">
        <v>43672</v>
      </c>
      <c r="EE2" s="25">
        <v>43675</v>
      </c>
      <c r="EF2" s="25">
        <v>43676</v>
      </c>
      <c r="EG2" s="25">
        <v>43677</v>
      </c>
      <c r="EH2" s="25">
        <v>43678</v>
      </c>
      <c r="EI2" s="25">
        <v>43679</v>
      </c>
      <c r="EJ2" s="25">
        <v>43682</v>
      </c>
      <c r="EK2" s="25">
        <v>43683</v>
      </c>
      <c r="EL2" s="25">
        <v>43684</v>
      </c>
      <c r="EM2" s="25">
        <v>43685</v>
      </c>
      <c r="EN2" s="25">
        <v>43686</v>
      </c>
      <c r="EO2" s="25">
        <v>43689</v>
      </c>
      <c r="EP2" s="25">
        <v>43690</v>
      </c>
      <c r="EQ2" s="25">
        <v>43691</v>
      </c>
      <c r="ER2" s="25">
        <v>43692</v>
      </c>
      <c r="ES2" s="25">
        <v>43693</v>
      </c>
      <c r="ET2" s="25">
        <v>43696</v>
      </c>
      <c r="EU2" s="25">
        <v>43697</v>
      </c>
      <c r="EV2" s="25">
        <v>43698</v>
      </c>
      <c r="EW2" s="25">
        <v>43699</v>
      </c>
      <c r="EX2" s="25">
        <v>43700</v>
      </c>
      <c r="EY2" s="25">
        <v>43703</v>
      </c>
      <c r="EZ2" s="25">
        <v>43704</v>
      </c>
      <c r="FA2" s="25">
        <v>43705</v>
      </c>
      <c r="FB2" s="25">
        <v>43706</v>
      </c>
      <c r="FC2" s="25">
        <v>43707</v>
      </c>
      <c r="FD2" s="25">
        <v>43710</v>
      </c>
      <c r="FE2" s="25">
        <v>43711</v>
      </c>
      <c r="FF2" s="25">
        <v>43712</v>
      </c>
      <c r="FG2" s="25">
        <v>43713</v>
      </c>
      <c r="FH2" s="25">
        <v>43714</v>
      </c>
      <c r="FI2" s="25">
        <v>43717</v>
      </c>
      <c r="FJ2" s="25">
        <v>43718</v>
      </c>
      <c r="FK2" s="25">
        <v>43719</v>
      </c>
      <c r="FL2" s="25">
        <v>43720</v>
      </c>
      <c r="FM2" s="25">
        <v>43721</v>
      </c>
      <c r="FN2" s="25">
        <v>43724</v>
      </c>
      <c r="FO2" s="25">
        <v>43725</v>
      </c>
      <c r="FP2" s="25">
        <v>43726</v>
      </c>
      <c r="FQ2" s="25">
        <v>43727</v>
      </c>
      <c r="FR2" s="25">
        <v>43728</v>
      </c>
      <c r="FS2" s="25">
        <v>43731</v>
      </c>
      <c r="FT2" s="25">
        <v>43732</v>
      </c>
      <c r="FU2" s="25">
        <v>43733</v>
      </c>
      <c r="FV2" s="25">
        <v>43734</v>
      </c>
      <c r="FW2" s="25">
        <v>43735</v>
      </c>
    </row>
    <row r="3" spans="1:179" s="12" customFormat="1" ht="16.5" customHeight="1" x14ac:dyDescent="0.25">
      <c r="A3" s="7"/>
      <c r="B3" s="14"/>
      <c r="C3" s="21" t="s">
        <v>36</v>
      </c>
      <c r="D3" s="21" t="s">
        <v>37</v>
      </c>
      <c r="E3" s="21"/>
      <c r="F3" s="22" t="s">
        <v>38</v>
      </c>
      <c r="G3" s="22" t="s">
        <v>53</v>
      </c>
      <c r="H3" s="22" t="s">
        <v>54</v>
      </c>
      <c r="I3" s="22" t="s">
        <v>55</v>
      </c>
      <c r="J3" s="22" t="s">
        <v>56</v>
      </c>
      <c r="K3" s="22" t="s">
        <v>57</v>
      </c>
      <c r="L3" s="22" t="s">
        <v>58</v>
      </c>
      <c r="M3" s="22">
        <v>43466</v>
      </c>
      <c r="N3" s="22">
        <v>43497</v>
      </c>
      <c r="O3" s="22">
        <v>43525</v>
      </c>
      <c r="P3" s="22">
        <v>43556</v>
      </c>
      <c r="Q3" s="22">
        <v>43586</v>
      </c>
      <c r="R3" s="22">
        <v>43617</v>
      </c>
      <c r="S3" s="22">
        <v>43647</v>
      </c>
      <c r="T3" s="22">
        <v>43678</v>
      </c>
      <c r="U3" s="22">
        <v>43709</v>
      </c>
      <c r="V3" s="22">
        <v>43739</v>
      </c>
      <c r="W3" s="23"/>
      <c r="X3" s="16" t="s">
        <v>746</v>
      </c>
      <c r="Y3" s="16" t="s">
        <v>747</v>
      </c>
      <c r="Z3" s="16" t="s">
        <v>743</v>
      </c>
      <c r="AA3" s="16" t="s">
        <v>744</v>
      </c>
      <c r="AB3" s="16" t="s">
        <v>745</v>
      </c>
      <c r="AC3" s="16" t="s">
        <v>742</v>
      </c>
      <c r="AD3" s="16" t="s">
        <v>107</v>
      </c>
      <c r="AE3" s="16" t="s">
        <v>108</v>
      </c>
      <c r="AF3" s="16" t="s">
        <v>109</v>
      </c>
      <c r="AG3" s="16" t="s">
        <v>110</v>
      </c>
      <c r="AH3" s="16" t="s">
        <v>111</v>
      </c>
      <c r="AI3" s="16" t="s">
        <v>112</v>
      </c>
      <c r="AJ3" s="16" t="s">
        <v>129</v>
      </c>
      <c r="AK3" s="16" t="s">
        <v>130</v>
      </c>
      <c r="AL3" s="16" t="s">
        <v>375</v>
      </c>
      <c r="AM3" s="16" t="s">
        <v>376</v>
      </c>
      <c r="AN3" s="16" t="s">
        <v>377</v>
      </c>
      <c r="AO3" s="16" t="s">
        <v>487</v>
      </c>
      <c r="AP3" s="16" t="s">
        <v>488</v>
      </c>
      <c r="AQ3" s="16" t="s">
        <v>489</v>
      </c>
      <c r="AR3" s="16" t="s">
        <v>490</v>
      </c>
      <c r="AS3" s="16" t="s">
        <v>775</v>
      </c>
      <c r="AT3" s="16" t="s">
        <v>776</v>
      </c>
      <c r="AU3" s="16" t="s">
        <v>777</v>
      </c>
      <c r="AV3" s="16" t="s">
        <v>778</v>
      </c>
      <c r="AW3" s="16" t="s">
        <v>779</v>
      </c>
      <c r="AX3" s="16" t="s">
        <v>81</v>
      </c>
      <c r="AY3" s="16" t="s">
        <v>33</v>
      </c>
      <c r="AZ3" s="16" t="s">
        <v>39</v>
      </c>
      <c r="BA3" s="16" t="s">
        <v>82</v>
      </c>
      <c r="BB3" s="16" t="s">
        <v>68</v>
      </c>
      <c r="BC3" s="16" t="s">
        <v>69</v>
      </c>
      <c r="BD3" s="16" t="s">
        <v>70</v>
      </c>
      <c r="BE3" s="16" t="s">
        <v>71</v>
      </c>
      <c r="BF3" s="16" t="s">
        <v>83</v>
      </c>
      <c r="BG3" s="16" t="s">
        <v>93</v>
      </c>
      <c r="BH3" s="16" t="s">
        <v>94</v>
      </c>
      <c r="BI3" s="16" t="s">
        <v>95</v>
      </c>
      <c r="BJ3" s="16" t="s">
        <v>1152</v>
      </c>
      <c r="BK3" s="16" t="s">
        <v>96</v>
      </c>
      <c r="BL3" s="16" t="s">
        <v>97</v>
      </c>
      <c r="BM3" s="16" t="s">
        <v>98</v>
      </c>
      <c r="BN3" s="16" t="s">
        <v>99</v>
      </c>
      <c r="BO3" s="16" t="s">
        <v>1222</v>
      </c>
      <c r="BP3" s="23"/>
      <c r="BQ3" s="24"/>
      <c r="BR3" s="25">
        <f>'FSI V1+V2'!BQ3</f>
        <v>43507</v>
      </c>
      <c r="BS3" s="25">
        <f>'FSI V1+V2'!BR3</f>
        <v>43508</v>
      </c>
      <c r="BT3" s="25">
        <f>'FSI V1+V2'!BS3</f>
        <v>43509</v>
      </c>
      <c r="BU3" s="25">
        <f>'FSI V1+V2'!BT3</f>
        <v>43510</v>
      </c>
      <c r="BV3" s="25">
        <f>'FSI V1+V2'!BU3</f>
        <v>43511</v>
      </c>
      <c r="BW3" s="25">
        <f>'FSI V1+V2'!BW3</f>
        <v>43521</v>
      </c>
      <c r="BX3" s="25">
        <f>'FSI V1+V2'!BX3</f>
        <v>43522</v>
      </c>
      <c r="BY3" s="25">
        <f>'FSI V1+V2'!BY3</f>
        <v>43523</v>
      </c>
      <c r="BZ3" s="25">
        <f>'FSI V1+V2'!BZ3</f>
        <v>43524</v>
      </c>
      <c r="CA3" s="25">
        <f>'FSI V1+V2'!CA3</f>
        <v>43525</v>
      </c>
      <c r="CB3" s="25">
        <v>43535</v>
      </c>
      <c r="CC3" s="25">
        <v>43536</v>
      </c>
      <c r="CD3" s="25">
        <v>43537</v>
      </c>
      <c r="CE3" s="25">
        <v>43538</v>
      </c>
      <c r="CF3" s="25">
        <v>43539</v>
      </c>
      <c r="CG3" s="25">
        <v>43549</v>
      </c>
      <c r="CH3" s="25">
        <v>43550</v>
      </c>
      <c r="CI3" s="25">
        <v>43551</v>
      </c>
      <c r="CJ3" s="25">
        <v>43552</v>
      </c>
      <c r="CK3" s="25">
        <v>43553</v>
      </c>
      <c r="CL3" s="25">
        <v>43563</v>
      </c>
      <c r="CM3" s="25">
        <v>43564</v>
      </c>
      <c r="CN3" s="25">
        <v>43565</v>
      </c>
      <c r="CO3" s="25">
        <v>43566</v>
      </c>
      <c r="CP3" s="25">
        <v>43567</v>
      </c>
      <c r="CQ3" s="25">
        <v>43570</v>
      </c>
      <c r="CR3" s="25">
        <v>43571</v>
      </c>
      <c r="CS3" s="25">
        <v>43572</v>
      </c>
      <c r="CT3" s="25">
        <v>43573</v>
      </c>
      <c r="CU3" s="25">
        <v>43574</v>
      </c>
      <c r="CV3" s="25">
        <v>43577</v>
      </c>
      <c r="CW3" s="25">
        <v>43578</v>
      </c>
      <c r="CX3" s="25">
        <v>43579</v>
      </c>
      <c r="CY3" s="25">
        <v>43580</v>
      </c>
      <c r="CZ3" s="25">
        <v>43581</v>
      </c>
      <c r="DA3" s="25">
        <v>43584</v>
      </c>
      <c r="DB3" s="25">
        <v>43585</v>
      </c>
      <c r="DC3" s="25">
        <v>43586</v>
      </c>
      <c r="DD3" s="25">
        <v>43587</v>
      </c>
      <c r="DE3" s="25">
        <v>43588</v>
      </c>
      <c r="DF3" s="25">
        <v>43591</v>
      </c>
      <c r="DG3" s="25">
        <v>43592</v>
      </c>
      <c r="DH3" s="25">
        <v>43593</v>
      </c>
      <c r="DI3" s="25">
        <v>43594</v>
      </c>
      <c r="DJ3" s="25">
        <v>43595</v>
      </c>
      <c r="DK3" s="25">
        <v>43598</v>
      </c>
      <c r="DL3" s="25">
        <v>43599</v>
      </c>
      <c r="DM3" s="25">
        <v>43600</v>
      </c>
      <c r="DN3" s="25">
        <v>43601</v>
      </c>
      <c r="DO3" s="25">
        <v>43602</v>
      </c>
      <c r="DP3" s="25">
        <v>43605</v>
      </c>
      <c r="DQ3" s="25">
        <v>43606</v>
      </c>
      <c r="DR3" s="25">
        <v>43607</v>
      </c>
      <c r="DS3" s="25">
        <v>43608</v>
      </c>
      <c r="DT3" s="25">
        <v>43609</v>
      </c>
      <c r="DU3" s="25">
        <v>43640</v>
      </c>
      <c r="DV3" s="25">
        <v>43641</v>
      </c>
      <c r="DW3" s="25">
        <v>43642</v>
      </c>
      <c r="DX3" s="25">
        <v>43643</v>
      </c>
      <c r="DY3" s="25">
        <v>43644</v>
      </c>
      <c r="DZ3" s="25">
        <v>43668</v>
      </c>
      <c r="EA3" s="25">
        <v>43669</v>
      </c>
      <c r="EB3" s="25">
        <v>43670</v>
      </c>
      <c r="EC3" s="25">
        <v>43671</v>
      </c>
      <c r="ED3" s="25">
        <v>43672</v>
      </c>
      <c r="EE3" s="25">
        <v>43675</v>
      </c>
      <c r="EF3" s="25">
        <v>43676</v>
      </c>
      <c r="EG3" s="25">
        <v>43677</v>
      </c>
      <c r="EH3" s="25">
        <v>43678</v>
      </c>
      <c r="EI3" s="25">
        <v>43679</v>
      </c>
      <c r="EJ3" s="25">
        <v>43682</v>
      </c>
      <c r="EK3" s="25">
        <v>43683</v>
      </c>
      <c r="EL3" s="25">
        <v>43684</v>
      </c>
      <c r="EM3" s="25">
        <v>43685</v>
      </c>
      <c r="EN3" s="25">
        <v>43686</v>
      </c>
      <c r="EO3" s="25">
        <v>43689</v>
      </c>
      <c r="EP3" s="25">
        <v>43690</v>
      </c>
      <c r="EQ3" s="25">
        <v>43691</v>
      </c>
      <c r="ER3" s="25">
        <v>43692</v>
      </c>
      <c r="ES3" s="25">
        <v>43693</v>
      </c>
      <c r="ET3" s="25">
        <v>43696</v>
      </c>
      <c r="EU3" s="25">
        <v>43697</v>
      </c>
      <c r="EV3" s="25">
        <v>43698</v>
      </c>
      <c r="EW3" s="25">
        <v>43699</v>
      </c>
      <c r="EX3" s="25">
        <v>43700</v>
      </c>
      <c r="EY3" s="25">
        <v>43703</v>
      </c>
      <c r="EZ3" s="25">
        <v>43704</v>
      </c>
      <c r="FA3" s="25">
        <v>43705</v>
      </c>
      <c r="FB3" s="25">
        <v>43706</v>
      </c>
      <c r="FC3" s="25">
        <v>43707</v>
      </c>
      <c r="FD3" s="25">
        <v>43710</v>
      </c>
      <c r="FE3" s="25">
        <v>43711</v>
      </c>
      <c r="FF3" s="25">
        <v>43712</v>
      </c>
      <c r="FG3" s="25">
        <v>43713</v>
      </c>
      <c r="FH3" s="25">
        <v>43714</v>
      </c>
      <c r="FI3" s="25">
        <v>43717</v>
      </c>
      <c r="FJ3" s="25">
        <v>43718</v>
      </c>
      <c r="FK3" s="25">
        <v>43719</v>
      </c>
      <c r="FL3" s="25">
        <v>43720</v>
      </c>
      <c r="FM3" s="25">
        <v>43721</v>
      </c>
      <c r="FN3" s="25">
        <v>43724</v>
      </c>
      <c r="FO3" s="25">
        <v>43725</v>
      </c>
      <c r="FP3" s="25">
        <v>43726</v>
      </c>
      <c r="FQ3" s="25">
        <v>43727</v>
      </c>
      <c r="FR3" s="25">
        <v>43728</v>
      </c>
      <c r="FS3" s="25">
        <v>43731</v>
      </c>
      <c r="FT3" s="25">
        <v>43732</v>
      </c>
      <c r="FU3" s="25">
        <v>43733</v>
      </c>
      <c r="FV3" s="25">
        <v>43734</v>
      </c>
      <c r="FW3" s="25">
        <v>43735</v>
      </c>
    </row>
    <row r="4" spans="1:179" s="12" customFormat="1" ht="31.5" x14ac:dyDescent="0.25">
      <c r="A4" s="13"/>
      <c r="B4" s="14" t="s">
        <v>40</v>
      </c>
      <c r="C4" s="26"/>
      <c r="D4" s="26"/>
      <c r="E4" s="26"/>
      <c r="F4" s="26"/>
      <c r="G4" s="26">
        <v>36</v>
      </c>
      <c r="H4" s="26">
        <v>76</v>
      </c>
      <c r="I4" s="26">
        <v>76</v>
      </c>
      <c r="J4" s="26">
        <v>64</v>
      </c>
      <c r="K4" s="26">
        <v>72</v>
      </c>
      <c r="L4" s="26">
        <v>34</v>
      </c>
      <c r="M4" s="26"/>
      <c r="N4" s="26">
        <v>18</v>
      </c>
      <c r="O4" s="26">
        <v>33</v>
      </c>
      <c r="P4" s="26">
        <v>33</v>
      </c>
      <c r="Q4" s="26">
        <v>44</v>
      </c>
      <c r="R4" s="26">
        <v>10</v>
      </c>
      <c r="S4" s="26">
        <v>20</v>
      </c>
      <c r="T4" s="26">
        <v>40</v>
      </c>
      <c r="U4" s="26">
        <v>34</v>
      </c>
      <c r="V4" s="26">
        <v>50</v>
      </c>
      <c r="W4" s="26"/>
      <c r="X4" s="26"/>
      <c r="Y4" s="26"/>
      <c r="Z4" s="26"/>
      <c r="AA4" s="26"/>
      <c r="AB4" s="26"/>
      <c r="AC4" s="26"/>
      <c r="AD4" s="26">
        <v>8</v>
      </c>
      <c r="AE4" s="26"/>
      <c r="AF4" s="26">
        <v>10</v>
      </c>
      <c r="AG4" s="26"/>
      <c r="AH4" s="26">
        <v>10</v>
      </c>
      <c r="AI4" s="26">
        <v>14</v>
      </c>
      <c r="AJ4" s="26">
        <v>9</v>
      </c>
      <c r="AK4" s="26"/>
      <c r="AL4" s="26">
        <v>9</v>
      </c>
      <c r="AM4" s="26">
        <v>9</v>
      </c>
      <c r="AN4" s="26">
        <v>15</v>
      </c>
      <c r="AO4" s="26">
        <v>3</v>
      </c>
      <c r="AP4" s="26">
        <v>14</v>
      </c>
      <c r="AQ4" s="26">
        <v>15</v>
      </c>
      <c r="AR4" s="26">
        <v>12</v>
      </c>
      <c r="AS4" s="26"/>
      <c r="AT4" s="26"/>
      <c r="AU4" s="26"/>
      <c r="AV4" s="26"/>
      <c r="AW4" s="26">
        <v>10</v>
      </c>
      <c r="AX4" s="26"/>
      <c r="AY4" s="26"/>
      <c r="AZ4" s="26"/>
      <c r="BA4" s="26">
        <v>10</v>
      </c>
      <c r="BB4" s="26">
        <v>10</v>
      </c>
      <c r="BC4" s="26">
        <v>10</v>
      </c>
      <c r="BD4" s="26">
        <v>10</v>
      </c>
      <c r="BE4" s="26">
        <v>10</v>
      </c>
      <c r="BF4" s="26">
        <v>10</v>
      </c>
      <c r="BG4" s="26">
        <v>10</v>
      </c>
      <c r="BH4" s="26">
        <v>4</v>
      </c>
      <c r="BI4" s="26">
        <v>10</v>
      </c>
      <c r="BJ4" s="26">
        <v>10</v>
      </c>
      <c r="BK4" s="26">
        <v>10</v>
      </c>
      <c r="BL4" s="26">
        <v>10</v>
      </c>
      <c r="BM4" s="26">
        <v>10</v>
      </c>
      <c r="BN4" s="26">
        <v>10</v>
      </c>
      <c r="BO4" s="26">
        <v>10</v>
      </c>
      <c r="BP4" s="26"/>
      <c r="BQ4" s="28"/>
      <c r="BR4" s="29">
        <v>2</v>
      </c>
      <c r="BS4" s="29">
        <v>2</v>
      </c>
      <c r="BT4" s="29">
        <v>2</v>
      </c>
      <c r="BU4" s="29">
        <v>2</v>
      </c>
      <c r="BV4" s="29"/>
      <c r="BW4" s="29">
        <v>2</v>
      </c>
      <c r="BX4" s="29">
        <v>2</v>
      </c>
      <c r="BY4" s="29">
        <v>2</v>
      </c>
      <c r="BZ4" s="29">
        <v>2</v>
      </c>
      <c r="CA4" s="29">
        <v>2</v>
      </c>
      <c r="CB4" s="127">
        <v>2</v>
      </c>
      <c r="CC4" s="29">
        <v>2</v>
      </c>
      <c r="CD4" s="29">
        <v>2</v>
      </c>
      <c r="CE4" s="29">
        <v>2</v>
      </c>
      <c r="CF4" s="29">
        <v>2</v>
      </c>
      <c r="CG4" s="29">
        <v>3</v>
      </c>
      <c r="CH4" s="29">
        <v>3</v>
      </c>
      <c r="CI4" s="29">
        <v>3</v>
      </c>
      <c r="CJ4" s="29"/>
      <c r="CK4" s="29"/>
      <c r="CL4" s="29">
        <v>0</v>
      </c>
      <c r="CM4" s="29">
        <v>0</v>
      </c>
      <c r="CN4" s="29">
        <v>3</v>
      </c>
      <c r="CO4" s="29">
        <v>3</v>
      </c>
      <c r="CP4" s="29">
        <v>3</v>
      </c>
      <c r="CQ4" s="29">
        <v>3</v>
      </c>
      <c r="CR4" s="29">
        <v>3</v>
      </c>
      <c r="CS4" s="29">
        <v>3</v>
      </c>
      <c r="CT4" s="29"/>
      <c r="CU4" s="29"/>
      <c r="CV4" s="29">
        <v>3</v>
      </c>
      <c r="CW4" s="29">
        <v>3</v>
      </c>
      <c r="CX4" s="29">
        <v>3</v>
      </c>
      <c r="CY4" s="29">
        <v>3</v>
      </c>
      <c r="CZ4" s="29">
        <v>3</v>
      </c>
      <c r="DA4" s="29">
        <v>3</v>
      </c>
      <c r="DB4" s="29"/>
      <c r="DC4" s="29"/>
      <c r="DD4" s="29"/>
      <c r="DE4" s="29"/>
      <c r="DF4" s="29">
        <v>3</v>
      </c>
      <c r="DG4" s="29">
        <v>3</v>
      </c>
      <c r="DH4" s="29">
        <v>2</v>
      </c>
      <c r="DI4" s="29">
        <v>3</v>
      </c>
      <c r="DJ4" s="29">
        <v>3</v>
      </c>
      <c r="DK4" s="29">
        <v>3</v>
      </c>
      <c r="DL4" s="29">
        <v>3</v>
      </c>
      <c r="DM4" s="29">
        <v>3</v>
      </c>
      <c r="DN4" s="29">
        <v>3</v>
      </c>
      <c r="DO4" s="29">
        <v>3</v>
      </c>
      <c r="DP4" s="29">
        <v>3</v>
      </c>
      <c r="DQ4" s="29">
        <v>3</v>
      </c>
      <c r="DR4" s="29">
        <v>3</v>
      </c>
      <c r="DS4" s="29">
        <v>3</v>
      </c>
      <c r="DT4" s="29"/>
      <c r="DU4" s="29">
        <v>2</v>
      </c>
      <c r="DV4" s="29">
        <v>2</v>
      </c>
      <c r="DW4" s="29">
        <v>2</v>
      </c>
      <c r="DX4" s="29">
        <v>2</v>
      </c>
      <c r="DY4" s="29">
        <v>2</v>
      </c>
      <c r="DZ4" s="29">
        <v>2</v>
      </c>
      <c r="EA4" s="29">
        <v>2</v>
      </c>
      <c r="EB4" s="29">
        <v>2</v>
      </c>
      <c r="EC4" s="29">
        <v>2</v>
      </c>
      <c r="ED4" s="29">
        <v>2</v>
      </c>
      <c r="EE4" s="29">
        <v>2</v>
      </c>
      <c r="EF4" s="29">
        <v>2</v>
      </c>
      <c r="EG4" s="29">
        <v>2</v>
      </c>
      <c r="EH4" s="29">
        <v>2</v>
      </c>
      <c r="EI4" s="29">
        <v>2</v>
      </c>
      <c r="EJ4" s="29">
        <v>2</v>
      </c>
      <c r="EK4" s="29">
        <v>2</v>
      </c>
      <c r="EL4" s="29">
        <v>2</v>
      </c>
      <c r="EM4" s="29">
        <v>2</v>
      </c>
      <c r="EN4" s="29">
        <v>2</v>
      </c>
      <c r="EO4" s="29">
        <v>2</v>
      </c>
      <c r="EP4" s="29">
        <v>2</v>
      </c>
      <c r="EQ4" s="29">
        <v>2</v>
      </c>
      <c r="ER4" s="29">
        <v>2</v>
      </c>
      <c r="ES4" s="29">
        <v>2</v>
      </c>
      <c r="ET4" s="29">
        <v>2</v>
      </c>
      <c r="EU4" s="29">
        <v>2</v>
      </c>
      <c r="EV4" s="29">
        <v>2</v>
      </c>
      <c r="EW4" s="29">
        <v>2</v>
      </c>
      <c r="EX4" s="29">
        <v>2</v>
      </c>
      <c r="EY4" s="29">
        <v>2</v>
      </c>
      <c r="EZ4" s="29">
        <v>2</v>
      </c>
      <c r="FA4" s="29">
        <v>2</v>
      </c>
      <c r="FB4" s="29">
        <v>2</v>
      </c>
      <c r="FC4" s="29">
        <v>2</v>
      </c>
      <c r="FD4" s="29">
        <v>2</v>
      </c>
      <c r="FE4" s="29">
        <v>2</v>
      </c>
      <c r="FF4" s="29">
        <v>2</v>
      </c>
      <c r="FG4" s="29">
        <v>2</v>
      </c>
      <c r="FH4" s="29">
        <v>2</v>
      </c>
      <c r="FI4" s="29"/>
      <c r="FJ4" s="29"/>
      <c r="FK4" s="29"/>
      <c r="FL4" s="29">
        <v>2</v>
      </c>
      <c r="FM4" s="29">
        <v>2</v>
      </c>
      <c r="FN4" s="29">
        <v>2</v>
      </c>
      <c r="FO4" s="29">
        <v>2</v>
      </c>
      <c r="FP4" s="29">
        <v>2</v>
      </c>
      <c r="FQ4" s="29">
        <v>2</v>
      </c>
      <c r="FR4" s="29">
        <v>2</v>
      </c>
      <c r="FS4" s="29">
        <v>2</v>
      </c>
      <c r="FT4" s="29">
        <v>2</v>
      </c>
      <c r="FU4" s="29">
        <v>2</v>
      </c>
      <c r="FV4" s="29">
        <v>2</v>
      </c>
      <c r="FW4" s="29">
        <v>2</v>
      </c>
    </row>
    <row r="5" spans="1:179" s="12" customFormat="1" ht="16.5" customHeight="1" x14ac:dyDescent="0.25">
      <c r="A5" s="30" t="s">
        <v>41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4"/>
      <c r="BR5" s="35"/>
      <c r="BS5" s="36"/>
      <c r="BT5" s="35"/>
      <c r="BU5" s="35"/>
      <c r="BV5" s="33"/>
      <c r="BW5" s="35"/>
      <c r="BX5" s="36"/>
      <c r="BY5" s="35"/>
      <c r="BZ5" s="35"/>
      <c r="CA5" s="33"/>
      <c r="CB5" s="35"/>
      <c r="CC5" s="36"/>
      <c r="CD5" s="35"/>
      <c r="CE5" s="35"/>
      <c r="CF5" s="33"/>
      <c r="CG5" s="33"/>
      <c r="CH5" s="36"/>
      <c r="CI5" s="35"/>
      <c r="CJ5" s="35"/>
      <c r="CK5" s="33"/>
      <c r="CL5" s="33"/>
      <c r="CM5" s="36"/>
      <c r="CN5" s="35"/>
      <c r="CO5" s="35"/>
      <c r="CP5" s="33"/>
      <c r="CQ5" s="33"/>
      <c r="CR5" s="36"/>
      <c r="CS5" s="35"/>
      <c r="CT5" s="35"/>
      <c r="CU5" s="33"/>
      <c r="CV5" s="33"/>
      <c r="CW5" s="36"/>
      <c r="CX5" s="35"/>
      <c r="CY5" s="35"/>
      <c r="CZ5" s="33"/>
      <c r="DA5" s="33"/>
      <c r="DB5" s="36"/>
      <c r="DC5" s="35"/>
      <c r="DD5" s="35"/>
      <c r="DE5" s="33"/>
      <c r="DF5" s="33"/>
      <c r="DG5" s="36"/>
      <c r="DH5" s="35"/>
      <c r="DI5" s="35"/>
      <c r="DJ5" s="33"/>
      <c r="DK5" s="33"/>
      <c r="DL5" s="36"/>
      <c r="DM5" s="35"/>
      <c r="DN5" s="35"/>
      <c r="DO5" s="33"/>
      <c r="DP5" s="33"/>
      <c r="DQ5" s="36"/>
      <c r="DR5" s="35"/>
      <c r="DS5" s="35"/>
      <c r="DT5" s="33"/>
      <c r="DU5" s="33"/>
      <c r="DV5" s="36"/>
      <c r="DW5" s="35"/>
      <c r="DX5" s="35"/>
      <c r="DY5" s="33"/>
      <c r="DZ5" s="33"/>
      <c r="EA5" s="36"/>
      <c r="EB5" s="35"/>
      <c r="EC5" s="35"/>
      <c r="ED5" s="33"/>
      <c r="EE5" s="33"/>
      <c r="EF5" s="36"/>
      <c r="EG5" s="35"/>
      <c r="EH5" s="35"/>
      <c r="EI5" s="33"/>
      <c r="EJ5" s="33"/>
      <c r="EK5" s="36"/>
      <c r="EL5" s="35"/>
      <c r="EM5" s="35"/>
      <c r="EN5" s="33"/>
      <c r="EO5" s="33"/>
      <c r="EP5" s="36"/>
      <c r="EQ5" s="35"/>
      <c r="ER5" s="35"/>
      <c r="ES5" s="33"/>
      <c r="ET5" s="33"/>
      <c r="EU5" s="36"/>
      <c r="EV5" s="35"/>
      <c r="EW5" s="35"/>
      <c r="EX5" s="33"/>
      <c r="EY5" s="33"/>
      <c r="EZ5" s="36"/>
      <c r="FA5" s="35"/>
      <c r="FB5" s="35"/>
      <c r="FC5" s="33"/>
      <c r="FD5" s="33"/>
      <c r="FE5" s="36"/>
      <c r="FF5" s="35"/>
      <c r="FG5" s="35"/>
      <c r="FH5" s="33"/>
      <c r="FI5" s="33"/>
      <c r="FJ5" s="36"/>
      <c r="FK5" s="35"/>
      <c r="FL5" s="35"/>
      <c r="FM5" s="33"/>
      <c r="FN5" s="35"/>
      <c r="FO5" s="36"/>
      <c r="FP5" s="35"/>
      <c r="FQ5" s="35"/>
      <c r="FR5" s="33"/>
      <c r="FS5" s="35"/>
      <c r="FT5" s="36"/>
      <c r="FU5" s="35"/>
      <c r="FV5" s="35"/>
      <c r="FW5" s="33"/>
    </row>
    <row r="6" spans="1:179" s="12" customFormat="1" ht="16.5" customHeight="1" x14ac:dyDescent="0.25">
      <c r="A6" s="37" t="s">
        <v>42</v>
      </c>
      <c r="B6" s="38">
        <v>125</v>
      </c>
      <c r="C6" s="37">
        <v>130</v>
      </c>
      <c r="D6" s="37">
        <v>91</v>
      </c>
      <c r="E6" s="37"/>
      <c r="F6" s="39">
        <v>50</v>
      </c>
      <c r="G6" s="37">
        <v>83.333333333333329</v>
      </c>
      <c r="H6" s="37">
        <v>118.42105263157895</v>
      </c>
      <c r="I6" s="37">
        <v>78.94736842105263</v>
      </c>
      <c r="J6" s="37">
        <v>93.75</v>
      </c>
      <c r="K6" s="37">
        <v>69.444444444444443</v>
      </c>
      <c r="L6" s="37">
        <f>((COUNTIFS(Datos!$S:$S,"V1",Datos!$B:$B,"7",Datos!$E:$E,"X52"))/L4)*1000</f>
        <v>0</v>
      </c>
      <c r="M6" s="37"/>
      <c r="N6" s="37">
        <f>((COUNTIFS(Datos!$S:$S,"V1",Datos!$B:$B,N2,Datos!$E:$E,"XND"))/N4)*1000</f>
        <v>55.55555555555555</v>
      </c>
      <c r="O6" s="37">
        <f>((COUNTIFS(Datos!$S:$S,"V1",Datos!$B:$B,O2,Datos!$E:$E,"XND"))/O4)*1000</f>
        <v>60.606060606060609</v>
      </c>
      <c r="P6" s="37">
        <f>((COUNTIFS(Datos!$S:$S,"V1",Datos!$B:$B,P2,Datos!$E:$E,"XND"))/P4)*1000</f>
        <v>60.606060606060609</v>
      </c>
      <c r="Q6" s="37">
        <f>((COUNTIFS(Datos!$S:$S,"V1",Datos!$B:$B,Q2,Datos!$E:$E,"XND"))/Q4)*1000</f>
        <v>22.727272727272727</v>
      </c>
      <c r="R6" s="37">
        <f>((COUNTIFS(Datos!$S:$S,"V1",Datos!$B:$B,R2,Datos!$E:$E,"XND"))/R4)*1000</f>
        <v>0</v>
      </c>
      <c r="S6" s="37">
        <f>((COUNTIFS(Datos!$S:$S,"V1",Datos!$B:$B,S2,Datos!$E:$E,"XND"))/S4)*1000</f>
        <v>50</v>
      </c>
      <c r="T6" s="37">
        <f>((COUNTIFS(Datos!$S:$S,"V1",Datos!$B:$B,T2,Datos!$E:$E,"XND"))/T4)*1000</f>
        <v>100</v>
      </c>
      <c r="U6" s="37">
        <f>((COUNTIFS(Datos!$S:$S,"V1",Datos!$B:$B,U2,Datos!$E:$E,"XND"))/U4)*1000</f>
        <v>58.823529411764703</v>
      </c>
      <c r="V6" s="37">
        <f>((COUNTIFS(Datos!$S:$S,"V1",Datos!$B:$B,V2,Datos!$E:$E,"XND"))/V4)*1000</f>
        <v>0</v>
      </c>
      <c r="W6" s="40"/>
      <c r="X6" s="40"/>
      <c r="Y6" s="40"/>
      <c r="Z6" s="40"/>
      <c r="AA6" s="40"/>
      <c r="AB6" s="40"/>
      <c r="AC6" s="40"/>
      <c r="AD6" s="40">
        <f>((COUNTIFS(Datos!$S:$S,"V1",Datos!$C:$C,$AD$3,Datos!$E:$E,"XND"))/AD4)*1000</f>
        <v>0</v>
      </c>
      <c r="AE6" s="40"/>
      <c r="AF6" s="40">
        <f>((COUNTIFS(Datos!$S:$S,"V1",Datos!$C:$C,$AD$3,Datos!$E:$E,"XND"))/AF4)*1000</f>
        <v>0</v>
      </c>
      <c r="AG6" s="40"/>
      <c r="AH6" s="40">
        <f>((COUNTIFS(Datos!$S:$S,"V1",Datos!$C:$C,$AH$3,Datos!$E:$E,"XND"))/AH4)*1000</f>
        <v>100</v>
      </c>
      <c r="AI6" s="40">
        <f>((COUNTIFS(Datos!$S:$S,"V1",Datos!$C:$C,$AI$3,Datos!$E:$E,"XND"))/AI4)*1000</f>
        <v>71.428571428571431</v>
      </c>
      <c r="AJ6" s="40">
        <f>((COUNTIFS(Datos!$S:$S,"V1",Datos!$C:$C,$AJ$3,Datos!$E:$E,"XND"))/AJ4)*1000</f>
        <v>0</v>
      </c>
      <c r="AK6" s="40" t="e">
        <f>((COUNTIFS(Datos!$S:$S,"V1",Datos!$C:$C,$AK$3,Datos!$E:$E,"XND"))/AK4)*1000</f>
        <v>#DIV/0!</v>
      </c>
      <c r="AL6" s="40">
        <f>((COUNTIFS(Datos!$S:$S,"V1",Datos!$C:$C,$AL$3,Datos!$E:$E,"XND"))/AL4)*1000</f>
        <v>111.1111111111111</v>
      </c>
      <c r="AM6" s="40">
        <f>((COUNTIFS(Datos!$S:$S,"V1",Datos!$C:$C,$AM$3,Datos!$E:$E,"XND"))/AM4)*1000</f>
        <v>0</v>
      </c>
      <c r="AN6" s="40">
        <f>((COUNTIFS(Datos!$S:$S,"V1",Datos!$C:$C,$AN$3,Datos!$E:$E,"XND"))/AN4)*1000</f>
        <v>66.666666666666671</v>
      </c>
      <c r="AO6" s="40">
        <f>((COUNTIFS(Datos!$S:$S,"V1",Datos!$C:$C,$AO$3,Datos!$E:$E,"XND"))/AO4)*1000</f>
        <v>0</v>
      </c>
      <c r="AP6" s="40">
        <f>((COUNTIFS(Datos!$S:$S,"V1",Datos!$C:$C,$AP$3,Datos!$E:$E,"XND"))/AP4)*1000</f>
        <v>0</v>
      </c>
      <c r="AQ6" s="40">
        <f>((COUNTIFS(Datos!$S:$S,"V1",Datos!$C:$C,$AQ$3,Datos!$E:$E,"XND"))/AQ4)*1000</f>
        <v>66.666666666666671</v>
      </c>
      <c r="AR6" s="40">
        <f>((COUNTIFS(Datos!$S:$S,"V1",Datos!$C:$C,$AR$3,Datos!$E:$E,"XND"))/AR4)*1000</f>
        <v>0</v>
      </c>
      <c r="AS6" s="40"/>
      <c r="AT6" s="40"/>
      <c r="AU6" s="40"/>
      <c r="AV6" s="40"/>
      <c r="AW6" s="40">
        <f>((COUNTIFS(Datos!$S:$S,"V1",Datos!$C:$C,$AW$3,Datos!$E:$E,"XND"))/AW4)*1000</f>
        <v>0</v>
      </c>
      <c r="AX6" s="40"/>
      <c r="AY6" s="40"/>
      <c r="AZ6" s="40"/>
      <c r="BA6" s="40">
        <f>((COUNTIFS(Datos!$S:$S,"V1",Datos!$C:$C,$BA$3,Datos!$E:$E,"XND"))/BA4)*1000</f>
        <v>100</v>
      </c>
      <c r="BB6" s="40">
        <f>((COUNTIFS(Datos!$S:$S,"V1",Datos!$C:$C,$BB$3,Datos!$E:$E,"XND"))/BB4)*1000</f>
        <v>0</v>
      </c>
      <c r="BC6" s="40">
        <f>((COUNTIFS(Datos!$S:$S,"V1",Datos!$C:$C,$BC$3,Datos!$E:$E,"XND"))/BC4)*1000</f>
        <v>100</v>
      </c>
      <c r="BD6" s="40">
        <f>((COUNTIFS(Datos!$S:$S,"V1",Datos!$C:$C,$BD$3,Datos!$E:$E,"XND"))/BD4)*1000</f>
        <v>100</v>
      </c>
      <c r="BE6" s="40">
        <f>((COUNTIFS(Datos!$S:$S,"V1",Datos!$C:$C,$BE$3,Datos!$E:$E,"XND"))/BE4)*1000</f>
        <v>100</v>
      </c>
      <c r="BF6" s="40">
        <f>((COUNTIFS(Datos!$S:$S,"V1",Datos!$C:$C,BF3,Datos!$E:$E,"XND"))/BF4)*1000</f>
        <v>100</v>
      </c>
      <c r="BG6" s="40">
        <f>((COUNTIFS(Datos!$S:$S,"V1",Datos!$C:$C,BG3,Datos!$E:$E,"XND"))/BG4)*1000</f>
        <v>0</v>
      </c>
      <c r="BH6" s="40">
        <f>((COUNTIFS(Datos!$S:$S,"V1",Datos!$C:$C,BH3,Datos!$E:$E,"XND"))/BH4)*1000</f>
        <v>250</v>
      </c>
      <c r="BI6" s="40">
        <f>((COUNTIFS(Datos!$S:$S,"V1",Datos!$C:$C,BI3,Datos!$E:$E,"XND"))/BI4)*1000</f>
        <v>0</v>
      </c>
      <c r="BJ6" s="40">
        <f>((COUNTIFS(Datos!$S:$S,"V1",Datos!$C:$C,BJ3,Datos!$E:$E,"XND"))/BJ4)*1000</f>
        <v>100</v>
      </c>
      <c r="BK6" s="40">
        <f>((COUNTIFS(Datos!$S:$S,"V1",Datos!$C:$C,BK3,Datos!$E:$E,"XND"))/BK4)*1000</f>
        <v>0</v>
      </c>
      <c r="BL6" s="40">
        <f>((COUNTIFS(Datos!$S:$S,"V1",Datos!$C:$C,BL3,Datos!$E:$E,"XND"))/BL4)*1000</f>
        <v>0</v>
      </c>
      <c r="BM6" s="40">
        <f>((COUNTIFS(Datos!$S:$S,"V1",Datos!$C:$C,BM3,Datos!$E:$E,"XND"))/BM4)*1000</f>
        <v>0</v>
      </c>
      <c r="BN6" s="40">
        <f>((COUNTIFS(Datos!$S:$S,"V1",Datos!$C:$C,BN3,Datos!$E:$E,"XND"))/BN4)*1000</f>
        <v>0</v>
      </c>
      <c r="BO6" s="40">
        <f>((COUNTIFS(Datos!$S:$S,"V1",Datos!$C:$C,BO3,Datos!$E:$E,"XND"))/BO4)*1000</f>
        <v>0</v>
      </c>
      <c r="BP6" s="40"/>
      <c r="BQ6" s="41"/>
      <c r="BR6" s="40">
        <f>((COUNTIFS(Datos!$S:$S,"V1",Datos!$D:$D,BR3,Datos!$E:$E,"XND"))/BR4)*1000</f>
        <v>0</v>
      </c>
      <c r="BS6" s="40">
        <f>((COUNTIFS(Datos!$S:$S,"V1",Datos!$D:$D,BS3,Datos!$E:$E,"XND"))/BS4)*1000</f>
        <v>0</v>
      </c>
      <c r="BT6" s="40">
        <f>((COUNTIFS(Datos!$S:$S,"V1",Datos!$D:$D,BT3,Datos!$E:$E,"XND"))/BT4)*1000</f>
        <v>0</v>
      </c>
      <c r="BU6" s="40">
        <f>((COUNTIFS(Datos!$S:$S,"V1",Datos!$D:$D,BU3,Datos!$E:$E,"XND"))/BU4)*1000</f>
        <v>0</v>
      </c>
      <c r="BV6" s="40"/>
      <c r="BW6" s="40">
        <f>((COUNTIFS(Datos!$S:$S,"V1",Datos!$D:$D,BW3,Datos!$E:$E,"XND"))/BW4)*1000</f>
        <v>0</v>
      </c>
      <c r="BX6" s="40">
        <f>((COUNTIFS(Datos!$S:$S,"V1",Datos!$D:$D,BX3,Datos!$E:$E,"XND"))/BX4)*1000</f>
        <v>0</v>
      </c>
      <c r="BY6" s="40">
        <f>((COUNTIFS(Datos!$S:$S,"V1",Datos!$D:$D,BY3,Datos!$E:$E,"XND"))/BY4)*1000</f>
        <v>0</v>
      </c>
      <c r="BZ6" s="40">
        <f>((COUNTIFS(Datos!$S:$S,"V1",Datos!$D:$D,BZ3,Datos!$E:$E,"XND"))/BZ4)*1000</f>
        <v>0</v>
      </c>
      <c r="CA6" s="40">
        <f>((COUNTIFS(Datos!$S:$S,"V1",Datos!$D:$D,CA3,Datos!$E:$E,"XND"))/CA4)*1000</f>
        <v>500</v>
      </c>
      <c r="CB6" s="40">
        <f>((COUNTIFS(Datos!$S:$S,"V1",Datos!$D:$D,CB3,Datos!$E:$E,"XND"))/CB4)*1000</f>
        <v>500</v>
      </c>
      <c r="CC6" s="40">
        <f>((COUNTIFS(Datos!$S:$S,"V1",Datos!$D:$D,CC3,Datos!$E:$E,"XND"))/CC4)*1000</f>
        <v>0</v>
      </c>
      <c r="CD6" s="40">
        <f>((COUNTIFS(Datos!$S:$S,"V1",Datos!$D:$D,CD3,Datos!$E:$E,"XND"))/CD4)*1000</f>
        <v>0</v>
      </c>
      <c r="CE6" s="40">
        <f>((COUNTIFS(Datos!$S:$S,"V1",Datos!$D:$D,CE3,Datos!$E:$E,"XND"))/CE4)*1000</f>
        <v>0</v>
      </c>
      <c r="CF6" s="40">
        <f>((COUNTIFS(Datos!$S:$S,"V1",Datos!$D:$D,CF3,Datos!$E:$E,"XND"))/CF4)*1000</f>
        <v>0</v>
      </c>
      <c r="CG6" s="40">
        <f>((COUNTIFS(Datos!$S:$S,"V1",Datos!$D:$D,CG3,Datos!$E:$E,"XND"))/CG4)*1000</f>
        <v>0</v>
      </c>
      <c r="CH6" s="40">
        <f>((COUNTIFS(Datos!$S:$S,"V1",Datos!$D:$D,CH3,Datos!$E:$E,"XND"))/CH4)*1000</f>
        <v>0</v>
      </c>
      <c r="CI6" s="40">
        <f>((COUNTIFS(Datos!$S:$S,"V1",Datos!$D:$D,CI3,Datos!$E:$E,"XND"))/CI4)*1000</f>
        <v>0</v>
      </c>
      <c r="CJ6" s="40"/>
      <c r="CK6" s="40"/>
      <c r="CL6" s="40" t="e">
        <f>((COUNTIFS(Datos!$S:$S,"V1",Datos!$D:$D,CL3,Datos!$E:$E,"XND"))/CL4)*1000</f>
        <v>#DIV/0!</v>
      </c>
      <c r="CM6" s="40" t="e">
        <f>((COUNTIFS(Datos!$S:$S,"V1",Datos!$D:$D,CM3,Datos!$E:$E,"XND"))/CM4)*1000</f>
        <v>#DIV/0!</v>
      </c>
      <c r="CN6" s="40">
        <f>((COUNTIFS(Datos!$S:$S,"V1",Datos!$D:$D,CN3,Datos!$E:$E,"XND"))/CN4)*1000</f>
        <v>0</v>
      </c>
      <c r="CO6" s="40">
        <f>((COUNTIFS(Datos!$S:$S,"V1",Datos!$D:$D,CO3,Datos!$E:$E,"XND"))/CO4)*1000</f>
        <v>0</v>
      </c>
      <c r="CP6" s="40">
        <f>((COUNTIFS(Datos!$S:$S,"V1",Datos!$D:$D,CP3,Datos!$E:$E,"XND"))/CP4)*1000</f>
        <v>333.33333333333331</v>
      </c>
      <c r="CQ6" s="40">
        <f>((COUNTIFS(Datos!$S:$S,"V1",Datos!$D:$D,CQ3,Datos!$E:$E,"XND"))/CQ4)*1000</f>
        <v>0</v>
      </c>
      <c r="CR6" s="40">
        <f>((COUNTIFS(Datos!$S:$S,"V1",Datos!$D:$D,CR3,Datos!$E:$E,"XND"))/CR4)*1000</f>
        <v>0</v>
      </c>
      <c r="CS6" s="40">
        <f>((COUNTIFS(Datos!$S:$S,"V1",Datos!$D:$D,CS3,Datos!$E:$E,"XND"))/CS4)*1000</f>
        <v>0</v>
      </c>
      <c r="CT6" s="40"/>
      <c r="CU6" s="40"/>
      <c r="CV6" s="40">
        <f>((COUNTIFS(Datos!$S:$S,"V1",Datos!$D:$D,CV3,Datos!$E:$E,"XND"))/CV4)*1000</f>
        <v>0</v>
      </c>
      <c r="CW6" s="40">
        <f>((COUNTIFS(Datos!$S:$S,"V1",Datos!$D:$D,CW3,Datos!$E:$E,"XND"))/CW4)*1000</f>
        <v>333.33333333333331</v>
      </c>
      <c r="CX6" s="40">
        <f>((COUNTIFS(Datos!$S:$S,"V1",Datos!$D:$D,CX3,Datos!$E:$E,"XND"))/CX4)*1000</f>
        <v>0</v>
      </c>
      <c r="CY6" s="40">
        <f>((COUNTIFS(Datos!$S:$S,"V1",Datos!$D:$D,CY3,Datos!$E:$E,"XND"))/CY4)*1000</f>
        <v>0</v>
      </c>
      <c r="CZ6" s="40">
        <f>((COUNTIFS(Datos!$S:$S,"V1",Datos!$D:$D,CZ3,Datos!$E:$E,"XND"))/CZ4)*1000</f>
        <v>0</v>
      </c>
      <c r="DA6" s="40">
        <f>((COUNTIFS(Datos!$S:$S,"V1",Datos!$D:$D,DA3,Datos!$E:$E,"XND"))/DA4)*1000</f>
        <v>0</v>
      </c>
      <c r="DB6" s="40"/>
      <c r="DC6" s="40"/>
      <c r="DD6" s="40"/>
      <c r="DE6" s="40"/>
      <c r="DF6" s="40">
        <f>((COUNTIFS(Datos!$S:$S,"V1",Datos!$D:$D,DF3,Datos!$E:$E,"XND"))/DF4)*1000</f>
        <v>0</v>
      </c>
      <c r="DG6" s="40">
        <f>((COUNTIFS(Datos!$S:$S,"V1",Datos!$D:$D,DG3,Datos!$E:$E,"XND"))/DG4)*1000</f>
        <v>0</v>
      </c>
      <c r="DH6" s="40">
        <f>((COUNTIFS(Datos!$S:$S,"V1",Datos!$D:$D,DH3,Datos!$E:$E,"XND"))/DH4)*1000</f>
        <v>0</v>
      </c>
      <c r="DI6" s="40">
        <f>((COUNTIFS(Datos!$S:$S,"V1",Datos!$D:$D,DI3,Datos!$E:$E,"XND"))/DI4)*1000</f>
        <v>0</v>
      </c>
      <c r="DJ6" s="40">
        <f>((COUNTIFS(Datos!$S:$S,"V1",Datos!$D:$D,DJ3,Datos!$E:$E,"XND"))/DJ4)*1000</f>
        <v>0</v>
      </c>
      <c r="DK6" s="40">
        <f>((COUNTIFS(Datos!$S:$S,"V1",Datos!$D:$D,DK3,Datos!$E:$E,"XND"))/DK4)*1000</f>
        <v>333.33333333333331</v>
      </c>
      <c r="DL6" s="40">
        <f>((COUNTIFS(Datos!$S:$S,"V1",Datos!$D:$D,DL3,Datos!$E:$E,"XND"))/DL4)*1000</f>
        <v>0</v>
      </c>
      <c r="DM6" s="40">
        <f>((COUNTIFS(Datos!$S:$S,"V1",Datos!$D:$D,DM3,Datos!$E:$E,"XND"))/DM4)*1000</f>
        <v>0</v>
      </c>
      <c r="DN6" s="40">
        <f>((COUNTIFS(Datos!$S:$S,"V1",Datos!$D:$D,DN3,Datos!$E:$E,"XND"))/DN4)*1000</f>
        <v>0</v>
      </c>
      <c r="DO6" s="40">
        <f>((COUNTIFS(Datos!$S:$S,"V1",Datos!$D:$D,DO3,Datos!$E:$E,"XND"))/DO4)*1000</f>
        <v>0</v>
      </c>
      <c r="DP6" s="40">
        <f>((COUNTIFS(Datos!$S:$S,"V1",Datos!$D:$D,DP3,Datos!$E:$E,"XND"))/DP4)*1000</f>
        <v>0</v>
      </c>
      <c r="DQ6" s="40">
        <f>((COUNTIFS(Datos!$S:$S,"V1",Datos!$D:$D,DQ3,Datos!$E:$E,"XND"))/DQ4)*1000</f>
        <v>0</v>
      </c>
      <c r="DR6" s="40">
        <f>((COUNTIFS(Datos!$S:$S,"V1",Datos!$D:$D,DR3,Datos!$E:$E,"XND"))/DR4)*1000</f>
        <v>0</v>
      </c>
      <c r="DS6" s="40">
        <f>((COUNTIFS(Datos!$S:$S,"V1",Datos!$D:$D,DS3,Datos!$E:$E,"XND"))/DS4)*1000</f>
        <v>0</v>
      </c>
      <c r="DT6" s="40"/>
      <c r="DU6" s="40">
        <f>((COUNTIFS(Datos!$S:$S,"V1",Datos!$D:$D,DU3,Datos!$E:$E,"XND"))/DU4)*1000</f>
        <v>0</v>
      </c>
      <c r="DV6" s="40">
        <f>((COUNTIFS(Datos!$S:$S,"V1",Datos!$D:$D,DV3,Datos!$E:$E,"XND"))/DV4)*1000</f>
        <v>0</v>
      </c>
      <c r="DW6" s="40">
        <f>((COUNTIFS(Datos!$S:$S,"V1",Datos!$D:$D,DW3,Datos!$E:$E,"XND"))/DW4)*1000</f>
        <v>0</v>
      </c>
      <c r="DX6" s="40">
        <f>((COUNTIFS(Datos!$S:$S,"V1",Datos!$D:$D,DX3,Datos!$E:$E,"XND"))/DX4)*1000</f>
        <v>0</v>
      </c>
      <c r="DY6" s="40">
        <f>((COUNTIFS(Datos!$S:$S,"V1",Datos!$D:$D,DY3,Datos!$E:$E,"XND"))/DY4)*1000</f>
        <v>0</v>
      </c>
      <c r="DZ6" s="40">
        <f>((COUNTIFS(Datos!$S:$S,"V1",Datos!$D:$D,DZ3,Datos!$E:$E,"XND"))/DZ4)*1000</f>
        <v>0</v>
      </c>
      <c r="EA6" s="40">
        <f>((COUNTIFS(Datos!$S:$S,"V1",Datos!$D:$D,EA3,Datos!$E:$E,"XND"))/EA4)*1000</f>
        <v>0</v>
      </c>
      <c r="EB6" s="40">
        <f>((COUNTIFS(Datos!$S:$S,"V1",Datos!$D:$D,EB3,Datos!$E:$E,"XND"))/EB4)*1000</f>
        <v>500</v>
      </c>
      <c r="EC6" s="40">
        <f>((COUNTIFS(Datos!$S:$S,"V1",Datos!$D:$D,EC3,Datos!$E:$E,"XND"))/EC4)*1000</f>
        <v>0</v>
      </c>
      <c r="ED6" s="40">
        <f>((COUNTIFS(Datos!$S:$S,"V1",Datos!$D:$D,ED3,Datos!$E:$E,"XND"))/ED4)*1000</f>
        <v>0</v>
      </c>
      <c r="EE6" s="40">
        <f>((COUNTIFS(Datos!$S:$S,"V1",Datos!$D:$D,EE3,Datos!$E:$E,"XND"))/EE4)*1000</f>
        <v>0</v>
      </c>
      <c r="EF6" s="40">
        <f>((COUNTIFS(Datos!$S:$S,"V1",Datos!$D:$D,EF3,Datos!$E:$E,"XND"))/EF4)*1000</f>
        <v>0</v>
      </c>
      <c r="EG6" s="40">
        <f>((COUNTIFS(Datos!$S:$S,"V1",Datos!$D:$D,EG3,Datos!$E:$E,"XND"))/EG4)*1000</f>
        <v>0</v>
      </c>
      <c r="EH6" s="40">
        <f>((COUNTIFS(Datos!$S:$S,"V1",Datos!$D:$D,EH3,Datos!$E:$E,"XND"))/EH4)*1000</f>
        <v>0</v>
      </c>
      <c r="EI6" s="40">
        <f>((COUNTIFS(Datos!$S:$S,"V1",Datos!$D:$D,EI3,Datos!$E:$E,"XND"))/EI4)*1000</f>
        <v>0</v>
      </c>
      <c r="EJ6" s="40">
        <f>((COUNTIFS(Datos!$S:$S,"V1",Datos!$D:$D,EJ3,Datos!$E:$E,"XND"))/EJ4)*1000</f>
        <v>0</v>
      </c>
      <c r="EK6" s="40">
        <f>((COUNTIFS(Datos!$S:$S,"V1",Datos!$D:$D,EK3,Datos!$E:$E,"XND"))/EK4)*1000</f>
        <v>0</v>
      </c>
      <c r="EL6" s="40">
        <f>((COUNTIFS(Datos!$S:$S,"V1",Datos!$D:$D,EL3,Datos!$E:$E,"XND"))/EL4)*1000</f>
        <v>0</v>
      </c>
      <c r="EM6" s="40">
        <f>((COUNTIFS(Datos!$S:$S,"V1",Datos!$D:$D,EM3,Datos!$E:$E,"XND"))/EM4)*1000</f>
        <v>0</v>
      </c>
      <c r="EN6" s="40">
        <f>((COUNTIFS(Datos!$S:$S,"V1",Datos!$D:$D,EN3,Datos!$E:$E,"XND"))/EN4)*1000</f>
        <v>500</v>
      </c>
      <c r="EO6" s="40">
        <f>((COUNTIFS(Datos!$S:$S,"V1",Datos!$D:$D,EO3,Datos!$E:$E,"XND"))/EO4)*1000</f>
        <v>0</v>
      </c>
      <c r="EP6" s="40">
        <f>((COUNTIFS(Datos!$S:$S,"V1",Datos!$D:$D,EP3,Datos!$E:$E,"XND"))/EP4)*1000</f>
        <v>0</v>
      </c>
      <c r="EQ6" s="40">
        <f>((COUNTIFS(Datos!$S:$S,"V1",Datos!$D:$D,EQ3,Datos!$E:$E,"XND"))/EQ4)*1000</f>
        <v>0</v>
      </c>
      <c r="ER6" s="40">
        <f>((COUNTIFS(Datos!$S:$S,"V1",Datos!$D:$D,ER3,Datos!$E:$E,"XND"))/ER4)*1000</f>
        <v>500</v>
      </c>
      <c r="ES6" s="40">
        <f>((COUNTIFS(Datos!$S:$S,"V1",Datos!$D:$D,ES3,Datos!$E:$E,"XND"))/ES4)*1000</f>
        <v>0</v>
      </c>
      <c r="ET6" s="40">
        <f>((COUNTIFS(Datos!$S:$S,"V1",Datos!$D:$D,ET3,Datos!$E:$E,"XND"))/ET4)*1000</f>
        <v>0</v>
      </c>
      <c r="EU6" s="40">
        <f>((COUNTIFS(Datos!$S:$S,"V1",Datos!$D:$D,EU3,Datos!$E:$E,"XND"))/EU4)*1000</f>
        <v>0</v>
      </c>
      <c r="EV6" s="40">
        <f>((COUNTIFS(Datos!$S:$S,"V1",Datos!$D:$D,EV3,Datos!$E:$E,"XND"))/EV4)*1000</f>
        <v>500</v>
      </c>
      <c r="EW6" s="40">
        <f>((COUNTIFS(Datos!$S:$S,"V1",Datos!$D:$D,EW3,Datos!$E:$E,"XND"))/EW4)*1000</f>
        <v>0</v>
      </c>
      <c r="EX6" s="40">
        <f>((COUNTIFS(Datos!$S:$S,"V1",Datos!$D:$D,EX3,Datos!$E:$E,"XND"))/EX4)*1000</f>
        <v>0</v>
      </c>
      <c r="EY6" s="40">
        <f>((COUNTIFS(Datos!$S:$S,"V1",Datos!$D:$D,EY3,Datos!$E:$E,"XND"))/EY4)*1000</f>
        <v>500</v>
      </c>
      <c r="EZ6" s="40">
        <f>((COUNTIFS(Datos!$S:$S,"V1",Datos!$D:$D,EZ3,Datos!$E:$E,"XND"))/EZ4)*1000</f>
        <v>0</v>
      </c>
      <c r="FA6" s="40">
        <f>((COUNTIFS(Datos!$S:$S,"V1",Datos!$D:$D,FA3,Datos!$E:$E,"XND"))/FA4)*1000</f>
        <v>0</v>
      </c>
      <c r="FB6" s="40">
        <f>((COUNTIFS(Datos!$S:$S,"V1",Datos!$D:$D,FB3,Datos!$E:$E,"XND"))/FB4)*1000</f>
        <v>0</v>
      </c>
      <c r="FC6" s="40">
        <f>((COUNTIFS(Datos!$S:$S,"V1",Datos!$D:$D,FC3,Datos!$E:$E,"XND"))/FC4)*1000</f>
        <v>0</v>
      </c>
      <c r="FD6" s="40">
        <f>((COUNTIFS(Datos!$S:$S,"V1",Datos!$D:$D,FD3,Datos!$E:$E,"XND"))/FD4)*1000</f>
        <v>0</v>
      </c>
      <c r="FE6" s="40">
        <f>((COUNTIFS(Datos!$S:$S,"V1",Datos!$D:$D,FE3,Datos!$E:$E,"XND"))/FE4)*1000</f>
        <v>0</v>
      </c>
      <c r="FF6" s="40">
        <f>((COUNTIFS(Datos!$S:$S,"V1",Datos!$D:$D,FF3,Datos!$E:$E,"XND"))/FF4)*1000</f>
        <v>0</v>
      </c>
      <c r="FG6" s="40">
        <f>((COUNTIFS(Datos!$S:$S,"V1",Datos!$D:$D,FG3,Datos!$E:$E,"XND"))/FG4)*1000</f>
        <v>0</v>
      </c>
      <c r="FH6" s="40">
        <f>((COUNTIFS(Datos!$S:$S,"V1",Datos!$D:$D,FH3,Datos!$E:$E,"XND"))/FH4)*1000</f>
        <v>0</v>
      </c>
      <c r="FI6" s="40"/>
      <c r="FJ6" s="40"/>
      <c r="FK6" s="40"/>
      <c r="FL6" s="40">
        <f>((COUNTIFS(Datos!$S:$S,"V1",Datos!$D:$D,FL3,Datos!$E:$E,"XND"))/FL4)*1000</f>
        <v>0</v>
      </c>
      <c r="FM6" s="40">
        <f>((COUNTIFS(Datos!$S:$S,"V1",Datos!$D:$D,FM3,Datos!$E:$E,"XND"))/FM4)*1000</f>
        <v>500</v>
      </c>
      <c r="FN6" s="40">
        <f>((COUNTIFS(Datos!$S:$S,"V1",Datos!$D:$D,FN3,Datos!$E:$E,"XND"))/FN4)*1000</f>
        <v>0</v>
      </c>
      <c r="FO6" s="40">
        <f>((COUNTIFS(Datos!$S:$S,"V1",Datos!$D:$D,FO3,Datos!$E:$E,"XND"))/FO4)*1000</f>
        <v>0</v>
      </c>
      <c r="FP6" s="40">
        <f>((COUNTIFS(Datos!$S:$S,"V1",Datos!$D:$D,FP3,Datos!$E:$E,"XND"))/FP4)*1000</f>
        <v>0</v>
      </c>
      <c r="FQ6" s="40">
        <f>((COUNTIFS(Datos!$S:$S,"V1",Datos!$D:$D,FQ3,Datos!$E:$E,"XND"))/FQ4)*1000</f>
        <v>0</v>
      </c>
      <c r="FR6" s="40">
        <f>((COUNTIFS(Datos!$S:$S,"V1",Datos!$D:$D,FR3,Datos!$E:$E,"XND"))/FR4)*1000</f>
        <v>0</v>
      </c>
      <c r="FS6" s="40">
        <f>((COUNTIFS(Datos!$S:$S,"V1",Datos!$D:$D,FS3,Datos!$E:$E,"XND"))/FS4)*1000</f>
        <v>0</v>
      </c>
      <c r="FT6" s="40">
        <f>((COUNTIFS(Datos!$S:$S,"V1",Datos!$D:$D,FT3,Datos!$E:$E,"XND"))/FT4)*1000</f>
        <v>500</v>
      </c>
      <c r="FU6" s="40">
        <f>((COUNTIFS(Datos!$S:$S,"V1",Datos!$D:$D,FU3,Datos!$E:$E,"XND"))/FU4)*1000</f>
        <v>0</v>
      </c>
      <c r="FV6" s="40">
        <f>((COUNTIFS(Datos!$S:$S,"V1",Datos!$D:$D,FV3,Datos!$E:$E,"XND"))/FV4)*1000</f>
        <v>0</v>
      </c>
      <c r="FW6" s="40">
        <f>((COUNTIFS(Datos!$S:$S,"V1",Datos!$D:$D,FW3,Datos!$E:$E,"XND"))/FW4)*1000</f>
        <v>0</v>
      </c>
    </row>
    <row r="7" spans="1:179" s="12" customFormat="1" ht="16.5" customHeight="1" x14ac:dyDescent="0.25">
      <c r="A7" s="37" t="s">
        <v>27</v>
      </c>
      <c r="B7" s="38">
        <f>0.28*B6</f>
        <v>35</v>
      </c>
      <c r="C7" s="37">
        <v>130</v>
      </c>
      <c r="D7" s="37">
        <v>91</v>
      </c>
      <c r="E7" s="37"/>
      <c r="F7" s="39">
        <v>50</v>
      </c>
      <c r="G7" s="37">
        <v>27.777777777777775</v>
      </c>
      <c r="H7" s="37">
        <v>52.631578947368418</v>
      </c>
      <c r="I7" s="37">
        <v>13.157894736842104</v>
      </c>
      <c r="J7" s="37">
        <v>31.25</v>
      </c>
      <c r="K7" s="37">
        <v>27.777777777777775</v>
      </c>
      <c r="L7" s="37">
        <f>((COUNTIFS(Datos!$S:$S,"V1",Datos!$B:$B,"7",Datos!$T:$T,'FSI XND V1 K%'!A7,Datos!$E:$E,"X52"))/$L$4)*1000</f>
        <v>0</v>
      </c>
      <c r="M7" s="37"/>
      <c r="N7" s="37">
        <f>((COUNTIFS(Datos!$S:$S,"V1",Datos!$B:$B,N$2,Datos!$T:$T,'FSI XND V1 K%'!$A7,Datos!$E:$E,"XND"))/N$4)*1000</f>
        <v>0</v>
      </c>
      <c r="O7" s="37">
        <f>((COUNTIFS(Datos!$S:$S,"V1",Datos!$B:$B,O$2,Datos!$T:$T,'FSI XND V1 K%'!$A7,Datos!$E:$E,"XND"))/O$4)*1000</f>
        <v>60.606060606060609</v>
      </c>
      <c r="P7" s="37">
        <f>((COUNTIFS(Datos!$S:$S,"V1",Datos!$B:$B,P$2,Datos!$T:$T,'FSI XND V1 K%'!$A7,Datos!$E:$E,"XND"))/P$4)*1000</f>
        <v>60.606060606060609</v>
      </c>
      <c r="Q7" s="37">
        <f>((COUNTIFS(Datos!$S:$S,"V1",Datos!$B:$B,Q$2,Datos!$T:$T,'FSI XND V1 K%'!$A7,Datos!$E:$E,"XND"))/Q$4)*1000</f>
        <v>22.727272727272727</v>
      </c>
      <c r="R7" s="37">
        <f>((COUNTIFS(Datos!$S:$S,"V1",Datos!$B:$B,R$2,Datos!$T:$T,'FSI XND V1 K%'!$A7,Datos!$E:$E,"XND"))/R$4)*1000</f>
        <v>0</v>
      </c>
      <c r="S7" s="37">
        <f>((COUNTIFS(Datos!$S:$S,"V1",Datos!$B:$B,S$2,Datos!$T:$T,'FSI XND V1 K%'!$A7,Datos!$E:$E,"XND"))/S$4)*1000</f>
        <v>50</v>
      </c>
      <c r="T7" s="37">
        <f>((COUNTIFS(Datos!$S:$S,"V1",Datos!$B:$B,T$2,Datos!$T:$T,'FSI XND V1 K%'!$A7,Datos!$E:$E,"XND"))/T$4)*1000</f>
        <v>50</v>
      </c>
      <c r="U7" s="37">
        <f>((COUNTIFS(Datos!$S:$S,"V1",Datos!$B:$B,U$2,Datos!$T:$T,'FSI XND V1 K%'!$A7,Datos!$E:$E,"XND"))/U$4)*1000</f>
        <v>0</v>
      </c>
      <c r="V7" s="37">
        <f>((COUNTIFS(Datos!$S:$S,"V1",Datos!$B:$B,V$2,Datos!$T:$T,'FSI XND V1 K%'!$A7,Datos!$E:$E,"XND"))/V$4)*1000</f>
        <v>0</v>
      </c>
      <c r="W7" s="40"/>
      <c r="X7" s="40"/>
      <c r="Y7" s="40"/>
      <c r="Z7" s="40"/>
      <c r="AA7" s="40"/>
      <c r="AB7" s="40"/>
      <c r="AC7" s="40"/>
      <c r="AD7" s="40">
        <f>((COUNTIFS(Datos!$S:$S,"V1",Datos!$C:$C,$AD$3,Datos!$T:$T,A7,Datos!$E:$E,"XND"))/$AD$4)*1000</f>
        <v>0</v>
      </c>
      <c r="AE7" s="40"/>
      <c r="AF7" s="40">
        <f>((COUNTIFS(Datos!$S:$S,"V1",Datos!$C:$C,$AD$3,Datos!$T:$T,C7,Datos!$E:$E,"XND"))/$AD$4)*1000</f>
        <v>0</v>
      </c>
      <c r="AG7" s="40"/>
      <c r="AH7" s="40">
        <f>((COUNTIFS(Datos!$S:$S,"V1",Datos!$C:$C,$AH$3,Datos!$T:$T,A7,Datos!$E:$E,"XND"))/$AH$4)*1000</f>
        <v>100</v>
      </c>
      <c r="AI7" s="40">
        <f>((COUNTIFS(Datos!$S:$S,"V1",Datos!$C:$C,$AI$3,Datos!$T:$T,A7,Datos!$E:$E,"XND"))/$AI$4)*1000</f>
        <v>71.428571428571431</v>
      </c>
      <c r="AJ7" s="40">
        <f>((COUNTIFS(Datos!$S:$S,"V1",Datos!$C:$C,$AJ$3,Datos!$T:$T,A7,Datos!$E:$E,"XND"))/$AJ$4)*1000</f>
        <v>0</v>
      </c>
      <c r="AK7" s="40" t="e">
        <f>((COUNTIFS(Datos!$S:$S,"V1",Datos!$C:$C,$AK$3,Datos!$T:$T,A7,Datos!$E:$E,"XND"))/$AK$4)*1000</f>
        <v>#DIV/0!</v>
      </c>
      <c r="AL7" s="40">
        <f>((COUNTIFS(Datos!$S:$S,"V1",Datos!$C:$C,$AL$3,Datos!$T:$T,A7,Datos!$E:$E,"XND"))/$AL$4)*1000</f>
        <v>111.1111111111111</v>
      </c>
      <c r="AM7" s="40">
        <f>((COUNTIFS(Datos!$S:$S,"V1",Datos!$C:$C,$AM$3,Datos!$T:$T,A7,Datos!$E:$E,"XND"))/$AM$4)*1000</f>
        <v>0</v>
      </c>
      <c r="AN7" s="40">
        <f>((COUNTIFS(Datos!$S:$S,"V1",Datos!$C:$C,$AN$3,Datos!$T:$T,A7,Datos!$E:$E,"XND"))/$AN$4)*1000</f>
        <v>66.666666666666671</v>
      </c>
      <c r="AO7" s="40">
        <f>((COUNTIFS(Datos!$S:$S,"V1",Datos!$C:$C,$AO$3,Datos!$T:$T,A7,Datos!$E:$E,"XND"))/$AO$4)*1000</f>
        <v>0</v>
      </c>
      <c r="AP7" s="40">
        <f>((COUNTIFS(Datos!$S:$S,"V1",Datos!$C:$C,$AP$3,Datos!$T:$T,A7,Datos!$E:$E,"XND"))/$AP$4)*1000</f>
        <v>0</v>
      </c>
      <c r="AQ7" s="40">
        <f>((COUNTIFS(Datos!$S:$S,"V1",Datos!$C:$C,$AQ$3,Datos!$T:$T,A7,Datos!$E:$E,"XND"))/$AQ$4)*1000</f>
        <v>66.666666666666671</v>
      </c>
      <c r="AR7" s="40">
        <f>((COUNTIFS(Datos!$S:$S,"V1",Datos!$C:$C,$AR$3,Datos!$T:$T,A7,Datos!$E:$E,"XND"))/$AR$4)*1000</f>
        <v>0</v>
      </c>
      <c r="AS7" s="40"/>
      <c r="AT7" s="40"/>
      <c r="AU7" s="40"/>
      <c r="AV7" s="40"/>
      <c r="AW7" s="40">
        <f>((COUNTIFS(Datos!$S:$S,"V1",Datos!$C:$C,$AW$3,Datos!$T:$T,A7,Datos!$E:$E,"XND"))/$AW$4)*1000</f>
        <v>0</v>
      </c>
      <c r="AX7" s="40"/>
      <c r="AY7" s="40"/>
      <c r="AZ7" s="40"/>
      <c r="BA7" s="40">
        <f>((COUNTIFS(Datos!$S:$S,"V1",Datos!$C:$C,$BA$3,Datos!$T:$T,A7,Datos!$E:$E,"XND"))/$BA$4)*1000</f>
        <v>100</v>
      </c>
      <c r="BB7" s="40">
        <f>((COUNTIFS(Datos!$S:$S,"V1",Datos!$C:$C,$BB$3,Datos!$T:$T,A7,Datos!$E:$E,"XND"))/$BB$4)*1000</f>
        <v>0</v>
      </c>
      <c r="BC7" s="40">
        <f>((COUNTIFS(Datos!$S:$S,"V1",Datos!$C:$C,$BC$3,Datos!$T:$T,A7,Datos!$E:$E,"XND"))/$BC$4)*1000</f>
        <v>100</v>
      </c>
      <c r="BD7" s="40">
        <f>((COUNTIFS(Datos!$S:$S,"V1",Datos!$C:$C,$BD$3,Datos!$T:$T,A7,Datos!$E:$E,"XND"))/$BD$4)*1000</f>
        <v>0</v>
      </c>
      <c r="BE7" s="40">
        <f>((COUNTIFS(Datos!$S:$S,"V1",Datos!$C:$C,$BE$3,Datos!$T:$T,A7,Datos!$E:$E,"XND"))/$BE$4)*1000</f>
        <v>100</v>
      </c>
      <c r="BF7" s="40">
        <f>((COUNTIFS(Datos!$S:$S,"V1",Datos!$C:$C,BF$3,Datos!$T:$T,$A7,Datos!$E:$E,"XND"))/BF$4)*1000</f>
        <v>0</v>
      </c>
      <c r="BG7" s="40">
        <f>((COUNTIFS(Datos!$S:$S,"V1",Datos!$C:$C,BG$3,Datos!$T:$T,$A7,Datos!$E:$E,"XND"))/BG$4)*1000</f>
        <v>0</v>
      </c>
      <c r="BH7" s="40">
        <f>((COUNTIFS(Datos!$S:$S,"V1",Datos!$C:$C,BH$3,Datos!$T:$T,$A7,Datos!$E:$E,"XND"))/BH$4)*1000</f>
        <v>0</v>
      </c>
      <c r="BI7" s="40">
        <f>((COUNTIFS(Datos!$S:$S,"V1",Datos!$C:$C,BI$3,Datos!$T:$T,$A7,Datos!$E:$E,"XND"))/BI$4)*1000</f>
        <v>0</v>
      </c>
      <c r="BJ7" s="40">
        <f>((COUNTIFS(Datos!$S:$S,"V1",Datos!$C:$C,BJ$3,Datos!$T:$T,$A7,Datos!$E:$E,"XND"))/BJ$4)*1000</f>
        <v>0</v>
      </c>
      <c r="BK7" s="40">
        <f>((COUNTIFS(Datos!$S:$S,"V1",Datos!$C:$C,BK$3,Datos!$T:$T,$A7,Datos!$E:$E,"XND"))/BK$4)*1000</f>
        <v>0</v>
      </c>
      <c r="BL7" s="40">
        <f>((COUNTIFS(Datos!$S:$S,"V1",Datos!$C:$C,BL$3,Datos!$T:$T,$A7,Datos!$E:$E,"XND"))/BL$4)*1000</f>
        <v>0</v>
      </c>
      <c r="BM7" s="40">
        <f>((COUNTIFS(Datos!$S:$S,"V1",Datos!$C:$C,BM$3,Datos!$T:$T,$A7,Datos!$E:$E,"XND"))/BM$4)*1000</f>
        <v>0</v>
      </c>
      <c r="BN7" s="40">
        <f>((COUNTIFS(Datos!$S:$S,"V1",Datos!$C:$C,BN$3,Datos!$T:$T,$A7,Datos!$E:$E,"XND"))/BN$4)*1000</f>
        <v>0</v>
      </c>
      <c r="BO7" s="40">
        <f>((COUNTIFS(Datos!$S:$S,"V1",Datos!$C:$C,BO$3,Datos!$T:$T,$A7,Datos!$E:$E,"XND"))/BO$4)*1000</f>
        <v>0</v>
      </c>
      <c r="BP7" s="40"/>
      <c r="BQ7" s="41"/>
      <c r="BR7" s="40">
        <f>((COUNTIFS(Datos!$S:$S,"V1",Datos!$D:$D,BR3,Datos!$T:$T,$A$7,Datos!$E:$E,"XND"))/BR4)*1000</f>
        <v>0</v>
      </c>
      <c r="BS7" s="40">
        <f>((COUNTIFS(Datos!$S:$S,"V1",Datos!$D:$D,BS3,Datos!$T:$T,$A$7,Datos!$E:$E,"XND"))/BS4)*1000</f>
        <v>0</v>
      </c>
      <c r="BT7" s="40">
        <f>((COUNTIFS(Datos!$S:$S,"V1",Datos!$D:$D,BT3,Datos!$T:$T,$A$7,Datos!$E:$E,"XND"))/BT4)*1000</f>
        <v>0</v>
      </c>
      <c r="BU7" s="40">
        <f>((COUNTIFS(Datos!$S:$S,"V1",Datos!$D:$D,BU3,Datos!$T:$T,$A$7,Datos!$E:$E,"XND"))/BU4)*1000</f>
        <v>0</v>
      </c>
      <c r="BV7" s="40"/>
      <c r="BW7" s="40">
        <f>((COUNTIFS(Datos!$S:$S,"V1",Datos!$D:$D,BW3,Datos!$T:$T,$A$7,Datos!$E:$E,"XND"))/BW4)*1000</f>
        <v>0</v>
      </c>
      <c r="BX7" s="40">
        <f>((COUNTIFS(Datos!$S:$S,"V1",Datos!$D:$D,BX3,Datos!$T:$T,$A$7,Datos!$E:$E,"XND"))/BX4)*1000</f>
        <v>0</v>
      </c>
      <c r="BY7" s="40">
        <f>((COUNTIFS(Datos!$S:$S,"V1",Datos!$D:$D,BY3,Datos!$T:$T,$A$7,Datos!$E:$E,"XND"))/BY4)*1000</f>
        <v>0</v>
      </c>
      <c r="BZ7" s="40">
        <f>((COUNTIFS(Datos!$S:$S,"V1",Datos!$D:$D,BZ3,Datos!$T:$T,$A$7,Datos!$E:$E,"XND"))/BZ4)*1000</f>
        <v>0</v>
      </c>
      <c r="CA7" s="40">
        <f>((COUNTIFS(Datos!$S:$S,"V1",Datos!$D:$D,CA3,Datos!$T:$T,$A$7,Datos!$E:$E,"XND"))/CA4)*1000</f>
        <v>0</v>
      </c>
      <c r="CB7" s="40">
        <f>((COUNTIFS(Datos!$S:$S,"V1",Datos!$D:$D,CB3,Datos!$T:$T,$A$7,Datos!$E:$E,"XND"))/CB4)*1000</f>
        <v>500</v>
      </c>
      <c r="CC7" s="40">
        <f>((COUNTIFS(Datos!$S:$S,"V1",Datos!$D:$D,CC3,Datos!$T:$T,$A$7,Datos!$E:$E,"XND"))/CC4)*1000</f>
        <v>0</v>
      </c>
      <c r="CD7" s="40">
        <f>((COUNTIFS(Datos!$S:$S,"V1",Datos!$D:$D,CD3,Datos!$T:$T,$A$7,Datos!$E:$E,"XND"))/CD4)*1000</f>
        <v>0</v>
      </c>
      <c r="CE7" s="40">
        <f>((COUNTIFS(Datos!$S:$S,"V1",Datos!$D:$D,CE3,Datos!$T:$T,$A$7,Datos!$E:$E,"XND"))/CE4)*1000</f>
        <v>0</v>
      </c>
      <c r="CF7" s="40">
        <f>((COUNTIFS(Datos!$S:$S,"V1",Datos!$D:$D,CF3,Datos!$T:$T,$A$7,Datos!$E:$E,"XND"))/CF4)*1000</f>
        <v>0</v>
      </c>
      <c r="CG7" s="40">
        <f>((COUNTIFS(Datos!$S:$S,"V1",Datos!$D:$D,CG3,Datos!$T:$T,$A$7,Datos!$E:$E,"XND"))/CG4)*1000</f>
        <v>0</v>
      </c>
      <c r="CH7" s="40">
        <f>((COUNTIFS(Datos!$S:$S,"V1",Datos!$D:$D,CH3,Datos!$T:$T,$A$7,Datos!$E:$E,"XND"))/CH4)*1000</f>
        <v>0</v>
      </c>
      <c r="CI7" s="40">
        <f>((COUNTIFS(Datos!$S:$S,"V1",Datos!$D:$D,CI3,Datos!$T:$T,$A$7,Datos!$E:$E,"XND"))/CI4)*1000</f>
        <v>0</v>
      </c>
      <c r="CJ7" s="40"/>
      <c r="CK7" s="40"/>
      <c r="CL7" s="40" t="e">
        <f>((COUNTIFS(Datos!$S:$S,"V1",Datos!$D:$D,CL3,Datos!$T:$T,$A$7,Datos!$E:$E,"XND"))/CL4)*1000</f>
        <v>#DIV/0!</v>
      </c>
      <c r="CM7" s="40" t="e">
        <f>((COUNTIFS(Datos!$S:$S,"V1",Datos!$D:$D,CM3,Datos!$T:$T,$A$7,Datos!$E:$E,"XND"))/CM4)*1000</f>
        <v>#DIV/0!</v>
      </c>
      <c r="CN7" s="40">
        <f>((COUNTIFS(Datos!$S:$S,"V1",Datos!$D:$D,CN3,Datos!$T:$T,$A$7,Datos!$E:$E,"XND"))/CN4)*1000</f>
        <v>0</v>
      </c>
      <c r="CO7" s="40">
        <f>((COUNTIFS(Datos!$S:$S,"V1",Datos!$D:$D,CO3,Datos!$T:$T,$A$7,Datos!$E:$E,"XND"))/CO4)*1000</f>
        <v>0</v>
      </c>
      <c r="CP7" s="40">
        <f>((COUNTIFS(Datos!$S:$S,"V1",Datos!$D:$D,CP3,Datos!$T:$T,$A$7,Datos!$E:$E,"XND"))/CP4)*1000</f>
        <v>333.33333333333331</v>
      </c>
      <c r="CQ7" s="40">
        <f>((COUNTIFS(Datos!$S:$S,"V1",Datos!$D:$D,CQ3,Datos!$T:$T,$A$7,Datos!$E:$E,"XND"))/CQ4)*1000</f>
        <v>0</v>
      </c>
      <c r="CR7" s="40">
        <f>((COUNTIFS(Datos!$S:$S,"V1",Datos!$D:$D,CR3,Datos!$T:$T,$A$7,Datos!$E:$E,"XND"))/CR4)*1000</f>
        <v>0</v>
      </c>
      <c r="CS7" s="40">
        <f>((COUNTIFS(Datos!$S:$S,"V1",Datos!$D:$D,CS3,Datos!$T:$T,$A$7,Datos!$E:$E,"XND"))/CS4)*1000</f>
        <v>0</v>
      </c>
      <c r="CT7" s="40"/>
      <c r="CU7" s="40"/>
      <c r="CV7" s="40">
        <f>((COUNTIFS(Datos!$S:$S,"V1",Datos!$D:$D,CV3,Datos!$T:$T,$A$7,Datos!$E:$E,"XND"))/CV4)*1000</f>
        <v>0</v>
      </c>
      <c r="CW7" s="40">
        <f>((COUNTIFS(Datos!$S:$S,"V1",Datos!$D:$D,CW3,Datos!$T:$T,$A$7,Datos!$E:$E,"XND"))/CW4)*1000</f>
        <v>333.33333333333331</v>
      </c>
      <c r="CX7" s="40">
        <f>((COUNTIFS(Datos!$S:$S,"V1",Datos!$D:$D,CX3,Datos!$T:$T,$A$7,Datos!$E:$E,"XND"))/CX4)*1000</f>
        <v>0</v>
      </c>
      <c r="CY7" s="40">
        <f>((COUNTIFS(Datos!$S:$S,"V1",Datos!$D:$D,CY3,Datos!$T:$T,$A$7,Datos!$E:$E,"XND"))/CY4)*1000</f>
        <v>0</v>
      </c>
      <c r="CZ7" s="40">
        <f>((COUNTIFS(Datos!$S:$S,"V1",Datos!$D:$D,CZ3,Datos!$T:$T,$A$7,Datos!$E:$E,"XND"))/CZ4)*1000</f>
        <v>0</v>
      </c>
      <c r="DA7" s="40">
        <f>((COUNTIFS(Datos!$S:$S,"V1",Datos!$D:$D,DA3,Datos!$T:$T,$A$7,Datos!$E:$E,"XND"))/DA4)*1000</f>
        <v>0</v>
      </c>
      <c r="DB7" s="40"/>
      <c r="DC7" s="40"/>
      <c r="DD7" s="40"/>
      <c r="DE7" s="40"/>
      <c r="DF7" s="40">
        <f>((COUNTIFS(Datos!$S:$S,"V1",Datos!$D:$D,DF3,Datos!$T:$T,$A$7,Datos!$E:$E,"XND"))/DF4)*1000</f>
        <v>0</v>
      </c>
      <c r="DG7" s="40">
        <f>((COUNTIFS(Datos!$S:$S,"V1",Datos!$D:$D,DG3,Datos!$T:$T,$A$7,Datos!$E:$E,"XND"))/DG4)*1000</f>
        <v>0</v>
      </c>
      <c r="DH7" s="40">
        <f>((COUNTIFS(Datos!$S:$S,"V1",Datos!$D:$D,DH3,Datos!$T:$T,$A$7,Datos!$E:$E,"XND"))/DH4)*1000</f>
        <v>0</v>
      </c>
      <c r="DI7" s="40">
        <f>((COUNTIFS(Datos!$S:$S,"V1",Datos!$D:$D,DI3,Datos!$T:$T,$A$7,Datos!$E:$E,"XND"))/DI4)*1000</f>
        <v>0</v>
      </c>
      <c r="DJ7" s="40">
        <f>((COUNTIFS(Datos!$S:$S,"V1",Datos!$D:$D,DJ3,Datos!$T:$T,$A$7,Datos!$E:$E,"XND"))/DJ4)*1000</f>
        <v>0</v>
      </c>
      <c r="DK7" s="40">
        <f>((COUNTIFS(Datos!$S:$S,"V1",Datos!$D:$D,DK3,Datos!$T:$T,$A$7,Datos!$E:$E,"XND"))/DK4)*1000</f>
        <v>333.33333333333331</v>
      </c>
      <c r="DL7" s="40">
        <f>((COUNTIFS(Datos!$S:$S,"V1",Datos!$D:$D,DL3,Datos!$T:$T,$A$7,Datos!$E:$E,"XND"))/DL4)*1000</f>
        <v>0</v>
      </c>
      <c r="DM7" s="40">
        <f>((COUNTIFS(Datos!$S:$S,"V1",Datos!$D:$D,DM3,Datos!$T:$T,$A$7,Datos!$E:$E,"XND"))/DM4)*1000</f>
        <v>0</v>
      </c>
      <c r="DN7" s="40">
        <f>((COUNTIFS(Datos!$S:$S,"V1",Datos!$D:$D,DN3,Datos!$T:$T,$A$7,Datos!$E:$E,"XND"))/DN4)*1000</f>
        <v>0</v>
      </c>
      <c r="DO7" s="40">
        <f>((COUNTIFS(Datos!$S:$S,"V1",Datos!$D:$D,DO3,Datos!$T:$T,$A$7,Datos!$E:$E,"XND"))/DO4)*1000</f>
        <v>0</v>
      </c>
      <c r="DP7" s="40">
        <f>((COUNTIFS(Datos!$S:$S,"V1",Datos!$D:$D,DP3,Datos!$T:$T,$A$7,Datos!$E:$E,"XND"))/DP4)*1000</f>
        <v>0</v>
      </c>
      <c r="DQ7" s="40">
        <f>((COUNTIFS(Datos!$S:$S,"V1",Datos!$D:$D,DQ3,Datos!$T:$T,$A$7,Datos!$E:$E,"XND"))/DQ4)*1000</f>
        <v>0</v>
      </c>
      <c r="DR7" s="40">
        <f>((COUNTIFS(Datos!$S:$S,"V1",Datos!$D:$D,DR3,Datos!$T:$T,$A$7,Datos!$E:$E,"XND"))/DR4)*1000</f>
        <v>0</v>
      </c>
      <c r="DS7" s="40">
        <f>((COUNTIFS(Datos!$S:$S,"V1",Datos!$D:$D,DS3,Datos!$T:$T,$A$7,Datos!$E:$E,"XND"))/DS4)*1000</f>
        <v>0</v>
      </c>
      <c r="DT7" s="40"/>
      <c r="DU7" s="40">
        <f>((COUNTIFS(Datos!$S:$S,"V1",Datos!$D:$D,DU3,Datos!$T:$T,$A$7,Datos!$E:$E,"XND"))/DU4)*1000</f>
        <v>0</v>
      </c>
      <c r="DV7" s="40">
        <f>((COUNTIFS(Datos!$S:$S,"V1",Datos!$D:$D,DV3,Datos!$T:$T,$A$7,Datos!$E:$E,"XND"))/DV4)*1000</f>
        <v>0</v>
      </c>
      <c r="DW7" s="40">
        <f>((COUNTIFS(Datos!$S:$S,"V1",Datos!$D:$D,DW3,Datos!$T:$T,$A$7,Datos!$E:$E,"XND"))/DW4)*1000</f>
        <v>0</v>
      </c>
      <c r="DX7" s="40">
        <f>((COUNTIFS(Datos!$S:$S,"V1",Datos!$D:$D,DX3,Datos!$T:$T,$A$7,Datos!$E:$E,"XND"))/DX4)*1000</f>
        <v>0</v>
      </c>
      <c r="DY7" s="40">
        <f>((COUNTIFS(Datos!$S:$S,"V1",Datos!$D:$D,DY3,Datos!$T:$T,$A$7,Datos!$E:$E,"XND"))/DY4)*1000</f>
        <v>0</v>
      </c>
      <c r="DZ7" s="40">
        <f>((COUNTIFS(Datos!$S:$S,"V1",Datos!$D:$D,DZ3,Datos!$T:$T,$A$7,Datos!$E:$E,"XND"))/DZ4)*1000</f>
        <v>0</v>
      </c>
      <c r="EA7" s="40">
        <f>((COUNTIFS(Datos!$S:$S,"V1",Datos!$D:$D,EA3,Datos!$T:$T,$A$7,Datos!$E:$E,"XND"))/EA4)*1000</f>
        <v>0</v>
      </c>
      <c r="EB7" s="40">
        <f>((COUNTIFS(Datos!$S:$S,"V1",Datos!$D:$D,EB3,Datos!$T:$T,$A$7,Datos!$E:$E,"XND"))/EB4)*1000</f>
        <v>500</v>
      </c>
      <c r="EC7" s="40">
        <f>((COUNTIFS(Datos!$S:$S,"V1",Datos!$D:$D,EC3,Datos!$T:$T,$A$7,Datos!$E:$E,"XND"))/EC4)*1000</f>
        <v>0</v>
      </c>
      <c r="ED7" s="40">
        <f>((COUNTIFS(Datos!$S:$S,"V1",Datos!$D:$D,ED3,Datos!$T:$T,$A$7,Datos!$E:$E,"XND"))/ED4)*1000</f>
        <v>0</v>
      </c>
      <c r="EE7" s="40">
        <f>((COUNTIFS(Datos!$S:$S,"V1",Datos!$D:$D,EE3,Datos!$T:$T,$A$7,Datos!$E:$E,"XND"))/EE4)*1000</f>
        <v>0</v>
      </c>
      <c r="EF7" s="40">
        <f>((COUNTIFS(Datos!$S:$S,"V1",Datos!$D:$D,EF3,Datos!$T:$T,$A$7,Datos!$E:$E,"XND"))/EF4)*1000</f>
        <v>0</v>
      </c>
      <c r="EG7" s="40">
        <f>((COUNTIFS(Datos!$S:$S,"V1",Datos!$D:$D,EG3,Datos!$T:$T,$A$7,Datos!$E:$E,"XND"))/EG4)*1000</f>
        <v>0</v>
      </c>
      <c r="EH7" s="40">
        <f>((COUNTIFS(Datos!$S:$S,"V1",Datos!$D:$D,EH3,Datos!$T:$T,$A$7,Datos!$E:$E,"XND"))/EH4)*1000</f>
        <v>0</v>
      </c>
      <c r="EI7" s="40">
        <f>((COUNTIFS(Datos!$S:$S,"V1",Datos!$D:$D,EI3,Datos!$T:$T,$A$7,Datos!$E:$E,"XND"))/EI4)*1000</f>
        <v>0</v>
      </c>
      <c r="EJ7" s="40">
        <f>((COUNTIFS(Datos!$S:$S,"V1",Datos!$D:$D,EJ3,Datos!$T:$T,$A$7,Datos!$E:$E,"XND"))/EJ4)*1000</f>
        <v>0</v>
      </c>
      <c r="EK7" s="40">
        <f>((COUNTIFS(Datos!$S:$S,"V1",Datos!$D:$D,EK3,Datos!$T:$T,$A$7,Datos!$E:$E,"XND"))/EK4)*1000</f>
        <v>0</v>
      </c>
      <c r="EL7" s="40">
        <f>((COUNTIFS(Datos!$S:$S,"V1",Datos!$D:$D,EL3,Datos!$T:$T,$A$7,Datos!$E:$E,"XND"))/EL4)*1000</f>
        <v>0</v>
      </c>
      <c r="EM7" s="40">
        <f>((COUNTIFS(Datos!$S:$S,"V1",Datos!$D:$D,EM3,Datos!$T:$T,$A$7,Datos!$E:$E,"XND"))/EM4)*1000</f>
        <v>0</v>
      </c>
      <c r="EN7" s="40">
        <f>((COUNTIFS(Datos!$S:$S,"V1",Datos!$D:$D,EN3,Datos!$T:$T,$A$7,Datos!$E:$E,"XND"))/EN4)*1000</f>
        <v>500</v>
      </c>
      <c r="EO7" s="40">
        <f>((COUNTIFS(Datos!$S:$S,"V1",Datos!$D:$D,EO3,Datos!$T:$T,$A$7,Datos!$E:$E,"XND"))/EO4)*1000</f>
        <v>0</v>
      </c>
      <c r="EP7" s="40">
        <f>((COUNTIFS(Datos!$S:$S,"V1",Datos!$D:$D,EP3,Datos!$T:$T,$A$7,Datos!$E:$E,"XND"))/EP4)*1000</f>
        <v>0</v>
      </c>
      <c r="EQ7" s="40">
        <f>((COUNTIFS(Datos!$S:$S,"V1",Datos!$D:$D,EQ3,Datos!$T:$T,$A$7,Datos!$E:$E,"XND"))/EQ4)*1000</f>
        <v>0</v>
      </c>
      <c r="ER7" s="40">
        <f>((COUNTIFS(Datos!$S:$S,"V1",Datos!$D:$D,ER3,Datos!$T:$T,$A$7,Datos!$E:$E,"XND"))/ER4)*1000</f>
        <v>0</v>
      </c>
      <c r="ES7" s="40">
        <f>((COUNTIFS(Datos!$S:$S,"V1",Datos!$D:$D,ES3,Datos!$T:$T,$A$7,Datos!$E:$E,"XND"))/ES4)*1000</f>
        <v>0</v>
      </c>
      <c r="ET7" s="40">
        <f>((COUNTIFS(Datos!$S:$S,"V1",Datos!$D:$D,ET3,Datos!$T:$T,$A$7,Datos!$E:$E,"XND"))/ET4)*1000</f>
        <v>0</v>
      </c>
      <c r="EU7" s="40">
        <f>((COUNTIFS(Datos!$S:$S,"V1",Datos!$D:$D,EU3,Datos!$T:$T,$A$7,Datos!$E:$E,"XND"))/EU4)*1000</f>
        <v>0</v>
      </c>
      <c r="EV7" s="40">
        <f>((COUNTIFS(Datos!$S:$S,"V1",Datos!$D:$D,EV3,Datos!$T:$T,$A$7,Datos!$E:$E,"XND"))/EV4)*1000</f>
        <v>500</v>
      </c>
      <c r="EW7" s="40">
        <f>((COUNTIFS(Datos!$S:$S,"V1",Datos!$D:$D,EW3,Datos!$T:$T,$A$7,Datos!$E:$E,"XND"))/EW4)*1000</f>
        <v>0</v>
      </c>
      <c r="EX7" s="40">
        <f>((COUNTIFS(Datos!$S:$S,"V1",Datos!$D:$D,EX3,Datos!$T:$T,$A$7,Datos!$E:$E,"XND"))/EX4)*1000</f>
        <v>0</v>
      </c>
      <c r="EY7" s="40">
        <f>((COUNTIFS(Datos!$S:$S,"V1",Datos!$D:$D,EY3,Datos!$T:$T,$A$7,Datos!$E:$E,"XND"))/EY4)*1000</f>
        <v>0</v>
      </c>
      <c r="EZ7" s="40">
        <f>((COUNTIFS(Datos!$S:$S,"V1",Datos!$D:$D,EZ3,Datos!$T:$T,$A$7,Datos!$E:$E,"XND"))/EZ4)*1000</f>
        <v>0</v>
      </c>
      <c r="FA7" s="40">
        <f>((COUNTIFS(Datos!$S:$S,"V1",Datos!$D:$D,FA3,Datos!$T:$T,$A$7,Datos!$E:$E,"XND"))/FA4)*1000</f>
        <v>0</v>
      </c>
      <c r="FB7" s="40">
        <f>((COUNTIFS(Datos!$S:$S,"V1",Datos!$D:$D,FB3,Datos!$T:$T,$A$7,Datos!$E:$E,"XND"))/FB4)*1000</f>
        <v>0</v>
      </c>
      <c r="FC7" s="40">
        <f>((COUNTIFS(Datos!$S:$S,"V1",Datos!$D:$D,FC3,Datos!$T:$T,$A$7,Datos!$E:$E,"XND"))/FC4)*1000</f>
        <v>0</v>
      </c>
      <c r="FD7" s="40">
        <f>((COUNTIFS(Datos!$S:$S,"V1",Datos!$D:$D,FD3,Datos!$T:$T,$A$7,Datos!$E:$E,"XND"))/FD4)*1000</f>
        <v>0</v>
      </c>
      <c r="FE7" s="40">
        <f>((COUNTIFS(Datos!$S:$S,"V1",Datos!$D:$D,FE3,Datos!$T:$T,$A$7,Datos!$E:$E,"XND"))/FE4)*1000</f>
        <v>0</v>
      </c>
      <c r="FF7" s="40">
        <f>((COUNTIFS(Datos!$S:$S,"V1",Datos!$D:$D,FF3,Datos!$T:$T,$A$7,Datos!$E:$E,"XND"))/FF4)*1000</f>
        <v>0</v>
      </c>
      <c r="FG7" s="40">
        <f>((COUNTIFS(Datos!$S:$S,"V1",Datos!$D:$D,FG3,Datos!$T:$T,$A$7,Datos!$E:$E,"XND"))/FG4)*1000</f>
        <v>0</v>
      </c>
      <c r="FH7" s="40">
        <f>((COUNTIFS(Datos!$S:$S,"V1",Datos!$D:$D,FH3,Datos!$T:$T,$A$7,Datos!$E:$E,"XND"))/FH4)*1000</f>
        <v>0</v>
      </c>
      <c r="FI7" s="40"/>
      <c r="FJ7" s="40"/>
      <c r="FK7" s="40"/>
      <c r="FL7" s="40">
        <f>((COUNTIFS(Datos!$S:$S,"V1",Datos!$D:$D,FL3,Datos!$T:$T,$A$7,Datos!$E:$E,"XND"))/FL4)*1000</f>
        <v>0</v>
      </c>
      <c r="FM7" s="40">
        <f>((COUNTIFS(Datos!$S:$S,"V1",Datos!$D:$D,FM3,Datos!$T:$T,$A$7,Datos!$E:$E,"XND"))/FM4)*1000</f>
        <v>0</v>
      </c>
      <c r="FN7" s="40">
        <f>((COUNTIFS(Datos!$S:$S,"V1",Datos!$D:$D,FN3,Datos!$T:$T,$A$7,Datos!$E:$E,"XND"))/FN4)*1000</f>
        <v>0</v>
      </c>
      <c r="FO7" s="40">
        <f>((COUNTIFS(Datos!$S:$S,"V1",Datos!$D:$D,FO3,Datos!$T:$T,$A$7,Datos!$E:$E,"XND"))/FO4)*1000</f>
        <v>0</v>
      </c>
      <c r="FP7" s="40">
        <f>((COUNTIFS(Datos!$S:$S,"V1",Datos!$D:$D,FP3,Datos!$T:$T,$A$7,Datos!$E:$E,"XND"))/FP4)*1000</f>
        <v>0</v>
      </c>
      <c r="FQ7" s="40">
        <f>((COUNTIFS(Datos!$S:$S,"V1",Datos!$D:$D,FQ3,Datos!$T:$T,$A$7,Datos!$E:$E,"XND"))/FQ4)*1000</f>
        <v>0</v>
      </c>
      <c r="FR7" s="40">
        <f>((COUNTIFS(Datos!$S:$S,"V1",Datos!$D:$D,FR3,Datos!$T:$T,$A$7,Datos!$E:$E,"XND"))/FR4)*1000</f>
        <v>0</v>
      </c>
      <c r="FS7" s="40">
        <f>((COUNTIFS(Datos!$S:$S,"V1",Datos!$D:$D,FS3,Datos!$T:$T,$A$7,Datos!$E:$E,"XND"))/FS4)*1000</f>
        <v>0</v>
      </c>
      <c r="FT7" s="40">
        <f>((COUNTIFS(Datos!$S:$S,"V1",Datos!$D:$D,FT3,Datos!$T:$T,$A$7,Datos!$E:$E,"XND"))/FT4)*1000</f>
        <v>0</v>
      </c>
      <c r="FU7" s="40">
        <f>((COUNTIFS(Datos!$S:$S,"V1",Datos!$D:$D,FU3,Datos!$T:$T,$A$7,Datos!$E:$E,"XND"))/FU4)*1000</f>
        <v>0</v>
      </c>
      <c r="FV7" s="40">
        <f>((COUNTIFS(Datos!$S:$S,"V1",Datos!$D:$D,FV3,Datos!$T:$T,$A$7,Datos!$E:$E,"XND"))/FV4)*1000</f>
        <v>0</v>
      </c>
      <c r="FW7" s="40">
        <f>((COUNTIFS(Datos!$S:$S,"V1",Datos!$D:$D,FW3,Datos!$T:$T,$A$7,Datos!$E:$E,"XND"))/FW4)*1000</f>
        <v>0</v>
      </c>
    </row>
    <row r="8" spans="1:179" s="12" customFormat="1" ht="16.5" customHeight="1" x14ac:dyDescent="0.25">
      <c r="A8" s="37" t="s">
        <v>26</v>
      </c>
      <c r="B8" s="38">
        <f>0.14*B6</f>
        <v>17.5</v>
      </c>
      <c r="C8" s="37">
        <v>0</v>
      </c>
      <c r="D8" s="37">
        <v>0</v>
      </c>
      <c r="E8" s="37"/>
      <c r="F8" s="39">
        <v>50</v>
      </c>
      <c r="G8" s="37">
        <v>0</v>
      </c>
      <c r="H8" s="37">
        <v>13.157894736842104</v>
      </c>
      <c r="I8" s="37">
        <v>13.157894736842104</v>
      </c>
      <c r="J8" s="37">
        <v>0</v>
      </c>
      <c r="K8" s="37">
        <v>13.888888888888888</v>
      </c>
      <c r="L8" s="37">
        <f>((COUNTIFS(Datos!$S:$S,"V1",Datos!$B:$B,"7",Datos!$T:$T,'FSI XND V1 K%'!A8,Datos!$E:$E,"X52"))/$L$4)*1000</f>
        <v>0</v>
      </c>
      <c r="M8" s="37"/>
      <c r="N8" s="37">
        <f>((COUNTIFS(Datos!$S:$S,"V1",Datos!$B:$B,N$2,Datos!$T:$T,'FSI XND V1 K%'!$A8,Datos!$E:$E,"XND"))/N$4)*1000</f>
        <v>55.55555555555555</v>
      </c>
      <c r="O8" s="37">
        <f>((COUNTIFS(Datos!$S:$S,"V1",Datos!$B:$B,O$2,Datos!$T:$T,'FSI XND V1 K%'!$A8,Datos!$E:$E,"XND"))/O$4)*1000</f>
        <v>0</v>
      </c>
      <c r="P8" s="37">
        <f>((COUNTIFS(Datos!$S:$S,"V1",Datos!$B:$B,P$2,Datos!$T:$T,'FSI XND V1 K%'!$A8,Datos!$E:$E,"XND"))/P$4)*1000</f>
        <v>0</v>
      </c>
      <c r="Q8" s="37">
        <f>((COUNTIFS(Datos!$S:$S,"V1",Datos!$B:$B,Q$2,Datos!$T:$T,'FSI XND V1 K%'!$A8,Datos!$E:$E,"XND"))/Q$4)*1000</f>
        <v>0</v>
      </c>
      <c r="R8" s="37">
        <f>((COUNTIFS(Datos!$S:$S,"V1",Datos!$B:$B,R$2,Datos!$T:$T,'FSI XND V1 K%'!$A8,Datos!$E:$E,"XND"))/R$4)*1000</f>
        <v>0</v>
      </c>
      <c r="S8" s="37">
        <f>((COUNTIFS(Datos!$S:$S,"V1",Datos!$B:$B,S$2,Datos!$T:$T,'FSI XND V1 K%'!$A8,Datos!$E:$E,"XND"))/S$4)*1000</f>
        <v>0</v>
      </c>
      <c r="T8" s="37">
        <f>((COUNTIFS(Datos!$S:$S,"V1",Datos!$B:$B,T$2,Datos!$T:$T,'FSI XND V1 K%'!$A8,Datos!$E:$E,"XND"))/T$4)*1000</f>
        <v>0</v>
      </c>
      <c r="U8" s="37">
        <f>((COUNTIFS(Datos!$S:$S,"V1",Datos!$B:$B,U$2,Datos!$T:$T,'FSI XND V1 K%'!$A8,Datos!$E:$E,"XND"))/U$4)*1000</f>
        <v>29.411764705882351</v>
      </c>
      <c r="V8" s="37">
        <f>((COUNTIFS(Datos!$S:$S,"V1",Datos!$B:$B,V$2,Datos!$T:$T,'FSI XND V1 K%'!$A8,Datos!$E:$E,"XND"))/V$4)*1000</f>
        <v>0</v>
      </c>
      <c r="W8" s="40"/>
      <c r="X8" s="40"/>
      <c r="Y8" s="40"/>
      <c r="Z8" s="40"/>
      <c r="AA8" s="40"/>
      <c r="AB8" s="40"/>
      <c r="AC8" s="40"/>
      <c r="AD8" s="40">
        <f>((COUNTIFS(Datos!$S:$S,"V1",Datos!$C:$C,$AD$3,Datos!$T:$T,A8,Datos!$E:$E,"XND"))/$AD$4)*1000</f>
        <v>0</v>
      </c>
      <c r="AE8" s="40"/>
      <c r="AF8" s="40">
        <f>((COUNTIFS(Datos!$S:$S,"V1",Datos!$C:$C,$AD$3,Datos!$T:$T,C8,Datos!$E:$E,"XND"))/$AD$4)*1000</f>
        <v>0</v>
      </c>
      <c r="AG8" s="40"/>
      <c r="AH8" s="40">
        <f>((COUNTIFS(Datos!$S:$S,"V1",Datos!$C:$C,$AH$3,Datos!$T:$T,A8,Datos!$E:$E,"XND"))/$AH$4)*1000</f>
        <v>0</v>
      </c>
      <c r="AI8" s="40">
        <f>((COUNTIFS(Datos!$S:$S,"V1",Datos!$C:$C,$AI$3,Datos!$T:$T,A8,Datos!$E:$E,"XND"))/$AI$4)*1000</f>
        <v>0</v>
      </c>
      <c r="AJ8" s="40">
        <f>((COUNTIFS(Datos!$S:$S,"V1",Datos!$C:$C,$AJ$3,Datos!$T:$T,A8,Datos!$E:$E,"XND"))/$AJ$4)*1000</f>
        <v>0</v>
      </c>
      <c r="AK8" s="40" t="e">
        <f>((COUNTIFS(Datos!$S:$S,"V1",Datos!$C:$C,$AK$3,Datos!$T:$T,A8,Datos!$E:$E,"XND"))/$AK$4)*1000</f>
        <v>#DIV/0!</v>
      </c>
      <c r="AL8" s="40">
        <f>((COUNTIFS(Datos!$S:$S,"V1",Datos!$C:$C,$AL$3,Datos!$T:$T,A8,Datos!$E:$E,"XND"))/$AL$4)*1000</f>
        <v>0</v>
      </c>
      <c r="AM8" s="40">
        <f>((COUNTIFS(Datos!$S:$S,"V1",Datos!$C:$C,$AM$3,Datos!$T:$T,A8,Datos!$E:$E,"XND"))/$AM$4)*1000</f>
        <v>0</v>
      </c>
      <c r="AN8" s="40">
        <f>((COUNTIFS(Datos!$S:$S,"V1",Datos!$C:$C,$AN$3,Datos!$T:$T,A8,Datos!$E:$E,"XND"))/$AN$4)*1000</f>
        <v>0</v>
      </c>
      <c r="AO8" s="40">
        <f>((COUNTIFS(Datos!$S:$S,"V1",Datos!$C:$C,$AO$3,Datos!$T:$T,A8,Datos!$E:$E,"XND"))/$AO$4)*1000</f>
        <v>0</v>
      </c>
      <c r="AP8" s="40">
        <f>((COUNTIFS(Datos!$S:$S,"V1",Datos!$C:$C,$AP$3,Datos!$T:$T,A8,Datos!$E:$E,"XND"))/$AP$4)*1000</f>
        <v>0</v>
      </c>
      <c r="AQ8" s="40">
        <f>((COUNTIFS(Datos!$S:$S,"V1",Datos!$C:$C,$AQ$3,Datos!$T:$T,A8,Datos!$E:$E,"XND"))/$AQ$4)*1000</f>
        <v>0</v>
      </c>
      <c r="AR8" s="40">
        <f>((COUNTIFS(Datos!$S:$S,"V1",Datos!$C:$C,$AR$3,Datos!$T:$T,A8,Datos!$E:$E,"XND"))/$AR$4)*1000</f>
        <v>0</v>
      </c>
      <c r="AS8" s="40"/>
      <c r="AT8" s="40"/>
      <c r="AU8" s="40"/>
      <c r="AV8" s="40"/>
      <c r="AW8" s="40">
        <f>((COUNTIFS(Datos!$S:$S,"V1",Datos!$C:$C,$AW$3,Datos!$T:$T,A8,Datos!$E:$E,"XND"))/$AW$4)*1000</f>
        <v>0</v>
      </c>
      <c r="AX8" s="40"/>
      <c r="AY8" s="40"/>
      <c r="AZ8" s="40"/>
      <c r="BA8" s="40">
        <f>((COUNTIFS(Datos!$S:$S,"V1",Datos!$C:$C,$BA$3,Datos!$T:$T,A8,Datos!$E:$E,"XND"))/$BA$4)*1000</f>
        <v>0</v>
      </c>
      <c r="BB8" s="40">
        <f>((COUNTIFS(Datos!$S:$S,"V1",Datos!$C:$C,$BB$3,Datos!$T:$T,A8,Datos!$E:$E,"XND"))/$BB$4)*1000</f>
        <v>0</v>
      </c>
      <c r="BC8" s="40">
        <f>((COUNTIFS(Datos!$S:$S,"V1",Datos!$C:$C,$BC$3,Datos!$T:$T,A8,Datos!$E:$E,"XND"))/$BC$4)*1000</f>
        <v>0</v>
      </c>
      <c r="BD8" s="40">
        <f>((COUNTIFS(Datos!$S:$S,"V1",Datos!$C:$C,$BD$3,Datos!$T:$T,A8,Datos!$E:$E,"XND"))/$BD$4)*1000</f>
        <v>0</v>
      </c>
      <c r="BE8" s="40">
        <f>((COUNTIFS(Datos!$S:$S,"V1",Datos!$C:$C,$BE$3,Datos!$T:$T,A8,Datos!$E:$E,"XND"))/$BE$4)*1000</f>
        <v>0</v>
      </c>
      <c r="BF8" s="40">
        <f>((COUNTIFS(Datos!$S:$S,"V1",Datos!$C:$C,BF$3,Datos!$T:$T,$A8,Datos!$E:$E,"XND"))/BF$4)*1000</f>
        <v>0</v>
      </c>
      <c r="BG8" s="40">
        <f>((COUNTIFS(Datos!$S:$S,"V1",Datos!$C:$C,BG$3,Datos!$T:$T,$A8,Datos!$E:$E,"XND"))/BG$4)*1000</f>
        <v>0</v>
      </c>
      <c r="BH8" s="40">
        <f>((COUNTIFS(Datos!$S:$S,"V1",Datos!$C:$C,BH$3,Datos!$T:$T,$A8,Datos!$E:$E,"XND"))/BH$4)*1000</f>
        <v>0</v>
      </c>
      <c r="BI8" s="40">
        <f>((COUNTIFS(Datos!$S:$S,"V1",Datos!$C:$C,BI$3,Datos!$T:$T,$A8,Datos!$E:$E,"XND"))/BI$4)*1000</f>
        <v>0</v>
      </c>
      <c r="BJ8" s="40">
        <f>((COUNTIFS(Datos!$S:$S,"V1",Datos!$C:$C,BJ$3,Datos!$T:$T,$A8,Datos!$E:$E,"XND"))/BJ$4)*1000</f>
        <v>100</v>
      </c>
      <c r="BK8" s="40">
        <f>((COUNTIFS(Datos!$S:$S,"V1",Datos!$C:$C,BK$3,Datos!$T:$T,$A8,Datos!$E:$E,"XND"))/BK$4)*1000</f>
        <v>0</v>
      </c>
      <c r="BL8" s="40">
        <f>((COUNTIFS(Datos!$S:$S,"V1",Datos!$C:$C,BL$3,Datos!$T:$T,$A8,Datos!$E:$E,"XND"))/BL$4)*1000</f>
        <v>0</v>
      </c>
      <c r="BM8" s="40">
        <f>((COUNTIFS(Datos!$S:$S,"V1",Datos!$C:$C,BM$3,Datos!$T:$T,$A8,Datos!$E:$E,"XND"))/BM$4)*1000</f>
        <v>0</v>
      </c>
      <c r="BN8" s="40">
        <f>((COUNTIFS(Datos!$S:$S,"V1",Datos!$C:$C,BN$3,Datos!$T:$T,$A8,Datos!$E:$E,"XND"))/BN$4)*1000</f>
        <v>0</v>
      </c>
      <c r="BO8" s="40">
        <f>((COUNTIFS(Datos!$S:$S,"V1",Datos!$C:$C,BO$3,Datos!$T:$T,$A8,Datos!$E:$E,"XND"))/BO$4)*1000</f>
        <v>0</v>
      </c>
      <c r="BP8" s="40"/>
      <c r="BQ8" s="41"/>
      <c r="BR8" s="40">
        <f>((COUNTIFS(Datos!$S:$S,"V1",Datos!$D:$D,BR3,Datos!$T:$T,$A$8,Datos!$E:$E,"XND"))/BR4)*1000</f>
        <v>0</v>
      </c>
      <c r="BS8" s="40">
        <f>((COUNTIFS(Datos!$S:$S,"V1",Datos!$D:$D,BS3,Datos!$T:$T,$A$8,Datos!$E:$E,"XND"))/BS4)*1000</f>
        <v>0</v>
      </c>
      <c r="BT8" s="40">
        <f>((COUNTIFS(Datos!$S:$S,"V1",Datos!$D:$D,BT3,Datos!$T:$T,$A$8,Datos!$E:$E,"XND"))/BT4)*1000</f>
        <v>0</v>
      </c>
      <c r="BU8" s="40">
        <f>((COUNTIFS(Datos!$S:$S,"V1",Datos!$D:$D,BU3,Datos!$T:$T,$A$8,Datos!$E:$E,"XND"))/BU4)*1000</f>
        <v>0</v>
      </c>
      <c r="BV8" s="40"/>
      <c r="BW8" s="40">
        <f>((COUNTIFS(Datos!$S:$S,"V1",Datos!$D:$D,BW3,Datos!$T:$T,$A$8,Datos!$E:$E,"XND"))/BW4)*1000</f>
        <v>0</v>
      </c>
      <c r="BX8" s="40">
        <f>((COUNTIFS(Datos!$S:$S,"V1",Datos!$D:$D,BX3,Datos!$T:$T,$A$8,Datos!$E:$E,"XND"))/BX4)*1000</f>
        <v>0</v>
      </c>
      <c r="BY8" s="40">
        <f>((COUNTIFS(Datos!$S:$S,"V1",Datos!$D:$D,BY3,Datos!$T:$T,$A$8,Datos!$E:$E,"XND"))/BY4)*1000</f>
        <v>0</v>
      </c>
      <c r="BZ8" s="40">
        <f>((COUNTIFS(Datos!$S:$S,"V1",Datos!$D:$D,BZ3,Datos!$T:$T,$A$8,Datos!$E:$E,"XND"))/BZ4)*1000</f>
        <v>0</v>
      </c>
      <c r="CA8" s="40">
        <f>((COUNTIFS(Datos!$S:$S,"V1",Datos!$D:$D,CA3,Datos!$T:$T,$A$8,Datos!$E:$E,"XND"))/CA4)*1000</f>
        <v>500</v>
      </c>
      <c r="CB8" s="40">
        <f>((COUNTIFS(Datos!$S:$S,"V1",Datos!$D:$D,CB3,Datos!$T:$T,$A$8,Datos!$E:$E,"XND"))/CB4)*1000</f>
        <v>0</v>
      </c>
      <c r="CC8" s="40">
        <f>((COUNTIFS(Datos!$S:$S,"V1",Datos!$D:$D,CC3,Datos!$T:$T,$A$8,Datos!$E:$E,"XND"))/CC4)*1000</f>
        <v>0</v>
      </c>
      <c r="CD8" s="40">
        <f>((COUNTIFS(Datos!$S:$S,"V1",Datos!$D:$D,CD3,Datos!$T:$T,$A$8,Datos!$E:$E,"XND"))/CD4)*1000</f>
        <v>0</v>
      </c>
      <c r="CE8" s="40">
        <f>((COUNTIFS(Datos!$S:$S,"V1",Datos!$D:$D,CE3,Datos!$T:$T,$A$8,Datos!$E:$E,"XND"))/CE4)*1000</f>
        <v>0</v>
      </c>
      <c r="CF8" s="40">
        <f>((COUNTIFS(Datos!$S:$S,"V1",Datos!$D:$D,CF3,Datos!$T:$T,$A$8,Datos!$E:$E,"XND"))/CF4)*1000</f>
        <v>0</v>
      </c>
      <c r="CG8" s="40">
        <f>((COUNTIFS(Datos!$S:$S,"V1",Datos!$D:$D,CG3,Datos!$T:$T,$A$8,Datos!$E:$E,"XND"))/CG4)*1000</f>
        <v>0</v>
      </c>
      <c r="CH8" s="40">
        <f>((COUNTIFS(Datos!$S:$S,"V1",Datos!$D:$D,CH3,Datos!$T:$T,$A$8,Datos!$E:$E,"XND"))/CH4)*1000</f>
        <v>0</v>
      </c>
      <c r="CI8" s="40">
        <f>((COUNTIFS(Datos!$S:$S,"V1",Datos!$D:$D,CI3,Datos!$T:$T,$A$8,Datos!$E:$E,"XND"))/CI4)*1000</f>
        <v>0</v>
      </c>
      <c r="CJ8" s="40"/>
      <c r="CK8" s="40"/>
      <c r="CL8" s="40" t="e">
        <f>((COUNTIFS(Datos!$S:$S,"V1",Datos!$D:$D,CL3,Datos!$T:$T,$A$8,Datos!$E:$E,"XND"))/CL4)*1000</f>
        <v>#DIV/0!</v>
      </c>
      <c r="CM8" s="40" t="e">
        <f>((COUNTIFS(Datos!$S:$S,"V1",Datos!$D:$D,CM3,Datos!$T:$T,$A$8,Datos!$E:$E,"XND"))/CM4)*1000</f>
        <v>#DIV/0!</v>
      </c>
      <c r="CN8" s="40">
        <f>((COUNTIFS(Datos!$S:$S,"V1",Datos!$D:$D,CN3,Datos!$T:$T,$A$8,Datos!$E:$E,"XND"))/CN4)*1000</f>
        <v>0</v>
      </c>
      <c r="CO8" s="40">
        <f>((COUNTIFS(Datos!$S:$S,"V1",Datos!$D:$D,CO3,Datos!$T:$T,$A$8,Datos!$E:$E,"XND"))/CO4)*1000</f>
        <v>0</v>
      </c>
      <c r="CP8" s="40">
        <f>((COUNTIFS(Datos!$S:$S,"V1",Datos!$D:$D,CP3,Datos!$T:$T,$A$8,Datos!$E:$E,"XND"))/CP4)*1000</f>
        <v>0</v>
      </c>
      <c r="CQ8" s="40">
        <f>((COUNTIFS(Datos!$S:$S,"V1",Datos!$D:$D,CQ3,Datos!$T:$T,$A$8,Datos!$E:$E,"XND"))/CQ4)*1000</f>
        <v>0</v>
      </c>
      <c r="CR8" s="40">
        <f>((COUNTIFS(Datos!$S:$S,"V1",Datos!$D:$D,CR3,Datos!$T:$T,$A$8,Datos!$E:$E,"XND"))/CR4)*1000</f>
        <v>0</v>
      </c>
      <c r="CS8" s="40">
        <f>((COUNTIFS(Datos!$S:$S,"V1",Datos!$D:$D,CS3,Datos!$T:$T,$A$8,Datos!$E:$E,"XND"))/CS4)*1000</f>
        <v>0</v>
      </c>
      <c r="CT8" s="40"/>
      <c r="CU8" s="40"/>
      <c r="CV8" s="40">
        <f>((COUNTIFS(Datos!$S:$S,"V1",Datos!$D:$D,CV3,Datos!$T:$T,$A$8,Datos!$E:$E,"XND"))/CV4)*1000</f>
        <v>0</v>
      </c>
      <c r="CW8" s="40">
        <f>((COUNTIFS(Datos!$S:$S,"V1",Datos!$D:$D,CW3,Datos!$T:$T,$A$8,Datos!$E:$E,"XND"))/CW4)*1000</f>
        <v>0</v>
      </c>
      <c r="CX8" s="40">
        <f>((COUNTIFS(Datos!$S:$S,"V1",Datos!$D:$D,CX3,Datos!$T:$T,$A$8,Datos!$E:$E,"XND"))/CX4)*1000</f>
        <v>0</v>
      </c>
      <c r="CY8" s="40">
        <f>((COUNTIFS(Datos!$S:$S,"V1",Datos!$D:$D,CY3,Datos!$T:$T,$A$8,Datos!$E:$E,"XND"))/CY4)*1000</f>
        <v>0</v>
      </c>
      <c r="CZ8" s="40">
        <f>((COUNTIFS(Datos!$S:$S,"V1",Datos!$D:$D,CZ3,Datos!$T:$T,$A$8,Datos!$E:$E,"XND"))/CZ4)*1000</f>
        <v>0</v>
      </c>
      <c r="DA8" s="40">
        <f>((COUNTIFS(Datos!$S:$S,"V1",Datos!$D:$D,DA3,Datos!$T:$T,$A$8,Datos!$E:$E,"XND"))/DA4)*1000</f>
        <v>0</v>
      </c>
      <c r="DB8" s="40"/>
      <c r="DC8" s="40"/>
      <c r="DD8" s="40"/>
      <c r="DE8" s="40"/>
      <c r="DF8" s="40">
        <f>((COUNTIFS(Datos!$S:$S,"V1",Datos!$D:$D,DF3,Datos!$T:$T,$A$8,Datos!$E:$E,"XND"))/DF4)*1000</f>
        <v>0</v>
      </c>
      <c r="DG8" s="40">
        <f>((COUNTIFS(Datos!$S:$S,"V1",Datos!$D:$D,DG3,Datos!$T:$T,$A$8,Datos!$E:$E,"XND"))/DG4)*1000</f>
        <v>0</v>
      </c>
      <c r="DH8" s="40">
        <f>((COUNTIFS(Datos!$S:$S,"V1",Datos!$D:$D,DH3,Datos!$T:$T,$A$8,Datos!$E:$E,"XND"))/DH4)*1000</f>
        <v>0</v>
      </c>
      <c r="DI8" s="40">
        <f>((COUNTIFS(Datos!$S:$S,"V1",Datos!$D:$D,DI3,Datos!$T:$T,$A$8,Datos!$E:$E,"XND"))/DI4)*1000</f>
        <v>0</v>
      </c>
      <c r="DJ8" s="40">
        <f>((COUNTIFS(Datos!$S:$S,"V1",Datos!$D:$D,DJ3,Datos!$T:$T,$A$8,Datos!$E:$E,"XND"))/DJ4)*1000</f>
        <v>0</v>
      </c>
      <c r="DK8" s="40">
        <f>((COUNTIFS(Datos!$S:$S,"V1",Datos!$D:$D,DK3,Datos!$T:$T,$A$8,Datos!$E:$E,"XND"))/DK4)*1000</f>
        <v>0</v>
      </c>
      <c r="DL8" s="40">
        <f>((COUNTIFS(Datos!$S:$S,"V1",Datos!$D:$D,DL3,Datos!$T:$T,$A$8,Datos!$E:$E,"XND"))/DL4)*1000</f>
        <v>0</v>
      </c>
      <c r="DM8" s="40">
        <f>((COUNTIFS(Datos!$S:$S,"V1",Datos!$D:$D,DM3,Datos!$T:$T,$A$8,Datos!$E:$E,"XND"))/DM4)*1000</f>
        <v>0</v>
      </c>
      <c r="DN8" s="40">
        <f>((COUNTIFS(Datos!$S:$S,"V1",Datos!$D:$D,DN3,Datos!$T:$T,$A$8,Datos!$E:$E,"XND"))/DN4)*1000</f>
        <v>0</v>
      </c>
      <c r="DO8" s="40">
        <f>((COUNTIFS(Datos!$S:$S,"V1",Datos!$D:$D,DO3,Datos!$T:$T,$A$8,Datos!$E:$E,"XND"))/DO4)*1000</f>
        <v>0</v>
      </c>
      <c r="DP8" s="40">
        <f>((COUNTIFS(Datos!$S:$S,"V1",Datos!$D:$D,DP3,Datos!$T:$T,$A$8,Datos!$E:$E,"XND"))/DP4)*1000</f>
        <v>0</v>
      </c>
      <c r="DQ8" s="40">
        <f>((COUNTIFS(Datos!$S:$S,"V1",Datos!$D:$D,DQ3,Datos!$T:$T,$A$8,Datos!$E:$E,"XND"))/DQ4)*1000</f>
        <v>0</v>
      </c>
      <c r="DR8" s="40">
        <f>((COUNTIFS(Datos!$S:$S,"V1",Datos!$D:$D,DR3,Datos!$T:$T,$A$8,Datos!$E:$E,"XND"))/DR4)*1000</f>
        <v>0</v>
      </c>
      <c r="DS8" s="40">
        <f>((COUNTIFS(Datos!$S:$S,"V1",Datos!$D:$D,DS3,Datos!$T:$T,$A$8,Datos!$E:$E,"XND"))/DS4)*1000</f>
        <v>0</v>
      </c>
      <c r="DT8" s="40"/>
      <c r="DU8" s="40">
        <f>((COUNTIFS(Datos!$S:$S,"V1",Datos!$D:$D,DU3,Datos!$T:$T,$A$8,Datos!$E:$E,"XND"))/DU4)*1000</f>
        <v>0</v>
      </c>
      <c r="DV8" s="40">
        <f>((COUNTIFS(Datos!$S:$S,"V1",Datos!$D:$D,DV3,Datos!$T:$T,$A$8,Datos!$E:$E,"XND"))/DV4)*1000</f>
        <v>0</v>
      </c>
      <c r="DW8" s="40">
        <f>((COUNTIFS(Datos!$S:$S,"V1",Datos!$D:$D,DW3,Datos!$T:$T,$A$8,Datos!$E:$E,"XND"))/DW4)*1000</f>
        <v>0</v>
      </c>
      <c r="DX8" s="40">
        <f>((COUNTIFS(Datos!$S:$S,"V1",Datos!$D:$D,DX3,Datos!$T:$T,$A$8,Datos!$E:$E,"XND"))/DX4)*1000</f>
        <v>0</v>
      </c>
      <c r="DY8" s="40">
        <f>((COUNTIFS(Datos!$S:$S,"V1",Datos!$D:$D,DY3,Datos!$T:$T,$A$8,Datos!$E:$E,"XND"))/DY4)*1000</f>
        <v>0</v>
      </c>
      <c r="DZ8" s="40">
        <f>((COUNTIFS(Datos!$S:$S,"V1",Datos!$D:$D,DZ3,Datos!$T:$T,$A$8,Datos!$E:$E,"XND"))/DZ4)*1000</f>
        <v>0</v>
      </c>
      <c r="EA8" s="40">
        <f>((COUNTIFS(Datos!$S:$S,"V1",Datos!$D:$D,EA3,Datos!$T:$T,$A$8,Datos!$E:$E,"XND"))/EA4)*1000</f>
        <v>0</v>
      </c>
      <c r="EB8" s="40">
        <f>((COUNTIFS(Datos!$S:$S,"V1",Datos!$D:$D,EB3,Datos!$T:$T,$A$8,Datos!$E:$E,"XND"))/EB4)*1000</f>
        <v>0</v>
      </c>
      <c r="EC8" s="40">
        <f>((COUNTIFS(Datos!$S:$S,"V1",Datos!$D:$D,EC3,Datos!$T:$T,$A$8,Datos!$E:$E,"XND"))/EC4)*1000</f>
        <v>0</v>
      </c>
      <c r="ED8" s="40">
        <f>((COUNTIFS(Datos!$S:$S,"V1",Datos!$D:$D,ED3,Datos!$T:$T,$A$8,Datos!$E:$E,"XND"))/ED4)*1000</f>
        <v>0</v>
      </c>
      <c r="EE8" s="40">
        <f>((COUNTIFS(Datos!$S:$S,"V1",Datos!$D:$D,EE3,Datos!$T:$T,$A$8,Datos!$E:$E,"XND"))/EE4)*1000</f>
        <v>0</v>
      </c>
      <c r="EF8" s="40">
        <f>((COUNTIFS(Datos!$S:$S,"V1",Datos!$D:$D,EF3,Datos!$T:$T,$A$8,Datos!$E:$E,"XND"))/EF4)*1000</f>
        <v>0</v>
      </c>
      <c r="EG8" s="40">
        <f>((COUNTIFS(Datos!$S:$S,"V1",Datos!$D:$D,EG3,Datos!$T:$T,$A$8,Datos!$E:$E,"XND"))/EG4)*1000</f>
        <v>0</v>
      </c>
      <c r="EH8" s="40">
        <f>((COUNTIFS(Datos!$S:$S,"V1",Datos!$D:$D,EH3,Datos!$T:$T,$A$8,Datos!$E:$E,"XND"))/EH4)*1000</f>
        <v>0</v>
      </c>
      <c r="EI8" s="40">
        <f>((COUNTIFS(Datos!$S:$S,"V1",Datos!$D:$D,EI3,Datos!$T:$T,$A$8,Datos!$E:$E,"XND"))/EI4)*1000</f>
        <v>0</v>
      </c>
      <c r="EJ8" s="40">
        <f>((COUNTIFS(Datos!$S:$S,"V1",Datos!$D:$D,EJ3,Datos!$T:$T,$A$8,Datos!$E:$E,"XND"))/EJ4)*1000</f>
        <v>0</v>
      </c>
      <c r="EK8" s="40">
        <f>((COUNTIFS(Datos!$S:$S,"V1",Datos!$D:$D,EK3,Datos!$T:$T,$A$8,Datos!$E:$E,"XND"))/EK4)*1000</f>
        <v>0</v>
      </c>
      <c r="EL8" s="40">
        <f>((COUNTIFS(Datos!$S:$S,"V1",Datos!$D:$D,EL3,Datos!$T:$T,$A$8,Datos!$E:$E,"XND"))/EL4)*1000</f>
        <v>0</v>
      </c>
      <c r="EM8" s="40">
        <f>((COUNTIFS(Datos!$S:$S,"V1",Datos!$D:$D,EM3,Datos!$T:$T,$A$8,Datos!$E:$E,"XND"))/EM4)*1000</f>
        <v>0</v>
      </c>
      <c r="EN8" s="40">
        <f>((COUNTIFS(Datos!$S:$S,"V1",Datos!$D:$D,EN3,Datos!$T:$T,$A$8,Datos!$E:$E,"XND"))/EN4)*1000</f>
        <v>0</v>
      </c>
      <c r="EO8" s="40">
        <f>((COUNTIFS(Datos!$S:$S,"V1",Datos!$D:$D,EO3,Datos!$T:$T,$A$8,Datos!$E:$E,"XND"))/EO4)*1000</f>
        <v>0</v>
      </c>
      <c r="EP8" s="40">
        <f>((COUNTIFS(Datos!$S:$S,"V1",Datos!$D:$D,EP3,Datos!$T:$T,$A$8,Datos!$E:$E,"XND"))/EP4)*1000</f>
        <v>0</v>
      </c>
      <c r="EQ8" s="40">
        <f>((COUNTIFS(Datos!$S:$S,"V1",Datos!$D:$D,EQ3,Datos!$T:$T,$A$8,Datos!$E:$E,"XND"))/EQ4)*1000</f>
        <v>0</v>
      </c>
      <c r="ER8" s="40">
        <f>((COUNTIFS(Datos!$S:$S,"V1",Datos!$D:$D,ER3,Datos!$T:$T,$A$8,Datos!$E:$E,"XND"))/ER4)*1000</f>
        <v>0</v>
      </c>
      <c r="ES8" s="40">
        <f>((COUNTIFS(Datos!$S:$S,"V1",Datos!$D:$D,ES3,Datos!$T:$T,$A$8,Datos!$E:$E,"XND"))/ES4)*1000</f>
        <v>0</v>
      </c>
      <c r="ET8" s="40">
        <f>((COUNTIFS(Datos!$S:$S,"V1",Datos!$D:$D,ET3,Datos!$T:$T,$A$8,Datos!$E:$E,"XND"))/ET4)*1000</f>
        <v>0</v>
      </c>
      <c r="EU8" s="40">
        <f>((COUNTIFS(Datos!$S:$S,"V1",Datos!$D:$D,EU3,Datos!$T:$T,$A$8,Datos!$E:$E,"XND"))/EU4)*1000</f>
        <v>0</v>
      </c>
      <c r="EV8" s="40">
        <f>((COUNTIFS(Datos!$S:$S,"V1",Datos!$D:$D,EV3,Datos!$T:$T,$A$8,Datos!$E:$E,"XND"))/EV4)*1000</f>
        <v>0</v>
      </c>
      <c r="EW8" s="40">
        <f>((COUNTIFS(Datos!$S:$S,"V1",Datos!$D:$D,EW3,Datos!$T:$T,$A$8,Datos!$E:$E,"XND"))/EW4)*1000</f>
        <v>0</v>
      </c>
      <c r="EX8" s="40">
        <f>((COUNTIFS(Datos!$S:$S,"V1",Datos!$D:$D,EX3,Datos!$T:$T,$A$8,Datos!$E:$E,"XND"))/EX4)*1000</f>
        <v>0</v>
      </c>
      <c r="EY8" s="40">
        <f>((COUNTIFS(Datos!$S:$S,"V1",Datos!$D:$D,EY3,Datos!$T:$T,$A$8,Datos!$E:$E,"XND"))/EY4)*1000</f>
        <v>0</v>
      </c>
      <c r="EZ8" s="40">
        <f>((COUNTIFS(Datos!$S:$S,"V1",Datos!$D:$D,EZ3,Datos!$T:$T,$A$8,Datos!$E:$E,"XND"))/EZ4)*1000</f>
        <v>0</v>
      </c>
      <c r="FA8" s="40">
        <f>((COUNTIFS(Datos!$S:$S,"V1",Datos!$D:$D,FA3,Datos!$T:$T,$A$8,Datos!$E:$E,"XND"))/FA4)*1000</f>
        <v>0</v>
      </c>
      <c r="FB8" s="40">
        <f>((COUNTIFS(Datos!$S:$S,"V1",Datos!$D:$D,FB3,Datos!$T:$T,$A$8,Datos!$E:$E,"XND"))/FB4)*1000</f>
        <v>0</v>
      </c>
      <c r="FC8" s="40">
        <f>((COUNTIFS(Datos!$S:$S,"V1",Datos!$D:$D,FC3,Datos!$T:$T,$A$8,Datos!$E:$E,"XND"))/FC4)*1000</f>
        <v>0</v>
      </c>
      <c r="FD8" s="40">
        <f>((COUNTIFS(Datos!$S:$S,"V1",Datos!$D:$D,FD3,Datos!$T:$T,$A$8,Datos!$E:$E,"XND"))/FD4)*1000</f>
        <v>0</v>
      </c>
      <c r="FE8" s="40">
        <f>((COUNTIFS(Datos!$S:$S,"V1",Datos!$D:$D,FE3,Datos!$T:$T,$A$8,Datos!$E:$E,"XND"))/FE4)*1000</f>
        <v>0</v>
      </c>
      <c r="FF8" s="40">
        <f>((COUNTIFS(Datos!$S:$S,"V1",Datos!$D:$D,FF3,Datos!$T:$T,$A$8,Datos!$E:$E,"XND"))/FF4)*1000</f>
        <v>0</v>
      </c>
      <c r="FG8" s="40">
        <f>((COUNTIFS(Datos!$S:$S,"V1",Datos!$D:$D,FG3,Datos!$T:$T,$A$8,Datos!$E:$E,"XND"))/FG4)*1000</f>
        <v>0</v>
      </c>
      <c r="FH8" s="40">
        <f>((COUNTIFS(Datos!$S:$S,"V1",Datos!$D:$D,FH3,Datos!$T:$T,$A$8,Datos!$E:$E,"XND"))/FH4)*1000</f>
        <v>0</v>
      </c>
      <c r="FI8" s="40"/>
      <c r="FJ8" s="40"/>
      <c r="FK8" s="40"/>
      <c r="FL8" s="40">
        <f>((COUNTIFS(Datos!$S:$S,"V1",Datos!$D:$D,FL3,Datos!$T:$T,$A$8,Datos!$E:$E,"XND"))/FL4)*1000</f>
        <v>0</v>
      </c>
      <c r="FM8" s="40">
        <f>((COUNTIFS(Datos!$S:$S,"V1",Datos!$D:$D,FM3,Datos!$T:$T,$A$8,Datos!$E:$E,"XND"))/FM4)*1000</f>
        <v>0</v>
      </c>
      <c r="FN8" s="40">
        <f>((COUNTIFS(Datos!$S:$S,"V1",Datos!$D:$D,FN3,Datos!$T:$T,$A$8,Datos!$E:$E,"XND"))/FN4)*1000</f>
        <v>0</v>
      </c>
      <c r="FO8" s="40">
        <f>((COUNTIFS(Datos!$S:$S,"V1",Datos!$D:$D,FO3,Datos!$T:$T,$A$8,Datos!$E:$E,"XND"))/FO4)*1000</f>
        <v>0</v>
      </c>
      <c r="FP8" s="40">
        <f>((COUNTIFS(Datos!$S:$S,"V1",Datos!$D:$D,FP3,Datos!$T:$T,$A$8,Datos!$E:$E,"XND"))/FP4)*1000</f>
        <v>0</v>
      </c>
      <c r="FQ8" s="40">
        <f>((COUNTIFS(Datos!$S:$S,"V1",Datos!$D:$D,FQ3,Datos!$T:$T,$A$8,Datos!$E:$E,"XND"))/FQ4)*1000</f>
        <v>0</v>
      </c>
      <c r="FR8" s="40">
        <f>((COUNTIFS(Datos!$S:$S,"V1",Datos!$D:$D,FR3,Datos!$T:$T,$A$8,Datos!$E:$E,"XND"))/FR4)*1000</f>
        <v>0</v>
      </c>
      <c r="FS8" s="40">
        <f>((COUNTIFS(Datos!$S:$S,"V1",Datos!$D:$D,FS3,Datos!$T:$T,$A$8,Datos!$E:$E,"XND"))/FS4)*1000</f>
        <v>0</v>
      </c>
      <c r="FT8" s="40">
        <f>((COUNTIFS(Datos!$S:$S,"V1",Datos!$D:$D,FT3,Datos!$T:$T,$A$8,Datos!$E:$E,"XND"))/FT4)*1000</f>
        <v>500</v>
      </c>
      <c r="FU8" s="40">
        <f>((COUNTIFS(Datos!$S:$S,"V1",Datos!$D:$D,FU3,Datos!$T:$T,$A$8,Datos!$E:$E,"XND"))/FU4)*1000</f>
        <v>0</v>
      </c>
      <c r="FV8" s="40">
        <f>((COUNTIFS(Datos!$S:$S,"V1",Datos!$D:$D,FV3,Datos!$T:$T,$A$8,Datos!$E:$E,"XND"))/FV4)*1000</f>
        <v>0</v>
      </c>
      <c r="FW8" s="40">
        <f>((COUNTIFS(Datos!$S:$S,"V1",Datos!$D:$D,FW3,Datos!$T:$T,$A$8,Datos!$E:$E,"XND"))/FW4)*1000</f>
        <v>0</v>
      </c>
    </row>
    <row r="9" spans="1:179" s="12" customFormat="1" ht="16.5" customHeight="1" x14ac:dyDescent="0.25">
      <c r="A9" s="37" t="s">
        <v>25</v>
      </c>
      <c r="B9" s="38">
        <f>B6*0.37</f>
        <v>46.25</v>
      </c>
      <c r="C9" s="37">
        <v>0</v>
      </c>
      <c r="D9" s="37">
        <v>0</v>
      </c>
      <c r="E9" s="37"/>
      <c r="F9" s="39">
        <v>50</v>
      </c>
      <c r="G9" s="37">
        <v>27.777777777777775</v>
      </c>
      <c r="H9" s="37">
        <v>0</v>
      </c>
      <c r="I9" s="37">
        <v>0</v>
      </c>
      <c r="J9" s="37">
        <v>15.625</v>
      </c>
      <c r="K9" s="37">
        <v>0</v>
      </c>
      <c r="L9" s="37">
        <f>((COUNTIFS(Datos!$S:$S,"V1",Datos!$B:$B,"7",Datos!$T:$T,'FSI XND V1 K%'!A9,Datos!$E:$E,"X52"))/$L$4)*1000</f>
        <v>0</v>
      </c>
      <c r="M9" s="37"/>
      <c r="N9" s="37">
        <f>((COUNTIFS(Datos!$S:$S,"V1",Datos!$B:$B,N$2,Datos!$T:$T,'FSI XND V1 K%'!$A9,Datos!$E:$E,"XND"))/N$4)*1000</f>
        <v>0</v>
      </c>
      <c r="O9" s="37">
        <f>((COUNTIFS(Datos!$S:$S,"V1",Datos!$B:$B,O$2,Datos!$T:$T,'FSI XND V1 K%'!$A9,Datos!$E:$E,"XND"))/O$4)*1000</f>
        <v>0</v>
      </c>
      <c r="P9" s="37">
        <f>((COUNTIFS(Datos!$S:$S,"V1",Datos!$B:$B,P$2,Datos!$T:$T,'FSI XND V1 K%'!$A9,Datos!$E:$E,"XND"))/P$4)*1000</f>
        <v>0</v>
      </c>
      <c r="Q9" s="37">
        <f>((COUNTIFS(Datos!$S:$S,"V1",Datos!$B:$B,Q$2,Datos!$T:$T,'FSI XND V1 K%'!$A9,Datos!$E:$E,"XND"))/Q$4)*1000</f>
        <v>0</v>
      </c>
      <c r="R9" s="37">
        <f>((COUNTIFS(Datos!$S:$S,"V1",Datos!$B:$B,R$2,Datos!$T:$T,'FSI XND V1 K%'!$A9,Datos!$E:$E,"XND"))/R$4)*1000</f>
        <v>0</v>
      </c>
      <c r="S9" s="37">
        <f>((COUNTIFS(Datos!$S:$S,"V1",Datos!$B:$B,S$2,Datos!$T:$T,'FSI XND V1 K%'!$A9,Datos!$E:$E,"XND"))/S$4)*1000</f>
        <v>0</v>
      </c>
      <c r="T9" s="37">
        <f>((COUNTIFS(Datos!$S:$S,"V1",Datos!$B:$B,T$2,Datos!$T:$T,'FSI XND V1 K%'!$A9,Datos!$E:$E,"XND"))/T$4)*1000</f>
        <v>0</v>
      </c>
      <c r="U9" s="37">
        <f>((COUNTIFS(Datos!$S:$S,"V1",Datos!$B:$B,U$2,Datos!$T:$T,'FSI XND V1 K%'!$A9,Datos!$E:$E,"XND"))/U$4)*1000</f>
        <v>29.411764705882351</v>
      </c>
      <c r="V9" s="37">
        <f>((COUNTIFS(Datos!$S:$S,"V1",Datos!$B:$B,V$2,Datos!$T:$T,'FSI XND V1 K%'!$A9,Datos!$E:$E,"XND"))/V$4)*1000</f>
        <v>0</v>
      </c>
      <c r="W9" s="40"/>
      <c r="X9" s="40"/>
      <c r="Y9" s="40"/>
      <c r="Z9" s="40"/>
      <c r="AA9" s="40"/>
      <c r="AB9" s="40"/>
      <c r="AC9" s="40"/>
      <c r="AD9" s="40">
        <f>((COUNTIFS(Datos!$S:$S,"V1",Datos!$C:$C,$AD$3,Datos!$T:$T,A9,Datos!$E:$E,"XND"))/$AD$4)*1000</f>
        <v>0</v>
      </c>
      <c r="AE9" s="40"/>
      <c r="AF9" s="40">
        <f>((COUNTIFS(Datos!$S:$S,"V1",Datos!$C:$C,$AD$3,Datos!$T:$T,C9,Datos!$E:$E,"XND"))/$AD$4)*1000</f>
        <v>0</v>
      </c>
      <c r="AG9" s="40"/>
      <c r="AH9" s="40">
        <f>((COUNTIFS(Datos!$S:$S,"V1",Datos!$C:$C,$AH$3,Datos!$T:$T,A9,Datos!$E:$E,"XND"))/$AH$4)*1000</f>
        <v>0</v>
      </c>
      <c r="AI9" s="40">
        <f>((COUNTIFS(Datos!$S:$S,"V1",Datos!$C:$C,$AI$3,Datos!$T:$T,A9,Datos!$E:$E,"XND"))/$AI$4)*1000</f>
        <v>0</v>
      </c>
      <c r="AJ9" s="40">
        <f>((COUNTIFS(Datos!$S:$S,"V1",Datos!$C:$C,$AJ$3,Datos!$T:$T,A9,Datos!$E:$E,"XND"))/$AJ$4)*1000</f>
        <v>0</v>
      </c>
      <c r="AK9" s="40" t="e">
        <f>((COUNTIFS(Datos!$S:$S,"V1",Datos!$C:$C,$AK$3,Datos!$T:$T,A9,Datos!$E:$E,"XND"))/$AK$4)*1000</f>
        <v>#DIV/0!</v>
      </c>
      <c r="AL9" s="40">
        <f>((COUNTIFS(Datos!$S:$S,"V1",Datos!$C:$C,$AL$3,Datos!$T:$T,A9,Datos!$E:$E,"XND"))/$AL$4)*1000</f>
        <v>0</v>
      </c>
      <c r="AM9" s="40">
        <f>((COUNTIFS(Datos!$S:$S,"V1",Datos!$C:$C,$AM$3,Datos!$T:$T,A9,Datos!$E:$E,"XND"))/$AM$4)*1000</f>
        <v>0</v>
      </c>
      <c r="AN9" s="40">
        <f>((COUNTIFS(Datos!$S:$S,"V1",Datos!$C:$C,$AN$3,Datos!$T:$T,A9,Datos!$E:$E,"XND"))/$AN$4)*1000</f>
        <v>0</v>
      </c>
      <c r="AO9" s="40">
        <f>((COUNTIFS(Datos!$S:$S,"V1",Datos!$C:$C,$AO$3,Datos!$T:$T,A9,Datos!$E:$E,"XND"))/$AO$4)*1000</f>
        <v>0</v>
      </c>
      <c r="AP9" s="40">
        <f>((COUNTIFS(Datos!$S:$S,"V1",Datos!$C:$C,$AP$3,Datos!$T:$T,A9,Datos!$E:$E,"XND"))/$AP$4)*1000</f>
        <v>0</v>
      </c>
      <c r="AQ9" s="40">
        <f>((COUNTIFS(Datos!$S:$S,"V1",Datos!$C:$C,$AQ$3,Datos!$T:$T,A9,Datos!$E:$E,"XND"))/$AQ$4)*1000</f>
        <v>0</v>
      </c>
      <c r="AR9" s="40">
        <f>((COUNTIFS(Datos!$S:$S,"V1",Datos!$C:$C,$AR$3,Datos!$T:$T,A9,Datos!$E:$E,"XND"))/$AR$4)*1000</f>
        <v>0</v>
      </c>
      <c r="AS9" s="40"/>
      <c r="AT9" s="40"/>
      <c r="AU9" s="40"/>
      <c r="AV9" s="40"/>
      <c r="AW9" s="40">
        <f>((COUNTIFS(Datos!$S:$S,"V1",Datos!$C:$C,$AW$3,Datos!$T:$T,A9,Datos!$E:$E,"XND"))/$AW$4)*1000</f>
        <v>0</v>
      </c>
      <c r="AX9" s="40"/>
      <c r="AY9" s="40"/>
      <c r="AZ9" s="40"/>
      <c r="BA9" s="40">
        <f>((COUNTIFS(Datos!$S:$S,"V1",Datos!$C:$C,$BA$3,Datos!$T:$T,A9,Datos!$E:$E,"XND"))/$BA$4)*1000</f>
        <v>0</v>
      </c>
      <c r="BB9" s="40">
        <f>((COUNTIFS(Datos!$S:$S,"V1",Datos!$C:$C,$BB$3,Datos!$T:$T,A9,Datos!$E:$E,"XND"))/$BB$4)*1000</f>
        <v>0</v>
      </c>
      <c r="BC9" s="40">
        <f>((COUNTIFS(Datos!$S:$S,"V1",Datos!$C:$C,$BC$3,Datos!$T:$T,A9,Datos!$E:$E,"XND"))/$BC$4)*1000</f>
        <v>0</v>
      </c>
      <c r="BD9" s="40">
        <f>((COUNTIFS(Datos!$S:$S,"V1",Datos!$C:$C,$BD$3,Datos!$T:$T,A9,Datos!$E:$E,"XND"))/$BD$4)*1000</f>
        <v>0</v>
      </c>
      <c r="BE9" s="40">
        <f>((COUNTIFS(Datos!$S:$S,"V1",Datos!$C:$C,$BE$3,Datos!$T:$T,A9,Datos!$E:$E,"XND"))/$BE$4)*1000</f>
        <v>0</v>
      </c>
      <c r="BF9" s="40">
        <f>((COUNTIFS(Datos!$S:$S,"V1",Datos!$C:$C,BF$3,Datos!$T:$T,$A9,Datos!$E:$E,"XND"))/BF$4)*1000</f>
        <v>0</v>
      </c>
      <c r="BG9" s="40">
        <f>((COUNTIFS(Datos!$S:$S,"V1",Datos!$C:$C,BG$3,Datos!$T:$T,$A9,Datos!$E:$E,"XND"))/BG$4)*1000</f>
        <v>0</v>
      </c>
      <c r="BH9" s="40">
        <f>((COUNTIFS(Datos!$S:$S,"V1",Datos!$C:$C,BH$3,Datos!$T:$T,$A9,Datos!$E:$E,"XND"))/BH$4)*1000</f>
        <v>250</v>
      </c>
      <c r="BI9" s="40">
        <f>((COUNTIFS(Datos!$S:$S,"V1",Datos!$C:$C,BI$3,Datos!$T:$T,$A9,Datos!$E:$E,"XND"))/BI$4)*1000</f>
        <v>0</v>
      </c>
      <c r="BJ9" s="40">
        <f>((COUNTIFS(Datos!$S:$S,"V1",Datos!$C:$C,BJ$3,Datos!$T:$T,$A9,Datos!$E:$E,"XND"))/BJ$4)*1000</f>
        <v>0</v>
      </c>
      <c r="BK9" s="40">
        <f>((COUNTIFS(Datos!$S:$S,"V1",Datos!$C:$C,BK$3,Datos!$T:$T,$A9,Datos!$E:$E,"XND"))/BK$4)*1000</f>
        <v>0</v>
      </c>
      <c r="BL9" s="40">
        <f>((COUNTIFS(Datos!$S:$S,"V1",Datos!$C:$C,BL$3,Datos!$T:$T,$A9,Datos!$E:$E,"XND"))/BL$4)*1000</f>
        <v>0</v>
      </c>
      <c r="BM9" s="40">
        <f>((COUNTIFS(Datos!$S:$S,"V1",Datos!$C:$C,BM$3,Datos!$T:$T,$A9,Datos!$E:$E,"XND"))/BM$4)*1000</f>
        <v>0</v>
      </c>
      <c r="BN9" s="40">
        <f>((COUNTIFS(Datos!$S:$S,"V1",Datos!$C:$C,BN$3,Datos!$T:$T,$A9,Datos!$E:$E,"XND"))/BN$4)*1000</f>
        <v>0</v>
      </c>
      <c r="BO9" s="40">
        <f>((COUNTIFS(Datos!$S:$S,"V1",Datos!$C:$C,BO$3,Datos!$T:$T,$A9,Datos!$E:$E,"XND"))/BO$4)*1000</f>
        <v>0</v>
      </c>
      <c r="BP9" s="40"/>
      <c r="BQ9" s="41"/>
      <c r="BR9" s="40">
        <f>((COUNTIFS(Datos!$S:$S,"V1",Datos!$D:$D,BR3,Datos!$T:$T,$A$9,Datos!$E:$E,"XND"))/BR4)*1000</f>
        <v>0</v>
      </c>
      <c r="BS9" s="40">
        <f>((COUNTIFS(Datos!$S:$S,"V1",Datos!$D:$D,BS3,Datos!$T:$T,$A$9,Datos!$E:$E,"XND"))/BS4)*1000</f>
        <v>0</v>
      </c>
      <c r="BT9" s="40">
        <f>((COUNTIFS(Datos!$S:$S,"V1",Datos!$D:$D,BT3,Datos!$T:$T,$A$9,Datos!$E:$E,"XND"))/BT4)*1000</f>
        <v>0</v>
      </c>
      <c r="BU9" s="40">
        <f>((COUNTIFS(Datos!$S:$S,"V1",Datos!$D:$D,BU3,Datos!$T:$T,$A$9,Datos!$E:$E,"XND"))/BU4)*1000</f>
        <v>0</v>
      </c>
      <c r="BV9" s="40"/>
      <c r="BW9" s="40">
        <f>((COUNTIFS(Datos!$S:$S,"V1",Datos!$D:$D,BW3,Datos!$T:$T,$A$9,Datos!$E:$E,"XND"))/BW4)*1000</f>
        <v>0</v>
      </c>
      <c r="BX9" s="40">
        <f>((COUNTIFS(Datos!$S:$S,"V1",Datos!$D:$D,BX3,Datos!$T:$T,$A$9,Datos!$E:$E,"XND"))/BX4)*1000</f>
        <v>0</v>
      </c>
      <c r="BY9" s="40">
        <f>((COUNTIFS(Datos!$S:$S,"V1",Datos!$D:$D,BY3,Datos!$T:$T,$A$9,Datos!$E:$E,"XND"))/BY4)*1000</f>
        <v>0</v>
      </c>
      <c r="BZ9" s="40">
        <f>((COUNTIFS(Datos!$S:$S,"V1",Datos!$D:$D,BZ3,Datos!$T:$T,$A$9,Datos!$E:$E,"XND"))/BZ4)*1000</f>
        <v>0</v>
      </c>
      <c r="CA9" s="40">
        <f>((COUNTIFS(Datos!$S:$S,"V1",Datos!$D:$D,CA3,Datos!$T:$T,$A$9,Datos!$E:$E,"XND"))/CA4)*1000</f>
        <v>0</v>
      </c>
      <c r="CB9" s="40">
        <f>((COUNTIFS(Datos!$S:$S,"V1",Datos!$D:$D,CB3,Datos!$T:$T,$A$9,Datos!$E:$E,"XND"))/CB4)*1000</f>
        <v>0</v>
      </c>
      <c r="CC9" s="40">
        <f>((COUNTIFS(Datos!$S:$S,"V1",Datos!$D:$D,CC3,Datos!$T:$T,$A$9,Datos!$E:$E,"XND"))/CC4)*1000</f>
        <v>0</v>
      </c>
      <c r="CD9" s="40">
        <f>((COUNTIFS(Datos!$S:$S,"V1",Datos!$D:$D,CD3,Datos!$T:$T,$A$9,Datos!$E:$E,"XND"))/CD4)*1000</f>
        <v>0</v>
      </c>
      <c r="CE9" s="40">
        <f>((COUNTIFS(Datos!$S:$S,"V1",Datos!$D:$D,CE3,Datos!$T:$T,$A$9,Datos!$E:$E,"XND"))/CE4)*1000</f>
        <v>0</v>
      </c>
      <c r="CF9" s="40">
        <f>((COUNTIFS(Datos!$S:$S,"V1",Datos!$D:$D,CF3,Datos!$T:$T,$A$9,Datos!$E:$E,"XND"))/CF4)*1000</f>
        <v>0</v>
      </c>
      <c r="CG9" s="40">
        <f>((COUNTIFS(Datos!$S:$S,"V1",Datos!$D:$D,CG3,Datos!$T:$T,$A$9,Datos!$E:$E,"XND"))/CG4)*1000</f>
        <v>0</v>
      </c>
      <c r="CH9" s="40">
        <f>((COUNTIFS(Datos!$S:$S,"V1",Datos!$D:$D,CH3,Datos!$T:$T,$A$9,Datos!$E:$E,"XND"))/CH4)*1000</f>
        <v>0</v>
      </c>
      <c r="CI9" s="40">
        <f>((COUNTIFS(Datos!$S:$S,"V1",Datos!$D:$D,CI3,Datos!$T:$T,$A$9,Datos!$E:$E,"XND"))/CI4)*1000</f>
        <v>0</v>
      </c>
      <c r="CJ9" s="40"/>
      <c r="CK9" s="40"/>
      <c r="CL9" s="40" t="e">
        <f>((COUNTIFS(Datos!$S:$S,"V1",Datos!$D:$D,CL3,Datos!$T:$T,$A$9,Datos!$E:$E,"XND"))/CL4)*1000</f>
        <v>#DIV/0!</v>
      </c>
      <c r="CM9" s="40" t="e">
        <f>((COUNTIFS(Datos!$S:$S,"V1",Datos!$D:$D,CM3,Datos!$T:$T,$A$9,Datos!$E:$E,"XND"))/CM4)*1000</f>
        <v>#DIV/0!</v>
      </c>
      <c r="CN9" s="40">
        <f>((COUNTIFS(Datos!$S:$S,"V1",Datos!$D:$D,CN3,Datos!$T:$T,$A$9,Datos!$E:$E,"XND"))/CN4)*1000</f>
        <v>0</v>
      </c>
      <c r="CO9" s="40">
        <f>((COUNTIFS(Datos!$S:$S,"V1",Datos!$D:$D,CO3,Datos!$T:$T,$A$9,Datos!$E:$E,"XND"))/CO4)*1000</f>
        <v>0</v>
      </c>
      <c r="CP9" s="40">
        <f>((COUNTIFS(Datos!$S:$S,"V1",Datos!$D:$D,CP3,Datos!$T:$T,$A$9,Datos!$E:$E,"XND"))/CP4)*1000</f>
        <v>0</v>
      </c>
      <c r="CQ9" s="40">
        <f>((COUNTIFS(Datos!$S:$S,"V1",Datos!$D:$D,CQ3,Datos!$T:$T,$A$9,Datos!$E:$E,"XND"))/CQ4)*1000</f>
        <v>0</v>
      </c>
      <c r="CR9" s="40">
        <f>((COUNTIFS(Datos!$S:$S,"V1",Datos!$D:$D,CR3,Datos!$T:$T,$A$9,Datos!$E:$E,"XND"))/CR4)*1000</f>
        <v>0</v>
      </c>
      <c r="CS9" s="40">
        <f>((COUNTIFS(Datos!$S:$S,"V1",Datos!$D:$D,CS3,Datos!$T:$T,$A$9,Datos!$E:$E,"XND"))/CS4)*1000</f>
        <v>0</v>
      </c>
      <c r="CT9" s="40"/>
      <c r="CU9" s="40"/>
      <c r="CV9" s="40">
        <f>((COUNTIFS(Datos!$S:$S,"V1",Datos!$D:$D,CV3,Datos!$T:$T,$A$9,Datos!$E:$E,"XND"))/CV4)*1000</f>
        <v>0</v>
      </c>
      <c r="CW9" s="40">
        <f>((COUNTIFS(Datos!$S:$S,"V1",Datos!$D:$D,CW3,Datos!$T:$T,$A$9,Datos!$E:$E,"XND"))/CW4)*1000</f>
        <v>0</v>
      </c>
      <c r="CX9" s="40">
        <f>((COUNTIFS(Datos!$S:$S,"V1",Datos!$D:$D,CX3,Datos!$T:$T,$A$9,Datos!$E:$E,"XND"))/CX4)*1000</f>
        <v>0</v>
      </c>
      <c r="CY9" s="40">
        <f>((COUNTIFS(Datos!$S:$S,"V1",Datos!$D:$D,CY3,Datos!$T:$T,$A$9,Datos!$E:$E,"XND"))/CY4)*1000</f>
        <v>0</v>
      </c>
      <c r="CZ9" s="40">
        <f>((COUNTIFS(Datos!$S:$S,"V1",Datos!$D:$D,CZ3,Datos!$T:$T,$A$9,Datos!$E:$E,"XND"))/CZ4)*1000</f>
        <v>0</v>
      </c>
      <c r="DA9" s="40">
        <f>((COUNTIFS(Datos!$S:$S,"V1",Datos!$D:$D,DA3,Datos!$T:$T,$A$9,Datos!$E:$E,"XND"))/DA4)*1000</f>
        <v>0</v>
      </c>
      <c r="DB9" s="40"/>
      <c r="DC9" s="40"/>
      <c r="DD9" s="40"/>
      <c r="DE9" s="40"/>
      <c r="DF9" s="40">
        <f>((COUNTIFS(Datos!$S:$S,"V1",Datos!$D:$D,DF3,Datos!$T:$T,$A$9,Datos!$E:$E,"XND"))/DF4)*1000</f>
        <v>0</v>
      </c>
      <c r="DG9" s="40">
        <f>((COUNTIFS(Datos!$S:$S,"V1",Datos!$D:$D,DG3,Datos!$T:$T,$A$9,Datos!$E:$E,"XND"))/DG4)*1000</f>
        <v>0</v>
      </c>
      <c r="DH9" s="40">
        <f>((COUNTIFS(Datos!$S:$S,"V1",Datos!$D:$D,DH3,Datos!$T:$T,$A$9,Datos!$E:$E,"XND"))/DH4)*1000</f>
        <v>0</v>
      </c>
      <c r="DI9" s="40">
        <f>((COUNTIFS(Datos!$S:$S,"V1",Datos!$D:$D,DI3,Datos!$T:$T,$A$9,Datos!$E:$E,"XND"))/DI4)*1000</f>
        <v>0</v>
      </c>
      <c r="DJ9" s="40">
        <f>((COUNTIFS(Datos!$S:$S,"V1",Datos!$D:$D,DJ3,Datos!$T:$T,$A$9,Datos!$E:$E,"XND"))/DJ4)*1000</f>
        <v>0</v>
      </c>
      <c r="DK9" s="40">
        <f>((COUNTIFS(Datos!$S:$S,"V1",Datos!$D:$D,DK3,Datos!$T:$T,$A$9,Datos!$E:$E,"XND"))/DK4)*1000</f>
        <v>0</v>
      </c>
      <c r="DL9" s="40">
        <f>((COUNTIFS(Datos!$S:$S,"V1",Datos!$D:$D,DL3,Datos!$T:$T,$A$9,Datos!$E:$E,"XND"))/DL4)*1000</f>
        <v>0</v>
      </c>
      <c r="DM9" s="40">
        <f>((COUNTIFS(Datos!$S:$S,"V1",Datos!$D:$D,DM3,Datos!$T:$T,$A$9,Datos!$E:$E,"XND"))/DM4)*1000</f>
        <v>0</v>
      </c>
      <c r="DN9" s="40">
        <f>((COUNTIFS(Datos!$S:$S,"V1",Datos!$D:$D,DN3,Datos!$T:$T,$A$9,Datos!$E:$E,"XND"))/DN4)*1000</f>
        <v>0</v>
      </c>
      <c r="DO9" s="40">
        <f>((COUNTIFS(Datos!$S:$S,"V1",Datos!$D:$D,DO3,Datos!$T:$T,$A$9,Datos!$E:$E,"XND"))/DO4)*1000</f>
        <v>0</v>
      </c>
      <c r="DP9" s="40">
        <f>((COUNTIFS(Datos!$S:$S,"V1",Datos!$D:$D,DP3,Datos!$T:$T,$A$9,Datos!$E:$E,"XND"))/DP4)*1000</f>
        <v>0</v>
      </c>
      <c r="DQ9" s="40">
        <f>((COUNTIFS(Datos!$S:$S,"V1",Datos!$D:$D,DQ3,Datos!$T:$T,$A$9,Datos!$E:$E,"XND"))/DQ4)*1000</f>
        <v>0</v>
      </c>
      <c r="DR9" s="40">
        <f>((COUNTIFS(Datos!$S:$S,"V1",Datos!$D:$D,DR3,Datos!$T:$T,$A$9,Datos!$E:$E,"XND"))/DR4)*1000</f>
        <v>0</v>
      </c>
      <c r="DS9" s="40">
        <f>((COUNTIFS(Datos!$S:$S,"V1",Datos!$D:$D,DS3,Datos!$T:$T,$A$9,Datos!$E:$E,"XND"))/DS4)*1000</f>
        <v>0</v>
      </c>
      <c r="DT9" s="40"/>
      <c r="DU9" s="40">
        <f>((COUNTIFS(Datos!$S:$S,"V1",Datos!$D:$D,DU3,Datos!$T:$T,$A$9,Datos!$E:$E,"XND"))/DU4)*1000</f>
        <v>0</v>
      </c>
      <c r="DV9" s="40">
        <f>((COUNTIFS(Datos!$S:$S,"V1",Datos!$D:$D,DV3,Datos!$T:$T,$A$9,Datos!$E:$E,"XND"))/DV4)*1000</f>
        <v>0</v>
      </c>
      <c r="DW9" s="40">
        <f>((COUNTIFS(Datos!$S:$S,"V1",Datos!$D:$D,DW3,Datos!$T:$T,$A$9,Datos!$E:$E,"XND"))/DW4)*1000</f>
        <v>0</v>
      </c>
      <c r="DX9" s="40">
        <f>((COUNTIFS(Datos!$S:$S,"V1",Datos!$D:$D,DX3,Datos!$T:$T,$A$9,Datos!$E:$E,"XND"))/DX4)*1000</f>
        <v>0</v>
      </c>
      <c r="DY9" s="40">
        <f>((COUNTIFS(Datos!$S:$S,"V1",Datos!$D:$D,DY3,Datos!$T:$T,$A$9,Datos!$E:$E,"XND"))/DY4)*1000</f>
        <v>0</v>
      </c>
      <c r="DZ9" s="40">
        <f>((COUNTIFS(Datos!$S:$S,"V1",Datos!$D:$D,DZ3,Datos!$T:$T,$A$9,Datos!$E:$E,"XND"))/DZ4)*1000</f>
        <v>0</v>
      </c>
      <c r="EA9" s="40">
        <f>((COUNTIFS(Datos!$S:$S,"V1",Datos!$D:$D,EA3,Datos!$T:$T,$A$9,Datos!$E:$E,"XND"))/EA4)*1000</f>
        <v>0</v>
      </c>
      <c r="EB9" s="40">
        <f>((COUNTIFS(Datos!$S:$S,"V1",Datos!$D:$D,EB3,Datos!$T:$T,$A$9,Datos!$E:$E,"XND"))/EB4)*1000</f>
        <v>0</v>
      </c>
      <c r="EC9" s="40">
        <f>((COUNTIFS(Datos!$S:$S,"V1",Datos!$D:$D,EC3,Datos!$T:$T,$A$9,Datos!$E:$E,"XND"))/EC4)*1000</f>
        <v>0</v>
      </c>
      <c r="ED9" s="40">
        <f>((COUNTIFS(Datos!$S:$S,"V1",Datos!$D:$D,ED3,Datos!$T:$T,$A$9,Datos!$E:$E,"XND"))/ED4)*1000</f>
        <v>0</v>
      </c>
      <c r="EE9" s="40">
        <f>((COUNTIFS(Datos!$S:$S,"V1",Datos!$D:$D,EE3,Datos!$T:$T,$A$9,Datos!$E:$E,"XND"))/EE4)*1000</f>
        <v>0</v>
      </c>
      <c r="EF9" s="40">
        <f>((COUNTIFS(Datos!$S:$S,"V1",Datos!$D:$D,EF3,Datos!$T:$T,$A$9,Datos!$E:$E,"XND"))/EF4)*1000</f>
        <v>0</v>
      </c>
      <c r="EG9" s="40">
        <f>((COUNTIFS(Datos!$S:$S,"V1",Datos!$D:$D,EG3,Datos!$T:$T,$A$9,Datos!$E:$E,"XND"))/EG4)*1000</f>
        <v>0</v>
      </c>
      <c r="EH9" s="40">
        <f>((COUNTIFS(Datos!$S:$S,"V1",Datos!$D:$D,EH3,Datos!$T:$T,$A$9,Datos!$E:$E,"XND"))/EH4)*1000</f>
        <v>0</v>
      </c>
      <c r="EI9" s="40">
        <f>((COUNTIFS(Datos!$S:$S,"V1",Datos!$D:$D,EI3,Datos!$T:$T,$A$9,Datos!$E:$E,"XND"))/EI4)*1000</f>
        <v>0</v>
      </c>
      <c r="EJ9" s="40">
        <f>((COUNTIFS(Datos!$S:$S,"V1",Datos!$D:$D,EJ3,Datos!$T:$T,$A$9,Datos!$E:$E,"XND"))/EJ4)*1000</f>
        <v>0</v>
      </c>
      <c r="EK9" s="40">
        <f>((COUNTIFS(Datos!$S:$S,"V1",Datos!$D:$D,EK3,Datos!$T:$T,$A$9,Datos!$E:$E,"XND"))/EK4)*1000</f>
        <v>0</v>
      </c>
      <c r="EL9" s="40">
        <f>((COUNTIFS(Datos!$S:$S,"V1",Datos!$D:$D,EL3,Datos!$T:$T,$A$9,Datos!$E:$E,"XND"))/EL4)*1000</f>
        <v>0</v>
      </c>
      <c r="EM9" s="40">
        <f>((COUNTIFS(Datos!$S:$S,"V1",Datos!$D:$D,EM3,Datos!$T:$T,$A$9,Datos!$E:$E,"XND"))/EM4)*1000</f>
        <v>0</v>
      </c>
      <c r="EN9" s="40">
        <f>((COUNTIFS(Datos!$S:$S,"V1",Datos!$D:$D,EN3,Datos!$T:$T,$A$9,Datos!$E:$E,"XND"))/EN4)*1000</f>
        <v>0</v>
      </c>
      <c r="EO9" s="40">
        <f>((COUNTIFS(Datos!$S:$S,"V1",Datos!$D:$D,EO3,Datos!$T:$T,$A$9,Datos!$E:$E,"XND"))/EO4)*1000</f>
        <v>0</v>
      </c>
      <c r="EP9" s="40">
        <f>((COUNTIFS(Datos!$S:$S,"V1",Datos!$D:$D,EP3,Datos!$T:$T,$A$9,Datos!$E:$E,"XND"))/EP4)*1000</f>
        <v>0</v>
      </c>
      <c r="EQ9" s="40">
        <f>((COUNTIFS(Datos!$S:$S,"V1",Datos!$D:$D,EQ3,Datos!$T:$T,$A$9,Datos!$E:$E,"XND"))/EQ4)*1000</f>
        <v>0</v>
      </c>
      <c r="ER9" s="40">
        <f>((COUNTIFS(Datos!$S:$S,"V1",Datos!$D:$D,ER3,Datos!$T:$T,$A$9,Datos!$E:$E,"XND"))/ER4)*1000</f>
        <v>0</v>
      </c>
      <c r="ES9" s="40">
        <f>((COUNTIFS(Datos!$S:$S,"V1",Datos!$D:$D,ES3,Datos!$T:$T,$A$9,Datos!$E:$E,"XND"))/ES4)*1000</f>
        <v>0</v>
      </c>
      <c r="ET9" s="40">
        <f>((COUNTIFS(Datos!$S:$S,"V1",Datos!$D:$D,ET3,Datos!$T:$T,$A$9,Datos!$E:$E,"XND"))/ET4)*1000</f>
        <v>0</v>
      </c>
      <c r="EU9" s="40">
        <f>((COUNTIFS(Datos!$S:$S,"V1",Datos!$D:$D,EU3,Datos!$T:$T,$A$9,Datos!$E:$E,"XND"))/EU4)*1000</f>
        <v>0</v>
      </c>
      <c r="EV9" s="40">
        <f>((COUNTIFS(Datos!$S:$S,"V1",Datos!$D:$D,EV3,Datos!$T:$T,$A$9,Datos!$E:$E,"XND"))/EV4)*1000</f>
        <v>0</v>
      </c>
      <c r="EW9" s="40">
        <f>((COUNTIFS(Datos!$S:$S,"V1",Datos!$D:$D,EW3,Datos!$T:$T,$A$9,Datos!$E:$E,"XND"))/EW4)*1000</f>
        <v>0</v>
      </c>
      <c r="EX9" s="40">
        <f>((COUNTIFS(Datos!$S:$S,"V1",Datos!$D:$D,EX3,Datos!$T:$T,$A$9,Datos!$E:$E,"XND"))/EX4)*1000</f>
        <v>0</v>
      </c>
      <c r="EY9" s="40">
        <f>((COUNTIFS(Datos!$S:$S,"V1",Datos!$D:$D,EY3,Datos!$T:$T,$A$9,Datos!$E:$E,"XND"))/EY4)*1000</f>
        <v>0</v>
      </c>
      <c r="EZ9" s="40">
        <f>((COUNTIFS(Datos!$S:$S,"V1",Datos!$D:$D,EZ3,Datos!$T:$T,$A$9,Datos!$E:$E,"XND"))/EZ4)*1000</f>
        <v>0</v>
      </c>
      <c r="FA9" s="40">
        <f>((COUNTIFS(Datos!$S:$S,"V1",Datos!$D:$D,FA3,Datos!$T:$T,$A$9,Datos!$E:$E,"XND"))/FA4)*1000</f>
        <v>0</v>
      </c>
      <c r="FB9" s="40">
        <f>((COUNTIFS(Datos!$S:$S,"V1",Datos!$D:$D,FB3,Datos!$T:$T,$A$9,Datos!$E:$E,"XND"))/FB4)*1000</f>
        <v>0</v>
      </c>
      <c r="FC9" s="40">
        <f>((COUNTIFS(Datos!$S:$S,"V1",Datos!$D:$D,FC3,Datos!$T:$T,$A$9,Datos!$E:$E,"XND"))/FC4)*1000</f>
        <v>0</v>
      </c>
      <c r="FD9" s="40">
        <f>((COUNTIFS(Datos!$S:$S,"V1",Datos!$D:$D,FD3,Datos!$T:$T,$A$9,Datos!$E:$E,"XND"))/FD4)*1000</f>
        <v>0</v>
      </c>
      <c r="FE9" s="40">
        <f>((COUNTIFS(Datos!$S:$S,"V1",Datos!$D:$D,FE3,Datos!$T:$T,$A$9,Datos!$E:$E,"XND"))/FE4)*1000</f>
        <v>0</v>
      </c>
      <c r="FF9" s="40">
        <f>((COUNTIFS(Datos!$S:$S,"V1",Datos!$D:$D,FF3,Datos!$T:$T,$A$9,Datos!$E:$E,"XND"))/FF4)*1000</f>
        <v>0</v>
      </c>
      <c r="FG9" s="40">
        <f>((COUNTIFS(Datos!$S:$S,"V1",Datos!$D:$D,FG3,Datos!$T:$T,$A$9,Datos!$E:$E,"XND"))/FG4)*1000</f>
        <v>0</v>
      </c>
      <c r="FH9" s="40">
        <f>((COUNTIFS(Datos!$S:$S,"V1",Datos!$D:$D,FH3,Datos!$T:$T,$A$9,Datos!$E:$E,"XND"))/FH4)*1000</f>
        <v>0</v>
      </c>
      <c r="FI9" s="40"/>
      <c r="FJ9" s="40"/>
      <c r="FK9" s="40"/>
      <c r="FL9" s="40">
        <f>((COUNTIFS(Datos!$S:$S,"V1",Datos!$D:$D,FL3,Datos!$T:$T,$A$9,Datos!$E:$E,"XND"))/FL4)*1000</f>
        <v>0</v>
      </c>
      <c r="FM9" s="40">
        <f>((COUNTIFS(Datos!$S:$S,"V1",Datos!$D:$D,FM3,Datos!$T:$T,$A$9,Datos!$E:$E,"XND"))/FM4)*1000</f>
        <v>500</v>
      </c>
      <c r="FN9" s="40">
        <f>((COUNTIFS(Datos!$S:$S,"V1",Datos!$D:$D,FN3,Datos!$T:$T,$A$9,Datos!$E:$E,"XND"))/FN4)*1000</f>
        <v>0</v>
      </c>
      <c r="FO9" s="40">
        <f>((COUNTIFS(Datos!$S:$S,"V1",Datos!$D:$D,FO3,Datos!$T:$T,$A$9,Datos!$E:$E,"XND"))/FO4)*1000</f>
        <v>0</v>
      </c>
      <c r="FP9" s="40">
        <f>((COUNTIFS(Datos!$S:$S,"V1",Datos!$D:$D,FP3,Datos!$T:$T,$A$9,Datos!$E:$E,"XND"))/FP4)*1000</f>
        <v>0</v>
      </c>
      <c r="FQ9" s="40">
        <f>((COUNTIFS(Datos!$S:$S,"V1",Datos!$D:$D,FQ3,Datos!$T:$T,$A$9,Datos!$E:$E,"XND"))/FQ4)*1000</f>
        <v>0</v>
      </c>
      <c r="FR9" s="40">
        <f>((COUNTIFS(Datos!$S:$S,"V1",Datos!$D:$D,FR3,Datos!$T:$T,$A$9,Datos!$E:$E,"XND"))/FR4)*1000</f>
        <v>0</v>
      </c>
      <c r="FS9" s="40">
        <f>((COUNTIFS(Datos!$S:$S,"V1",Datos!$D:$D,FS3,Datos!$T:$T,$A$9,Datos!$E:$E,"XND"))/FS4)*1000</f>
        <v>0</v>
      </c>
      <c r="FT9" s="40">
        <f>((COUNTIFS(Datos!$S:$S,"V1",Datos!$D:$D,FT3,Datos!$T:$T,$A$9,Datos!$E:$E,"XND"))/FT4)*1000</f>
        <v>0</v>
      </c>
      <c r="FU9" s="40">
        <f>((COUNTIFS(Datos!$S:$S,"V1",Datos!$D:$D,FU3,Datos!$T:$T,$A$9,Datos!$E:$E,"XND"))/FU4)*1000</f>
        <v>0</v>
      </c>
      <c r="FV9" s="40">
        <f>((COUNTIFS(Datos!$S:$S,"V1",Datos!$D:$D,FV3,Datos!$T:$T,$A$9,Datos!$E:$E,"XND"))/FV4)*1000</f>
        <v>0</v>
      </c>
      <c r="FW9" s="40">
        <f>((COUNTIFS(Datos!$S:$S,"V1",Datos!$D:$D,FW3,Datos!$T:$T,$A$9,Datos!$E:$E,"XND"))/FW4)*1000</f>
        <v>0</v>
      </c>
    </row>
    <row r="10" spans="1:179" s="12" customFormat="1" ht="16.5" customHeight="1" x14ac:dyDescent="0.25">
      <c r="A10" s="37" t="s">
        <v>31</v>
      </c>
      <c r="B10" s="38">
        <f>0.11*B6</f>
        <v>13.75</v>
      </c>
      <c r="C10" s="37">
        <v>0</v>
      </c>
      <c r="D10" s="37">
        <v>0</v>
      </c>
      <c r="E10" s="37"/>
      <c r="F10" s="44"/>
      <c r="G10" s="37">
        <v>0</v>
      </c>
      <c r="H10" s="37">
        <v>26.315789473684209</v>
      </c>
      <c r="I10" s="37">
        <v>13.157894736842104</v>
      </c>
      <c r="J10" s="37">
        <v>31.25</v>
      </c>
      <c r="K10" s="37">
        <v>13.888888888888888</v>
      </c>
      <c r="L10" s="37">
        <f>((COUNTIFS(Datos!$S:$S,"V1",Datos!$B:$B,"7",Datos!$T:$T,'FSI XND V1 K%'!A10,Datos!$E:$E,"X52"))/$L$4)*1000</f>
        <v>0</v>
      </c>
      <c r="M10" s="37"/>
      <c r="N10" s="37">
        <f>((COUNTIFS(Datos!$S:$S,"V1",Datos!$B:$B,N$2,Datos!$T:$T,'FSI XND V1 K%'!$A10,Datos!$E:$E,"XND"))/N$4)*1000</f>
        <v>0</v>
      </c>
      <c r="O10" s="37">
        <f>((COUNTIFS(Datos!$S:$S,"V1",Datos!$B:$B,O$2,Datos!$T:$T,'FSI XND V1 K%'!$A10,Datos!$E:$E,"XND"))/O$4)*1000</f>
        <v>0</v>
      </c>
      <c r="P10" s="37">
        <f>((COUNTIFS(Datos!$S:$S,"V1",Datos!$B:$B,P$2,Datos!$T:$T,'FSI XND V1 K%'!$A10,Datos!$E:$E,"XND"))/P$4)*1000</f>
        <v>0</v>
      </c>
      <c r="Q10" s="37">
        <f>((COUNTIFS(Datos!$S:$S,"V1",Datos!$B:$B,Q$2,Datos!$T:$T,'FSI XND V1 K%'!$A10,Datos!$E:$E,"XND"))/Q$4)*1000</f>
        <v>0</v>
      </c>
      <c r="R10" s="37">
        <f>((COUNTIFS(Datos!$S:$S,"V1",Datos!$B:$B,R$2,Datos!$T:$T,'FSI XND V1 K%'!$A10,Datos!$E:$E,"XND"))/R$4)*1000</f>
        <v>0</v>
      </c>
      <c r="S10" s="37">
        <f>((COUNTIFS(Datos!$S:$S,"V1",Datos!$B:$B,S$2,Datos!$T:$T,'FSI XND V1 K%'!$A10,Datos!$E:$E,"XND"))/S$4)*1000</f>
        <v>0</v>
      </c>
      <c r="T10" s="37">
        <f>((COUNTIFS(Datos!$S:$S,"V1",Datos!$B:$B,T$2,Datos!$T:$T,'FSI XND V1 K%'!$A10,Datos!$E:$E,"XND"))/T$4)*1000</f>
        <v>50</v>
      </c>
      <c r="U10" s="37">
        <f>((COUNTIFS(Datos!$S:$S,"V1",Datos!$B:$B,U$2,Datos!$T:$T,'FSI XND V1 K%'!$A10,Datos!$E:$E,"XND"))/U$4)*1000</f>
        <v>0</v>
      </c>
      <c r="V10" s="37">
        <f>((COUNTIFS(Datos!$S:$S,"V1",Datos!$B:$B,V$2,Datos!$T:$T,'FSI XND V1 K%'!$A10,Datos!$E:$E,"XND"))/V$4)*1000</f>
        <v>0</v>
      </c>
      <c r="W10" s="40"/>
      <c r="X10" s="40"/>
      <c r="Y10" s="40"/>
      <c r="Z10" s="40"/>
      <c r="AA10" s="40"/>
      <c r="AB10" s="40"/>
      <c r="AC10" s="40"/>
      <c r="AD10" s="40">
        <f>((COUNTIFS(Datos!$S:$S,"V1",Datos!$C:$C,$AD$3,Datos!$T:$T,A10,Datos!$E:$E,"XND"))/$AD$4)*1000</f>
        <v>0</v>
      </c>
      <c r="AE10" s="40"/>
      <c r="AF10" s="40">
        <f>((COUNTIFS(Datos!$S:$S,"V1",Datos!$C:$C,$AD$3,Datos!$T:$T,C10,Datos!$E:$E,"XND"))/$AD$4)*1000</f>
        <v>0</v>
      </c>
      <c r="AG10" s="40"/>
      <c r="AH10" s="40">
        <f>((COUNTIFS(Datos!$S:$S,"V1",Datos!$C:$C,$AH$3,Datos!$T:$T,A10,Datos!$E:$E,"XND"))/$AH$4)*1000</f>
        <v>0</v>
      </c>
      <c r="AI10" s="40">
        <f>((COUNTIFS(Datos!$S:$S,"V1",Datos!$C:$C,$AI$3,Datos!$T:$T,A10,Datos!$E:$E,"XND"))/$AI$4)*1000</f>
        <v>0</v>
      </c>
      <c r="AJ10" s="40">
        <f>((COUNTIFS(Datos!$S:$S,"V1",Datos!$C:$C,$AJ$3,Datos!$T:$T,A10,Datos!$E:$E,"XND"))/$AJ$4)*1000</f>
        <v>0</v>
      </c>
      <c r="AK10" s="40" t="e">
        <f>((COUNTIFS(Datos!$S:$S,"V1",Datos!$C:$C,$AK$3,Datos!$T:$T,A10,Datos!$E:$E,"XND"))/$AK$4)*1000</f>
        <v>#DIV/0!</v>
      </c>
      <c r="AL10" s="40">
        <f>((COUNTIFS(Datos!$S:$S,"V1",Datos!$C:$C,$AL$3,Datos!$T:$T,A10,Datos!$E:$E,"XND"))/$AL$4)*1000</f>
        <v>0</v>
      </c>
      <c r="AM10" s="40">
        <f>((COUNTIFS(Datos!$S:$S,"V1",Datos!$C:$C,$AM$3,Datos!$T:$T,A10,Datos!$E:$E,"XND"))/$AM$4)*1000</f>
        <v>0</v>
      </c>
      <c r="AN10" s="40">
        <f>((COUNTIFS(Datos!$S:$S,"V1",Datos!$C:$C,$AN$3,Datos!$T:$T,A10,Datos!$E:$E,"XND"))/$AN$4)*1000</f>
        <v>0</v>
      </c>
      <c r="AO10" s="40">
        <f>((COUNTIFS(Datos!$S:$S,"V1",Datos!$C:$C,$AO$3,Datos!$T:$T,A10,Datos!$E:$E,"XND"))/$AO$4)*1000</f>
        <v>0</v>
      </c>
      <c r="AP10" s="40">
        <f>((COUNTIFS(Datos!$S:$S,"V1",Datos!$C:$C,$AP$3,Datos!$T:$T,A10,Datos!$E:$E,"XND"))/$AP$4)*1000</f>
        <v>0</v>
      </c>
      <c r="AQ10" s="40">
        <f>((COUNTIFS(Datos!$S:$S,"V1",Datos!$C:$C,$AQ$3,Datos!$T:$T,A10,Datos!$E:$E,"XND"))/$AQ$4)*1000</f>
        <v>0</v>
      </c>
      <c r="AR10" s="40">
        <f>((COUNTIFS(Datos!$S:$S,"V1",Datos!$C:$C,$AR$3,Datos!$T:$T,A10,Datos!$E:$E,"XND"))/$AR$4)*1000</f>
        <v>0</v>
      </c>
      <c r="AS10" s="40"/>
      <c r="AT10" s="40"/>
      <c r="AU10" s="40"/>
      <c r="AV10" s="40"/>
      <c r="AW10" s="40">
        <f>((COUNTIFS(Datos!$S:$S,"V1",Datos!$C:$C,$AW$3,Datos!$T:$T,A10,Datos!$E:$E,"XND"))/$AW$4)*1000</f>
        <v>0</v>
      </c>
      <c r="AX10" s="40"/>
      <c r="AY10" s="40"/>
      <c r="AZ10" s="40"/>
      <c r="BA10" s="40">
        <f>((COUNTIFS(Datos!$S:$S,"V1",Datos!$C:$C,$BA$3,Datos!$T:$T,A10,Datos!$E:$E,"XND"))/$BA$4)*1000</f>
        <v>0</v>
      </c>
      <c r="BB10" s="40">
        <f>((COUNTIFS(Datos!$S:$S,"V1",Datos!$C:$C,$BB$3,Datos!$T:$T,A10,Datos!$E:$E,"XND"))/$BB$4)*1000</f>
        <v>0</v>
      </c>
      <c r="BC10" s="40">
        <f>((COUNTIFS(Datos!$S:$S,"V1",Datos!$C:$C,$BC$3,Datos!$T:$T,A10,Datos!$E:$E,"XND"))/$BC$4)*1000</f>
        <v>0</v>
      </c>
      <c r="BD10" s="40">
        <f>((COUNTIFS(Datos!$S:$S,"V1",Datos!$C:$C,$BD$3,Datos!$T:$T,A10,Datos!$E:$E,"XND"))/$BD$4)*1000</f>
        <v>100</v>
      </c>
      <c r="BE10" s="40">
        <f>((COUNTIFS(Datos!$S:$S,"V1",Datos!$C:$C,$BE$3,Datos!$T:$T,A10,Datos!$E:$E,"XND"))/$BE$4)*1000</f>
        <v>0</v>
      </c>
      <c r="BF10" s="40">
        <f>((COUNTIFS(Datos!$S:$S,"V1",Datos!$C:$C,BF$3,Datos!$T:$T,$A10,Datos!$E:$E,"XND"))/BF$4)*1000</f>
        <v>100</v>
      </c>
      <c r="BG10" s="40">
        <f>((COUNTIFS(Datos!$S:$S,"V1",Datos!$C:$C,BG$3,Datos!$T:$T,$A10,Datos!$E:$E,"XND"))/BG$4)*1000</f>
        <v>0</v>
      </c>
      <c r="BH10" s="40">
        <f>((COUNTIFS(Datos!$S:$S,"V1",Datos!$C:$C,BH$3,Datos!$T:$T,$A10,Datos!$E:$E,"XND"))/BH$4)*1000</f>
        <v>0</v>
      </c>
      <c r="BI10" s="40">
        <f>((COUNTIFS(Datos!$S:$S,"V1",Datos!$C:$C,BI$3,Datos!$T:$T,$A10,Datos!$E:$E,"XND"))/BI$4)*1000</f>
        <v>0</v>
      </c>
      <c r="BJ10" s="40">
        <f>((COUNTIFS(Datos!$S:$S,"V1",Datos!$C:$C,BJ$3,Datos!$T:$T,$A10,Datos!$E:$E,"XND"))/BJ$4)*1000</f>
        <v>0</v>
      </c>
      <c r="BK10" s="40">
        <f>((COUNTIFS(Datos!$S:$S,"V1",Datos!$C:$C,BK$3,Datos!$T:$T,$A10,Datos!$E:$E,"XND"))/BK$4)*1000</f>
        <v>0</v>
      </c>
      <c r="BL10" s="40">
        <f>((COUNTIFS(Datos!$S:$S,"V1",Datos!$C:$C,BL$3,Datos!$T:$T,$A10,Datos!$E:$E,"XND"))/BL$4)*1000</f>
        <v>0</v>
      </c>
      <c r="BM10" s="40">
        <f>((COUNTIFS(Datos!$S:$S,"V1",Datos!$C:$C,BM$3,Datos!$T:$T,$A10,Datos!$E:$E,"XND"))/BM$4)*1000</f>
        <v>0</v>
      </c>
      <c r="BN10" s="40">
        <f>((COUNTIFS(Datos!$S:$S,"V1",Datos!$C:$C,BN$3,Datos!$T:$T,$A10,Datos!$E:$E,"XND"))/BN$4)*1000</f>
        <v>0</v>
      </c>
      <c r="BO10" s="40">
        <f>((COUNTIFS(Datos!$S:$S,"V1",Datos!$C:$C,BO$3,Datos!$T:$T,$A10,Datos!$E:$E,"XND"))/BO$4)*1000</f>
        <v>0</v>
      </c>
      <c r="BP10" s="40"/>
      <c r="BQ10" s="41"/>
      <c r="BR10" s="40">
        <f>((COUNTIFS(Datos!$S:$S,"V1",Datos!$D:$D,BR3,Datos!$T:$T,$A$10,Datos!$E:$E,"XND"))/BR4)*1000</f>
        <v>0</v>
      </c>
      <c r="BS10" s="40">
        <f>((COUNTIFS(Datos!$S:$S,"V1",Datos!$D:$D,BS3,Datos!$T:$T,$A$10,Datos!$E:$E,"XND"))/BS4)*1000</f>
        <v>0</v>
      </c>
      <c r="BT10" s="40">
        <f>((COUNTIFS(Datos!$S:$S,"V1",Datos!$D:$D,BT3,Datos!$T:$T,$A$10,Datos!$E:$E,"XND"))/BT4)*1000</f>
        <v>0</v>
      </c>
      <c r="BU10" s="40">
        <f>((COUNTIFS(Datos!$S:$S,"V1",Datos!$D:$D,BU3,Datos!$T:$T,$A$10,Datos!$E:$E,"XND"))/BU4)*1000</f>
        <v>0</v>
      </c>
      <c r="BV10" s="40"/>
      <c r="BW10" s="40">
        <f>((COUNTIFS(Datos!$S:$S,"V1",Datos!$D:$D,BW3,Datos!$T:$T,$A$10,Datos!$E:$E,"XND"))/BW4)*1000</f>
        <v>0</v>
      </c>
      <c r="BX10" s="40">
        <f>((COUNTIFS(Datos!$S:$S,"V1",Datos!$D:$D,BX3,Datos!$T:$T,$A$10,Datos!$E:$E,"XND"))/BX4)*1000</f>
        <v>0</v>
      </c>
      <c r="BY10" s="40">
        <f>((COUNTIFS(Datos!$S:$S,"V1",Datos!$D:$D,BY3,Datos!$T:$T,$A$10,Datos!$E:$E,"XND"))/BY4)*1000</f>
        <v>0</v>
      </c>
      <c r="BZ10" s="40">
        <f>((COUNTIFS(Datos!$S:$S,"V1",Datos!$D:$D,BZ3,Datos!$T:$T,$A$10,Datos!$E:$E,"XND"))/BZ4)*1000</f>
        <v>0</v>
      </c>
      <c r="CA10" s="40">
        <f>((COUNTIFS(Datos!$S:$S,"V1",Datos!$D:$D,CA3,Datos!$T:$T,$A$10,Datos!$E:$E,"XND"))/CA4)*1000</f>
        <v>0</v>
      </c>
      <c r="CB10" s="40">
        <f>((COUNTIFS(Datos!$S:$S,"V1",Datos!$D:$D,CB3,Datos!$T:$T,$A$10,Datos!$E:$E,"XND"))/CB4)*1000</f>
        <v>0</v>
      </c>
      <c r="CC10" s="40">
        <f>((COUNTIFS(Datos!$S:$S,"V1",Datos!$D:$D,CC3,Datos!$T:$T,$A$10,Datos!$E:$E,"XND"))/CC4)*1000</f>
        <v>0</v>
      </c>
      <c r="CD10" s="40">
        <f>((COUNTIFS(Datos!$S:$S,"V1",Datos!$D:$D,CD3,Datos!$T:$T,$A$10,Datos!$E:$E,"XND"))/CD4)*1000</f>
        <v>0</v>
      </c>
      <c r="CE10" s="40">
        <f>((COUNTIFS(Datos!$S:$S,"V1",Datos!$D:$D,CE3,Datos!$T:$T,$A$10,Datos!$E:$E,"XND"))/CE4)*1000</f>
        <v>0</v>
      </c>
      <c r="CF10" s="40">
        <f>((COUNTIFS(Datos!$S:$S,"V1",Datos!$D:$D,CF3,Datos!$T:$T,$A$10,Datos!$E:$E,"XND"))/CF4)*1000</f>
        <v>0</v>
      </c>
      <c r="CG10" s="40">
        <f>((COUNTIFS(Datos!$S:$S,"V1",Datos!$D:$D,CG3,Datos!$T:$T,$A$10,Datos!$E:$E,"XND"))/CG4)*1000</f>
        <v>0</v>
      </c>
      <c r="CH10" s="40">
        <f>((COUNTIFS(Datos!$S:$S,"V1",Datos!$D:$D,CH3,Datos!$T:$T,$A$10,Datos!$E:$E,"XND"))/CH4)*1000</f>
        <v>0</v>
      </c>
      <c r="CI10" s="40">
        <f>((COUNTIFS(Datos!$S:$S,"V1",Datos!$D:$D,CI3,Datos!$T:$T,$A$10,Datos!$E:$E,"XND"))/CI4)*1000</f>
        <v>0</v>
      </c>
      <c r="CJ10" s="40"/>
      <c r="CK10" s="40"/>
      <c r="CL10" s="40" t="e">
        <f>((COUNTIFS(Datos!$S:$S,"V1",Datos!$D:$D,CL3,Datos!$T:$T,$A$10,Datos!$E:$E,"XND"))/CL4)*1000</f>
        <v>#DIV/0!</v>
      </c>
      <c r="CM10" s="40" t="e">
        <f>((COUNTIFS(Datos!$S:$S,"V1",Datos!$D:$D,CM3,Datos!$T:$T,$A$10,Datos!$E:$E,"XND"))/CM4)*1000</f>
        <v>#DIV/0!</v>
      </c>
      <c r="CN10" s="40">
        <f>((COUNTIFS(Datos!$S:$S,"V1",Datos!$D:$D,CN3,Datos!$T:$T,$A$10,Datos!$E:$E,"XND"))/CN4)*1000</f>
        <v>0</v>
      </c>
      <c r="CO10" s="40">
        <f>((COUNTIFS(Datos!$S:$S,"V1",Datos!$D:$D,CO3,Datos!$T:$T,$A$10,Datos!$E:$E,"XND"))/CO4)*1000</f>
        <v>0</v>
      </c>
      <c r="CP10" s="40">
        <f>((COUNTIFS(Datos!$S:$S,"V1",Datos!$D:$D,CP3,Datos!$T:$T,$A$10,Datos!$E:$E,"XND"))/CP4)*1000</f>
        <v>0</v>
      </c>
      <c r="CQ10" s="40">
        <f>((COUNTIFS(Datos!$S:$S,"V1",Datos!$D:$D,CQ3,Datos!$T:$T,$A$10,Datos!$E:$E,"XND"))/CQ4)*1000</f>
        <v>0</v>
      </c>
      <c r="CR10" s="40">
        <f>((COUNTIFS(Datos!$S:$S,"V1",Datos!$D:$D,CR3,Datos!$T:$T,$A$10,Datos!$E:$E,"XND"))/CR4)*1000</f>
        <v>0</v>
      </c>
      <c r="CS10" s="40">
        <f>((COUNTIFS(Datos!$S:$S,"V1",Datos!$D:$D,CS3,Datos!$T:$T,$A$10,Datos!$E:$E,"XND"))/CS4)*1000</f>
        <v>0</v>
      </c>
      <c r="CT10" s="40"/>
      <c r="CU10" s="40"/>
      <c r="CV10" s="40">
        <f>((COUNTIFS(Datos!$S:$S,"V1",Datos!$D:$D,CV3,Datos!$T:$T,$A$10,Datos!$E:$E,"XND"))/CV4)*1000</f>
        <v>0</v>
      </c>
      <c r="CW10" s="40">
        <f>((COUNTIFS(Datos!$S:$S,"V1",Datos!$D:$D,CW3,Datos!$T:$T,$A$10,Datos!$E:$E,"XND"))/CW4)*1000</f>
        <v>0</v>
      </c>
      <c r="CX10" s="40">
        <f>((COUNTIFS(Datos!$S:$S,"V1",Datos!$D:$D,CX3,Datos!$T:$T,$A$10,Datos!$E:$E,"XND"))/CX4)*1000</f>
        <v>0</v>
      </c>
      <c r="CY10" s="40">
        <f>((COUNTIFS(Datos!$S:$S,"V1",Datos!$D:$D,CY3,Datos!$T:$T,$A$10,Datos!$E:$E,"XND"))/CY4)*1000</f>
        <v>0</v>
      </c>
      <c r="CZ10" s="40">
        <f>((COUNTIFS(Datos!$S:$S,"V1",Datos!$D:$D,CZ3,Datos!$T:$T,$A$10,Datos!$E:$E,"XND"))/CZ4)*1000</f>
        <v>0</v>
      </c>
      <c r="DA10" s="40">
        <f>((COUNTIFS(Datos!$S:$S,"V1",Datos!$D:$D,DA3,Datos!$T:$T,$A$10,Datos!$E:$E,"XND"))/DA4)*1000</f>
        <v>0</v>
      </c>
      <c r="DB10" s="40"/>
      <c r="DC10" s="40"/>
      <c r="DD10" s="40"/>
      <c r="DE10" s="40"/>
      <c r="DF10" s="40">
        <f>((COUNTIFS(Datos!$S:$S,"V1",Datos!$D:$D,DF3,Datos!$T:$T,$A$10,Datos!$E:$E,"XND"))/DF4)*1000</f>
        <v>0</v>
      </c>
      <c r="DG10" s="40">
        <f>((COUNTIFS(Datos!$S:$S,"V1",Datos!$D:$D,DG3,Datos!$T:$T,$A$10,Datos!$E:$E,"XND"))/DG4)*1000</f>
        <v>0</v>
      </c>
      <c r="DH10" s="40">
        <f>((COUNTIFS(Datos!$S:$S,"V1",Datos!$D:$D,DH3,Datos!$T:$T,$A$10,Datos!$E:$E,"XND"))/DH4)*1000</f>
        <v>0</v>
      </c>
      <c r="DI10" s="40">
        <f>((COUNTIFS(Datos!$S:$S,"V1",Datos!$D:$D,DI3,Datos!$T:$T,$A$10,Datos!$E:$E,"XND"))/DI4)*1000</f>
        <v>0</v>
      </c>
      <c r="DJ10" s="40">
        <f>((COUNTIFS(Datos!$S:$S,"V1",Datos!$D:$D,DJ3,Datos!$T:$T,$A$10,Datos!$E:$E,"XND"))/DJ4)*1000</f>
        <v>0</v>
      </c>
      <c r="DK10" s="40">
        <f>((COUNTIFS(Datos!$S:$S,"V1",Datos!$D:$D,DK3,Datos!$T:$T,$A$10,Datos!$E:$E,"XND"))/DK4)*1000</f>
        <v>0</v>
      </c>
      <c r="DL10" s="40">
        <f>((COUNTIFS(Datos!$S:$S,"V1",Datos!$D:$D,DL3,Datos!$T:$T,$A$10,Datos!$E:$E,"XND"))/DL4)*1000</f>
        <v>0</v>
      </c>
      <c r="DM10" s="40">
        <f>((COUNTIFS(Datos!$S:$S,"V1",Datos!$D:$D,DM3,Datos!$T:$T,$A$10,Datos!$E:$E,"XND"))/DM4)*1000</f>
        <v>0</v>
      </c>
      <c r="DN10" s="40">
        <f>((COUNTIFS(Datos!$S:$S,"V1",Datos!$D:$D,DN3,Datos!$T:$T,$A$10,Datos!$E:$E,"XND"))/DN4)*1000</f>
        <v>0</v>
      </c>
      <c r="DO10" s="40">
        <f>((COUNTIFS(Datos!$S:$S,"V1",Datos!$D:$D,DO3,Datos!$T:$T,$A$10,Datos!$E:$E,"XND"))/DO4)*1000</f>
        <v>0</v>
      </c>
      <c r="DP10" s="40">
        <f>((COUNTIFS(Datos!$S:$S,"V1",Datos!$D:$D,DP3,Datos!$T:$T,$A$10,Datos!$E:$E,"XND"))/DP4)*1000</f>
        <v>0</v>
      </c>
      <c r="DQ10" s="40">
        <f>((COUNTIFS(Datos!$S:$S,"V1",Datos!$D:$D,DQ3,Datos!$T:$T,$A$10,Datos!$E:$E,"XND"))/DQ4)*1000</f>
        <v>0</v>
      </c>
      <c r="DR10" s="40">
        <f>((COUNTIFS(Datos!$S:$S,"V1",Datos!$D:$D,DR3,Datos!$T:$T,$A$10,Datos!$E:$E,"XND"))/DR4)*1000</f>
        <v>0</v>
      </c>
      <c r="DS10" s="40">
        <f>((COUNTIFS(Datos!$S:$S,"V1",Datos!$D:$D,DS3,Datos!$T:$T,$A$10,Datos!$E:$E,"XND"))/DS4)*1000</f>
        <v>0</v>
      </c>
      <c r="DT10" s="40"/>
      <c r="DU10" s="40">
        <f>((COUNTIFS(Datos!$S:$S,"V1",Datos!$D:$D,DU3,Datos!$T:$T,$A$10,Datos!$E:$E,"XND"))/DU4)*1000</f>
        <v>0</v>
      </c>
      <c r="DV10" s="40">
        <f>((COUNTIFS(Datos!$S:$S,"V1",Datos!$D:$D,DV3,Datos!$T:$T,$A$10,Datos!$E:$E,"XND"))/DV4)*1000</f>
        <v>0</v>
      </c>
      <c r="DW10" s="40">
        <f>((COUNTIFS(Datos!$S:$S,"V1",Datos!$D:$D,DW3,Datos!$T:$T,$A$10,Datos!$E:$E,"XND"))/DW4)*1000</f>
        <v>0</v>
      </c>
      <c r="DX10" s="40">
        <f>((COUNTIFS(Datos!$S:$S,"V1",Datos!$D:$D,DX3,Datos!$T:$T,$A$10,Datos!$E:$E,"XND"))/DX4)*1000</f>
        <v>0</v>
      </c>
      <c r="DY10" s="40">
        <f>((COUNTIFS(Datos!$S:$S,"V1",Datos!$D:$D,DY3,Datos!$T:$T,$A$10,Datos!$E:$E,"XND"))/DY4)*1000</f>
        <v>0</v>
      </c>
      <c r="DZ10" s="40">
        <f>((COUNTIFS(Datos!$S:$S,"V1",Datos!$D:$D,DZ3,Datos!$T:$T,$A$10,Datos!$E:$E,"XND"))/DZ4)*1000</f>
        <v>0</v>
      </c>
      <c r="EA10" s="40">
        <f>((COUNTIFS(Datos!$S:$S,"V1",Datos!$D:$D,EA3,Datos!$T:$T,$A$10,Datos!$E:$E,"XND"))/EA4)*1000</f>
        <v>0</v>
      </c>
      <c r="EB10" s="40">
        <f>((COUNTIFS(Datos!$S:$S,"V1",Datos!$D:$D,EB3,Datos!$T:$T,$A$10,Datos!$E:$E,"XND"))/EB4)*1000</f>
        <v>0</v>
      </c>
      <c r="EC10" s="40">
        <f>((COUNTIFS(Datos!$S:$S,"V1",Datos!$D:$D,EC3,Datos!$T:$T,$A$10,Datos!$E:$E,"XND"))/EC4)*1000</f>
        <v>0</v>
      </c>
      <c r="ED10" s="40">
        <f>((COUNTIFS(Datos!$S:$S,"V1",Datos!$D:$D,ED3,Datos!$T:$T,$A$10,Datos!$E:$E,"XND"))/ED4)*1000</f>
        <v>0</v>
      </c>
      <c r="EE10" s="40">
        <f>((COUNTIFS(Datos!$S:$S,"V1",Datos!$D:$D,EE3,Datos!$T:$T,$A$10,Datos!$E:$E,"XND"))/EE4)*1000</f>
        <v>0</v>
      </c>
      <c r="EF10" s="40">
        <f>((COUNTIFS(Datos!$S:$S,"V1",Datos!$D:$D,EF3,Datos!$T:$T,$A$10,Datos!$E:$E,"XND"))/EF4)*1000</f>
        <v>0</v>
      </c>
      <c r="EG10" s="40">
        <f>((COUNTIFS(Datos!$S:$S,"V1",Datos!$D:$D,EG3,Datos!$T:$T,$A$10,Datos!$E:$E,"XND"))/EG4)*1000</f>
        <v>0</v>
      </c>
      <c r="EH10" s="40">
        <f>((COUNTIFS(Datos!$S:$S,"V1",Datos!$D:$D,EH3,Datos!$T:$T,$A$10,Datos!$E:$E,"XND"))/EH4)*1000</f>
        <v>0</v>
      </c>
      <c r="EI10" s="40">
        <f>((COUNTIFS(Datos!$S:$S,"V1",Datos!$D:$D,EI3,Datos!$T:$T,$A$10,Datos!$E:$E,"XND"))/EI4)*1000</f>
        <v>0</v>
      </c>
      <c r="EJ10" s="40">
        <f>((COUNTIFS(Datos!$S:$S,"V1",Datos!$D:$D,EJ3,Datos!$T:$T,$A$10,Datos!$E:$E,"XND"))/EJ4)*1000</f>
        <v>0</v>
      </c>
      <c r="EK10" s="40">
        <f>((COUNTIFS(Datos!$S:$S,"V1",Datos!$D:$D,EK3,Datos!$T:$T,$A$10,Datos!$E:$E,"XND"))/EK4)*1000</f>
        <v>0</v>
      </c>
      <c r="EL10" s="40">
        <f>((COUNTIFS(Datos!$S:$S,"V1",Datos!$D:$D,EL3,Datos!$T:$T,$A$10,Datos!$E:$E,"XND"))/EL4)*1000</f>
        <v>0</v>
      </c>
      <c r="EM10" s="40">
        <f>((COUNTIFS(Datos!$S:$S,"V1",Datos!$D:$D,EM3,Datos!$T:$T,$A$10,Datos!$E:$E,"XND"))/EM4)*1000</f>
        <v>0</v>
      </c>
      <c r="EN10" s="40">
        <f>((COUNTIFS(Datos!$S:$S,"V1",Datos!$D:$D,EN3,Datos!$T:$T,$A$10,Datos!$E:$E,"XND"))/EN4)*1000</f>
        <v>0</v>
      </c>
      <c r="EO10" s="40">
        <f>((COUNTIFS(Datos!$S:$S,"V1",Datos!$D:$D,EO3,Datos!$T:$T,$A$10,Datos!$E:$E,"XND"))/EO4)*1000</f>
        <v>0</v>
      </c>
      <c r="EP10" s="40">
        <f>((COUNTIFS(Datos!$S:$S,"V1",Datos!$D:$D,EP3,Datos!$T:$T,$A$10,Datos!$E:$E,"XND"))/EP4)*1000</f>
        <v>0</v>
      </c>
      <c r="EQ10" s="40">
        <f>((COUNTIFS(Datos!$S:$S,"V1",Datos!$D:$D,EQ3,Datos!$T:$T,$A$10,Datos!$E:$E,"XND"))/EQ4)*1000</f>
        <v>0</v>
      </c>
      <c r="ER10" s="40">
        <f>((COUNTIFS(Datos!$S:$S,"V1",Datos!$D:$D,ER3,Datos!$T:$T,$A$10,Datos!$E:$E,"XND"))/ER4)*1000</f>
        <v>500</v>
      </c>
      <c r="ES10" s="40">
        <f>((COUNTIFS(Datos!$S:$S,"V1",Datos!$D:$D,ES3,Datos!$T:$T,$A$10,Datos!$E:$E,"XND"))/ES4)*1000</f>
        <v>0</v>
      </c>
      <c r="ET10" s="40">
        <f>((COUNTIFS(Datos!$S:$S,"V1",Datos!$D:$D,ET3,Datos!$T:$T,$A$10,Datos!$E:$E,"XND"))/ET4)*1000</f>
        <v>0</v>
      </c>
      <c r="EU10" s="40">
        <f>((COUNTIFS(Datos!$S:$S,"V1",Datos!$D:$D,EU3,Datos!$T:$T,$A$10,Datos!$E:$E,"XND"))/EU4)*1000</f>
        <v>0</v>
      </c>
      <c r="EV10" s="40">
        <f>((COUNTIFS(Datos!$S:$S,"V1",Datos!$D:$D,EV3,Datos!$T:$T,$A$10,Datos!$E:$E,"XND"))/EV4)*1000</f>
        <v>0</v>
      </c>
      <c r="EW10" s="40">
        <f>((COUNTIFS(Datos!$S:$S,"V1",Datos!$D:$D,EW3,Datos!$T:$T,$A$10,Datos!$E:$E,"XND"))/EW4)*1000</f>
        <v>0</v>
      </c>
      <c r="EX10" s="40">
        <f>((COUNTIFS(Datos!$S:$S,"V1",Datos!$D:$D,EX3,Datos!$T:$T,$A$10,Datos!$E:$E,"XND"))/EX4)*1000</f>
        <v>0</v>
      </c>
      <c r="EY10" s="40">
        <f>((COUNTIFS(Datos!$S:$S,"V1",Datos!$D:$D,EY3,Datos!$T:$T,$A$10,Datos!$E:$E,"XND"))/EY4)*1000</f>
        <v>500</v>
      </c>
      <c r="EZ10" s="40">
        <f>((COUNTIFS(Datos!$S:$S,"V1",Datos!$D:$D,EZ3,Datos!$T:$T,$A$10,Datos!$E:$E,"XND"))/EZ4)*1000</f>
        <v>0</v>
      </c>
      <c r="FA10" s="40">
        <f>((COUNTIFS(Datos!$S:$S,"V1",Datos!$D:$D,FA3,Datos!$T:$T,$A$10,Datos!$E:$E,"XND"))/FA4)*1000</f>
        <v>0</v>
      </c>
      <c r="FB10" s="40">
        <f>((COUNTIFS(Datos!$S:$S,"V1",Datos!$D:$D,FB3,Datos!$T:$T,$A$10,Datos!$E:$E,"XND"))/FB4)*1000</f>
        <v>0</v>
      </c>
      <c r="FC10" s="40">
        <f>((COUNTIFS(Datos!$S:$S,"V1",Datos!$D:$D,FC3,Datos!$T:$T,$A$10,Datos!$E:$E,"XND"))/FC4)*1000</f>
        <v>0</v>
      </c>
      <c r="FD10" s="40">
        <f>((COUNTIFS(Datos!$S:$S,"V1",Datos!$D:$D,FD3,Datos!$T:$T,$A$10,Datos!$E:$E,"XND"))/FD4)*1000</f>
        <v>0</v>
      </c>
      <c r="FE10" s="40">
        <f>((COUNTIFS(Datos!$S:$S,"V1",Datos!$D:$D,FE3,Datos!$T:$T,$A$10,Datos!$E:$E,"XND"))/FE4)*1000</f>
        <v>0</v>
      </c>
      <c r="FF10" s="40">
        <f>((COUNTIFS(Datos!$S:$S,"V1",Datos!$D:$D,FF3,Datos!$T:$T,$A$10,Datos!$E:$E,"XND"))/FF4)*1000</f>
        <v>0</v>
      </c>
      <c r="FG10" s="40">
        <f>((COUNTIFS(Datos!$S:$S,"V1",Datos!$D:$D,FG3,Datos!$T:$T,$A$10,Datos!$E:$E,"XND"))/FG4)*1000</f>
        <v>0</v>
      </c>
      <c r="FH10" s="40">
        <f>((COUNTIFS(Datos!$S:$S,"V1",Datos!$D:$D,FH3,Datos!$T:$T,$A$10,Datos!$E:$E,"XND"))/FH4)*1000</f>
        <v>0</v>
      </c>
      <c r="FI10" s="40"/>
      <c r="FJ10" s="40"/>
      <c r="FK10" s="40"/>
      <c r="FL10" s="40">
        <f>((COUNTIFS(Datos!$S:$S,"V1",Datos!$D:$D,FL3,Datos!$T:$T,$A$10,Datos!$E:$E,"XND"))/FL4)*1000</f>
        <v>0</v>
      </c>
      <c r="FM10" s="40">
        <f>((COUNTIFS(Datos!$S:$S,"V1",Datos!$D:$D,FM3,Datos!$T:$T,$A$10,Datos!$E:$E,"XND"))/FM4)*1000</f>
        <v>0</v>
      </c>
      <c r="FN10" s="40">
        <f>((COUNTIFS(Datos!$S:$S,"V1",Datos!$D:$D,FN3,Datos!$T:$T,$A$10,Datos!$E:$E,"XND"))/FN4)*1000</f>
        <v>0</v>
      </c>
      <c r="FO10" s="40">
        <f>((COUNTIFS(Datos!$S:$S,"V1",Datos!$D:$D,FO3,Datos!$T:$T,$A$10,Datos!$E:$E,"XND"))/FO4)*1000</f>
        <v>0</v>
      </c>
      <c r="FP10" s="40">
        <f>((COUNTIFS(Datos!$S:$S,"V1",Datos!$D:$D,FP3,Datos!$T:$T,$A$10,Datos!$E:$E,"XND"))/FP4)*1000</f>
        <v>0</v>
      </c>
      <c r="FQ10" s="40">
        <f>((COUNTIFS(Datos!$S:$S,"V1",Datos!$D:$D,FQ3,Datos!$T:$T,$A$10,Datos!$E:$E,"XND"))/FQ4)*1000</f>
        <v>0</v>
      </c>
      <c r="FR10" s="40">
        <f>((COUNTIFS(Datos!$S:$S,"V1",Datos!$D:$D,FR3,Datos!$T:$T,$A$10,Datos!$E:$E,"XND"))/FR4)*1000</f>
        <v>0</v>
      </c>
      <c r="FS10" s="40">
        <f>((COUNTIFS(Datos!$S:$S,"V1",Datos!$D:$D,FS3,Datos!$T:$T,$A$10,Datos!$E:$E,"XND"))/FS4)*1000</f>
        <v>0</v>
      </c>
      <c r="FT10" s="40">
        <f>((COUNTIFS(Datos!$S:$S,"V1",Datos!$D:$D,FT3,Datos!$T:$T,$A$10,Datos!$E:$E,"XND"))/FT4)*1000</f>
        <v>0</v>
      </c>
      <c r="FU10" s="40">
        <f>((COUNTIFS(Datos!$S:$S,"V1",Datos!$D:$D,FU3,Datos!$T:$T,$A$10,Datos!$E:$E,"XND"))/FU4)*1000</f>
        <v>0</v>
      </c>
      <c r="FV10" s="40">
        <f>((COUNTIFS(Datos!$S:$S,"V1",Datos!$D:$D,FV3,Datos!$T:$T,$A$10,Datos!$E:$E,"XND"))/FV4)*1000</f>
        <v>0</v>
      </c>
      <c r="FW10" s="40">
        <f>((COUNTIFS(Datos!$S:$S,"V1",Datos!$D:$D,FW3,Datos!$T:$T,$A$10,Datos!$E:$E,"XND"))/FW4)*1000</f>
        <v>0</v>
      </c>
    </row>
    <row r="11" spans="1:179" s="12" customFormat="1" ht="16.5" customHeight="1" x14ac:dyDescent="0.25">
      <c r="A11" s="37" t="s">
        <v>32</v>
      </c>
      <c r="B11" s="38">
        <f>0.07*B6</f>
        <v>8.75</v>
      </c>
      <c r="C11" s="37">
        <v>0</v>
      </c>
      <c r="D11" s="37">
        <v>0</v>
      </c>
      <c r="E11" s="37"/>
      <c r="F11" s="45"/>
      <c r="G11" s="37">
        <v>27.777777777777775</v>
      </c>
      <c r="H11" s="37">
        <v>0</v>
      </c>
      <c r="I11" s="37">
        <v>0</v>
      </c>
      <c r="J11" s="37">
        <v>0</v>
      </c>
      <c r="K11" s="37">
        <v>0</v>
      </c>
      <c r="L11" s="37">
        <f>((COUNTIFS(Datos!$S:$S,"V1",Datos!$B:$B,"7",Datos!$T:$T,'FSI XND V1 K%'!A11,Datos!$E:$E,"X52"))/$L$4)*1000</f>
        <v>0</v>
      </c>
      <c r="M11" s="37"/>
      <c r="N11" s="37">
        <f>((COUNTIFS(Datos!$S:$S,"V1",Datos!$B:$B,N$2,Datos!$T:$T,'FSI XND V1 K%'!$A11,Datos!$E:$E,"XND"))/N$4)*1000</f>
        <v>0</v>
      </c>
      <c r="O11" s="37">
        <f>((COUNTIFS(Datos!$S:$S,"V1",Datos!$B:$B,O$2,Datos!$T:$T,'FSI XND V1 K%'!$A11,Datos!$E:$E,"XND"))/O$4)*1000</f>
        <v>0</v>
      </c>
      <c r="P11" s="37">
        <f>((COUNTIFS(Datos!$S:$S,"V1",Datos!$B:$B,P$2,Datos!$T:$T,'FSI XND V1 K%'!$A11,Datos!$E:$E,"XND"))/P$4)*1000</f>
        <v>0</v>
      </c>
      <c r="Q11" s="37">
        <f>((COUNTIFS(Datos!$S:$S,"V1",Datos!$B:$B,Q$2,Datos!$T:$T,'FSI XND V1 K%'!$A11,Datos!$E:$E,"XND"))/Q$4)*1000</f>
        <v>0</v>
      </c>
      <c r="R11" s="37">
        <f>((COUNTIFS(Datos!$S:$S,"V1",Datos!$B:$B,R$2,Datos!$T:$T,'FSI XND V1 K%'!$A11,Datos!$E:$E,"XND"))/R$4)*1000</f>
        <v>0</v>
      </c>
      <c r="S11" s="37">
        <f>((COUNTIFS(Datos!$S:$S,"V1",Datos!$B:$B,S$2,Datos!$T:$T,'FSI XND V1 K%'!$A11,Datos!$E:$E,"XND"))/S$4)*1000</f>
        <v>0</v>
      </c>
      <c r="T11" s="37">
        <f>((COUNTIFS(Datos!$S:$S,"V1",Datos!$B:$B,T$2,Datos!$T:$T,'FSI XND V1 K%'!$A11,Datos!$E:$E,"XND"))/T$4)*1000</f>
        <v>0</v>
      </c>
      <c r="U11" s="37">
        <f>((COUNTIFS(Datos!$S:$S,"V1",Datos!$B:$B,U$2,Datos!$T:$T,'FSI XND V1 K%'!$A11,Datos!$E:$E,"XND"))/U$4)*1000</f>
        <v>0</v>
      </c>
      <c r="V11" s="37">
        <f>((COUNTIFS(Datos!$S:$S,"V1",Datos!$B:$B,V$2,Datos!$T:$T,'FSI XND V1 K%'!$A11,Datos!$E:$E,"XND"))/V$4)*1000</f>
        <v>0</v>
      </c>
      <c r="W11" s="40"/>
      <c r="X11" s="40"/>
      <c r="Y11" s="40"/>
      <c r="Z11" s="40"/>
      <c r="AA11" s="40"/>
      <c r="AB11" s="40"/>
      <c r="AC11" s="40"/>
      <c r="AD11" s="40">
        <f>((COUNTIFS(Datos!$S:$S,"V1",Datos!$C:$C,$AD$3,Datos!$T:$T,A11,Datos!$E:$E,"XND"))/$AD$4)*1000</f>
        <v>0</v>
      </c>
      <c r="AE11" s="40"/>
      <c r="AF11" s="40">
        <f>((COUNTIFS(Datos!$S:$S,"V1",Datos!$C:$C,$AD$3,Datos!$T:$T,C11,Datos!$E:$E,"XND"))/$AD$4)*1000</f>
        <v>0</v>
      </c>
      <c r="AG11" s="40"/>
      <c r="AH11" s="40">
        <f>((COUNTIFS(Datos!$S:$S,"V1",Datos!$C:$C,$AH$3,Datos!$T:$T,A11,Datos!$E:$E,"XND"))/$AH$4)*1000</f>
        <v>0</v>
      </c>
      <c r="AI11" s="40">
        <f>((COUNTIFS(Datos!$S:$S,"V1",Datos!$C:$C,$AI$3,Datos!$T:$T,A11,Datos!$E:$E,"XND"))/$AI$4)*1000</f>
        <v>0</v>
      </c>
      <c r="AJ11" s="40">
        <f>((COUNTIFS(Datos!$S:$S,"V1",Datos!$C:$C,$AJ$3,Datos!$T:$T,A11,Datos!$E:$E,"XND"))/$AJ$4)*1000</f>
        <v>0</v>
      </c>
      <c r="AK11" s="40" t="e">
        <f>((COUNTIFS(Datos!$S:$S,"V1",Datos!$C:$C,$AK$3,Datos!$T:$T,A11,Datos!$E:$E,"XND"))/$AK$4)*1000</f>
        <v>#DIV/0!</v>
      </c>
      <c r="AL11" s="40">
        <f>((COUNTIFS(Datos!$S:$S,"V1",Datos!$C:$C,$AL$3,Datos!$T:$T,A11,Datos!$E:$E,"XND"))/$AL$4)*1000</f>
        <v>0</v>
      </c>
      <c r="AM11" s="40">
        <f>((COUNTIFS(Datos!$S:$S,"V1",Datos!$C:$C,$AM$3,Datos!$T:$T,A11,Datos!$E:$E,"XND"))/$AM$4)*1000</f>
        <v>0</v>
      </c>
      <c r="AN11" s="40">
        <f>((COUNTIFS(Datos!$S:$S,"V1",Datos!$C:$C,$AN$3,Datos!$T:$T,A11,Datos!$E:$E,"XND"))/$AN$4)*1000</f>
        <v>0</v>
      </c>
      <c r="AO11" s="40">
        <f>((COUNTIFS(Datos!$S:$S,"V1",Datos!$C:$C,$AO$3,Datos!$T:$T,A11,Datos!$E:$E,"XND"))/$AO$4)*1000</f>
        <v>0</v>
      </c>
      <c r="AP11" s="40">
        <f>((COUNTIFS(Datos!$S:$S,"V1",Datos!$C:$C,$AP$3,Datos!$T:$T,A11,Datos!$E:$E,"XND"))/$AP$4)*1000</f>
        <v>0</v>
      </c>
      <c r="AQ11" s="40">
        <f>((COUNTIFS(Datos!$S:$S,"V1",Datos!$C:$C,$AQ$3,Datos!$T:$T,A11,Datos!$E:$E,"XND"))/$AQ$4)*1000</f>
        <v>0</v>
      </c>
      <c r="AR11" s="40">
        <f>((COUNTIFS(Datos!$S:$S,"V1",Datos!$C:$C,$AR$3,Datos!$T:$T,A11,Datos!$E:$E,"XND"))/$AR$4)*1000</f>
        <v>0</v>
      </c>
      <c r="AS11" s="40"/>
      <c r="AT11" s="40"/>
      <c r="AU11" s="40"/>
      <c r="AV11" s="40"/>
      <c r="AW11" s="40">
        <f>((COUNTIFS(Datos!$S:$S,"V1",Datos!$C:$C,$AW$3,Datos!$T:$T,A11,Datos!$E:$E,"XND"))/$AW$4)*1000</f>
        <v>0</v>
      </c>
      <c r="AX11" s="40"/>
      <c r="AY11" s="40"/>
      <c r="AZ11" s="40"/>
      <c r="BA11" s="40">
        <f>((COUNTIFS(Datos!$S:$S,"V1",Datos!$C:$C,$BA$3,Datos!$T:$T,A11,Datos!$E:$E,"XND"))/$BA$4)*1000</f>
        <v>0</v>
      </c>
      <c r="BB11" s="40">
        <f>((COUNTIFS(Datos!$S:$S,"V1",Datos!$C:$C,$BB$3,Datos!$T:$T,A11,Datos!$E:$E,"XND"))/$BB$4)*1000</f>
        <v>0</v>
      </c>
      <c r="BC11" s="40">
        <f>((COUNTIFS(Datos!$S:$S,"V1",Datos!$C:$C,$BC$3,Datos!$T:$T,A11,Datos!$E:$E,"XND"))/$BC$4)*1000</f>
        <v>0</v>
      </c>
      <c r="BD11" s="40">
        <f>((COUNTIFS(Datos!$S:$S,"V1",Datos!$C:$C,$BD$3,Datos!$T:$T,A11,Datos!$E:$E,"XND"))/$BD$4)*1000</f>
        <v>0</v>
      </c>
      <c r="BE11" s="40">
        <f>((COUNTIFS(Datos!$S:$S,"V1",Datos!$C:$C,$BE$3,Datos!$T:$T,A11,Datos!$E:$E,"XND"))/$BE$4)*1000</f>
        <v>0</v>
      </c>
      <c r="BF11" s="40">
        <f>((COUNTIFS(Datos!$S:$S,"V1",Datos!$C:$C,BF$3,Datos!$T:$T,$A11,Datos!$E:$E,"XND"))/BF$4)*1000</f>
        <v>0</v>
      </c>
      <c r="BG11" s="40">
        <f>((COUNTIFS(Datos!$S:$S,"V1",Datos!$C:$C,BG$3,Datos!$T:$T,$A11,Datos!$E:$E,"XND"))/BG$4)*1000</f>
        <v>0</v>
      </c>
      <c r="BH11" s="40">
        <f>((COUNTIFS(Datos!$S:$S,"V1",Datos!$C:$C,BH$3,Datos!$T:$T,$A11,Datos!$E:$E,"XND"))/BH$4)*1000</f>
        <v>0</v>
      </c>
      <c r="BI11" s="40">
        <f>((COUNTIFS(Datos!$S:$S,"V1",Datos!$C:$C,BI$3,Datos!$T:$T,$A11,Datos!$E:$E,"XND"))/BI$4)*1000</f>
        <v>0</v>
      </c>
      <c r="BJ11" s="40">
        <f>((COUNTIFS(Datos!$S:$S,"V1",Datos!$C:$C,BJ$3,Datos!$T:$T,$A11,Datos!$E:$E,"XND"))/BJ$4)*1000</f>
        <v>0</v>
      </c>
      <c r="BK11" s="40">
        <f>((COUNTIFS(Datos!$S:$S,"V1",Datos!$C:$C,BK$3,Datos!$T:$T,$A11,Datos!$E:$E,"XND"))/BK$4)*1000</f>
        <v>0</v>
      </c>
      <c r="BL11" s="40">
        <f>((COUNTIFS(Datos!$S:$S,"V1",Datos!$C:$C,BL$3,Datos!$T:$T,$A11,Datos!$E:$E,"XND"))/BL$4)*1000</f>
        <v>0</v>
      </c>
      <c r="BM11" s="40">
        <f>((COUNTIFS(Datos!$S:$S,"V1",Datos!$C:$C,BM$3,Datos!$T:$T,$A11,Datos!$E:$E,"XND"))/BM$4)*1000</f>
        <v>0</v>
      </c>
      <c r="BN11" s="40">
        <f>((COUNTIFS(Datos!$S:$S,"V1",Datos!$C:$C,BN$3,Datos!$T:$T,$A11,Datos!$E:$E,"XND"))/BN$4)*1000</f>
        <v>0</v>
      </c>
      <c r="BO11" s="40">
        <f>((COUNTIFS(Datos!$S:$S,"V1",Datos!$C:$C,BO$3,Datos!$T:$T,$A11,Datos!$E:$E,"XND"))/BO$4)*1000</f>
        <v>0</v>
      </c>
      <c r="BP11" s="40"/>
      <c r="BQ11" s="41"/>
      <c r="BR11" s="40">
        <f>((COUNTIFS(Datos!$S:$S,"V1",Datos!$D:$D,BR3,Datos!$T:$T,$A$11,Datos!$E:$E,"XND"))/BR4)*1000</f>
        <v>0</v>
      </c>
      <c r="BS11" s="40">
        <f>((COUNTIFS(Datos!$S:$S,"V1",Datos!$D:$D,BS3,Datos!$T:$T,$A$11,Datos!$E:$E,"XND"))/BS4)*1000</f>
        <v>0</v>
      </c>
      <c r="BT11" s="40">
        <f>((COUNTIFS(Datos!$S:$S,"V1",Datos!$D:$D,BT3,Datos!$T:$T,$A$11,Datos!$E:$E,"XND"))/BT4)*1000</f>
        <v>0</v>
      </c>
      <c r="BU11" s="40">
        <f>((COUNTIFS(Datos!$S:$S,"V1",Datos!$D:$D,BU3,Datos!$T:$T,$A$11,Datos!$E:$E,"XND"))/BU4)*1000</f>
        <v>0</v>
      </c>
      <c r="BV11" s="40"/>
      <c r="BW11" s="40">
        <f>((COUNTIFS(Datos!$S:$S,"V1",Datos!$D:$D,BW3,Datos!$T:$T,$A$11,Datos!$E:$E,"XND"))/BW4)*1000</f>
        <v>0</v>
      </c>
      <c r="BX11" s="40">
        <f>((COUNTIFS(Datos!$S:$S,"V1",Datos!$D:$D,BX3,Datos!$T:$T,$A$11,Datos!$E:$E,"XND"))/BX4)*1000</f>
        <v>0</v>
      </c>
      <c r="BY11" s="40">
        <f>((COUNTIFS(Datos!$S:$S,"V1",Datos!$D:$D,BY3,Datos!$T:$T,$A$11,Datos!$E:$E,"XND"))/BY4)*1000</f>
        <v>0</v>
      </c>
      <c r="BZ11" s="40">
        <f>((COUNTIFS(Datos!$S:$S,"V1",Datos!$D:$D,BZ3,Datos!$T:$T,$A$11,Datos!$E:$E,"XND"))/BZ4)*1000</f>
        <v>0</v>
      </c>
      <c r="CA11" s="40">
        <f>((COUNTIFS(Datos!$S:$S,"V1",Datos!$D:$D,CA3,Datos!$T:$T,$A$11,Datos!$E:$E,"XND"))/CA4)*1000</f>
        <v>0</v>
      </c>
      <c r="CB11" s="40">
        <f>((COUNTIFS(Datos!$S:$S,"V1",Datos!$D:$D,CB3,Datos!$T:$T,$A$11,Datos!$E:$E,"XND"))/CB4)*1000</f>
        <v>0</v>
      </c>
      <c r="CC11" s="40">
        <f>((COUNTIFS(Datos!$S:$S,"V1",Datos!$D:$D,CC3,Datos!$T:$T,$A$11,Datos!$E:$E,"XND"))/CC4)*1000</f>
        <v>0</v>
      </c>
      <c r="CD11" s="40">
        <f>((COUNTIFS(Datos!$S:$S,"V1",Datos!$D:$D,CD3,Datos!$T:$T,$A$11,Datos!$E:$E,"XND"))/CD4)*1000</f>
        <v>0</v>
      </c>
      <c r="CE11" s="40">
        <f>((COUNTIFS(Datos!$S:$S,"V1",Datos!$D:$D,CE3,Datos!$T:$T,$A$11,Datos!$E:$E,"XND"))/CE4)*1000</f>
        <v>0</v>
      </c>
      <c r="CF11" s="40">
        <f>((COUNTIFS(Datos!$S:$S,"V1",Datos!$D:$D,CF3,Datos!$T:$T,$A$11,Datos!$E:$E,"XND"))/CF4)*1000</f>
        <v>0</v>
      </c>
      <c r="CG11" s="40">
        <f>((COUNTIFS(Datos!$S:$S,"V1",Datos!$D:$D,CG3,Datos!$T:$T,$A$11,Datos!$E:$E,"XND"))/CG4)*1000</f>
        <v>0</v>
      </c>
      <c r="CH11" s="40">
        <f>((COUNTIFS(Datos!$S:$S,"V1",Datos!$D:$D,CH3,Datos!$T:$T,$A$11,Datos!$E:$E,"XND"))/CH4)*1000</f>
        <v>0</v>
      </c>
      <c r="CI11" s="40">
        <f>((COUNTIFS(Datos!$S:$S,"V1",Datos!$D:$D,CI3,Datos!$T:$T,$A$11,Datos!$E:$E,"XND"))/CI4)*1000</f>
        <v>0</v>
      </c>
      <c r="CJ11" s="40"/>
      <c r="CK11" s="40"/>
      <c r="CL11" s="40" t="e">
        <f>((COUNTIFS(Datos!$S:$S,"V1",Datos!$D:$D,CL3,Datos!$T:$T,$A$11,Datos!$E:$E,"XND"))/CL4)*1000</f>
        <v>#DIV/0!</v>
      </c>
      <c r="CM11" s="40" t="e">
        <f>((COUNTIFS(Datos!$S:$S,"V1",Datos!$D:$D,CM3,Datos!$T:$T,$A$11,Datos!$E:$E,"XND"))/CM4)*1000</f>
        <v>#DIV/0!</v>
      </c>
      <c r="CN11" s="40">
        <f>((COUNTIFS(Datos!$S:$S,"V1",Datos!$D:$D,CN3,Datos!$T:$T,$A$11,Datos!$E:$E,"XND"))/CN4)*1000</f>
        <v>0</v>
      </c>
      <c r="CO11" s="40">
        <f>((COUNTIFS(Datos!$S:$S,"V1",Datos!$D:$D,CO3,Datos!$T:$T,$A$11,Datos!$E:$E,"XND"))/CO4)*1000</f>
        <v>0</v>
      </c>
      <c r="CP11" s="40">
        <f>((COUNTIFS(Datos!$S:$S,"V1",Datos!$D:$D,CP3,Datos!$T:$T,$A$11,Datos!$E:$E,"XND"))/CP4)*1000</f>
        <v>0</v>
      </c>
      <c r="CQ11" s="40">
        <f>((COUNTIFS(Datos!$S:$S,"V1",Datos!$D:$D,CQ3,Datos!$T:$T,$A$11,Datos!$E:$E,"XND"))/CQ4)*1000</f>
        <v>0</v>
      </c>
      <c r="CR11" s="40">
        <f>((COUNTIFS(Datos!$S:$S,"V1",Datos!$D:$D,CR3,Datos!$T:$T,$A$11,Datos!$E:$E,"XND"))/CR4)*1000</f>
        <v>0</v>
      </c>
      <c r="CS11" s="40">
        <f>((COUNTIFS(Datos!$S:$S,"V1",Datos!$D:$D,CS3,Datos!$T:$T,$A$11,Datos!$E:$E,"XND"))/CS4)*1000</f>
        <v>0</v>
      </c>
      <c r="CT11" s="40"/>
      <c r="CU11" s="40"/>
      <c r="CV11" s="40">
        <f>((COUNTIFS(Datos!$S:$S,"V1",Datos!$D:$D,CV3,Datos!$T:$T,$A$11,Datos!$E:$E,"XND"))/CV4)*1000</f>
        <v>0</v>
      </c>
      <c r="CW11" s="40">
        <f>((COUNTIFS(Datos!$S:$S,"V1",Datos!$D:$D,CW3,Datos!$T:$T,$A$11,Datos!$E:$E,"XND"))/CW4)*1000</f>
        <v>0</v>
      </c>
      <c r="CX11" s="40">
        <f>((COUNTIFS(Datos!$S:$S,"V1",Datos!$D:$D,CX3,Datos!$T:$T,$A$11,Datos!$E:$E,"XND"))/CX4)*1000</f>
        <v>0</v>
      </c>
      <c r="CY11" s="40">
        <f>((COUNTIFS(Datos!$S:$S,"V1",Datos!$D:$D,CY3,Datos!$T:$T,$A$11,Datos!$E:$E,"XND"))/CY4)*1000</f>
        <v>0</v>
      </c>
      <c r="CZ11" s="40">
        <f>((COUNTIFS(Datos!$S:$S,"V1",Datos!$D:$D,CZ3,Datos!$T:$T,$A$11,Datos!$E:$E,"XND"))/CZ4)*1000</f>
        <v>0</v>
      </c>
      <c r="DA11" s="40">
        <f>((COUNTIFS(Datos!$S:$S,"V1",Datos!$D:$D,DA3,Datos!$T:$T,$A$11,Datos!$E:$E,"XND"))/DA4)*1000</f>
        <v>0</v>
      </c>
      <c r="DB11" s="40"/>
      <c r="DC11" s="40"/>
      <c r="DD11" s="40"/>
      <c r="DE11" s="40"/>
      <c r="DF11" s="40">
        <f>((COUNTIFS(Datos!$S:$S,"V1",Datos!$D:$D,DF3,Datos!$T:$T,$A$11,Datos!$E:$E,"XND"))/DF4)*1000</f>
        <v>0</v>
      </c>
      <c r="DG11" s="40">
        <f>((COUNTIFS(Datos!$S:$S,"V1",Datos!$D:$D,DG3,Datos!$T:$T,$A$11,Datos!$E:$E,"XND"))/DG4)*1000</f>
        <v>0</v>
      </c>
      <c r="DH11" s="40">
        <f>((COUNTIFS(Datos!$S:$S,"V1",Datos!$D:$D,DH3,Datos!$T:$T,$A$11,Datos!$E:$E,"XND"))/DH4)*1000</f>
        <v>0</v>
      </c>
      <c r="DI11" s="40">
        <f>((COUNTIFS(Datos!$S:$S,"V1",Datos!$D:$D,DI3,Datos!$T:$T,$A$11,Datos!$E:$E,"XND"))/DI4)*1000</f>
        <v>0</v>
      </c>
      <c r="DJ11" s="40">
        <f>((COUNTIFS(Datos!$S:$S,"V1",Datos!$D:$D,DJ3,Datos!$T:$T,$A$11,Datos!$E:$E,"XND"))/DJ4)*1000</f>
        <v>0</v>
      </c>
      <c r="DK11" s="40">
        <f>((COUNTIFS(Datos!$S:$S,"V1",Datos!$D:$D,DK3,Datos!$T:$T,$A$11,Datos!$E:$E,"XND"))/DK4)*1000</f>
        <v>0</v>
      </c>
      <c r="DL11" s="40">
        <f>((COUNTIFS(Datos!$S:$S,"V1",Datos!$D:$D,DL3,Datos!$T:$T,$A$11,Datos!$E:$E,"XND"))/DL4)*1000</f>
        <v>0</v>
      </c>
      <c r="DM11" s="40">
        <f>((COUNTIFS(Datos!$S:$S,"V1",Datos!$D:$D,DM3,Datos!$T:$T,$A$11,Datos!$E:$E,"XND"))/DM4)*1000</f>
        <v>0</v>
      </c>
      <c r="DN11" s="40">
        <f>((COUNTIFS(Datos!$S:$S,"V1",Datos!$D:$D,DN3,Datos!$T:$T,$A$11,Datos!$E:$E,"XND"))/DN4)*1000</f>
        <v>0</v>
      </c>
      <c r="DO11" s="40">
        <f>((COUNTIFS(Datos!$S:$S,"V1",Datos!$D:$D,DO3,Datos!$T:$T,$A$11,Datos!$E:$E,"XND"))/DO4)*1000</f>
        <v>0</v>
      </c>
      <c r="DP11" s="40">
        <f>((COUNTIFS(Datos!$S:$S,"V1",Datos!$D:$D,DP3,Datos!$T:$T,$A$11,Datos!$E:$E,"XND"))/DP4)*1000</f>
        <v>0</v>
      </c>
      <c r="DQ11" s="40">
        <f>((COUNTIFS(Datos!$S:$S,"V1",Datos!$D:$D,DQ3,Datos!$T:$T,$A$11,Datos!$E:$E,"XND"))/DQ4)*1000</f>
        <v>0</v>
      </c>
      <c r="DR11" s="40">
        <f>((COUNTIFS(Datos!$S:$S,"V1",Datos!$D:$D,DR3,Datos!$T:$T,$A$11,Datos!$E:$E,"XND"))/DR4)*1000</f>
        <v>0</v>
      </c>
      <c r="DS11" s="40">
        <f>((COUNTIFS(Datos!$S:$S,"V1",Datos!$D:$D,DS3,Datos!$T:$T,$A$11,Datos!$E:$E,"XND"))/DS4)*1000</f>
        <v>0</v>
      </c>
      <c r="DT11" s="40"/>
      <c r="DU11" s="40">
        <f>((COUNTIFS(Datos!$S:$S,"V1",Datos!$D:$D,DU3,Datos!$T:$T,$A$11,Datos!$E:$E,"XND"))/DU4)*1000</f>
        <v>0</v>
      </c>
      <c r="DV11" s="40">
        <f>((COUNTIFS(Datos!$S:$S,"V1",Datos!$D:$D,DV3,Datos!$T:$T,$A$11,Datos!$E:$E,"XND"))/DV4)*1000</f>
        <v>0</v>
      </c>
      <c r="DW11" s="40">
        <f>((COUNTIFS(Datos!$S:$S,"V1",Datos!$D:$D,DW3,Datos!$T:$T,$A$11,Datos!$E:$E,"XND"))/DW4)*1000</f>
        <v>0</v>
      </c>
      <c r="DX11" s="40">
        <f>((COUNTIFS(Datos!$S:$S,"V1",Datos!$D:$D,DX3,Datos!$T:$T,$A$11,Datos!$E:$E,"XND"))/DX4)*1000</f>
        <v>0</v>
      </c>
      <c r="DY11" s="40">
        <f>((COUNTIFS(Datos!$S:$S,"V1",Datos!$D:$D,DY3,Datos!$T:$T,$A$11,Datos!$E:$E,"XND"))/DY4)*1000</f>
        <v>0</v>
      </c>
      <c r="DZ11" s="40">
        <f>((COUNTIFS(Datos!$S:$S,"V1",Datos!$D:$D,DZ3,Datos!$T:$T,$A$11,Datos!$E:$E,"XND"))/DZ4)*1000</f>
        <v>0</v>
      </c>
      <c r="EA11" s="40">
        <f>((COUNTIFS(Datos!$S:$S,"V1",Datos!$D:$D,EA3,Datos!$T:$T,$A$11,Datos!$E:$E,"XND"))/EA4)*1000</f>
        <v>0</v>
      </c>
      <c r="EB11" s="40">
        <f>((COUNTIFS(Datos!$S:$S,"V1",Datos!$D:$D,EB3,Datos!$T:$T,$A$11,Datos!$E:$E,"XND"))/EB4)*1000</f>
        <v>0</v>
      </c>
      <c r="EC11" s="40">
        <f>((COUNTIFS(Datos!$S:$S,"V1",Datos!$D:$D,EC3,Datos!$T:$T,$A$11,Datos!$E:$E,"XND"))/EC4)*1000</f>
        <v>0</v>
      </c>
      <c r="ED11" s="40">
        <f>((COUNTIFS(Datos!$S:$S,"V1",Datos!$D:$D,ED3,Datos!$T:$T,$A$11,Datos!$E:$E,"XND"))/ED4)*1000</f>
        <v>0</v>
      </c>
      <c r="EE11" s="40">
        <f>((COUNTIFS(Datos!$S:$S,"V1",Datos!$D:$D,EE3,Datos!$T:$T,$A$11,Datos!$E:$E,"XND"))/EE4)*1000</f>
        <v>0</v>
      </c>
      <c r="EF11" s="40">
        <f>((COUNTIFS(Datos!$S:$S,"V1",Datos!$D:$D,EF3,Datos!$T:$T,$A$11,Datos!$E:$E,"XND"))/EF4)*1000</f>
        <v>0</v>
      </c>
      <c r="EG11" s="40">
        <f>((COUNTIFS(Datos!$S:$S,"V1",Datos!$D:$D,EG3,Datos!$T:$T,$A$11,Datos!$E:$E,"XND"))/EG4)*1000</f>
        <v>0</v>
      </c>
      <c r="EH11" s="40">
        <f>((COUNTIFS(Datos!$S:$S,"V1",Datos!$D:$D,EH3,Datos!$T:$T,$A$11,Datos!$E:$E,"XND"))/EH4)*1000</f>
        <v>0</v>
      </c>
      <c r="EI11" s="40">
        <f>((COUNTIFS(Datos!$S:$S,"V1",Datos!$D:$D,EI3,Datos!$T:$T,$A$11,Datos!$E:$E,"XND"))/EI4)*1000</f>
        <v>0</v>
      </c>
      <c r="EJ11" s="40">
        <f>((COUNTIFS(Datos!$S:$S,"V1",Datos!$D:$D,EJ3,Datos!$T:$T,$A$11,Datos!$E:$E,"XND"))/EJ4)*1000</f>
        <v>0</v>
      </c>
      <c r="EK11" s="40">
        <f>((COUNTIFS(Datos!$S:$S,"V1",Datos!$D:$D,EK3,Datos!$T:$T,$A$11,Datos!$E:$E,"XND"))/EK4)*1000</f>
        <v>0</v>
      </c>
      <c r="EL11" s="40">
        <f>((COUNTIFS(Datos!$S:$S,"V1",Datos!$D:$D,EL3,Datos!$T:$T,$A$11,Datos!$E:$E,"XND"))/EL4)*1000</f>
        <v>0</v>
      </c>
      <c r="EM11" s="40">
        <f>((COUNTIFS(Datos!$S:$S,"V1",Datos!$D:$D,EM3,Datos!$T:$T,$A$11,Datos!$E:$E,"XND"))/EM4)*1000</f>
        <v>0</v>
      </c>
      <c r="EN11" s="40">
        <f>((COUNTIFS(Datos!$S:$S,"V1",Datos!$D:$D,EN3,Datos!$T:$T,$A$11,Datos!$E:$E,"XND"))/EN4)*1000</f>
        <v>0</v>
      </c>
      <c r="EO11" s="40">
        <f>((COUNTIFS(Datos!$S:$S,"V1",Datos!$D:$D,EO3,Datos!$T:$T,$A$11,Datos!$E:$E,"XND"))/EO4)*1000</f>
        <v>0</v>
      </c>
      <c r="EP11" s="40">
        <f>((COUNTIFS(Datos!$S:$S,"V1",Datos!$D:$D,EP3,Datos!$T:$T,$A$11,Datos!$E:$E,"XND"))/EP4)*1000</f>
        <v>0</v>
      </c>
      <c r="EQ11" s="40">
        <f>((COUNTIFS(Datos!$S:$S,"V1",Datos!$D:$D,EQ3,Datos!$T:$T,$A$11,Datos!$E:$E,"XND"))/EQ4)*1000</f>
        <v>0</v>
      </c>
      <c r="ER11" s="40">
        <f>((COUNTIFS(Datos!$S:$S,"V1",Datos!$D:$D,ER3,Datos!$T:$T,$A$11,Datos!$E:$E,"XND"))/ER4)*1000</f>
        <v>0</v>
      </c>
      <c r="ES11" s="40">
        <f>((COUNTIFS(Datos!$S:$S,"V1",Datos!$D:$D,ES3,Datos!$T:$T,$A$11,Datos!$E:$E,"XND"))/ES4)*1000</f>
        <v>0</v>
      </c>
      <c r="ET11" s="40">
        <f>((COUNTIFS(Datos!$S:$S,"V1",Datos!$D:$D,ET3,Datos!$T:$T,$A$11,Datos!$E:$E,"XND"))/ET4)*1000</f>
        <v>0</v>
      </c>
      <c r="EU11" s="40">
        <f>((COUNTIFS(Datos!$S:$S,"V1",Datos!$D:$D,EU3,Datos!$T:$T,$A$11,Datos!$E:$E,"XND"))/EU4)*1000</f>
        <v>0</v>
      </c>
      <c r="EV11" s="40">
        <f>((COUNTIFS(Datos!$S:$S,"V1",Datos!$D:$D,EV3,Datos!$T:$T,$A$11,Datos!$E:$E,"XND"))/EV4)*1000</f>
        <v>0</v>
      </c>
      <c r="EW11" s="40">
        <f>((COUNTIFS(Datos!$S:$S,"V1",Datos!$D:$D,EW3,Datos!$T:$T,$A$11,Datos!$E:$E,"XND"))/EW4)*1000</f>
        <v>0</v>
      </c>
      <c r="EX11" s="40">
        <f>((COUNTIFS(Datos!$S:$S,"V1",Datos!$D:$D,EX3,Datos!$T:$T,$A$11,Datos!$E:$E,"XND"))/EX4)*1000</f>
        <v>0</v>
      </c>
      <c r="EY11" s="40">
        <f>((COUNTIFS(Datos!$S:$S,"V1",Datos!$D:$D,EY3,Datos!$T:$T,$A$11,Datos!$E:$E,"XND"))/EY4)*1000</f>
        <v>0</v>
      </c>
      <c r="EZ11" s="40">
        <f>((COUNTIFS(Datos!$S:$S,"V1",Datos!$D:$D,EZ3,Datos!$T:$T,$A$11,Datos!$E:$E,"XND"))/EZ4)*1000</f>
        <v>0</v>
      </c>
      <c r="FA11" s="40">
        <f>((COUNTIFS(Datos!$S:$S,"V1",Datos!$D:$D,FA3,Datos!$T:$T,$A$11,Datos!$E:$E,"XND"))/FA4)*1000</f>
        <v>0</v>
      </c>
      <c r="FB11" s="40">
        <f>((COUNTIFS(Datos!$S:$S,"V1",Datos!$D:$D,FB3,Datos!$T:$T,$A$11,Datos!$E:$E,"XND"))/FB4)*1000</f>
        <v>0</v>
      </c>
      <c r="FC11" s="40">
        <f>((COUNTIFS(Datos!$S:$S,"V1",Datos!$D:$D,FC3,Datos!$T:$T,$A$11,Datos!$E:$E,"XND"))/FC4)*1000</f>
        <v>0</v>
      </c>
      <c r="FD11" s="40">
        <f>((COUNTIFS(Datos!$S:$S,"V1",Datos!$D:$D,FD3,Datos!$T:$T,$A$11,Datos!$E:$E,"XND"))/FD4)*1000</f>
        <v>0</v>
      </c>
      <c r="FE11" s="40">
        <f>((COUNTIFS(Datos!$S:$S,"V1",Datos!$D:$D,FE3,Datos!$T:$T,$A$11,Datos!$E:$E,"XND"))/FE4)*1000</f>
        <v>0</v>
      </c>
      <c r="FF11" s="40">
        <f>((COUNTIFS(Datos!$S:$S,"V1",Datos!$D:$D,FF3,Datos!$T:$T,$A$11,Datos!$E:$E,"XND"))/FF4)*1000</f>
        <v>0</v>
      </c>
      <c r="FG11" s="40">
        <f>((COUNTIFS(Datos!$S:$S,"V1",Datos!$D:$D,FG3,Datos!$T:$T,$A$11,Datos!$E:$E,"XND"))/FG4)*1000</f>
        <v>0</v>
      </c>
      <c r="FH11" s="40">
        <f>((COUNTIFS(Datos!$S:$S,"V1",Datos!$D:$D,FH3,Datos!$T:$T,$A$11,Datos!$E:$E,"XND"))/FH4)*1000</f>
        <v>0</v>
      </c>
      <c r="FI11" s="40"/>
      <c r="FJ11" s="40"/>
      <c r="FK11" s="40"/>
      <c r="FL11" s="40">
        <f>((COUNTIFS(Datos!$S:$S,"V1",Datos!$D:$D,FL3,Datos!$T:$T,$A$11,Datos!$E:$E,"XND"))/FL4)*1000</f>
        <v>0</v>
      </c>
      <c r="FM11" s="40">
        <f>((COUNTIFS(Datos!$S:$S,"V1",Datos!$D:$D,FM3,Datos!$T:$T,$A$11,Datos!$E:$E,"XND"))/FM4)*1000</f>
        <v>0</v>
      </c>
      <c r="FN11" s="40">
        <f>((COUNTIFS(Datos!$S:$S,"V1",Datos!$D:$D,FN3,Datos!$T:$T,$A$11,Datos!$E:$E,"XND"))/FN4)*1000</f>
        <v>0</v>
      </c>
      <c r="FO11" s="40">
        <f>((COUNTIFS(Datos!$S:$S,"V1",Datos!$D:$D,FO3,Datos!$T:$T,$A$11,Datos!$E:$E,"XND"))/FO4)*1000</f>
        <v>0</v>
      </c>
      <c r="FP11" s="40">
        <f>((COUNTIFS(Datos!$S:$S,"V1",Datos!$D:$D,FP3,Datos!$T:$T,$A$11,Datos!$E:$E,"XND"))/FP4)*1000</f>
        <v>0</v>
      </c>
      <c r="FQ11" s="40">
        <f>((COUNTIFS(Datos!$S:$S,"V1",Datos!$D:$D,FQ3,Datos!$T:$T,$A$11,Datos!$E:$E,"XND"))/FQ4)*1000</f>
        <v>0</v>
      </c>
      <c r="FR11" s="40">
        <f>((COUNTIFS(Datos!$S:$S,"V1",Datos!$D:$D,FR3,Datos!$T:$T,$A$11,Datos!$E:$E,"XND"))/FR4)*1000</f>
        <v>0</v>
      </c>
      <c r="FS11" s="40">
        <f>((COUNTIFS(Datos!$S:$S,"V1",Datos!$D:$D,FS3,Datos!$T:$T,$A$11,Datos!$E:$E,"XND"))/FS4)*1000</f>
        <v>0</v>
      </c>
      <c r="FT11" s="40">
        <f>((COUNTIFS(Datos!$S:$S,"V1",Datos!$D:$D,FT3,Datos!$T:$T,$A$11,Datos!$E:$E,"XND"))/FT4)*1000</f>
        <v>0</v>
      </c>
      <c r="FU11" s="40">
        <f>((COUNTIFS(Datos!$S:$S,"V1",Datos!$D:$D,FU3,Datos!$T:$T,$A$11,Datos!$E:$E,"XND"))/FU4)*1000</f>
        <v>0</v>
      </c>
      <c r="FV11" s="40">
        <f>((COUNTIFS(Datos!$S:$S,"V1",Datos!$D:$D,FV3,Datos!$T:$T,$A$11,Datos!$E:$E,"XND"))/FV4)*1000</f>
        <v>0</v>
      </c>
      <c r="FW11" s="40">
        <f>((COUNTIFS(Datos!$S:$S,"V1",Datos!$D:$D,FW3,Datos!$T:$T,$A$11,Datos!$E:$E,"XND"))/FW4)*1000</f>
        <v>0</v>
      </c>
    </row>
    <row r="12" spans="1:179" s="12" customFormat="1" ht="16.5" customHeight="1" x14ac:dyDescent="0.25">
      <c r="A12" s="37" t="s">
        <v>30</v>
      </c>
      <c r="B12" s="38">
        <f>0.03*B6</f>
        <v>3.75</v>
      </c>
      <c r="C12" s="37">
        <v>0</v>
      </c>
      <c r="D12" s="37">
        <v>0</v>
      </c>
      <c r="E12" s="37"/>
      <c r="F12" s="45"/>
      <c r="G12" s="37">
        <v>0</v>
      </c>
      <c r="H12" s="37">
        <v>0</v>
      </c>
      <c r="I12" s="37">
        <v>13.157894736842104</v>
      </c>
      <c r="J12" s="37">
        <v>0</v>
      </c>
      <c r="K12" s="37">
        <v>0</v>
      </c>
      <c r="L12" s="37">
        <f>((COUNTIFS(Datos!$S:$S,"V1",Datos!$B:$B,"7",Datos!$T:$T,'FSI XND V1 K%'!A12,Datos!$E:$E,"X52"))/$L$4)*1000</f>
        <v>0</v>
      </c>
      <c r="M12" s="37"/>
      <c r="N12" s="37">
        <f>((COUNTIFS(Datos!$S:$S,"V1",Datos!$B:$B,N$2,Datos!$T:$T,'FSI XND V1 K%'!$A12,Datos!$E:$E,"XND"))/N$4)*1000</f>
        <v>0</v>
      </c>
      <c r="O12" s="37">
        <f>((COUNTIFS(Datos!$S:$S,"V1",Datos!$B:$B,O$2,Datos!$T:$T,'FSI XND V1 K%'!$A12,Datos!$E:$E,"XND"))/O$4)*1000</f>
        <v>0</v>
      </c>
      <c r="P12" s="37">
        <f>((COUNTIFS(Datos!$S:$S,"V1",Datos!$B:$B,P$2,Datos!$T:$T,'FSI XND V1 K%'!$A12,Datos!$E:$E,"XND"))/P$4)*1000</f>
        <v>0</v>
      </c>
      <c r="Q12" s="37">
        <f>((COUNTIFS(Datos!$S:$S,"V1",Datos!$B:$B,Q$2,Datos!$T:$T,'FSI XND V1 K%'!$A12,Datos!$E:$E,"XND"))/Q$4)*1000</f>
        <v>0</v>
      </c>
      <c r="R12" s="37">
        <f>((COUNTIFS(Datos!$S:$S,"V1",Datos!$B:$B,R$2,Datos!$T:$T,'FSI XND V1 K%'!$A12,Datos!$E:$E,"XND"))/R$4)*1000</f>
        <v>0</v>
      </c>
      <c r="S12" s="37">
        <f>((COUNTIFS(Datos!$S:$S,"V1",Datos!$B:$B,S$2,Datos!$T:$T,'FSI XND V1 K%'!$A12,Datos!$E:$E,"XND"))/S$4)*1000</f>
        <v>0</v>
      </c>
      <c r="T12" s="37">
        <f>((COUNTIFS(Datos!$S:$S,"V1",Datos!$B:$B,T$2,Datos!$T:$T,'FSI XND V1 K%'!$A12,Datos!$E:$E,"XND"))/T$4)*1000</f>
        <v>0</v>
      </c>
      <c r="U12" s="37">
        <f>((COUNTIFS(Datos!$S:$S,"V1",Datos!$B:$B,U$2,Datos!$T:$T,'FSI XND V1 K%'!$A12,Datos!$E:$E,"XND"))/U$4)*1000</f>
        <v>0</v>
      </c>
      <c r="V12" s="37">
        <f>((COUNTIFS(Datos!$S:$S,"V1",Datos!$B:$B,V$2,Datos!$T:$T,'FSI XND V1 K%'!$A12,Datos!$E:$E,"XND"))/V$4)*1000</f>
        <v>0</v>
      </c>
      <c r="W12" s="40"/>
      <c r="X12" s="40"/>
      <c r="Y12" s="40"/>
      <c r="Z12" s="40"/>
      <c r="AA12" s="40"/>
      <c r="AB12" s="40"/>
      <c r="AC12" s="40"/>
      <c r="AD12" s="40">
        <f>((COUNTIFS(Datos!$S:$S,"V1",Datos!$C:$C,$AD$3,Datos!$T:$T,A12,Datos!$E:$E,"XND"))/$AD$4)*1000</f>
        <v>0</v>
      </c>
      <c r="AE12" s="40"/>
      <c r="AF12" s="40">
        <f>((COUNTIFS(Datos!$S:$S,"V1",Datos!$C:$C,$AD$3,Datos!$T:$T,C12,Datos!$E:$E,"XND"))/$AD$4)*1000</f>
        <v>0</v>
      </c>
      <c r="AG12" s="40"/>
      <c r="AH12" s="40">
        <f>((COUNTIFS(Datos!$S:$S,"V1",Datos!$C:$C,$AH$3,Datos!$T:$T,A12,Datos!$E:$E,"XND"))/$AH$4)*1000</f>
        <v>0</v>
      </c>
      <c r="AI12" s="40">
        <f>((COUNTIFS(Datos!$S:$S,"V1",Datos!$C:$C,$AI$3,Datos!$T:$T,A12,Datos!$E:$E,"XND"))/$AI$4)*1000</f>
        <v>0</v>
      </c>
      <c r="AJ12" s="40">
        <f>((COUNTIFS(Datos!$S:$S,"V1",Datos!$C:$C,$AJ$3,Datos!$T:$T,A12,Datos!$E:$E,"XND"))/$AJ$4)*1000</f>
        <v>0</v>
      </c>
      <c r="AK12" s="40" t="e">
        <f>((COUNTIFS(Datos!$S:$S,"V1",Datos!$C:$C,$AK$3,Datos!$T:$T,A12,Datos!$E:$E,"XND"))/$AK$4)*1000</f>
        <v>#DIV/0!</v>
      </c>
      <c r="AL12" s="40">
        <f>((COUNTIFS(Datos!$S:$S,"V1",Datos!$C:$C,$AL$3,Datos!$T:$T,A12,Datos!$E:$E,"XND"))/$AL$4)*1000</f>
        <v>0</v>
      </c>
      <c r="AM12" s="40">
        <f>((COUNTIFS(Datos!$S:$S,"V1",Datos!$C:$C,$AM$3,Datos!$T:$T,A12,Datos!$E:$E,"XND"))/$AM$4)*1000</f>
        <v>0</v>
      </c>
      <c r="AN12" s="40">
        <f>((COUNTIFS(Datos!$S:$S,"V1",Datos!$C:$C,$AN$3,Datos!$T:$T,A12,Datos!$E:$E,"XND"))/$AN$4)*1000</f>
        <v>0</v>
      </c>
      <c r="AO12" s="40">
        <f>((COUNTIFS(Datos!$S:$S,"V1",Datos!$C:$C,$AO$3,Datos!$T:$T,A12,Datos!$E:$E,"XND"))/$AO$4)*1000</f>
        <v>0</v>
      </c>
      <c r="AP12" s="40">
        <f>((COUNTIFS(Datos!$S:$S,"V1",Datos!$C:$C,$AP$3,Datos!$T:$T,A12,Datos!$E:$E,"XND"))/$AP$4)*1000</f>
        <v>0</v>
      </c>
      <c r="AQ12" s="40">
        <f>((COUNTIFS(Datos!$S:$S,"V1",Datos!$C:$C,$AQ$3,Datos!$T:$T,A12,Datos!$E:$E,"XND"))/$AQ$4)*1000</f>
        <v>0</v>
      </c>
      <c r="AR12" s="40">
        <f>((COUNTIFS(Datos!$S:$S,"V1",Datos!$C:$C,$AR$3,Datos!$T:$T,A12,Datos!$E:$E,"XND"))/$AR$4)*1000</f>
        <v>0</v>
      </c>
      <c r="AS12" s="40"/>
      <c r="AT12" s="40"/>
      <c r="AU12" s="40"/>
      <c r="AV12" s="40"/>
      <c r="AW12" s="40">
        <f>((COUNTIFS(Datos!$S:$S,"V1",Datos!$C:$C,$AW$3,Datos!$T:$T,A12,Datos!$E:$E,"XND"))/$AW$4)*1000</f>
        <v>0</v>
      </c>
      <c r="AX12" s="40"/>
      <c r="AY12" s="40"/>
      <c r="AZ12" s="40"/>
      <c r="BA12" s="40">
        <f>((COUNTIFS(Datos!$S:$S,"V1",Datos!$C:$C,$BA$3,Datos!$T:$T,A12,Datos!$E:$E,"XND"))/$BA$4)*1000</f>
        <v>0</v>
      </c>
      <c r="BB12" s="40">
        <f>((COUNTIFS(Datos!$S:$S,"V1",Datos!$C:$C,$BB$3,Datos!$T:$T,A12,Datos!$E:$E,"XND"))/$BB$4)*1000</f>
        <v>0</v>
      </c>
      <c r="BC12" s="40">
        <f>((COUNTIFS(Datos!$S:$S,"V1",Datos!$C:$C,$BC$3,Datos!$T:$T,A12,Datos!$E:$E,"XND"))/$BC$4)*1000</f>
        <v>0</v>
      </c>
      <c r="BD12" s="40">
        <f>((COUNTIFS(Datos!$S:$S,"V1",Datos!$C:$C,$BD$3,Datos!$T:$T,A12,Datos!$E:$E,"XND"))/$BD$4)*1000</f>
        <v>0</v>
      </c>
      <c r="BE12" s="40">
        <f>((COUNTIFS(Datos!$S:$S,"V1",Datos!$C:$C,$BE$3,Datos!$T:$T,A12,Datos!$E:$E,"XND"))/$BE$4)*1000</f>
        <v>0</v>
      </c>
      <c r="BF12" s="40">
        <f>((COUNTIFS(Datos!$S:$S,"V1",Datos!$C:$C,BF$3,Datos!$T:$T,$A12,Datos!$E:$E,"XND"))/BF$4)*1000</f>
        <v>0</v>
      </c>
      <c r="BG12" s="40">
        <f>((COUNTIFS(Datos!$S:$S,"V1",Datos!$C:$C,BG$3,Datos!$T:$T,$A12,Datos!$E:$E,"XND"))/BG$4)*1000</f>
        <v>0</v>
      </c>
      <c r="BH12" s="40">
        <f>((COUNTIFS(Datos!$S:$S,"V1",Datos!$C:$C,BH$3,Datos!$T:$T,$A12,Datos!$E:$E,"XND"))/BH$4)*1000</f>
        <v>0</v>
      </c>
      <c r="BI12" s="40">
        <f>((COUNTIFS(Datos!$S:$S,"V1",Datos!$C:$C,BI$3,Datos!$T:$T,$A12,Datos!$E:$E,"XND"))/BI$4)*1000</f>
        <v>0</v>
      </c>
      <c r="BJ12" s="40">
        <f>((COUNTIFS(Datos!$S:$S,"V1",Datos!$C:$C,BJ$3,Datos!$T:$T,$A12,Datos!$E:$E,"XND"))/BJ$4)*1000</f>
        <v>0</v>
      </c>
      <c r="BK12" s="40">
        <f>((COUNTIFS(Datos!$S:$S,"V1",Datos!$C:$C,BK$3,Datos!$T:$T,$A12,Datos!$E:$E,"XND"))/BK$4)*1000</f>
        <v>0</v>
      </c>
      <c r="BL12" s="40">
        <f>((COUNTIFS(Datos!$S:$S,"V1",Datos!$C:$C,BL$3,Datos!$T:$T,$A12,Datos!$E:$E,"XND"))/BL$4)*1000</f>
        <v>0</v>
      </c>
      <c r="BM12" s="40">
        <f>((COUNTIFS(Datos!$S:$S,"V1",Datos!$C:$C,BM$3,Datos!$T:$T,$A12,Datos!$E:$E,"XND"))/BM$4)*1000</f>
        <v>0</v>
      </c>
      <c r="BN12" s="40">
        <f>((COUNTIFS(Datos!$S:$S,"V1",Datos!$C:$C,BN$3,Datos!$T:$T,$A12,Datos!$E:$E,"XND"))/BN$4)*1000</f>
        <v>0</v>
      </c>
      <c r="BO12" s="40">
        <f>((COUNTIFS(Datos!$S:$S,"V1",Datos!$C:$C,BO$3,Datos!$T:$T,$A12,Datos!$E:$E,"XND"))/BO$4)*1000</f>
        <v>0</v>
      </c>
      <c r="BP12" s="40"/>
      <c r="BQ12" s="41"/>
      <c r="BR12" s="40">
        <f>((COUNTIFS(Datos!$S:$S,"V1",Datos!$D:$D,BR3,Datos!$T:$T,$A$12,Datos!$E:$E,"XND"))/BR4)*1000</f>
        <v>0</v>
      </c>
      <c r="BS12" s="40">
        <f>((COUNTIFS(Datos!$S:$S,"V1",Datos!$D:$D,BS3,Datos!$T:$T,$A$12,Datos!$E:$E,"XND"))/BS4)*1000</f>
        <v>0</v>
      </c>
      <c r="BT12" s="40">
        <f>((COUNTIFS(Datos!$S:$S,"V1",Datos!$D:$D,BT3,Datos!$T:$T,$A$12,Datos!$E:$E,"XND"))/BT4)*1000</f>
        <v>0</v>
      </c>
      <c r="BU12" s="40">
        <f>((COUNTIFS(Datos!$S:$S,"V1",Datos!$D:$D,BU3,Datos!$T:$T,$A$12,Datos!$E:$E,"XND"))/BU4)*1000</f>
        <v>0</v>
      </c>
      <c r="BV12" s="40"/>
      <c r="BW12" s="40">
        <f>((COUNTIFS(Datos!$S:$S,"V1",Datos!$D:$D,BW3,Datos!$T:$T,$A$12,Datos!$E:$E,"XND"))/BW4)*1000</f>
        <v>0</v>
      </c>
      <c r="BX12" s="40">
        <f>((COUNTIFS(Datos!$S:$S,"V1",Datos!$D:$D,BX3,Datos!$T:$T,$A$12,Datos!$E:$E,"XND"))/BX4)*1000</f>
        <v>0</v>
      </c>
      <c r="BY12" s="40">
        <f>((COUNTIFS(Datos!$S:$S,"V1",Datos!$D:$D,BY3,Datos!$T:$T,$A$12,Datos!$E:$E,"XND"))/BY4)*1000</f>
        <v>0</v>
      </c>
      <c r="BZ12" s="40">
        <f>((COUNTIFS(Datos!$S:$S,"V1",Datos!$D:$D,BZ3,Datos!$T:$T,$A$12,Datos!$E:$E,"XND"))/BZ4)*1000</f>
        <v>0</v>
      </c>
      <c r="CA12" s="40">
        <f>((COUNTIFS(Datos!$S:$S,"V1",Datos!$D:$D,CA3,Datos!$T:$T,$A$12,Datos!$E:$E,"XND"))/CA4)*1000</f>
        <v>0</v>
      </c>
      <c r="CB12" s="40">
        <f>((COUNTIFS(Datos!$S:$S,"V1",Datos!$D:$D,CB3,Datos!$T:$T,$A$12,Datos!$E:$E,"XND"))/CB4)*1000</f>
        <v>0</v>
      </c>
      <c r="CC12" s="40">
        <f>((COUNTIFS(Datos!$S:$S,"V1",Datos!$D:$D,CC3,Datos!$T:$T,$A$12,Datos!$E:$E,"XND"))/CC4)*1000</f>
        <v>0</v>
      </c>
      <c r="CD12" s="40">
        <f>((COUNTIFS(Datos!$S:$S,"V1",Datos!$D:$D,CD3,Datos!$T:$T,$A$12,Datos!$E:$E,"XND"))/CD4)*1000</f>
        <v>0</v>
      </c>
      <c r="CE12" s="40">
        <f>((COUNTIFS(Datos!$S:$S,"V1",Datos!$D:$D,CE3,Datos!$T:$T,$A$12,Datos!$E:$E,"XND"))/CE4)*1000</f>
        <v>0</v>
      </c>
      <c r="CF12" s="40">
        <f>((COUNTIFS(Datos!$S:$S,"V1",Datos!$D:$D,CF3,Datos!$T:$T,$A$12,Datos!$E:$E,"XND"))/CF4)*1000</f>
        <v>0</v>
      </c>
      <c r="CG12" s="40">
        <f>((COUNTIFS(Datos!$S:$S,"V1",Datos!$D:$D,CG3,Datos!$T:$T,$A$12,Datos!$E:$E,"XND"))/CG4)*1000</f>
        <v>0</v>
      </c>
      <c r="CH12" s="40">
        <f>((COUNTIFS(Datos!$S:$S,"V1",Datos!$D:$D,CH3,Datos!$T:$T,$A$12,Datos!$E:$E,"XND"))/CH4)*1000</f>
        <v>0</v>
      </c>
      <c r="CI12" s="40">
        <f>((COUNTIFS(Datos!$S:$S,"V1",Datos!$D:$D,CI3,Datos!$T:$T,$A$12,Datos!$E:$E,"XND"))/CI4)*1000</f>
        <v>0</v>
      </c>
      <c r="CJ12" s="40"/>
      <c r="CK12" s="40"/>
      <c r="CL12" s="40" t="e">
        <f>((COUNTIFS(Datos!$S:$S,"V1",Datos!$D:$D,CL3,Datos!$T:$T,$A$12,Datos!$E:$E,"XND"))/CL4)*1000</f>
        <v>#DIV/0!</v>
      </c>
      <c r="CM12" s="40" t="e">
        <f>((COUNTIFS(Datos!$S:$S,"V1",Datos!$D:$D,CM3,Datos!$T:$T,$A$12,Datos!$E:$E,"XND"))/CM4)*1000</f>
        <v>#DIV/0!</v>
      </c>
      <c r="CN12" s="40">
        <f>((COUNTIFS(Datos!$S:$S,"V1",Datos!$D:$D,CN3,Datos!$T:$T,$A$12,Datos!$E:$E,"XND"))/CN4)*1000</f>
        <v>0</v>
      </c>
      <c r="CO12" s="40">
        <f>((COUNTIFS(Datos!$S:$S,"V1",Datos!$D:$D,CO3,Datos!$T:$T,$A$12,Datos!$E:$E,"XND"))/CO4)*1000</f>
        <v>0</v>
      </c>
      <c r="CP12" s="40">
        <f>((COUNTIFS(Datos!$S:$S,"V1",Datos!$D:$D,CP3,Datos!$T:$T,$A$12,Datos!$E:$E,"XND"))/CP4)*1000</f>
        <v>0</v>
      </c>
      <c r="CQ12" s="40">
        <f>((COUNTIFS(Datos!$S:$S,"V1",Datos!$D:$D,CQ3,Datos!$T:$T,$A$12,Datos!$E:$E,"XND"))/CQ4)*1000</f>
        <v>0</v>
      </c>
      <c r="CR12" s="40">
        <f>((COUNTIFS(Datos!$S:$S,"V1",Datos!$D:$D,CR3,Datos!$T:$T,$A$12,Datos!$E:$E,"XND"))/CR4)*1000</f>
        <v>0</v>
      </c>
      <c r="CS12" s="40">
        <f>((COUNTIFS(Datos!$S:$S,"V1",Datos!$D:$D,CS3,Datos!$T:$T,$A$12,Datos!$E:$E,"XND"))/CS4)*1000</f>
        <v>0</v>
      </c>
      <c r="CT12" s="40"/>
      <c r="CU12" s="40"/>
      <c r="CV12" s="40">
        <f>((COUNTIFS(Datos!$S:$S,"V1",Datos!$D:$D,CV3,Datos!$T:$T,$A$12,Datos!$E:$E,"XND"))/CV4)*1000</f>
        <v>0</v>
      </c>
      <c r="CW12" s="40">
        <f>((COUNTIFS(Datos!$S:$S,"V1",Datos!$D:$D,CW3,Datos!$T:$T,$A$12,Datos!$E:$E,"XND"))/CW4)*1000</f>
        <v>0</v>
      </c>
      <c r="CX12" s="40">
        <f>((COUNTIFS(Datos!$S:$S,"V1",Datos!$D:$D,CX3,Datos!$T:$T,$A$12,Datos!$E:$E,"XND"))/CX4)*1000</f>
        <v>0</v>
      </c>
      <c r="CY12" s="40">
        <f>((COUNTIFS(Datos!$S:$S,"V1",Datos!$D:$D,CY3,Datos!$T:$T,$A$12,Datos!$E:$E,"XND"))/CY4)*1000</f>
        <v>0</v>
      </c>
      <c r="CZ12" s="40">
        <f>((COUNTIFS(Datos!$S:$S,"V1",Datos!$D:$D,CZ3,Datos!$T:$T,$A$12,Datos!$E:$E,"XND"))/CZ4)*1000</f>
        <v>0</v>
      </c>
      <c r="DA12" s="40">
        <f>((COUNTIFS(Datos!$S:$S,"V1",Datos!$D:$D,DA3,Datos!$T:$T,$A$12,Datos!$E:$E,"XND"))/DA4)*1000</f>
        <v>0</v>
      </c>
      <c r="DB12" s="40"/>
      <c r="DC12" s="40"/>
      <c r="DD12" s="40"/>
      <c r="DE12" s="40"/>
      <c r="DF12" s="40">
        <f>((COUNTIFS(Datos!$S:$S,"V1",Datos!$D:$D,DF3,Datos!$T:$T,$A$12,Datos!$E:$E,"XND"))/DF4)*1000</f>
        <v>0</v>
      </c>
      <c r="DG12" s="40">
        <f>((COUNTIFS(Datos!$S:$S,"V1",Datos!$D:$D,DG3,Datos!$T:$T,$A$12,Datos!$E:$E,"XND"))/DG4)*1000</f>
        <v>0</v>
      </c>
      <c r="DH12" s="40">
        <f>((COUNTIFS(Datos!$S:$S,"V1",Datos!$D:$D,DH3,Datos!$T:$T,$A$12,Datos!$E:$E,"XND"))/DH4)*1000</f>
        <v>0</v>
      </c>
      <c r="DI12" s="40">
        <f>((COUNTIFS(Datos!$S:$S,"V1",Datos!$D:$D,DI3,Datos!$T:$T,$A$12,Datos!$E:$E,"XND"))/DI4)*1000</f>
        <v>0</v>
      </c>
      <c r="DJ12" s="40">
        <f>((COUNTIFS(Datos!$S:$S,"V1",Datos!$D:$D,DJ3,Datos!$T:$T,$A$12,Datos!$E:$E,"XND"))/DJ4)*1000</f>
        <v>0</v>
      </c>
      <c r="DK12" s="40">
        <f>((COUNTIFS(Datos!$S:$S,"V1",Datos!$D:$D,DK3,Datos!$T:$T,$A$12,Datos!$E:$E,"XND"))/DK4)*1000</f>
        <v>0</v>
      </c>
      <c r="DL12" s="40">
        <f>((COUNTIFS(Datos!$S:$S,"V1",Datos!$D:$D,DL3,Datos!$T:$T,$A$12,Datos!$E:$E,"XND"))/DL4)*1000</f>
        <v>0</v>
      </c>
      <c r="DM12" s="40">
        <f>((COUNTIFS(Datos!$S:$S,"V1",Datos!$D:$D,DM3,Datos!$T:$T,$A$12,Datos!$E:$E,"XND"))/DM4)*1000</f>
        <v>0</v>
      </c>
      <c r="DN12" s="40">
        <f>((COUNTIFS(Datos!$S:$S,"V1",Datos!$D:$D,DN3,Datos!$T:$T,$A$12,Datos!$E:$E,"XND"))/DN4)*1000</f>
        <v>0</v>
      </c>
      <c r="DO12" s="40">
        <f>((COUNTIFS(Datos!$S:$S,"V1",Datos!$D:$D,DO3,Datos!$T:$T,$A$12,Datos!$E:$E,"XND"))/DO4)*1000</f>
        <v>0</v>
      </c>
      <c r="DP12" s="40">
        <f>((COUNTIFS(Datos!$S:$S,"V1",Datos!$D:$D,DP3,Datos!$T:$T,$A$12,Datos!$E:$E,"XND"))/DP4)*1000</f>
        <v>0</v>
      </c>
      <c r="DQ12" s="40">
        <f>((COUNTIFS(Datos!$S:$S,"V1",Datos!$D:$D,DQ3,Datos!$T:$T,$A$12,Datos!$E:$E,"XND"))/DQ4)*1000</f>
        <v>0</v>
      </c>
      <c r="DR12" s="40">
        <f>((COUNTIFS(Datos!$S:$S,"V1",Datos!$D:$D,DR3,Datos!$T:$T,$A$12,Datos!$E:$E,"XND"))/DR4)*1000</f>
        <v>0</v>
      </c>
      <c r="DS12" s="40">
        <f>((COUNTIFS(Datos!$S:$S,"V1",Datos!$D:$D,DS3,Datos!$T:$T,$A$12,Datos!$E:$E,"XND"))/DS4)*1000</f>
        <v>0</v>
      </c>
      <c r="DT12" s="40"/>
      <c r="DU12" s="40">
        <f>((COUNTIFS(Datos!$S:$S,"V1",Datos!$D:$D,DU3,Datos!$T:$T,$A$12,Datos!$E:$E,"XND"))/DU4)*1000</f>
        <v>0</v>
      </c>
      <c r="DV12" s="40">
        <f>((COUNTIFS(Datos!$S:$S,"V1",Datos!$D:$D,DV3,Datos!$T:$T,$A$12,Datos!$E:$E,"XND"))/DV4)*1000</f>
        <v>0</v>
      </c>
      <c r="DW12" s="40">
        <f>((COUNTIFS(Datos!$S:$S,"V1",Datos!$D:$D,DW3,Datos!$T:$T,$A$12,Datos!$E:$E,"XND"))/DW4)*1000</f>
        <v>0</v>
      </c>
      <c r="DX12" s="40">
        <f>((COUNTIFS(Datos!$S:$S,"V1",Datos!$D:$D,DX3,Datos!$T:$T,$A$12,Datos!$E:$E,"XND"))/DX4)*1000</f>
        <v>0</v>
      </c>
      <c r="DY12" s="40">
        <f>((COUNTIFS(Datos!$S:$S,"V1",Datos!$D:$D,DY3,Datos!$T:$T,$A$12,Datos!$E:$E,"XND"))/DY4)*1000</f>
        <v>0</v>
      </c>
      <c r="DZ12" s="40">
        <f>((COUNTIFS(Datos!$S:$S,"V1",Datos!$D:$D,DZ3,Datos!$T:$T,$A$12,Datos!$E:$E,"XND"))/DZ4)*1000</f>
        <v>0</v>
      </c>
      <c r="EA12" s="40">
        <f>((COUNTIFS(Datos!$S:$S,"V1",Datos!$D:$D,EA3,Datos!$T:$T,$A$12,Datos!$E:$E,"XND"))/EA4)*1000</f>
        <v>0</v>
      </c>
      <c r="EB12" s="40">
        <f>((COUNTIFS(Datos!$S:$S,"V1",Datos!$D:$D,EB3,Datos!$T:$T,$A$12,Datos!$E:$E,"XND"))/EB4)*1000</f>
        <v>0</v>
      </c>
      <c r="EC12" s="40">
        <f>((COUNTIFS(Datos!$S:$S,"V1",Datos!$D:$D,EC3,Datos!$T:$T,$A$12,Datos!$E:$E,"XND"))/EC4)*1000</f>
        <v>0</v>
      </c>
      <c r="ED12" s="40">
        <f>((COUNTIFS(Datos!$S:$S,"V1",Datos!$D:$D,ED3,Datos!$T:$T,$A$12,Datos!$E:$E,"XND"))/ED4)*1000</f>
        <v>0</v>
      </c>
      <c r="EE12" s="40">
        <f>((COUNTIFS(Datos!$S:$S,"V1",Datos!$D:$D,EE3,Datos!$T:$T,$A$12,Datos!$E:$E,"XND"))/EE4)*1000</f>
        <v>0</v>
      </c>
      <c r="EF12" s="40">
        <f>((COUNTIFS(Datos!$S:$S,"V1",Datos!$D:$D,EF3,Datos!$T:$T,$A$12,Datos!$E:$E,"XND"))/EF4)*1000</f>
        <v>0</v>
      </c>
      <c r="EG12" s="40">
        <f>((COUNTIFS(Datos!$S:$S,"V1",Datos!$D:$D,EG3,Datos!$T:$T,$A$12,Datos!$E:$E,"XND"))/EG4)*1000</f>
        <v>0</v>
      </c>
      <c r="EH12" s="40">
        <f>((COUNTIFS(Datos!$S:$S,"V1",Datos!$D:$D,EH3,Datos!$T:$T,$A$12,Datos!$E:$E,"XND"))/EH4)*1000</f>
        <v>0</v>
      </c>
      <c r="EI12" s="40">
        <f>((COUNTIFS(Datos!$S:$S,"V1",Datos!$D:$D,EI3,Datos!$T:$T,$A$12,Datos!$E:$E,"XND"))/EI4)*1000</f>
        <v>0</v>
      </c>
      <c r="EJ12" s="40">
        <f>((COUNTIFS(Datos!$S:$S,"V1",Datos!$D:$D,EJ3,Datos!$T:$T,$A$12,Datos!$E:$E,"XND"))/EJ4)*1000</f>
        <v>0</v>
      </c>
      <c r="EK12" s="40">
        <f>((COUNTIFS(Datos!$S:$S,"V1",Datos!$D:$D,EK3,Datos!$T:$T,$A$12,Datos!$E:$E,"XND"))/EK4)*1000</f>
        <v>0</v>
      </c>
      <c r="EL12" s="40">
        <f>((COUNTIFS(Datos!$S:$S,"V1",Datos!$D:$D,EL3,Datos!$T:$T,$A$12,Datos!$E:$E,"XND"))/EL4)*1000</f>
        <v>0</v>
      </c>
      <c r="EM12" s="40">
        <f>((COUNTIFS(Datos!$S:$S,"V1",Datos!$D:$D,EM3,Datos!$T:$T,$A$12,Datos!$E:$E,"XND"))/EM4)*1000</f>
        <v>0</v>
      </c>
      <c r="EN12" s="40">
        <f>((COUNTIFS(Datos!$S:$S,"V1",Datos!$D:$D,EN3,Datos!$T:$T,$A$12,Datos!$E:$E,"XND"))/EN4)*1000</f>
        <v>0</v>
      </c>
      <c r="EO12" s="40">
        <f>((COUNTIFS(Datos!$S:$S,"V1",Datos!$D:$D,EO3,Datos!$T:$T,$A$12,Datos!$E:$E,"XND"))/EO4)*1000</f>
        <v>0</v>
      </c>
      <c r="EP12" s="40">
        <f>((COUNTIFS(Datos!$S:$S,"V1",Datos!$D:$D,EP3,Datos!$T:$T,$A$12,Datos!$E:$E,"XND"))/EP4)*1000</f>
        <v>0</v>
      </c>
      <c r="EQ12" s="40">
        <f>((COUNTIFS(Datos!$S:$S,"V1",Datos!$D:$D,EQ3,Datos!$T:$T,$A$12,Datos!$E:$E,"XND"))/EQ4)*1000</f>
        <v>0</v>
      </c>
      <c r="ER12" s="40">
        <f>((COUNTIFS(Datos!$S:$S,"V1",Datos!$D:$D,ER3,Datos!$T:$T,$A$12,Datos!$E:$E,"XND"))/ER4)*1000</f>
        <v>0</v>
      </c>
      <c r="ES12" s="40">
        <f>((COUNTIFS(Datos!$S:$S,"V1",Datos!$D:$D,ES3,Datos!$T:$T,$A$12,Datos!$E:$E,"XND"))/ES4)*1000</f>
        <v>0</v>
      </c>
      <c r="ET12" s="40">
        <f>((COUNTIFS(Datos!$S:$S,"V1",Datos!$D:$D,ET3,Datos!$T:$T,$A$12,Datos!$E:$E,"XND"))/ET4)*1000</f>
        <v>0</v>
      </c>
      <c r="EU12" s="40">
        <f>((COUNTIFS(Datos!$S:$S,"V1",Datos!$D:$D,EU3,Datos!$T:$T,$A$12,Datos!$E:$E,"XND"))/EU4)*1000</f>
        <v>0</v>
      </c>
      <c r="EV12" s="40">
        <f>((COUNTIFS(Datos!$S:$S,"V1",Datos!$D:$D,EV3,Datos!$T:$T,$A$12,Datos!$E:$E,"XND"))/EV4)*1000</f>
        <v>0</v>
      </c>
      <c r="EW12" s="40">
        <f>((COUNTIFS(Datos!$S:$S,"V1",Datos!$D:$D,EW3,Datos!$T:$T,$A$12,Datos!$E:$E,"XND"))/EW4)*1000</f>
        <v>0</v>
      </c>
      <c r="EX12" s="40">
        <f>((COUNTIFS(Datos!$S:$S,"V1",Datos!$D:$D,EX3,Datos!$T:$T,$A$12,Datos!$E:$E,"XND"))/EX4)*1000</f>
        <v>0</v>
      </c>
      <c r="EY12" s="40">
        <f>((COUNTIFS(Datos!$S:$S,"V1",Datos!$D:$D,EY3,Datos!$T:$T,$A$12,Datos!$E:$E,"XND"))/EY4)*1000</f>
        <v>0</v>
      </c>
      <c r="EZ12" s="40">
        <f>((COUNTIFS(Datos!$S:$S,"V1",Datos!$D:$D,EZ3,Datos!$T:$T,$A$12,Datos!$E:$E,"XND"))/EZ4)*1000</f>
        <v>0</v>
      </c>
      <c r="FA12" s="40">
        <f>((COUNTIFS(Datos!$S:$S,"V1",Datos!$D:$D,FA3,Datos!$T:$T,$A$12,Datos!$E:$E,"XND"))/FA4)*1000</f>
        <v>0</v>
      </c>
      <c r="FB12" s="40">
        <f>((COUNTIFS(Datos!$S:$S,"V1",Datos!$D:$D,FB3,Datos!$T:$T,$A$12,Datos!$E:$E,"XND"))/FB4)*1000</f>
        <v>0</v>
      </c>
      <c r="FC12" s="40">
        <f>((COUNTIFS(Datos!$S:$S,"V1",Datos!$D:$D,FC3,Datos!$T:$T,$A$12,Datos!$E:$E,"XND"))/FC4)*1000</f>
        <v>0</v>
      </c>
      <c r="FD12" s="40">
        <f>((COUNTIFS(Datos!$S:$S,"V1",Datos!$D:$D,FD3,Datos!$T:$T,$A$12,Datos!$E:$E,"XND"))/FD4)*1000</f>
        <v>0</v>
      </c>
      <c r="FE12" s="40">
        <f>((COUNTIFS(Datos!$S:$S,"V1",Datos!$D:$D,FE3,Datos!$T:$T,$A$12,Datos!$E:$E,"XND"))/FE4)*1000</f>
        <v>0</v>
      </c>
      <c r="FF12" s="40">
        <f>((COUNTIFS(Datos!$S:$S,"V1",Datos!$D:$D,FF3,Datos!$T:$T,$A$12,Datos!$E:$E,"XND"))/FF4)*1000</f>
        <v>0</v>
      </c>
      <c r="FG12" s="40">
        <f>((COUNTIFS(Datos!$S:$S,"V1",Datos!$D:$D,FG3,Datos!$T:$T,$A$12,Datos!$E:$E,"XND"))/FG4)*1000</f>
        <v>0</v>
      </c>
      <c r="FH12" s="40">
        <f>((COUNTIFS(Datos!$S:$S,"V1",Datos!$D:$D,FH3,Datos!$T:$T,$A$12,Datos!$E:$E,"XND"))/FH4)*1000</f>
        <v>0</v>
      </c>
      <c r="FI12" s="40"/>
      <c r="FJ12" s="40"/>
      <c r="FK12" s="40"/>
      <c r="FL12" s="40">
        <f>((COUNTIFS(Datos!$S:$S,"V1",Datos!$D:$D,FL3,Datos!$T:$T,$A$12,Datos!$E:$E,"XND"))/FL4)*1000</f>
        <v>0</v>
      </c>
      <c r="FM12" s="40">
        <f>((COUNTIFS(Datos!$S:$S,"V1",Datos!$D:$D,FM3,Datos!$T:$T,$A$12,Datos!$E:$E,"XND"))/FM4)*1000</f>
        <v>0</v>
      </c>
      <c r="FN12" s="40">
        <f>((COUNTIFS(Datos!$S:$S,"V1",Datos!$D:$D,FN3,Datos!$T:$T,$A$12,Datos!$E:$E,"XND"))/FN4)*1000</f>
        <v>0</v>
      </c>
      <c r="FO12" s="40">
        <f>((COUNTIFS(Datos!$S:$S,"V1",Datos!$D:$D,FO3,Datos!$T:$T,$A$12,Datos!$E:$E,"XND"))/FO4)*1000</f>
        <v>0</v>
      </c>
      <c r="FP12" s="40">
        <f>((COUNTIFS(Datos!$S:$S,"V1",Datos!$D:$D,FP3,Datos!$T:$T,$A$12,Datos!$E:$E,"XND"))/FP4)*1000</f>
        <v>0</v>
      </c>
      <c r="FQ12" s="40">
        <f>((COUNTIFS(Datos!$S:$S,"V1",Datos!$D:$D,FQ3,Datos!$T:$T,$A$12,Datos!$E:$E,"XND"))/FQ4)*1000</f>
        <v>0</v>
      </c>
      <c r="FR12" s="40">
        <f>((COUNTIFS(Datos!$S:$S,"V1",Datos!$D:$D,FR3,Datos!$T:$T,$A$12,Datos!$E:$E,"XND"))/FR4)*1000</f>
        <v>0</v>
      </c>
      <c r="FS12" s="40">
        <f>((COUNTIFS(Datos!$S:$S,"V1",Datos!$D:$D,FS3,Datos!$T:$T,$A$12,Datos!$E:$E,"XND"))/FS4)*1000</f>
        <v>0</v>
      </c>
      <c r="FT12" s="40">
        <f>((COUNTIFS(Datos!$S:$S,"V1",Datos!$D:$D,FT3,Datos!$T:$T,$A$12,Datos!$E:$E,"XND"))/FT4)*1000</f>
        <v>0</v>
      </c>
      <c r="FU12" s="40">
        <f>((COUNTIFS(Datos!$S:$S,"V1",Datos!$D:$D,FU3,Datos!$T:$T,$A$12,Datos!$E:$E,"XND"))/FU4)*1000</f>
        <v>0</v>
      </c>
      <c r="FV12" s="40">
        <f>((COUNTIFS(Datos!$S:$S,"V1",Datos!$D:$D,FV3,Datos!$T:$T,$A$12,Datos!$E:$E,"XND"))/FV4)*1000</f>
        <v>0</v>
      </c>
      <c r="FW12" s="40">
        <f>((COUNTIFS(Datos!$S:$S,"V1",Datos!$D:$D,FW3,Datos!$T:$T,$A$12,Datos!$E:$E,"XND"))/FW4)*1000</f>
        <v>0</v>
      </c>
    </row>
    <row r="13" spans="1:179" s="12" customFormat="1" ht="16.5" customHeight="1" x14ac:dyDescent="0.25">
      <c r="A13" s="37" t="s">
        <v>29</v>
      </c>
      <c r="B13" s="38">
        <v>0</v>
      </c>
      <c r="C13" s="37">
        <v>0</v>
      </c>
      <c r="D13" s="37">
        <v>0</v>
      </c>
      <c r="E13" s="37"/>
      <c r="F13" s="37"/>
      <c r="G13" s="37">
        <v>0</v>
      </c>
      <c r="H13" s="37">
        <v>26.315789473684209</v>
      </c>
      <c r="I13" s="37">
        <v>26.315789473684209</v>
      </c>
      <c r="J13" s="37">
        <v>15.625</v>
      </c>
      <c r="K13" s="37">
        <v>13.888888888888888</v>
      </c>
      <c r="L13" s="37">
        <f>((COUNTIFS(Datos!$S:$S,"V1",Datos!$B:$B,"7",Datos!$T:$T,'FSI XND V1 K%'!A13,Datos!$E:$E,"X52"))/$L$4)*1000</f>
        <v>0</v>
      </c>
      <c r="M13" s="37"/>
      <c r="N13" s="37">
        <f>((COUNTIFS(Datos!$S:$S,"V1",Datos!$B:$B,N$2,Datos!$T:$T,'FSI XND V1 K%'!$A13,Datos!$E:$E,"XND"))/N$4)*1000</f>
        <v>0</v>
      </c>
      <c r="O13" s="37">
        <f>((COUNTIFS(Datos!$S:$S,"V1",Datos!$B:$B,O$2,Datos!$T:$T,'FSI XND V1 K%'!$A13,Datos!$E:$E,"XND"))/O$4)*1000</f>
        <v>0</v>
      </c>
      <c r="P13" s="37">
        <f>((COUNTIFS(Datos!$S:$S,"V1",Datos!$B:$B,P$2,Datos!$T:$T,'FSI XND V1 K%'!$A13,Datos!$E:$E,"XND"))/P$4)*1000</f>
        <v>0</v>
      </c>
      <c r="Q13" s="37">
        <f>((COUNTIFS(Datos!$S:$S,"V1",Datos!$B:$B,Q$2,Datos!$T:$T,'FSI XND V1 K%'!$A13,Datos!$E:$E,"XND"))/Q$4)*1000</f>
        <v>0</v>
      </c>
      <c r="R13" s="37">
        <f>((COUNTIFS(Datos!$S:$S,"V1",Datos!$B:$B,R$2,Datos!$T:$T,'FSI XND V1 K%'!$A13,Datos!$E:$E,"XND"))/R$4)*1000</f>
        <v>0</v>
      </c>
      <c r="S13" s="37">
        <f>((COUNTIFS(Datos!$S:$S,"V1",Datos!$B:$B,S$2,Datos!$T:$T,'FSI XND V1 K%'!$A13,Datos!$E:$E,"XND"))/S$4)*1000</f>
        <v>0</v>
      </c>
      <c r="T13" s="37">
        <f>((COUNTIFS(Datos!$S:$S,"V1",Datos!$B:$B,T$2,Datos!$T:$T,'FSI XND V1 K%'!$A13,Datos!$E:$E,"XND"))/T$4)*1000</f>
        <v>0</v>
      </c>
      <c r="U13" s="37">
        <f>((COUNTIFS(Datos!$S:$S,"V1",Datos!$B:$B,U$2,Datos!$T:$T,'FSI XND V1 K%'!$A13,Datos!$E:$E,"XND"))/U$4)*1000</f>
        <v>0</v>
      </c>
      <c r="V13" s="37">
        <f>((COUNTIFS(Datos!$S:$S,"V1",Datos!$B:$B,V$2,Datos!$T:$T,'FSI XND V1 K%'!$A13,Datos!$E:$E,"XND"))/V$4)*1000</f>
        <v>0</v>
      </c>
      <c r="W13" s="40"/>
      <c r="X13" s="40"/>
      <c r="Y13" s="40"/>
      <c r="Z13" s="40"/>
      <c r="AA13" s="40"/>
      <c r="AB13" s="40"/>
      <c r="AC13" s="40"/>
      <c r="AD13" s="40">
        <f>((COUNTIFS(Datos!$S:$S,"V1",Datos!$C:$C,$AD$3,Datos!$T:$T,A13,Datos!$E:$E,"XND"))/$AD$4)*1000</f>
        <v>0</v>
      </c>
      <c r="AE13" s="40"/>
      <c r="AF13" s="40">
        <f>((COUNTIFS(Datos!$S:$S,"V1",Datos!$C:$C,$AD$3,Datos!$T:$T,C13,Datos!$E:$E,"XND"))/$AD$4)*1000</f>
        <v>0</v>
      </c>
      <c r="AG13" s="40"/>
      <c r="AH13" s="40">
        <f>((COUNTIFS(Datos!$S:$S,"V1",Datos!$C:$C,$AH$3,Datos!$T:$T,A13,Datos!$E:$E,"XND"))/$AH$4)*1000</f>
        <v>0</v>
      </c>
      <c r="AI13" s="40">
        <f>((COUNTIFS(Datos!$S:$S,"V1",Datos!$C:$C,$AI$3,Datos!$T:$T,A13,Datos!$E:$E,"XND"))/$AI$4)*1000</f>
        <v>0</v>
      </c>
      <c r="AJ13" s="40">
        <f>((COUNTIFS(Datos!$S:$S,"V1",Datos!$C:$C,$AJ$3,Datos!$T:$T,A13,Datos!$E:$E,"XND"))/$AJ$4)*1000</f>
        <v>0</v>
      </c>
      <c r="AK13" s="40" t="e">
        <f>((COUNTIFS(Datos!$S:$S,"V1",Datos!$C:$C,$AK$3,Datos!$T:$T,A13,Datos!$E:$E,"XND"))/$AK$4)*1000</f>
        <v>#DIV/0!</v>
      </c>
      <c r="AL13" s="40">
        <f>((COUNTIFS(Datos!$S:$S,"V1",Datos!$C:$C,$AL$3,Datos!$T:$T,A13,Datos!$E:$E,"XND"))/$AL$4)*1000</f>
        <v>0</v>
      </c>
      <c r="AM13" s="40">
        <f>((COUNTIFS(Datos!$S:$S,"V1",Datos!$C:$C,$AM$3,Datos!$T:$T,A13,Datos!$E:$E,"XND"))/$AM$4)*1000</f>
        <v>0</v>
      </c>
      <c r="AN13" s="40">
        <f>((COUNTIFS(Datos!$S:$S,"V1",Datos!$C:$C,$AN$3,Datos!$T:$T,A13,Datos!$E:$E,"XND"))/$AN$4)*1000</f>
        <v>0</v>
      </c>
      <c r="AO13" s="40">
        <f>((COUNTIFS(Datos!$S:$S,"V1",Datos!$C:$C,$AO$3,Datos!$T:$T,A13,Datos!$E:$E,"XND"))/$AO$4)*1000</f>
        <v>0</v>
      </c>
      <c r="AP13" s="40">
        <f>((COUNTIFS(Datos!$S:$S,"V1",Datos!$C:$C,$AP$3,Datos!$T:$T,A13,Datos!$E:$E,"XND"))/$AP$4)*1000</f>
        <v>0</v>
      </c>
      <c r="AQ13" s="40">
        <f>((COUNTIFS(Datos!$S:$S,"V1",Datos!$C:$C,$AQ$3,Datos!$T:$T,A13,Datos!$E:$E,"XND"))/$AQ$4)*1000</f>
        <v>0</v>
      </c>
      <c r="AR13" s="40">
        <f>((COUNTIFS(Datos!$S:$S,"V1",Datos!$C:$C,$AR$3,Datos!$T:$T,A13,Datos!$E:$E,"XND"))/$AR$4)*1000</f>
        <v>0</v>
      </c>
      <c r="AS13" s="40"/>
      <c r="AT13" s="40"/>
      <c r="AU13" s="40"/>
      <c r="AV13" s="40"/>
      <c r="AW13" s="40">
        <f>((COUNTIFS(Datos!$S:$S,"V1",Datos!$C:$C,$AW$3,Datos!$T:$T,A13,Datos!$E:$E,"XND"))/$AW$4)*1000</f>
        <v>0</v>
      </c>
      <c r="AX13" s="40"/>
      <c r="AY13" s="40"/>
      <c r="AZ13" s="40"/>
      <c r="BA13" s="40">
        <f>((COUNTIFS(Datos!$S:$S,"V1",Datos!$C:$C,$BA$3,Datos!$T:$T,A13,Datos!$E:$E,"XND"))/$BA$4)*1000</f>
        <v>0</v>
      </c>
      <c r="BB13" s="40">
        <f>((COUNTIFS(Datos!$S:$S,"V1",Datos!$C:$C,$BB$3,Datos!$T:$T,A13,Datos!$E:$E,"XND"))/$BB$4)*1000</f>
        <v>0</v>
      </c>
      <c r="BC13" s="40">
        <f>((COUNTIFS(Datos!$S:$S,"V1",Datos!$C:$C,$BC$3,Datos!$T:$T,A13,Datos!$E:$E,"XND"))/$BC$4)*1000</f>
        <v>0</v>
      </c>
      <c r="BD13" s="40">
        <f>((COUNTIFS(Datos!$S:$S,"V1",Datos!$C:$C,$BD$3,Datos!$T:$T,A13,Datos!$E:$E,"XND"))/$BD$4)*1000</f>
        <v>0</v>
      </c>
      <c r="BE13" s="40">
        <f>((COUNTIFS(Datos!$S:$S,"V1",Datos!$C:$C,$BE$3,Datos!$T:$T,A13,Datos!$E:$E,"XND"))/$BE$4)*1000</f>
        <v>0</v>
      </c>
      <c r="BF13" s="40">
        <f>((COUNTIFS(Datos!$S:$S,"V1",Datos!$C:$C,BF$3,Datos!$T:$T,$A13,Datos!$E:$E,"XND"))/BF$4)*1000</f>
        <v>0</v>
      </c>
      <c r="BG13" s="40">
        <f>((COUNTIFS(Datos!$S:$S,"V1",Datos!$C:$C,BG$3,Datos!$T:$T,$A13,Datos!$E:$E,"XND"))/BG$4)*1000</f>
        <v>0</v>
      </c>
      <c r="BH13" s="40">
        <f>((COUNTIFS(Datos!$S:$S,"V1",Datos!$C:$C,BH$3,Datos!$T:$T,$A13,Datos!$E:$E,"XND"))/BH$4)*1000</f>
        <v>0</v>
      </c>
      <c r="BI13" s="40">
        <f>((COUNTIFS(Datos!$S:$S,"V1",Datos!$C:$C,BI$3,Datos!$T:$T,$A13,Datos!$E:$E,"XND"))/BI$4)*1000</f>
        <v>0</v>
      </c>
      <c r="BJ13" s="40">
        <f>((COUNTIFS(Datos!$S:$S,"V1",Datos!$C:$C,BJ$3,Datos!$T:$T,$A13,Datos!$E:$E,"XND"))/BJ$4)*1000</f>
        <v>0</v>
      </c>
      <c r="BK13" s="40">
        <f>((COUNTIFS(Datos!$S:$S,"V1",Datos!$C:$C,BK$3,Datos!$T:$T,$A13,Datos!$E:$E,"XND"))/BK$4)*1000</f>
        <v>0</v>
      </c>
      <c r="BL13" s="40">
        <f>((COUNTIFS(Datos!$S:$S,"V1",Datos!$C:$C,BL$3,Datos!$T:$T,$A13,Datos!$E:$E,"XND"))/BL$4)*1000</f>
        <v>0</v>
      </c>
      <c r="BM13" s="40">
        <f>((COUNTIFS(Datos!$S:$S,"V1",Datos!$C:$C,BM$3,Datos!$T:$T,$A13,Datos!$E:$E,"XND"))/BM$4)*1000</f>
        <v>0</v>
      </c>
      <c r="BN13" s="40">
        <f>((COUNTIFS(Datos!$S:$S,"V1",Datos!$C:$C,BN$3,Datos!$T:$T,$A13,Datos!$E:$E,"XND"))/BN$4)*1000</f>
        <v>0</v>
      </c>
      <c r="BO13" s="40">
        <f>((COUNTIFS(Datos!$S:$S,"V1",Datos!$C:$C,BO$3,Datos!$T:$T,$A13,Datos!$E:$E,"XND"))/BO$4)*1000</f>
        <v>0</v>
      </c>
      <c r="BP13" s="40"/>
      <c r="BQ13" s="41"/>
      <c r="BR13" s="40">
        <f>((COUNTIFS(Datos!$S:$S,"V1",Datos!$D:$D,BR3,Datos!$T:$T,$A$13,Datos!$E:$E,"XND"))/BR4)*1000</f>
        <v>0</v>
      </c>
      <c r="BS13" s="40">
        <f>((COUNTIFS(Datos!$S:$S,"V1",Datos!$D:$D,BS3,Datos!$T:$T,$A$13,Datos!$E:$E,"XND"))/BS4)*1000</f>
        <v>0</v>
      </c>
      <c r="BT13" s="40">
        <f>((COUNTIFS(Datos!$S:$S,"V1",Datos!$D:$D,BT3,Datos!$T:$T,$A$13,Datos!$E:$E,"XND"))/BT4)*1000</f>
        <v>0</v>
      </c>
      <c r="BU13" s="40">
        <f>((COUNTIFS(Datos!$S:$S,"V1",Datos!$D:$D,BU3,Datos!$T:$T,$A$13,Datos!$E:$E,"XND"))/BU4)*1000</f>
        <v>0</v>
      </c>
      <c r="BV13" s="40"/>
      <c r="BW13" s="40">
        <f>((COUNTIFS(Datos!$S:$S,"V1",Datos!$D:$D,BW3,Datos!$T:$T,$A$13,Datos!$E:$E,"XND"))/BW4)*1000</f>
        <v>0</v>
      </c>
      <c r="BX13" s="40">
        <f>((COUNTIFS(Datos!$S:$S,"V1",Datos!$D:$D,BX3,Datos!$T:$T,$A$13,Datos!$E:$E,"XND"))/BX4)*1000</f>
        <v>0</v>
      </c>
      <c r="BY13" s="40">
        <f>((COUNTIFS(Datos!$S:$S,"V1",Datos!$D:$D,BY3,Datos!$T:$T,$A$13,Datos!$E:$E,"XND"))/BY4)*1000</f>
        <v>0</v>
      </c>
      <c r="BZ13" s="40">
        <f>((COUNTIFS(Datos!$S:$S,"V1",Datos!$D:$D,BZ3,Datos!$T:$T,$A$13,Datos!$E:$E,"XND"))/BZ4)*1000</f>
        <v>0</v>
      </c>
      <c r="CA13" s="40">
        <f>((COUNTIFS(Datos!$S:$S,"V1",Datos!$D:$D,CA3,Datos!$T:$T,$A$13,Datos!$E:$E,"XND"))/CA4)*1000</f>
        <v>0</v>
      </c>
      <c r="CB13" s="40">
        <f>((COUNTIFS(Datos!$S:$S,"V1",Datos!$D:$D,CB3,Datos!$T:$T,$A$13,Datos!$E:$E,"XND"))/CB4)*1000</f>
        <v>0</v>
      </c>
      <c r="CC13" s="40">
        <f>((COUNTIFS(Datos!$S:$S,"V1",Datos!$D:$D,CC3,Datos!$T:$T,$A$13,Datos!$E:$E,"XND"))/CC4)*1000</f>
        <v>0</v>
      </c>
      <c r="CD13" s="40">
        <f>((COUNTIFS(Datos!$S:$S,"V1",Datos!$D:$D,CD3,Datos!$T:$T,$A$13,Datos!$E:$E,"XND"))/CD4)*1000</f>
        <v>0</v>
      </c>
      <c r="CE13" s="40">
        <f>((COUNTIFS(Datos!$S:$S,"V1",Datos!$D:$D,CE3,Datos!$T:$T,$A$13,Datos!$E:$E,"XND"))/CE4)*1000</f>
        <v>0</v>
      </c>
      <c r="CF13" s="40">
        <f>((COUNTIFS(Datos!$S:$S,"V1",Datos!$D:$D,CF3,Datos!$T:$T,$A$13,Datos!$E:$E,"XND"))/CF4)*1000</f>
        <v>0</v>
      </c>
      <c r="CG13" s="40">
        <f>((COUNTIFS(Datos!$S:$S,"V1",Datos!$D:$D,CG3,Datos!$T:$T,$A$13,Datos!$E:$E,"XND"))/CG4)*1000</f>
        <v>0</v>
      </c>
      <c r="CH13" s="40">
        <f>((COUNTIFS(Datos!$S:$S,"V1",Datos!$D:$D,CH3,Datos!$T:$T,$A$13,Datos!$E:$E,"XND"))/CH4)*1000</f>
        <v>0</v>
      </c>
      <c r="CI13" s="40">
        <f>((COUNTIFS(Datos!$S:$S,"V1",Datos!$D:$D,CI3,Datos!$T:$T,$A$13,Datos!$E:$E,"XND"))/CI4)*1000</f>
        <v>0</v>
      </c>
      <c r="CJ13" s="40"/>
      <c r="CK13" s="40"/>
      <c r="CL13" s="40" t="e">
        <f>((COUNTIFS(Datos!$S:$S,"V1",Datos!$D:$D,CL3,Datos!$T:$T,$A$13,Datos!$E:$E,"XND"))/CL4)*1000</f>
        <v>#DIV/0!</v>
      </c>
      <c r="CM13" s="40" t="e">
        <f>((COUNTIFS(Datos!$S:$S,"V1",Datos!$D:$D,CM3,Datos!$T:$T,$A$13,Datos!$E:$E,"XND"))/CM4)*1000</f>
        <v>#DIV/0!</v>
      </c>
      <c r="CN13" s="40">
        <f>((COUNTIFS(Datos!$S:$S,"V1",Datos!$D:$D,CN3,Datos!$T:$T,$A$13,Datos!$E:$E,"XND"))/CN4)*1000</f>
        <v>0</v>
      </c>
      <c r="CO13" s="40">
        <f>((COUNTIFS(Datos!$S:$S,"V1",Datos!$D:$D,CO3,Datos!$T:$T,$A$13,Datos!$E:$E,"XND"))/CO4)*1000</f>
        <v>0</v>
      </c>
      <c r="CP13" s="40">
        <f>((COUNTIFS(Datos!$S:$S,"V1",Datos!$D:$D,CP3,Datos!$T:$T,$A$13,Datos!$E:$E,"XND"))/CP4)*1000</f>
        <v>0</v>
      </c>
      <c r="CQ13" s="40">
        <f>((COUNTIFS(Datos!$S:$S,"V1",Datos!$D:$D,CQ3,Datos!$T:$T,$A$13,Datos!$E:$E,"XND"))/CQ4)*1000</f>
        <v>0</v>
      </c>
      <c r="CR13" s="40">
        <f>((COUNTIFS(Datos!$S:$S,"V1",Datos!$D:$D,CR3,Datos!$T:$T,$A$13,Datos!$E:$E,"XND"))/CR4)*1000</f>
        <v>0</v>
      </c>
      <c r="CS13" s="40">
        <f>((COUNTIFS(Datos!$S:$S,"V1",Datos!$D:$D,CS3,Datos!$T:$T,$A$13,Datos!$E:$E,"XND"))/CS4)*1000</f>
        <v>0</v>
      </c>
      <c r="CT13" s="40"/>
      <c r="CU13" s="40"/>
      <c r="CV13" s="40">
        <f>((COUNTIFS(Datos!$S:$S,"V1",Datos!$D:$D,CV3,Datos!$T:$T,$A$13,Datos!$E:$E,"XND"))/CV4)*1000</f>
        <v>0</v>
      </c>
      <c r="CW13" s="40">
        <f>((COUNTIFS(Datos!$S:$S,"V1",Datos!$D:$D,CW3,Datos!$T:$T,$A$13,Datos!$E:$E,"XND"))/CW4)*1000</f>
        <v>0</v>
      </c>
      <c r="CX13" s="40">
        <f>((COUNTIFS(Datos!$S:$S,"V1",Datos!$D:$D,CX3,Datos!$T:$T,$A$13,Datos!$E:$E,"XND"))/CX4)*1000</f>
        <v>0</v>
      </c>
      <c r="CY13" s="40">
        <f>((COUNTIFS(Datos!$S:$S,"V1",Datos!$D:$D,CY3,Datos!$T:$T,$A$13,Datos!$E:$E,"XND"))/CY4)*1000</f>
        <v>0</v>
      </c>
      <c r="CZ13" s="40">
        <f>((COUNTIFS(Datos!$S:$S,"V1",Datos!$D:$D,CZ3,Datos!$T:$T,$A$13,Datos!$E:$E,"XND"))/CZ4)*1000</f>
        <v>0</v>
      </c>
      <c r="DA13" s="40">
        <f>((COUNTIFS(Datos!$S:$S,"V1",Datos!$D:$D,DA3,Datos!$T:$T,$A$13,Datos!$E:$E,"XND"))/DA4)*1000</f>
        <v>0</v>
      </c>
      <c r="DB13" s="40"/>
      <c r="DC13" s="40"/>
      <c r="DD13" s="40"/>
      <c r="DE13" s="40"/>
      <c r="DF13" s="40">
        <f>((COUNTIFS(Datos!$S:$S,"V1",Datos!$D:$D,DF3,Datos!$T:$T,$A$13,Datos!$E:$E,"XND"))/DF4)*1000</f>
        <v>0</v>
      </c>
      <c r="DG13" s="40">
        <f>((COUNTIFS(Datos!$S:$S,"V1",Datos!$D:$D,DG3,Datos!$T:$T,$A$13,Datos!$E:$E,"XND"))/DG4)*1000</f>
        <v>0</v>
      </c>
      <c r="DH13" s="40">
        <f>((COUNTIFS(Datos!$S:$S,"V1",Datos!$D:$D,DH3,Datos!$T:$T,$A$13,Datos!$E:$E,"XND"))/DH4)*1000</f>
        <v>0</v>
      </c>
      <c r="DI13" s="40">
        <f>((COUNTIFS(Datos!$S:$S,"V1",Datos!$D:$D,DI3,Datos!$T:$T,$A$13,Datos!$E:$E,"XND"))/DI4)*1000</f>
        <v>0</v>
      </c>
      <c r="DJ13" s="40">
        <f>((COUNTIFS(Datos!$S:$S,"V1",Datos!$D:$D,DJ3,Datos!$T:$T,$A$13,Datos!$E:$E,"XND"))/DJ4)*1000</f>
        <v>0</v>
      </c>
      <c r="DK13" s="40">
        <f>((COUNTIFS(Datos!$S:$S,"V1",Datos!$D:$D,DK3,Datos!$T:$T,$A$13,Datos!$E:$E,"XND"))/DK4)*1000</f>
        <v>0</v>
      </c>
      <c r="DL13" s="40">
        <f>((COUNTIFS(Datos!$S:$S,"V1",Datos!$D:$D,DL3,Datos!$T:$T,$A$13,Datos!$E:$E,"XND"))/DL4)*1000</f>
        <v>0</v>
      </c>
      <c r="DM13" s="40">
        <f>((COUNTIFS(Datos!$S:$S,"V1",Datos!$D:$D,DM3,Datos!$T:$T,$A$13,Datos!$E:$E,"XND"))/DM4)*1000</f>
        <v>0</v>
      </c>
      <c r="DN13" s="40">
        <f>((COUNTIFS(Datos!$S:$S,"V1",Datos!$D:$D,DN3,Datos!$T:$T,$A$13,Datos!$E:$E,"XND"))/DN4)*1000</f>
        <v>0</v>
      </c>
      <c r="DO13" s="40">
        <f>((COUNTIFS(Datos!$S:$S,"V1",Datos!$D:$D,DO3,Datos!$T:$T,$A$13,Datos!$E:$E,"XND"))/DO4)*1000</f>
        <v>0</v>
      </c>
      <c r="DP13" s="40">
        <f>((COUNTIFS(Datos!$S:$S,"V1",Datos!$D:$D,DP3,Datos!$T:$T,$A$13,Datos!$E:$E,"XND"))/DP4)*1000</f>
        <v>0</v>
      </c>
      <c r="DQ13" s="40">
        <f>((COUNTIFS(Datos!$S:$S,"V1",Datos!$D:$D,DQ3,Datos!$T:$T,$A$13,Datos!$E:$E,"XND"))/DQ4)*1000</f>
        <v>0</v>
      </c>
      <c r="DR13" s="40">
        <f>((COUNTIFS(Datos!$S:$S,"V1",Datos!$D:$D,DR3,Datos!$T:$T,$A$13,Datos!$E:$E,"XND"))/DR4)*1000</f>
        <v>0</v>
      </c>
      <c r="DS13" s="40">
        <f>((COUNTIFS(Datos!$S:$S,"V1",Datos!$D:$D,DS3,Datos!$T:$T,$A$13,Datos!$E:$E,"XND"))/DS4)*1000</f>
        <v>0</v>
      </c>
      <c r="DT13" s="40"/>
      <c r="DU13" s="40">
        <f>((COUNTIFS(Datos!$S:$S,"V1",Datos!$D:$D,DU3,Datos!$T:$T,$A$13,Datos!$E:$E,"XND"))/DU4)*1000</f>
        <v>0</v>
      </c>
      <c r="DV13" s="40">
        <f>((COUNTIFS(Datos!$S:$S,"V1",Datos!$D:$D,DV3,Datos!$T:$T,$A$13,Datos!$E:$E,"XND"))/DV4)*1000</f>
        <v>0</v>
      </c>
      <c r="DW13" s="40">
        <f>((COUNTIFS(Datos!$S:$S,"V1",Datos!$D:$D,DW3,Datos!$T:$T,$A$13,Datos!$E:$E,"XND"))/DW4)*1000</f>
        <v>0</v>
      </c>
      <c r="DX13" s="40">
        <f>((COUNTIFS(Datos!$S:$S,"V1",Datos!$D:$D,DX3,Datos!$T:$T,$A$13,Datos!$E:$E,"XND"))/DX4)*1000</f>
        <v>0</v>
      </c>
      <c r="DY13" s="40">
        <f>((COUNTIFS(Datos!$S:$S,"V1",Datos!$D:$D,DY3,Datos!$T:$T,$A$13,Datos!$E:$E,"XND"))/DY4)*1000</f>
        <v>0</v>
      </c>
      <c r="DZ13" s="40">
        <f>((COUNTIFS(Datos!$S:$S,"V1",Datos!$D:$D,DZ3,Datos!$T:$T,$A$13,Datos!$E:$E,"XND"))/DZ4)*1000</f>
        <v>0</v>
      </c>
      <c r="EA13" s="40">
        <f>((COUNTIFS(Datos!$S:$S,"V1",Datos!$D:$D,EA3,Datos!$T:$T,$A$13,Datos!$E:$E,"XND"))/EA4)*1000</f>
        <v>0</v>
      </c>
      <c r="EB13" s="40">
        <f>((COUNTIFS(Datos!$S:$S,"V1",Datos!$D:$D,EB3,Datos!$T:$T,$A$13,Datos!$E:$E,"XND"))/EB4)*1000</f>
        <v>0</v>
      </c>
      <c r="EC13" s="40">
        <f>((COUNTIFS(Datos!$S:$S,"V1",Datos!$D:$D,EC3,Datos!$T:$T,$A$13,Datos!$E:$E,"XND"))/EC4)*1000</f>
        <v>0</v>
      </c>
      <c r="ED13" s="40">
        <f>((COUNTIFS(Datos!$S:$S,"V1",Datos!$D:$D,ED3,Datos!$T:$T,$A$13,Datos!$E:$E,"XND"))/ED4)*1000</f>
        <v>0</v>
      </c>
      <c r="EE13" s="40">
        <f>((COUNTIFS(Datos!$S:$S,"V1",Datos!$D:$D,EE3,Datos!$T:$T,$A$13,Datos!$E:$E,"XND"))/EE4)*1000</f>
        <v>0</v>
      </c>
      <c r="EF13" s="40">
        <f>((COUNTIFS(Datos!$S:$S,"V1",Datos!$D:$D,EF3,Datos!$T:$T,$A$13,Datos!$E:$E,"XND"))/EF4)*1000</f>
        <v>0</v>
      </c>
      <c r="EG13" s="40">
        <f>((COUNTIFS(Datos!$S:$S,"V1",Datos!$D:$D,EG3,Datos!$T:$T,$A$13,Datos!$E:$E,"XND"))/EG4)*1000</f>
        <v>0</v>
      </c>
      <c r="EH13" s="40">
        <f>((COUNTIFS(Datos!$S:$S,"V1",Datos!$D:$D,EH3,Datos!$T:$T,$A$13,Datos!$E:$E,"XND"))/EH4)*1000</f>
        <v>0</v>
      </c>
      <c r="EI13" s="40">
        <f>((COUNTIFS(Datos!$S:$S,"V1",Datos!$D:$D,EI3,Datos!$T:$T,$A$13,Datos!$E:$E,"XND"))/EI4)*1000</f>
        <v>0</v>
      </c>
      <c r="EJ13" s="40">
        <f>((COUNTIFS(Datos!$S:$S,"V1",Datos!$D:$D,EJ3,Datos!$T:$T,$A$13,Datos!$E:$E,"XND"))/EJ4)*1000</f>
        <v>0</v>
      </c>
      <c r="EK13" s="40">
        <f>((COUNTIFS(Datos!$S:$S,"V1",Datos!$D:$D,EK3,Datos!$T:$T,$A$13,Datos!$E:$E,"XND"))/EK4)*1000</f>
        <v>0</v>
      </c>
      <c r="EL13" s="40">
        <f>((COUNTIFS(Datos!$S:$S,"V1",Datos!$D:$D,EL3,Datos!$T:$T,$A$13,Datos!$E:$E,"XND"))/EL4)*1000</f>
        <v>0</v>
      </c>
      <c r="EM13" s="40">
        <f>((COUNTIFS(Datos!$S:$S,"V1",Datos!$D:$D,EM3,Datos!$T:$T,$A$13,Datos!$E:$E,"XND"))/EM4)*1000</f>
        <v>0</v>
      </c>
      <c r="EN13" s="40">
        <f>((COUNTIFS(Datos!$S:$S,"V1",Datos!$D:$D,EN3,Datos!$T:$T,$A$13,Datos!$E:$E,"XND"))/EN4)*1000</f>
        <v>0</v>
      </c>
      <c r="EO13" s="40">
        <f>((COUNTIFS(Datos!$S:$S,"V1",Datos!$D:$D,EO3,Datos!$T:$T,$A$13,Datos!$E:$E,"XND"))/EO4)*1000</f>
        <v>0</v>
      </c>
      <c r="EP13" s="40">
        <f>((COUNTIFS(Datos!$S:$S,"V1",Datos!$D:$D,EP3,Datos!$T:$T,$A$13,Datos!$E:$E,"XND"))/EP4)*1000</f>
        <v>0</v>
      </c>
      <c r="EQ13" s="40">
        <f>((COUNTIFS(Datos!$S:$S,"V1",Datos!$D:$D,EQ3,Datos!$T:$T,$A$13,Datos!$E:$E,"XND"))/EQ4)*1000</f>
        <v>0</v>
      </c>
      <c r="ER13" s="40">
        <f>((COUNTIFS(Datos!$S:$S,"V1",Datos!$D:$D,ER3,Datos!$T:$T,$A$13,Datos!$E:$E,"XND"))/ER4)*1000</f>
        <v>0</v>
      </c>
      <c r="ES13" s="40">
        <f>((COUNTIFS(Datos!$S:$S,"V1",Datos!$D:$D,ES3,Datos!$T:$T,$A$13,Datos!$E:$E,"XND"))/ES4)*1000</f>
        <v>0</v>
      </c>
      <c r="ET13" s="40">
        <f>((COUNTIFS(Datos!$S:$S,"V1",Datos!$D:$D,ET3,Datos!$T:$T,$A$13,Datos!$E:$E,"XND"))/ET4)*1000</f>
        <v>0</v>
      </c>
      <c r="EU13" s="40">
        <f>((COUNTIFS(Datos!$S:$S,"V1",Datos!$D:$D,EU3,Datos!$T:$T,$A$13,Datos!$E:$E,"XND"))/EU4)*1000</f>
        <v>0</v>
      </c>
      <c r="EV13" s="40">
        <f>((COUNTIFS(Datos!$S:$S,"V1",Datos!$D:$D,EV3,Datos!$T:$T,$A$13,Datos!$E:$E,"XND"))/EV4)*1000</f>
        <v>0</v>
      </c>
      <c r="EW13" s="40">
        <f>((COUNTIFS(Datos!$S:$S,"V1",Datos!$D:$D,EW3,Datos!$T:$T,$A$13,Datos!$E:$E,"XND"))/EW4)*1000</f>
        <v>0</v>
      </c>
      <c r="EX13" s="40">
        <f>((COUNTIFS(Datos!$S:$S,"V1",Datos!$D:$D,EX3,Datos!$T:$T,$A$13,Datos!$E:$E,"XND"))/EX4)*1000</f>
        <v>0</v>
      </c>
      <c r="EY13" s="40">
        <f>((COUNTIFS(Datos!$S:$S,"V1",Datos!$D:$D,EY3,Datos!$T:$T,$A$13,Datos!$E:$E,"XND"))/EY4)*1000</f>
        <v>0</v>
      </c>
      <c r="EZ13" s="40">
        <f>((COUNTIFS(Datos!$S:$S,"V1",Datos!$D:$D,EZ3,Datos!$T:$T,$A$13,Datos!$E:$E,"XND"))/EZ4)*1000</f>
        <v>0</v>
      </c>
      <c r="FA13" s="40">
        <f>((COUNTIFS(Datos!$S:$S,"V1",Datos!$D:$D,FA3,Datos!$T:$T,$A$13,Datos!$E:$E,"XND"))/FA4)*1000</f>
        <v>0</v>
      </c>
      <c r="FB13" s="40">
        <f>((COUNTIFS(Datos!$S:$S,"V1",Datos!$D:$D,FB3,Datos!$T:$T,$A$13,Datos!$E:$E,"XND"))/FB4)*1000</f>
        <v>0</v>
      </c>
      <c r="FC13" s="40">
        <f>((COUNTIFS(Datos!$S:$S,"V1",Datos!$D:$D,FC3,Datos!$T:$T,$A$13,Datos!$E:$E,"XND"))/FC4)*1000</f>
        <v>0</v>
      </c>
      <c r="FD13" s="40">
        <f>((COUNTIFS(Datos!$S:$S,"V1",Datos!$D:$D,FD3,Datos!$T:$T,$A$13,Datos!$E:$E,"XND"))/FD4)*1000</f>
        <v>0</v>
      </c>
      <c r="FE13" s="40">
        <f>((COUNTIFS(Datos!$S:$S,"V1",Datos!$D:$D,FE3,Datos!$T:$T,$A$13,Datos!$E:$E,"XND"))/FE4)*1000</f>
        <v>0</v>
      </c>
      <c r="FF13" s="40">
        <f>((COUNTIFS(Datos!$S:$S,"V1",Datos!$D:$D,FF3,Datos!$T:$T,$A$13,Datos!$E:$E,"XND"))/FF4)*1000</f>
        <v>0</v>
      </c>
      <c r="FG13" s="40">
        <f>((COUNTIFS(Datos!$S:$S,"V1",Datos!$D:$D,FG3,Datos!$T:$T,$A$13,Datos!$E:$E,"XND"))/FG4)*1000</f>
        <v>0</v>
      </c>
      <c r="FH13" s="40">
        <f>((COUNTIFS(Datos!$S:$S,"V1",Datos!$D:$D,FH3,Datos!$T:$T,$A$13,Datos!$E:$E,"XND"))/FH4)*1000</f>
        <v>0</v>
      </c>
      <c r="FI13" s="40"/>
      <c r="FJ13" s="40"/>
      <c r="FK13" s="40"/>
      <c r="FL13" s="40">
        <f>((COUNTIFS(Datos!$S:$S,"V1",Datos!$D:$D,FL3,Datos!$T:$T,$A$13,Datos!$E:$E,"XND"))/FL4)*1000</f>
        <v>0</v>
      </c>
      <c r="FM13" s="40">
        <f>((COUNTIFS(Datos!$S:$S,"V1",Datos!$D:$D,FM3,Datos!$T:$T,$A$13,Datos!$E:$E,"XND"))/FM4)*1000</f>
        <v>0</v>
      </c>
      <c r="FN13" s="40">
        <f>((COUNTIFS(Datos!$S:$S,"V1",Datos!$D:$D,FN3,Datos!$T:$T,$A$13,Datos!$E:$E,"XND"))/FN4)*1000</f>
        <v>0</v>
      </c>
      <c r="FO13" s="40">
        <f>((COUNTIFS(Datos!$S:$S,"V1",Datos!$D:$D,FO3,Datos!$T:$T,$A$13,Datos!$E:$E,"XND"))/FO4)*1000</f>
        <v>0</v>
      </c>
      <c r="FP13" s="40">
        <f>((COUNTIFS(Datos!$S:$S,"V1",Datos!$D:$D,FP3,Datos!$T:$T,$A$13,Datos!$E:$E,"XND"))/FP4)*1000</f>
        <v>0</v>
      </c>
      <c r="FQ13" s="40">
        <f>((COUNTIFS(Datos!$S:$S,"V1",Datos!$D:$D,FQ3,Datos!$T:$T,$A$13,Datos!$E:$E,"XND"))/FQ4)*1000</f>
        <v>0</v>
      </c>
      <c r="FR13" s="40">
        <f>((COUNTIFS(Datos!$S:$S,"V1",Datos!$D:$D,FR3,Datos!$T:$T,$A$13,Datos!$E:$E,"XND"))/FR4)*1000</f>
        <v>0</v>
      </c>
      <c r="FS13" s="40">
        <f>((COUNTIFS(Datos!$S:$S,"V1",Datos!$D:$D,FS3,Datos!$T:$T,$A$13,Datos!$E:$E,"XND"))/FS4)*1000</f>
        <v>0</v>
      </c>
      <c r="FT13" s="40">
        <f>((COUNTIFS(Datos!$S:$S,"V1",Datos!$D:$D,FT3,Datos!$T:$T,$A$13,Datos!$E:$E,"XND"))/FT4)*1000</f>
        <v>0</v>
      </c>
      <c r="FU13" s="40">
        <f>((COUNTIFS(Datos!$S:$S,"V1",Datos!$D:$D,FU3,Datos!$T:$T,$A$13,Datos!$E:$E,"XND"))/FU4)*1000</f>
        <v>0</v>
      </c>
      <c r="FV13" s="40">
        <f>((COUNTIFS(Datos!$S:$S,"V1",Datos!$D:$D,FV3,Datos!$T:$T,$A$13,Datos!$E:$E,"XND"))/FV4)*1000</f>
        <v>0</v>
      </c>
      <c r="FW13" s="40">
        <f>((COUNTIFS(Datos!$S:$S,"V1",Datos!$D:$D,FW3,Datos!$T:$T,$A$13,Datos!$E:$E,"XND"))/FW4)*1000</f>
        <v>0</v>
      </c>
    </row>
    <row r="14" spans="1:179" s="12" customFormat="1" ht="16.5" customHeight="1" x14ac:dyDescent="0.25">
      <c r="A14" s="37" t="s">
        <v>28</v>
      </c>
      <c r="B14" s="38">
        <v>0</v>
      </c>
      <c r="C14" s="37">
        <v>0</v>
      </c>
      <c r="D14" s="37">
        <v>0</v>
      </c>
      <c r="E14" s="37"/>
      <c r="F14" s="37"/>
      <c r="G14" s="37">
        <v>0</v>
      </c>
      <c r="H14" s="37">
        <v>0</v>
      </c>
      <c r="I14" s="37">
        <v>0</v>
      </c>
      <c r="J14" s="37">
        <v>0</v>
      </c>
      <c r="K14" s="37">
        <v>0</v>
      </c>
      <c r="L14" s="37">
        <f>((COUNTIFS(Datos!$S:$S,"V1",Datos!$B:$B,"7",Datos!$T:$T,'FSI XND V1 K%'!A14,Datos!$E:$E,"X52"))/$L$4)*1000</f>
        <v>0</v>
      </c>
      <c r="M14" s="37"/>
      <c r="N14" s="37">
        <f>((COUNTIFS(Datos!$S:$S,"V1",Datos!$B:$B,N$2,Datos!$T:$T,'FSI XND V1 K%'!$A14,Datos!$E:$E,"XND"))/N$4)*1000</f>
        <v>0</v>
      </c>
      <c r="O14" s="37">
        <f>((COUNTIFS(Datos!$S:$S,"V1",Datos!$B:$B,O$2,Datos!$T:$T,'FSI XND V1 K%'!$A14,Datos!$E:$E,"XND"))/O$4)*1000</f>
        <v>0</v>
      </c>
      <c r="P14" s="37">
        <f>((COUNTIFS(Datos!$S:$S,"V1",Datos!$B:$B,P$2,Datos!$T:$T,'FSI XND V1 K%'!$A14,Datos!$E:$E,"XND"))/P$4)*1000</f>
        <v>0</v>
      </c>
      <c r="Q14" s="37">
        <f>((COUNTIFS(Datos!$S:$S,"V1",Datos!$B:$B,Q$2,Datos!$T:$T,'FSI XND V1 K%'!$A14,Datos!$E:$E,"XND"))/Q$4)*1000</f>
        <v>0</v>
      </c>
      <c r="R14" s="37">
        <f>((COUNTIFS(Datos!$S:$S,"V1",Datos!$B:$B,R$2,Datos!$T:$T,'FSI XND V1 K%'!$A14,Datos!$E:$E,"XND"))/R$4)*1000</f>
        <v>0</v>
      </c>
      <c r="S14" s="37">
        <f>((COUNTIFS(Datos!$S:$S,"V1",Datos!$B:$B,S$2,Datos!$T:$T,'FSI XND V1 K%'!$A14,Datos!$E:$E,"XND"))/S$4)*1000</f>
        <v>0</v>
      </c>
      <c r="T14" s="37">
        <f>((COUNTIFS(Datos!$S:$S,"V1",Datos!$B:$B,T$2,Datos!$T:$T,'FSI XND V1 K%'!$A14,Datos!$E:$E,"XND"))/T$4)*1000</f>
        <v>0</v>
      </c>
      <c r="U14" s="37">
        <f>((COUNTIFS(Datos!$S:$S,"V1",Datos!$B:$B,U$2,Datos!$T:$T,'FSI XND V1 K%'!$A14,Datos!$E:$E,"XND"))/U$4)*1000</f>
        <v>0</v>
      </c>
      <c r="V14" s="37">
        <f>((COUNTIFS(Datos!$S:$S,"V1",Datos!$B:$B,V$2,Datos!$T:$T,'FSI XND V1 K%'!$A14,Datos!$E:$E,"XND"))/V$4)*1000</f>
        <v>0</v>
      </c>
      <c r="W14" s="40"/>
      <c r="X14" s="40"/>
      <c r="Y14" s="40"/>
      <c r="Z14" s="40"/>
      <c r="AA14" s="40"/>
      <c r="AB14" s="40"/>
      <c r="AC14" s="40"/>
      <c r="AD14" s="40">
        <f>((COUNTIFS(Datos!$S:$S,"V1",Datos!$C:$C,$AD$3,Datos!$T:$T,A14,Datos!$E:$E,"XND"))/$AD$4)*1000</f>
        <v>0</v>
      </c>
      <c r="AE14" s="40"/>
      <c r="AF14" s="40">
        <f>((COUNTIFS(Datos!$S:$S,"V1",Datos!$C:$C,$AD$3,Datos!$T:$T,C14,Datos!$E:$E,"XND"))/$AD$4)*1000</f>
        <v>0</v>
      </c>
      <c r="AG14" s="40"/>
      <c r="AH14" s="40">
        <f>((COUNTIFS(Datos!$S:$S,"V1",Datos!$C:$C,$AH$3,Datos!$T:$T,A14,Datos!$E:$E,"XND"))/$AH$4)*1000</f>
        <v>0</v>
      </c>
      <c r="AI14" s="40">
        <f>((COUNTIFS(Datos!$S:$S,"V1",Datos!$C:$C,$AI$3,Datos!$T:$T,A14,Datos!$E:$E,"XND"))/$AI$4)*1000</f>
        <v>0</v>
      </c>
      <c r="AJ14" s="40">
        <f>((COUNTIFS(Datos!$S:$S,"V1",Datos!$C:$C,$AJ$3,Datos!$T:$T,A14,Datos!$E:$E,"XND"))/$AJ$4)*1000</f>
        <v>0</v>
      </c>
      <c r="AK14" s="40" t="e">
        <f>((COUNTIFS(Datos!$S:$S,"V1",Datos!$C:$C,$AK$3,Datos!$T:$T,A14,Datos!$E:$E,"XND"))/$AK$4)*1000</f>
        <v>#DIV/0!</v>
      </c>
      <c r="AL14" s="40">
        <f>((COUNTIFS(Datos!$S:$S,"V1",Datos!$C:$C,$AL$3,Datos!$T:$T,A14,Datos!$E:$E,"XND"))/$AL$4)*1000</f>
        <v>0</v>
      </c>
      <c r="AM14" s="40">
        <f>((COUNTIFS(Datos!$S:$S,"V1",Datos!$C:$C,$AM$3,Datos!$T:$T,A14,Datos!$E:$E,"XND"))/$AM$4)*1000</f>
        <v>0</v>
      </c>
      <c r="AN14" s="40">
        <f>((COUNTIFS(Datos!$S:$S,"V1",Datos!$C:$C,$AN$3,Datos!$T:$T,A14,Datos!$E:$E,"XND"))/$AN$4)*1000</f>
        <v>0</v>
      </c>
      <c r="AO14" s="40">
        <f>((COUNTIFS(Datos!$S:$S,"V1",Datos!$C:$C,$AO$3,Datos!$T:$T,A14,Datos!$E:$E,"XND"))/$AO$4)*1000</f>
        <v>0</v>
      </c>
      <c r="AP14" s="40">
        <f>((COUNTIFS(Datos!$S:$S,"V1",Datos!$C:$C,$AP$3,Datos!$T:$T,A14,Datos!$E:$E,"XND"))/$AP$4)*1000</f>
        <v>0</v>
      </c>
      <c r="AQ14" s="40">
        <f>((COUNTIFS(Datos!$S:$S,"V1",Datos!$C:$C,$AQ$3,Datos!$T:$T,A14,Datos!$E:$E,"XND"))/$AQ$4)*1000</f>
        <v>0</v>
      </c>
      <c r="AR14" s="40">
        <f>((COUNTIFS(Datos!$S:$S,"V1",Datos!$C:$C,$AR$3,Datos!$T:$T,A14,Datos!$E:$E,"XND"))/$AR$4)*1000</f>
        <v>0</v>
      </c>
      <c r="AS14" s="40"/>
      <c r="AT14" s="40"/>
      <c r="AU14" s="40"/>
      <c r="AV14" s="40"/>
      <c r="AW14" s="40">
        <f>((COUNTIFS(Datos!$S:$S,"V1",Datos!$C:$C,$AW$3,Datos!$T:$T,A14,Datos!$E:$E,"XND"))/$AW$4)*1000</f>
        <v>0</v>
      </c>
      <c r="AX14" s="40"/>
      <c r="AY14" s="40"/>
      <c r="AZ14" s="40"/>
      <c r="BA14" s="40">
        <f>((COUNTIFS(Datos!$S:$S,"V1",Datos!$C:$C,$BA$3,Datos!$T:$T,A14,Datos!$E:$E,"XND"))/$BA$4)*1000</f>
        <v>0</v>
      </c>
      <c r="BB14" s="40">
        <f>((COUNTIFS(Datos!$S:$S,"V1",Datos!$C:$C,$BB$3,Datos!$T:$T,A14,Datos!$E:$E,"XND"))/$BB$4)*1000</f>
        <v>0</v>
      </c>
      <c r="BC14" s="40">
        <f>((COUNTIFS(Datos!$S:$S,"V1",Datos!$C:$C,$BC$3,Datos!$T:$T,A14,Datos!$E:$E,"XND"))/$BC$4)*1000</f>
        <v>0</v>
      </c>
      <c r="BD14" s="40">
        <f>((COUNTIFS(Datos!$S:$S,"V1",Datos!$C:$C,$BD$3,Datos!$T:$T,A14,Datos!$E:$E,"XND"))/$BD$4)*1000</f>
        <v>0</v>
      </c>
      <c r="BE14" s="40">
        <f>((COUNTIFS(Datos!$S:$S,"V1",Datos!$C:$C,$BE$3,Datos!$T:$T,A14,Datos!$E:$E,"XND"))/$BE$4)*1000</f>
        <v>0</v>
      </c>
      <c r="BF14" s="40">
        <f>((COUNTIFS(Datos!$S:$S,"V1",Datos!$C:$C,BF$3,Datos!$T:$T,$A14,Datos!$E:$E,"XND"))/BF$4)*1000</f>
        <v>0</v>
      </c>
      <c r="BG14" s="40">
        <f>((COUNTIFS(Datos!$S:$S,"V1",Datos!$C:$C,BG$3,Datos!$T:$T,$A14,Datos!$E:$E,"XND"))/BG$4)*1000</f>
        <v>0</v>
      </c>
      <c r="BH14" s="40">
        <f>((COUNTIFS(Datos!$S:$S,"V1",Datos!$C:$C,BH$3,Datos!$T:$T,$A14,Datos!$E:$E,"XND"))/BH$4)*1000</f>
        <v>0</v>
      </c>
      <c r="BI14" s="40">
        <f>((COUNTIFS(Datos!$S:$S,"V1",Datos!$C:$C,BI$3,Datos!$T:$T,$A14,Datos!$E:$E,"XND"))/BI$4)*1000</f>
        <v>0</v>
      </c>
      <c r="BJ14" s="40">
        <f>((COUNTIFS(Datos!$S:$S,"V1",Datos!$C:$C,BJ$3,Datos!$T:$T,$A14,Datos!$E:$E,"XND"))/BJ$4)*1000</f>
        <v>0</v>
      </c>
      <c r="BK14" s="40">
        <f>((COUNTIFS(Datos!$S:$S,"V1",Datos!$C:$C,BK$3,Datos!$T:$T,$A14,Datos!$E:$E,"XND"))/BK$4)*1000</f>
        <v>0</v>
      </c>
      <c r="BL14" s="40">
        <f>((COUNTIFS(Datos!$S:$S,"V1",Datos!$C:$C,BL$3,Datos!$T:$T,$A14,Datos!$E:$E,"XND"))/BL$4)*1000</f>
        <v>0</v>
      </c>
      <c r="BM14" s="40">
        <f>((COUNTIFS(Datos!$S:$S,"V1",Datos!$C:$C,BM$3,Datos!$T:$T,$A14,Datos!$E:$E,"XND"))/BM$4)*1000</f>
        <v>0</v>
      </c>
      <c r="BN14" s="40">
        <f>((COUNTIFS(Datos!$S:$S,"V1",Datos!$C:$C,BN$3,Datos!$T:$T,$A14,Datos!$E:$E,"XND"))/BN$4)*1000</f>
        <v>0</v>
      </c>
      <c r="BO14" s="40">
        <f>((COUNTIFS(Datos!$S:$S,"V1",Datos!$C:$C,BO$3,Datos!$T:$T,$A14,Datos!$E:$E,"XND"))/BO$4)*1000</f>
        <v>0</v>
      </c>
      <c r="BP14" s="40"/>
      <c r="BQ14" s="41"/>
      <c r="BR14" s="40">
        <f>((COUNTIFS(Datos!$S:$S,"V1",Datos!$D:$D,BR3,Datos!$T:$T,$A$14,Datos!$E:$E,"XND"))/BR4)*1000</f>
        <v>0</v>
      </c>
      <c r="BS14" s="40">
        <f>((COUNTIFS(Datos!$S:$S,"V1",Datos!$D:$D,BS3,Datos!$T:$T,$A$14,Datos!$E:$E,"XND"))/BS4)*1000</f>
        <v>0</v>
      </c>
      <c r="BT14" s="40">
        <f>((COUNTIFS(Datos!$S:$S,"V1",Datos!$D:$D,BT3,Datos!$T:$T,$A$14,Datos!$E:$E,"XND"))/BT4)*1000</f>
        <v>0</v>
      </c>
      <c r="BU14" s="40">
        <f>((COUNTIFS(Datos!$S:$S,"V1",Datos!$D:$D,BU3,Datos!$T:$T,$A$14,Datos!$E:$E,"XND"))/BU4)*1000</f>
        <v>0</v>
      </c>
      <c r="BV14" s="40"/>
      <c r="BW14" s="40">
        <f>((COUNTIFS(Datos!$S:$S,"V1",Datos!$D:$D,BW3,Datos!$T:$T,$A$14,Datos!$E:$E,"XND"))/BW4)*1000</f>
        <v>0</v>
      </c>
      <c r="BX14" s="40">
        <f>((COUNTIFS(Datos!$S:$S,"V1",Datos!$D:$D,BX3,Datos!$T:$T,$A$14,Datos!$E:$E,"XND"))/BX4)*1000</f>
        <v>0</v>
      </c>
      <c r="BY14" s="40">
        <f>((COUNTIFS(Datos!$S:$S,"V1",Datos!$D:$D,BY3,Datos!$T:$T,$A$14,Datos!$E:$E,"XND"))/BY4)*1000</f>
        <v>0</v>
      </c>
      <c r="BZ14" s="40">
        <f>((COUNTIFS(Datos!$S:$S,"V1",Datos!$D:$D,BZ3,Datos!$T:$T,$A$14,Datos!$E:$E,"XND"))/BZ4)*1000</f>
        <v>0</v>
      </c>
      <c r="CA14" s="40">
        <f>((COUNTIFS(Datos!$S:$S,"V1",Datos!$D:$D,CA3,Datos!$T:$T,$A$14,Datos!$E:$E,"XND"))/CA4)*1000</f>
        <v>0</v>
      </c>
      <c r="CB14" s="40">
        <f>((COUNTIFS(Datos!$S:$S,"V1",Datos!$D:$D,CB3,Datos!$T:$T,$A$14,Datos!$E:$E,"XND"))/CB4)*1000</f>
        <v>0</v>
      </c>
      <c r="CC14" s="40">
        <f>((COUNTIFS(Datos!$S:$S,"V1",Datos!$D:$D,CC3,Datos!$T:$T,$A$14,Datos!$E:$E,"XND"))/CC4)*1000</f>
        <v>0</v>
      </c>
      <c r="CD14" s="40">
        <f>((COUNTIFS(Datos!$S:$S,"V1",Datos!$D:$D,CD3,Datos!$T:$T,$A$14,Datos!$E:$E,"XND"))/CD4)*1000</f>
        <v>0</v>
      </c>
      <c r="CE14" s="40">
        <f>((COUNTIFS(Datos!$S:$S,"V1",Datos!$D:$D,CE3,Datos!$T:$T,$A$14,Datos!$E:$E,"XND"))/CE4)*1000</f>
        <v>0</v>
      </c>
      <c r="CF14" s="40">
        <f>((COUNTIFS(Datos!$S:$S,"V1",Datos!$D:$D,CF3,Datos!$T:$T,$A$14,Datos!$E:$E,"XND"))/CF4)*1000</f>
        <v>0</v>
      </c>
      <c r="CG14" s="40">
        <f>((COUNTIFS(Datos!$S:$S,"V1",Datos!$D:$D,CG3,Datos!$T:$T,$A$14,Datos!$E:$E,"XND"))/CG4)*1000</f>
        <v>0</v>
      </c>
      <c r="CH14" s="40">
        <f>((COUNTIFS(Datos!$S:$S,"V1",Datos!$D:$D,CH3,Datos!$T:$T,$A$14,Datos!$E:$E,"XND"))/CH4)*1000</f>
        <v>0</v>
      </c>
      <c r="CI14" s="40">
        <f>((COUNTIFS(Datos!$S:$S,"V1",Datos!$D:$D,CI3,Datos!$T:$T,$A$14,Datos!$E:$E,"XND"))/CI4)*1000</f>
        <v>0</v>
      </c>
      <c r="CJ14" s="40"/>
      <c r="CK14" s="40"/>
      <c r="CL14" s="40" t="e">
        <f>((COUNTIFS(Datos!$S:$S,"V1",Datos!$D:$D,CL3,Datos!$T:$T,$A$14,Datos!$E:$E,"XND"))/CL4)*1000</f>
        <v>#DIV/0!</v>
      </c>
      <c r="CM14" s="40" t="e">
        <f>((COUNTIFS(Datos!$S:$S,"V1",Datos!$D:$D,CM3,Datos!$T:$T,$A$14,Datos!$E:$E,"XND"))/CM4)*1000</f>
        <v>#DIV/0!</v>
      </c>
      <c r="CN14" s="40">
        <f>((COUNTIFS(Datos!$S:$S,"V1",Datos!$D:$D,CN3,Datos!$T:$T,$A$14,Datos!$E:$E,"XND"))/CN4)*1000</f>
        <v>0</v>
      </c>
      <c r="CO14" s="40">
        <f>((COUNTIFS(Datos!$S:$S,"V1",Datos!$D:$D,CO3,Datos!$T:$T,$A$14,Datos!$E:$E,"XND"))/CO4)*1000</f>
        <v>0</v>
      </c>
      <c r="CP14" s="40">
        <f>((COUNTIFS(Datos!$S:$S,"V1",Datos!$D:$D,CP3,Datos!$T:$T,$A$14,Datos!$E:$E,"XND"))/CP4)*1000</f>
        <v>0</v>
      </c>
      <c r="CQ14" s="40">
        <f>((COUNTIFS(Datos!$S:$S,"V1",Datos!$D:$D,CQ3,Datos!$T:$T,$A$14,Datos!$E:$E,"XND"))/CQ4)*1000</f>
        <v>0</v>
      </c>
      <c r="CR14" s="40">
        <f>((COUNTIFS(Datos!$S:$S,"V1",Datos!$D:$D,CR3,Datos!$T:$T,$A$14,Datos!$E:$E,"XND"))/CR4)*1000</f>
        <v>0</v>
      </c>
      <c r="CS14" s="40">
        <f>((COUNTIFS(Datos!$S:$S,"V1",Datos!$D:$D,CS3,Datos!$T:$T,$A$14,Datos!$E:$E,"XND"))/CS4)*1000</f>
        <v>0</v>
      </c>
      <c r="CT14" s="40"/>
      <c r="CU14" s="40"/>
      <c r="CV14" s="40">
        <f>((COUNTIFS(Datos!$S:$S,"V1",Datos!$D:$D,CV3,Datos!$T:$T,$A$14,Datos!$E:$E,"XND"))/CV4)*1000</f>
        <v>0</v>
      </c>
      <c r="CW14" s="40">
        <f>((COUNTIFS(Datos!$S:$S,"V1",Datos!$D:$D,CW3,Datos!$T:$T,$A$14,Datos!$E:$E,"XND"))/CW4)*1000</f>
        <v>0</v>
      </c>
      <c r="CX14" s="40">
        <f>((COUNTIFS(Datos!$S:$S,"V1",Datos!$D:$D,CX3,Datos!$T:$T,$A$14,Datos!$E:$E,"XND"))/CX4)*1000</f>
        <v>0</v>
      </c>
      <c r="CY14" s="40">
        <f>((COUNTIFS(Datos!$S:$S,"V1",Datos!$D:$D,CY3,Datos!$T:$T,$A$14,Datos!$E:$E,"XND"))/CY4)*1000</f>
        <v>0</v>
      </c>
      <c r="CZ14" s="40">
        <f>((COUNTIFS(Datos!$S:$S,"V1",Datos!$D:$D,CZ3,Datos!$T:$T,$A$14,Datos!$E:$E,"XND"))/CZ4)*1000</f>
        <v>0</v>
      </c>
      <c r="DA14" s="40">
        <f>((COUNTIFS(Datos!$S:$S,"V1",Datos!$D:$D,DA3,Datos!$T:$T,$A$14,Datos!$E:$E,"XND"))/DA4)*1000</f>
        <v>0</v>
      </c>
      <c r="DB14" s="40"/>
      <c r="DC14" s="40"/>
      <c r="DD14" s="40"/>
      <c r="DE14" s="40"/>
      <c r="DF14" s="40">
        <f>((COUNTIFS(Datos!$S:$S,"V1",Datos!$D:$D,DF3,Datos!$T:$T,$A$14,Datos!$E:$E,"XND"))/DF4)*1000</f>
        <v>0</v>
      </c>
      <c r="DG14" s="40">
        <f>((COUNTIFS(Datos!$S:$S,"V1",Datos!$D:$D,DG3,Datos!$T:$T,$A$14,Datos!$E:$E,"XND"))/DG4)*1000</f>
        <v>0</v>
      </c>
      <c r="DH14" s="40">
        <f>((COUNTIFS(Datos!$S:$S,"V1",Datos!$D:$D,DH3,Datos!$T:$T,$A$14,Datos!$E:$E,"XND"))/DH4)*1000</f>
        <v>0</v>
      </c>
      <c r="DI14" s="40">
        <f>((COUNTIFS(Datos!$S:$S,"V1",Datos!$D:$D,DI3,Datos!$T:$T,$A$14,Datos!$E:$E,"XND"))/DI4)*1000</f>
        <v>0</v>
      </c>
      <c r="DJ14" s="40">
        <f>((COUNTIFS(Datos!$S:$S,"V1",Datos!$D:$D,DJ3,Datos!$T:$T,$A$14,Datos!$E:$E,"XND"))/DJ4)*1000</f>
        <v>0</v>
      </c>
      <c r="DK14" s="40">
        <f>((COUNTIFS(Datos!$S:$S,"V1",Datos!$D:$D,DK3,Datos!$T:$T,$A$14,Datos!$E:$E,"XND"))/DK4)*1000</f>
        <v>0</v>
      </c>
      <c r="DL14" s="40">
        <f>((COUNTIFS(Datos!$S:$S,"V1",Datos!$D:$D,DL3,Datos!$T:$T,$A$14,Datos!$E:$E,"XND"))/DL4)*1000</f>
        <v>0</v>
      </c>
      <c r="DM14" s="40">
        <f>((COUNTIFS(Datos!$S:$S,"V1",Datos!$D:$D,DM3,Datos!$T:$T,$A$14,Datos!$E:$E,"XND"))/DM4)*1000</f>
        <v>0</v>
      </c>
      <c r="DN14" s="40">
        <f>((COUNTIFS(Datos!$S:$S,"V1",Datos!$D:$D,DN3,Datos!$T:$T,$A$14,Datos!$E:$E,"XND"))/DN4)*1000</f>
        <v>0</v>
      </c>
      <c r="DO14" s="40">
        <f>((COUNTIFS(Datos!$S:$S,"V1",Datos!$D:$D,DO3,Datos!$T:$T,$A$14,Datos!$E:$E,"XND"))/DO4)*1000</f>
        <v>0</v>
      </c>
      <c r="DP14" s="40">
        <f>((COUNTIFS(Datos!$S:$S,"V1",Datos!$D:$D,DP3,Datos!$T:$T,$A$14,Datos!$E:$E,"XND"))/DP4)*1000</f>
        <v>0</v>
      </c>
      <c r="DQ14" s="40">
        <f>((COUNTIFS(Datos!$S:$S,"V1",Datos!$D:$D,DQ3,Datos!$T:$T,$A$14,Datos!$E:$E,"XND"))/DQ4)*1000</f>
        <v>0</v>
      </c>
      <c r="DR14" s="40">
        <f>((COUNTIFS(Datos!$S:$S,"V1",Datos!$D:$D,DR3,Datos!$T:$T,$A$14,Datos!$E:$E,"XND"))/DR4)*1000</f>
        <v>0</v>
      </c>
      <c r="DS14" s="40">
        <f>((COUNTIFS(Datos!$S:$S,"V1",Datos!$D:$D,DS3,Datos!$T:$T,$A$14,Datos!$E:$E,"XND"))/DS4)*1000</f>
        <v>0</v>
      </c>
      <c r="DT14" s="40"/>
      <c r="DU14" s="40">
        <f>((COUNTIFS(Datos!$S:$S,"V1",Datos!$D:$D,DU3,Datos!$T:$T,$A$14,Datos!$E:$E,"XND"))/DU4)*1000</f>
        <v>0</v>
      </c>
      <c r="DV14" s="40">
        <f>((COUNTIFS(Datos!$S:$S,"V1",Datos!$D:$D,DV3,Datos!$T:$T,$A$14,Datos!$E:$E,"XND"))/DV4)*1000</f>
        <v>0</v>
      </c>
      <c r="DW14" s="40">
        <f>((COUNTIFS(Datos!$S:$S,"V1",Datos!$D:$D,DW3,Datos!$T:$T,$A$14,Datos!$E:$E,"XND"))/DW4)*1000</f>
        <v>0</v>
      </c>
      <c r="DX14" s="40">
        <f>((COUNTIFS(Datos!$S:$S,"V1",Datos!$D:$D,DX3,Datos!$T:$T,$A$14,Datos!$E:$E,"XND"))/DX4)*1000</f>
        <v>0</v>
      </c>
      <c r="DY14" s="40">
        <f>((COUNTIFS(Datos!$S:$S,"V1",Datos!$D:$D,DY3,Datos!$T:$T,$A$14,Datos!$E:$E,"XND"))/DY4)*1000</f>
        <v>0</v>
      </c>
      <c r="DZ14" s="40">
        <f>((COUNTIFS(Datos!$S:$S,"V1",Datos!$D:$D,DZ3,Datos!$T:$T,$A$14,Datos!$E:$E,"XND"))/DZ4)*1000</f>
        <v>0</v>
      </c>
      <c r="EA14" s="40">
        <f>((COUNTIFS(Datos!$S:$S,"V1",Datos!$D:$D,EA3,Datos!$T:$T,$A$14,Datos!$E:$E,"XND"))/EA4)*1000</f>
        <v>0</v>
      </c>
      <c r="EB14" s="40">
        <f>((COUNTIFS(Datos!$S:$S,"V1",Datos!$D:$D,EB3,Datos!$T:$T,$A$14,Datos!$E:$E,"XND"))/EB4)*1000</f>
        <v>0</v>
      </c>
      <c r="EC14" s="40">
        <f>((COUNTIFS(Datos!$S:$S,"V1",Datos!$D:$D,EC3,Datos!$T:$T,$A$14,Datos!$E:$E,"XND"))/EC4)*1000</f>
        <v>0</v>
      </c>
      <c r="ED14" s="40">
        <f>((COUNTIFS(Datos!$S:$S,"V1",Datos!$D:$D,ED3,Datos!$T:$T,$A$14,Datos!$E:$E,"XND"))/ED4)*1000</f>
        <v>0</v>
      </c>
      <c r="EE14" s="40">
        <f>((COUNTIFS(Datos!$S:$S,"V1",Datos!$D:$D,EE3,Datos!$T:$T,$A$14,Datos!$E:$E,"XND"))/EE4)*1000</f>
        <v>0</v>
      </c>
      <c r="EF14" s="40">
        <f>((COUNTIFS(Datos!$S:$S,"V1",Datos!$D:$D,EF3,Datos!$T:$T,$A$14,Datos!$E:$E,"XND"))/EF4)*1000</f>
        <v>0</v>
      </c>
      <c r="EG14" s="40">
        <f>((COUNTIFS(Datos!$S:$S,"V1",Datos!$D:$D,EG3,Datos!$T:$T,$A$14,Datos!$E:$E,"XND"))/EG4)*1000</f>
        <v>0</v>
      </c>
      <c r="EH14" s="40">
        <f>((COUNTIFS(Datos!$S:$S,"V1",Datos!$D:$D,EH3,Datos!$T:$T,$A$14,Datos!$E:$E,"XND"))/EH4)*1000</f>
        <v>0</v>
      </c>
      <c r="EI14" s="40">
        <f>((COUNTIFS(Datos!$S:$S,"V1",Datos!$D:$D,EI3,Datos!$T:$T,$A$14,Datos!$E:$E,"XND"))/EI4)*1000</f>
        <v>0</v>
      </c>
      <c r="EJ14" s="40">
        <f>((COUNTIFS(Datos!$S:$S,"V1",Datos!$D:$D,EJ3,Datos!$T:$T,$A$14,Datos!$E:$E,"XND"))/EJ4)*1000</f>
        <v>0</v>
      </c>
      <c r="EK14" s="40">
        <f>((COUNTIFS(Datos!$S:$S,"V1",Datos!$D:$D,EK3,Datos!$T:$T,$A$14,Datos!$E:$E,"XND"))/EK4)*1000</f>
        <v>0</v>
      </c>
      <c r="EL14" s="40">
        <f>((COUNTIFS(Datos!$S:$S,"V1",Datos!$D:$D,EL3,Datos!$T:$T,$A$14,Datos!$E:$E,"XND"))/EL4)*1000</f>
        <v>0</v>
      </c>
      <c r="EM14" s="40">
        <f>((COUNTIFS(Datos!$S:$S,"V1",Datos!$D:$D,EM3,Datos!$T:$T,$A$14,Datos!$E:$E,"XND"))/EM4)*1000</f>
        <v>0</v>
      </c>
      <c r="EN14" s="40">
        <f>((COUNTIFS(Datos!$S:$S,"V1",Datos!$D:$D,EN3,Datos!$T:$T,$A$14,Datos!$E:$E,"XND"))/EN4)*1000</f>
        <v>0</v>
      </c>
      <c r="EO14" s="40">
        <f>((COUNTIFS(Datos!$S:$S,"V1",Datos!$D:$D,EO3,Datos!$T:$T,$A$14,Datos!$E:$E,"XND"))/EO4)*1000</f>
        <v>0</v>
      </c>
      <c r="EP14" s="40">
        <f>((COUNTIFS(Datos!$S:$S,"V1",Datos!$D:$D,EP3,Datos!$T:$T,$A$14,Datos!$E:$E,"XND"))/EP4)*1000</f>
        <v>0</v>
      </c>
      <c r="EQ14" s="40">
        <f>((COUNTIFS(Datos!$S:$S,"V1",Datos!$D:$D,EQ3,Datos!$T:$T,$A$14,Datos!$E:$E,"XND"))/EQ4)*1000</f>
        <v>0</v>
      </c>
      <c r="ER14" s="40">
        <f>((COUNTIFS(Datos!$S:$S,"V1",Datos!$D:$D,ER3,Datos!$T:$T,$A$14,Datos!$E:$E,"XND"))/ER4)*1000</f>
        <v>0</v>
      </c>
      <c r="ES14" s="40">
        <f>((COUNTIFS(Datos!$S:$S,"V1",Datos!$D:$D,ES3,Datos!$T:$T,$A$14,Datos!$E:$E,"XND"))/ES4)*1000</f>
        <v>0</v>
      </c>
      <c r="ET14" s="40">
        <f>((COUNTIFS(Datos!$S:$S,"V1",Datos!$D:$D,ET3,Datos!$T:$T,$A$14,Datos!$E:$E,"XND"))/ET4)*1000</f>
        <v>0</v>
      </c>
      <c r="EU14" s="40">
        <f>((COUNTIFS(Datos!$S:$S,"V1",Datos!$D:$D,EU3,Datos!$T:$T,$A$14,Datos!$E:$E,"XND"))/EU4)*1000</f>
        <v>0</v>
      </c>
      <c r="EV14" s="40">
        <f>((COUNTIFS(Datos!$S:$S,"V1",Datos!$D:$D,EV3,Datos!$T:$T,$A$14,Datos!$E:$E,"XND"))/EV4)*1000</f>
        <v>0</v>
      </c>
      <c r="EW14" s="40">
        <f>((COUNTIFS(Datos!$S:$S,"V1",Datos!$D:$D,EW3,Datos!$T:$T,$A$14,Datos!$E:$E,"XND"))/EW4)*1000</f>
        <v>0</v>
      </c>
      <c r="EX14" s="40">
        <f>((COUNTIFS(Datos!$S:$S,"V1",Datos!$D:$D,EX3,Datos!$T:$T,$A$14,Datos!$E:$E,"XND"))/EX4)*1000</f>
        <v>0</v>
      </c>
      <c r="EY14" s="40">
        <f>((COUNTIFS(Datos!$S:$S,"V1",Datos!$D:$D,EY3,Datos!$T:$T,$A$14,Datos!$E:$E,"XND"))/EY4)*1000</f>
        <v>0</v>
      </c>
      <c r="EZ14" s="40">
        <f>((COUNTIFS(Datos!$S:$S,"V1",Datos!$D:$D,EZ3,Datos!$T:$T,$A$14,Datos!$E:$E,"XND"))/EZ4)*1000</f>
        <v>0</v>
      </c>
      <c r="FA14" s="40">
        <f>((COUNTIFS(Datos!$S:$S,"V1",Datos!$D:$D,FA3,Datos!$T:$T,$A$14,Datos!$E:$E,"XND"))/FA4)*1000</f>
        <v>0</v>
      </c>
      <c r="FB14" s="40">
        <f>((COUNTIFS(Datos!$S:$S,"V1",Datos!$D:$D,FB3,Datos!$T:$T,$A$14,Datos!$E:$E,"XND"))/FB4)*1000</f>
        <v>0</v>
      </c>
      <c r="FC14" s="40">
        <f>((COUNTIFS(Datos!$S:$S,"V1",Datos!$D:$D,FC3,Datos!$T:$T,$A$14,Datos!$E:$E,"XND"))/FC4)*1000</f>
        <v>0</v>
      </c>
      <c r="FD14" s="40">
        <f>((COUNTIFS(Datos!$S:$S,"V1",Datos!$D:$D,FD3,Datos!$T:$T,$A$14,Datos!$E:$E,"XND"))/FD4)*1000</f>
        <v>0</v>
      </c>
      <c r="FE14" s="40">
        <f>((COUNTIFS(Datos!$S:$S,"V1",Datos!$D:$D,FE3,Datos!$T:$T,$A$14,Datos!$E:$E,"XND"))/FE4)*1000</f>
        <v>0</v>
      </c>
      <c r="FF14" s="40">
        <f>((COUNTIFS(Datos!$S:$S,"V1",Datos!$D:$D,FF3,Datos!$T:$T,$A$14,Datos!$E:$E,"XND"))/FF4)*1000</f>
        <v>0</v>
      </c>
      <c r="FG14" s="40">
        <f>((COUNTIFS(Datos!$S:$S,"V1",Datos!$D:$D,FG3,Datos!$T:$T,$A$14,Datos!$E:$E,"XND"))/FG4)*1000</f>
        <v>0</v>
      </c>
      <c r="FH14" s="40">
        <f>((COUNTIFS(Datos!$S:$S,"V1",Datos!$D:$D,FH3,Datos!$T:$T,$A$14,Datos!$E:$E,"XND"))/FH4)*1000</f>
        <v>0</v>
      </c>
      <c r="FI14" s="40"/>
      <c r="FJ14" s="40"/>
      <c r="FK14" s="40"/>
      <c r="FL14" s="40">
        <f>((COUNTIFS(Datos!$S:$S,"V1",Datos!$D:$D,FL3,Datos!$T:$T,$A$14,Datos!$E:$E,"XND"))/FL4)*1000</f>
        <v>0</v>
      </c>
      <c r="FM14" s="40">
        <f>((COUNTIFS(Datos!$S:$S,"V1",Datos!$D:$D,FM3,Datos!$T:$T,$A$14,Datos!$E:$E,"XND"))/FM4)*1000</f>
        <v>0</v>
      </c>
      <c r="FN14" s="40">
        <f>((COUNTIFS(Datos!$S:$S,"V1",Datos!$D:$D,FN3,Datos!$T:$T,$A$14,Datos!$E:$E,"XND"))/FN4)*1000</f>
        <v>0</v>
      </c>
      <c r="FO14" s="40">
        <f>((COUNTIFS(Datos!$S:$S,"V1",Datos!$D:$D,FO3,Datos!$T:$T,$A$14,Datos!$E:$E,"XND"))/FO4)*1000</f>
        <v>0</v>
      </c>
      <c r="FP14" s="40">
        <f>((COUNTIFS(Datos!$S:$S,"V1",Datos!$D:$D,FP3,Datos!$T:$T,$A$14,Datos!$E:$E,"XND"))/FP4)*1000</f>
        <v>0</v>
      </c>
      <c r="FQ14" s="40">
        <f>((COUNTIFS(Datos!$S:$S,"V1",Datos!$D:$D,FQ3,Datos!$T:$T,$A$14,Datos!$E:$E,"XND"))/FQ4)*1000</f>
        <v>0</v>
      </c>
      <c r="FR14" s="40">
        <f>((COUNTIFS(Datos!$S:$S,"V1",Datos!$D:$D,FR3,Datos!$T:$T,$A$14,Datos!$E:$E,"XND"))/FR4)*1000</f>
        <v>0</v>
      </c>
      <c r="FS14" s="40">
        <f>((COUNTIFS(Datos!$S:$S,"V1",Datos!$D:$D,FS3,Datos!$T:$T,$A$14,Datos!$E:$E,"XND"))/FS4)*1000</f>
        <v>0</v>
      </c>
      <c r="FT14" s="40">
        <f>((COUNTIFS(Datos!$S:$S,"V1",Datos!$D:$D,FT3,Datos!$T:$T,$A$14,Datos!$E:$E,"XND"))/FT4)*1000</f>
        <v>0</v>
      </c>
      <c r="FU14" s="40">
        <f>((COUNTIFS(Datos!$S:$S,"V1",Datos!$D:$D,FU3,Datos!$T:$T,$A$14,Datos!$E:$E,"XND"))/FU4)*1000</f>
        <v>0</v>
      </c>
      <c r="FV14" s="40">
        <f>((COUNTIFS(Datos!$S:$S,"V1",Datos!$D:$D,FV3,Datos!$T:$T,$A$14,Datos!$E:$E,"XND"))/FV4)*1000</f>
        <v>0</v>
      </c>
      <c r="FW14" s="40">
        <f>((COUNTIFS(Datos!$S:$S,"V1",Datos!$D:$D,FW3,Datos!$T:$T,$A$14,Datos!$E:$E,"XND"))/FW4)*1000</f>
        <v>0</v>
      </c>
    </row>
    <row r="15" spans="1:179" s="12" customFormat="1" ht="16.5" customHeight="1" x14ac:dyDescent="0.25">
      <c r="A15" s="30" t="s">
        <v>48</v>
      </c>
      <c r="B15" s="3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  <c r="BR15" s="47"/>
      <c r="BS15" s="46"/>
      <c r="BT15" s="46"/>
      <c r="BU15" s="46"/>
      <c r="BV15" s="46"/>
      <c r="BW15" s="50"/>
    </row>
    <row r="16" spans="1:179" s="12" customFormat="1" ht="16.5" customHeight="1" x14ac:dyDescent="0.25">
      <c r="A16" s="37" t="s">
        <v>42</v>
      </c>
      <c r="B16" s="38"/>
      <c r="C16" s="37"/>
      <c r="D16" s="37"/>
      <c r="E16" s="37"/>
      <c r="F16" s="37"/>
      <c r="G16" s="37">
        <v>100</v>
      </c>
      <c r="H16" s="37">
        <v>100</v>
      </c>
      <c r="I16" s="37">
        <v>100</v>
      </c>
      <c r="J16" s="37">
        <v>80</v>
      </c>
      <c r="K16" s="37">
        <v>70</v>
      </c>
      <c r="L16" s="37">
        <v>60</v>
      </c>
      <c r="M16" s="37"/>
      <c r="N16" s="37">
        <v>125</v>
      </c>
      <c r="O16" s="37">
        <v>100</v>
      </c>
      <c r="P16" s="37">
        <v>50</v>
      </c>
      <c r="Q16" s="37">
        <v>50</v>
      </c>
      <c r="R16" s="37">
        <v>50</v>
      </c>
      <c r="S16" s="37"/>
      <c r="T16" s="37"/>
      <c r="U16" s="37"/>
      <c r="V16" s="37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2"/>
      <c r="BR16" s="40"/>
      <c r="BS16" s="37"/>
      <c r="BT16" s="37"/>
      <c r="BU16" s="37"/>
      <c r="BV16" s="37"/>
      <c r="BW16" s="50"/>
    </row>
    <row r="17" spans="1:75" s="12" customFormat="1" ht="16.5" customHeight="1" x14ac:dyDescent="0.25">
      <c r="A17" s="37" t="s">
        <v>43</v>
      </c>
      <c r="B17" s="38"/>
      <c r="C17" s="37"/>
      <c r="D17" s="37"/>
      <c r="E17" s="37"/>
      <c r="F17" s="37"/>
      <c r="G17" s="37">
        <f>(35*G16)/100</f>
        <v>35</v>
      </c>
      <c r="H17" s="37">
        <f t="shared" ref="H17:R17" si="0">(35*H16)/100</f>
        <v>35</v>
      </c>
      <c r="I17" s="37">
        <f t="shared" si="0"/>
        <v>35</v>
      </c>
      <c r="J17" s="37">
        <f t="shared" si="0"/>
        <v>28</v>
      </c>
      <c r="K17" s="37">
        <f t="shared" si="0"/>
        <v>24.5</v>
      </c>
      <c r="L17" s="37">
        <f t="shared" si="0"/>
        <v>21</v>
      </c>
      <c r="M17" s="37"/>
      <c r="N17" s="37">
        <f t="shared" si="0"/>
        <v>43.75</v>
      </c>
      <c r="O17" s="37">
        <f t="shared" si="0"/>
        <v>35</v>
      </c>
      <c r="P17" s="37">
        <f t="shared" si="0"/>
        <v>17.5</v>
      </c>
      <c r="Q17" s="37">
        <f t="shared" si="0"/>
        <v>17.5</v>
      </c>
      <c r="R17" s="37">
        <f t="shared" si="0"/>
        <v>17.5</v>
      </c>
      <c r="S17" s="37"/>
      <c r="T17" s="37"/>
      <c r="U17" s="37"/>
      <c r="V17" s="37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2"/>
      <c r="BR17" s="40"/>
      <c r="BS17" s="37"/>
      <c r="BT17" s="37"/>
      <c r="BU17" s="37"/>
      <c r="BV17" s="37"/>
      <c r="BW17" s="50"/>
    </row>
    <row r="18" spans="1:75" s="12" customFormat="1" ht="16.5" customHeight="1" x14ac:dyDescent="0.25">
      <c r="A18" s="37" t="s">
        <v>44</v>
      </c>
      <c r="B18" s="38"/>
      <c r="C18" s="37"/>
      <c r="D18" s="37"/>
      <c r="E18" s="37"/>
      <c r="F18" s="37"/>
      <c r="G18" s="37">
        <f>(19*G16)/100</f>
        <v>19</v>
      </c>
      <c r="H18" s="37">
        <f t="shared" ref="H18:R18" si="1">(19*H16)/100</f>
        <v>19</v>
      </c>
      <c r="I18" s="37">
        <f t="shared" si="1"/>
        <v>19</v>
      </c>
      <c r="J18" s="37">
        <f t="shared" si="1"/>
        <v>15.2</v>
      </c>
      <c r="K18" s="37">
        <f t="shared" si="1"/>
        <v>13.3</v>
      </c>
      <c r="L18" s="37">
        <f t="shared" si="1"/>
        <v>11.4</v>
      </c>
      <c r="M18" s="37"/>
      <c r="N18" s="37">
        <f t="shared" si="1"/>
        <v>23.75</v>
      </c>
      <c r="O18" s="37">
        <f t="shared" si="1"/>
        <v>19</v>
      </c>
      <c r="P18" s="37">
        <f t="shared" si="1"/>
        <v>9.5</v>
      </c>
      <c r="Q18" s="37">
        <f t="shared" si="1"/>
        <v>9.5</v>
      </c>
      <c r="R18" s="37">
        <f t="shared" si="1"/>
        <v>9.5</v>
      </c>
      <c r="S18" s="37"/>
      <c r="T18" s="37"/>
      <c r="U18" s="37"/>
      <c r="V18" s="37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2"/>
      <c r="BR18" s="40"/>
      <c r="BS18" s="37"/>
      <c r="BT18" s="37"/>
      <c r="BU18" s="37"/>
      <c r="BV18" s="37"/>
      <c r="BW18" s="50"/>
    </row>
    <row r="19" spans="1:75" s="12" customFormat="1" ht="16.5" customHeight="1" x14ac:dyDescent="0.25">
      <c r="A19" s="37" t="s">
        <v>45</v>
      </c>
      <c r="B19" s="38"/>
      <c r="C19" s="37"/>
      <c r="D19" s="37"/>
      <c r="E19" s="37"/>
      <c r="F19" s="37"/>
      <c r="G19" s="37">
        <f>(30*G16)/100</f>
        <v>30</v>
      </c>
      <c r="H19" s="37">
        <f t="shared" ref="H19:R19" si="2">(30*H16)/100</f>
        <v>30</v>
      </c>
      <c r="I19" s="37">
        <f t="shared" si="2"/>
        <v>30</v>
      </c>
      <c r="J19" s="37">
        <f t="shared" si="2"/>
        <v>24</v>
      </c>
      <c r="K19" s="37">
        <v>22</v>
      </c>
      <c r="L19" s="37">
        <f t="shared" si="2"/>
        <v>18</v>
      </c>
      <c r="M19" s="37"/>
      <c r="N19" s="37">
        <f t="shared" si="2"/>
        <v>37.5</v>
      </c>
      <c r="O19" s="37">
        <f t="shared" si="2"/>
        <v>30</v>
      </c>
      <c r="P19" s="37">
        <f t="shared" si="2"/>
        <v>15</v>
      </c>
      <c r="Q19" s="37">
        <f t="shared" si="2"/>
        <v>15</v>
      </c>
      <c r="R19" s="37">
        <f t="shared" si="2"/>
        <v>15</v>
      </c>
      <c r="S19" s="37"/>
      <c r="T19" s="37"/>
      <c r="U19" s="37"/>
      <c r="V19" s="37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2"/>
      <c r="BR19" s="40"/>
      <c r="BS19" s="37"/>
      <c r="BT19" s="37"/>
      <c r="BU19" s="37"/>
      <c r="BV19" s="37"/>
      <c r="BW19" s="50"/>
    </row>
    <row r="20" spans="1:75" s="12" customFormat="1" ht="16.5" customHeight="1" x14ac:dyDescent="0.25">
      <c r="A20" s="37" t="s">
        <v>31</v>
      </c>
      <c r="B20" s="38"/>
      <c r="C20" s="37"/>
      <c r="D20" s="37"/>
      <c r="E20" s="37"/>
      <c r="F20" s="37"/>
      <c r="G20" s="37">
        <f>(3*G16)/100</f>
        <v>3</v>
      </c>
      <c r="H20" s="37">
        <f t="shared" ref="H20:R20" si="3">(3*H16)/100</f>
        <v>3</v>
      </c>
      <c r="I20" s="37">
        <f t="shared" si="3"/>
        <v>3</v>
      </c>
      <c r="J20" s="37">
        <f t="shared" si="3"/>
        <v>2.4</v>
      </c>
      <c r="K20" s="37">
        <f>(3*K16)/100</f>
        <v>2.1</v>
      </c>
      <c r="L20" s="37">
        <f t="shared" si="3"/>
        <v>1.8</v>
      </c>
      <c r="M20" s="37"/>
      <c r="N20" s="37">
        <f t="shared" si="3"/>
        <v>3.75</v>
      </c>
      <c r="O20" s="37">
        <f t="shared" si="3"/>
        <v>3</v>
      </c>
      <c r="P20" s="37">
        <f t="shared" si="3"/>
        <v>1.5</v>
      </c>
      <c r="Q20" s="37">
        <f t="shared" si="3"/>
        <v>1.5</v>
      </c>
      <c r="R20" s="37">
        <f t="shared" si="3"/>
        <v>1.5</v>
      </c>
      <c r="S20" s="37"/>
      <c r="T20" s="37"/>
      <c r="U20" s="37"/>
      <c r="V20" s="37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41"/>
      <c r="BR20" s="40"/>
      <c r="BS20" s="37"/>
      <c r="BT20" s="37"/>
      <c r="BU20" s="37"/>
      <c r="BV20" s="37"/>
      <c r="BW20" s="50"/>
    </row>
    <row r="21" spans="1:75" s="12" customFormat="1" ht="16.5" customHeight="1" x14ac:dyDescent="0.25">
      <c r="A21" s="37" t="s">
        <v>32</v>
      </c>
      <c r="B21" s="38"/>
      <c r="C21" s="37"/>
      <c r="D21" s="37"/>
      <c r="E21" s="37"/>
      <c r="F21" s="37"/>
      <c r="G21" s="37">
        <f>(2*G16)/100</f>
        <v>2</v>
      </c>
      <c r="H21" s="37">
        <f t="shared" ref="H21:R21" si="4">(2*H16)/100</f>
        <v>2</v>
      </c>
      <c r="I21" s="37">
        <f t="shared" si="4"/>
        <v>2</v>
      </c>
      <c r="J21" s="37">
        <f t="shared" si="4"/>
        <v>1.6</v>
      </c>
      <c r="K21" s="37">
        <f t="shared" si="4"/>
        <v>1.4</v>
      </c>
      <c r="L21" s="37">
        <f t="shared" si="4"/>
        <v>1.2</v>
      </c>
      <c r="M21" s="37"/>
      <c r="N21" s="37">
        <f t="shared" si="4"/>
        <v>2.5</v>
      </c>
      <c r="O21" s="37">
        <f t="shared" si="4"/>
        <v>2</v>
      </c>
      <c r="P21" s="37">
        <f t="shared" si="4"/>
        <v>1</v>
      </c>
      <c r="Q21" s="37">
        <f t="shared" si="4"/>
        <v>1</v>
      </c>
      <c r="R21" s="37">
        <f t="shared" si="4"/>
        <v>1</v>
      </c>
      <c r="S21" s="37"/>
      <c r="T21" s="37"/>
      <c r="U21" s="37"/>
      <c r="V21" s="37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41"/>
      <c r="BR21" s="40"/>
      <c r="BS21" s="37"/>
      <c r="BT21" s="37"/>
      <c r="BU21" s="37"/>
      <c r="BV21" s="37"/>
      <c r="BW21" s="50"/>
    </row>
    <row r="22" spans="1:75" s="12" customFormat="1" ht="16.5" customHeight="1" x14ac:dyDescent="0.25">
      <c r="A22" s="37" t="s">
        <v>30</v>
      </c>
      <c r="B22" s="38"/>
      <c r="C22" s="37"/>
      <c r="D22" s="37"/>
      <c r="E22" s="37"/>
      <c r="F22" s="37"/>
      <c r="G22" s="37">
        <f>(0.33*G16)/100</f>
        <v>0.33</v>
      </c>
      <c r="H22" s="37">
        <f t="shared" ref="H22:R22" si="5">(0.33*H16)/100</f>
        <v>0.33</v>
      </c>
      <c r="I22" s="37">
        <f t="shared" si="5"/>
        <v>0.33</v>
      </c>
      <c r="J22" s="37">
        <f t="shared" si="5"/>
        <v>0.26400000000000001</v>
      </c>
      <c r="K22" s="37">
        <f t="shared" si="5"/>
        <v>0.23100000000000001</v>
      </c>
      <c r="L22" s="37">
        <f t="shared" si="5"/>
        <v>0.19800000000000001</v>
      </c>
      <c r="M22" s="37"/>
      <c r="N22" s="37">
        <f t="shared" si="5"/>
        <v>0.41249999999999998</v>
      </c>
      <c r="O22" s="37">
        <f t="shared" si="5"/>
        <v>0.33</v>
      </c>
      <c r="P22" s="37">
        <f t="shared" si="5"/>
        <v>0.16500000000000001</v>
      </c>
      <c r="Q22" s="37">
        <f t="shared" si="5"/>
        <v>0.16500000000000001</v>
      </c>
      <c r="R22" s="37">
        <f t="shared" si="5"/>
        <v>0.16500000000000001</v>
      </c>
      <c r="S22" s="37"/>
      <c r="T22" s="37"/>
      <c r="U22" s="37"/>
      <c r="V22" s="37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41"/>
      <c r="BR22" s="40"/>
      <c r="BS22" s="37"/>
      <c r="BT22" s="37"/>
      <c r="BU22" s="37"/>
      <c r="BV22" s="37"/>
      <c r="BW22" s="50"/>
    </row>
    <row r="23" spans="1:75" s="12" customFormat="1" ht="16.5" customHeight="1" x14ac:dyDescent="0.25">
      <c r="A23" s="37" t="s">
        <v>46</v>
      </c>
      <c r="B23" s="38"/>
      <c r="C23" s="37"/>
      <c r="D23" s="37"/>
      <c r="E23" s="37"/>
      <c r="F23" s="37"/>
      <c r="G23" s="37">
        <f>(9*G16)/100</f>
        <v>9</v>
      </c>
      <c r="H23" s="37">
        <f t="shared" ref="H23:R23" si="6">(9*H16)/100</f>
        <v>9</v>
      </c>
      <c r="I23" s="37">
        <f t="shared" si="6"/>
        <v>9</v>
      </c>
      <c r="J23" s="37">
        <f t="shared" si="6"/>
        <v>7.2</v>
      </c>
      <c r="K23" s="37">
        <f t="shared" si="6"/>
        <v>6.3</v>
      </c>
      <c r="L23" s="37">
        <f t="shared" si="6"/>
        <v>5.4</v>
      </c>
      <c r="M23" s="37"/>
      <c r="N23" s="37">
        <f t="shared" si="6"/>
        <v>11.25</v>
      </c>
      <c r="O23" s="37">
        <f t="shared" si="6"/>
        <v>9</v>
      </c>
      <c r="P23" s="37">
        <f t="shared" si="6"/>
        <v>4.5</v>
      </c>
      <c r="Q23" s="37">
        <f t="shared" si="6"/>
        <v>4.5</v>
      </c>
      <c r="R23" s="37">
        <f t="shared" si="6"/>
        <v>4.5</v>
      </c>
      <c r="S23" s="37"/>
      <c r="T23" s="37"/>
      <c r="U23" s="37"/>
      <c r="V23" s="37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41"/>
      <c r="BR23" s="40"/>
      <c r="BS23" s="37"/>
      <c r="BT23" s="37"/>
      <c r="BU23" s="37"/>
      <c r="BV23" s="37"/>
      <c r="BW23" s="50"/>
    </row>
    <row r="24" spans="1:75" s="12" customFormat="1" ht="16.5" customHeight="1" x14ac:dyDescent="0.25">
      <c r="A24" s="37" t="s">
        <v>47</v>
      </c>
      <c r="B24" s="38"/>
      <c r="C24" s="37"/>
      <c r="D24" s="37"/>
      <c r="E24" s="37"/>
      <c r="F24" s="37"/>
      <c r="G24" s="37">
        <f>(0*G16)/100</f>
        <v>0</v>
      </c>
      <c r="H24" s="37">
        <f t="shared" ref="H24:R24" si="7">(0*H16)/100</f>
        <v>0</v>
      </c>
      <c r="I24" s="37">
        <f t="shared" si="7"/>
        <v>0</v>
      </c>
      <c r="J24" s="37">
        <f t="shared" si="7"/>
        <v>0</v>
      </c>
      <c r="K24" s="37">
        <f t="shared" si="7"/>
        <v>0</v>
      </c>
      <c r="L24" s="37">
        <f t="shared" si="7"/>
        <v>0</v>
      </c>
      <c r="M24" s="37"/>
      <c r="N24" s="37">
        <f t="shared" si="7"/>
        <v>0</v>
      </c>
      <c r="O24" s="37">
        <f t="shared" si="7"/>
        <v>0</v>
      </c>
      <c r="P24" s="37">
        <f t="shared" si="7"/>
        <v>0</v>
      </c>
      <c r="Q24" s="37">
        <f t="shared" si="7"/>
        <v>0</v>
      </c>
      <c r="R24" s="37">
        <f t="shared" si="7"/>
        <v>0</v>
      </c>
      <c r="S24" s="37"/>
      <c r="T24" s="37"/>
      <c r="U24" s="37"/>
      <c r="V24" s="37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51"/>
      <c r="BQ24" s="41"/>
      <c r="BR24" s="40"/>
      <c r="BS24" s="37"/>
      <c r="BT24" s="37"/>
      <c r="BU24" s="37"/>
      <c r="BV24" s="37"/>
      <c r="BW24" s="50"/>
    </row>
    <row r="25" spans="1:75" s="12" customFormat="1" ht="16.5" customHeight="1" x14ac:dyDescent="0.25">
      <c r="A25" s="30" t="s">
        <v>49</v>
      </c>
      <c r="B25" s="31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  <c r="BR25" s="47"/>
      <c r="BS25" s="46"/>
      <c r="BT25" s="46"/>
      <c r="BU25" s="46"/>
      <c r="BV25" s="46"/>
      <c r="BW25" s="50"/>
    </row>
    <row r="26" spans="1:75" s="12" customFormat="1" ht="16.5" customHeight="1" x14ac:dyDescent="0.25">
      <c r="A26" s="37" t="s">
        <v>50</v>
      </c>
      <c r="B26" s="38">
        <v>50</v>
      </c>
      <c r="C26" s="37"/>
      <c r="D26" s="37"/>
      <c r="E26" s="37">
        <v>30</v>
      </c>
      <c r="F26" s="37">
        <v>30</v>
      </c>
      <c r="G26" s="37">
        <v>30</v>
      </c>
      <c r="H26" s="37">
        <v>30</v>
      </c>
      <c r="I26" s="37">
        <v>30</v>
      </c>
      <c r="J26" s="37">
        <v>30</v>
      </c>
      <c r="K26" s="37">
        <v>30</v>
      </c>
      <c r="L26" s="37">
        <v>30</v>
      </c>
      <c r="M26" s="37"/>
      <c r="N26" s="37">
        <v>125</v>
      </c>
      <c r="O26" s="37">
        <v>100</v>
      </c>
      <c r="P26" s="37">
        <v>50</v>
      </c>
      <c r="Q26" s="37">
        <v>50</v>
      </c>
      <c r="R26" s="37">
        <v>50</v>
      </c>
      <c r="S26" s="37">
        <v>50</v>
      </c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>
        <v>50</v>
      </c>
      <c r="BS26" s="37">
        <v>50</v>
      </c>
      <c r="BT26" s="37">
        <v>50</v>
      </c>
      <c r="BU26" s="37">
        <v>50</v>
      </c>
      <c r="BV26" s="37">
        <v>50</v>
      </c>
      <c r="BW26" s="50"/>
    </row>
    <row r="27" spans="1:75" s="12" customFormat="1" ht="16.5" customHeight="1" x14ac:dyDescent="0.25">
      <c r="A27" s="37" t="s">
        <v>43</v>
      </c>
      <c r="B27" s="38">
        <f>0.28*B26</f>
        <v>14.000000000000002</v>
      </c>
      <c r="C27" s="37"/>
      <c r="D27" s="37"/>
      <c r="E27" s="37"/>
      <c r="F27" s="37"/>
      <c r="G27" s="37">
        <f>(35*G26)/100</f>
        <v>10.5</v>
      </c>
      <c r="H27" s="37">
        <v>10.5</v>
      </c>
      <c r="I27" s="37">
        <v>10.5</v>
      </c>
      <c r="J27" s="37">
        <v>10.5</v>
      </c>
      <c r="K27" s="37">
        <v>10.5</v>
      </c>
      <c r="L27" s="37">
        <v>10.5</v>
      </c>
      <c r="M27" s="37"/>
      <c r="N27" s="37">
        <v>10.5</v>
      </c>
      <c r="O27" s="37">
        <v>10.5</v>
      </c>
      <c r="P27" s="37">
        <v>10.5</v>
      </c>
      <c r="Q27" s="37">
        <v>10.5</v>
      </c>
      <c r="R27" s="37">
        <v>10.5</v>
      </c>
      <c r="S27" s="37"/>
      <c r="T27" s="37"/>
      <c r="U27" s="37"/>
      <c r="V27" s="37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1"/>
      <c r="BQ27" s="52"/>
      <c r="BR27" s="40"/>
      <c r="BS27" s="37"/>
      <c r="BT27" s="37"/>
      <c r="BU27" s="37"/>
      <c r="BV27" s="37"/>
      <c r="BW27" s="50"/>
    </row>
    <row r="28" spans="1:75" s="12" customFormat="1" ht="16.5" customHeight="1" x14ac:dyDescent="0.25">
      <c r="A28" s="37" t="s">
        <v>44</v>
      </c>
      <c r="B28" s="38">
        <f>0.14*B26</f>
        <v>7.0000000000000009</v>
      </c>
      <c r="C28" s="37"/>
      <c r="D28" s="37"/>
      <c r="E28" s="37"/>
      <c r="F28" s="37"/>
      <c r="G28" s="37">
        <v>7</v>
      </c>
      <c r="H28" s="37">
        <v>7</v>
      </c>
      <c r="I28" s="37">
        <v>7</v>
      </c>
      <c r="J28" s="37">
        <v>7</v>
      </c>
      <c r="K28" s="37">
        <v>7</v>
      </c>
      <c r="L28" s="37">
        <v>7</v>
      </c>
      <c r="M28" s="37"/>
      <c r="N28" s="37">
        <v>7</v>
      </c>
      <c r="O28" s="37">
        <v>7</v>
      </c>
      <c r="P28" s="37">
        <v>7</v>
      </c>
      <c r="Q28" s="37">
        <v>7</v>
      </c>
      <c r="R28" s="37">
        <v>7</v>
      </c>
      <c r="S28" s="37"/>
      <c r="T28" s="37"/>
      <c r="U28" s="37"/>
      <c r="V28" s="37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2"/>
      <c r="BR28" s="40"/>
      <c r="BS28" s="37"/>
      <c r="BT28" s="37"/>
      <c r="BU28" s="37"/>
      <c r="BV28" s="37"/>
      <c r="BW28" s="50"/>
    </row>
    <row r="29" spans="1:75" s="12" customFormat="1" ht="16.5" customHeight="1" x14ac:dyDescent="0.25">
      <c r="A29" s="37" t="s">
        <v>45</v>
      </c>
      <c r="B29" s="38">
        <f>B26*0.37</f>
        <v>18.5</v>
      </c>
      <c r="C29" s="37"/>
      <c r="D29" s="37"/>
      <c r="E29" s="37"/>
      <c r="F29" s="37"/>
      <c r="G29" s="37">
        <f>(30*G26)/100</f>
        <v>9</v>
      </c>
      <c r="H29" s="37">
        <v>9</v>
      </c>
      <c r="I29" s="37">
        <v>9</v>
      </c>
      <c r="J29" s="37">
        <v>9</v>
      </c>
      <c r="K29" s="37">
        <v>9</v>
      </c>
      <c r="L29" s="37">
        <v>9</v>
      </c>
      <c r="M29" s="37"/>
      <c r="N29" s="37">
        <v>9</v>
      </c>
      <c r="O29" s="37">
        <v>9</v>
      </c>
      <c r="P29" s="37">
        <v>9</v>
      </c>
      <c r="Q29" s="37">
        <v>9</v>
      </c>
      <c r="R29" s="37">
        <v>9</v>
      </c>
      <c r="S29" s="37"/>
      <c r="T29" s="37"/>
      <c r="U29" s="37"/>
      <c r="V29" s="37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2"/>
      <c r="BR29" s="40"/>
      <c r="BS29" s="37"/>
      <c r="BT29" s="37"/>
      <c r="BU29" s="37"/>
      <c r="BV29" s="37"/>
      <c r="BW29" s="50"/>
    </row>
    <row r="30" spans="1:75" s="12" customFormat="1" ht="16.5" customHeight="1" x14ac:dyDescent="0.25">
      <c r="A30" s="37" t="s">
        <v>31</v>
      </c>
      <c r="B30" s="38">
        <f>0.11*B26</f>
        <v>5.5</v>
      </c>
      <c r="C30" s="37"/>
      <c r="D30" s="37"/>
      <c r="E30" s="37"/>
      <c r="F30" s="37"/>
      <c r="G30" s="37">
        <f>(3*G26)/100</f>
        <v>0.9</v>
      </c>
      <c r="H30" s="37">
        <v>0.9</v>
      </c>
      <c r="I30" s="37">
        <v>0.9</v>
      </c>
      <c r="J30" s="37">
        <v>0.9</v>
      </c>
      <c r="K30" s="37">
        <v>0.9</v>
      </c>
      <c r="L30" s="37">
        <v>0.9</v>
      </c>
      <c r="M30" s="37"/>
      <c r="N30" s="37">
        <v>0.9</v>
      </c>
      <c r="O30" s="37">
        <v>0.9</v>
      </c>
      <c r="P30" s="37">
        <v>0.9</v>
      </c>
      <c r="Q30" s="37">
        <v>0.9</v>
      </c>
      <c r="R30" s="37">
        <v>0.9</v>
      </c>
      <c r="S30" s="37"/>
      <c r="T30" s="37"/>
      <c r="U30" s="37"/>
      <c r="V30" s="37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41"/>
      <c r="BR30" s="40"/>
      <c r="BS30" s="37"/>
      <c r="BT30" s="37"/>
      <c r="BU30" s="37"/>
      <c r="BV30" s="37"/>
      <c r="BW30" s="50"/>
    </row>
    <row r="31" spans="1:75" s="12" customFormat="1" ht="16.5" customHeight="1" x14ac:dyDescent="0.25">
      <c r="A31" s="37" t="s">
        <v>32</v>
      </c>
      <c r="B31" s="38">
        <f>0.07*B26</f>
        <v>3.5000000000000004</v>
      </c>
      <c r="C31" s="37"/>
      <c r="D31" s="37"/>
      <c r="E31" s="37"/>
      <c r="F31" s="37"/>
      <c r="G31" s="37">
        <f>(2*G26)/100</f>
        <v>0.6</v>
      </c>
      <c r="H31" s="37">
        <v>0.6</v>
      </c>
      <c r="I31" s="37">
        <v>0.6</v>
      </c>
      <c r="J31" s="37">
        <v>0.6</v>
      </c>
      <c r="K31" s="37">
        <v>0.6</v>
      </c>
      <c r="L31" s="37">
        <v>0.6</v>
      </c>
      <c r="M31" s="37"/>
      <c r="N31" s="37">
        <v>0.6</v>
      </c>
      <c r="O31" s="37">
        <v>0.6</v>
      </c>
      <c r="P31" s="37">
        <v>0.6</v>
      </c>
      <c r="Q31" s="37">
        <v>0.6</v>
      </c>
      <c r="R31" s="37">
        <v>0.6</v>
      </c>
      <c r="S31" s="37"/>
      <c r="T31" s="37"/>
      <c r="U31" s="37"/>
      <c r="V31" s="37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41"/>
      <c r="BR31" s="40"/>
      <c r="BS31" s="37"/>
      <c r="BT31" s="37"/>
      <c r="BU31" s="37"/>
      <c r="BV31" s="37"/>
      <c r="BW31" s="50"/>
    </row>
    <row r="32" spans="1:75" s="12" customFormat="1" ht="16.5" customHeight="1" x14ac:dyDescent="0.25">
      <c r="A32" s="37" t="s">
        <v>30</v>
      </c>
      <c r="B32" s="38">
        <f>0.03*B26</f>
        <v>1.5</v>
      </c>
      <c r="C32" s="37"/>
      <c r="D32" s="37"/>
      <c r="E32" s="37"/>
      <c r="F32" s="37"/>
      <c r="G32" s="37">
        <f>(0.33*G26)/100</f>
        <v>9.9000000000000005E-2</v>
      </c>
      <c r="H32" s="37">
        <v>9.9000000000000005E-2</v>
      </c>
      <c r="I32" s="37">
        <v>9.9000000000000005E-2</v>
      </c>
      <c r="J32" s="37">
        <v>9.9000000000000005E-2</v>
      </c>
      <c r="K32" s="37">
        <v>9.9000000000000005E-2</v>
      </c>
      <c r="L32" s="37">
        <v>9.9000000000000005E-2</v>
      </c>
      <c r="M32" s="37"/>
      <c r="N32" s="37">
        <v>9.9000000000000005E-2</v>
      </c>
      <c r="O32" s="37">
        <v>9.9000000000000005E-2</v>
      </c>
      <c r="P32" s="37">
        <v>9.9000000000000005E-2</v>
      </c>
      <c r="Q32" s="37">
        <v>9.9000000000000005E-2</v>
      </c>
      <c r="R32" s="37">
        <v>9.9000000000000005E-2</v>
      </c>
      <c r="S32" s="37"/>
      <c r="T32" s="37"/>
      <c r="U32" s="37"/>
      <c r="V32" s="37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41"/>
      <c r="BR32" s="40"/>
      <c r="BS32" s="37"/>
      <c r="BT32" s="37"/>
      <c r="BU32" s="37"/>
      <c r="BV32" s="37"/>
      <c r="BW32" s="50"/>
    </row>
    <row r="33" spans="1:79" s="12" customFormat="1" ht="16.5" customHeight="1" x14ac:dyDescent="0.25">
      <c r="A33" s="37" t="s">
        <v>46</v>
      </c>
      <c r="B33" s="38">
        <v>0</v>
      </c>
      <c r="C33" s="37"/>
      <c r="D33" s="37"/>
      <c r="E33" s="37"/>
      <c r="F33" s="37"/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/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/>
      <c r="T33" s="37"/>
      <c r="U33" s="37"/>
      <c r="V33" s="37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41"/>
      <c r="BR33" s="40"/>
      <c r="BS33" s="37"/>
      <c r="BT33" s="37"/>
      <c r="BU33" s="37"/>
      <c r="BV33" s="37"/>
      <c r="BW33" s="50"/>
    </row>
    <row r="34" spans="1:79" s="12" customFormat="1" ht="16.5" customHeight="1" x14ac:dyDescent="0.25">
      <c r="A34" s="37" t="s">
        <v>47</v>
      </c>
      <c r="B34" s="38">
        <v>0</v>
      </c>
      <c r="C34" s="37"/>
      <c r="D34" s="37"/>
      <c r="E34" s="37"/>
      <c r="F34" s="37"/>
      <c r="G34" s="37">
        <f>(0*G26)/100</f>
        <v>0</v>
      </c>
      <c r="H34" s="37">
        <v>0</v>
      </c>
      <c r="I34" s="37">
        <v>0</v>
      </c>
      <c r="J34" s="37">
        <v>0</v>
      </c>
      <c r="K34" s="37">
        <v>0</v>
      </c>
      <c r="L34" s="37">
        <v>0</v>
      </c>
      <c r="M34" s="37"/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7"/>
      <c r="T34" s="37"/>
      <c r="U34" s="37"/>
      <c r="V34" s="37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41"/>
      <c r="BR34" s="40"/>
      <c r="BS34" s="37"/>
      <c r="BT34" s="37"/>
      <c r="BU34" s="37"/>
      <c r="BV34" s="37"/>
      <c r="BW34" s="50"/>
    </row>
    <row r="35" spans="1:79" s="12" customFormat="1" ht="16.5" customHeight="1" x14ac:dyDescent="0.25">
      <c r="A35" s="30" t="s">
        <v>51</v>
      </c>
      <c r="B35" s="31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  <c r="BR35" s="47"/>
      <c r="BS35" s="46"/>
      <c r="BT35" s="46"/>
      <c r="BU35" s="46"/>
      <c r="BV35" s="46"/>
      <c r="BW35" s="50"/>
    </row>
    <row r="36" spans="1:79" s="12" customFormat="1" ht="16.5" customHeight="1" x14ac:dyDescent="0.25">
      <c r="A36" s="37" t="s">
        <v>50</v>
      </c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6"/>
      <c r="BR36" s="54">
        <f t="shared" ref="BR36:CA36" si="8">IF(BR6="",#N/A,BR6)</f>
        <v>0</v>
      </c>
      <c r="BS36" s="54">
        <f t="shared" si="8"/>
        <v>0</v>
      </c>
      <c r="BT36" s="54">
        <f t="shared" si="8"/>
        <v>0</v>
      </c>
      <c r="BU36" s="54">
        <f t="shared" si="8"/>
        <v>0</v>
      </c>
      <c r="BV36" s="54" t="e">
        <f t="shared" si="8"/>
        <v>#N/A</v>
      </c>
      <c r="BW36" s="54">
        <f t="shared" si="8"/>
        <v>0</v>
      </c>
      <c r="BX36" s="54">
        <f t="shared" si="8"/>
        <v>0</v>
      </c>
      <c r="BY36" s="54">
        <f t="shared" si="8"/>
        <v>0</v>
      </c>
      <c r="BZ36" s="54">
        <f t="shared" si="8"/>
        <v>0</v>
      </c>
      <c r="CA36" s="54">
        <f t="shared" si="8"/>
        <v>500</v>
      </c>
    </row>
    <row r="37" spans="1:79" s="12" customFormat="1" ht="16.5" customHeight="1" x14ac:dyDescent="0.25">
      <c r="A37" s="37" t="s">
        <v>43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6"/>
      <c r="BR37" s="54">
        <f t="shared" ref="BR37:BR44" si="9">IF(BR7="",#N/A,BR7)</f>
        <v>0</v>
      </c>
      <c r="BS37" s="54">
        <f t="shared" ref="BS37:BT44" si="10">IF(BS7="",#N/A,BS7)</f>
        <v>0</v>
      </c>
      <c r="BT37" s="54">
        <f t="shared" si="10"/>
        <v>0</v>
      </c>
      <c r="BU37" s="54">
        <f t="shared" ref="BU37:BV44" si="11">IF(BU7="",#N/A,BU7)</f>
        <v>0</v>
      </c>
      <c r="BV37" s="54" t="e">
        <f t="shared" si="11"/>
        <v>#N/A</v>
      </c>
    </row>
    <row r="38" spans="1:79" s="12" customFormat="1" ht="16.5" customHeight="1" x14ac:dyDescent="0.25">
      <c r="A38" s="37" t="s">
        <v>44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6"/>
      <c r="BR38" s="54">
        <f t="shared" si="9"/>
        <v>0</v>
      </c>
      <c r="BS38" s="54">
        <f t="shared" si="10"/>
        <v>0</v>
      </c>
      <c r="BT38" s="54">
        <f t="shared" si="10"/>
        <v>0</v>
      </c>
      <c r="BU38" s="54">
        <f t="shared" si="11"/>
        <v>0</v>
      </c>
      <c r="BV38" s="54" t="e">
        <f t="shared" si="11"/>
        <v>#N/A</v>
      </c>
    </row>
    <row r="39" spans="1:79" s="12" customFormat="1" ht="16.5" customHeight="1" x14ac:dyDescent="0.25">
      <c r="A39" s="37" t="s">
        <v>45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6"/>
      <c r="BR39" s="54">
        <f t="shared" si="9"/>
        <v>0</v>
      </c>
      <c r="BS39" s="54">
        <f t="shared" si="10"/>
        <v>0</v>
      </c>
      <c r="BT39" s="54">
        <f t="shared" si="10"/>
        <v>0</v>
      </c>
      <c r="BU39" s="54">
        <f t="shared" si="11"/>
        <v>0</v>
      </c>
      <c r="BV39" s="54" t="e">
        <f t="shared" si="11"/>
        <v>#N/A</v>
      </c>
    </row>
    <row r="40" spans="1:79" s="12" customFormat="1" ht="16.5" customHeight="1" x14ac:dyDescent="0.25">
      <c r="A40" s="37" t="s">
        <v>31</v>
      </c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6"/>
      <c r="BR40" s="54">
        <f t="shared" si="9"/>
        <v>0</v>
      </c>
      <c r="BS40" s="54">
        <f t="shared" si="10"/>
        <v>0</v>
      </c>
      <c r="BT40" s="54">
        <f t="shared" si="10"/>
        <v>0</v>
      </c>
      <c r="BU40" s="54">
        <f t="shared" si="11"/>
        <v>0</v>
      </c>
      <c r="BV40" s="54" t="e">
        <f t="shared" si="11"/>
        <v>#N/A</v>
      </c>
    </row>
    <row r="41" spans="1:79" s="12" customFormat="1" ht="16.5" customHeight="1" x14ac:dyDescent="0.25">
      <c r="A41" s="37" t="s">
        <v>32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6"/>
      <c r="BR41" s="54">
        <f t="shared" si="9"/>
        <v>0</v>
      </c>
      <c r="BS41" s="54">
        <f t="shared" si="10"/>
        <v>0</v>
      </c>
      <c r="BT41" s="54">
        <f t="shared" si="10"/>
        <v>0</v>
      </c>
      <c r="BU41" s="54">
        <f t="shared" si="11"/>
        <v>0</v>
      </c>
      <c r="BV41" s="54" t="e">
        <f t="shared" si="11"/>
        <v>#N/A</v>
      </c>
    </row>
    <row r="42" spans="1:79" s="12" customFormat="1" ht="16.5" customHeight="1" x14ac:dyDescent="0.25">
      <c r="A42" s="37" t="s">
        <v>30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6"/>
      <c r="BR42" s="54">
        <f t="shared" si="9"/>
        <v>0</v>
      </c>
      <c r="BS42" s="54">
        <f t="shared" si="10"/>
        <v>0</v>
      </c>
      <c r="BT42" s="54">
        <f t="shared" si="10"/>
        <v>0</v>
      </c>
      <c r="BU42" s="54">
        <f t="shared" si="11"/>
        <v>0</v>
      </c>
      <c r="BV42" s="54" t="e">
        <f t="shared" si="11"/>
        <v>#N/A</v>
      </c>
    </row>
    <row r="43" spans="1:79" s="12" customFormat="1" ht="16.5" customHeight="1" x14ac:dyDescent="0.25">
      <c r="A43" s="37" t="s">
        <v>46</v>
      </c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6"/>
      <c r="BR43" s="54">
        <f t="shared" si="9"/>
        <v>0</v>
      </c>
      <c r="BS43" s="54">
        <f t="shared" si="10"/>
        <v>0</v>
      </c>
      <c r="BT43" s="54">
        <f t="shared" si="10"/>
        <v>0</v>
      </c>
      <c r="BU43" s="54">
        <f t="shared" si="11"/>
        <v>0</v>
      </c>
      <c r="BV43" s="54" t="e">
        <f t="shared" si="11"/>
        <v>#N/A</v>
      </c>
    </row>
    <row r="44" spans="1:79" s="12" customFormat="1" ht="16.5" customHeight="1" x14ac:dyDescent="0.25">
      <c r="A44" s="57" t="s">
        <v>47</v>
      </c>
      <c r="B44" s="58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3"/>
      <c r="U44" s="53"/>
      <c r="V44" s="53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6"/>
      <c r="BR44" s="60">
        <f t="shared" si="9"/>
        <v>0</v>
      </c>
      <c r="BS44" s="60">
        <f t="shared" si="10"/>
        <v>0</v>
      </c>
      <c r="BT44" s="60">
        <f t="shared" si="10"/>
        <v>0</v>
      </c>
      <c r="BU44" s="60">
        <f t="shared" si="11"/>
        <v>0</v>
      </c>
      <c r="BV44" s="60" t="e">
        <f t="shared" si="11"/>
        <v>#N/A</v>
      </c>
    </row>
    <row r="45" spans="1:79" s="62" customFormat="1" ht="16.5" customHeight="1" x14ac:dyDescent="0.25"/>
    <row r="46" spans="1:79" s="62" customFormat="1" ht="15.75" x14ac:dyDescent="0.25"/>
    <row r="47" spans="1:79" s="62" customFormat="1" ht="15.75" x14ac:dyDescent="0.25"/>
    <row r="71" spans="17:22" x14ac:dyDescent="0.25">
      <c r="Q71" s="63"/>
      <c r="R71" s="64"/>
      <c r="S71" s="64"/>
      <c r="T71" s="64"/>
      <c r="U71" s="64"/>
      <c r="V71" s="64"/>
    </row>
  </sheetData>
  <conditionalFormatting sqref="G6:K14 L6:M7 K8:M14 N6:BV14">
    <cfRule type="expression" dxfId="119" priority="57">
      <formula>G6&lt;=$B6</formula>
    </cfRule>
    <cfRule type="expression" dxfId="118" priority="58">
      <formula>G6&gt;$B6</formula>
    </cfRule>
  </conditionalFormatting>
  <conditionalFormatting sqref="F10:F14">
    <cfRule type="expression" dxfId="117" priority="53">
      <formula>F10&lt;=$B10</formula>
    </cfRule>
    <cfRule type="expression" dxfId="116" priority="54">
      <formula>F10&gt;$B10</formula>
    </cfRule>
  </conditionalFormatting>
  <conditionalFormatting sqref="D6:E14">
    <cfRule type="expression" dxfId="115" priority="51">
      <formula>D6&lt;=$B6</formula>
    </cfRule>
    <cfRule type="expression" dxfId="114" priority="52">
      <formula>D6&gt;$B6</formula>
    </cfRule>
  </conditionalFormatting>
  <conditionalFormatting sqref="C6:C14">
    <cfRule type="expression" dxfId="113" priority="49">
      <formula>C6&lt;=$B6</formula>
    </cfRule>
    <cfRule type="expression" dxfId="112" priority="50">
      <formula>C6&gt;$B6</formula>
    </cfRule>
  </conditionalFormatting>
  <conditionalFormatting sqref="BW6:CI14">
    <cfRule type="expression" dxfId="111" priority="45">
      <formula>BW6&lt;=$B6</formula>
    </cfRule>
    <cfRule type="expression" dxfId="110" priority="46">
      <formula>BW6&gt;$B6</formula>
    </cfRule>
  </conditionalFormatting>
  <conditionalFormatting sqref="CJ6:CK14">
    <cfRule type="expression" dxfId="109" priority="41">
      <formula>CJ6&lt;=$B6</formula>
    </cfRule>
    <cfRule type="expression" dxfId="108" priority="42">
      <formula>CJ6&gt;$B6</formula>
    </cfRule>
  </conditionalFormatting>
  <conditionalFormatting sqref="CL6:CP14">
    <cfRule type="expression" dxfId="107" priority="39">
      <formula>CL6&lt;=$B6</formula>
    </cfRule>
    <cfRule type="expression" dxfId="106" priority="40">
      <formula>CL6&gt;$B6</formula>
    </cfRule>
  </conditionalFormatting>
  <conditionalFormatting sqref="CQ6:CU14">
    <cfRule type="expression" dxfId="105" priority="35">
      <formula>CQ6&lt;=$B6</formula>
    </cfRule>
    <cfRule type="expression" dxfId="104" priority="36">
      <formula>CQ6&gt;$B6</formula>
    </cfRule>
  </conditionalFormatting>
  <conditionalFormatting sqref="CV6:CZ14">
    <cfRule type="expression" dxfId="103" priority="33">
      <formula>CV6&lt;=$B6</formula>
    </cfRule>
    <cfRule type="expression" dxfId="102" priority="34">
      <formula>CV6&gt;$B6</formula>
    </cfRule>
  </conditionalFormatting>
  <conditionalFormatting sqref="DA6:DE14">
    <cfRule type="expression" dxfId="101" priority="31">
      <formula>DA6&lt;=$B6</formula>
    </cfRule>
    <cfRule type="expression" dxfId="100" priority="32">
      <formula>DA6&gt;$B6</formula>
    </cfRule>
  </conditionalFormatting>
  <conditionalFormatting sqref="DF6:DJ14">
    <cfRule type="expression" dxfId="99" priority="29">
      <formula>DF6&lt;=$B6</formula>
    </cfRule>
    <cfRule type="expression" dxfId="98" priority="30">
      <formula>DF6&gt;$B6</formula>
    </cfRule>
  </conditionalFormatting>
  <conditionalFormatting sqref="DK6:DO14">
    <cfRule type="expression" dxfId="97" priority="27">
      <formula>DK6&lt;=$B6</formula>
    </cfRule>
    <cfRule type="expression" dxfId="96" priority="28">
      <formula>DK6&gt;$B6</formula>
    </cfRule>
  </conditionalFormatting>
  <conditionalFormatting sqref="DP6:DT14">
    <cfRule type="expression" dxfId="95" priority="25">
      <formula>DP6&lt;=$B6</formula>
    </cfRule>
    <cfRule type="expression" dxfId="94" priority="26">
      <formula>DP6&gt;$B6</formula>
    </cfRule>
  </conditionalFormatting>
  <conditionalFormatting sqref="DU6:DY14">
    <cfRule type="expression" dxfId="93" priority="23">
      <formula>DU6&lt;=$B6</formula>
    </cfRule>
    <cfRule type="expression" dxfId="92" priority="24">
      <formula>DU6&gt;$B6</formula>
    </cfRule>
  </conditionalFormatting>
  <conditionalFormatting sqref="DZ6:ED14">
    <cfRule type="expression" dxfId="91" priority="21">
      <formula>DZ6&lt;=$B6</formula>
    </cfRule>
    <cfRule type="expression" dxfId="90" priority="22">
      <formula>DZ6&gt;$B6</formula>
    </cfRule>
  </conditionalFormatting>
  <conditionalFormatting sqref="EE6:EI14">
    <cfRule type="expression" dxfId="89" priority="19">
      <formula>EE6&lt;=$B6</formula>
    </cfRule>
    <cfRule type="expression" dxfId="88" priority="20">
      <formula>EE6&gt;$B6</formula>
    </cfRule>
  </conditionalFormatting>
  <conditionalFormatting sqref="EJ6:EN14">
    <cfRule type="expression" dxfId="87" priority="17">
      <formula>EJ6&lt;=$B6</formula>
    </cfRule>
    <cfRule type="expression" dxfId="86" priority="18">
      <formula>EJ6&gt;$B6</formula>
    </cfRule>
  </conditionalFormatting>
  <conditionalFormatting sqref="EO6:EX14">
    <cfRule type="expression" dxfId="85" priority="15">
      <formula>EO6&lt;=$B6</formula>
    </cfRule>
    <cfRule type="expression" dxfId="84" priority="16">
      <formula>EO6&gt;$B6</formula>
    </cfRule>
  </conditionalFormatting>
  <conditionalFormatting sqref="EY6:FC14">
    <cfRule type="expression" dxfId="83" priority="11">
      <formula>EY6&lt;=$B6</formula>
    </cfRule>
    <cfRule type="expression" dxfId="82" priority="12">
      <formula>EY6&gt;$B6</formula>
    </cfRule>
  </conditionalFormatting>
  <conditionalFormatting sqref="FD6:FH14">
    <cfRule type="expression" dxfId="81" priority="9">
      <formula>FD6&lt;=$B6</formula>
    </cfRule>
    <cfRule type="expression" dxfId="80" priority="10">
      <formula>FD6&gt;$B6</formula>
    </cfRule>
  </conditionalFormatting>
  <conditionalFormatting sqref="FI6:FM14">
    <cfRule type="expression" dxfId="79" priority="7">
      <formula>FI6&lt;=$B6</formula>
    </cfRule>
    <cfRule type="expression" dxfId="78" priority="8">
      <formula>FI6&gt;$B6</formula>
    </cfRule>
  </conditionalFormatting>
  <conditionalFormatting sqref="FN6:FR14">
    <cfRule type="expression" dxfId="77" priority="3">
      <formula>FN6&lt;=$B6</formula>
    </cfRule>
    <cfRule type="expression" dxfId="76" priority="4">
      <formula>FN6&gt;$B6</formula>
    </cfRule>
  </conditionalFormatting>
  <conditionalFormatting sqref="FS6:FW14">
    <cfRule type="expression" dxfId="75" priority="1">
      <formula>FS6&lt;=$B6</formula>
    </cfRule>
    <cfRule type="expression" dxfId="74" priority="2">
      <formula>FS6&gt;$B6</formula>
    </cfRule>
  </conditionalFormatting>
  <pageMargins left="0.7" right="0.7" top="0.75" bottom="0.75" header="0.3" footer="0.3"/>
  <pageSetup orientation="portrait" r:id="rId1"/>
  <headerFooter>
    <oddFooter>&amp;R&amp;1#&amp;"Arial"&amp;10&amp;K000000Confidential C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9">
    <tabColor theme="3" tint="0.59999389629810485"/>
  </sheetPr>
  <dimension ref="A1:GH93"/>
  <sheetViews>
    <sheetView showGridLines="0" topLeftCell="Q1" zoomScale="70" zoomScaleNormal="70" workbookViewId="0">
      <selection activeCell="BV1" sqref="BV1:GD1048576"/>
    </sheetView>
  </sheetViews>
  <sheetFormatPr baseColWidth="10" defaultColWidth="11.42578125" defaultRowHeight="15" outlineLevelCol="1" x14ac:dyDescent="0.25"/>
  <cols>
    <col min="1" max="1" width="20" style="65" customWidth="1"/>
    <col min="2" max="2" width="12.7109375" style="65" customWidth="1"/>
    <col min="3" max="7" width="8.28515625" style="65" hidden="1" customWidth="1"/>
    <col min="8" max="8" width="9.28515625" style="65" hidden="1" customWidth="1"/>
    <col min="9" max="9" width="8.5703125" style="65" hidden="1" customWidth="1"/>
    <col min="10" max="10" width="8.7109375" style="65" hidden="1" customWidth="1"/>
    <col min="11" max="11" width="8.28515625" style="65" hidden="1" customWidth="1"/>
    <col min="12" max="12" width="8.85546875" style="65" hidden="1" customWidth="1"/>
    <col min="13" max="13" width="8.85546875" style="65" customWidth="1"/>
    <col min="14" max="16" width="8.28515625" style="65" customWidth="1"/>
    <col min="17" max="17" width="9.28515625" style="65" bestFit="1" customWidth="1"/>
    <col min="18" max="22" width="8.28515625" style="65" customWidth="1"/>
    <col min="23" max="25" width="8.28515625" style="65" hidden="1" customWidth="1"/>
    <col min="26" max="34" width="8.5703125" style="65" hidden="1" customWidth="1"/>
    <col min="35" max="43" width="8.5703125" style="65" hidden="1" customWidth="1" outlineLevel="1"/>
    <col min="44" max="44" width="9.28515625" style="65" hidden="1" customWidth="1" outlineLevel="1" collapsed="1"/>
    <col min="45" max="47" width="9.28515625" style="65" hidden="1" customWidth="1" outlineLevel="1"/>
    <col min="48" max="48" width="9.28515625" style="65" hidden="1" customWidth="1" outlineLevel="1" collapsed="1"/>
    <col min="49" max="56" width="9.28515625" style="65" hidden="1" customWidth="1" outlineLevel="1"/>
    <col min="57" max="57" width="9.28515625" style="65" customWidth="1" collapsed="1"/>
    <col min="58" max="74" width="9.28515625" style="65" customWidth="1"/>
    <col min="75" max="75" width="5.5703125" style="97" hidden="1" customWidth="1"/>
    <col min="76" max="76" width="10" style="65" hidden="1" customWidth="1"/>
    <col min="77" max="77" width="9" style="65" hidden="1" customWidth="1"/>
    <col min="78" max="80" width="9.28515625" style="65" hidden="1" customWidth="1"/>
    <col min="81" max="82" width="8.140625" style="65" hidden="1" customWidth="1"/>
    <col min="83" max="83" width="7.85546875" style="65" hidden="1" customWidth="1"/>
    <col min="84" max="84" width="7.28515625" style="65" hidden="1" customWidth="1"/>
    <col min="85" max="85" width="7.140625" style="65" hidden="1" customWidth="1"/>
    <col min="86" max="86" width="9.28515625" style="65" hidden="1" customWidth="1"/>
    <col min="87" max="87" width="8.140625" style="65" hidden="1" customWidth="1"/>
    <col min="88" max="88" width="7.85546875" style="65" hidden="1" customWidth="1"/>
    <col min="89" max="89" width="7.28515625" style="65" hidden="1" customWidth="1"/>
    <col min="90" max="90" width="7.140625" style="65" hidden="1" customWidth="1"/>
    <col min="91" max="92" width="8.140625" style="65" hidden="1" customWidth="1"/>
    <col min="93" max="93" width="7.85546875" style="65" hidden="1" customWidth="1"/>
    <col min="94" max="94" width="7.28515625" style="65" hidden="1" customWidth="1"/>
    <col min="95" max="95" width="7.140625" style="65" hidden="1" customWidth="1"/>
    <col min="96" max="97" width="8.140625" style="65" hidden="1" customWidth="1" outlineLevel="1"/>
    <col min="98" max="98" width="7.85546875" style="65" hidden="1" customWidth="1" outlineLevel="1"/>
    <col min="99" max="99" width="7.28515625" style="65" hidden="1" customWidth="1" outlineLevel="1"/>
    <col min="100" max="100" width="7.140625" style="65" hidden="1" customWidth="1" outlineLevel="1"/>
    <col min="101" max="102" width="8.140625" style="65" hidden="1" customWidth="1" outlineLevel="1"/>
    <col min="103" max="103" width="7.85546875" style="65" hidden="1" customWidth="1" outlineLevel="1"/>
    <col min="104" max="104" width="7.28515625" style="65" hidden="1" customWidth="1" outlineLevel="1"/>
    <col min="105" max="105" width="7.140625" style="65" hidden="1" customWidth="1" outlineLevel="1"/>
    <col min="106" max="107" width="9.28515625" style="65" hidden="1" customWidth="1" outlineLevel="1"/>
    <col min="108" max="108" width="7.85546875" style="65" hidden="1" customWidth="1" outlineLevel="1"/>
    <col min="109" max="109" width="7.28515625" style="65" hidden="1" customWidth="1" outlineLevel="1"/>
    <col min="110" max="110" width="7.140625" style="65" hidden="1" customWidth="1" outlineLevel="1"/>
    <col min="111" max="112" width="8.140625" style="65" hidden="1" customWidth="1" outlineLevel="1"/>
    <col min="113" max="113" width="7.85546875" style="65" hidden="1" customWidth="1" outlineLevel="1"/>
    <col min="114" max="114" width="7.28515625" style="65" hidden="1" customWidth="1" outlineLevel="1"/>
    <col min="115" max="115" width="7.140625" style="65" hidden="1" customWidth="1" outlineLevel="1"/>
    <col min="116" max="116" width="8.140625" style="65" hidden="1" customWidth="1" outlineLevel="1" collapsed="1"/>
    <col min="117" max="117" width="8.140625" style="65" hidden="1" customWidth="1" outlineLevel="1"/>
    <col min="118" max="118" width="7.85546875" style="65" hidden="1" customWidth="1" outlineLevel="1"/>
    <col min="119" max="119" width="7.28515625" style="65" hidden="1" customWidth="1" outlineLevel="1"/>
    <col min="120" max="120" width="7.140625" style="65" hidden="1" customWidth="1" outlineLevel="1"/>
    <col min="121" max="122" width="8.140625" style="65" hidden="1" customWidth="1" outlineLevel="1"/>
    <col min="123" max="123" width="7.85546875" style="65" hidden="1" customWidth="1" outlineLevel="1"/>
    <col min="124" max="124" width="7.28515625" style="65" hidden="1" customWidth="1" outlineLevel="1"/>
    <col min="125" max="125" width="7.140625" style="65" hidden="1" customWidth="1" outlineLevel="1"/>
    <col min="126" max="127" width="8.140625" style="65" hidden="1" customWidth="1" outlineLevel="1"/>
    <col min="128" max="128" width="7.85546875" style="65" hidden="1" customWidth="1" outlineLevel="1"/>
    <col min="129" max="129" width="7.28515625" style="65" hidden="1" customWidth="1" outlineLevel="1"/>
    <col min="130" max="130" width="7.140625" style="65" hidden="1" customWidth="1" outlineLevel="1"/>
    <col min="131" max="132" width="8.140625" style="65" hidden="1" customWidth="1" outlineLevel="1"/>
    <col min="133" max="133" width="7.85546875" style="65" hidden="1" customWidth="1" outlineLevel="1"/>
    <col min="134" max="134" width="7.28515625" style="65" hidden="1" customWidth="1" outlineLevel="1"/>
    <col min="135" max="135" width="7.140625" style="65" hidden="1" customWidth="1" outlineLevel="1"/>
    <col min="136" max="136" width="9.28515625" style="65" hidden="1" customWidth="1" outlineLevel="1" collapsed="1"/>
    <col min="137" max="137" width="8.140625" style="65" hidden="1" customWidth="1" outlineLevel="1"/>
    <col min="138" max="138" width="7.85546875" style="65" hidden="1" customWidth="1" outlineLevel="1"/>
    <col min="139" max="139" width="7.28515625" style="65" hidden="1" customWidth="1" outlineLevel="1"/>
    <col min="140" max="140" width="7.140625" style="65" hidden="1" customWidth="1" outlineLevel="1"/>
    <col min="141" max="141" width="8.140625" style="65" hidden="1" customWidth="1" outlineLevel="1" collapsed="1"/>
    <col min="142" max="142" width="8.140625" style="65" hidden="1" customWidth="1" outlineLevel="1"/>
    <col min="143" max="143" width="7.85546875" style="65" hidden="1" customWidth="1" outlineLevel="1"/>
    <col min="144" max="144" width="7.28515625" style="65" hidden="1" customWidth="1" outlineLevel="1"/>
    <col min="145" max="145" width="7.140625" style="65" hidden="1" customWidth="1" outlineLevel="1"/>
    <col min="146" max="146" width="8.140625" style="65" hidden="1" customWidth="1" outlineLevel="1" collapsed="1"/>
    <col min="147" max="147" width="8.140625" style="65" hidden="1" customWidth="1" outlineLevel="1"/>
    <col min="148" max="148" width="7.85546875" style="65" hidden="1" customWidth="1" outlineLevel="1"/>
    <col min="149" max="149" width="7.28515625" style="65" hidden="1" customWidth="1" outlineLevel="1"/>
    <col min="150" max="150" width="7.140625" style="65" hidden="1" customWidth="1" outlineLevel="1"/>
    <col min="151" max="151" width="8.140625" style="65" hidden="1" customWidth="1" outlineLevel="1" collapsed="1"/>
    <col min="152" max="152" width="8.140625" style="65" hidden="1" customWidth="1" outlineLevel="1"/>
    <col min="153" max="153" width="7.85546875" style="65" hidden="1" customWidth="1" outlineLevel="1"/>
    <col min="154" max="154" width="7.28515625" style="65" hidden="1" customWidth="1" outlineLevel="1"/>
    <col min="155" max="155" width="7.140625" style="65" hidden="1" customWidth="1" outlineLevel="1"/>
    <col min="156" max="156" width="8.140625" style="65" hidden="1" customWidth="1" outlineLevel="1" collapsed="1"/>
    <col min="157" max="157" width="8.140625" style="65" hidden="1" customWidth="1" outlineLevel="1"/>
    <col min="158" max="158" width="7.85546875" style="65" hidden="1" customWidth="1" outlineLevel="1"/>
    <col min="159" max="159" width="7.28515625" style="65" hidden="1" customWidth="1" outlineLevel="1"/>
    <col min="160" max="160" width="7.140625" style="65" hidden="1" customWidth="1" outlineLevel="1"/>
    <col min="161" max="161" width="8.140625" style="65" hidden="1" customWidth="1" outlineLevel="1" collapsed="1"/>
    <col min="162" max="162" width="8.140625" style="65" hidden="1" customWidth="1" outlineLevel="1"/>
    <col min="163" max="163" width="7.85546875" style="65" hidden="1" customWidth="1" outlineLevel="1"/>
    <col min="164" max="164" width="7.28515625" style="65" hidden="1" customWidth="1" outlineLevel="1"/>
    <col min="165" max="165" width="7.140625" style="65" hidden="1" customWidth="1" outlineLevel="1"/>
    <col min="166" max="166" width="8.140625" style="65" hidden="1" customWidth="1" outlineLevel="1" collapsed="1"/>
    <col min="167" max="167" width="8.140625" style="65" hidden="1" customWidth="1" outlineLevel="1"/>
    <col min="168" max="168" width="7.85546875" style="65" hidden="1" customWidth="1" outlineLevel="1"/>
    <col min="169" max="169" width="7.28515625" style="65" hidden="1" customWidth="1" outlineLevel="1"/>
    <col min="170" max="170" width="7.140625" style="65" hidden="1" customWidth="1" outlineLevel="1"/>
    <col min="171" max="171" width="8.140625" style="65" hidden="1" customWidth="1" outlineLevel="1" collapsed="1"/>
    <col min="172" max="172" width="8.140625" style="65" hidden="1" customWidth="1" outlineLevel="1"/>
    <col min="173" max="173" width="7.85546875" style="65" hidden="1" customWidth="1" outlineLevel="1"/>
    <col min="174" max="174" width="7.28515625" style="65" hidden="1" customWidth="1" outlineLevel="1"/>
    <col min="175" max="175" width="7.140625" style="65" hidden="1" customWidth="1" outlineLevel="1"/>
    <col min="176" max="177" width="8.140625" style="65" hidden="1" customWidth="1" outlineLevel="1"/>
    <col min="178" max="178" width="7.85546875" style="65" hidden="1" customWidth="1" outlineLevel="1"/>
    <col min="179" max="179" width="7.28515625" style="65" hidden="1" customWidth="1" outlineLevel="1"/>
    <col min="180" max="180" width="7.140625" style="65" hidden="1" customWidth="1" outlineLevel="1"/>
    <col min="181" max="181" width="8.140625" style="65" hidden="1" customWidth="1" outlineLevel="1" collapsed="1"/>
    <col min="182" max="182" width="8.140625" style="65" hidden="1" customWidth="1" outlineLevel="1"/>
    <col min="183" max="183" width="7.85546875" style="65" hidden="1" customWidth="1" outlineLevel="1"/>
    <col min="184" max="184" width="7.28515625" style="65" hidden="1" customWidth="1" outlineLevel="1"/>
    <col min="185" max="185" width="7.140625" style="65" hidden="1" customWidth="1" outlineLevel="1"/>
    <col min="186" max="186" width="8.140625" style="65" bestFit="1" customWidth="1" collapsed="1"/>
    <col min="187" max="187" width="8.140625" style="65" bestFit="1" customWidth="1"/>
    <col min="188" max="188" width="7.85546875" style="65" bestFit="1" customWidth="1"/>
    <col min="189" max="189" width="7.28515625" style="65" bestFit="1" customWidth="1"/>
    <col min="190" max="190" width="7.140625" style="65" bestFit="1" customWidth="1"/>
    <col min="191" max="16384" width="11.42578125" style="65"/>
  </cols>
  <sheetData>
    <row r="1" spans="1:190" s="12" customFormat="1" ht="16.5" customHeight="1" x14ac:dyDescent="0.3">
      <c r="A1" s="6"/>
      <c r="B1" s="7"/>
      <c r="C1" s="66">
        <v>2016</v>
      </c>
      <c r="D1" s="66">
        <v>2017</v>
      </c>
      <c r="E1" s="66"/>
      <c r="F1" s="9">
        <v>2018</v>
      </c>
      <c r="G1" s="8">
        <v>2018</v>
      </c>
      <c r="H1" s="8">
        <v>2018</v>
      </c>
      <c r="I1" s="8">
        <v>2018</v>
      </c>
      <c r="J1" s="8">
        <v>2018</v>
      </c>
      <c r="K1" s="8">
        <v>2018</v>
      </c>
      <c r="L1" s="8">
        <v>2018</v>
      </c>
      <c r="M1" s="8">
        <v>2019</v>
      </c>
      <c r="N1" s="8">
        <v>2019</v>
      </c>
      <c r="O1" s="8">
        <v>2019</v>
      </c>
      <c r="P1" s="8">
        <v>2019</v>
      </c>
      <c r="Q1" s="8">
        <v>2019</v>
      </c>
      <c r="R1" s="8">
        <v>2019</v>
      </c>
      <c r="S1" s="8">
        <v>2019</v>
      </c>
      <c r="T1" s="8">
        <v>2019</v>
      </c>
      <c r="U1" s="66"/>
      <c r="W1" s="8" t="s">
        <v>34</v>
      </c>
      <c r="X1" s="9"/>
      <c r="Y1" s="9"/>
      <c r="Z1" s="10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"/>
      <c r="BX1" s="8" t="s">
        <v>35</v>
      </c>
      <c r="BY1" s="9"/>
      <c r="BZ1" s="9"/>
      <c r="CA1" s="9"/>
      <c r="CB1" s="10"/>
      <c r="CC1" s="8" t="s">
        <v>35</v>
      </c>
      <c r="CD1" s="9"/>
      <c r="CE1" s="9"/>
      <c r="CF1" s="9"/>
      <c r="CG1" s="10"/>
      <c r="CH1" s="8" t="s">
        <v>35</v>
      </c>
      <c r="CI1" s="9"/>
      <c r="CJ1" s="9"/>
      <c r="CK1" s="9"/>
      <c r="CL1" s="10"/>
      <c r="CM1" s="8" t="s">
        <v>35</v>
      </c>
      <c r="CN1" s="9"/>
      <c r="CO1" s="9"/>
      <c r="CP1" s="9"/>
      <c r="CQ1" s="10"/>
      <c r="CR1" s="8" t="s">
        <v>35</v>
      </c>
      <c r="CS1" s="9"/>
      <c r="CT1" s="9"/>
      <c r="CU1" s="9"/>
      <c r="CV1" s="10"/>
      <c r="CW1" s="8" t="s">
        <v>35</v>
      </c>
      <c r="CX1" s="9"/>
      <c r="CY1" s="9"/>
      <c r="CZ1" s="9"/>
      <c r="DA1" s="10"/>
      <c r="DB1" s="8" t="s">
        <v>35</v>
      </c>
      <c r="DC1" s="9"/>
      <c r="DD1" s="9"/>
      <c r="DE1" s="9"/>
      <c r="DF1" s="10"/>
      <c r="DG1" s="8" t="s">
        <v>35</v>
      </c>
      <c r="DH1" s="9"/>
      <c r="DI1" s="9"/>
      <c r="DJ1" s="9"/>
      <c r="DK1" s="10"/>
      <c r="DL1" s="8" t="s">
        <v>35</v>
      </c>
      <c r="DM1" s="9"/>
      <c r="DN1" s="9"/>
      <c r="DO1" s="9"/>
      <c r="DP1" s="10"/>
      <c r="DQ1" s="8" t="s">
        <v>35</v>
      </c>
      <c r="DR1" s="9"/>
      <c r="DS1" s="9"/>
      <c r="DT1" s="9"/>
      <c r="DU1" s="10"/>
      <c r="DV1" s="8" t="s">
        <v>35</v>
      </c>
      <c r="DW1" s="9"/>
      <c r="DX1" s="9"/>
      <c r="DY1" s="9"/>
      <c r="DZ1" s="10"/>
      <c r="EA1" s="8" t="s">
        <v>35</v>
      </c>
      <c r="EB1" s="9"/>
      <c r="EC1" s="9"/>
      <c r="ED1" s="9"/>
      <c r="EE1" s="10"/>
      <c r="EF1" s="8" t="s">
        <v>35</v>
      </c>
      <c r="EG1" s="9"/>
      <c r="EH1" s="9"/>
      <c r="EI1" s="9"/>
      <c r="EJ1" s="10"/>
      <c r="EK1" s="8" t="s">
        <v>35</v>
      </c>
      <c r="EL1" s="9"/>
      <c r="EM1" s="9"/>
      <c r="EN1" s="9"/>
      <c r="EO1" s="10"/>
      <c r="EP1" s="8" t="s">
        <v>35</v>
      </c>
      <c r="EQ1" s="9"/>
      <c r="ER1" s="9"/>
      <c r="ES1" s="9"/>
      <c r="ET1" s="10"/>
      <c r="EU1" s="8" t="s">
        <v>35</v>
      </c>
      <c r="EV1" s="9"/>
      <c r="EW1" s="9"/>
      <c r="EX1" s="9"/>
      <c r="EY1" s="10"/>
      <c r="EZ1" s="8" t="s">
        <v>35</v>
      </c>
      <c r="FA1" s="9"/>
      <c r="FB1" s="9"/>
      <c r="FC1" s="9"/>
      <c r="FD1" s="10"/>
      <c r="FE1" s="8" t="s">
        <v>35</v>
      </c>
      <c r="FF1" s="9"/>
      <c r="FG1" s="9"/>
      <c r="FH1" s="9"/>
      <c r="FI1" s="10"/>
      <c r="FJ1" s="8" t="s">
        <v>35</v>
      </c>
      <c r="FK1" s="9"/>
      <c r="FL1" s="9"/>
      <c r="FM1" s="9"/>
      <c r="FN1" s="10"/>
      <c r="FO1" s="8" t="s">
        <v>35</v>
      </c>
      <c r="FP1" s="9"/>
      <c r="FQ1" s="9"/>
      <c r="FR1" s="9"/>
      <c r="FS1" s="10"/>
      <c r="FT1" s="8" t="s">
        <v>35</v>
      </c>
      <c r="FU1" s="9"/>
      <c r="FV1" s="9"/>
      <c r="FW1" s="9"/>
      <c r="FX1" s="10"/>
      <c r="FY1" s="8" t="s">
        <v>35</v>
      </c>
      <c r="FZ1" s="9"/>
      <c r="GA1" s="9"/>
      <c r="GB1" s="9"/>
      <c r="GC1" s="10"/>
      <c r="GD1" s="8" t="s">
        <v>35</v>
      </c>
      <c r="GE1" s="9"/>
      <c r="GF1" s="9"/>
      <c r="GG1" s="9"/>
      <c r="GH1" s="10"/>
    </row>
    <row r="2" spans="1:190" s="12" customFormat="1" ht="16.5" customHeight="1" x14ac:dyDescent="0.25">
      <c r="A2" s="13"/>
      <c r="B2" s="14"/>
      <c r="C2" s="15">
        <v>12</v>
      </c>
      <c r="D2" s="15">
        <v>12</v>
      </c>
      <c r="E2" s="15"/>
      <c r="F2" s="15">
        <v>1</v>
      </c>
      <c r="G2" s="15">
        <v>2</v>
      </c>
      <c r="H2" s="15">
        <v>3</v>
      </c>
      <c r="I2" s="15">
        <v>4</v>
      </c>
      <c r="J2" s="15">
        <v>5</v>
      </c>
      <c r="K2" s="15">
        <v>6</v>
      </c>
      <c r="L2" s="15">
        <v>7</v>
      </c>
      <c r="M2" s="15">
        <v>1</v>
      </c>
      <c r="N2" s="15">
        <v>2</v>
      </c>
      <c r="O2" s="15">
        <v>3</v>
      </c>
      <c r="P2" s="15">
        <v>4</v>
      </c>
      <c r="Q2" s="15">
        <v>5</v>
      </c>
      <c r="R2" s="15">
        <v>6</v>
      </c>
      <c r="S2" s="15">
        <v>7</v>
      </c>
      <c r="T2" s="15">
        <v>8</v>
      </c>
      <c r="U2" s="15">
        <v>9</v>
      </c>
      <c r="V2" s="16"/>
      <c r="W2" s="16" t="s">
        <v>68</v>
      </c>
      <c r="X2" s="15" t="s">
        <v>69</v>
      </c>
      <c r="Y2" s="16" t="s">
        <v>70</v>
      </c>
      <c r="Z2" s="15" t="s">
        <v>71</v>
      </c>
      <c r="AA2" s="16" t="s">
        <v>83</v>
      </c>
      <c r="AB2" s="15" t="s">
        <v>93</v>
      </c>
      <c r="AC2" s="16" t="s">
        <v>94</v>
      </c>
      <c r="AD2" s="15" t="s">
        <v>95</v>
      </c>
      <c r="AE2" s="15" t="s">
        <v>96</v>
      </c>
      <c r="AF2" s="15" t="s">
        <v>97</v>
      </c>
      <c r="AG2" s="15" t="s">
        <v>98</v>
      </c>
      <c r="AH2" s="15" t="s">
        <v>99</v>
      </c>
      <c r="AI2" s="16" t="s">
        <v>746</v>
      </c>
      <c r="AJ2" s="16" t="s">
        <v>747</v>
      </c>
      <c r="AK2" s="16" t="s">
        <v>743</v>
      </c>
      <c r="AL2" s="16" t="s">
        <v>744</v>
      </c>
      <c r="AM2" s="16" t="s">
        <v>745</v>
      </c>
      <c r="AN2" s="16" t="s">
        <v>742</v>
      </c>
      <c r="AO2" s="16" t="s">
        <v>107</v>
      </c>
      <c r="AP2" s="16" t="s">
        <v>108</v>
      </c>
      <c r="AQ2" s="16" t="s">
        <v>109</v>
      </c>
      <c r="AR2" s="16" t="s">
        <v>110</v>
      </c>
      <c r="AS2" s="16" t="s">
        <v>111</v>
      </c>
      <c r="AT2" s="16" t="s">
        <v>112</v>
      </c>
      <c r="AU2" s="16" t="s">
        <v>129</v>
      </c>
      <c r="AV2" s="16" t="s">
        <v>130</v>
      </c>
      <c r="AW2" s="16" t="s">
        <v>375</v>
      </c>
      <c r="AX2" s="16" t="s">
        <v>376</v>
      </c>
      <c r="AY2" s="16" t="s">
        <v>377</v>
      </c>
      <c r="AZ2" s="16" t="s">
        <v>487</v>
      </c>
      <c r="BA2" s="16" t="s">
        <v>488</v>
      </c>
      <c r="BB2" s="16" t="s">
        <v>489</v>
      </c>
      <c r="BC2" s="16" t="s">
        <v>490</v>
      </c>
      <c r="BD2" s="16" t="s">
        <v>775</v>
      </c>
      <c r="BE2" s="16" t="s">
        <v>776</v>
      </c>
      <c r="BF2" s="16" t="s">
        <v>777</v>
      </c>
      <c r="BG2" s="16" t="s">
        <v>778</v>
      </c>
      <c r="BH2" s="16" t="s">
        <v>779</v>
      </c>
      <c r="BI2" s="16" t="s">
        <v>81</v>
      </c>
      <c r="BJ2" s="16" t="s">
        <v>33</v>
      </c>
      <c r="BK2" s="16" t="s">
        <v>39</v>
      </c>
      <c r="BL2" s="16" t="s">
        <v>82</v>
      </c>
      <c r="BM2" s="16" t="s">
        <v>68</v>
      </c>
      <c r="BN2" s="16" t="s">
        <v>69</v>
      </c>
      <c r="BO2" s="16" t="s">
        <v>70</v>
      </c>
      <c r="BP2" s="16" t="s">
        <v>71</v>
      </c>
      <c r="BQ2" s="16" t="s">
        <v>83</v>
      </c>
      <c r="BR2" s="16" t="s">
        <v>93</v>
      </c>
      <c r="BS2" s="16" t="s">
        <v>94</v>
      </c>
      <c r="BT2" s="16" t="s">
        <v>95</v>
      </c>
      <c r="BU2" s="16" t="s">
        <v>1152</v>
      </c>
      <c r="BV2" s="15"/>
      <c r="BW2" s="67"/>
      <c r="BX2" s="68">
        <f>'FSI XND V1 K%'!BR2</f>
        <v>43507</v>
      </c>
      <c r="BY2" s="68">
        <f>'FSI XND V1 K%'!BS2</f>
        <v>43508</v>
      </c>
      <c r="BZ2" s="68">
        <f>'FSI XND V1 K%'!BT2</f>
        <v>43509</v>
      </c>
      <c r="CA2" s="68">
        <f>'FSI XND V1 K%'!BU2</f>
        <v>43510</v>
      </c>
      <c r="CB2" s="68">
        <f>'FSI XND V1 K%'!BV2</f>
        <v>43511</v>
      </c>
      <c r="CC2" s="68">
        <f>'FSI XND V1 K%'!BW2</f>
        <v>43521</v>
      </c>
      <c r="CD2" s="68">
        <f>'FSI XND V1 K%'!BX2</f>
        <v>43522</v>
      </c>
      <c r="CE2" s="68">
        <f>'FSI XND V1 K%'!BY2</f>
        <v>43523</v>
      </c>
      <c r="CF2" s="68">
        <f>'FSI XND V1 K%'!BZ2</f>
        <v>43524</v>
      </c>
      <c r="CG2" s="68">
        <f>'FSI XND V1 K%'!CA2</f>
        <v>43525</v>
      </c>
      <c r="CH2" s="25">
        <v>43535</v>
      </c>
      <c r="CI2" s="25">
        <v>43536</v>
      </c>
      <c r="CJ2" s="25">
        <v>43537</v>
      </c>
      <c r="CK2" s="25">
        <v>43538</v>
      </c>
      <c r="CL2" s="25">
        <v>43539</v>
      </c>
      <c r="CM2" s="25">
        <v>43542</v>
      </c>
      <c r="CN2" s="25">
        <v>43543</v>
      </c>
      <c r="CO2" s="25">
        <v>43544</v>
      </c>
      <c r="CP2" s="25">
        <v>43545</v>
      </c>
      <c r="CQ2" s="25">
        <v>43546</v>
      </c>
      <c r="CR2" s="25">
        <v>43549</v>
      </c>
      <c r="CS2" s="25">
        <v>43550</v>
      </c>
      <c r="CT2" s="25">
        <v>43551</v>
      </c>
      <c r="CU2" s="25">
        <v>43552</v>
      </c>
      <c r="CV2" s="25">
        <v>43553</v>
      </c>
      <c r="CW2" s="25">
        <v>43563</v>
      </c>
      <c r="CX2" s="25">
        <v>43564</v>
      </c>
      <c r="CY2" s="25">
        <v>43565</v>
      </c>
      <c r="CZ2" s="25">
        <v>43566</v>
      </c>
      <c r="DA2" s="25">
        <v>43567</v>
      </c>
      <c r="DB2" s="25">
        <v>43570</v>
      </c>
      <c r="DC2" s="25">
        <v>43571</v>
      </c>
      <c r="DD2" s="25">
        <v>43572</v>
      </c>
      <c r="DE2" s="25">
        <v>43573</v>
      </c>
      <c r="DF2" s="25">
        <v>43574</v>
      </c>
      <c r="DG2" s="25">
        <v>43577</v>
      </c>
      <c r="DH2" s="25">
        <v>43578</v>
      </c>
      <c r="DI2" s="25">
        <v>43579</v>
      </c>
      <c r="DJ2" s="25">
        <v>43580</v>
      </c>
      <c r="DK2" s="25">
        <v>43581</v>
      </c>
      <c r="DL2" s="25">
        <v>43584</v>
      </c>
      <c r="DM2" s="25">
        <v>43585</v>
      </c>
      <c r="DN2" s="25">
        <v>43586</v>
      </c>
      <c r="DO2" s="25">
        <v>43587</v>
      </c>
      <c r="DP2" s="25">
        <v>43588</v>
      </c>
      <c r="DQ2" s="25">
        <v>43591</v>
      </c>
      <c r="DR2" s="25">
        <v>43592</v>
      </c>
      <c r="DS2" s="25">
        <v>43593</v>
      </c>
      <c r="DT2" s="25">
        <v>43594</v>
      </c>
      <c r="DU2" s="25">
        <v>43595</v>
      </c>
      <c r="DV2" s="25">
        <v>43598</v>
      </c>
      <c r="DW2" s="25">
        <v>43599</v>
      </c>
      <c r="DX2" s="25">
        <v>43600</v>
      </c>
      <c r="DY2" s="25">
        <v>43601</v>
      </c>
      <c r="DZ2" s="25">
        <v>43602</v>
      </c>
      <c r="EA2" s="25">
        <v>43605</v>
      </c>
      <c r="EB2" s="25">
        <v>43606</v>
      </c>
      <c r="EC2" s="25">
        <v>43607</v>
      </c>
      <c r="ED2" s="25">
        <v>43608</v>
      </c>
      <c r="EE2" s="25">
        <v>43609</v>
      </c>
      <c r="EF2" s="25">
        <v>43640</v>
      </c>
      <c r="EG2" s="25">
        <v>43641</v>
      </c>
      <c r="EH2" s="25">
        <v>43642</v>
      </c>
      <c r="EI2" s="25">
        <v>43643</v>
      </c>
      <c r="EJ2" s="25">
        <v>43644</v>
      </c>
      <c r="EK2" s="25">
        <v>43668</v>
      </c>
      <c r="EL2" s="25">
        <v>43669</v>
      </c>
      <c r="EM2" s="25">
        <v>43670</v>
      </c>
      <c r="EN2" s="25">
        <v>43671</v>
      </c>
      <c r="EO2" s="25">
        <v>43672</v>
      </c>
      <c r="EP2" s="25">
        <v>43675</v>
      </c>
      <c r="EQ2" s="25">
        <v>43676</v>
      </c>
      <c r="ER2" s="25">
        <v>43677</v>
      </c>
      <c r="ES2" s="25">
        <v>43678</v>
      </c>
      <c r="ET2" s="25">
        <v>43679</v>
      </c>
      <c r="EU2" s="25">
        <v>43682</v>
      </c>
      <c r="EV2" s="25">
        <v>43683</v>
      </c>
      <c r="EW2" s="25">
        <v>43684</v>
      </c>
      <c r="EX2" s="25">
        <v>43685</v>
      </c>
      <c r="EY2" s="25">
        <v>43686</v>
      </c>
      <c r="EZ2" s="25">
        <v>43689</v>
      </c>
      <c r="FA2" s="25">
        <v>43690</v>
      </c>
      <c r="FB2" s="25">
        <v>43691</v>
      </c>
      <c r="FC2" s="25">
        <v>43692</v>
      </c>
      <c r="FD2" s="25">
        <v>43693</v>
      </c>
      <c r="FE2" s="25">
        <v>43696</v>
      </c>
      <c r="FF2" s="25">
        <v>43697</v>
      </c>
      <c r="FG2" s="25">
        <v>43698</v>
      </c>
      <c r="FH2" s="25">
        <v>43699</v>
      </c>
      <c r="FI2" s="25">
        <v>43700</v>
      </c>
      <c r="FJ2" s="25">
        <v>43703</v>
      </c>
      <c r="FK2" s="25">
        <v>43704</v>
      </c>
      <c r="FL2" s="25">
        <v>43705</v>
      </c>
      <c r="FM2" s="25">
        <v>43706</v>
      </c>
      <c r="FN2" s="25">
        <v>43707</v>
      </c>
      <c r="FO2" s="25">
        <v>43710</v>
      </c>
      <c r="FP2" s="25">
        <v>43711</v>
      </c>
      <c r="FQ2" s="25">
        <v>43712</v>
      </c>
      <c r="FR2" s="25">
        <v>43713</v>
      </c>
      <c r="FS2" s="25">
        <v>43714</v>
      </c>
      <c r="FT2" s="25">
        <v>43717</v>
      </c>
      <c r="FU2" s="25">
        <v>43718</v>
      </c>
      <c r="FV2" s="25">
        <v>43719</v>
      </c>
      <c r="FW2" s="25">
        <v>43720</v>
      </c>
      <c r="FX2" s="25">
        <v>43721</v>
      </c>
      <c r="FY2" s="25">
        <v>43724</v>
      </c>
      <c r="FZ2" s="25">
        <v>43725</v>
      </c>
      <c r="GA2" s="25">
        <v>43726</v>
      </c>
      <c r="GB2" s="25">
        <v>43727</v>
      </c>
      <c r="GC2" s="25">
        <v>43728</v>
      </c>
      <c r="GD2" s="25">
        <v>43731</v>
      </c>
      <c r="GE2" s="25">
        <v>43732</v>
      </c>
      <c r="GF2" s="25">
        <v>43733</v>
      </c>
      <c r="GG2" s="25">
        <v>43734</v>
      </c>
      <c r="GH2" s="25">
        <v>43735</v>
      </c>
    </row>
    <row r="3" spans="1:190" s="12" customFormat="1" ht="16.5" customHeight="1" x14ac:dyDescent="0.25">
      <c r="A3" s="7"/>
      <c r="B3" s="14"/>
      <c r="C3" s="21" t="s">
        <v>36</v>
      </c>
      <c r="D3" s="21" t="s">
        <v>37</v>
      </c>
      <c r="E3" s="21"/>
      <c r="F3" s="22" t="s">
        <v>38</v>
      </c>
      <c r="G3" s="22" t="s">
        <v>53</v>
      </c>
      <c r="H3" s="22" t="s">
        <v>54</v>
      </c>
      <c r="I3" s="22" t="s">
        <v>55</v>
      </c>
      <c r="J3" s="22" t="s">
        <v>56</v>
      </c>
      <c r="K3" s="22" t="s">
        <v>57</v>
      </c>
      <c r="L3" s="22" t="s">
        <v>58</v>
      </c>
      <c r="M3" s="22">
        <v>43466</v>
      </c>
      <c r="N3" s="22">
        <v>43497</v>
      </c>
      <c r="O3" s="22">
        <v>43525</v>
      </c>
      <c r="P3" s="22">
        <v>43556</v>
      </c>
      <c r="Q3" s="22">
        <v>43586</v>
      </c>
      <c r="R3" s="22">
        <v>43617</v>
      </c>
      <c r="S3" s="22">
        <v>43647</v>
      </c>
      <c r="T3" s="22">
        <v>43678</v>
      </c>
      <c r="U3" s="22">
        <v>43709</v>
      </c>
      <c r="V3" s="23"/>
      <c r="W3" s="23" t="e">
        <f>'FSI XND V1 K%'!#REF!</f>
        <v>#REF!</v>
      </c>
      <c r="X3" s="23" t="e">
        <f>'FSI XND V1 K%'!#REF!</f>
        <v>#REF!</v>
      </c>
      <c r="Y3" s="23" t="e">
        <f>'FSI XND V1 K%'!#REF!</f>
        <v>#REF!</v>
      </c>
      <c r="Z3" s="23" t="e">
        <f>'FSI XND V1 K%'!#REF!</f>
        <v>#REF!</v>
      </c>
      <c r="AA3" s="23" t="e">
        <f>'FSI XND V1 K%'!#REF!</f>
        <v>#REF!</v>
      </c>
      <c r="AB3" s="23" t="e">
        <f>'FSI XND V1 K%'!#REF!</f>
        <v>#REF!</v>
      </c>
      <c r="AC3" s="23" t="s">
        <v>94</v>
      </c>
      <c r="AD3" s="23" t="s">
        <v>95</v>
      </c>
      <c r="AE3" s="23" t="s">
        <v>96</v>
      </c>
      <c r="AF3" s="23" t="s">
        <v>97</v>
      </c>
      <c r="AG3" s="23" t="s">
        <v>98</v>
      </c>
      <c r="AH3" s="23" t="s">
        <v>99</v>
      </c>
      <c r="AI3" s="16" t="s">
        <v>746</v>
      </c>
      <c r="AJ3" s="16" t="s">
        <v>747</v>
      </c>
      <c r="AK3" s="16" t="s">
        <v>743</v>
      </c>
      <c r="AL3" s="16" t="s">
        <v>744</v>
      </c>
      <c r="AM3" s="16" t="s">
        <v>745</v>
      </c>
      <c r="AN3" s="16" t="s">
        <v>742</v>
      </c>
      <c r="AO3" s="16" t="s">
        <v>107</v>
      </c>
      <c r="AP3" s="16" t="s">
        <v>108</v>
      </c>
      <c r="AQ3" s="16" t="s">
        <v>109</v>
      </c>
      <c r="AR3" s="16" t="s">
        <v>110</v>
      </c>
      <c r="AS3" s="16" t="s">
        <v>111</v>
      </c>
      <c r="AT3" s="16" t="s">
        <v>112</v>
      </c>
      <c r="AU3" s="16" t="s">
        <v>129</v>
      </c>
      <c r="AV3" s="16" t="s">
        <v>130</v>
      </c>
      <c r="AW3" s="16" t="s">
        <v>375</v>
      </c>
      <c r="AX3" s="16" t="s">
        <v>376</v>
      </c>
      <c r="AY3" s="16" t="s">
        <v>377</v>
      </c>
      <c r="AZ3" s="16" t="s">
        <v>487</v>
      </c>
      <c r="BA3" s="16" t="s">
        <v>488</v>
      </c>
      <c r="BB3" s="16" t="s">
        <v>489</v>
      </c>
      <c r="BC3" s="16" t="s">
        <v>490</v>
      </c>
      <c r="BD3" s="16" t="s">
        <v>775</v>
      </c>
      <c r="BE3" s="16" t="s">
        <v>776</v>
      </c>
      <c r="BF3" s="16" t="s">
        <v>777</v>
      </c>
      <c r="BG3" s="16" t="s">
        <v>778</v>
      </c>
      <c r="BH3" s="16" t="s">
        <v>779</v>
      </c>
      <c r="BI3" s="16" t="s">
        <v>81</v>
      </c>
      <c r="BJ3" s="16" t="s">
        <v>33</v>
      </c>
      <c r="BK3" s="16" t="s">
        <v>39</v>
      </c>
      <c r="BL3" s="16" t="s">
        <v>82</v>
      </c>
      <c r="BM3" s="16" t="s">
        <v>68</v>
      </c>
      <c r="BN3" s="16" t="s">
        <v>69</v>
      </c>
      <c r="BO3" s="16" t="s">
        <v>70</v>
      </c>
      <c r="BP3" s="16" t="s">
        <v>71</v>
      </c>
      <c r="BQ3" s="16" t="s">
        <v>83</v>
      </c>
      <c r="BR3" s="16" t="s">
        <v>93</v>
      </c>
      <c r="BS3" s="16" t="s">
        <v>94</v>
      </c>
      <c r="BT3" s="16" t="s">
        <v>95</v>
      </c>
      <c r="BU3" s="16" t="s">
        <v>1152</v>
      </c>
      <c r="BV3" s="23"/>
      <c r="BW3" s="11"/>
      <c r="BX3" s="68">
        <f>'FSI XND V1 K%'!BR3</f>
        <v>43507</v>
      </c>
      <c r="BY3" s="68">
        <f>'FSI XND V1 K%'!BS3</f>
        <v>43508</v>
      </c>
      <c r="BZ3" s="68">
        <f>'FSI XND V1 K%'!BT3</f>
        <v>43509</v>
      </c>
      <c r="CA3" s="68">
        <f>'FSI XND V1 K%'!BU3</f>
        <v>43510</v>
      </c>
      <c r="CB3" s="68">
        <f>'FSI XND V1 K%'!BV3</f>
        <v>43511</v>
      </c>
      <c r="CC3" s="68">
        <f>'FSI XND V1 K%'!BW3</f>
        <v>43521</v>
      </c>
      <c r="CD3" s="68">
        <f>'FSI XND V1 K%'!BX3</f>
        <v>43522</v>
      </c>
      <c r="CE3" s="68">
        <f>'FSI XND V1 K%'!BY3</f>
        <v>43523</v>
      </c>
      <c r="CF3" s="68">
        <f>'FSI XND V1 K%'!BZ3</f>
        <v>43524</v>
      </c>
      <c r="CG3" s="68">
        <f>'FSI XND V1 K%'!CA3</f>
        <v>43525</v>
      </c>
      <c r="CH3" s="25">
        <v>43535</v>
      </c>
      <c r="CI3" s="25">
        <v>43536</v>
      </c>
      <c r="CJ3" s="25">
        <v>43537</v>
      </c>
      <c r="CK3" s="25">
        <v>43538</v>
      </c>
      <c r="CL3" s="25">
        <v>43539</v>
      </c>
      <c r="CM3" s="25">
        <v>43542</v>
      </c>
      <c r="CN3" s="25">
        <v>43543</v>
      </c>
      <c r="CO3" s="25">
        <v>43544</v>
      </c>
      <c r="CP3" s="25">
        <v>43545</v>
      </c>
      <c r="CQ3" s="25">
        <v>43546</v>
      </c>
      <c r="CR3" s="25">
        <v>43549</v>
      </c>
      <c r="CS3" s="25">
        <v>43550</v>
      </c>
      <c r="CT3" s="25">
        <v>43551</v>
      </c>
      <c r="CU3" s="25">
        <v>43552</v>
      </c>
      <c r="CV3" s="25">
        <v>43553</v>
      </c>
      <c r="CW3" s="25">
        <v>43563</v>
      </c>
      <c r="CX3" s="25">
        <v>43564</v>
      </c>
      <c r="CY3" s="25">
        <v>43565</v>
      </c>
      <c r="CZ3" s="25">
        <v>43566</v>
      </c>
      <c r="DA3" s="25">
        <v>43567</v>
      </c>
      <c r="DB3" s="25">
        <v>43570</v>
      </c>
      <c r="DC3" s="25">
        <v>43571</v>
      </c>
      <c r="DD3" s="25">
        <v>43572</v>
      </c>
      <c r="DE3" s="25">
        <v>43573</v>
      </c>
      <c r="DF3" s="25">
        <v>43574</v>
      </c>
      <c r="DG3" s="25">
        <v>43577</v>
      </c>
      <c r="DH3" s="25">
        <v>43578</v>
      </c>
      <c r="DI3" s="25">
        <v>43579</v>
      </c>
      <c r="DJ3" s="25">
        <v>43580</v>
      </c>
      <c r="DK3" s="25">
        <v>43581</v>
      </c>
      <c r="DL3" s="25">
        <v>43584</v>
      </c>
      <c r="DM3" s="25">
        <v>43585</v>
      </c>
      <c r="DN3" s="25">
        <v>43586</v>
      </c>
      <c r="DO3" s="25">
        <v>43587</v>
      </c>
      <c r="DP3" s="25">
        <v>43588</v>
      </c>
      <c r="DQ3" s="25">
        <v>43591</v>
      </c>
      <c r="DR3" s="25">
        <v>43592</v>
      </c>
      <c r="DS3" s="25">
        <v>43593</v>
      </c>
      <c r="DT3" s="25">
        <v>43594</v>
      </c>
      <c r="DU3" s="25">
        <v>43595</v>
      </c>
      <c r="DV3" s="25">
        <v>43598</v>
      </c>
      <c r="DW3" s="25">
        <v>43599</v>
      </c>
      <c r="DX3" s="25">
        <v>43600</v>
      </c>
      <c r="DY3" s="25">
        <v>43601</v>
      </c>
      <c r="DZ3" s="25">
        <v>43602</v>
      </c>
      <c r="EA3" s="25">
        <v>43605</v>
      </c>
      <c r="EB3" s="25">
        <v>43606</v>
      </c>
      <c r="EC3" s="25">
        <v>43607</v>
      </c>
      <c r="ED3" s="25">
        <v>43608</v>
      </c>
      <c r="EE3" s="25">
        <v>43609</v>
      </c>
      <c r="EF3" s="25">
        <v>43640</v>
      </c>
      <c r="EG3" s="25">
        <v>43641</v>
      </c>
      <c r="EH3" s="25">
        <v>43642</v>
      </c>
      <c r="EI3" s="25">
        <v>43643</v>
      </c>
      <c r="EJ3" s="25">
        <v>43644</v>
      </c>
      <c r="EK3" s="25">
        <v>43668</v>
      </c>
      <c r="EL3" s="25">
        <v>43669</v>
      </c>
      <c r="EM3" s="25">
        <v>43670</v>
      </c>
      <c r="EN3" s="25">
        <v>43671</v>
      </c>
      <c r="EO3" s="25">
        <v>43672</v>
      </c>
      <c r="EP3" s="25">
        <v>43675</v>
      </c>
      <c r="EQ3" s="25">
        <v>43676</v>
      </c>
      <c r="ER3" s="25">
        <v>43677</v>
      </c>
      <c r="ES3" s="25">
        <v>43678</v>
      </c>
      <c r="ET3" s="25">
        <v>43679</v>
      </c>
      <c r="EU3" s="25">
        <v>43682</v>
      </c>
      <c r="EV3" s="25">
        <v>43683</v>
      </c>
      <c r="EW3" s="25">
        <v>43684</v>
      </c>
      <c r="EX3" s="25">
        <v>43685</v>
      </c>
      <c r="EY3" s="25">
        <v>43686</v>
      </c>
      <c r="EZ3" s="25">
        <v>43689</v>
      </c>
      <c r="FA3" s="25">
        <v>43690</v>
      </c>
      <c r="FB3" s="25">
        <v>43691</v>
      </c>
      <c r="FC3" s="25">
        <v>43692</v>
      </c>
      <c r="FD3" s="25">
        <v>43693</v>
      </c>
      <c r="FE3" s="25">
        <v>43696</v>
      </c>
      <c r="FF3" s="25">
        <v>43697</v>
      </c>
      <c r="FG3" s="25">
        <v>43698</v>
      </c>
      <c r="FH3" s="25">
        <v>43699</v>
      </c>
      <c r="FI3" s="25">
        <v>43700</v>
      </c>
      <c r="FJ3" s="25">
        <v>43703</v>
      </c>
      <c r="FK3" s="25">
        <v>43704</v>
      </c>
      <c r="FL3" s="25">
        <v>43705</v>
      </c>
      <c r="FM3" s="25">
        <v>43706</v>
      </c>
      <c r="FN3" s="25">
        <v>43707</v>
      </c>
      <c r="FO3" s="25">
        <v>43710</v>
      </c>
      <c r="FP3" s="25">
        <v>43711</v>
      </c>
      <c r="FQ3" s="25">
        <v>43712</v>
      </c>
      <c r="FR3" s="25">
        <v>43713</v>
      </c>
      <c r="FS3" s="25">
        <v>43714</v>
      </c>
      <c r="FT3" s="25">
        <v>43717</v>
      </c>
      <c r="FU3" s="25">
        <v>43718</v>
      </c>
      <c r="FV3" s="25">
        <v>43719</v>
      </c>
      <c r="FW3" s="25">
        <v>43720</v>
      </c>
      <c r="FX3" s="25">
        <v>43721</v>
      </c>
      <c r="FY3" s="25">
        <v>43724</v>
      </c>
      <c r="FZ3" s="25">
        <v>43725</v>
      </c>
      <c r="GA3" s="25">
        <v>43726</v>
      </c>
      <c r="GB3" s="25">
        <v>43727</v>
      </c>
      <c r="GC3" s="25">
        <v>43728</v>
      </c>
      <c r="GD3" s="25">
        <v>43731</v>
      </c>
      <c r="GE3" s="25">
        <v>43732</v>
      </c>
      <c r="GF3" s="25">
        <v>43733</v>
      </c>
      <c r="GG3" s="25">
        <v>43734</v>
      </c>
      <c r="GH3" s="25">
        <v>43735</v>
      </c>
    </row>
    <row r="4" spans="1:190" s="12" customFormat="1" ht="31.5" x14ac:dyDescent="0.25">
      <c r="A4" s="13"/>
      <c r="B4" s="14" t="s">
        <v>40</v>
      </c>
      <c r="C4" s="69"/>
      <c r="D4" s="69"/>
      <c r="E4" s="69"/>
      <c r="F4" s="69"/>
      <c r="G4" s="69">
        <v>36</v>
      </c>
      <c r="H4" s="69">
        <v>76</v>
      </c>
      <c r="I4" s="69">
        <v>76</v>
      </c>
      <c r="J4" s="69">
        <v>64</v>
      </c>
      <c r="K4" s="69">
        <v>72</v>
      </c>
      <c r="L4" s="69">
        <f>'FSI XND V1 K%'!L4</f>
        <v>34</v>
      </c>
      <c r="M4" s="69"/>
      <c r="N4" s="69">
        <v>18</v>
      </c>
      <c r="O4" s="69">
        <v>33</v>
      </c>
      <c r="P4" s="69">
        <v>33</v>
      </c>
      <c r="Q4" s="69">
        <v>44</v>
      </c>
      <c r="R4" s="69">
        <v>10</v>
      </c>
      <c r="S4" s="69">
        <v>20</v>
      </c>
      <c r="T4" s="69">
        <v>40</v>
      </c>
      <c r="U4" s="69">
        <v>34</v>
      </c>
      <c r="V4" s="70"/>
      <c r="W4" s="70">
        <v>0</v>
      </c>
      <c r="X4" s="69">
        <v>4</v>
      </c>
      <c r="Y4" s="69">
        <v>6</v>
      </c>
      <c r="Z4" s="69">
        <v>4</v>
      </c>
      <c r="AA4" s="69">
        <v>8</v>
      </c>
      <c r="AB4" s="69">
        <v>8</v>
      </c>
      <c r="AC4" s="69">
        <v>6</v>
      </c>
      <c r="AD4" s="69">
        <v>10</v>
      </c>
      <c r="AE4" s="69">
        <v>8</v>
      </c>
      <c r="AF4" s="69">
        <v>10</v>
      </c>
      <c r="AG4" s="69">
        <v>6</v>
      </c>
      <c r="AH4" s="69">
        <v>8</v>
      </c>
      <c r="AI4" s="69"/>
      <c r="AJ4" s="69"/>
      <c r="AK4" s="69"/>
      <c r="AL4" s="69"/>
      <c r="AM4" s="69"/>
      <c r="AN4" s="69"/>
      <c r="AO4" s="69">
        <v>8</v>
      </c>
      <c r="AP4" s="69"/>
      <c r="AQ4" s="69">
        <v>10</v>
      </c>
      <c r="AR4" s="69"/>
      <c r="AS4" s="69">
        <v>10</v>
      </c>
      <c r="AT4" s="69">
        <v>14</v>
      </c>
      <c r="AU4" s="69">
        <v>9</v>
      </c>
      <c r="AV4" s="69"/>
      <c r="AW4" s="69">
        <v>9</v>
      </c>
      <c r="AX4" s="69">
        <v>9</v>
      </c>
      <c r="AY4" s="69">
        <v>15</v>
      </c>
      <c r="AZ4" s="69">
        <v>3</v>
      </c>
      <c r="BA4" s="69">
        <v>14</v>
      </c>
      <c r="BB4" s="69">
        <v>15</v>
      </c>
      <c r="BC4" s="69">
        <v>12</v>
      </c>
      <c r="BD4" s="69"/>
      <c r="BE4" s="69"/>
      <c r="BF4" s="69"/>
      <c r="BG4" s="69"/>
      <c r="BH4" s="69">
        <v>10</v>
      </c>
      <c r="BI4" s="69"/>
      <c r="BJ4" s="69"/>
      <c r="BK4" s="69"/>
      <c r="BL4" s="69">
        <v>10</v>
      </c>
      <c r="BM4" s="69">
        <v>10</v>
      </c>
      <c r="BN4" s="69">
        <v>10</v>
      </c>
      <c r="BO4" s="69">
        <v>10</v>
      </c>
      <c r="BP4" s="69">
        <v>10</v>
      </c>
      <c r="BQ4" s="69">
        <v>10</v>
      </c>
      <c r="BR4" s="69">
        <v>10</v>
      </c>
      <c r="BS4" s="69">
        <v>4</v>
      </c>
      <c r="BT4" s="69">
        <v>10</v>
      </c>
      <c r="BU4" s="69">
        <v>10</v>
      </c>
      <c r="BV4" s="69"/>
      <c r="BW4" s="72"/>
      <c r="BX4" s="69">
        <v>2</v>
      </c>
      <c r="BY4" s="29">
        <v>2</v>
      </c>
      <c r="BZ4" s="29">
        <v>2</v>
      </c>
      <c r="CA4" s="29">
        <v>2</v>
      </c>
      <c r="CB4" s="69"/>
      <c r="CC4" s="69">
        <v>2</v>
      </c>
      <c r="CD4" s="29">
        <v>2</v>
      </c>
      <c r="CE4" s="29">
        <v>2</v>
      </c>
      <c r="CF4" s="29">
        <v>2</v>
      </c>
      <c r="CG4" s="69">
        <v>2</v>
      </c>
      <c r="CH4" s="127">
        <v>2</v>
      </c>
      <c r="CI4" s="29">
        <v>2</v>
      </c>
      <c r="CJ4" s="29">
        <v>2</v>
      </c>
      <c r="CK4" s="29">
        <v>2</v>
      </c>
      <c r="CL4" s="29">
        <v>2</v>
      </c>
      <c r="CM4" s="127">
        <v>3</v>
      </c>
      <c r="CN4" s="29">
        <v>3</v>
      </c>
      <c r="CO4" s="29">
        <v>2</v>
      </c>
      <c r="CP4" s="29">
        <v>3</v>
      </c>
      <c r="CQ4" s="29">
        <v>3</v>
      </c>
      <c r="CR4" s="127">
        <v>3</v>
      </c>
      <c r="CS4" s="29">
        <v>3</v>
      </c>
      <c r="CT4" s="29">
        <v>3</v>
      </c>
      <c r="CU4" s="29"/>
      <c r="CV4" s="29"/>
      <c r="CW4" s="127">
        <v>0</v>
      </c>
      <c r="CX4" s="29">
        <v>0</v>
      </c>
      <c r="CY4" s="29">
        <v>3</v>
      </c>
      <c r="CZ4" s="29">
        <v>3</v>
      </c>
      <c r="DA4" s="29">
        <v>3</v>
      </c>
      <c r="DB4" s="127">
        <v>3</v>
      </c>
      <c r="DC4" s="29">
        <v>3</v>
      </c>
      <c r="DD4" s="29">
        <v>3</v>
      </c>
      <c r="DE4" s="29"/>
      <c r="DF4" s="29"/>
      <c r="DG4" s="127">
        <v>3</v>
      </c>
      <c r="DH4" s="29">
        <v>3</v>
      </c>
      <c r="DI4" s="29">
        <v>3</v>
      </c>
      <c r="DJ4" s="29">
        <v>3</v>
      </c>
      <c r="DK4" s="29">
        <v>3</v>
      </c>
      <c r="DL4" s="127">
        <v>3</v>
      </c>
      <c r="DM4" s="29"/>
      <c r="DN4" s="29"/>
      <c r="DO4" s="29"/>
      <c r="DP4" s="29"/>
      <c r="DQ4" s="127">
        <v>3</v>
      </c>
      <c r="DR4" s="29">
        <v>3</v>
      </c>
      <c r="DS4" s="29">
        <v>2</v>
      </c>
      <c r="DT4" s="29">
        <v>3</v>
      </c>
      <c r="DU4" s="29">
        <v>3</v>
      </c>
      <c r="DV4" s="127">
        <v>3</v>
      </c>
      <c r="DW4" s="29">
        <v>3</v>
      </c>
      <c r="DX4" s="29">
        <v>3</v>
      </c>
      <c r="DY4" s="29">
        <v>3</v>
      </c>
      <c r="DZ4" s="29">
        <v>3</v>
      </c>
      <c r="EA4" s="127">
        <v>3</v>
      </c>
      <c r="EB4" s="29">
        <v>3</v>
      </c>
      <c r="EC4" s="29">
        <v>3</v>
      </c>
      <c r="ED4" s="29">
        <v>3</v>
      </c>
      <c r="EE4" s="29"/>
      <c r="EF4" s="127">
        <v>2</v>
      </c>
      <c r="EG4" s="29">
        <v>2</v>
      </c>
      <c r="EH4" s="29">
        <v>2</v>
      </c>
      <c r="EI4" s="29">
        <v>2</v>
      </c>
      <c r="EJ4" s="29">
        <v>2</v>
      </c>
      <c r="EK4" s="127">
        <v>2</v>
      </c>
      <c r="EL4" s="29">
        <v>2</v>
      </c>
      <c r="EM4" s="29">
        <v>2</v>
      </c>
      <c r="EN4" s="29">
        <v>2</v>
      </c>
      <c r="EO4" s="29">
        <v>2</v>
      </c>
      <c r="EP4" s="127">
        <v>2</v>
      </c>
      <c r="EQ4" s="29">
        <v>2</v>
      </c>
      <c r="ER4" s="29">
        <v>2</v>
      </c>
      <c r="ES4" s="29">
        <v>2</v>
      </c>
      <c r="ET4" s="29">
        <v>2</v>
      </c>
      <c r="EU4" s="127">
        <v>2</v>
      </c>
      <c r="EV4" s="29">
        <v>2</v>
      </c>
      <c r="EW4" s="29">
        <v>2</v>
      </c>
      <c r="EX4" s="29">
        <v>2</v>
      </c>
      <c r="EY4" s="29">
        <v>2</v>
      </c>
      <c r="EZ4" s="127">
        <v>2</v>
      </c>
      <c r="FA4" s="29">
        <v>2</v>
      </c>
      <c r="FB4" s="29">
        <v>2</v>
      </c>
      <c r="FC4" s="29">
        <v>2</v>
      </c>
      <c r="FD4" s="29">
        <v>2</v>
      </c>
      <c r="FE4" s="127">
        <v>2</v>
      </c>
      <c r="FF4" s="29">
        <v>2</v>
      </c>
      <c r="FG4" s="29">
        <v>2</v>
      </c>
      <c r="FH4" s="29">
        <v>2</v>
      </c>
      <c r="FI4" s="29">
        <v>2</v>
      </c>
      <c r="FJ4" s="127">
        <v>2</v>
      </c>
      <c r="FK4" s="29">
        <v>2</v>
      </c>
      <c r="FL4" s="29">
        <v>2</v>
      </c>
      <c r="FM4" s="29">
        <v>2</v>
      </c>
      <c r="FN4" s="29">
        <v>2</v>
      </c>
      <c r="FO4" s="127">
        <v>2</v>
      </c>
      <c r="FP4" s="29">
        <v>2</v>
      </c>
      <c r="FQ4" s="29">
        <v>2</v>
      </c>
      <c r="FR4" s="29">
        <v>2</v>
      </c>
      <c r="FS4" s="29">
        <v>2</v>
      </c>
      <c r="FT4" s="127"/>
      <c r="FU4" s="29"/>
      <c r="FV4" s="29"/>
      <c r="FW4" s="29">
        <v>2</v>
      </c>
      <c r="FX4" s="29">
        <v>2</v>
      </c>
      <c r="FY4" s="29">
        <v>2</v>
      </c>
      <c r="FZ4" s="29">
        <v>2</v>
      </c>
      <c r="GA4" s="29">
        <v>2</v>
      </c>
      <c r="GB4" s="29">
        <v>2</v>
      </c>
      <c r="GC4" s="29">
        <v>2</v>
      </c>
      <c r="GD4" s="29">
        <v>2</v>
      </c>
      <c r="GE4" s="29">
        <v>2</v>
      </c>
      <c r="GF4" s="29">
        <v>2</v>
      </c>
      <c r="GG4" s="29">
        <v>2</v>
      </c>
      <c r="GH4" s="29">
        <v>2</v>
      </c>
    </row>
    <row r="5" spans="1:190" s="12" customFormat="1" ht="16.5" customHeight="1" x14ac:dyDescent="0.25">
      <c r="A5" s="30" t="s">
        <v>52</v>
      </c>
      <c r="B5" s="31"/>
      <c r="C5" s="31"/>
      <c r="D5" s="31"/>
      <c r="E5" s="31"/>
      <c r="F5" s="31"/>
      <c r="G5" s="31">
        <v>100</v>
      </c>
      <c r="H5" s="31">
        <v>0</v>
      </c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2"/>
      <c r="W5" s="32"/>
      <c r="X5" s="31"/>
      <c r="Y5" s="31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4"/>
      <c r="BX5" s="32"/>
      <c r="BY5" s="31"/>
      <c r="BZ5" s="31"/>
      <c r="CA5" s="31"/>
      <c r="CB5" s="33"/>
      <c r="CC5" s="32"/>
      <c r="CD5" s="31"/>
      <c r="CE5" s="31"/>
      <c r="CF5" s="31"/>
      <c r="CG5" s="33"/>
      <c r="CH5" s="35"/>
      <c r="CI5" s="36"/>
      <c r="CJ5" s="35"/>
      <c r="CK5" s="35"/>
      <c r="CL5" s="33"/>
      <c r="CM5" s="35"/>
      <c r="CN5" s="36"/>
      <c r="CO5" s="35"/>
      <c r="CP5" s="35"/>
      <c r="CQ5" s="33"/>
      <c r="CR5" s="35"/>
      <c r="CS5" s="36"/>
      <c r="CT5" s="35"/>
      <c r="CU5" s="35"/>
      <c r="CV5" s="33"/>
      <c r="CW5" s="35"/>
      <c r="CX5" s="36"/>
      <c r="CY5" s="35"/>
      <c r="CZ5" s="35"/>
      <c r="DA5" s="33"/>
      <c r="DB5" s="35"/>
      <c r="DC5" s="36"/>
      <c r="DD5" s="35"/>
      <c r="DE5" s="35"/>
      <c r="DF5" s="33"/>
      <c r="DG5" s="35"/>
      <c r="DH5" s="36"/>
      <c r="DI5" s="35"/>
      <c r="DJ5" s="35"/>
      <c r="DK5" s="33"/>
      <c r="DL5" s="35"/>
      <c r="DM5" s="36"/>
      <c r="DN5" s="35"/>
      <c r="DO5" s="35"/>
      <c r="DP5" s="33"/>
      <c r="DQ5" s="35"/>
      <c r="DR5" s="36"/>
      <c r="DS5" s="35"/>
      <c r="DT5" s="35"/>
      <c r="DU5" s="33"/>
      <c r="DV5" s="35"/>
      <c r="DW5" s="36"/>
      <c r="DX5" s="35"/>
      <c r="DY5" s="35"/>
      <c r="DZ5" s="33"/>
      <c r="EA5" s="35"/>
      <c r="EB5" s="36"/>
      <c r="EC5" s="35"/>
      <c r="ED5" s="35"/>
      <c r="EE5" s="33"/>
      <c r="EF5" s="35"/>
      <c r="EG5" s="36"/>
      <c r="EH5" s="35"/>
      <c r="EI5" s="35"/>
      <c r="EJ5" s="33"/>
      <c r="EK5" s="35"/>
      <c r="EL5" s="36"/>
      <c r="EM5" s="35"/>
      <c r="EN5" s="35"/>
      <c r="EO5" s="33"/>
      <c r="EP5" s="35"/>
      <c r="EQ5" s="36"/>
      <c r="ER5" s="35"/>
      <c r="ES5" s="35"/>
      <c r="ET5" s="33"/>
      <c r="EU5" s="35"/>
      <c r="EV5" s="36"/>
      <c r="EW5" s="35"/>
      <c r="EX5" s="35"/>
      <c r="EY5" s="33"/>
      <c r="EZ5" s="35"/>
      <c r="FA5" s="36"/>
      <c r="FB5" s="35"/>
      <c r="FC5" s="35"/>
      <c r="FD5" s="33"/>
      <c r="FE5" s="35"/>
      <c r="FF5" s="36"/>
      <c r="FG5" s="35"/>
      <c r="FH5" s="35"/>
      <c r="FI5" s="33"/>
      <c r="FJ5" s="35"/>
      <c r="FK5" s="36"/>
      <c r="FL5" s="35"/>
      <c r="FM5" s="35"/>
      <c r="FN5" s="33"/>
      <c r="FO5" s="35"/>
      <c r="FP5" s="36"/>
      <c r="FQ5" s="35"/>
      <c r="FR5" s="35"/>
      <c r="FS5" s="33"/>
      <c r="FT5" s="35"/>
      <c r="FU5" s="36"/>
      <c r="FV5" s="35"/>
      <c r="FW5" s="35"/>
      <c r="FX5" s="33"/>
      <c r="FY5" s="35"/>
      <c r="FZ5" s="36"/>
      <c r="GA5" s="35"/>
      <c r="GB5" s="35"/>
      <c r="GC5" s="33"/>
      <c r="GD5" s="35"/>
      <c r="GE5" s="36"/>
      <c r="GF5" s="35"/>
      <c r="GG5" s="35"/>
      <c r="GH5" s="33"/>
    </row>
    <row r="6" spans="1:190" s="12" customFormat="1" ht="16.5" customHeight="1" x14ac:dyDescent="0.25">
      <c r="A6" s="37" t="s">
        <v>42</v>
      </c>
      <c r="B6" s="74">
        <v>5</v>
      </c>
      <c r="C6" s="75">
        <v>2.94</v>
      </c>
      <c r="D6" s="75">
        <v>2.58</v>
      </c>
      <c r="E6" s="75"/>
      <c r="F6" s="76">
        <v>2</v>
      </c>
      <c r="G6" s="77">
        <v>2.7777777777777777</v>
      </c>
      <c r="H6" s="77">
        <v>2.9078947368421053</v>
      </c>
      <c r="I6" s="77">
        <v>2.986842105263158</v>
      </c>
      <c r="J6" s="77">
        <v>3.0625</v>
      </c>
      <c r="K6" s="77">
        <f>(COUNTIFS(Datos!$S:$S,"V1",Datos!$B:$B,$K$2,Datos!$E:$E,"X52")+COUNTIFS(Datos!$S:$S,"V2",Datos!$B:$B,$K$2,Datos!$E:$E,"X52"))/$K$4</f>
        <v>0</v>
      </c>
      <c r="L6" s="77">
        <f>(COUNTIFS(Datos!$S:$S,"V1",Datos!$B:$B,$L$2,Datos!$E:$E,"X52")+COUNTIFS(Datos!$S:$S,"V2",Datos!$B:$B,$L$2,Datos!$E:$E,"X52"))/$L$4</f>
        <v>0</v>
      </c>
      <c r="M6" s="77"/>
      <c r="N6" s="77">
        <f>(COUNTIFS(Datos!$S:$S,"V1",Datos!$B:$B,$N$2,Datos!$E:$E,"XND")+COUNTIFS(Datos!$S:$S,"V2",Datos!$B:$B,$N$2,Datos!$E:$E,"XND"))/$N$4</f>
        <v>1.8333333333333333</v>
      </c>
      <c r="O6" s="77">
        <f>(COUNTIFS(Datos!$S:$S,"V1",Datos!$B:$B,$O$2,Datos!$E:$E,"XND")+COUNTIFS(Datos!$S:$S,"V2",Datos!$B:$B,$O$2,Datos!$E:$E,"XND"))/$O$4</f>
        <v>1.4545454545454546</v>
      </c>
      <c r="P6" s="77">
        <f>(COUNTIFS(Datos!$S:$S,"V1",Datos!$B:$B,$P$2,Datos!$E:$E,"XND")+COUNTIFS(Datos!$S:$S,"V2",Datos!$B:$B,$P$2,Datos!$E:$E,"XND"))/$P$4</f>
        <v>1.2121212121212122</v>
      </c>
      <c r="Q6" s="77">
        <f>(COUNTIFS(Datos!$S:$S,"V1",Datos!$B:$B,$Q$2,Datos!$E:$E,"XND")+COUNTIFS(Datos!$S:$S,"V2",Datos!$B:$B,$Q$2,Datos!$E:$E,"XND"))/$Q$4</f>
        <v>1.0454545454545454</v>
      </c>
      <c r="R6" s="77">
        <f>(COUNTIFS(Datos!$S:$S,"V1",Datos!$B:$B,$R$2,Datos!$E:$E,"XND")+COUNTIFS(Datos!$S:$S,"V2",Datos!$B:$B,$R$2,Datos!$E:$E,"XND"))/$R$4</f>
        <v>1.3</v>
      </c>
      <c r="S6" s="77">
        <f>(COUNTIFS(Datos!$S:$S,"V1",Datos!$B:$B,$S$2,Datos!$E:$E,"XND")+COUNTIFS(Datos!$S:$S,"V2",Datos!$B:$B,$S$2,Datos!$E:$E,"XND"))/$S$4</f>
        <v>2.35</v>
      </c>
      <c r="T6" s="77">
        <f>(COUNTIFS(Datos!$S:$S,"V1",Datos!$B:$B,T2,Datos!$E:$E,"XND")+COUNTIFS(Datos!$S:$S,"V2",Datos!$B:$B,T2,Datos!$E:$E,"XND"))/T4</f>
        <v>1.625</v>
      </c>
      <c r="U6" s="77">
        <f>(COUNTIFS(Datos!$S:$S,"V1",Datos!$B:$B,U2,Datos!$E:$E,"XND")+COUNTIFS(Datos!$S:$S,"V2",Datos!$B:$B,U2,Datos!$E:$E,"XND"))/U4</f>
        <v>1.7647058823529411</v>
      </c>
      <c r="V6" s="78"/>
      <c r="W6" s="78" t="e">
        <f>(COUNTIFS(Datos!$S:$S,"V1",Datos!$C:$C,$W$3,Datos!$E:$E,"XND")+COUNTIFS(Datos!$S:$S,"V2",Datos!$C:$C,$W$3,Datos!$E:$E,"XND"))/$W$4</f>
        <v>#DIV/0!</v>
      </c>
      <c r="X6" s="78">
        <f>(COUNTIFS(Datos!$S:$S,"V1",Datos!$C:$C,$X$3,Datos!$E:$E,"XND")+COUNTIFS(Datos!$S:$S,"V2",Datos!$C:$C,$X$3,Datos!$E:$E,"XND"))/$X$4</f>
        <v>0</v>
      </c>
      <c r="Y6" s="78">
        <f>(COUNTIFS(Datos!$S:$S,"V1",Datos!$C:$C,$Y$3,Datos!$E:$E,"XND")+COUNTIFS(Datos!$S:$S,"V2",Datos!$C:$C,$Y$3,Datos!$E:$E,"XND"))/$Y$4</f>
        <v>0</v>
      </c>
      <c r="Z6" s="78">
        <f>(COUNTIFS(Datos!$S:$S,"V1",Datos!$C:$C,$Z$3,Datos!$E:$E,"XND")+COUNTIFS(Datos!$S:$S,"V2",Datos!$C:$C,$Z$3,Datos!$E:$E,"XND"))/$Z$4</f>
        <v>0</v>
      </c>
      <c r="AA6" s="78">
        <f>(COUNTIFS(Datos!$S:$S,"V1",Datos!$C:$C,$AA$3,Datos!$E:$E,"XND")+COUNTIFS(Datos!$S:$S,"V2",Datos!$C:$C,$AA$3,Datos!$E:$E,"XND"))/$AA$4</f>
        <v>0</v>
      </c>
      <c r="AB6" s="78">
        <f>(COUNTIFS(Datos!$S:$S,"V1",Datos!$C:$C,$AB$3,Datos!$E:$E,"XND")+COUNTIFS(Datos!$S:$S,"V2",Datos!$C:$C,$AB$3,Datos!$E:$E,"XND"))/$AB$4</f>
        <v>0</v>
      </c>
      <c r="AC6" s="78">
        <f>(COUNTIFS(Datos!$S:$S,"V1",Datos!$C:$C,$AC$3,Datos!$E:$E,"XND")+COUNTIFS(Datos!$S:$S,"V2",Datos!$C:$C,$AC$3,Datos!$E:$E,"XND"))/$AC$4</f>
        <v>1</v>
      </c>
      <c r="AD6" s="78">
        <f>(COUNTIFS(Datos!$S:$S,"V1",Datos!$C:$C,$AD$3,Datos!$E:$E,"XND")+COUNTIFS(Datos!$S:$S,"V2",Datos!$C:$C,$AD$3,Datos!$E:$E,"XND"))/$AD$4</f>
        <v>1.4</v>
      </c>
      <c r="AE6" s="78">
        <f>(COUNTIFS(Datos!$S:$S,"V1",Datos!$C:$C,$AE$3,Datos!$E:$E,"XND")+COUNTIFS(Datos!$S:$S,"V2",Datos!$C:$C,$AE$3,Datos!$E:$E,"XND"))/$AE$4</f>
        <v>0.875</v>
      </c>
      <c r="AF6" s="78">
        <f>(COUNTIFS(Datos!$S:$S,"V1",Datos!$C:$C,$AF$3,Datos!$E:$E,"XND")+COUNTIFS(Datos!$S:$S,"V2",Datos!$C:$C,$AF$3,Datos!$E:$E,"XND"))/$AF$4</f>
        <v>1.8</v>
      </c>
      <c r="AG6" s="78">
        <f>(COUNTIFS(Datos!$S:$S,"V1",Datos!$C:$C,$AG$3,Datos!$E:$E,"XND")+COUNTIFS(Datos!$S:$S,"V2",Datos!$C:$C,$AG$3,Datos!$E:$E,"XND"))/$AG$4</f>
        <v>2</v>
      </c>
      <c r="AH6" s="78">
        <f>(COUNTIFS(Datos!$S:$S,"V1",Datos!$C:$C,$AH$3,Datos!$E:$E,"XND")+COUNTIFS(Datos!$S:$S,"V2",Datos!$C:$C,$AH$3,Datos!$E:$E,"XND"))/$AH$4</f>
        <v>1.5</v>
      </c>
      <c r="AI6" s="78"/>
      <c r="AJ6" s="78"/>
      <c r="AK6" s="78"/>
      <c r="AL6" s="78"/>
      <c r="AM6" s="78"/>
      <c r="AN6" s="78"/>
      <c r="AO6" s="78">
        <f>(COUNTIFS(Datos!$S:$S,"V1",Datos!$C:$C,$AO$3,Datos!$E:$E,"XND")+COUNTIFS(Datos!$S:$S,"V2",Datos!$C:$C,$AO$3,Datos!$E:$E,"XND"))/$AO$4</f>
        <v>1.125</v>
      </c>
      <c r="AP6" s="78"/>
      <c r="AQ6" s="78">
        <f>(COUNTIFS(Datos!$S:$S,"V1",Datos!$C:$C,$AQ$3,Datos!$E:$E,"XND")+COUNTIFS(Datos!$S:$S,"V2",Datos!$C:$C,$AQ$3,Datos!$E:$E,"XND"))/$AQ$4</f>
        <v>2.4</v>
      </c>
      <c r="AR6" s="78"/>
      <c r="AS6" s="78">
        <f>(COUNTIFS(Datos!$S:$S,"V1",Datos!$C:$C,$AS$3,Datos!$E:$E,"XND")+COUNTIFS(Datos!$S:$S,"V2",Datos!$C:$C,$AS$3,Datos!$E:$E,"XND"))/$AS$4</f>
        <v>1.5</v>
      </c>
      <c r="AT6" s="78">
        <f>(COUNTIFS(Datos!$S:$S,"V1",Datos!$C:$C,$AT$3,Datos!$E:$E,"XND")+COUNTIFS(Datos!$S:$S,"V2",Datos!$C:$C,$AT$3,Datos!$E:$E,"XND"))/$AT$4</f>
        <v>1.4285714285714286</v>
      </c>
      <c r="AU6" s="78">
        <f>(COUNTIFS(Datos!$S:$S,"V1",Datos!$C:$C,$AU$3,Datos!$E:$E,"XND")+COUNTIFS(Datos!$S:$S,"V2",Datos!$C:$C,$AU$3,Datos!$E:$E,"XND"))/$AU$4</f>
        <v>1.4444444444444444</v>
      </c>
      <c r="AV6" s="78" t="e">
        <f>(COUNTIFS(Datos!$S:$S,"V1",Datos!$C:$C,$AV$3,Datos!$E:$E,"XND")+COUNTIFS(Datos!$S:$S,"V2",Datos!$C:$C,$AV$3,Datos!$E:$E,"XND"))/$AV$4</f>
        <v>#DIV/0!</v>
      </c>
      <c r="AW6" s="78">
        <f>(COUNTIFS(Datos!$S:$S,"V1",Datos!$C:$C,$AW$3,Datos!$E:$E,"XND")+COUNTIFS(Datos!$S:$S,"V2",Datos!$C:$C,$AW$3,Datos!$E:$E,"XND"))/$AW$4</f>
        <v>1.4444444444444444</v>
      </c>
      <c r="AX6" s="78">
        <f>(COUNTIFS(Datos!$S:$S,"V1",Datos!$C:$C,$AX$3,Datos!$E:$E,"XND")+COUNTIFS(Datos!$S:$S,"V2",Datos!$C:$C,$AX$3,Datos!$E:$E,"XND"))/$AX$4</f>
        <v>1.3333333333333333</v>
      </c>
      <c r="AY6" s="78">
        <f>(COUNTIFS(Datos!$S:$S,"V1",Datos!$C:$C,$AY$3,Datos!$E:$E,"XND")+COUNTIFS(Datos!$S:$S,"V2",Datos!$C:$C,$AY$3,Datos!$E:$E,"XND"))/$AY$4</f>
        <v>1</v>
      </c>
      <c r="AZ6" s="78">
        <f>(COUNTIFS(Datos!$S:$S,"V1",Datos!$C:$C,$AZ$3,Datos!$E:$E,"XND")+COUNTIFS(Datos!$S:$S,"V2",Datos!$C:$C,$AZ$3,Datos!$E:$E,"XND"))/$AZ$4</f>
        <v>1</v>
      </c>
      <c r="BA6" s="78">
        <f>(COUNTIFS(Datos!$S:$S,"V1",Datos!$C:$C,$BA$3,Datos!$E:$E,"XND")+COUNTIFS(Datos!$S:$S,"V2",Datos!$C:$C,$BA$3,Datos!$E:$E,"XND"))/$BA$4</f>
        <v>1.0714285714285714</v>
      </c>
      <c r="BB6" s="78">
        <f>(COUNTIFS(Datos!$S:$S,"V1",Datos!$C:$C,$BB$3,Datos!$E:$E,"XND")+COUNTIFS(Datos!$S:$S,"V2",Datos!$C:$C,$BB$3,Datos!$E:$E,"XND"))/$BB$4</f>
        <v>1.0666666666666667</v>
      </c>
      <c r="BC6" s="78">
        <f>(COUNTIFS(Datos!$S:$S,"V1",Datos!$C:$C,$BC$3,Datos!$E:$E,"XND")+COUNTIFS(Datos!$S:$S,"V2",Datos!$C:$C,$BC$3,Datos!$E:$E,"XND"))/$BC$4</f>
        <v>1</v>
      </c>
      <c r="BD6" s="77"/>
      <c r="BE6" s="77"/>
      <c r="BF6" s="77"/>
      <c r="BG6" s="77"/>
      <c r="BH6" s="78">
        <f>(COUNTIFS(Datos!$S:$S,"V1",Datos!$C:$C,$BH$3,Datos!$E:$E,"XND")+COUNTIFS(Datos!$S:$S,"V2",Datos!$C:$C,$BH$3,Datos!$E:$E,"XND"))/$BH$4</f>
        <v>1.3</v>
      </c>
      <c r="BI6" s="77"/>
      <c r="BJ6" s="77"/>
      <c r="BK6" s="77"/>
      <c r="BL6" s="78">
        <f>(COUNTIFS(Datos!$S:$S,"V1",Datos!$C:$C,$BL$3,Datos!$E:$E,"XND")+COUNTIFS(Datos!$S:$S,"V2",Datos!$C:$C,$BL$3,Datos!$E:$E,"XND"))/$BL$4</f>
        <v>2</v>
      </c>
      <c r="BM6" s="78">
        <f>(COUNTIFS(Datos!$S:$S,"V1",Datos!$C:$C,$BM$3,Datos!$E:$E,"XND")+COUNTIFS(Datos!$S:$S,"V2",Datos!$C:$C,$BM$3,Datos!$E:$E,"XND"))/$BM$4</f>
        <v>2.7</v>
      </c>
      <c r="BN6" s="78">
        <f>(COUNTIFS(Datos!$S:$S,"V1",Datos!$C:$C,$BN$3,Datos!$E:$E,"XND")+COUNTIFS(Datos!$S:$S,"V2",Datos!$C:$C,$BN$3,Datos!$E:$E,"XND"))/$BN$4</f>
        <v>1.1000000000000001</v>
      </c>
      <c r="BO6" s="78">
        <f>(COUNTIFS(Datos!$S:$S,"V1",Datos!$C:$C,$BO$3,Datos!$E:$E,"XND")+COUNTIFS(Datos!$S:$S,"V2",Datos!$C:$C,$BO$3,Datos!$E:$E,"XND"))/$BO$4</f>
        <v>1.7</v>
      </c>
      <c r="BP6" s="78">
        <f>(COUNTIFS(Datos!$S:$S,"V1",Datos!$C:$C,$BP$3,Datos!$E:$E,"XND")+COUNTIFS(Datos!$S:$S,"V2",Datos!$C:$C,$BP$3,Datos!$E:$E,"XND"))/$BP$4</f>
        <v>2</v>
      </c>
      <c r="BQ6" s="78">
        <f>(COUNTIFS(Datos!$S:$S,"V1",Datos!$C:$C,BQ3,Datos!$E:$E,"XND")+COUNTIFS(Datos!$S:$S,"V2",Datos!$C:$C,BQ3,Datos!$E:$E,"XND"))/BQ4</f>
        <v>1.7</v>
      </c>
      <c r="BR6" s="78">
        <f>(COUNTIFS(Datos!$S:$S,"V1",Datos!$C:$C,BR3,Datos!$E:$E,"XND")+COUNTIFS(Datos!$S:$S,"V2",Datos!$C:$C,BR3,Datos!$E:$E,"XND"))/BR4</f>
        <v>2.4</v>
      </c>
      <c r="BS6" s="78">
        <f>(COUNTIFS(Datos!$S:$S,"V1",Datos!$C:$C,BS3,Datos!$E:$E,"XND")+COUNTIFS(Datos!$S:$S,"V2",Datos!$C:$C,BS3,Datos!$E:$E,"XND"))/BS4</f>
        <v>1.5</v>
      </c>
      <c r="BT6" s="78">
        <f>(COUNTIFS(Datos!$S:$S,"V1",Datos!$C:$C,BT3,Datos!$E:$E,"XND")+COUNTIFS(Datos!$S:$S,"V2",Datos!$C:$C,BT3,Datos!$E:$E,"XND"))/BT4</f>
        <v>1.4</v>
      </c>
      <c r="BU6" s="78">
        <f>(COUNTIFS(Datos!$S:$S,"V1",Datos!$C:$C,BU3,Datos!$E:$E,"XND")+COUNTIFS(Datos!$S:$S,"V2",Datos!$C:$C,BU3,Datos!$E:$E,"XND"))/BU4</f>
        <v>1.6</v>
      </c>
      <c r="BV6" s="77"/>
      <c r="BW6" s="77"/>
      <c r="BX6" s="78">
        <f>(COUNTIFS(Datos!$S:$S,"V1",Datos!$D:$D,BX3,Datos!$E:$E,"XND")+COUNTIFS(Datos!$S:$S,"V2",Datos!$D:$D,BX3,Datos!$E:$E,"XND"))/BX4</f>
        <v>1.5</v>
      </c>
      <c r="BY6" s="78">
        <f>(COUNTIFS(Datos!$S:$S,"V1",Datos!$D:$D,BY3,Datos!$E:$E,"XND")+COUNTIFS(Datos!$S:$S,"V2",Datos!$D:$D,BY3,Datos!$E:$E,"XND"))/BY4</f>
        <v>1</v>
      </c>
      <c r="BZ6" s="78">
        <f>(COUNTIFS(Datos!$S:$S,"V1",Datos!$D:$D,BZ3,Datos!$E:$E,"XND")+COUNTIFS(Datos!$S:$S,"V2",Datos!$D:$D,BZ3,Datos!$E:$E,"XND"))/BZ4</f>
        <v>1</v>
      </c>
      <c r="CA6" s="78">
        <f>(COUNTIFS(Datos!$S:$S,"V1",Datos!$D:$D,CA3,Datos!$E:$E,"XND")+COUNTIFS(Datos!$S:$S,"V2",Datos!$D:$D,CA3,Datos!$E:$E,"XND"))/CA4</f>
        <v>1</v>
      </c>
      <c r="CB6" s="78"/>
      <c r="CC6" s="78">
        <f>(COUNTIFS(Datos!$S:$S,"V1",Datos!$D:$D,CC3,Datos!$E:$E,"XND")+COUNTIFS(Datos!$S:$S,"V2",Datos!$D:$D,CC3,Datos!$E:$E,"XND"))/CC4</f>
        <v>2</v>
      </c>
      <c r="CD6" s="78">
        <f>(COUNTIFS(Datos!$S:$S,"V1",Datos!$D:$D,CD3,Datos!$E:$E,"XND")+COUNTIFS(Datos!$S:$S,"V2",Datos!$D:$D,CD3,Datos!$E:$E,"XND"))/CD4</f>
        <v>1.5</v>
      </c>
      <c r="CE6" s="78">
        <f>(COUNTIFS(Datos!$S:$S,"V1",Datos!$D:$D,CE3,Datos!$E:$E,"XND")+COUNTIFS(Datos!$S:$S,"V2",Datos!$D:$D,CE3,Datos!$E:$E,"XND"))/CE4</f>
        <v>2.5</v>
      </c>
      <c r="CF6" s="78">
        <f>(COUNTIFS(Datos!$S:$S,"V1",Datos!$D:$D,CF3,Datos!$E:$E,"XND")+COUNTIFS(Datos!$S:$S,"V2",Datos!$D:$D,CF3,Datos!$E:$E,"XND"))/CF4</f>
        <v>3</v>
      </c>
      <c r="CG6" s="78">
        <f>(COUNTIFS(Datos!$S:$S,"V1",Datos!$D:$D,CG3,Datos!$E:$E,"XND")+COUNTIFS(Datos!$S:$S,"V2",Datos!$D:$D,CG3,Datos!$E:$E,"XND"))/CG4</f>
        <v>3</v>
      </c>
      <c r="CH6" s="78">
        <f>(COUNTIFS(Datos!$S:$S,"V1",Datos!$D:$D,CH3,Datos!$E:$E,"XND")+COUNTIFS(Datos!$S:$S,"V2",Datos!$D:$D,CH3,Datos!$E:$E,"XND"))/CH4</f>
        <v>1</v>
      </c>
      <c r="CI6" s="78">
        <f>(COUNTIFS(Datos!$S:$S,"V1",Datos!$D:$D,CI3,Datos!$E:$E,"XND")+COUNTIFS(Datos!$S:$S,"V2",Datos!$D:$D,CI3,Datos!$E:$E,"XND"))/CI4</f>
        <v>2</v>
      </c>
      <c r="CJ6" s="78">
        <f>(COUNTIFS(Datos!$S:$S,"V1",Datos!$D:$D,CJ3,Datos!$E:$E,"XND")+COUNTIFS(Datos!$S:$S,"V2",Datos!$D:$D,CJ3,Datos!$E:$E,"XND"))/CJ4</f>
        <v>1</v>
      </c>
      <c r="CK6" s="78">
        <f>(COUNTIFS(Datos!$S:$S,"V1",Datos!$D:$D,CK3,Datos!$E:$E,"XND")+COUNTIFS(Datos!$S:$S,"V2",Datos!$D:$D,CK3,Datos!$E:$E,"XND"))/CK4</f>
        <v>2</v>
      </c>
      <c r="CL6" s="78">
        <f>(COUNTIFS(Datos!$S:$S,"V1",Datos!$D:$D,CL3,Datos!$E:$E,"XND")+COUNTIFS(Datos!$S:$S,"V2",Datos!$D:$D,CL3,Datos!$E:$E,"XND"))/CL4</f>
        <v>1.5</v>
      </c>
      <c r="CM6" s="78">
        <f>(COUNTIFS(Datos!$S:$S,"V1",Datos!$D:$D,CM3,Datos!$E:$E,"XND")+COUNTIFS(Datos!$S:$S,"V2",Datos!$D:$D,CM3,Datos!$E:$E,"XND"))/CM4</f>
        <v>2.6666666666666665</v>
      </c>
      <c r="CN6" s="78">
        <f>(COUNTIFS(Datos!$S:$S,"V1",Datos!$D:$D,CN3,Datos!$E:$E,"XND")+COUNTIFS(Datos!$S:$S,"V2",Datos!$D:$D,CN3,Datos!$E:$E,"XND"))/CN4</f>
        <v>1.3333333333333333</v>
      </c>
      <c r="CO6" s="78">
        <f>(COUNTIFS(Datos!$S:$S,"V1",Datos!$D:$D,CO3,Datos!$E:$E,"XND")+COUNTIFS(Datos!$S:$S,"V2",Datos!$D:$D,CO3,Datos!$E:$E,"XND"))/CO4</f>
        <v>1.5</v>
      </c>
      <c r="CP6" s="78">
        <f>(COUNTIFS(Datos!$S:$S,"V1",Datos!$D:$D,CP3,Datos!$E:$E,"XND")+COUNTIFS(Datos!$S:$S,"V2",Datos!$D:$D,CP3,Datos!$E:$E,"XND"))/CP4</f>
        <v>1</v>
      </c>
      <c r="CQ6" s="78">
        <f>(COUNTIFS(Datos!$S:$S,"V1",Datos!$D:$D,CQ3,Datos!$E:$E,"XND")+COUNTIFS(Datos!$S:$S,"V2",Datos!$D:$D,CQ3,Datos!$E:$E,"XND"))/CQ4</f>
        <v>0.66666666666666663</v>
      </c>
      <c r="CR6" s="78">
        <f>(COUNTIFS(Datos!$S:$S,"V1",Datos!$D:$D,CR3,Datos!$E:$E,"XND")+COUNTIFS(Datos!$S:$S,"V2",Datos!$D:$D,CR3,Datos!$E:$E,"XND"))/CR4</f>
        <v>1.3333333333333333</v>
      </c>
      <c r="CS6" s="78">
        <f>(COUNTIFS(Datos!$S:$S,"V1",Datos!$D:$D,CS3,Datos!$E:$E,"XND")+COUNTIFS(Datos!$S:$S,"V2",Datos!$D:$D,CS3,Datos!$E:$E,"XND"))/CS4</f>
        <v>1.6666666666666667</v>
      </c>
      <c r="CT6" s="78">
        <f>(COUNTIFS(Datos!$S:$S,"V1",Datos!$D:$D,CT3,Datos!$E:$E,"XND")+COUNTIFS(Datos!$S:$S,"V2",Datos!$D:$D,CT3,Datos!$E:$E,"XND"))/CT4</f>
        <v>1.3333333333333333</v>
      </c>
      <c r="CU6" s="78"/>
      <c r="CV6" s="78"/>
      <c r="CW6" s="78" t="e">
        <f>(COUNTIFS(Datos!$S:$S,"V1",Datos!$D:$D,CW3,Datos!$E:$E,"XND")+COUNTIFS(Datos!$S:$S,"V2",Datos!$D:$D,CW3,Datos!$E:$E,"XND"))/CW4</f>
        <v>#DIV/0!</v>
      </c>
      <c r="CX6" s="78" t="e">
        <f>(COUNTIFS(Datos!$S:$S,"V1",Datos!$D:$D,CX3,Datos!$E:$E,"XND")+COUNTIFS(Datos!$S:$S,"V2",Datos!$D:$D,CX3,Datos!$E:$E,"XND"))/CX4</f>
        <v>#DIV/0!</v>
      </c>
      <c r="CY6" s="78">
        <f>(COUNTIFS(Datos!$S:$S,"V1",Datos!$D:$D,CY3,Datos!$E:$E,"XND")+COUNTIFS(Datos!$S:$S,"V2",Datos!$D:$D,CY3,Datos!$E:$E,"XND"))/CY4</f>
        <v>2</v>
      </c>
      <c r="CZ6" s="78">
        <f>(COUNTIFS(Datos!$S:$S,"V1",Datos!$D:$D,CZ3,Datos!$E:$E,"XND")+COUNTIFS(Datos!$S:$S,"V2",Datos!$D:$D,CZ3,Datos!$E:$E,"XND"))/CZ4</f>
        <v>0.66666666666666663</v>
      </c>
      <c r="DA6" s="78">
        <f>(COUNTIFS(Datos!$S:$S,"V1",Datos!$D:$D,DA3,Datos!$E:$E,"XND")+COUNTIFS(Datos!$S:$S,"V2",Datos!$D:$D,DA3,Datos!$E:$E,"XND"))/DA4</f>
        <v>1.6666666666666667</v>
      </c>
      <c r="DB6" s="78">
        <f>(COUNTIFS(Datos!$S:$S,"V1",Datos!$D:$D,DB3,Datos!$E:$E,"XND")+COUNTIFS(Datos!$S:$S,"V2",Datos!$D:$D,DB3,Datos!$E:$E,"XND"))/DB4</f>
        <v>1.6666666666666667</v>
      </c>
      <c r="DC6" s="78">
        <f>(COUNTIFS(Datos!$S:$S,"V1",Datos!$D:$D,DC3,Datos!$E:$E,"XND")+COUNTIFS(Datos!$S:$S,"V2",Datos!$D:$D,DC3,Datos!$E:$E,"XND"))/DC4</f>
        <v>1.6666666666666667</v>
      </c>
      <c r="DD6" s="78">
        <f>(COUNTIFS(Datos!$S:$S,"V1",Datos!$D:$D,DD3,Datos!$E:$E,"XND")+COUNTIFS(Datos!$S:$S,"V2",Datos!$D:$D,DD3,Datos!$E:$E,"XND"))/DD4</f>
        <v>0.66666666666666663</v>
      </c>
      <c r="DE6" s="78"/>
      <c r="DF6" s="78"/>
      <c r="DG6" s="78">
        <f>(COUNTIFS(Datos!$S:$S,"V1",Datos!$D:$D,DG3,Datos!$E:$E,"XND")+COUNTIFS(Datos!$S:$S,"V2",Datos!$D:$D,DG3,Datos!$E:$E,"XND"))/DG4</f>
        <v>0.66666666666666663</v>
      </c>
      <c r="DH6" s="78">
        <f>(COUNTIFS(Datos!$S:$S,"V1",Datos!$D:$D,DH3,Datos!$E:$E,"XND")+COUNTIFS(Datos!$S:$S,"V2",Datos!$D:$D,DH3,Datos!$E:$E,"XND"))/DH4</f>
        <v>1.3333333333333333</v>
      </c>
      <c r="DI6" s="78">
        <f>(COUNTIFS(Datos!$S:$S,"V1",Datos!$D:$D,DI3,Datos!$E:$E,"XND")+COUNTIFS(Datos!$S:$S,"V2",Datos!$D:$D,DI3,Datos!$E:$E,"XND"))/DI4</f>
        <v>0.66666666666666663</v>
      </c>
      <c r="DJ6" s="78">
        <f>(COUNTIFS(Datos!$S:$S,"V1",Datos!$D:$D,DJ3,Datos!$E:$E,"XND")+COUNTIFS(Datos!$S:$S,"V2",Datos!$D:$D,DJ3,Datos!$E:$E,"XND"))/DJ4</f>
        <v>0.66666666666666663</v>
      </c>
      <c r="DK6" s="78">
        <f>(COUNTIFS(Datos!$S:$S,"V1",Datos!$D:$D,DK3,Datos!$E:$E,"XND")+COUNTIFS(Datos!$S:$S,"V2",Datos!$D:$D,DK3,Datos!$E:$E,"XND"))/DK4</f>
        <v>1.6666666666666667</v>
      </c>
      <c r="DL6" s="78">
        <f>(COUNTIFS(Datos!$S:$S,"V1",Datos!$D:$D,DL3,Datos!$E:$E,"XND")+COUNTIFS(Datos!$S:$S,"V2",Datos!$D:$D,DL3,Datos!$E:$E,"XND"))/DL4</f>
        <v>1</v>
      </c>
      <c r="DM6" s="78"/>
      <c r="DN6" s="78"/>
      <c r="DO6" s="78"/>
      <c r="DP6" s="78"/>
      <c r="DQ6" s="78">
        <f>(COUNTIFS(Datos!$S:$S,"V1",Datos!$D:$D,DQ3,Datos!$E:$E,"XND")+COUNTIFS(Datos!$S:$S,"V2",Datos!$D:$D,DQ3,Datos!$E:$E,"XND"))/DQ4</f>
        <v>1</v>
      </c>
      <c r="DR6" s="78">
        <f>(COUNTIFS(Datos!$S:$S,"V1",Datos!$D:$D,DR3,Datos!$E:$E,"XND")+COUNTIFS(Datos!$S:$S,"V2",Datos!$D:$D,DR3,Datos!$E:$E,"XND"))/DR4</f>
        <v>2</v>
      </c>
      <c r="DS6" s="78">
        <f>(COUNTIFS(Datos!$S:$S,"V1",Datos!$D:$D,DS3,Datos!$E:$E,"XND")+COUNTIFS(Datos!$S:$S,"V2",Datos!$D:$D,DS3,Datos!$E:$E,"XND"))/DS4</f>
        <v>0.5</v>
      </c>
      <c r="DT6" s="78">
        <f>(COUNTIFS(Datos!$S:$S,"V1",Datos!$D:$D,DT3,Datos!$E:$E,"XND")+COUNTIFS(Datos!$S:$S,"V2",Datos!$D:$D,DT3,Datos!$E:$E,"XND"))/DT4</f>
        <v>0.66666666666666663</v>
      </c>
      <c r="DU6" s="78">
        <f>(COUNTIFS(Datos!$S:$S,"V1",Datos!$D:$D,DU3,Datos!$E:$E,"XND")+COUNTIFS(Datos!$S:$S,"V2",Datos!$D:$D,DU3,Datos!$E:$E,"XND"))/DU4</f>
        <v>1</v>
      </c>
      <c r="DV6" s="78">
        <f>(COUNTIFS(Datos!$S:$S,"V1",Datos!$D:$D,DV3,Datos!$E:$E,"XND")+COUNTIFS(Datos!$S:$S,"V2",Datos!$D:$D,DV3,Datos!$E:$E,"XND"))/DV4</f>
        <v>0.66666666666666663</v>
      </c>
      <c r="DW6" s="78">
        <f>(COUNTIFS(Datos!$S:$S,"V1",Datos!$D:$D,DW3,Datos!$E:$E,"XND")+COUNTIFS(Datos!$S:$S,"V2",Datos!$D:$D,DW3,Datos!$E:$E,"XND"))/DW4</f>
        <v>0.33333333333333331</v>
      </c>
      <c r="DX6" s="78">
        <f>(COUNTIFS(Datos!$S:$S,"V1",Datos!$D:$D,DX3,Datos!$E:$E,"XND")+COUNTIFS(Datos!$S:$S,"V2",Datos!$D:$D,DX3,Datos!$E:$E,"XND"))/DX4</f>
        <v>1</v>
      </c>
      <c r="DY6" s="78">
        <f>(COUNTIFS(Datos!$S:$S,"V1",Datos!$D:$D,DY3,Datos!$E:$E,"XND")+COUNTIFS(Datos!$S:$S,"V2",Datos!$D:$D,DY3,Datos!$E:$E,"XND"))/DY4</f>
        <v>1</v>
      </c>
      <c r="DZ6" s="78">
        <f>(COUNTIFS(Datos!$S:$S,"V1",Datos!$D:$D,DZ3,Datos!$E:$E,"XND")+COUNTIFS(Datos!$S:$S,"V2",Datos!$D:$D,DZ3,Datos!$E:$E,"XND"))/DZ4</f>
        <v>2.3333333333333335</v>
      </c>
      <c r="EA6" s="78">
        <f>(COUNTIFS(Datos!$S:$S,"V1",Datos!$D:$D,EA3,Datos!$E:$E,"XND")+COUNTIFS(Datos!$S:$S,"V2",Datos!$D:$D,EA3,Datos!$E:$E,"XND"))/EA4</f>
        <v>1</v>
      </c>
      <c r="EB6" s="78">
        <f>(COUNTIFS(Datos!$S:$S,"V1",Datos!$D:$D,EB3,Datos!$E:$E,"XND")+COUNTIFS(Datos!$S:$S,"V2",Datos!$D:$D,EB3,Datos!$E:$E,"XND"))/EB4</f>
        <v>0.66666666666666663</v>
      </c>
      <c r="EC6" s="78">
        <f>(COUNTIFS(Datos!$S:$S,"V1",Datos!$D:$D,EC3,Datos!$E:$E,"XND")+COUNTIFS(Datos!$S:$S,"V2",Datos!$D:$D,EC3,Datos!$E:$E,"XND"))/EC4</f>
        <v>0.66666666666666663</v>
      </c>
      <c r="ED6" s="78">
        <f>(COUNTIFS(Datos!$S:$S,"V1",Datos!$D:$D,ED3,Datos!$E:$E,"XND")+COUNTIFS(Datos!$S:$S,"V2",Datos!$D:$D,ED3,Datos!$E:$E,"XND"))/ED4</f>
        <v>1.6666666666666667</v>
      </c>
      <c r="EE6" s="78"/>
      <c r="EF6" s="78">
        <f>(COUNTIFS(Datos!$S:$S,"V1",Datos!$D:$D,EF3,Datos!$E:$E,"XND")+COUNTIFS(Datos!$S:$S,"V2",Datos!$D:$D,EF3,Datos!$E:$E,"XND"))/EF4</f>
        <v>1</v>
      </c>
      <c r="EG6" s="78">
        <f>(COUNTIFS(Datos!$S:$S,"V1",Datos!$D:$D,EG3,Datos!$E:$E,"XND")+COUNTIFS(Datos!$S:$S,"V2",Datos!$D:$D,EG3,Datos!$E:$E,"XND"))/EG4</f>
        <v>2</v>
      </c>
      <c r="EH6" s="78">
        <f>(COUNTIFS(Datos!$S:$S,"V1",Datos!$D:$D,EH3,Datos!$E:$E,"XND")+COUNTIFS(Datos!$S:$S,"V2",Datos!$D:$D,EH3,Datos!$E:$E,"XND"))/EH4</f>
        <v>0.5</v>
      </c>
      <c r="EI6" s="78">
        <f>(COUNTIFS(Datos!$S:$S,"V1",Datos!$D:$D,EI3,Datos!$E:$E,"XND")+COUNTIFS(Datos!$S:$S,"V2",Datos!$D:$D,EI3,Datos!$E:$E,"XND"))/EI4</f>
        <v>2</v>
      </c>
      <c r="EJ6" s="78">
        <f>(COUNTIFS(Datos!$S:$S,"V1",Datos!$D:$D,EJ3,Datos!$E:$E,"XND")+COUNTIFS(Datos!$S:$S,"V2",Datos!$D:$D,EJ3,Datos!$E:$E,"XND"))/EJ4</f>
        <v>1</v>
      </c>
      <c r="EK6" s="78">
        <f>(COUNTIFS(Datos!$S:$S,"V1",Datos!$D:$D,EK3,Datos!$E:$E,"XND")+COUNTIFS(Datos!$S:$S,"V2",Datos!$D:$D,EK3,Datos!$E:$E,"XND"))/EK4</f>
        <v>2</v>
      </c>
      <c r="EL6" s="78">
        <f>(COUNTIFS(Datos!$S:$S,"V1",Datos!$D:$D,EL3,Datos!$E:$E,"XND")+COUNTIFS(Datos!$S:$S,"V2",Datos!$D:$D,EL3,Datos!$E:$E,"XND"))/EL4</f>
        <v>1</v>
      </c>
      <c r="EM6" s="78">
        <f>(COUNTIFS(Datos!$S:$S,"V1",Datos!$D:$D,EM3,Datos!$E:$E,"XND")+COUNTIFS(Datos!$S:$S,"V2",Datos!$D:$D,EM3,Datos!$E:$E,"XND"))/EM4</f>
        <v>2.5</v>
      </c>
      <c r="EN6" s="78">
        <f>(COUNTIFS(Datos!$S:$S,"V1",Datos!$D:$D,EN3,Datos!$E:$E,"XND")+COUNTIFS(Datos!$S:$S,"V2",Datos!$D:$D,EN3,Datos!$E:$E,"XND"))/EN4</f>
        <v>3.5</v>
      </c>
      <c r="EO6" s="78">
        <f>(COUNTIFS(Datos!$S:$S,"V1",Datos!$D:$D,EO3,Datos!$E:$E,"XND")+COUNTIFS(Datos!$S:$S,"V2",Datos!$D:$D,EO3,Datos!$E:$E,"XND"))/EO4</f>
        <v>1</v>
      </c>
      <c r="EP6" s="78">
        <f>(COUNTIFS(Datos!$S:$S,"V1",Datos!$D:$D,EP3,Datos!$E:$E,"XND")+COUNTIFS(Datos!$S:$S,"V2",Datos!$D:$D,EP3,Datos!$E:$E,"XND"))/EP4</f>
        <v>3.5</v>
      </c>
      <c r="EQ6" s="78">
        <f>(COUNTIFS(Datos!$S:$S,"V1",Datos!$D:$D,EQ3,Datos!$E:$E,"XND")+COUNTIFS(Datos!$S:$S,"V2",Datos!$D:$D,EQ3,Datos!$E:$E,"XND"))/EQ4</f>
        <v>2.5</v>
      </c>
      <c r="ER6" s="78">
        <f>(COUNTIFS(Datos!$S:$S,"V1",Datos!$D:$D,ER3,Datos!$E:$E,"XND")+COUNTIFS(Datos!$S:$S,"V2",Datos!$D:$D,ER3,Datos!$E:$E,"XND"))/ER4</f>
        <v>2.5</v>
      </c>
      <c r="ES6" s="78">
        <f>(COUNTIFS(Datos!$S:$S,"V1",Datos!$D:$D,ES3,Datos!$E:$E,"XND")+COUNTIFS(Datos!$S:$S,"V2",Datos!$D:$D,ES3,Datos!$E:$E,"XND"))/ES4</f>
        <v>2</v>
      </c>
      <c r="ET6" s="78">
        <f>(COUNTIFS(Datos!$S:$S,"V1",Datos!$D:$D,ET3,Datos!$E:$E,"XND")+COUNTIFS(Datos!$S:$S,"V2",Datos!$D:$D,ET3,Datos!$E:$E,"XND"))/ET4</f>
        <v>3</v>
      </c>
      <c r="EU6" s="78">
        <f>(COUNTIFS(Datos!$S:$S,"V1",Datos!$D:$D,EU3,Datos!$E:$E,"XND")+COUNTIFS(Datos!$S:$S,"V2",Datos!$D:$D,EU3,Datos!$E:$E,"XND"))/EU4</f>
        <v>1.5</v>
      </c>
      <c r="EV6" s="78">
        <f>(COUNTIFS(Datos!$S:$S,"V1",Datos!$D:$D,EV3,Datos!$E:$E,"XND")+COUNTIFS(Datos!$S:$S,"V2",Datos!$D:$D,EV3,Datos!$E:$E,"XND"))/EV4</f>
        <v>0.5</v>
      </c>
      <c r="EW6" s="78">
        <f>(COUNTIFS(Datos!$S:$S,"V1",Datos!$D:$D,EW3,Datos!$E:$E,"XND")+COUNTIFS(Datos!$S:$S,"V2",Datos!$D:$D,EW3,Datos!$E:$E,"XND"))/EW4</f>
        <v>2</v>
      </c>
      <c r="EX6" s="78">
        <f>(COUNTIFS(Datos!$S:$S,"V1",Datos!$D:$D,EX3,Datos!$E:$E,"XND")+COUNTIFS(Datos!$S:$S,"V2",Datos!$D:$D,EX3,Datos!$E:$E,"XND"))/EX4</f>
        <v>0.5</v>
      </c>
      <c r="EY6" s="78">
        <f>(COUNTIFS(Datos!$S:$S,"V1",Datos!$D:$D,EY3,Datos!$E:$E,"XND")+COUNTIFS(Datos!$S:$S,"V2",Datos!$D:$D,EY3,Datos!$E:$E,"XND"))/EY4</f>
        <v>1</v>
      </c>
      <c r="EZ6" s="78">
        <f>(COUNTIFS(Datos!$S:$S,"V1",Datos!$D:$D,EZ3,Datos!$E:$E,"XND")+COUNTIFS(Datos!$S:$S,"V2",Datos!$D:$D,EZ3,Datos!$E:$E,"XND"))/EZ4</f>
        <v>1.5</v>
      </c>
      <c r="FA6" s="78">
        <f>(COUNTIFS(Datos!$S:$S,"V1",Datos!$D:$D,FA3,Datos!$E:$E,"XND")+COUNTIFS(Datos!$S:$S,"V2",Datos!$D:$D,FA3,Datos!$E:$E,"XND"))/FA4</f>
        <v>2</v>
      </c>
      <c r="FB6" s="78">
        <f>(COUNTIFS(Datos!$S:$S,"V1",Datos!$D:$D,FB3,Datos!$E:$E,"XND")+COUNTIFS(Datos!$S:$S,"V2",Datos!$D:$D,FB3,Datos!$E:$E,"XND"))/FB4</f>
        <v>1.5</v>
      </c>
      <c r="FC6" s="78">
        <f>(COUNTIFS(Datos!$S:$S,"V1",Datos!$D:$D,FC3,Datos!$E:$E,"XND")+COUNTIFS(Datos!$S:$S,"V2",Datos!$D:$D,FC3,Datos!$E:$E,"XND"))/FC4</f>
        <v>2</v>
      </c>
      <c r="FD6" s="78">
        <f>(COUNTIFS(Datos!$S:$S,"V1",Datos!$D:$D,FD3,Datos!$E:$E,"XND")+COUNTIFS(Datos!$S:$S,"V2",Datos!$D:$D,FD3,Datos!$E:$E,"XND"))/FD4</f>
        <v>1.5</v>
      </c>
      <c r="FE6" s="78">
        <f>(COUNTIFS(Datos!$S:$S,"V1",Datos!$D:$D,FE3,Datos!$E:$E,"XND")+COUNTIFS(Datos!$S:$S,"V2",Datos!$D:$D,FE3,Datos!$E:$E,"XND"))/FE4</f>
        <v>3</v>
      </c>
      <c r="FF6" s="78">
        <f>(COUNTIFS(Datos!$S:$S,"V1",Datos!$D:$D,FF3,Datos!$E:$E,"XND")+COUNTIFS(Datos!$S:$S,"V2",Datos!$D:$D,FF3,Datos!$E:$E,"XND"))/FF4</f>
        <v>1.5</v>
      </c>
      <c r="FG6" s="78">
        <f>(COUNTIFS(Datos!$S:$S,"V1",Datos!$D:$D,FG3,Datos!$E:$E,"XND")+COUNTIFS(Datos!$S:$S,"V2",Datos!$D:$D,FG3,Datos!$E:$E,"XND"))/FG4</f>
        <v>3</v>
      </c>
      <c r="FH6" s="78">
        <f>(COUNTIFS(Datos!$S:$S,"V1",Datos!$D:$D,FH3,Datos!$E:$E,"XND")+COUNTIFS(Datos!$S:$S,"V2",Datos!$D:$D,FH3,Datos!$E:$E,"XND"))/FH4</f>
        <v>1.5</v>
      </c>
      <c r="FI6" s="78">
        <f>(COUNTIFS(Datos!$S:$S,"V1",Datos!$D:$D,FI3,Datos!$E:$E,"XND")+COUNTIFS(Datos!$S:$S,"V2",Datos!$D:$D,FI3,Datos!$E:$E,"XND"))/FI4</f>
        <v>1</v>
      </c>
      <c r="FJ6" s="78">
        <f>(COUNTIFS(Datos!$S:$S,"V1",Datos!$D:$D,FJ3,Datos!$E:$E,"XND")+COUNTIFS(Datos!$S:$S,"V2",Datos!$D:$D,FJ3,Datos!$E:$E,"XND"))/FJ4</f>
        <v>1.5</v>
      </c>
      <c r="FK6" s="78">
        <f>(COUNTIFS(Datos!$S:$S,"V1",Datos!$D:$D,FK3,Datos!$E:$E,"XND")+COUNTIFS(Datos!$S:$S,"V2",Datos!$D:$D,FK3,Datos!$E:$E,"XND"))/FK4</f>
        <v>2</v>
      </c>
      <c r="FL6" s="78">
        <f>(COUNTIFS(Datos!$S:$S,"V1",Datos!$D:$D,FL3,Datos!$E:$E,"XND")+COUNTIFS(Datos!$S:$S,"V2",Datos!$D:$D,FL3,Datos!$E:$E,"XND"))/FL4</f>
        <v>1</v>
      </c>
      <c r="FM6" s="78">
        <f>(COUNTIFS(Datos!$S:$S,"V1",Datos!$D:$D,FM3,Datos!$E:$E,"XND")+COUNTIFS(Datos!$S:$S,"V2",Datos!$D:$D,FM3,Datos!$E:$E,"XND"))/FM4</f>
        <v>2</v>
      </c>
      <c r="FN6" s="78">
        <f>(COUNTIFS(Datos!$S:$S,"V1",Datos!$D:$D,FN3,Datos!$E:$E,"XND")+COUNTIFS(Datos!$S:$S,"V2",Datos!$D:$D,FN3,Datos!$E:$E,"XND"))/FN4</f>
        <v>2</v>
      </c>
      <c r="FO6" s="78">
        <f>(COUNTIFS(Datos!$S:$S,"V1",Datos!$D:$D,FO3,Datos!$E:$E,"XND")+COUNTIFS(Datos!$S:$S,"V2",Datos!$D:$D,FO3,Datos!$E:$E,"XND"))/FO4</f>
        <v>1</v>
      </c>
      <c r="FP6" s="78">
        <f>(COUNTIFS(Datos!$S:$S,"V1",Datos!$D:$D,FP3,Datos!$E:$E,"XND")+COUNTIFS(Datos!$S:$S,"V2",Datos!$D:$D,FP3,Datos!$E:$E,"XND"))/FP4</f>
        <v>3</v>
      </c>
      <c r="FQ6" s="78">
        <f>(COUNTIFS(Datos!$S:$S,"V1",Datos!$D:$D,FQ3,Datos!$E:$E,"XND")+COUNTIFS(Datos!$S:$S,"V2",Datos!$D:$D,FQ3,Datos!$E:$E,"XND"))/FQ4</f>
        <v>3.5</v>
      </c>
      <c r="FR6" s="78">
        <f>(COUNTIFS(Datos!$S:$S,"V1",Datos!$D:$D,FR3,Datos!$E:$E,"XND")+COUNTIFS(Datos!$S:$S,"V2",Datos!$D:$D,FR3,Datos!$E:$E,"XND"))/FR4</f>
        <v>1.5</v>
      </c>
      <c r="FS6" s="78">
        <f>(COUNTIFS(Datos!$S:$S,"V1",Datos!$D:$D,FS3,Datos!$E:$E,"XND")+COUNTIFS(Datos!$S:$S,"V2",Datos!$D:$D,FS3,Datos!$E:$E,"XND"))/FS4</f>
        <v>3</v>
      </c>
      <c r="FT6" s="78"/>
      <c r="FU6" s="78"/>
      <c r="FV6" s="78"/>
      <c r="FW6" s="78">
        <f>(COUNTIFS(Datos!$S:$S,"V1",Datos!$D:$D,FW3,Datos!$E:$E,"XND")+COUNTIFS(Datos!$S:$S,"V2",Datos!$D:$D,FW3,Datos!$E:$E,"XND"))/FW4</f>
        <v>1</v>
      </c>
      <c r="FX6" s="78">
        <f>(COUNTIFS(Datos!$S:$S,"V1",Datos!$D:$D,FX3,Datos!$E:$E,"XND")+COUNTIFS(Datos!$S:$S,"V2",Datos!$D:$D,FX3,Datos!$E:$E,"XND"))/FX4</f>
        <v>2</v>
      </c>
      <c r="FY6" s="78">
        <f>(COUNTIFS(Datos!$S:$S,"V1",Datos!$D:$D,FY3,Datos!$E:$E,"XND")+COUNTIFS(Datos!$S:$S,"V2",Datos!$D:$D,FY3,Datos!$E:$E,"XND"))/FY4</f>
        <v>0.5</v>
      </c>
      <c r="FZ6" s="78">
        <f>(COUNTIFS(Datos!$S:$S,"V1",Datos!$D:$D,FZ3,Datos!$E:$E,"XND")+COUNTIFS(Datos!$S:$S,"V2",Datos!$D:$D,FZ3,Datos!$E:$E,"XND"))/FZ4</f>
        <v>1.5</v>
      </c>
      <c r="GA6" s="78">
        <f>(COUNTIFS(Datos!$S:$S,"V1",Datos!$D:$D,GA3,Datos!$E:$E,"XND")+COUNTIFS(Datos!$S:$S,"V2",Datos!$D:$D,GA3,Datos!$E:$E,"XND"))/GA4</f>
        <v>1</v>
      </c>
      <c r="GB6" s="78">
        <f>(COUNTIFS(Datos!$S:$S,"V1",Datos!$D:$D,GB3,Datos!$E:$E,"XND")+COUNTIFS(Datos!$S:$S,"V2",Datos!$D:$D,GB3,Datos!$E:$E,"XND"))/GB4</f>
        <v>3</v>
      </c>
      <c r="GC6" s="78">
        <f>(COUNTIFS(Datos!$S:$S,"V1",Datos!$D:$D,GC3,Datos!$E:$E,"XND")+COUNTIFS(Datos!$S:$S,"V2",Datos!$D:$D,GC3,Datos!$E:$E,"XND"))/GC4</f>
        <v>1</v>
      </c>
      <c r="GD6" s="78">
        <f>(COUNTIFS(Datos!$S:$S,"V1",Datos!$D:$D,GD3,Datos!$E:$E,"XND")+COUNTIFS(Datos!$S:$S,"V2",Datos!$D:$D,GD3,Datos!$E:$E,"XND"))/GD4</f>
        <v>0.5</v>
      </c>
      <c r="GE6" s="78">
        <f>(COUNTIFS(Datos!$S:$S,"V1",Datos!$D:$D,GE3,Datos!$E:$E,"XND")+COUNTIFS(Datos!$S:$S,"V2",Datos!$D:$D,GE3,Datos!$E:$E,"XND"))/GE4</f>
        <v>2.5</v>
      </c>
      <c r="GF6" s="78">
        <f>(COUNTIFS(Datos!$S:$S,"V1",Datos!$D:$D,GF3,Datos!$E:$E,"XND")+COUNTIFS(Datos!$S:$S,"V2",Datos!$D:$D,GF3,Datos!$E:$E,"XND"))/GF4</f>
        <v>2</v>
      </c>
      <c r="GG6" s="78">
        <f>(COUNTIFS(Datos!$S:$S,"V1",Datos!$D:$D,GG3,Datos!$E:$E,"XND")+COUNTIFS(Datos!$S:$S,"V2",Datos!$D:$D,GG3,Datos!$E:$E,"XND"))/GG4</f>
        <v>0.5</v>
      </c>
      <c r="GH6" s="78">
        <f>(COUNTIFS(Datos!$S:$S,"V1",Datos!$D:$D,GH3,Datos!$E:$E,"XND")+COUNTIFS(Datos!$S:$S,"V2",Datos!$D:$D,GH3,Datos!$E:$E,"XND"))/GH4</f>
        <v>2.5</v>
      </c>
    </row>
    <row r="7" spans="1:190" s="12" customFormat="1" ht="16.5" customHeight="1" x14ac:dyDescent="0.25">
      <c r="A7" s="37" t="s">
        <v>27</v>
      </c>
      <c r="B7" s="74"/>
      <c r="C7" s="77">
        <v>0.52</v>
      </c>
      <c r="D7" s="77">
        <v>0.44</v>
      </c>
      <c r="E7" s="77"/>
      <c r="F7" s="76">
        <v>2</v>
      </c>
      <c r="G7" s="77">
        <v>0.72222222222222221</v>
      </c>
      <c r="H7" s="77">
        <v>0.52631578947368418</v>
      </c>
      <c r="I7" s="77">
        <v>0.36842105263157893</v>
      </c>
      <c r="J7" s="77">
        <v>0.65625</v>
      </c>
      <c r="K7" s="77">
        <f>(COUNTIFS(Datos!$S:$S,"V1",Datos!$B:$B,$K$2,Datos!$T:$T,A7,Datos!$E:$E,"X52")+COUNTIFS(Datos!$S:$S,"V2",Datos!$B:$B,$K$2,Datos!$T:$T,A7,Datos!$E:$E,"X52"))/$K$4</f>
        <v>0</v>
      </c>
      <c r="L7" s="77">
        <f>(COUNTIFS(Datos!$S:$S,"V1",Datos!$B:$B,$L$2,Datos!$T:$T,A7,Datos!$E:$E,"X52")+COUNTIFS(Datos!$S:$S,"V2",Datos!$B:$B,$L$2,Datos!$T:$T,A7,Datos!$E:$E,"X52"))/$L$4</f>
        <v>0</v>
      </c>
      <c r="M7" s="77"/>
      <c r="N7" s="77">
        <f>(COUNTIFS(Datos!$S:$S,"V1",Datos!$B:$B,$N$2,Datos!$T:$T,A7,Datos!$E:$E,"XND")+COUNTIFS(Datos!$S:$S,"V2",Datos!$B:$B,$N$2,Datos!$T:$T,A7,Datos!$E:$E,"XND"))/$N$4</f>
        <v>0.22222222222222221</v>
      </c>
      <c r="O7" s="77">
        <f>(COUNTIFS(Datos!$S:$S,"V1",Datos!$B:$B,$O$2,Datos!$T:$T,A7,Datos!$E:$E,"XND")+COUNTIFS(Datos!$S:$S,"V2",Datos!$B:$B,$O$2,Datos!$T:$T,A7,Datos!$E:$E,"XND"))/$O$4</f>
        <v>0.15151515151515152</v>
      </c>
      <c r="P7" s="77">
        <f>(COUNTIFS(Datos!$S:$S,"V1",Datos!$B:$B,$P$2,Datos!$T:$T,A7,Datos!$E:$E,"XND")+COUNTIFS(Datos!$S:$S,"V2",Datos!$B:$B,$P$2,Datos!$T:$T,A7,Datos!$E:$E,"XND"))/$P$4</f>
        <v>0.21212121212121213</v>
      </c>
      <c r="Q7" s="77">
        <f>(COUNTIFS(Datos!$S:$S,"V1",Datos!$B:$B,$Q$2,Datos!$T:$T,A7,Datos!$E:$E,"XND")+COUNTIFS(Datos!$S:$S,"V2",Datos!$B:$B,$Q$2,Datos!$T:$T,A7,Datos!$E:$E,"XND"))/$Q$4</f>
        <v>0.25</v>
      </c>
      <c r="R7" s="77">
        <f>(COUNTIFS(Datos!$S:$S,"V1",Datos!$B:$B,$R$2,Datos!$T:$T,A7,Datos!$E:$E,"XND")+COUNTIFS(Datos!$S:$S,"V2",Datos!$B:$B,$R$2,Datos!$T:$T,A7,Datos!$E:$E,"XND"))/$R$4</f>
        <v>0</v>
      </c>
      <c r="S7" s="77">
        <f>(COUNTIFS(Datos!$S:$S,"V1",Datos!$B:$B,$S$2,Datos!$T:$T,A7,Datos!$E:$E,"XND")+COUNTIFS(Datos!$S:$S,"V2",Datos!$B:$B,$S$2,Datos!$T:$T,A7,Datos!$E:$E,"XND"))/$S$4</f>
        <v>0.45</v>
      </c>
      <c r="T7" s="77">
        <f>(COUNTIFS(Datos!$S:$S,"V1",Datos!$B:$B,T$2,Datos!$T:$T,$A7,Datos!$E:$E,"XND")+COUNTIFS(Datos!$S:$S,"V2",Datos!$B:$B,T$2,Datos!$T:$T,$A7,Datos!$E:$E,"XND"))/T$4</f>
        <v>0.2</v>
      </c>
      <c r="U7" s="77">
        <f>(COUNTIFS(Datos!$S:$S,"V1",Datos!$B:$B,U$2,Datos!$T:$T,$A7,Datos!$E:$E,"XND")+COUNTIFS(Datos!$S:$S,"V2",Datos!$B:$B,U$2,Datos!$T:$T,$A7,Datos!$E:$E,"XND"))/U$4</f>
        <v>0.35294117647058826</v>
      </c>
      <c r="V7" s="78"/>
      <c r="W7" s="78" t="e">
        <f>(COUNTIFS(Datos!$S:$S,"V1",Datos!$C:$C,$W$3,Datos!$T:$T,A7,Datos!$E:$E,"XND")+COUNTIFS(Datos!$S:$S,"V2",Datos!$C:$C,$W$3,Datos!$T:$T,A7,Datos!$E:$E,"XND"))/$W$4</f>
        <v>#DIV/0!</v>
      </c>
      <c r="X7" s="78">
        <f>(COUNTIFS(Datos!$S:$S,"V1",Datos!$C:$C,$X$3,Datos!$T:$T,A7,Datos!$E:$E,"XND")+COUNTIFS(Datos!$S:$S,"V2",Datos!$C:$C,$X$3,Datos!$T:$T,A7,Datos!$E:$E,"XND"))/$X$4</f>
        <v>0</v>
      </c>
      <c r="Y7" s="78">
        <f>(COUNTIFS(Datos!$S:$S,"V1",Datos!$C:$C,$Y$3,Datos!$T:$T,A7,Datos!$E:$E,"XND")+COUNTIFS(Datos!$S:$S,"V2",Datos!$C:$C,$Y$3,Datos!$T:$T,A7,Datos!$E:$E,"XND"))/$Y$4</f>
        <v>0</v>
      </c>
      <c r="Z7" s="78">
        <f>(COUNTIFS(Datos!$S:$S,"V1",Datos!$C:$C,$Z$3,Datos!$T:$T,A7,Datos!$E:$E,"XND")+COUNTIFS(Datos!$S:$S,"V2",Datos!$C:$C,$Z$3,Datos!$T:$T,A7,Datos!$E:$E,"XND"))/$Z$4</f>
        <v>0</v>
      </c>
      <c r="AA7" s="78">
        <f>(COUNTIFS(Datos!$S:$S,"V1",Datos!$C:$C,$AA$3,Datos!$T:$T,A7,Datos!$E:$E,"XND")+COUNTIFS(Datos!$S:$S,"V2",Datos!$C:$C,$AA$3,Datos!$T:$T,A7,Datos!$E:$E,"XND"))/$AA$4</f>
        <v>0</v>
      </c>
      <c r="AB7" s="78">
        <f>(COUNTIFS(Datos!$S:$S,"V1",Datos!$C:$C,$AB$3,Datos!$T:$T,A7,Datos!$E:$E,"XND")+COUNTIFS(Datos!$S:$S,"V2",Datos!$C:$C,$AB$3,Datos!$T:$T,A7,Datos!$E:$E,"XND"))/$AB$4</f>
        <v>0</v>
      </c>
      <c r="AC7" s="78">
        <f>(COUNTIFS(Datos!$S:$S,"V1",Datos!$C:$C,$AC$3,Datos!$T:$T,A7,Datos!$E:$E,"XND")+COUNTIFS(Datos!$S:$S,"V2",Datos!$C:$C,$AC$3,Datos!$T:$T,A7,Datos!$E:$E,"XND"))/$AC$4</f>
        <v>0</v>
      </c>
      <c r="AD7" s="78">
        <f>(COUNTIFS(Datos!$S:$S,"V1",Datos!$C:$C,$AD$3,Datos!$T:$T,A7,Datos!$E:$E,"XND")+COUNTIFS(Datos!$S:$S,"V2",Datos!$C:$C,$AD$3,Datos!$T:$T,A7,Datos!$E:$E,"XND"))/$AD$4</f>
        <v>0.2</v>
      </c>
      <c r="AE7" s="78">
        <f>(COUNTIFS(Datos!$S:$S,"V1",Datos!$C:$C,$AE$3,Datos!$T:$T,A7,Datos!$E:$E,"XND")+COUNTIFS(Datos!$S:$S,"V2",Datos!$C:$C,$AE$3,Datos!$T:$T,A7,Datos!$E:$E,"XND"))/$AE$4</f>
        <v>0.125</v>
      </c>
      <c r="AF7" s="78">
        <f>(COUNTIFS(Datos!$S:$S,"V1",Datos!$C:$C,$AF$3,Datos!$T:$T,A7,Datos!$E:$E,"XND")+COUNTIFS(Datos!$S:$S,"V2",Datos!$C:$C,$AF$3,Datos!$T:$T,A7,Datos!$E:$E,"XND"))/$AF$4</f>
        <v>0.2</v>
      </c>
      <c r="AG7" s="78">
        <f>(COUNTIFS(Datos!$S:$S,"V1",Datos!$C:$C,$AG$3,Datos!$T:$T,A7,Datos!$E:$E,"XND")+COUNTIFS(Datos!$S:$S,"V2",Datos!$C:$C,$AG$3,Datos!$T:$T,A7,Datos!$E:$E,"XND"))/$AG$4</f>
        <v>0.33333333333333331</v>
      </c>
      <c r="AH7" s="78">
        <f>(COUNTIFS(Datos!$S:$S,"V1",Datos!$C:$C,$AH$3,Datos!$T:$T,A7,Datos!$E:$E,"XND")+COUNTIFS(Datos!$S:$S,"V2",Datos!$C:$C,$AH$3,Datos!$T:$T,A7,Datos!$E:$E,"XND"))/$AH$4</f>
        <v>0.125</v>
      </c>
      <c r="AI7" s="78"/>
      <c r="AJ7" s="78"/>
      <c r="AK7" s="78"/>
      <c r="AL7" s="78"/>
      <c r="AM7" s="78"/>
      <c r="AN7" s="78"/>
      <c r="AO7" s="78">
        <f>(COUNTIFS(Datos!$S:$S,"V1",Datos!$C:$C,$AO$3,Datos!$T:$T,A7,Datos!$E:$E,"XND")+COUNTIFS(Datos!$S:$S,"V2",Datos!$C:$C,$AO$3,Datos!$T:$T,A7,Datos!$E:$E,"XND"))/$AO$4</f>
        <v>0.25</v>
      </c>
      <c r="AP7" s="78"/>
      <c r="AQ7" s="78">
        <f>(COUNTIFS(Datos!$S:$S,"V1",Datos!$C:$C,$AQ$3,Datos!$T:$T,A7,Datos!$E:$E,"XND")+COUNTIFS(Datos!$S:$S,"V2",Datos!$C:$C,$AQ$3,Datos!$T:$T,A7,Datos!$E:$E,"XND"))/$AQ$4</f>
        <v>0.2</v>
      </c>
      <c r="AR7" s="78"/>
      <c r="AS7" s="78">
        <f>(COUNTIFS(Datos!$S:$S,"V1",Datos!$C:$C,$AS$3,Datos!$T:$T,A7,Datos!$E:$E,"XND")+COUNTIFS(Datos!$S:$S,"V2",Datos!$C:$C,$AS$3,Datos!$T:$T,A7,Datos!$E:$E,"XND"))/$AS$4</f>
        <v>0.1</v>
      </c>
      <c r="AT7" s="78">
        <f>(COUNTIFS(Datos!$S:$S,"V1",Datos!$C:$C,$AT$3,Datos!$T:$T,A7,Datos!$E:$E,"XND")+COUNTIFS(Datos!$S:$S,"V2",Datos!$C:$C,$AT$3,Datos!$T:$T,A7,Datos!$E:$E,"XND"))/$AT$4</f>
        <v>0.14285714285714285</v>
      </c>
      <c r="AU7" s="78">
        <f>(COUNTIFS(Datos!$S:$S,"V1",Datos!$C:$C,$AU$3,Datos!$T:$T,A7,Datos!$E:$E,"XND")+COUNTIFS(Datos!$S:$S,"V2",Datos!$C:$C,$AU$3,Datos!$T:$T,A7,Datos!$E:$E,"XND"))/$AU$4</f>
        <v>0.22222222222222221</v>
      </c>
      <c r="AV7" s="78" t="e">
        <f>(COUNTIFS(Datos!$S:$S,"V1",Datos!$C:$C,$AV$3,Datos!$T:$T,A7,Datos!$E:$E,"XND")+COUNTIFS(Datos!$S:$S,"V2",Datos!$C:$C,$AV$3,Datos!$T:$T,A7,Datos!$E:$E,"XND"))/$AV$4</f>
        <v>#DIV/0!</v>
      </c>
      <c r="AW7" s="78">
        <f>(COUNTIFS(Datos!$S:$S,"V1",Datos!$C:$C,$AW$3,Datos!$T:$T,A7,Datos!$E:$E,"XND")+COUNTIFS(Datos!$S:$S,"V2",Datos!$C:$C,$AW$3,Datos!$T:$T,A7,Datos!$E:$E,"XND"))/$AW$4</f>
        <v>0.33333333333333331</v>
      </c>
      <c r="AX7" s="78">
        <f>(COUNTIFS(Datos!$S:$S,"V1",Datos!$C:$C,$AX$3,Datos!$T:$T,A7,Datos!$E:$E,"XND")+COUNTIFS(Datos!$S:$S,"V2",Datos!$C:$C,$AX$3,Datos!$T:$T,A7,Datos!$E:$E,"XND"))/$AX$4</f>
        <v>0.22222222222222221</v>
      </c>
      <c r="AY7" s="78">
        <f>(COUNTIFS(Datos!$S:$S,"V1",Datos!$C:$C,$AY$3,Datos!$T:$T,A7,Datos!$E:$E,"XND")+COUNTIFS(Datos!$S:$S,"V2",Datos!$C:$C,$AY$3,Datos!$T:$T,A7,Datos!$E:$E,"XND"))/$AY$4</f>
        <v>0.13333333333333333</v>
      </c>
      <c r="AZ7" s="78">
        <f>(COUNTIFS(Datos!$S:$S,"V1",Datos!$C:$C,$AZ$3,Datos!$T:$T,A7,Datos!$E:$E,"XND")+COUNTIFS(Datos!$S:$S,"V2",Datos!$C:$C,$AZ$3,Datos!$T:$T,A7,Datos!$E:$E,"XND"))/$AZ$4</f>
        <v>0</v>
      </c>
      <c r="BA7" s="78">
        <f>(COUNTIFS(Datos!$S:$S,"V1",Datos!$C:$C,$BA$3,Datos!$T:$T,A7,Datos!$E:$E,"XND")+COUNTIFS(Datos!$S:$S,"V2",Datos!$C:$C,$BA$3,Datos!$T:$T,A7,Datos!$E:$E,"XND"))/$BA$4</f>
        <v>0.35714285714285715</v>
      </c>
      <c r="BB7" s="78">
        <f>(COUNTIFS(Datos!$S:$S,"V1",Datos!$C:$C,$BB$3,Datos!$T:$T,A7,Datos!$E:$E,"XND")+COUNTIFS(Datos!$S:$S,"V2",Datos!$C:$C,$BB$3,Datos!$T:$T,A7,Datos!$E:$E,"XND"))/$BB$4</f>
        <v>0.26666666666666666</v>
      </c>
      <c r="BC7" s="78">
        <f>(COUNTIFS(Datos!$S:$S,"V1",Datos!$C:$C,$BC$3,Datos!$T:$T,A7,Datos!$E:$E,"XND")+COUNTIFS(Datos!$S:$S,"V2",Datos!$C:$C,$BC$3,Datos!$T:$T,A7,Datos!$E:$E,"XND"))/$BC$4</f>
        <v>0.16666666666666666</v>
      </c>
      <c r="BD7" s="77"/>
      <c r="BE7" s="77"/>
      <c r="BF7" s="77"/>
      <c r="BG7" s="77"/>
      <c r="BH7" s="78">
        <f>(COUNTIFS(Datos!$S:$S,"V1",Datos!$C:$C,$BH$3,Datos!$T:$T,A7,Datos!$E:$E,"XND")+COUNTIFS(Datos!$S:$S,"V2",Datos!$C:$C,$BH$3,Datos!$T:$T,A7,Datos!$E:$E,"XND"))/$BH$4</f>
        <v>0</v>
      </c>
      <c r="BI7" s="77"/>
      <c r="BJ7" s="77"/>
      <c r="BK7" s="77"/>
      <c r="BL7" s="78">
        <f>(COUNTIFS(Datos!$S:$S,"V1",Datos!$C:$C,$BL$3,Datos!$T:$T,A7,Datos!$E:$E,"XND")+COUNTIFS(Datos!$S:$S,"V2",Datos!$C:$C,$BL$3,Datos!$T:$T,A7,Datos!$E:$E,"XND"))/$BL$4</f>
        <v>0.5</v>
      </c>
      <c r="BM7" s="78">
        <f>(COUNTIFS(Datos!$S:$S,"V1",Datos!$C:$C,$BM$3,Datos!$T:$T,A7,Datos!$E:$E,"XND")+COUNTIFS(Datos!$S:$S,"V2",Datos!$C:$C,$BM$3,Datos!$T:$T,A7,Datos!$E:$E,"XND"))/$BM$4</f>
        <v>0.4</v>
      </c>
      <c r="BN7" s="78">
        <f>(COUNTIFS(Datos!$S:$S,"V1",Datos!$C:$C,$BN$3,Datos!$T:$T,A7,Datos!$E:$E,"XND")+COUNTIFS(Datos!$S:$S,"V2",Datos!$C:$C,$BN$3,Datos!$T:$T,A7,Datos!$E:$E,"XND"))/$BN$4</f>
        <v>0.3</v>
      </c>
      <c r="BO7" s="78">
        <f>(COUNTIFS(Datos!$S:$S,"V1",Datos!$C:$C,$BO$3,Datos!$T:$T,A7,Datos!$E:$E,"XND")+COUNTIFS(Datos!$S:$S,"V2",Datos!$C:$C,$BO$3,Datos!$T:$T,A7,Datos!$E:$E,"XND"))/$BO$4</f>
        <v>0.2</v>
      </c>
      <c r="BP7" s="78">
        <f>(COUNTIFS(Datos!$S:$S,"V1",Datos!$C:$C,$BP$3,Datos!$T:$T,A7,Datos!$E:$E,"XND")+COUNTIFS(Datos!$S:$S,"V2",Datos!$C:$C,$BP$3,Datos!$T:$T,A7,Datos!$E:$E,"XND"))/$BP$4</f>
        <v>0.3</v>
      </c>
      <c r="BQ7" s="78">
        <f>(COUNTIFS(Datos!$S:$S,"V1",Datos!$C:$C,BQ$3,Datos!$T:$T,$A7,Datos!$E:$E,"XND")+COUNTIFS(Datos!$S:$S,"V2",Datos!$C:$C,BQ$3,Datos!$T:$T,$A7,Datos!$E:$E,"XND"))/BQ$4</f>
        <v>0</v>
      </c>
      <c r="BR7" s="78">
        <f>(COUNTIFS(Datos!$S:$S,"V1",Datos!$C:$C,BR$3,Datos!$T:$T,$A7,Datos!$E:$E,"XND")+COUNTIFS(Datos!$S:$S,"V2",Datos!$C:$C,BR$3,Datos!$T:$T,$A7,Datos!$E:$E,"XND"))/BR$4</f>
        <v>0.5</v>
      </c>
      <c r="BS7" s="78">
        <f>(COUNTIFS(Datos!$S:$S,"V1",Datos!$C:$C,BS$3,Datos!$T:$T,$A7,Datos!$E:$E,"XND")+COUNTIFS(Datos!$S:$S,"V2",Datos!$C:$C,BS$3,Datos!$T:$T,$A7,Datos!$E:$E,"XND"))/BS$4</f>
        <v>0</v>
      </c>
      <c r="BT7" s="78">
        <f>(COUNTIFS(Datos!$S:$S,"V1",Datos!$C:$C,BT$3,Datos!$T:$T,$A7,Datos!$E:$E,"XND")+COUNTIFS(Datos!$S:$S,"V2",Datos!$C:$C,BT$3,Datos!$T:$T,$A7,Datos!$E:$E,"XND"))/BT$4</f>
        <v>0.2</v>
      </c>
      <c r="BU7" s="78">
        <f>(COUNTIFS(Datos!$S:$S,"V1",Datos!$C:$C,BU$3,Datos!$T:$T,$A7,Datos!$E:$E,"XND")+COUNTIFS(Datos!$S:$S,"V2",Datos!$C:$C,BU$3,Datos!$T:$T,$A7,Datos!$E:$E,"XND"))/BU$4</f>
        <v>0.5</v>
      </c>
      <c r="BV7" s="77"/>
      <c r="BW7" s="77"/>
      <c r="BX7" s="78">
        <f>(COUNTIFS(Datos!$S:$S,"V1",Datos!$D:$D,BX3,Datos!$T:$T,$A$7,Datos!$E:$E,"XND")+COUNTIFS(Datos!$S:$S,"V2",Datos!$D:$D,BX3,Datos!$T:$T,$A$7,Datos!$E:$E,"XND"))/BX4</f>
        <v>0</v>
      </c>
      <c r="BY7" s="78">
        <f>(COUNTIFS(Datos!$S:$S,"V1",Datos!$D:$D,BY3,Datos!$T:$T,$A$7,Datos!$E:$E,"XND")+COUNTIFS(Datos!$S:$S,"V2",Datos!$D:$D,BY3,Datos!$T:$T,$A$7,Datos!$E:$E,"XND"))/BY4</f>
        <v>0.5</v>
      </c>
      <c r="BZ7" s="78">
        <f>(COUNTIFS(Datos!$S:$S,"V1",Datos!$D:$D,BZ3,Datos!$T:$T,$A$7,Datos!$E:$E,"XND")+COUNTIFS(Datos!$S:$S,"V2",Datos!$D:$D,BZ3,Datos!$T:$T,$A$7,Datos!$E:$E,"XND"))/BZ4</f>
        <v>0.5</v>
      </c>
      <c r="CA7" s="78">
        <f>(COUNTIFS(Datos!$S:$S,"V1",Datos!$D:$D,CA3,Datos!$T:$T,$A$7,Datos!$E:$E,"XND")+COUNTIFS(Datos!$S:$S,"V2",Datos!$D:$D,CA3,Datos!$T:$T,$A$7,Datos!$E:$E,"XND"))/CA4</f>
        <v>0</v>
      </c>
      <c r="CB7" s="78"/>
      <c r="CC7" s="78">
        <f>(COUNTIFS(Datos!$S:$S,"V1",Datos!$D:$D,CC3,Datos!$T:$T,$A$7,Datos!$E:$E,"XND")+COUNTIFS(Datos!$S:$S,"V2",Datos!$D:$D,CC3,Datos!$T:$T,$A$7,Datos!$E:$E,"XND"))/CC4</f>
        <v>0</v>
      </c>
      <c r="CD7" s="78">
        <f>(COUNTIFS(Datos!$S:$S,"V1",Datos!$D:$D,CD3,Datos!$T:$T,$A$7,Datos!$E:$E,"XND")+COUNTIFS(Datos!$S:$S,"V2",Datos!$D:$D,CD3,Datos!$T:$T,$A$7,Datos!$E:$E,"XND"))/CD4</f>
        <v>0.5</v>
      </c>
      <c r="CE7" s="78">
        <f>(COUNTIFS(Datos!$S:$S,"V1",Datos!$D:$D,CE3,Datos!$T:$T,$A$7,Datos!$E:$E,"XND")+COUNTIFS(Datos!$S:$S,"V2",Datos!$D:$D,CE3,Datos!$T:$T,$A$7,Datos!$E:$E,"XND"))/CE4</f>
        <v>0</v>
      </c>
      <c r="CF7" s="78">
        <f>(COUNTIFS(Datos!$S:$S,"V1",Datos!$D:$D,CF3,Datos!$T:$T,$A$7,Datos!$E:$E,"XND")+COUNTIFS(Datos!$S:$S,"V2",Datos!$D:$D,CF3,Datos!$T:$T,$A$7,Datos!$E:$E,"XND"))/CF4</f>
        <v>0.5</v>
      </c>
      <c r="CG7" s="78">
        <f>(COUNTIFS(Datos!$S:$S,"V1",Datos!$D:$D,CG3,Datos!$T:$T,$A$7,Datos!$E:$E,"XND")+COUNTIFS(Datos!$S:$S,"V2",Datos!$D:$D,CG3,Datos!$T:$T,$A$7,Datos!$E:$E,"XND"))/CG4</f>
        <v>0</v>
      </c>
      <c r="CH7" s="78">
        <f>(COUNTIFS(Datos!$S:$S,"V1",Datos!$D:$D,CH3,Datos!$T:$T,$A$7,Datos!$E:$E,"XND")+COUNTIFS(Datos!$S:$S,"V2",Datos!$D:$D,CH3,Datos!$T:$T,$A$7,Datos!$E:$E,"XND"))/CH4</f>
        <v>0.5</v>
      </c>
      <c r="CI7" s="78">
        <f>(COUNTIFS(Datos!$S:$S,"V1",Datos!$D:$D,CI3,Datos!$T:$T,$A$7,Datos!$E:$E,"XND")+COUNTIFS(Datos!$S:$S,"V2",Datos!$D:$D,CI3,Datos!$T:$T,$A$7,Datos!$E:$E,"XND"))/CI4</f>
        <v>0</v>
      </c>
      <c r="CJ7" s="78">
        <f>(COUNTIFS(Datos!$S:$S,"V1",Datos!$D:$D,CJ3,Datos!$T:$T,$A$7,Datos!$E:$E,"XND")+COUNTIFS(Datos!$S:$S,"V2",Datos!$D:$D,CJ3,Datos!$T:$T,$A$7,Datos!$E:$E,"XND"))/CJ4</f>
        <v>0</v>
      </c>
      <c r="CK7" s="78">
        <f>(COUNTIFS(Datos!$S:$S,"V1",Datos!$D:$D,CK3,Datos!$T:$T,$A$7,Datos!$E:$E,"XND")+COUNTIFS(Datos!$S:$S,"V2",Datos!$D:$D,CK3,Datos!$T:$T,$A$7,Datos!$E:$E,"XND"))/CK4</f>
        <v>0</v>
      </c>
      <c r="CL7" s="78">
        <f>(COUNTIFS(Datos!$S:$S,"V1",Datos!$D:$D,CL3,Datos!$T:$T,$A$7,Datos!$E:$E,"XND")+COUNTIFS(Datos!$S:$S,"V2",Datos!$D:$D,CL3,Datos!$T:$T,$A$7,Datos!$E:$E,"XND"))/CL4</f>
        <v>0</v>
      </c>
      <c r="CM7" s="78">
        <f>(COUNTIFS(Datos!$S:$S,"V1",Datos!$D:$D,CM3,Datos!$T:$T,$A$7,Datos!$E:$E,"XND")+COUNTIFS(Datos!$S:$S,"V2",Datos!$D:$D,CM3,Datos!$T:$T,$A$7,Datos!$E:$E,"XND"))/CM4</f>
        <v>0</v>
      </c>
      <c r="CN7" s="78">
        <f>(COUNTIFS(Datos!$S:$S,"V1",Datos!$D:$D,CN3,Datos!$T:$T,$A$7,Datos!$E:$E,"XND")+COUNTIFS(Datos!$S:$S,"V2",Datos!$D:$D,CN3,Datos!$T:$T,$A$7,Datos!$E:$E,"XND"))/CN4</f>
        <v>0.33333333333333331</v>
      </c>
      <c r="CO7" s="78">
        <f>(COUNTIFS(Datos!$S:$S,"V1",Datos!$D:$D,CO3,Datos!$T:$T,$A$7,Datos!$E:$E,"XND")+COUNTIFS(Datos!$S:$S,"V2",Datos!$D:$D,CO3,Datos!$T:$T,$A$7,Datos!$E:$E,"XND"))/CO4</f>
        <v>0</v>
      </c>
      <c r="CP7" s="78">
        <f>(COUNTIFS(Datos!$S:$S,"V1",Datos!$D:$D,CP3,Datos!$T:$T,$A$7,Datos!$E:$E,"XND")+COUNTIFS(Datos!$S:$S,"V2",Datos!$D:$D,CP3,Datos!$T:$T,$A$7,Datos!$E:$E,"XND"))/CP4</f>
        <v>0.33333333333333331</v>
      </c>
      <c r="CQ7" s="78">
        <f>(COUNTIFS(Datos!$S:$S,"V1",Datos!$D:$D,CQ3,Datos!$T:$T,$A$7,Datos!$E:$E,"XND")+COUNTIFS(Datos!$S:$S,"V2",Datos!$D:$D,CQ3,Datos!$T:$T,$A$7,Datos!$E:$E,"XND"))/CQ4</f>
        <v>0</v>
      </c>
      <c r="CR7" s="78">
        <f>(COUNTIFS(Datos!$S:$S,"V1",Datos!$D:$D,CR3,Datos!$T:$T,$A$7,Datos!$E:$E,"XND")+COUNTIFS(Datos!$S:$S,"V2",Datos!$D:$D,CR3,Datos!$T:$T,$A$7,Datos!$E:$E,"XND"))/CR4</f>
        <v>0</v>
      </c>
      <c r="CS7" s="78">
        <f>(COUNTIFS(Datos!$S:$S,"V1",Datos!$D:$D,CS3,Datos!$T:$T,$A$7,Datos!$E:$E,"XND")+COUNTIFS(Datos!$S:$S,"V2",Datos!$D:$D,CS3,Datos!$T:$T,$A$7,Datos!$E:$E,"XND"))/CS4</f>
        <v>0.33333333333333331</v>
      </c>
      <c r="CT7" s="78">
        <f>(COUNTIFS(Datos!$S:$S,"V1",Datos!$D:$D,CT3,Datos!$T:$T,$A$7,Datos!$E:$E,"XND")+COUNTIFS(Datos!$S:$S,"V2",Datos!$D:$D,CT3,Datos!$T:$T,$A$7,Datos!$E:$E,"XND"))/CT4</f>
        <v>0.33333333333333331</v>
      </c>
      <c r="CU7" s="78"/>
      <c r="CV7" s="78"/>
      <c r="CW7" s="78" t="e">
        <f>(COUNTIFS(Datos!$S:$S,"V1",Datos!$D:$D,CW3,Datos!$T:$T,$A$7,Datos!$E:$E,"XND")+COUNTIFS(Datos!$S:$S,"V2",Datos!$D:$D,CW3,Datos!$T:$T,$A$7,Datos!$E:$E,"XND"))/CW4</f>
        <v>#DIV/0!</v>
      </c>
      <c r="CX7" s="78" t="e">
        <f>(COUNTIFS(Datos!$S:$S,"V1",Datos!$D:$D,CX3,Datos!$T:$T,$A$7,Datos!$E:$E,"XND")+COUNTIFS(Datos!$S:$S,"V2",Datos!$D:$D,CX3,Datos!$T:$T,$A$7,Datos!$E:$E,"XND"))/CX4</f>
        <v>#DIV/0!</v>
      </c>
      <c r="CY7" s="78">
        <f>(COUNTIFS(Datos!$S:$S,"V1",Datos!$D:$D,CY3,Datos!$T:$T,$A$7,Datos!$E:$E,"XND")+COUNTIFS(Datos!$S:$S,"V2",Datos!$D:$D,CY3,Datos!$T:$T,$A$7,Datos!$E:$E,"XND"))/CY4</f>
        <v>0</v>
      </c>
      <c r="CZ7" s="78">
        <f>(COUNTIFS(Datos!$S:$S,"V1",Datos!$D:$D,CZ3,Datos!$T:$T,$A$7,Datos!$E:$E,"XND")+COUNTIFS(Datos!$S:$S,"V2",Datos!$D:$D,CZ3,Datos!$T:$T,$A$7,Datos!$E:$E,"XND"))/CZ4</f>
        <v>0</v>
      </c>
      <c r="DA7" s="78">
        <f>(COUNTIFS(Datos!$S:$S,"V1",Datos!$D:$D,DA3,Datos!$T:$T,$A$7,Datos!$E:$E,"XND")+COUNTIFS(Datos!$S:$S,"V2",Datos!$D:$D,DA3,Datos!$T:$T,$A$7,Datos!$E:$E,"XND"))/DA4</f>
        <v>1</v>
      </c>
      <c r="DB7" s="78">
        <f>(COUNTIFS(Datos!$S:$S,"V1",Datos!$D:$D,DB3,Datos!$T:$T,$A$7,Datos!$E:$E,"XND")+COUNTIFS(Datos!$S:$S,"V2",Datos!$D:$D,DB3,Datos!$T:$T,$A$7,Datos!$E:$E,"XND"))/DB4</f>
        <v>0.33333333333333331</v>
      </c>
      <c r="DC7" s="78">
        <f>(COUNTIFS(Datos!$S:$S,"V1",Datos!$D:$D,DC3,Datos!$T:$T,$A$7,Datos!$E:$E,"XND")+COUNTIFS(Datos!$S:$S,"V2",Datos!$D:$D,DC3,Datos!$T:$T,$A$7,Datos!$E:$E,"XND"))/DC4</f>
        <v>0</v>
      </c>
      <c r="DD7" s="78">
        <f>(COUNTIFS(Datos!$S:$S,"V1",Datos!$D:$D,DD3,Datos!$T:$T,$A$7,Datos!$E:$E,"XND")+COUNTIFS(Datos!$S:$S,"V2",Datos!$D:$D,DD3,Datos!$T:$T,$A$7,Datos!$E:$E,"XND"))/DD4</f>
        <v>0.33333333333333331</v>
      </c>
      <c r="DE7" s="78"/>
      <c r="DF7" s="78"/>
      <c r="DG7" s="78">
        <f>(COUNTIFS(Datos!$S:$S,"V1",Datos!$D:$D,DG3,Datos!$T:$T,$A$7,Datos!$E:$E,"XND")+COUNTIFS(Datos!$S:$S,"V2",Datos!$D:$D,DG3,Datos!$T:$T,$A$7,Datos!$E:$E,"XND"))/DG4</f>
        <v>0</v>
      </c>
      <c r="DH7" s="78">
        <f>(COUNTIFS(Datos!$S:$S,"V1",Datos!$D:$D,DH3,Datos!$T:$T,$A$7,Datos!$E:$E,"XND")+COUNTIFS(Datos!$S:$S,"V2",Datos!$D:$D,DH3,Datos!$T:$T,$A$7,Datos!$E:$E,"XND"))/DH4</f>
        <v>0.33333333333333331</v>
      </c>
      <c r="DI7" s="78">
        <f>(COUNTIFS(Datos!$S:$S,"V1",Datos!$D:$D,DI3,Datos!$T:$T,$A$7,Datos!$E:$E,"XND")+COUNTIFS(Datos!$S:$S,"V2",Datos!$D:$D,DI3,Datos!$T:$T,$A$7,Datos!$E:$E,"XND"))/DI4</f>
        <v>0.33333333333333331</v>
      </c>
      <c r="DJ7" s="78">
        <f>(COUNTIFS(Datos!$S:$S,"V1",Datos!$D:$D,DJ3,Datos!$T:$T,$A$7,Datos!$E:$E,"XND")+COUNTIFS(Datos!$S:$S,"V2",Datos!$D:$D,DJ3,Datos!$T:$T,$A$7,Datos!$E:$E,"XND"))/DJ4</f>
        <v>0</v>
      </c>
      <c r="DK7" s="78">
        <f>(COUNTIFS(Datos!$S:$S,"V1",Datos!$D:$D,DK3,Datos!$T:$T,$A$7,Datos!$E:$E,"XND")+COUNTIFS(Datos!$S:$S,"V2",Datos!$D:$D,DK3,Datos!$T:$T,$A$7,Datos!$E:$E,"XND"))/DK4</f>
        <v>0</v>
      </c>
      <c r="DL7" s="78">
        <f>(COUNTIFS(Datos!$S:$S,"V1",Datos!$D:$D,DL3,Datos!$T:$T,$A$7,Datos!$E:$E,"XND")+COUNTIFS(Datos!$S:$S,"V2",Datos!$D:$D,DL3,Datos!$T:$T,$A$7,Datos!$E:$E,"XND"))/DL4</f>
        <v>0</v>
      </c>
      <c r="DM7" s="78"/>
      <c r="DN7" s="78"/>
      <c r="DO7" s="78"/>
      <c r="DP7" s="78"/>
      <c r="DQ7" s="78">
        <f>(COUNTIFS(Datos!$S:$S,"V1",Datos!$D:$D,DQ3,Datos!$T:$T,$A$7,Datos!$E:$E,"XND")+COUNTIFS(Datos!$S:$S,"V2",Datos!$D:$D,DQ3,Datos!$T:$T,$A$7,Datos!$E:$E,"XND"))/DQ4</f>
        <v>0.33333333333333331</v>
      </c>
      <c r="DR7" s="78">
        <f>(COUNTIFS(Datos!$S:$S,"V1",Datos!$D:$D,DR3,Datos!$T:$T,$A$7,Datos!$E:$E,"XND")+COUNTIFS(Datos!$S:$S,"V2",Datos!$D:$D,DR3,Datos!$T:$T,$A$7,Datos!$E:$E,"XND"))/DR4</f>
        <v>1</v>
      </c>
      <c r="DS7" s="78">
        <f>(COUNTIFS(Datos!$S:$S,"V1",Datos!$D:$D,DS3,Datos!$T:$T,$A$7,Datos!$E:$E,"XND")+COUNTIFS(Datos!$S:$S,"V2",Datos!$D:$D,DS3,Datos!$T:$T,$A$7,Datos!$E:$E,"XND"))/DS4</f>
        <v>0</v>
      </c>
      <c r="DT7" s="78">
        <f>(COUNTIFS(Datos!$S:$S,"V1",Datos!$D:$D,DT3,Datos!$T:$T,$A$7,Datos!$E:$E,"XND")+COUNTIFS(Datos!$S:$S,"V2",Datos!$D:$D,DT3,Datos!$T:$T,$A$7,Datos!$E:$E,"XND"))/DT4</f>
        <v>0.33333333333333331</v>
      </c>
      <c r="DU7" s="78">
        <f>(COUNTIFS(Datos!$S:$S,"V1",Datos!$D:$D,DU3,Datos!$T:$T,$A$7,Datos!$E:$E,"XND")+COUNTIFS(Datos!$S:$S,"V2",Datos!$D:$D,DU3,Datos!$T:$T,$A$7,Datos!$E:$E,"XND"))/DU4</f>
        <v>0</v>
      </c>
      <c r="DV7" s="78">
        <f>(COUNTIFS(Datos!$S:$S,"V1",Datos!$D:$D,DV3,Datos!$T:$T,$A$7,Datos!$E:$E,"XND")+COUNTIFS(Datos!$S:$S,"V2",Datos!$D:$D,DV3,Datos!$T:$T,$A$7,Datos!$E:$E,"XND"))/DV4</f>
        <v>0.33333333333333331</v>
      </c>
      <c r="DW7" s="78">
        <f>(COUNTIFS(Datos!$S:$S,"V1",Datos!$D:$D,DW3,Datos!$T:$T,$A$7,Datos!$E:$E,"XND")+COUNTIFS(Datos!$S:$S,"V2",Datos!$D:$D,DW3,Datos!$T:$T,$A$7,Datos!$E:$E,"XND"))/DW4</f>
        <v>0.33333333333333331</v>
      </c>
      <c r="DX7" s="78">
        <f>(COUNTIFS(Datos!$S:$S,"V1",Datos!$D:$D,DX3,Datos!$T:$T,$A$7,Datos!$E:$E,"XND")+COUNTIFS(Datos!$S:$S,"V2",Datos!$D:$D,DX3,Datos!$T:$T,$A$7,Datos!$E:$E,"XND"))/DX4</f>
        <v>0.33333333333333331</v>
      </c>
      <c r="DY7" s="78">
        <f>(COUNTIFS(Datos!$S:$S,"V1",Datos!$D:$D,DY3,Datos!$T:$T,$A$7,Datos!$E:$E,"XND")+COUNTIFS(Datos!$S:$S,"V2",Datos!$D:$D,DY3,Datos!$T:$T,$A$7,Datos!$E:$E,"XND"))/DY4</f>
        <v>0.33333333333333331</v>
      </c>
      <c r="DZ7" s="78">
        <f>(COUNTIFS(Datos!$S:$S,"V1",Datos!$D:$D,DZ3,Datos!$T:$T,$A$7,Datos!$E:$E,"XND")+COUNTIFS(Datos!$S:$S,"V2",Datos!$D:$D,DZ3,Datos!$T:$T,$A$7,Datos!$E:$E,"XND"))/DZ4</f>
        <v>0</v>
      </c>
      <c r="EA7" s="78">
        <f>(COUNTIFS(Datos!$S:$S,"V1",Datos!$D:$D,EA3,Datos!$T:$T,$A$7,Datos!$E:$E,"XND")+COUNTIFS(Datos!$S:$S,"V2",Datos!$D:$D,EA3,Datos!$T:$T,$A$7,Datos!$E:$E,"XND"))/EA4</f>
        <v>0</v>
      </c>
      <c r="EB7" s="78">
        <f>(COUNTIFS(Datos!$S:$S,"V1",Datos!$D:$D,EB3,Datos!$T:$T,$A$7,Datos!$E:$E,"XND")+COUNTIFS(Datos!$S:$S,"V2",Datos!$D:$D,EB3,Datos!$T:$T,$A$7,Datos!$E:$E,"XND"))/EB4</f>
        <v>0</v>
      </c>
      <c r="EC7" s="78">
        <f>(COUNTIFS(Datos!$S:$S,"V1",Datos!$D:$D,EC3,Datos!$T:$T,$A$7,Datos!$E:$E,"XND")+COUNTIFS(Datos!$S:$S,"V2",Datos!$D:$D,EC3,Datos!$T:$T,$A$7,Datos!$E:$E,"XND"))/EC4</f>
        <v>0</v>
      </c>
      <c r="ED7" s="78">
        <f>(COUNTIFS(Datos!$S:$S,"V1",Datos!$D:$D,ED3,Datos!$T:$T,$A$7,Datos!$E:$E,"XND")+COUNTIFS(Datos!$S:$S,"V2",Datos!$D:$D,ED3,Datos!$T:$T,$A$7,Datos!$E:$E,"XND"))/ED4</f>
        <v>0.66666666666666663</v>
      </c>
      <c r="EE7" s="78"/>
      <c r="EF7" s="78">
        <f>(COUNTIFS(Datos!$S:$S,"V1",Datos!$D:$D,EF3,Datos!$T:$T,$A$7,Datos!$E:$E,"XND")+COUNTIFS(Datos!$S:$S,"V2",Datos!$D:$D,EF3,Datos!$T:$T,$A$7,Datos!$E:$E,"XND"))/EF4</f>
        <v>0</v>
      </c>
      <c r="EG7" s="78">
        <f>(COUNTIFS(Datos!$S:$S,"V1",Datos!$D:$D,EG3,Datos!$T:$T,$A$7,Datos!$E:$E,"XND")+COUNTIFS(Datos!$S:$S,"V2",Datos!$D:$D,EG3,Datos!$T:$T,$A$7,Datos!$E:$E,"XND"))/EG4</f>
        <v>0</v>
      </c>
      <c r="EH7" s="78">
        <f>(COUNTIFS(Datos!$S:$S,"V1",Datos!$D:$D,EH3,Datos!$T:$T,$A$7,Datos!$E:$E,"XND")+COUNTIFS(Datos!$S:$S,"V2",Datos!$D:$D,EH3,Datos!$T:$T,$A$7,Datos!$E:$E,"XND"))/EH4</f>
        <v>0</v>
      </c>
      <c r="EI7" s="78">
        <f>(COUNTIFS(Datos!$S:$S,"V1",Datos!$D:$D,EI3,Datos!$T:$T,$A$7,Datos!$E:$E,"XND")+COUNTIFS(Datos!$S:$S,"V2",Datos!$D:$D,EI3,Datos!$T:$T,$A$7,Datos!$E:$E,"XND"))/EI4</f>
        <v>0</v>
      </c>
      <c r="EJ7" s="78">
        <f>(COUNTIFS(Datos!$S:$S,"V1",Datos!$D:$D,EJ3,Datos!$T:$T,$A$7,Datos!$E:$E,"XND")+COUNTIFS(Datos!$S:$S,"V2",Datos!$D:$D,EJ3,Datos!$T:$T,$A$7,Datos!$E:$E,"XND"))/EJ4</f>
        <v>0</v>
      </c>
      <c r="EK7" s="78">
        <f>(COUNTIFS(Datos!$S:$S,"V1",Datos!$D:$D,EK3,Datos!$T:$T,$A$7,Datos!$E:$E,"XND")+COUNTIFS(Datos!$S:$S,"V2",Datos!$D:$D,EK3,Datos!$T:$T,$A$7,Datos!$E:$E,"XND"))/EK4</f>
        <v>1</v>
      </c>
      <c r="EL7" s="78">
        <f>(COUNTIFS(Datos!$S:$S,"V1",Datos!$D:$D,EL3,Datos!$T:$T,$A$7,Datos!$E:$E,"XND")+COUNTIFS(Datos!$S:$S,"V2",Datos!$D:$D,EL3,Datos!$T:$T,$A$7,Datos!$E:$E,"XND"))/EL4</f>
        <v>1</v>
      </c>
      <c r="EM7" s="78">
        <f>(COUNTIFS(Datos!$S:$S,"V1",Datos!$D:$D,EM3,Datos!$T:$T,$A$7,Datos!$E:$E,"XND")+COUNTIFS(Datos!$S:$S,"V2",Datos!$D:$D,EM3,Datos!$T:$T,$A$7,Datos!$E:$E,"XND"))/EM4</f>
        <v>0.5</v>
      </c>
      <c r="EN7" s="78">
        <f>(COUNTIFS(Datos!$S:$S,"V1",Datos!$D:$D,EN3,Datos!$T:$T,$A$7,Datos!$E:$E,"XND")+COUNTIFS(Datos!$S:$S,"V2",Datos!$D:$D,EN3,Datos!$T:$T,$A$7,Datos!$E:$E,"XND"))/EN4</f>
        <v>0</v>
      </c>
      <c r="EO7" s="78">
        <f>(COUNTIFS(Datos!$S:$S,"V1",Datos!$D:$D,EO3,Datos!$T:$T,$A$7,Datos!$E:$E,"XND")+COUNTIFS(Datos!$S:$S,"V2",Datos!$D:$D,EO3,Datos!$T:$T,$A$7,Datos!$E:$E,"XND"))/EO4</f>
        <v>0</v>
      </c>
      <c r="EP7" s="78">
        <f>(COUNTIFS(Datos!$S:$S,"V1",Datos!$D:$D,EP3,Datos!$T:$T,$A$7,Datos!$E:$E,"XND")+COUNTIFS(Datos!$S:$S,"V2",Datos!$D:$D,EP3,Datos!$T:$T,$A$7,Datos!$E:$E,"XND"))/EP4</f>
        <v>0</v>
      </c>
      <c r="EQ7" s="78">
        <f>(COUNTIFS(Datos!$S:$S,"V1",Datos!$D:$D,EQ3,Datos!$T:$T,$A$7,Datos!$E:$E,"XND")+COUNTIFS(Datos!$S:$S,"V2",Datos!$D:$D,EQ3,Datos!$T:$T,$A$7,Datos!$E:$E,"XND"))/EQ4</f>
        <v>1</v>
      </c>
      <c r="ER7" s="78">
        <f>(COUNTIFS(Datos!$S:$S,"V1",Datos!$D:$D,ER3,Datos!$T:$T,$A$7,Datos!$E:$E,"XND")+COUNTIFS(Datos!$S:$S,"V2",Datos!$D:$D,ER3,Datos!$T:$T,$A$7,Datos!$E:$E,"XND"))/ER4</f>
        <v>1</v>
      </c>
      <c r="ES7" s="78">
        <f>(COUNTIFS(Datos!$S:$S,"V1",Datos!$D:$D,ES3,Datos!$T:$T,$A$7,Datos!$E:$E,"XND")+COUNTIFS(Datos!$S:$S,"V2",Datos!$D:$D,ES3,Datos!$T:$T,$A$7,Datos!$E:$E,"XND"))/ES4</f>
        <v>0</v>
      </c>
      <c r="ET7" s="78">
        <f>(COUNTIFS(Datos!$S:$S,"V1",Datos!$D:$D,ET3,Datos!$T:$T,$A$7,Datos!$E:$E,"XND")+COUNTIFS(Datos!$S:$S,"V2",Datos!$D:$D,ET3,Datos!$T:$T,$A$7,Datos!$E:$E,"XND"))/ET4</f>
        <v>0</v>
      </c>
      <c r="EU7" s="78">
        <f>(COUNTIFS(Datos!$S:$S,"V1",Datos!$D:$D,EU3,Datos!$T:$T,$A$7,Datos!$E:$E,"XND")+COUNTIFS(Datos!$S:$S,"V2",Datos!$D:$D,EU3,Datos!$T:$T,$A$7,Datos!$E:$E,"XND"))/EU4</f>
        <v>0.5</v>
      </c>
      <c r="EV7" s="78">
        <f>(COUNTIFS(Datos!$S:$S,"V1",Datos!$D:$D,EV3,Datos!$T:$T,$A$7,Datos!$E:$E,"XND")+COUNTIFS(Datos!$S:$S,"V2",Datos!$D:$D,EV3,Datos!$T:$T,$A$7,Datos!$E:$E,"XND"))/EV4</f>
        <v>0.5</v>
      </c>
      <c r="EW7" s="78">
        <f>(COUNTIFS(Datos!$S:$S,"V1",Datos!$D:$D,EW3,Datos!$T:$T,$A$7,Datos!$E:$E,"XND")+COUNTIFS(Datos!$S:$S,"V2",Datos!$D:$D,EW3,Datos!$T:$T,$A$7,Datos!$E:$E,"XND"))/EW4</f>
        <v>0</v>
      </c>
      <c r="EX7" s="78">
        <f>(COUNTIFS(Datos!$S:$S,"V1",Datos!$D:$D,EX3,Datos!$T:$T,$A$7,Datos!$E:$E,"XND")+COUNTIFS(Datos!$S:$S,"V2",Datos!$D:$D,EX3,Datos!$T:$T,$A$7,Datos!$E:$E,"XND"))/EX4</f>
        <v>0</v>
      </c>
      <c r="EY7" s="78">
        <f>(COUNTIFS(Datos!$S:$S,"V1",Datos!$D:$D,EY3,Datos!$T:$T,$A$7,Datos!$E:$E,"XND")+COUNTIFS(Datos!$S:$S,"V2",Datos!$D:$D,EY3,Datos!$T:$T,$A$7,Datos!$E:$E,"XND"))/EY4</f>
        <v>0.5</v>
      </c>
      <c r="EZ7" s="78">
        <f>(COUNTIFS(Datos!$S:$S,"V1",Datos!$D:$D,EZ3,Datos!$T:$T,$A$7,Datos!$E:$E,"XND")+COUNTIFS(Datos!$S:$S,"V2",Datos!$D:$D,EZ3,Datos!$T:$T,$A$7,Datos!$E:$E,"XND"))/EZ4</f>
        <v>0</v>
      </c>
      <c r="FA7" s="78">
        <f>(COUNTIFS(Datos!$S:$S,"V1",Datos!$D:$D,FA3,Datos!$T:$T,$A$7,Datos!$E:$E,"XND")+COUNTIFS(Datos!$S:$S,"V2",Datos!$D:$D,FA3,Datos!$T:$T,$A$7,Datos!$E:$E,"XND"))/FA4</f>
        <v>0.5</v>
      </c>
      <c r="FB7" s="78">
        <f>(COUNTIFS(Datos!$S:$S,"V1",Datos!$D:$D,FB3,Datos!$T:$T,$A$7,Datos!$E:$E,"XND")+COUNTIFS(Datos!$S:$S,"V2",Datos!$D:$D,FB3,Datos!$T:$T,$A$7,Datos!$E:$E,"XND"))/FB4</f>
        <v>0</v>
      </c>
      <c r="FC7" s="78">
        <f>(COUNTIFS(Datos!$S:$S,"V1",Datos!$D:$D,FC3,Datos!$T:$T,$A$7,Datos!$E:$E,"XND")+COUNTIFS(Datos!$S:$S,"V2",Datos!$D:$D,FC3,Datos!$T:$T,$A$7,Datos!$E:$E,"XND"))/FC4</f>
        <v>0.5</v>
      </c>
      <c r="FD7" s="78">
        <f>(COUNTIFS(Datos!$S:$S,"V1",Datos!$D:$D,FD3,Datos!$T:$T,$A$7,Datos!$E:$E,"XND")+COUNTIFS(Datos!$S:$S,"V2",Datos!$D:$D,FD3,Datos!$T:$T,$A$7,Datos!$E:$E,"XND"))/FD4</f>
        <v>0</v>
      </c>
      <c r="FE7" s="78">
        <f>(COUNTIFS(Datos!$S:$S,"V1",Datos!$D:$D,FE3,Datos!$T:$T,$A$7,Datos!$E:$E,"XND")+COUNTIFS(Datos!$S:$S,"V2",Datos!$D:$D,FE3,Datos!$T:$T,$A$7,Datos!$E:$E,"XND"))/FE4</f>
        <v>0</v>
      </c>
      <c r="FF7" s="78">
        <f>(COUNTIFS(Datos!$S:$S,"V1",Datos!$D:$D,FF3,Datos!$T:$T,$A$7,Datos!$E:$E,"XND")+COUNTIFS(Datos!$S:$S,"V2",Datos!$D:$D,FF3,Datos!$T:$T,$A$7,Datos!$E:$E,"XND"))/FF4</f>
        <v>0</v>
      </c>
      <c r="FG7" s="78">
        <f>(COUNTIFS(Datos!$S:$S,"V1",Datos!$D:$D,FG3,Datos!$T:$T,$A$7,Datos!$E:$E,"XND")+COUNTIFS(Datos!$S:$S,"V2",Datos!$D:$D,FG3,Datos!$T:$T,$A$7,Datos!$E:$E,"XND"))/FG4</f>
        <v>1</v>
      </c>
      <c r="FH7" s="78">
        <f>(COUNTIFS(Datos!$S:$S,"V1",Datos!$D:$D,FH3,Datos!$T:$T,$A$7,Datos!$E:$E,"XND")+COUNTIFS(Datos!$S:$S,"V2",Datos!$D:$D,FH3,Datos!$T:$T,$A$7,Datos!$E:$E,"XND"))/FH4</f>
        <v>0</v>
      </c>
      <c r="FI7" s="78">
        <f>(COUNTIFS(Datos!$S:$S,"V1",Datos!$D:$D,FI3,Datos!$T:$T,$A$7,Datos!$E:$E,"XND")+COUNTIFS(Datos!$S:$S,"V2",Datos!$D:$D,FI3,Datos!$T:$T,$A$7,Datos!$E:$E,"XND"))/FI4</f>
        <v>0.5</v>
      </c>
      <c r="FJ7" s="78">
        <f>(COUNTIFS(Datos!$S:$S,"V1",Datos!$D:$D,FJ3,Datos!$T:$T,$A$7,Datos!$E:$E,"XND")+COUNTIFS(Datos!$S:$S,"V2",Datos!$D:$D,FJ3,Datos!$T:$T,$A$7,Datos!$E:$E,"XND"))/FJ4</f>
        <v>0</v>
      </c>
      <c r="FK7" s="78">
        <f>(COUNTIFS(Datos!$S:$S,"V1",Datos!$D:$D,FK3,Datos!$T:$T,$A$7,Datos!$E:$E,"XND")+COUNTIFS(Datos!$S:$S,"V2",Datos!$D:$D,FK3,Datos!$T:$T,$A$7,Datos!$E:$E,"XND"))/FK4</f>
        <v>0</v>
      </c>
      <c r="FL7" s="78">
        <f>(COUNTIFS(Datos!$S:$S,"V1",Datos!$D:$D,FL3,Datos!$T:$T,$A$7,Datos!$E:$E,"XND")+COUNTIFS(Datos!$S:$S,"V2",Datos!$D:$D,FL3,Datos!$T:$T,$A$7,Datos!$E:$E,"XND"))/FL4</f>
        <v>0</v>
      </c>
      <c r="FM7" s="78">
        <f>(COUNTIFS(Datos!$S:$S,"V1",Datos!$D:$D,FM3,Datos!$T:$T,$A$7,Datos!$E:$E,"XND")+COUNTIFS(Datos!$S:$S,"V2",Datos!$D:$D,FM3,Datos!$T:$T,$A$7,Datos!$E:$E,"XND"))/FM4</f>
        <v>0</v>
      </c>
      <c r="FN7" s="78">
        <f>(COUNTIFS(Datos!$S:$S,"V1",Datos!$D:$D,FN3,Datos!$T:$T,$A$7,Datos!$E:$E,"XND")+COUNTIFS(Datos!$S:$S,"V2",Datos!$D:$D,FN3,Datos!$T:$T,$A$7,Datos!$E:$E,"XND"))/FN4</f>
        <v>0</v>
      </c>
      <c r="FO7" s="78">
        <f>(COUNTIFS(Datos!$S:$S,"V1",Datos!$D:$D,FO3,Datos!$T:$T,$A$7,Datos!$E:$E,"XND")+COUNTIFS(Datos!$S:$S,"V2",Datos!$D:$D,FO3,Datos!$T:$T,$A$7,Datos!$E:$E,"XND"))/FO4</f>
        <v>0</v>
      </c>
      <c r="FP7" s="78">
        <f>(COUNTIFS(Datos!$S:$S,"V1",Datos!$D:$D,FP3,Datos!$T:$T,$A$7,Datos!$E:$E,"XND")+COUNTIFS(Datos!$S:$S,"V2",Datos!$D:$D,FP3,Datos!$T:$T,$A$7,Datos!$E:$E,"XND"))/FP4</f>
        <v>1.5</v>
      </c>
      <c r="FQ7" s="78">
        <f>(COUNTIFS(Datos!$S:$S,"V1",Datos!$D:$D,FQ3,Datos!$T:$T,$A$7,Datos!$E:$E,"XND")+COUNTIFS(Datos!$S:$S,"V2",Datos!$D:$D,FQ3,Datos!$T:$T,$A$7,Datos!$E:$E,"XND"))/FQ4</f>
        <v>0</v>
      </c>
      <c r="FR7" s="78">
        <f>(COUNTIFS(Datos!$S:$S,"V1",Datos!$D:$D,FR3,Datos!$T:$T,$A$7,Datos!$E:$E,"XND")+COUNTIFS(Datos!$S:$S,"V2",Datos!$D:$D,FR3,Datos!$T:$T,$A$7,Datos!$E:$E,"XND"))/FR4</f>
        <v>1</v>
      </c>
      <c r="FS7" s="78">
        <f>(COUNTIFS(Datos!$S:$S,"V1",Datos!$D:$D,FS3,Datos!$T:$T,$A$7,Datos!$E:$E,"XND")+COUNTIFS(Datos!$S:$S,"V2",Datos!$D:$D,FS3,Datos!$T:$T,$A$7,Datos!$E:$E,"XND"))/FS4</f>
        <v>0</v>
      </c>
      <c r="FT7" s="78"/>
      <c r="FU7" s="78"/>
      <c r="FV7" s="78"/>
      <c r="FW7" s="78">
        <f>(COUNTIFS(Datos!$S:$S,"V1",Datos!$D:$D,FW3,Datos!$T:$T,$A$7,Datos!$E:$E,"XND")+COUNTIFS(Datos!$S:$S,"V2",Datos!$D:$D,FW3,Datos!$T:$T,$A$7,Datos!$E:$E,"XND"))/FW4</f>
        <v>0</v>
      </c>
      <c r="FX7" s="78">
        <f>(COUNTIFS(Datos!$S:$S,"V1",Datos!$D:$D,FX3,Datos!$T:$T,$A$7,Datos!$E:$E,"XND")+COUNTIFS(Datos!$S:$S,"V2",Datos!$D:$D,FX3,Datos!$T:$T,$A$7,Datos!$E:$E,"XND"))/FX4</f>
        <v>0</v>
      </c>
      <c r="FY7" s="78">
        <f>(COUNTIFS(Datos!$S:$S,"V1",Datos!$D:$D,FY3,Datos!$T:$T,$A$7,Datos!$E:$E,"XND")+COUNTIFS(Datos!$S:$S,"V2",Datos!$D:$D,FY3,Datos!$T:$T,$A$7,Datos!$E:$E,"XND"))/FY4</f>
        <v>0</v>
      </c>
      <c r="FZ7" s="78">
        <f>(COUNTIFS(Datos!$S:$S,"V1",Datos!$D:$D,FZ3,Datos!$T:$T,$A$7,Datos!$E:$E,"XND")+COUNTIFS(Datos!$S:$S,"V2",Datos!$D:$D,FZ3,Datos!$T:$T,$A$7,Datos!$E:$E,"XND"))/FZ4</f>
        <v>0</v>
      </c>
      <c r="GA7" s="78">
        <f>(COUNTIFS(Datos!$S:$S,"V1",Datos!$D:$D,GA3,Datos!$T:$T,$A$7,Datos!$E:$E,"XND")+COUNTIFS(Datos!$S:$S,"V2",Datos!$D:$D,GA3,Datos!$T:$T,$A$7,Datos!$E:$E,"XND"))/GA4</f>
        <v>0</v>
      </c>
      <c r="GB7" s="78">
        <f>(COUNTIFS(Datos!$S:$S,"V1",Datos!$D:$D,GB3,Datos!$T:$T,$A$7,Datos!$E:$E,"XND")+COUNTIFS(Datos!$S:$S,"V2",Datos!$D:$D,GB3,Datos!$T:$T,$A$7,Datos!$E:$E,"XND"))/GB4</f>
        <v>1</v>
      </c>
      <c r="GC7" s="78">
        <f>(COUNTIFS(Datos!$S:$S,"V1",Datos!$D:$D,GC3,Datos!$T:$T,$A$7,Datos!$E:$E,"XND")+COUNTIFS(Datos!$S:$S,"V2",Datos!$D:$D,GC3,Datos!$T:$T,$A$7,Datos!$E:$E,"XND"))/GC4</f>
        <v>0</v>
      </c>
      <c r="GD7" s="78">
        <f>(COUNTIFS(Datos!$S:$S,"V1",Datos!$D:$D,GD3,Datos!$T:$T,$A$7,Datos!$E:$E,"XND")+COUNTIFS(Datos!$S:$S,"V2",Datos!$D:$D,GD3,Datos!$T:$T,$A$7,Datos!$E:$E,"XND"))/GD4</f>
        <v>0</v>
      </c>
      <c r="GE7" s="78">
        <f>(COUNTIFS(Datos!$S:$S,"V1",Datos!$D:$D,GE3,Datos!$T:$T,$A$7,Datos!$E:$E,"XND")+COUNTIFS(Datos!$S:$S,"V2",Datos!$D:$D,GE3,Datos!$T:$T,$A$7,Datos!$E:$E,"XND"))/GE4</f>
        <v>1</v>
      </c>
      <c r="GF7" s="78">
        <f>(COUNTIFS(Datos!$S:$S,"V1",Datos!$D:$D,GF3,Datos!$T:$T,$A$7,Datos!$E:$E,"XND")+COUNTIFS(Datos!$S:$S,"V2",Datos!$D:$D,GF3,Datos!$T:$T,$A$7,Datos!$E:$E,"XND"))/GF4</f>
        <v>1</v>
      </c>
      <c r="GG7" s="78">
        <f>(COUNTIFS(Datos!$S:$S,"V1",Datos!$D:$D,GG3,Datos!$T:$T,$A$7,Datos!$E:$E,"XND")+COUNTIFS(Datos!$S:$S,"V2",Datos!$D:$D,GG3,Datos!$T:$T,$A$7,Datos!$E:$E,"XND"))/GG4</f>
        <v>0</v>
      </c>
      <c r="GH7" s="78">
        <f>(COUNTIFS(Datos!$S:$S,"V1",Datos!$D:$D,GH3,Datos!$T:$T,$A$7,Datos!$E:$E,"XND")+COUNTIFS(Datos!$S:$S,"V2",Datos!$D:$D,GH3,Datos!$T:$T,$A$7,Datos!$E:$E,"XND"))/GH4</f>
        <v>0.5</v>
      </c>
    </row>
    <row r="8" spans="1:190" s="12" customFormat="1" ht="16.5" customHeight="1" x14ac:dyDescent="0.25">
      <c r="A8" s="37" t="s">
        <v>26</v>
      </c>
      <c r="B8" s="74"/>
      <c r="C8" s="77">
        <v>0.92</v>
      </c>
      <c r="D8" s="77">
        <v>0.88</v>
      </c>
      <c r="E8" s="77"/>
      <c r="F8" s="76">
        <v>2</v>
      </c>
      <c r="G8" s="77">
        <v>0.44444444444444442</v>
      </c>
      <c r="H8" s="77">
        <v>0.57894736842105265</v>
      </c>
      <c r="I8" s="77">
        <v>0.59210526315789469</v>
      </c>
      <c r="J8" s="77">
        <v>0.328125</v>
      </c>
      <c r="K8" s="77">
        <f>(COUNTIFS(Datos!$S:$S,"V1",Datos!$B:$B,$K$2,Datos!$T:$T,A8,Datos!$E:$E,"X52")+COUNTIFS(Datos!$S:$S,"V2",Datos!$B:$B,$K$2,Datos!$T:$T,A8,Datos!$E:$E,"X52"))/$K$4</f>
        <v>0</v>
      </c>
      <c r="L8" s="77">
        <f>(COUNTIFS(Datos!$S:$S,"V1",Datos!$B:$B,$L$2,Datos!$T:$T,A8,Datos!$E:$E,"X52")+COUNTIFS(Datos!$S:$S,"V2",Datos!$B:$B,$L$2,Datos!$T:$T,A8,Datos!$E:$E,"X52"))/$L$4</f>
        <v>0</v>
      </c>
      <c r="M8" s="77"/>
      <c r="N8" s="77">
        <f>(COUNTIFS(Datos!$S:$S,"V1",Datos!$B:$B,$N$2,Datos!$T:$T,A8,Datos!$E:$E,"XND")+COUNTIFS(Datos!$S:$S,"V2",Datos!$B:$B,$N$2,Datos!$T:$T,A8,Datos!$E:$E,"XND"))/$N$4</f>
        <v>0.83333333333333337</v>
      </c>
      <c r="O8" s="77">
        <f>(COUNTIFS(Datos!$S:$S,"V1",Datos!$B:$B,$O$2,Datos!$T:$T,A8,Datos!$E:$E,"XND")+COUNTIFS(Datos!$S:$S,"V2",Datos!$B:$B,$O$2,Datos!$T:$T,A8,Datos!$E:$E,"XND"))/$O$4</f>
        <v>0.5757575757575758</v>
      </c>
      <c r="P8" s="77">
        <f>(COUNTIFS(Datos!$S:$S,"V1",Datos!$B:$B,$P$2,Datos!$T:$T,A8,Datos!$E:$E,"XND")+COUNTIFS(Datos!$S:$S,"V2",Datos!$B:$B,$P$2,Datos!$T:$T,A8,Datos!$E:$E,"XND"))/$P$4</f>
        <v>0.24242424242424243</v>
      </c>
      <c r="Q8" s="77">
        <f>(COUNTIFS(Datos!$S:$S,"V1",Datos!$B:$B,$Q$2,Datos!$T:$T,A8,Datos!$E:$E,"XND")+COUNTIFS(Datos!$S:$S,"V2",Datos!$B:$B,$Q$2,Datos!$T:$T,A8,Datos!$E:$E,"XND"))/$Q$4</f>
        <v>0.25</v>
      </c>
      <c r="R8" s="77">
        <f>(COUNTIFS(Datos!$S:$S,"V1",Datos!$B:$B,$R$2,Datos!$T:$T,A8,Datos!$E:$E,"XND")+COUNTIFS(Datos!$S:$S,"V2",Datos!$B:$B,$R$2,Datos!$T:$T,A8,Datos!$E:$E,"XND"))/$R$4</f>
        <v>0.6</v>
      </c>
      <c r="S8" s="77">
        <f>(COUNTIFS(Datos!$S:$S,"V1",Datos!$B:$B,$S$2,Datos!$T:$T,A8,Datos!$E:$E,"XND")+COUNTIFS(Datos!$S:$S,"V2",Datos!$B:$B,$S$2,Datos!$T:$T,A8,Datos!$E:$E,"XND"))/$S$4</f>
        <v>0.4</v>
      </c>
      <c r="T8" s="77">
        <f>(COUNTIFS(Datos!$S:$S,"V1",Datos!$B:$B,T$2,Datos!$T:$T,$A8,Datos!$E:$E,"XND")+COUNTIFS(Datos!$S:$S,"V2",Datos!$B:$B,T$2,Datos!$T:$T,$A8,Datos!$E:$E,"XND"))/T$4</f>
        <v>0.4</v>
      </c>
      <c r="U8" s="77">
        <f>(COUNTIFS(Datos!$S:$S,"V1",Datos!$B:$B,U$2,Datos!$T:$T,$A8,Datos!$E:$E,"XND")+COUNTIFS(Datos!$S:$S,"V2",Datos!$B:$B,U$2,Datos!$T:$T,$A8,Datos!$E:$E,"XND"))/U$4</f>
        <v>0.41176470588235292</v>
      </c>
      <c r="V8" s="78"/>
      <c r="W8" s="78" t="e">
        <f>(COUNTIFS(Datos!$S:$S,"V1",Datos!$C:$C,$W$3,Datos!$T:$T,A8,Datos!$E:$E,"XND")+COUNTIFS(Datos!$S:$S,"V2",Datos!$C:$C,$W$3,Datos!$T:$T,A8,Datos!$E:$E,"XND"))/$W$4</f>
        <v>#DIV/0!</v>
      </c>
      <c r="X8" s="78">
        <f>(COUNTIFS(Datos!$S:$S,"V1",Datos!$C:$C,$X$3,Datos!$T:$T,A8,Datos!$E:$E,"XND")+COUNTIFS(Datos!$S:$S,"V2",Datos!$C:$C,$X$3,Datos!$T:$T,A8,Datos!$E:$E,"XND"))/$X$4</f>
        <v>0</v>
      </c>
      <c r="Y8" s="78">
        <f>(COUNTIFS(Datos!$S:$S,"V1",Datos!$C:$C,$Y$3,Datos!$T:$T,A8,Datos!$E:$E,"XND")+COUNTIFS(Datos!$S:$S,"V2",Datos!$C:$C,$Y$3,Datos!$T:$T,A8,Datos!$E:$E,"XND"))/$Y$4</f>
        <v>0</v>
      </c>
      <c r="Z8" s="78">
        <f>(COUNTIFS(Datos!$S:$S,"V1",Datos!$C:$C,$Z$3,Datos!$T:$T,A8,Datos!$E:$E,"XND")+COUNTIFS(Datos!$S:$S,"V2",Datos!$C:$C,$Z$3,Datos!$T:$T,A8,Datos!$E:$E,"XND"))/$Z$4</f>
        <v>0</v>
      </c>
      <c r="AA8" s="78">
        <f>(COUNTIFS(Datos!$S:$S,"V1",Datos!$C:$C,$AA$3,Datos!$T:$T,A8,Datos!$E:$E,"XND")+COUNTIFS(Datos!$S:$S,"V2",Datos!$C:$C,$AA$3,Datos!$T:$T,A8,Datos!$E:$E,"XND"))/$AA$4</f>
        <v>0</v>
      </c>
      <c r="AB8" s="78">
        <f>(COUNTIFS(Datos!$S:$S,"V1",Datos!$C:$C,$AB$3,Datos!$T:$T,A8,Datos!$E:$E,"XND")+COUNTIFS(Datos!$S:$S,"V2",Datos!$C:$C,$AB$3,Datos!$T:$T,A8,Datos!$E:$E,"XND"))/$AB$4</f>
        <v>0</v>
      </c>
      <c r="AC8" s="78">
        <f>(COUNTIFS(Datos!$S:$S,"V1",Datos!$C:$C,$AC$3,Datos!$T:$T,A8,Datos!$E:$E,"XND")+COUNTIFS(Datos!$S:$S,"V2",Datos!$C:$C,$AC$3,Datos!$T:$T,A8,Datos!$E:$E,"XND"))/$AC$4</f>
        <v>0.33333333333333331</v>
      </c>
      <c r="AD8" s="78">
        <f>(COUNTIFS(Datos!$S:$S,"V1",Datos!$C:$C,$AD$3,Datos!$T:$T,A8,Datos!$E:$E,"XND")+COUNTIFS(Datos!$S:$S,"V2",Datos!$C:$C,$AD$3,Datos!$T:$T,A8,Datos!$E:$E,"XND"))/$AD$4</f>
        <v>0.4</v>
      </c>
      <c r="AE8" s="78">
        <f>(COUNTIFS(Datos!$S:$S,"V1",Datos!$C:$C,$AE$3,Datos!$T:$T,A8,Datos!$E:$E,"XND")+COUNTIFS(Datos!$S:$S,"V2",Datos!$C:$C,$AE$3,Datos!$T:$T,A8,Datos!$E:$E,"XND"))/$AE$4</f>
        <v>0.125</v>
      </c>
      <c r="AF8" s="78">
        <f>(COUNTIFS(Datos!$S:$S,"V1",Datos!$C:$C,$AF$3,Datos!$T:$T,A8,Datos!$E:$E,"XND")+COUNTIFS(Datos!$S:$S,"V2",Datos!$C:$C,$AF$3,Datos!$T:$T,A8,Datos!$E:$E,"XND"))/$AF$4</f>
        <v>0.5</v>
      </c>
      <c r="AG8" s="78">
        <f>(COUNTIFS(Datos!$S:$S,"V1",Datos!$C:$C,$AG$3,Datos!$T:$T,A8,Datos!$E:$E,"XND")+COUNTIFS(Datos!$S:$S,"V2",Datos!$C:$C,$AG$3,Datos!$T:$T,A8,Datos!$E:$E,"XND"))/$AG$4</f>
        <v>0.5</v>
      </c>
      <c r="AH8" s="78">
        <f>(COUNTIFS(Datos!$S:$S,"V1",Datos!$C:$C,$AH$3,Datos!$T:$T,A8,Datos!$E:$E,"XND")+COUNTIFS(Datos!$S:$S,"V2",Datos!$C:$C,$AH$3,Datos!$T:$T,A8,Datos!$E:$E,"XND"))/$AH$4</f>
        <v>0.375</v>
      </c>
      <c r="AI8" s="78"/>
      <c r="AJ8" s="78"/>
      <c r="AK8" s="78"/>
      <c r="AL8" s="78"/>
      <c r="AM8" s="78"/>
      <c r="AN8" s="78"/>
      <c r="AO8" s="78">
        <f>(COUNTIFS(Datos!$S:$S,"V1",Datos!$C:$C,$AO$3,Datos!$T:$T,A8,Datos!$E:$E,"XND")+COUNTIFS(Datos!$S:$S,"V2",Datos!$C:$C,$AO$3,Datos!$T:$T,A8,Datos!$E:$E,"XND"))/$AO$4</f>
        <v>0.625</v>
      </c>
      <c r="AP8" s="78"/>
      <c r="AQ8" s="78">
        <f>(COUNTIFS(Datos!$S:$S,"V1",Datos!$C:$C,$AQ$3,Datos!$T:$T,A8,Datos!$E:$E,"XND")+COUNTIFS(Datos!$S:$S,"V2",Datos!$C:$C,$AQ$3,Datos!$T:$T,A8,Datos!$E:$E,"XND"))/$AQ$4</f>
        <v>1</v>
      </c>
      <c r="AR8" s="78"/>
      <c r="AS8" s="78">
        <f>(COUNTIFS(Datos!$S:$S,"V1",Datos!$C:$C,$AS$3,Datos!$T:$T,A8,Datos!$E:$E,"XND")+COUNTIFS(Datos!$S:$S,"V2",Datos!$C:$C,$AS$3,Datos!$T:$T,A8,Datos!$E:$E,"XND"))/$AS$4</f>
        <v>0.7</v>
      </c>
      <c r="AT8" s="78">
        <f>(COUNTIFS(Datos!$S:$S,"V1",Datos!$C:$C,$AT$3,Datos!$T:$T,A8,Datos!$E:$E,"XND")+COUNTIFS(Datos!$S:$S,"V2",Datos!$C:$C,$AT$3,Datos!$T:$T,A8,Datos!$E:$E,"XND"))/$AT$4</f>
        <v>0.5</v>
      </c>
      <c r="AU8" s="78">
        <f>(COUNTIFS(Datos!$S:$S,"V1",Datos!$C:$C,$AU$3,Datos!$T:$T,A8,Datos!$E:$E,"XND")+COUNTIFS(Datos!$S:$S,"V2",Datos!$C:$C,$AU$3,Datos!$T:$T,A8,Datos!$E:$E,"XND"))/$AU$4</f>
        <v>0.55555555555555558</v>
      </c>
      <c r="AV8" s="78" t="e">
        <f>(COUNTIFS(Datos!$S:$S,"V1",Datos!$C:$C,$AV$3,Datos!$T:$T,A8,Datos!$E:$E,"XND")+COUNTIFS(Datos!$S:$S,"V2",Datos!$C:$C,$AV$3,Datos!$T:$T,A8,Datos!$E:$E,"XND"))/$AV$4</f>
        <v>#DIV/0!</v>
      </c>
      <c r="AW8" s="78">
        <f>(COUNTIFS(Datos!$S:$S,"V1",Datos!$C:$C,$AW$3,Datos!$T:$T,A8,Datos!$E:$E,"XND")+COUNTIFS(Datos!$S:$S,"V2",Datos!$C:$C,$AW$3,Datos!$T:$T,A8,Datos!$E:$E,"XND"))/$AW$4</f>
        <v>0.22222222222222221</v>
      </c>
      <c r="AX8" s="78">
        <f>(COUNTIFS(Datos!$S:$S,"V1",Datos!$C:$C,$AX$3,Datos!$T:$T,A8,Datos!$E:$E,"XND")+COUNTIFS(Datos!$S:$S,"V2",Datos!$C:$C,$AX$3,Datos!$T:$T,A8,Datos!$E:$E,"XND"))/$AX$4</f>
        <v>0.22222222222222221</v>
      </c>
      <c r="AY8" s="78">
        <f>(COUNTIFS(Datos!$S:$S,"V1",Datos!$C:$C,$AY$3,Datos!$T:$T,A8,Datos!$E:$E,"XND")+COUNTIFS(Datos!$S:$S,"V2",Datos!$C:$C,$AY$3,Datos!$T:$T,A8,Datos!$E:$E,"XND"))/$AY$4</f>
        <v>0.26666666666666666</v>
      </c>
      <c r="AZ8" s="78">
        <f>(COUNTIFS(Datos!$S:$S,"V1",Datos!$C:$C,$AZ$3,Datos!$T:$T,A8,Datos!$E:$E,"XND")+COUNTIFS(Datos!$S:$S,"V2",Datos!$C:$C,$AZ$3,Datos!$T:$T,A8,Datos!$E:$E,"XND"))/$AZ$4</f>
        <v>0</v>
      </c>
      <c r="BA8" s="78">
        <f>(COUNTIFS(Datos!$S:$S,"V1",Datos!$C:$C,$BA$3,Datos!$T:$T,A8,Datos!$E:$E,"XND")+COUNTIFS(Datos!$S:$S,"V2",Datos!$C:$C,$BA$3,Datos!$T:$T,A8,Datos!$E:$E,"XND"))/$BA$4</f>
        <v>0.21428571428571427</v>
      </c>
      <c r="BB8" s="78">
        <f>(COUNTIFS(Datos!$S:$S,"V1",Datos!$C:$C,$BB$3,Datos!$T:$T,A8,Datos!$E:$E,"XND")+COUNTIFS(Datos!$S:$S,"V2",Datos!$C:$C,$BB$3,Datos!$T:$T,A8,Datos!$E:$E,"XND"))/$BB$4</f>
        <v>0.26666666666666666</v>
      </c>
      <c r="BC8" s="78">
        <f>(COUNTIFS(Datos!$S:$S,"V1",Datos!$C:$C,$BC$3,Datos!$T:$T,A8,Datos!$E:$E,"XND")+COUNTIFS(Datos!$S:$S,"V2",Datos!$C:$C,$BC$3,Datos!$T:$T,A8,Datos!$E:$E,"XND"))/$BC$4</f>
        <v>0.33333333333333331</v>
      </c>
      <c r="BD8" s="77"/>
      <c r="BE8" s="77"/>
      <c r="BF8" s="77"/>
      <c r="BG8" s="77"/>
      <c r="BH8" s="78">
        <f>(COUNTIFS(Datos!$S:$S,"V1",Datos!$C:$C,$BH$3,Datos!$T:$T,A8,Datos!$E:$E,"XND")+COUNTIFS(Datos!$S:$S,"V2",Datos!$C:$C,$BH$3,Datos!$T:$T,A8,Datos!$E:$E,"XND"))/$BH$4</f>
        <v>0.6</v>
      </c>
      <c r="BI8" s="77"/>
      <c r="BJ8" s="77"/>
      <c r="BK8" s="77"/>
      <c r="BL8" s="78">
        <f>(COUNTIFS(Datos!$S:$S,"V1",Datos!$C:$C,$BL$3,Datos!$T:$T,A8,Datos!$E:$E,"XND")+COUNTIFS(Datos!$S:$S,"V2",Datos!$C:$C,$BL$3,Datos!$T:$T,A8,Datos!$E:$E,"XND"))/$BL$4</f>
        <v>0.5</v>
      </c>
      <c r="BM8" s="78">
        <f>(COUNTIFS(Datos!$S:$S,"V1",Datos!$C:$C,$BM$3,Datos!$T:$T,A8,Datos!$E:$E,"XND")+COUNTIFS(Datos!$S:$S,"V2",Datos!$C:$C,$BM$3,Datos!$T:$T,A8,Datos!$E:$E,"XND"))/$BM$4</f>
        <v>0.3</v>
      </c>
      <c r="BN8" s="78">
        <f>(COUNTIFS(Datos!$S:$S,"V1",Datos!$C:$C,$BN$3,Datos!$T:$T,A8,Datos!$E:$E,"XND")+COUNTIFS(Datos!$S:$S,"V2",Datos!$C:$C,$BN$3,Datos!$T:$T,A8,Datos!$E:$E,"XND"))/$BN$4</f>
        <v>0</v>
      </c>
      <c r="BO8" s="78">
        <f>(COUNTIFS(Datos!$S:$S,"V1",Datos!$C:$C,$BO$3,Datos!$T:$T,A8,Datos!$E:$E,"XND")+COUNTIFS(Datos!$S:$S,"V2",Datos!$C:$C,$BO$3,Datos!$T:$T,A8,Datos!$E:$E,"XND"))/$BO$4</f>
        <v>0.6</v>
      </c>
      <c r="BP8" s="78">
        <f>(COUNTIFS(Datos!$S:$S,"V1",Datos!$C:$C,$BP$3,Datos!$T:$T,A8,Datos!$E:$E,"XND")+COUNTIFS(Datos!$S:$S,"V2",Datos!$C:$C,$BP$3,Datos!$T:$T,A8,Datos!$E:$E,"XND"))/$BP$4</f>
        <v>0.5</v>
      </c>
      <c r="BQ8" s="78">
        <f>(COUNTIFS(Datos!$S:$S,"V1",Datos!$C:$C,BQ$3,Datos!$T:$T,$A8,Datos!$E:$E,"XND")+COUNTIFS(Datos!$S:$S,"V2",Datos!$C:$C,BQ$3,Datos!$T:$T,$A8,Datos!$E:$E,"XND"))/BQ$4</f>
        <v>0.5</v>
      </c>
      <c r="BR8" s="78">
        <f>(COUNTIFS(Datos!$S:$S,"V1",Datos!$C:$C,BR$3,Datos!$T:$T,$A8,Datos!$E:$E,"XND")+COUNTIFS(Datos!$S:$S,"V2",Datos!$C:$C,BR$3,Datos!$T:$T,$A8,Datos!$E:$E,"XND"))/BR$4</f>
        <v>0.5</v>
      </c>
      <c r="BS8" s="78">
        <f>(COUNTIFS(Datos!$S:$S,"V1",Datos!$C:$C,BS$3,Datos!$T:$T,$A8,Datos!$E:$E,"XND")+COUNTIFS(Datos!$S:$S,"V2",Datos!$C:$C,BS$3,Datos!$T:$T,$A8,Datos!$E:$E,"XND"))/BS$4</f>
        <v>0.5</v>
      </c>
      <c r="BT8" s="78">
        <f>(COUNTIFS(Datos!$S:$S,"V1",Datos!$C:$C,BT$3,Datos!$T:$T,$A8,Datos!$E:$E,"XND")+COUNTIFS(Datos!$S:$S,"V2",Datos!$C:$C,BT$3,Datos!$T:$T,$A8,Datos!$E:$E,"XND"))/BT$4</f>
        <v>0.4</v>
      </c>
      <c r="BU8" s="78">
        <f>(COUNTIFS(Datos!$S:$S,"V1",Datos!$C:$C,BU$3,Datos!$T:$T,$A8,Datos!$E:$E,"XND")+COUNTIFS(Datos!$S:$S,"V2",Datos!$C:$C,BU$3,Datos!$T:$T,$A8,Datos!$E:$E,"XND"))/BU$4</f>
        <v>0.3</v>
      </c>
      <c r="BV8" s="77"/>
      <c r="BW8" s="77"/>
      <c r="BX8" s="78">
        <f>(COUNTIFS(Datos!$S:$S,"V1",Datos!$D:$D,BX3,Datos!$T:$T,$A$8,Datos!$E:$E,"XND")+COUNTIFS(Datos!$S:$S,"V2",Datos!$D:$D,BX3,Datos!$T:$T,$A$8,Datos!$E:$E,"XND"))/BX4</f>
        <v>1</v>
      </c>
      <c r="BY8" s="78">
        <f>(COUNTIFS(Datos!$S:$S,"V1",Datos!$D:$D,BY3,Datos!$T:$T,$A$8,Datos!$E:$E,"XND")+COUNTIFS(Datos!$S:$S,"V2",Datos!$D:$D,BY3,Datos!$T:$T,$A$8,Datos!$E:$E,"XND"))/BY4</f>
        <v>0.5</v>
      </c>
      <c r="BZ8" s="78">
        <f>(COUNTIFS(Datos!$S:$S,"V1",Datos!$D:$D,BZ3,Datos!$T:$T,$A$8,Datos!$E:$E,"XND")+COUNTIFS(Datos!$S:$S,"V2",Datos!$D:$D,BZ3,Datos!$T:$T,$A$8,Datos!$E:$E,"XND"))/BZ4</f>
        <v>0.5</v>
      </c>
      <c r="CA8" s="78">
        <f>(COUNTIFS(Datos!$S:$S,"V1",Datos!$D:$D,CA3,Datos!$T:$T,$A$8,Datos!$E:$E,"XND")+COUNTIFS(Datos!$S:$S,"V2",Datos!$D:$D,CA3,Datos!$T:$T,$A$8,Datos!$E:$E,"XND"))/CA4</f>
        <v>0.5</v>
      </c>
      <c r="CB8" s="78"/>
      <c r="CC8" s="78">
        <f>(COUNTIFS(Datos!$S:$S,"V1",Datos!$D:$D,CC3,Datos!$T:$T,$A$8,Datos!$E:$E,"XND")+COUNTIFS(Datos!$S:$S,"V2",Datos!$D:$D,CC3,Datos!$T:$T,$A$8,Datos!$E:$E,"XND"))/CC4</f>
        <v>1</v>
      </c>
      <c r="CD8" s="78">
        <f>(COUNTIFS(Datos!$S:$S,"V1",Datos!$D:$D,CD3,Datos!$T:$T,$A$8,Datos!$E:$E,"XND")+COUNTIFS(Datos!$S:$S,"V2",Datos!$D:$D,CD3,Datos!$T:$T,$A$8,Datos!$E:$E,"XND"))/CD4</f>
        <v>1</v>
      </c>
      <c r="CE8" s="78">
        <f>(COUNTIFS(Datos!$S:$S,"V1",Datos!$D:$D,CE3,Datos!$T:$T,$A$8,Datos!$E:$E,"XND")+COUNTIFS(Datos!$S:$S,"V2",Datos!$D:$D,CE3,Datos!$T:$T,$A$8,Datos!$E:$E,"XND"))/CE4</f>
        <v>1.5</v>
      </c>
      <c r="CF8" s="78">
        <f>(COUNTIFS(Datos!$S:$S,"V1",Datos!$D:$D,CF3,Datos!$T:$T,$A$8,Datos!$E:$E,"XND")+COUNTIFS(Datos!$S:$S,"V2",Datos!$D:$D,CF3,Datos!$T:$T,$A$8,Datos!$E:$E,"XND"))/CF4</f>
        <v>0.5</v>
      </c>
      <c r="CG8" s="78">
        <f>(COUNTIFS(Datos!$S:$S,"V1",Datos!$D:$D,CG3,Datos!$T:$T,$A$8,Datos!$E:$E,"XND")+COUNTIFS(Datos!$S:$S,"V2",Datos!$D:$D,CG3,Datos!$T:$T,$A$8,Datos!$E:$E,"XND"))/CG4</f>
        <v>1</v>
      </c>
      <c r="CH8" s="78">
        <f>(COUNTIFS(Datos!$S:$S,"V1",Datos!$D:$D,CH3,Datos!$T:$T,$A$8,Datos!$E:$E,"XND")+COUNTIFS(Datos!$S:$S,"V2",Datos!$D:$D,CH3,Datos!$T:$T,$A$8,Datos!$E:$E,"XND"))/CH4</f>
        <v>0.5</v>
      </c>
      <c r="CI8" s="78">
        <f>(COUNTIFS(Datos!$S:$S,"V1",Datos!$D:$D,CI3,Datos!$T:$T,$A$8,Datos!$E:$E,"XND")+COUNTIFS(Datos!$S:$S,"V2",Datos!$D:$D,CI3,Datos!$T:$T,$A$8,Datos!$E:$E,"XND"))/CI4</f>
        <v>1.5</v>
      </c>
      <c r="CJ8" s="78">
        <f>(COUNTIFS(Datos!$S:$S,"V1",Datos!$D:$D,CJ3,Datos!$T:$T,$A$8,Datos!$E:$E,"XND")+COUNTIFS(Datos!$S:$S,"V2",Datos!$D:$D,CJ3,Datos!$T:$T,$A$8,Datos!$E:$E,"XND"))/CJ4</f>
        <v>0.5</v>
      </c>
      <c r="CK8" s="78">
        <f>(COUNTIFS(Datos!$S:$S,"V1",Datos!$D:$D,CK3,Datos!$T:$T,$A$8,Datos!$E:$E,"XND")+COUNTIFS(Datos!$S:$S,"V2",Datos!$D:$D,CK3,Datos!$T:$T,$A$8,Datos!$E:$E,"XND"))/CK4</f>
        <v>0</v>
      </c>
      <c r="CL8" s="78">
        <f>(COUNTIFS(Datos!$S:$S,"V1",Datos!$D:$D,CL3,Datos!$T:$T,$A$8,Datos!$E:$E,"XND")+COUNTIFS(Datos!$S:$S,"V2",Datos!$D:$D,CL3,Datos!$T:$T,$A$8,Datos!$E:$E,"XND"))/CL4</f>
        <v>1</v>
      </c>
      <c r="CM8" s="78">
        <f>(COUNTIFS(Datos!$S:$S,"V1",Datos!$D:$D,CM3,Datos!$T:$T,$A$8,Datos!$E:$E,"XND")+COUNTIFS(Datos!$S:$S,"V2",Datos!$D:$D,CM3,Datos!$T:$T,$A$8,Datos!$E:$E,"XND"))/CM4</f>
        <v>0.66666666666666663</v>
      </c>
      <c r="CN8" s="78">
        <f>(COUNTIFS(Datos!$S:$S,"V1",Datos!$D:$D,CN3,Datos!$T:$T,$A$8,Datos!$E:$E,"XND")+COUNTIFS(Datos!$S:$S,"V2",Datos!$D:$D,CN3,Datos!$T:$T,$A$8,Datos!$E:$E,"XND"))/CN4</f>
        <v>0.33333333333333331</v>
      </c>
      <c r="CO8" s="78">
        <f>(COUNTIFS(Datos!$S:$S,"V1",Datos!$D:$D,CO3,Datos!$T:$T,$A$8,Datos!$E:$E,"XND")+COUNTIFS(Datos!$S:$S,"V2",Datos!$D:$D,CO3,Datos!$T:$T,$A$8,Datos!$E:$E,"XND"))/CO4</f>
        <v>1</v>
      </c>
      <c r="CP8" s="78">
        <f>(COUNTIFS(Datos!$S:$S,"V1",Datos!$D:$D,CP3,Datos!$T:$T,$A$8,Datos!$E:$E,"XND")+COUNTIFS(Datos!$S:$S,"V2",Datos!$D:$D,CP3,Datos!$T:$T,$A$8,Datos!$E:$E,"XND"))/CP4</f>
        <v>0.33333333333333331</v>
      </c>
      <c r="CQ8" s="78">
        <f>(COUNTIFS(Datos!$S:$S,"V1",Datos!$D:$D,CQ3,Datos!$T:$T,$A$8,Datos!$E:$E,"XND")+COUNTIFS(Datos!$S:$S,"V2",Datos!$D:$D,CQ3,Datos!$T:$T,$A$8,Datos!$E:$E,"XND"))/CQ4</f>
        <v>0.33333333333333331</v>
      </c>
      <c r="CR8" s="78">
        <f>(COUNTIFS(Datos!$S:$S,"V1",Datos!$D:$D,CR3,Datos!$T:$T,$A$8,Datos!$E:$E,"XND")+COUNTIFS(Datos!$S:$S,"V2",Datos!$D:$D,CR3,Datos!$T:$T,$A$8,Datos!$E:$E,"XND"))/CR4</f>
        <v>0.66666666666666663</v>
      </c>
      <c r="CS8" s="78">
        <f>(COUNTIFS(Datos!$S:$S,"V1",Datos!$D:$D,CS3,Datos!$T:$T,$A$8,Datos!$E:$E,"XND")+COUNTIFS(Datos!$S:$S,"V2",Datos!$D:$D,CS3,Datos!$T:$T,$A$8,Datos!$E:$E,"XND"))/CS4</f>
        <v>0.66666666666666663</v>
      </c>
      <c r="CT8" s="78">
        <f>(COUNTIFS(Datos!$S:$S,"V1",Datos!$D:$D,CT3,Datos!$T:$T,$A$8,Datos!$E:$E,"XND")+COUNTIFS(Datos!$S:$S,"V2",Datos!$D:$D,CT3,Datos!$T:$T,$A$8,Datos!$E:$E,"XND"))/CT4</f>
        <v>0.33333333333333331</v>
      </c>
      <c r="CU8" s="78"/>
      <c r="CV8" s="78"/>
      <c r="CW8" s="78" t="e">
        <f>(COUNTIFS(Datos!$S:$S,"V1",Datos!$D:$D,CW3,Datos!$T:$T,$A$8,Datos!$E:$E,"XND")+COUNTIFS(Datos!$S:$S,"V2",Datos!$D:$D,CW3,Datos!$T:$T,$A$8,Datos!$E:$E,"XND"))/CW4</f>
        <v>#DIV/0!</v>
      </c>
      <c r="CX8" s="78" t="e">
        <f>(COUNTIFS(Datos!$S:$S,"V1",Datos!$D:$D,CX3,Datos!$T:$T,$A$8,Datos!$E:$E,"XND")+COUNTIFS(Datos!$S:$S,"V2",Datos!$D:$D,CX3,Datos!$T:$T,$A$8,Datos!$E:$E,"XND"))/CX4</f>
        <v>#DIV/0!</v>
      </c>
      <c r="CY8" s="78">
        <f>(COUNTIFS(Datos!$S:$S,"V1",Datos!$D:$D,CY3,Datos!$T:$T,$A$8,Datos!$E:$E,"XND")+COUNTIFS(Datos!$S:$S,"V2",Datos!$D:$D,CY3,Datos!$T:$T,$A$8,Datos!$E:$E,"XND"))/CY4</f>
        <v>0.33333333333333331</v>
      </c>
      <c r="CZ8" s="78">
        <f>(COUNTIFS(Datos!$S:$S,"V1",Datos!$D:$D,CZ3,Datos!$T:$T,$A$8,Datos!$E:$E,"XND")+COUNTIFS(Datos!$S:$S,"V2",Datos!$D:$D,CZ3,Datos!$T:$T,$A$8,Datos!$E:$E,"XND"))/CZ4</f>
        <v>0.33333333333333331</v>
      </c>
      <c r="DA8" s="78">
        <f>(COUNTIFS(Datos!$S:$S,"V1",Datos!$D:$D,DA3,Datos!$T:$T,$A$8,Datos!$E:$E,"XND")+COUNTIFS(Datos!$S:$S,"V2",Datos!$D:$D,DA3,Datos!$T:$T,$A$8,Datos!$E:$E,"XND"))/DA4</f>
        <v>0</v>
      </c>
      <c r="DB8" s="78">
        <f>(COUNTIFS(Datos!$S:$S,"V1",Datos!$D:$D,DB3,Datos!$T:$T,$A$8,Datos!$E:$E,"XND")+COUNTIFS(Datos!$S:$S,"V2",Datos!$D:$D,DB3,Datos!$T:$T,$A$8,Datos!$E:$E,"XND"))/DB4</f>
        <v>0.66666666666666663</v>
      </c>
      <c r="DC8" s="78">
        <f>(COUNTIFS(Datos!$S:$S,"V1",Datos!$D:$D,DC3,Datos!$T:$T,$A$8,Datos!$E:$E,"XND")+COUNTIFS(Datos!$S:$S,"V2",Datos!$D:$D,DC3,Datos!$T:$T,$A$8,Datos!$E:$E,"XND"))/DC4</f>
        <v>0</v>
      </c>
      <c r="DD8" s="78">
        <f>(COUNTIFS(Datos!$S:$S,"V1",Datos!$D:$D,DD3,Datos!$T:$T,$A$8,Datos!$E:$E,"XND")+COUNTIFS(Datos!$S:$S,"V2",Datos!$D:$D,DD3,Datos!$T:$T,$A$8,Datos!$E:$E,"XND"))/DD4</f>
        <v>0</v>
      </c>
      <c r="DE8" s="78"/>
      <c r="DF8" s="78"/>
      <c r="DG8" s="78">
        <f>(COUNTIFS(Datos!$S:$S,"V1",Datos!$D:$D,DG3,Datos!$T:$T,$A$8,Datos!$E:$E,"XND")+COUNTIFS(Datos!$S:$S,"V2",Datos!$D:$D,DG3,Datos!$T:$T,$A$8,Datos!$E:$E,"XND"))/DG4</f>
        <v>0</v>
      </c>
      <c r="DH8" s="78">
        <f>(COUNTIFS(Datos!$S:$S,"V1",Datos!$D:$D,DH3,Datos!$T:$T,$A$8,Datos!$E:$E,"XND")+COUNTIFS(Datos!$S:$S,"V2",Datos!$D:$D,DH3,Datos!$T:$T,$A$8,Datos!$E:$E,"XND"))/DH4</f>
        <v>0.33333333333333331</v>
      </c>
      <c r="DI8" s="78">
        <f>(COUNTIFS(Datos!$S:$S,"V1",Datos!$D:$D,DI3,Datos!$T:$T,$A$8,Datos!$E:$E,"XND")+COUNTIFS(Datos!$S:$S,"V2",Datos!$D:$D,DI3,Datos!$T:$T,$A$8,Datos!$E:$E,"XND"))/DI4</f>
        <v>0</v>
      </c>
      <c r="DJ8" s="78">
        <f>(COUNTIFS(Datos!$S:$S,"V1",Datos!$D:$D,DJ3,Datos!$T:$T,$A$8,Datos!$E:$E,"XND")+COUNTIFS(Datos!$S:$S,"V2",Datos!$D:$D,DJ3,Datos!$T:$T,$A$8,Datos!$E:$E,"XND"))/DJ4</f>
        <v>0</v>
      </c>
      <c r="DK8" s="78">
        <f>(COUNTIFS(Datos!$S:$S,"V1",Datos!$D:$D,DK3,Datos!$T:$T,$A$8,Datos!$E:$E,"XND")+COUNTIFS(Datos!$S:$S,"V2",Datos!$D:$D,DK3,Datos!$T:$T,$A$8,Datos!$E:$E,"XND"))/DK4</f>
        <v>1</v>
      </c>
      <c r="DL8" s="78">
        <f>(COUNTIFS(Datos!$S:$S,"V1",Datos!$D:$D,DL3,Datos!$T:$T,$A$8,Datos!$E:$E,"XND")+COUNTIFS(Datos!$S:$S,"V2",Datos!$D:$D,DL3,Datos!$T:$T,$A$8,Datos!$E:$E,"XND"))/DL4</f>
        <v>0</v>
      </c>
      <c r="DM8" s="78"/>
      <c r="DN8" s="78"/>
      <c r="DO8" s="78"/>
      <c r="DP8" s="78"/>
      <c r="DQ8" s="78">
        <f>(COUNTIFS(Datos!$S:$S,"V1",Datos!$D:$D,DQ3,Datos!$T:$T,$A$8,Datos!$E:$E,"XND")+COUNTIFS(Datos!$S:$S,"V2",Datos!$D:$D,DQ3,Datos!$T:$T,$A$8,Datos!$E:$E,"XND"))/DQ4</f>
        <v>0</v>
      </c>
      <c r="DR8" s="78">
        <f>(COUNTIFS(Datos!$S:$S,"V1",Datos!$D:$D,DR3,Datos!$T:$T,$A$8,Datos!$E:$E,"XND")+COUNTIFS(Datos!$S:$S,"V2",Datos!$D:$D,DR3,Datos!$T:$T,$A$8,Datos!$E:$E,"XND"))/DR4</f>
        <v>0.66666666666666663</v>
      </c>
      <c r="DS8" s="78">
        <f>(COUNTIFS(Datos!$S:$S,"V1",Datos!$D:$D,DS3,Datos!$T:$T,$A$8,Datos!$E:$E,"XND")+COUNTIFS(Datos!$S:$S,"V2",Datos!$D:$D,DS3,Datos!$T:$T,$A$8,Datos!$E:$E,"XND"))/DS4</f>
        <v>0</v>
      </c>
      <c r="DT8" s="78">
        <f>(COUNTIFS(Datos!$S:$S,"V1",Datos!$D:$D,DT3,Datos!$T:$T,$A$8,Datos!$E:$E,"XND")+COUNTIFS(Datos!$S:$S,"V2",Datos!$D:$D,DT3,Datos!$T:$T,$A$8,Datos!$E:$E,"XND"))/DT4</f>
        <v>0</v>
      </c>
      <c r="DU8" s="78">
        <f>(COUNTIFS(Datos!$S:$S,"V1",Datos!$D:$D,DU3,Datos!$T:$T,$A$8,Datos!$E:$E,"XND")+COUNTIFS(Datos!$S:$S,"V2",Datos!$D:$D,DU3,Datos!$T:$T,$A$8,Datos!$E:$E,"XND"))/DU4</f>
        <v>0.33333333333333331</v>
      </c>
      <c r="DV8" s="78">
        <f>(COUNTIFS(Datos!$S:$S,"V1",Datos!$D:$D,DV3,Datos!$T:$T,$A$8,Datos!$E:$E,"XND")+COUNTIFS(Datos!$S:$S,"V2",Datos!$D:$D,DV3,Datos!$T:$T,$A$8,Datos!$E:$E,"XND"))/DV4</f>
        <v>0</v>
      </c>
      <c r="DW8" s="78">
        <f>(COUNTIFS(Datos!$S:$S,"V1",Datos!$D:$D,DW3,Datos!$T:$T,$A$8,Datos!$E:$E,"XND")+COUNTIFS(Datos!$S:$S,"V2",Datos!$D:$D,DW3,Datos!$T:$T,$A$8,Datos!$E:$E,"XND"))/DW4</f>
        <v>0</v>
      </c>
      <c r="DX8" s="78">
        <f>(COUNTIFS(Datos!$S:$S,"V1",Datos!$D:$D,DX3,Datos!$T:$T,$A$8,Datos!$E:$E,"XND")+COUNTIFS(Datos!$S:$S,"V2",Datos!$D:$D,DX3,Datos!$T:$T,$A$8,Datos!$E:$E,"XND"))/DX4</f>
        <v>0</v>
      </c>
      <c r="DY8" s="78">
        <f>(COUNTIFS(Datos!$S:$S,"V1",Datos!$D:$D,DY3,Datos!$T:$T,$A$8,Datos!$E:$E,"XND")+COUNTIFS(Datos!$S:$S,"V2",Datos!$D:$D,DY3,Datos!$T:$T,$A$8,Datos!$E:$E,"XND"))/DY4</f>
        <v>0.33333333333333331</v>
      </c>
      <c r="DZ8" s="78">
        <f>(COUNTIFS(Datos!$S:$S,"V1",Datos!$D:$D,DZ3,Datos!$T:$T,$A$8,Datos!$E:$E,"XND")+COUNTIFS(Datos!$S:$S,"V2",Datos!$D:$D,DZ3,Datos!$T:$T,$A$8,Datos!$E:$E,"XND"))/DZ4</f>
        <v>1</v>
      </c>
      <c r="EA8" s="78">
        <f>(COUNTIFS(Datos!$S:$S,"V1",Datos!$D:$D,EA3,Datos!$T:$T,$A$8,Datos!$E:$E,"XND")+COUNTIFS(Datos!$S:$S,"V2",Datos!$D:$D,EA3,Datos!$T:$T,$A$8,Datos!$E:$E,"XND"))/EA4</f>
        <v>0.33333333333333331</v>
      </c>
      <c r="EB8" s="78">
        <f>(COUNTIFS(Datos!$S:$S,"V1",Datos!$D:$D,EB3,Datos!$T:$T,$A$8,Datos!$E:$E,"XND")+COUNTIFS(Datos!$S:$S,"V2",Datos!$D:$D,EB3,Datos!$T:$T,$A$8,Datos!$E:$E,"XND"))/EB4</f>
        <v>0.33333333333333331</v>
      </c>
      <c r="EC8" s="78">
        <f>(COUNTIFS(Datos!$S:$S,"V1",Datos!$D:$D,EC3,Datos!$T:$T,$A$8,Datos!$E:$E,"XND")+COUNTIFS(Datos!$S:$S,"V2",Datos!$D:$D,EC3,Datos!$T:$T,$A$8,Datos!$E:$E,"XND"))/EC4</f>
        <v>0</v>
      </c>
      <c r="ED8" s="78">
        <f>(COUNTIFS(Datos!$S:$S,"V1",Datos!$D:$D,ED3,Datos!$T:$T,$A$8,Datos!$E:$E,"XND")+COUNTIFS(Datos!$S:$S,"V2",Datos!$D:$D,ED3,Datos!$T:$T,$A$8,Datos!$E:$E,"XND"))/ED4</f>
        <v>0.66666666666666663</v>
      </c>
      <c r="EE8" s="78"/>
      <c r="EF8" s="78">
        <f>(COUNTIFS(Datos!$S:$S,"V1",Datos!$D:$D,EF3,Datos!$T:$T,$A$8,Datos!$E:$E,"XND")+COUNTIFS(Datos!$S:$S,"V2",Datos!$D:$D,EF3,Datos!$T:$T,$A$8,Datos!$E:$E,"XND"))/EF4</f>
        <v>0.5</v>
      </c>
      <c r="EG8" s="78">
        <f>(COUNTIFS(Datos!$S:$S,"V1",Datos!$D:$D,EG3,Datos!$T:$T,$A$8,Datos!$E:$E,"XND")+COUNTIFS(Datos!$S:$S,"V2",Datos!$D:$D,EG3,Datos!$T:$T,$A$8,Datos!$E:$E,"XND"))/EG4</f>
        <v>1</v>
      </c>
      <c r="EH8" s="78">
        <f>(COUNTIFS(Datos!$S:$S,"V1",Datos!$D:$D,EH3,Datos!$T:$T,$A$8,Datos!$E:$E,"XND")+COUNTIFS(Datos!$S:$S,"V2",Datos!$D:$D,EH3,Datos!$T:$T,$A$8,Datos!$E:$E,"XND"))/EH4</f>
        <v>0</v>
      </c>
      <c r="EI8" s="78">
        <f>(COUNTIFS(Datos!$S:$S,"V1",Datos!$D:$D,EI3,Datos!$T:$T,$A$8,Datos!$E:$E,"XND")+COUNTIFS(Datos!$S:$S,"V2",Datos!$D:$D,EI3,Datos!$T:$T,$A$8,Datos!$E:$E,"XND"))/EI4</f>
        <v>1</v>
      </c>
      <c r="EJ8" s="78">
        <f>(COUNTIFS(Datos!$S:$S,"V1",Datos!$D:$D,EJ3,Datos!$T:$T,$A$8,Datos!$E:$E,"XND")+COUNTIFS(Datos!$S:$S,"V2",Datos!$D:$D,EJ3,Datos!$T:$T,$A$8,Datos!$E:$E,"XND"))/EJ4</f>
        <v>0.5</v>
      </c>
      <c r="EK8" s="78">
        <f>(COUNTIFS(Datos!$S:$S,"V1",Datos!$D:$D,EK3,Datos!$T:$T,$A$8,Datos!$E:$E,"XND")+COUNTIFS(Datos!$S:$S,"V2",Datos!$D:$D,EK3,Datos!$T:$T,$A$8,Datos!$E:$E,"XND"))/EK4</f>
        <v>0.5</v>
      </c>
      <c r="EL8" s="78">
        <f>(COUNTIFS(Datos!$S:$S,"V1",Datos!$D:$D,EL3,Datos!$T:$T,$A$8,Datos!$E:$E,"XND")+COUNTIFS(Datos!$S:$S,"V2",Datos!$D:$D,EL3,Datos!$T:$T,$A$8,Datos!$E:$E,"XND"))/EL4</f>
        <v>0</v>
      </c>
      <c r="EM8" s="78">
        <f>(COUNTIFS(Datos!$S:$S,"V1",Datos!$D:$D,EM3,Datos!$T:$T,$A$8,Datos!$E:$E,"XND")+COUNTIFS(Datos!$S:$S,"V2",Datos!$D:$D,EM3,Datos!$T:$T,$A$8,Datos!$E:$E,"XND"))/EM4</f>
        <v>0.5</v>
      </c>
      <c r="EN8" s="78">
        <f>(COUNTIFS(Datos!$S:$S,"V1",Datos!$D:$D,EN3,Datos!$T:$T,$A$8,Datos!$E:$E,"XND")+COUNTIFS(Datos!$S:$S,"V2",Datos!$D:$D,EN3,Datos!$T:$T,$A$8,Datos!$E:$E,"XND"))/EN4</f>
        <v>1</v>
      </c>
      <c r="EO8" s="78">
        <f>(COUNTIFS(Datos!$S:$S,"V1",Datos!$D:$D,EO3,Datos!$T:$T,$A$8,Datos!$E:$E,"XND")+COUNTIFS(Datos!$S:$S,"V2",Datos!$D:$D,EO3,Datos!$T:$T,$A$8,Datos!$E:$E,"XND"))/EO4</f>
        <v>0.5</v>
      </c>
      <c r="EP8" s="78">
        <f>(COUNTIFS(Datos!$S:$S,"V1",Datos!$D:$D,EP3,Datos!$T:$T,$A$8,Datos!$E:$E,"XND")+COUNTIFS(Datos!$S:$S,"V2",Datos!$D:$D,EP3,Datos!$T:$T,$A$8,Datos!$E:$E,"XND"))/EP4</f>
        <v>0</v>
      </c>
      <c r="EQ8" s="78">
        <f>(COUNTIFS(Datos!$S:$S,"V1",Datos!$D:$D,EQ3,Datos!$T:$T,$A$8,Datos!$E:$E,"XND")+COUNTIFS(Datos!$S:$S,"V2",Datos!$D:$D,EQ3,Datos!$T:$T,$A$8,Datos!$E:$E,"XND"))/EQ4</f>
        <v>0.5</v>
      </c>
      <c r="ER8" s="78">
        <f>(COUNTIFS(Datos!$S:$S,"V1",Datos!$D:$D,ER3,Datos!$T:$T,$A$8,Datos!$E:$E,"XND")+COUNTIFS(Datos!$S:$S,"V2",Datos!$D:$D,ER3,Datos!$T:$T,$A$8,Datos!$E:$E,"XND"))/ER4</f>
        <v>0.5</v>
      </c>
      <c r="ES8" s="78">
        <f>(COUNTIFS(Datos!$S:$S,"V1",Datos!$D:$D,ES3,Datos!$T:$T,$A$8,Datos!$E:$E,"XND")+COUNTIFS(Datos!$S:$S,"V2",Datos!$D:$D,ES3,Datos!$T:$T,$A$8,Datos!$E:$E,"XND"))/ES4</f>
        <v>0</v>
      </c>
      <c r="ET8" s="78">
        <f>(COUNTIFS(Datos!$S:$S,"V1",Datos!$D:$D,ET3,Datos!$T:$T,$A$8,Datos!$E:$E,"XND")+COUNTIFS(Datos!$S:$S,"V2",Datos!$D:$D,ET3,Datos!$T:$T,$A$8,Datos!$E:$E,"XND"))/ET4</f>
        <v>0.5</v>
      </c>
      <c r="EU8" s="78">
        <f>(COUNTIFS(Datos!$S:$S,"V1",Datos!$D:$D,EU3,Datos!$T:$T,$A$8,Datos!$E:$E,"XND")+COUNTIFS(Datos!$S:$S,"V2",Datos!$D:$D,EU3,Datos!$T:$T,$A$8,Datos!$E:$E,"XND"))/EU4</f>
        <v>0</v>
      </c>
      <c r="EV8" s="78">
        <f>(COUNTIFS(Datos!$S:$S,"V1",Datos!$D:$D,EV3,Datos!$T:$T,$A$8,Datos!$E:$E,"XND")+COUNTIFS(Datos!$S:$S,"V2",Datos!$D:$D,EV3,Datos!$T:$T,$A$8,Datos!$E:$E,"XND"))/EV4</f>
        <v>0</v>
      </c>
      <c r="EW8" s="78">
        <f>(COUNTIFS(Datos!$S:$S,"V1",Datos!$D:$D,EW3,Datos!$T:$T,$A$8,Datos!$E:$E,"XND")+COUNTIFS(Datos!$S:$S,"V2",Datos!$D:$D,EW3,Datos!$T:$T,$A$8,Datos!$E:$E,"XND"))/EW4</f>
        <v>0</v>
      </c>
      <c r="EX8" s="78">
        <f>(COUNTIFS(Datos!$S:$S,"V1",Datos!$D:$D,EX3,Datos!$T:$T,$A$8,Datos!$E:$E,"XND")+COUNTIFS(Datos!$S:$S,"V2",Datos!$D:$D,EX3,Datos!$T:$T,$A$8,Datos!$E:$E,"XND"))/EX4</f>
        <v>0</v>
      </c>
      <c r="EY8" s="78">
        <f>(COUNTIFS(Datos!$S:$S,"V1",Datos!$D:$D,EY3,Datos!$T:$T,$A$8,Datos!$E:$E,"XND")+COUNTIFS(Datos!$S:$S,"V2",Datos!$D:$D,EY3,Datos!$T:$T,$A$8,Datos!$E:$E,"XND"))/EY4</f>
        <v>0</v>
      </c>
      <c r="EZ8" s="78">
        <f>(COUNTIFS(Datos!$S:$S,"V1",Datos!$D:$D,EZ3,Datos!$T:$T,$A$8,Datos!$E:$E,"XND")+COUNTIFS(Datos!$S:$S,"V2",Datos!$D:$D,EZ3,Datos!$T:$T,$A$8,Datos!$E:$E,"XND"))/EZ4</f>
        <v>0.5</v>
      </c>
      <c r="FA8" s="78">
        <f>(COUNTIFS(Datos!$S:$S,"V1",Datos!$D:$D,FA3,Datos!$T:$T,$A$8,Datos!$E:$E,"XND")+COUNTIFS(Datos!$S:$S,"V2",Datos!$D:$D,FA3,Datos!$T:$T,$A$8,Datos!$E:$E,"XND"))/FA4</f>
        <v>0</v>
      </c>
      <c r="FB8" s="78">
        <f>(COUNTIFS(Datos!$S:$S,"V1",Datos!$D:$D,FB3,Datos!$T:$T,$A$8,Datos!$E:$E,"XND")+COUNTIFS(Datos!$S:$S,"V2",Datos!$D:$D,FB3,Datos!$T:$T,$A$8,Datos!$E:$E,"XND"))/FB4</f>
        <v>1</v>
      </c>
      <c r="FC8" s="78">
        <f>(COUNTIFS(Datos!$S:$S,"V1",Datos!$D:$D,FC3,Datos!$T:$T,$A$8,Datos!$E:$E,"XND")+COUNTIFS(Datos!$S:$S,"V2",Datos!$D:$D,FC3,Datos!$T:$T,$A$8,Datos!$E:$E,"XND"))/FC4</f>
        <v>0.5</v>
      </c>
      <c r="FD8" s="78">
        <f>(COUNTIFS(Datos!$S:$S,"V1",Datos!$D:$D,FD3,Datos!$T:$T,$A$8,Datos!$E:$E,"XND")+COUNTIFS(Datos!$S:$S,"V2",Datos!$D:$D,FD3,Datos!$T:$T,$A$8,Datos!$E:$E,"XND"))/FD4</f>
        <v>1</v>
      </c>
      <c r="FE8" s="78">
        <f>(COUNTIFS(Datos!$S:$S,"V1",Datos!$D:$D,FE3,Datos!$T:$T,$A$8,Datos!$E:$E,"XND")+COUNTIFS(Datos!$S:$S,"V2",Datos!$D:$D,FE3,Datos!$T:$T,$A$8,Datos!$E:$E,"XND"))/FE4</f>
        <v>1</v>
      </c>
      <c r="FF8" s="78">
        <f>(COUNTIFS(Datos!$S:$S,"V1",Datos!$D:$D,FF3,Datos!$T:$T,$A$8,Datos!$E:$E,"XND")+COUNTIFS(Datos!$S:$S,"V2",Datos!$D:$D,FF3,Datos!$T:$T,$A$8,Datos!$E:$E,"XND"))/FF4</f>
        <v>1</v>
      </c>
      <c r="FG8" s="78">
        <f>(COUNTIFS(Datos!$S:$S,"V1",Datos!$D:$D,FG3,Datos!$T:$T,$A$8,Datos!$E:$E,"XND")+COUNTIFS(Datos!$S:$S,"V2",Datos!$D:$D,FG3,Datos!$T:$T,$A$8,Datos!$E:$E,"XND"))/FG4</f>
        <v>0.5</v>
      </c>
      <c r="FH8" s="78">
        <f>(COUNTIFS(Datos!$S:$S,"V1",Datos!$D:$D,FH3,Datos!$T:$T,$A$8,Datos!$E:$E,"XND")+COUNTIFS(Datos!$S:$S,"V2",Datos!$D:$D,FH3,Datos!$T:$T,$A$8,Datos!$E:$E,"XND"))/FH4</f>
        <v>0</v>
      </c>
      <c r="FI8" s="78">
        <f>(COUNTIFS(Datos!$S:$S,"V1",Datos!$D:$D,FI3,Datos!$T:$T,$A$8,Datos!$E:$E,"XND")+COUNTIFS(Datos!$S:$S,"V2",Datos!$D:$D,FI3,Datos!$T:$T,$A$8,Datos!$E:$E,"XND"))/FI4</f>
        <v>0</v>
      </c>
      <c r="FJ8" s="78">
        <f>(COUNTIFS(Datos!$S:$S,"V1",Datos!$D:$D,FJ3,Datos!$T:$T,$A$8,Datos!$E:$E,"XND")+COUNTIFS(Datos!$S:$S,"V2",Datos!$D:$D,FJ3,Datos!$T:$T,$A$8,Datos!$E:$E,"XND"))/FJ4</f>
        <v>0.5</v>
      </c>
      <c r="FK8" s="78">
        <f>(COUNTIFS(Datos!$S:$S,"V1",Datos!$D:$D,FK3,Datos!$T:$T,$A$8,Datos!$E:$E,"XND")+COUNTIFS(Datos!$S:$S,"V2",Datos!$D:$D,FK3,Datos!$T:$T,$A$8,Datos!$E:$E,"XND"))/FK4</f>
        <v>0.5</v>
      </c>
      <c r="FL8" s="78">
        <f>(COUNTIFS(Datos!$S:$S,"V1",Datos!$D:$D,FL3,Datos!$T:$T,$A$8,Datos!$E:$E,"XND")+COUNTIFS(Datos!$S:$S,"V2",Datos!$D:$D,FL3,Datos!$T:$T,$A$8,Datos!$E:$E,"XND"))/FL4</f>
        <v>0</v>
      </c>
      <c r="FM8" s="78">
        <f>(COUNTIFS(Datos!$S:$S,"V1",Datos!$D:$D,FM3,Datos!$T:$T,$A$8,Datos!$E:$E,"XND")+COUNTIFS(Datos!$S:$S,"V2",Datos!$D:$D,FM3,Datos!$T:$T,$A$8,Datos!$E:$E,"XND"))/FM4</f>
        <v>1</v>
      </c>
      <c r="FN8" s="78">
        <f>(COUNTIFS(Datos!$S:$S,"V1",Datos!$D:$D,FN3,Datos!$T:$T,$A$8,Datos!$E:$E,"XND")+COUNTIFS(Datos!$S:$S,"V2",Datos!$D:$D,FN3,Datos!$T:$T,$A$8,Datos!$E:$E,"XND"))/FN4</f>
        <v>0.5</v>
      </c>
      <c r="FO8" s="78">
        <f>(COUNTIFS(Datos!$S:$S,"V1",Datos!$D:$D,FO3,Datos!$T:$T,$A$8,Datos!$E:$E,"XND")+COUNTIFS(Datos!$S:$S,"V2",Datos!$D:$D,FO3,Datos!$T:$T,$A$8,Datos!$E:$E,"XND"))/FO4</f>
        <v>0</v>
      </c>
      <c r="FP8" s="78">
        <f>(COUNTIFS(Datos!$S:$S,"V1",Datos!$D:$D,FP3,Datos!$T:$T,$A$8,Datos!$E:$E,"XND")+COUNTIFS(Datos!$S:$S,"V2",Datos!$D:$D,FP3,Datos!$T:$T,$A$8,Datos!$E:$E,"XND"))/FP4</f>
        <v>0.5</v>
      </c>
      <c r="FQ8" s="78">
        <f>(COUNTIFS(Datos!$S:$S,"V1",Datos!$D:$D,FQ3,Datos!$T:$T,$A$8,Datos!$E:$E,"XND")+COUNTIFS(Datos!$S:$S,"V2",Datos!$D:$D,FQ3,Datos!$T:$T,$A$8,Datos!$E:$E,"XND"))/FQ4</f>
        <v>0.5</v>
      </c>
      <c r="FR8" s="78">
        <f>(COUNTIFS(Datos!$S:$S,"V1",Datos!$D:$D,FR3,Datos!$T:$T,$A$8,Datos!$E:$E,"XND")+COUNTIFS(Datos!$S:$S,"V2",Datos!$D:$D,FR3,Datos!$T:$T,$A$8,Datos!$E:$E,"XND"))/FR4</f>
        <v>0</v>
      </c>
      <c r="FS8" s="78">
        <f>(COUNTIFS(Datos!$S:$S,"V1",Datos!$D:$D,FS3,Datos!$T:$T,$A$8,Datos!$E:$E,"XND")+COUNTIFS(Datos!$S:$S,"V2",Datos!$D:$D,FS3,Datos!$T:$T,$A$8,Datos!$E:$E,"XND"))/FS4</f>
        <v>1.5</v>
      </c>
      <c r="FT8" s="78"/>
      <c r="FU8" s="78"/>
      <c r="FV8" s="78"/>
      <c r="FW8" s="78">
        <f>(COUNTIFS(Datos!$S:$S,"V1",Datos!$D:$D,FW3,Datos!$T:$T,$A$8,Datos!$E:$E,"XND")+COUNTIFS(Datos!$S:$S,"V2",Datos!$D:$D,FW3,Datos!$T:$T,$A$8,Datos!$E:$E,"XND"))/FW4</f>
        <v>0.5</v>
      </c>
      <c r="FX8" s="78">
        <f>(COUNTIFS(Datos!$S:$S,"V1",Datos!$D:$D,FX3,Datos!$T:$T,$A$8,Datos!$E:$E,"XND")+COUNTIFS(Datos!$S:$S,"V2",Datos!$D:$D,FX3,Datos!$T:$T,$A$8,Datos!$E:$E,"XND"))/FX4</f>
        <v>0.5</v>
      </c>
      <c r="FY8" s="78">
        <f>(COUNTIFS(Datos!$S:$S,"V1",Datos!$D:$D,FY3,Datos!$T:$T,$A$8,Datos!$E:$E,"XND")+COUNTIFS(Datos!$S:$S,"V2",Datos!$D:$D,FY3,Datos!$T:$T,$A$8,Datos!$E:$E,"XND"))/FY4</f>
        <v>0</v>
      </c>
      <c r="FZ8" s="78">
        <f>(COUNTIFS(Datos!$S:$S,"V1",Datos!$D:$D,FZ3,Datos!$T:$T,$A$8,Datos!$E:$E,"XND")+COUNTIFS(Datos!$S:$S,"V2",Datos!$D:$D,FZ3,Datos!$T:$T,$A$8,Datos!$E:$E,"XND"))/FZ4</f>
        <v>0.5</v>
      </c>
      <c r="GA8" s="78">
        <f>(COUNTIFS(Datos!$S:$S,"V1",Datos!$D:$D,GA3,Datos!$T:$T,$A$8,Datos!$E:$E,"XND")+COUNTIFS(Datos!$S:$S,"V2",Datos!$D:$D,GA3,Datos!$T:$T,$A$8,Datos!$E:$E,"XND"))/GA4</f>
        <v>0.5</v>
      </c>
      <c r="GB8" s="78">
        <f>(COUNTIFS(Datos!$S:$S,"V1",Datos!$D:$D,GB3,Datos!$T:$T,$A$8,Datos!$E:$E,"XND")+COUNTIFS(Datos!$S:$S,"V2",Datos!$D:$D,GB3,Datos!$T:$T,$A$8,Datos!$E:$E,"XND"))/GB4</f>
        <v>1</v>
      </c>
      <c r="GC8" s="78">
        <f>(COUNTIFS(Datos!$S:$S,"V1",Datos!$D:$D,GC3,Datos!$T:$T,$A$8,Datos!$E:$E,"XND")+COUNTIFS(Datos!$S:$S,"V2",Datos!$D:$D,GC3,Datos!$T:$T,$A$8,Datos!$E:$E,"XND"))/GC4</f>
        <v>0</v>
      </c>
      <c r="GD8" s="78">
        <f>(COUNTIFS(Datos!$S:$S,"V1",Datos!$D:$D,GD3,Datos!$T:$T,$A$8,Datos!$E:$E,"XND")+COUNTIFS(Datos!$S:$S,"V2",Datos!$D:$D,GD3,Datos!$T:$T,$A$8,Datos!$E:$E,"XND"))/GD4</f>
        <v>0</v>
      </c>
      <c r="GE8" s="78">
        <f>(COUNTIFS(Datos!$S:$S,"V1",Datos!$D:$D,GE3,Datos!$T:$T,$A$8,Datos!$E:$E,"XND")+COUNTIFS(Datos!$S:$S,"V2",Datos!$D:$D,GE3,Datos!$T:$T,$A$8,Datos!$E:$E,"XND"))/GE4</f>
        <v>0.5</v>
      </c>
      <c r="GF8" s="78">
        <f>(COUNTIFS(Datos!$S:$S,"V1",Datos!$D:$D,GF3,Datos!$T:$T,$A$8,Datos!$E:$E,"XND")+COUNTIFS(Datos!$S:$S,"V2",Datos!$D:$D,GF3,Datos!$T:$T,$A$8,Datos!$E:$E,"XND"))/GF4</f>
        <v>0</v>
      </c>
      <c r="GG8" s="78">
        <f>(COUNTIFS(Datos!$S:$S,"V1",Datos!$D:$D,GG3,Datos!$T:$T,$A$8,Datos!$E:$E,"XND")+COUNTIFS(Datos!$S:$S,"V2",Datos!$D:$D,GG3,Datos!$T:$T,$A$8,Datos!$E:$E,"XND"))/GG4</f>
        <v>0</v>
      </c>
      <c r="GH8" s="78">
        <f>(COUNTIFS(Datos!$S:$S,"V1",Datos!$D:$D,GH3,Datos!$T:$T,$A$8,Datos!$E:$E,"XND")+COUNTIFS(Datos!$S:$S,"V2",Datos!$D:$D,GH3,Datos!$T:$T,$A$8,Datos!$E:$E,"XND"))/GH4</f>
        <v>1</v>
      </c>
    </row>
    <row r="9" spans="1:190" s="12" customFormat="1" ht="16.5" customHeight="1" x14ac:dyDescent="0.25">
      <c r="A9" s="37" t="s">
        <v>25</v>
      </c>
      <c r="B9" s="74"/>
      <c r="C9" s="77">
        <v>1.1000000000000001</v>
      </c>
      <c r="D9" s="77">
        <v>0.88</v>
      </c>
      <c r="E9" s="77"/>
      <c r="F9" s="76">
        <v>2</v>
      </c>
      <c r="G9" s="77">
        <v>1.0555555555555556</v>
      </c>
      <c r="H9" s="77">
        <v>0.98684210526315785</v>
      </c>
      <c r="I9" s="77">
        <v>0.69736842105263153</v>
      </c>
      <c r="J9" s="77">
        <v>0.8125</v>
      </c>
      <c r="K9" s="77">
        <f>(COUNTIFS(Datos!$S:$S,"V1",Datos!$B:$B,$K$2,Datos!$T:$T,A9,Datos!$E:$E,"X52")+COUNTIFS(Datos!$S:$S,"V2",Datos!$B:$B,$K$2,Datos!$T:$T,A9,Datos!$E:$E,"X52"))/$K$4</f>
        <v>0</v>
      </c>
      <c r="L9" s="77">
        <f>(COUNTIFS(Datos!$S:$S,"V1",Datos!$B:$B,$L$2,Datos!$T:$T,A9,Datos!$E:$E,"X52")+COUNTIFS(Datos!$S:$S,"V2",Datos!$B:$B,$L$2,Datos!$T:$T,A9,Datos!$E:$E,"X52"))/$L$4</f>
        <v>0</v>
      </c>
      <c r="M9" s="77"/>
      <c r="N9" s="77">
        <f>(COUNTIFS(Datos!$S:$S,"V1",Datos!$B:$B,$N$2,Datos!$T:$T,A9,Datos!$E:$E,"XND")+COUNTIFS(Datos!$S:$S,"V2",Datos!$B:$B,$N$2,Datos!$T:$T,A9,Datos!$E:$E,"XND"))/$N$4</f>
        <v>0.44444444444444442</v>
      </c>
      <c r="O9" s="77">
        <f>(COUNTIFS(Datos!$S:$S,"V1",Datos!$B:$B,$O$2,Datos!$T:$T,A9,Datos!$E:$E,"XND")+COUNTIFS(Datos!$S:$S,"V2",Datos!$B:$B,$O$2,Datos!$T:$T,A9,Datos!$E:$E,"XND"))/$O$4</f>
        <v>0.27272727272727271</v>
      </c>
      <c r="P9" s="77">
        <f>(COUNTIFS(Datos!$S:$S,"V1",Datos!$B:$B,$P$2,Datos!$T:$T,A9,Datos!$E:$E,"XND")+COUNTIFS(Datos!$S:$S,"V2",Datos!$B:$B,$P$2,Datos!$T:$T,A9,Datos!$E:$E,"XND"))/$P$4</f>
        <v>0.45454545454545453</v>
      </c>
      <c r="Q9" s="77">
        <f>(COUNTIFS(Datos!$S:$S,"V1",Datos!$B:$B,$Q$2,Datos!$T:$T,A9,Datos!$E:$E,"XND")+COUNTIFS(Datos!$S:$S,"V2",Datos!$B:$B,$Q$2,Datos!$T:$T,A9,Datos!$E:$E,"XND"))/$Q$4</f>
        <v>0.25</v>
      </c>
      <c r="R9" s="77">
        <f>(COUNTIFS(Datos!$S:$S,"V1",Datos!$B:$B,$R$2,Datos!$T:$T,A9,Datos!$E:$E,"XND")+COUNTIFS(Datos!$S:$S,"V2",Datos!$B:$B,$R$2,Datos!$T:$T,A9,Datos!$E:$E,"XND"))/$R$4</f>
        <v>0.2</v>
      </c>
      <c r="S9" s="77">
        <f>(COUNTIFS(Datos!$S:$S,"V1",Datos!$B:$B,$S$2,Datos!$T:$T,A9,Datos!$E:$E,"XND")+COUNTIFS(Datos!$S:$S,"V2",Datos!$B:$B,$S$2,Datos!$T:$T,A9,Datos!$E:$E,"XND"))/$S$4</f>
        <v>0.8</v>
      </c>
      <c r="T9" s="77">
        <f>(COUNTIFS(Datos!$S:$S,"V1",Datos!$B:$B,T$2,Datos!$T:$T,$A9,Datos!$E:$E,"XND")+COUNTIFS(Datos!$S:$S,"V2",Datos!$B:$B,T$2,Datos!$T:$T,$A9,Datos!$E:$E,"XND"))/T$4</f>
        <v>0.375</v>
      </c>
      <c r="U9" s="77">
        <f>(COUNTIFS(Datos!$S:$S,"V1",Datos!$B:$B,U$2,Datos!$T:$T,$A9,Datos!$E:$E,"XND")+COUNTIFS(Datos!$S:$S,"V2",Datos!$B:$B,U$2,Datos!$T:$T,$A9,Datos!$E:$E,"XND"))/U$4</f>
        <v>0.47058823529411764</v>
      </c>
      <c r="V9" s="78"/>
      <c r="W9" s="78" t="e">
        <f>(COUNTIFS(Datos!$S:$S,"V1",Datos!$C:$C,$W$3,Datos!$T:$T,A9,Datos!$E:$E,"XND")+COUNTIFS(Datos!$S:$S,"V2",Datos!$C:$C,$W$3,Datos!$T:$T,A9,Datos!$E:$E,"XND"))/$W$4</f>
        <v>#DIV/0!</v>
      </c>
      <c r="X9" s="78">
        <f>(COUNTIFS(Datos!$S:$S,"V1",Datos!$C:$C,$X$3,Datos!$T:$T,A9,Datos!$E:$E,"XND")+COUNTIFS(Datos!$S:$S,"V2",Datos!$C:$C,$X$3,Datos!$T:$T,A9,Datos!$E:$E,"XND"))/$X$4</f>
        <v>0</v>
      </c>
      <c r="Y9" s="78">
        <f>(COUNTIFS(Datos!$S:$S,"V1",Datos!$C:$C,$Y$3,Datos!$T:$T,A9,Datos!$E:$E,"XND")+COUNTIFS(Datos!$S:$S,"V2",Datos!$C:$C,$Y$3,Datos!$T:$T,A9,Datos!$E:$E,"XND"))/$Y$4</f>
        <v>0</v>
      </c>
      <c r="Z9" s="78">
        <f>(COUNTIFS(Datos!$S:$S,"V1",Datos!$C:$C,$Z$3,Datos!$T:$T,A9,Datos!$E:$E,"XND")+COUNTIFS(Datos!$S:$S,"V2",Datos!$C:$C,$Z$3,Datos!$T:$T,A9,Datos!$E:$E,"XND"))/$Z$4</f>
        <v>0</v>
      </c>
      <c r="AA9" s="78">
        <f>(COUNTIFS(Datos!$S:$S,"V1",Datos!$C:$C,$AA$3,Datos!$T:$T,A9,Datos!$E:$E,"XND")+COUNTIFS(Datos!$S:$S,"V2",Datos!$C:$C,$AA$3,Datos!$T:$T,A9,Datos!$E:$E,"XND"))/$AA$4</f>
        <v>0</v>
      </c>
      <c r="AB9" s="78">
        <f>(COUNTIFS(Datos!$S:$S,"V1",Datos!$C:$C,$AB$3,Datos!$T:$T,A9,Datos!$E:$E,"XND")+COUNTIFS(Datos!$S:$S,"V2",Datos!$C:$C,$AB$3,Datos!$T:$T,A9,Datos!$E:$E,"XND"))/$AB$4</f>
        <v>0</v>
      </c>
      <c r="AC9" s="78">
        <f>(COUNTIFS(Datos!$S:$S,"V1",Datos!$C:$C,$AC$3,Datos!$T:$T,A9,Datos!$E:$E,"XND")+COUNTIFS(Datos!$S:$S,"V2",Datos!$C:$C,$AC$3,Datos!$T:$T,A9,Datos!$E:$E,"XND"))/$AC$4</f>
        <v>0.5</v>
      </c>
      <c r="AD9" s="78">
        <f>(COUNTIFS(Datos!$S:$S,"V1",Datos!$C:$C,$AD$3,Datos!$T:$T,A9,Datos!$E:$E,"XND")+COUNTIFS(Datos!$S:$S,"V2",Datos!$C:$C,$AD$3,Datos!$T:$T,A9,Datos!$E:$E,"XND"))/$AD$4</f>
        <v>0.3</v>
      </c>
      <c r="AE9" s="78">
        <f>(COUNTIFS(Datos!$S:$S,"V1",Datos!$C:$C,$AE$3,Datos!$T:$T,A9,Datos!$E:$E,"XND")+COUNTIFS(Datos!$S:$S,"V2",Datos!$C:$C,$AE$3,Datos!$T:$T,A9,Datos!$E:$E,"XND"))/$AE$4</f>
        <v>0.375</v>
      </c>
      <c r="AF9" s="78">
        <f>(COUNTIFS(Datos!$S:$S,"V1",Datos!$C:$C,$AF$3,Datos!$T:$T,A9,Datos!$E:$E,"XND")+COUNTIFS(Datos!$S:$S,"V2",Datos!$C:$C,$AF$3,Datos!$T:$T,A9,Datos!$E:$E,"XND"))/$AF$4</f>
        <v>0.8</v>
      </c>
      <c r="AG9" s="78">
        <f>(COUNTIFS(Datos!$S:$S,"V1",Datos!$C:$C,$AG$3,Datos!$T:$T,A9,Datos!$E:$E,"XND")+COUNTIFS(Datos!$S:$S,"V2",Datos!$C:$C,$AG$3,Datos!$T:$T,A9,Datos!$E:$E,"XND"))/$AG$4</f>
        <v>0.83333333333333337</v>
      </c>
      <c r="AH9" s="78">
        <f>(COUNTIFS(Datos!$S:$S,"V1",Datos!$C:$C,$AH$3,Datos!$T:$T,A9,Datos!$E:$E,"XND")+COUNTIFS(Datos!$S:$S,"V2",Datos!$C:$C,$AH$3,Datos!$T:$T,A9,Datos!$E:$E,"XND"))/$AH$4</f>
        <v>0.5</v>
      </c>
      <c r="AI9" s="78"/>
      <c r="AJ9" s="78"/>
      <c r="AK9" s="78"/>
      <c r="AL9" s="78"/>
      <c r="AM9" s="78"/>
      <c r="AN9" s="78"/>
      <c r="AO9" s="78">
        <f>(COUNTIFS(Datos!$S:$S,"V1",Datos!$C:$C,$AO$3,Datos!$T:$T,A9,Datos!$E:$E,"XND")+COUNTIFS(Datos!$S:$S,"V2",Datos!$C:$C,$AO$3,Datos!$T:$T,A9,Datos!$E:$E,"XND"))/$AO$4</f>
        <v>0.125</v>
      </c>
      <c r="AP9" s="78"/>
      <c r="AQ9" s="78">
        <f>(COUNTIFS(Datos!$S:$S,"V1",Datos!$C:$C,$AQ$3,Datos!$T:$T,A9,Datos!$E:$E,"XND")+COUNTIFS(Datos!$S:$S,"V2",Datos!$C:$C,$AQ$3,Datos!$T:$T,A9,Datos!$E:$E,"XND"))/$AQ$4</f>
        <v>0.7</v>
      </c>
      <c r="AR9" s="78"/>
      <c r="AS9" s="78">
        <f>(COUNTIFS(Datos!$S:$S,"V1",Datos!$C:$C,$AS$3,Datos!$T:$T,A9,Datos!$E:$E,"XND")+COUNTIFS(Datos!$S:$S,"V2",Datos!$C:$C,$AS$3,Datos!$T:$T,A9,Datos!$E:$E,"XND"))/$AS$4</f>
        <v>0.3</v>
      </c>
      <c r="AT9" s="78">
        <f>(COUNTIFS(Datos!$S:$S,"V1",Datos!$C:$C,$AT$3,Datos!$T:$T,A9,Datos!$E:$E,"XND")+COUNTIFS(Datos!$S:$S,"V2",Datos!$C:$C,$AT$3,Datos!$T:$T,A9,Datos!$E:$E,"XND"))/$AT$4</f>
        <v>0.14285714285714285</v>
      </c>
      <c r="AU9" s="78">
        <f>(COUNTIFS(Datos!$S:$S,"V1",Datos!$C:$C,$AU$3,Datos!$T:$T,A9,Datos!$E:$E,"XND")+COUNTIFS(Datos!$S:$S,"V2",Datos!$C:$C,$AU$3,Datos!$T:$T,A9,Datos!$E:$E,"XND"))/$AU$4</f>
        <v>0.44444444444444442</v>
      </c>
      <c r="AV9" s="78" t="e">
        <f>(COUNTIFS(Datos!$S:$S,"V1",Datos!$C:$C,$AV$3,Datos!$T:$T,A9,Datos!$E:$E,"XND")+COUNTIFS(Datos!$S:$S,"V2",Datos!$C:$C,$AV$3,Datos!$T:$T,A9,Datos!$E:$E,"XND"))/$AV$4</f>
        <v>#DIV/0!</v>
      </c>
      <c r="AW9" s="78">
        <f>(COUNTIFS(Datos!$S:$S,"V1",Datos!$C:$C,$AW$3,Datos!$T:$T,A9,Datos!$E:$E,"XND")+COUNTIFS(Datos!$S:$S,"V2",Datos!$C:$C,$AW$3,Datos!$T:$T,A9,Datos!$E:$E,"XND"))/$AW$4</f>
        <v>0.22222222222222221</v>
      </c>
      <c r="AX9" s="78">
        <f>(COUNTIFS(Datos!$S:$S,"V1",Datos!$C:$C,$AX$3,Datos!$T:$T,A9,Datos!$E:$E,"XND")+COUNTIFS(Datos!$S:$S,"V2",Datos!$C:$C,$AX$3,Datos!$T:$T,A9,Datos!$E:$E,"XND"))/$AX$4</f>
        <v>0.55555555555555558</v>
      </c>
      <c r="AY9" s="78">
        <f>(COUNTIFS(Datos!$S:$S,"V1",Datos!$C:$C,$AY$3,Datos!$T:$T,A9,Datos!$E:$E,"XND")+COUNTIFS(Datos!$S:$S,"V2",Datos!$C:$C,$AY$3,Datos!$T:$T,A9,Datos!$E:$E,"XND"))/$AY$4</f>
        <v>0.53333333333333333</v>
      </c>
      <c r="AZ9" s="78">
        <f>(COUNTIFS(Datos!$S:$S,"V1",Datos!$C:$C,$AZ$3,Datos!$T:$T,A9,Datos!$E:$E,"XND")+COUNTIFS(Datos!$S:$S,"V2",Datos!$C:$C,$AZ$3,Datos!$T:$T,A9,Datos!$E:$E,"XND"))/$AZ$4</f>
        <v>0.66666666666666663</v>
      </c>
      <c r="BA9" s="78">
        <f>(COUNTIFS(Datos!$S:$S,"V1",Datos!$C:$C,$BA$3,Datos!$T:$T,A9,Datos!$E:$E,"XND")+COUNTIFS(Datos!$S:$S,"V2",Datos!$C:$C,$BA$3,Datos!$T:$T,A9,Datos!$E:$E,"XND"))/$BA$4</f>
        <v>0.21428571428571427</v>
      </c>
      <c r="BB9" s="78">
        <f>(COUNTIFS(Datos!$S:$S,"V1",Datos!$C:$C,$BB$3,Datos!$T:$T,A9,Datos!$E:$E,"XND")+COUNTIFS(Datos!$S:$S,"V2",Datos!$C:$C,$BB$3,Datos!$T:$T,A9,Datos!$E:$E,"XND"))/$BB$4</f>
        <v>0.2</v>
      </c>
      <c r="BC9" s="78">
        <f>(COUNTIFS(Datos!$S:$S,"V1",Datos!$C:$C,$BC$3,Datos!$T:$T,A9,Datos!$E:$E,"XND")+COUNTIFS(Datos!$S:$S,"V2",Datos!$C:$C,$BC$3,Datos!$T:$T,A9,Datos!$E:$E,"XND"))/$BC$4</f>
        <v>0.25</v>
      </c>
      <c r="BD9" s="77"/>
      <c r="BE9" s="77"/>
      <c r="BF9" s="77"/>
      <c r="BG9" s="77"/>
      <c r="BH9" s="78">
        <f>(COUNTIFS(Datos!$S:$S,"V1",Datos!$C:$C,$BH$3,Datos!$T:$T,A9,Datos!$E:$E,"XND")+COUNTIFS(Datos!$S:$S,"V2",Datos!$C:$C,$BH$3,Datos!$T:$T,A9,Datos!$E:$E,"XND"))/$BH$4</f>
        <v>0.2</v>
      </c>
      <c r="BI9" s="77"/>
      <c r="BJ9" s="77"/>
      <c r="BK9" s="77"/>
      <c r="BL9" s="78">
        <f>(COUNTIFS(Datos!$S:$S,"V1",Datos!$C:$C,$BL$3,Datos!$T:$T,A9,Datos!$E:$E,"XND")+COUNTIFS(Datos!$S:$S,"V2",Datos!$C:$C,$BL$3,Datos!$T:$T,A9,Datos!$E:$E,"XND"))/$BL$4</f>
        <v>0.5</v>
      </c>
      <c r="BM9" s="78">
        <f>(COUNTIFS(Datos!$S:$S,"V1",Datos!$C:$C,$BM$3,Datos!$T:$T,A9,Datos!$E:$E,"XND")+COUNTIFS(Datos!$S:$S,"V2",Datos!$C:$C,$BM$3,Datos!$T:$T,A9,Datos!$E:$E,"XND"))/$BM$4</f>
        <v>1.1000000000000001</v>
      </c>
      <c r="BN9" s="78">
        <f>(COUNTIFS(Datos!$S:$S,"V1",Datos!$C:$C,$BN$3,Datos!$T:$T,A9,Datos!$E:$E,"XND")+COUNTIFS(Datos!$S:$S,"V2",Datos!$C:$C,$BN$3,Datos!$T:$T,A9,Datos!$E:$E,"XND"))/$BN$4</f>
        <v>0.4</v>
      </c>
      <c r="BO9" s="78">
        <f>(COUNTIFS(Datos!$S:$S,"V1",Datos!$C:$C,$BO$3,Datos!$T:$T,A9,Datos!$E:$E,"XND")+COUNTIFS(Datos!$S:$S,"V2",Datos!$C:$C,$BO$3,Datos!$T:$T,A9,Datos!$E:$E,"XND"))/$BO$4</f>
        <v>0.2</v>
      </c>
      <c r="BP9" s="78">
        <f>(COUNTIFS(Datos!$S:$S,"V1",Datos!$C:$C,$BP$3,Datos!$T:$T,A9,Datos!$E:$E,"XND")+COUNTIFS(Datos!$S:$S,"V2",Datos!$C:$C,$BP$3,Datos!$T:$T,A9,Datos!$E:$E,"XND"))/$BP$4</f>
        <v>0.5</v>
      </c>
      <c r="BQ9" s="78">
        <f>(COUNTIFS(Datos!$S:$S,"V1",Datos!$C:$C,BQ$3,Datos!$T:$T,$A9,Datos!$E:$E,"XND")+COUNTIFS(Datos!$S:$S,"V2",Datos!$C:$C,BQ$3,Datos!$T:$T,$A9,Datos!$E:$E,"XND"))/BQ$4</f>
        <v>0.4</v>
      </c>
      <c r="BR9" s="78">
        <f>(COUNTIFS(Datos!$S:$S,"V1",Datos!$C:$C,BR$3,Datos!$T:$T,$A9,Datos!$E:$E,"XND")+COUNTIFS(Datos!$S:$S,"V2",Datos!$C:$C,BR$3,Datos!$T:$T,$A9,Datos!$E:$E,"XND"))/BR$4</f>
        <v>0.6</v>
      </c>
      <c r="BS9" s="78">
        <f>(COUNTIFS(Datos!$S:$S,"V1",Datos!$C:$C,BS$3,Datos!$T:$T,$A9,Datos!$E:$E,"XND")+COUNTIFS(Datos!$S:$S,"V2",Datos!$C:$C,BS$3,Datos!$T:$T,$A9,Datos!$E:$E,"XND"))/BS$4</f>
        <v>0.75</v>
      </c>
      <c r="BT9" s="78">
        <f>(COUNTIFS(Datos!$S:$S,"V1",Datos!$C:$C,BT$3,Datos!$T:$T,$A9,Datos!$E:$E,"XND")+COUNTIFS(Datos!$S:$S,"V2",Datos!$C:$C,BT$3,Datos!$T:$T,$A9,Datos!$E:$E,"XND"))/BT$4</f>
        <v>0.3</v>
      </c>
      <c r="BU9" s="78">
        <f>(COUNTIFS(Datos!$S:$S,"V1",Datos!$C:$C,BU$3,Datos!$T:$T,$A9,Datos!$E:$E,"XND")+COUNTIFS(Datos!$S:$S,"V2",Datos!$C:$C,BU$3,Datos!$T:$T,$A9,Datos!$E:$E,"XND"))/BU$4</f>
        <v>0.4</v>
      </c>
      <c r="BV9" s="77"/>
      <c r="BW9" s="77"/>
      <c r="BX9" s="78">
        <f>(COUNTIFS(Datos!$S:$S,"V1",Datos!$D:$D,BX3,Datos!$T:$T,$A$9,Datos!$E:$E,"XND")+COUNTIFS(Datos!$S:$S,"V2",Datos!$D:$D,BX3,Datos!$T:$T,$A$9,Datos!$E:$E,"XND"))/BX4</f>
        <v>0</v>
      </c>
      <c r="BY9" s="78">
        <f>(COUNTIFS(Datos!$S:$S,"V1",Datos!$D:$D,BY3,Datos!$T:$T,$A$9,Datos!$E:$E,"XND")+COUNTIFS(Datos!$S:$S,"V2",Datos!$D:$D,BY3,Datos!$T:$T,$A$9,Datos!$E:$E,"XND"))/BY4</f>
        <v>0</v>
      </c>
      <c r="BZ9" s="78">
        <f>(COUNTIFS(Datos!$S:$S,"V1",Datos!$D:$D,BZ3,Datos!$T:$T,$A$9,Datos!$E:$E,"XND")+COUNTIFS(Datos!$S:$S,"V2",Datos!$D:$D,BZ3,Datos!$T:$T,$A$9,Datos!$E:$E,"XND"))/BZ4</f>
        <v>0</v>
      </c>
      <c r="CA9" s="78">
        <f>(COUNTIFS(Datos!$S:$S,"V1",Datos!$D:$D,CA3,Datos!$T:$T,$A$9,Datos!$E:$E,"XND")+COUNTIFS(Datos!$S:$S,"V2",Datos!$D:$D,CA3,Datos!$T:$T,$A$9,Datos!$E:$E,"XND"))/CA4</f>
        <v>0.5</v>
      </c>
      <c r="CB9" s="78"/>
      <c r="CC9" s="78">
        <f>(COUNTIFS(Datos!$S:$S,"V1",Datos!$D:$D,CC3,Datos!$T:$T,$A$9,Datos!$E:$E,"XND")+COUNTIFS(Datos!$S:$S,"V2",Datos!$D:$D,CC3,Datos!$T:$T,$A$9,Datos!$E:$E,"XND"))/CC4</f>
        <v>1</v>
      </c>
      <c r="CD9" s="78">
        <f>(COUNTIFS(Datos!$S:$S,"V1",Datos!$D:$D,CD3,Datos!$T:$T,$A$9,Datos!$E:$E,"XND")+COUNTIFS(Datos!$S:$S,"V2",Datos!$D:$D,CD3,Datos!$T:$T,$A$9,Datos!$E:$E,"XND"))/CD4</f>
        <v>0</v>
      </c>
      <c r="CE9" s="78">
        <f>(COUNTIFS(Datos!$S:$S,"V1",Datos!$D:$D,CE3,Datos!$T:$T,$A$9,Datos!$E:$E,"XND")+COUNTIFS(Datos!$S:$S,"V2",Datos!$D:$D,CE3,Datos!$T:$T,$A$9,Datos!$E:$E,"XND"))/CE4</f>
        <v>1</v>
      </c>
      <c r="CF9" s="78">
        <f>(COUNTIFS(Datos!$S:$S,"V1",Datos!$D:$D,CF3,Datos!$T:$T,$A$9,Datos!$E:$E,"XND")+COUNTIFS(Datos!$S:$S,"V2",Datos!$D:$D,CF3,Datos!$T:$T,$A$9,Datos!$E:$E,"XND"))/CF4</f>
        <v>0.5</v>
      </c>
      <c r="CG9" s="78">
        <f>(COUNTIFS(Datos!$S:$S,"V1",Datos!$D:$D,CG3,Datos!$T:$T,$A$9,Datos!$E:$E,"XND")+COUNTIFS(Datos!$S:$S,"V2",Datos!$D:$D,CG3,Datos!$T:$T,$A$9,Datos!$E:$E,"XND"))/CG4</f>
        <v>1</v>
      </c>
      <c r="CH9" s="78">
        <f>(COUNTIFS(Datos!$S:$S,"V1",Datos!$D:$D,CH3,Datos!$T:$T,$A$9,Datos!$E:$E,"XND")+COUNTIFS(Datos!$S:$S,"V2",Datos!$D:$D,CH3,Datos!$T:$T,$A$9,Datos!$E:$E,"XND"))/CH4</f>
        <v>0</v>
      </c>
      <c r="CI9" s="78">
        <f>(COUNTIFS(Datos!$S:$S,"V1",Datos!$D:$D,CI3,Datos!$T:$T,$A$9,Datos!$E:$E,"XND")+COUNTIFS(Datos!$S:$S,"V2",Datos!$D:$D,CI3,Datos!$T:$T,$A$9,Datos!$E:$E,"XND"))/CI4</f>
        <v>0</v>
      </c>
      <c r="CJ9" s="78">
        <f>(COUNTIFS(Datos!$S:$S,"V1",Datos!$D:$D,CJ3,Datos!$T:$T,$A$9,Datos!$E:$E,"XND")+COUNTIFS(Datos!$S:$S,"V2",Datos!$D:$D,CJ3,Datos!$T:$T,$A$9,Datos!$E:$E,"XND"))/CJ4</f>
        <v>0.5</v>
      </c>
      <c r="CK9" s="78">
        <f>(COUNTIFS(Datos!$S:$S,"V1",Datos!$D:$D,CK3,Datos!$T:$T,$A$9,Datos!$E:$E,"XND")+COUNTIFS(Datos!$S:$S,"V2",Datos!$D:$D,CK3,Datos!$T:$T,$A$9,Datos!$E:$E,"XND"))/CK4</f>
        <v>0.5</v>
      </c>
      <c r="CL9" s="78">
        <f>(COUNTIFS(Datos!$S:$S,"V1",Datos!$D:$D,CL3,Datos!$T:$T,$A$9,Datos!$E:$E,"XND")+COUNTIFS(Datos!$S:$S,"V2",Datos!$D:$D,CL3,Datos!$T:$T,$A$9,Datos!$E:$E,"XND"))/CL4</f>
        <v>0.5</v>
      </c>
      <c r="CM9" s="78">
        <f>(COUNTIFS(Datos!$S:$S,"V1",Datos!$D:$D,CM3,Datos!$T:$T,$A$9,Datos!$E:$E,"XND")+COUNTIFS(Datos!$S:$S,"V2",Datos!$D:$D,CM3,Datos!$T:$T,$A$9,Datos!$E:$E,"XND"))/CM4</f>
        <v>0</v>
      </c>
      <c r="CN9" s="78">
        <f>(COUNTIFS(Datos!$S:$S,"V1",Datos!$D:$D,CN3,Datos!$T:$T,$A$9,Datos!$E:$E,"XND")+COUNTIFS(Datos!$S:$S,"V2",Datos!$D:$D,CN3,Datos!$T:$T,$A$9,Datos!$E:$E,"XND"))/CN4</f>
        <v>0</v>
      </c>
      <c r="CO9" s="78">
        <f>(COUNTIFS(Datos!$S:$S,"V1",Datos!$D:$D,CO3,Datos!$T:$T,$A$9,Datos!$E:$E,"XND")+COUNTIFS(Datos!$S:$S,"V2",Datos!$D:$D,CO3,Datos!$T:$T,$A$9,Datos!$E:$E,"XND"))/CO4</f>
        <v>0</v>
      </c>
      <c r="CP9" s="78">
        <f>(COUNTIFS(Datos!$S:$S,"V1",Datos!$D:$D,CP3,Datos!$T:$T,$A$9,Datos!$E:$E,"XND")+COUNTIFS(Datos!$S:$S,"V2",Datos!$D:$D,CP3,Datos!$T:$T,$A$9,Datos!$E:$E,"XND"))/CP4</f>
        <v>0.33333333333333331</v>
      </c>
      <c r="CQ9" s="78">
        <f>(COUNTIFS(Datos!$S:$S,"V1",Datos!$D:$D,CQ3,Datos!$T:$T,$A$9,Datos!$E:$E,"XND")+COUNTIFS(Datos!$S:$S,"V2",Datos!$D:$D,CQ3,Datos!$T:$T,$A$9,Datos!$E:$E,"XND"))/CQ4</f>
        <v>0.33333333333333331</v>
      </c>
      <c r="CR9" s="78">
        <f>(COUNTIFS(Datos!$S:$S,"V1",Datos!$D:$D,CR3,Datos!$T:$T,$A$9,Datos!$E:$E,"XND")+COUNTIFS(Datos!$S:$S,"V2",Datos!$D:$D,CR3,Datos!$T:$T,$A$9,Datos!$E:$E,"XND"))/CR4</f>
        <v>0.66666666666666663</v>
      </c>
      <c r="CS9" s="78">
        <f>(COUNTIFS(Datos!$S:$S,"V1",Datos!$D:$D,CS3,Datos!$T:$T,$A$9,Datos!$E:$E,"XND")+COUNTIFS(Datos!$S:$S,"V2",Datos!$D:$D,CS3,Datos!$T:$T,$A$9,Datos!$E:$E,"XND"))/CS4</f>
        <v>0.33333333333333331</v>
      </c>
      <c r="CT9" s="78">
        <f>(COUNTIFS(Datos!$S:$S,"V1",Datos!$D:$D,CT3,Datos!$T:$T,$A$9,Datos!$E:$E,"XND")+COUNTIFS(Datos!$S:$S,"V2",Datos!$D:$D,CT3,Datos!$T:$T,$A$9,Datos!$E:$E,"XND"))/CT4</f>
        <v>0.33333333333333331</v>
      </c>
      <c r="CU9" s="78"/>
      <c r="CV9" s="78"/>
      <c r="CW9" s="78" t="e">
        <f>(COUNTIFS(Datos!$S:$S,"V1",Datos!$D:$D,CW3,Datos!$T:$T,$A$9,Datos!$E:$E,"XND")+COUNTIFS(Datos!$S:$S,"V2",Datos!$D:$D,CW3,Datos!$T:$T,$A$9,Datos!$E:$E,"XND"))/CW4</f>
        <v>#DIV/0!</v>
      </c>
      <c r="CX9" s="78" t="e">
        <f>(COUNTIFS(Datos!$S:$S,"V1",Datos!$D:$D,CX3,Datos!$T:$T,$A$9,Datos!$E:$E,"XND")+COUNTIFS(Datos!$S:$S,"V2",Datos!$D:$D,CX3,Datos!$T:$T,$A$9,Datos!$E:$E,"XND"))/CX4</f>
        <v>#DIV/0!</v>
      </c>
      <c r="CY9" s="78">
        <f>(COUNTIFS(Datos!$S:$S,"V1",Datos!$D:$D,CY3,Datos!$T:$T,$A$9,Datos!$E:$E,"XND")+COUNTIFS(Datos!$S:$S,"V2",Datos!$D:$D,CY3,Datos!$T:$T,$A$9,Datos!$E:$E,"XND"))/CY4</f>
        <v>0</v>
      </c>
      <c r="CZ9" s="78">
        <f>(COUNTIFS(Datos!$S:$S,"V1",Datos!$D:$D,CZ3,Datos!$T:$T,$A$9,Datos!$E:$E,"XND")+COUNTIFS(Datos!$S:$S,"V2",Datos!$D:$D,CZ3,Datos!$T:$T,$A$9,Datos!$E:$E,"XND"))/CZ4</f>
        <v>0.33333333333333331</v>
      </c>
      <c r="DA9" s="78">
        <f>(COUNTIFS(Datos!$S:$S,"V1",Datos!$D:$D,DA3,Datos!$T:$T,$A$9,Datos!$E:$E,"XND")+COUNTIFS(Datos!$S:$S,"V2",Datos!$D:$D,DA3,Datos!$T:$T,$A$9,Datos!$E:$E,"XND"))/DA4</f>
        <v>0.33333333333333331</v>
      </c>
      <c r="DB9" s="78">
        <f>(COUNTIFS(Datos!$S:$S,"V1",Datos!$D:$D,DB3,Datos!$T:$T,$A$9,Datos!$E:$E,"XND")+COUNTIFS(Datos!$S:$S,"V2",Datos!$D:$D,DB3,Datos!$T:$T,$A$9,Datos!$E:$E,"XND"))/DB4</f>
        <v>0.33333333333333331</v>
      </c>
      <c r="DC9" s="78">
        <f>(COUNTIFS(Datos!$S:$S,"V1",Datos!$D:$D,DC3,Datos!$T:$T,$A$9,Datos!$E:$E,"XND")+COUNTIFS(Datos!$S:$S,"V2",Datos!$D:$D,DC3,Datos!$T:$T,$A$9,Datos!$E:$E,"XND"))/DC4</f>
        <v>1</v>
      </c>
      <c r="DD9" s="78">
        <f>(COUNTIFS(Datos!$S:$S,"V1",Datos!$D:$D,DD3,Datos!$T:$T,$A$9,Datos!$E:$E,"XND")+COUNTIFS(Datos!$S:$S,"V2",Datos!$D:$D,DD3,Datos!$T:$T,$A$9,Datos!$E:$E,"XND"))/DD4</f>
        <v>0.33333333333333331</v>
      </c>
      <c r="DE9" s="78"/>
      <c r="DF9" s="78"/>
      <c r="DG9" s="78">
        <f>(COUNTIFS(Datos!$S:$S,"V1",Datos!$D:$D,DG3,Datos!$T:$T,$A$9,Datos!$E:$E,"XND")+COUNTIFS(Datos!$S:$S,"V2",Datos!$D:$D,DG3,Datos!$T:$T,$A$9,Datos!$E:$E,"XND"))/DG4</f>
        <v>0.66666666666666663</v>
      </c>
      <c r="DH9" s="78">
        <f>(COUNTIFS(Datos!$S:$S,"V1",Datos!$D:$D,DH3,Datos!$T:$T,$A$9,Datos!$E:$E,"XND")+COUNTIFS(Datos!$S:$S,"V2",Datos!$D:$D,DH3,Datos!$T:$T,$A$9,Datos!$E:$E,"XND"))/DH4</f>
        <v>0.66666666666666663</v>
      </c>
      <c r="DI9" s="78">
        <f>(COUNTIFS(Datos!$S:$S,"V1",Datos!$D:$D,DI3,Datos!$T:$T,$A$9,Datos!$E:$E,"XND")+COUNTIFS(Datos!$S:$S,"V2",Datos!$D:$D,DI3,Datos!$T:$T,$A$9,Datos!$E:$E,"XND"))/DI4</f>
        <v>0</v>
      </c>
      <c r="DJ9" s="78">
        <f>(COUNTIFS(Datos!$S:$S,"V1",Datos!$D:$D,DJ3,Datos!$T:$T,$A$9,Datos!$E:$E,"XND")+COUNTIFS(Datos!$S:$S,"V2",Datos!$D:$D,DJ3,Datos!$T:$T,$A$9,Datos!$E:$E,"XND"))/DJ4</f>
        <v>0.66666666666666663</v>
      </c>
      <c r="DK9" s="78">
        <f>(COUNTIFS(Datos!$S:$S,"V1",Datos!$D:$D,DK3,Datos!$T:$T,$A$9,Datos!$E:$E,"XND")+COUNTIFS(Datos!$S:$S,"V2",Datos!$D:$D,DK3,Datos!$T:$T,$A$9,Datos!$E:$E,"XND"))/DK4</f>
        <v>0.66666666666666663</v>
      </c>
      <c r="DL9" s="78">
        <f>(COUNTIFS(Datos!$S:$S,"V1",Datos!$D:$D,DL3,Datos!$T:$T,$A$9,Datos!$E:$E,"XND")+COUNTIFS(Datos!$S:$S,"V2",Datos!$D:$D,DL3,Datos!$T:$T,$A$9,Datos!$E:$E,"XND"))/DL4</f>
        <v>0.66666666666666663</v>
      </c>
      <c r="DM9" s="78"/>
      <c r="DN9" s="78"/>
      <c r="DO9" s="78"/>
      <c r="DP9" s="78"/>
      <c r="DQ9" s="78">
        <f>(COUNTIFS(Datos!$S:$S,"V1",Datos!$D:$D,DQ3,Datos!$T:$T,$A$9,Datos!$E:$E,"XND")+COUNTIFS(Datos!$S:$S,"V2",Datos!$D:$D,DQ3,Datos!$T:$T,$A$9,Datos!$E:$E,"XND"))/DQ4</f>
        <v>0.33333333333333331</v>
      </c>
      <c r="DR9" s="78">
        <f>(COUNTIFS(Datos!$S:$S,"V1",Datos!$D:$D,DR3,Datos!$T:$T,$A$9,Datos!$E:$E,"XND")+COUNTIFS(Datos!$S:$S,"V2",Datos!$D:$D,DR3,Datos!$T:$T,$A$9,Datos!$E:$E,"XND"))/DR4</f>
        <v>0</v>
      </c>
      <c r="DS9" s="78">
        <f>(COUNTIFS(Datos!$S:$S,"V1",Datos!$D:$D,DS3,Datos!$T:$T,$A$9,Datos!$E:$E,"XND")+COUNTIFS(Datos!$S:$S,"V2",Datos!$D:$D,DS3,Datos!$T:$T,$A$9,Datos!$E:$E,"XND"))/DS4</f>
        <v>0.5</v>
      </c>
      <c r="DT9" s="78">
        <f>(COUNTIFS(Datos!$S:$S,"V1",Datos!$D:$D,DT3,Datos!$T:$T,$A$9,Datos!$E:$E,"XND")+COUNTIFS(Datos!$S:$S,"V2",Datos!$D:$D,DT3,Datos!$T:$T,$A$9,Datos!$E:$E,"XND"))/DT4</f>
        <v>0.33333333333333331</v>
      </c>
      <c r="DU9" s="78">
        <f>(COUNTIFS(Datos!$S:$S,"V1",Datos!$D:$D,DU3,Datos!$T:$T,$A$9,Datos!$E:$E,"XND")+COUNTIFS(Datos!$S:$S,"V2",Datos!$D:$D,DU3,Datos!$T:$T,$A$9,Datos!$E:$E,"XND"))/DU4</f>
        <v>0</v>
      </c>
      <c r="DV9" s="78">
        <f>(COUNTIFS(Datos!$S:$S,"V1",Datos!$D:$D,DV3,Datos!$T:$T,$A$9,Datos!$E:$E,"XND")+COUNTIFS(Datos!$S:$S,"V2",Datos!$D:$D,DV3,Datos!$T:$T,$A$9,Datos!$E:$E,"XND"))/DV4</f>
        <v>0</v>
      </c>
      <c r="DW9" s="78">
        <f>(COUNTIFS(Datos!$S:$S,"V1",Datos!$D:$D,DW3,Datos!$T:$T,$A$9,Datos!$E:$E,"XND")+COUNTIFS(Datos!$S:$S,"V2",Datos!$D:$D,DW3,Datos!$T:$T,$A$9,Datos!$E:$E,"XND"))/DW4</f>
        <v>0</v>
      </c>
      <c r="DX9" s="78">
        <f>(COUNTIFS(Datos!$S:$S,"V1",Datos!$D:$D,DX3,Datos!$T:$T,$A$9,Datos!$E:$E,"XND")+COUNTIFS(Datos!$S:$S,"V2",Datos!$D:$D,DX3,Datos!$T:$T,$A$9,Datos!$E:$E,"XND"))/DX4</f>
        <v>0</v>
      </c>
      <c r="DY9" s="78">
        <f>(COUNTIFS(Datos!$S:$S,"V1",Datos!$D:$D,DY3,Datos!$T:$T,$A$9,Datos!$E:$E,"XND")+COUNTIFS(Datos!$S:$S,"V2",Datos!$D:$D,DY3,Datos!$T:$T,$A$9,Datos!$E:$E,"XND"))/DY4</f>
        <v>0</v>
      </c>
      <c r="DZ9" s="78">
        <f>(COUNTIFS(Datos!$S:$S,"V1",Datos!$D:$D,DZ3,Datos!$T:$T,$A$9,Datos!$E:$E,"XND")+COUNTIFS(Datos!$S:$S,"V2",Datos!$D:$D,DZ3,Datos!$T:$T,$A$9,Datos!$E:$E,"XND"))/DZ4</f>
        <v>1</v>
      </c>
      <c r="EA9" s="78">
        <f>(COUNTIFS(Datos!$S:$S,"V1",Datos!$D:$D,EA3,Datos!$T:$T,$A$9,Datos!$E:$E,"XND")+COUNTIFS(Datos!$S:$S,"V2",Datos!$D:$D,EA3,Datos!$T:$T,$A$9,Datos!$E:$E,"XND"))/EA4</f>
        <v>0</v>
      </c>
      <c r="EB9" s="78">
        <f>(COUNTIFS(Datos!$S:$S,"V1",Datos!$D:$D,EB3,Datos!$T:$T,$A$9,Datos!$E:$E,"XND")+COUNTIFS(Datos!$S:$S,"V2",Datos!$D:$D,EB3,Datos!$T:$T,$A$9,Datos!$E:$E,"XND"))/EB4</f>
        <v>0.33333333333333331</v>
      </c>
      <c r="EC9" s="78">
        <f>(COUNTIFS(Datos!$S:$S,"V1",Datos!$D:$D,EC3,Datos!$T:$T,$A$9,Datos!$E:$E,"XND")+COUNTIFS(Datos!$S:$S,"V2",Datos!$D:$D,EC3,Datos!$T:$T,$A$9,Datos!$E:$E,"XND"))/EC4</f>
        <v>0.66666666666666663</v>
      </c>
      <c r="ED9" s="78">
        <f>(COUNTIFS(Datos!$S:$S,"V1",Datos!$D:$D,ED3,Datos!$T:$T,$A$9,Datos!$E:$E,"XND")+COUNTIFS(Datos!$S:$S,"V2",Datos!$D:$D,ED3,Datos!$T:$T,$A$9,Datos!$E:$E,"XND"))/ED4</f>
        <v>0</v>
      </c>
      <c r="EE9" s="78"/>
      <c r="EF9" s="78">
        <f>(COUNTIFS(Datos!$S:$S,"V1",Datos!$D:$D,EF3,Datos!$T:$T,$A$9,Datos!$E:$E,"XND")+COUNTIFS(Datos!$S:$S,"V2",Datos!$D:$D,EF3,Datos!$T:$T,$A$9,Datos!$E:$E,"XND"))/EF4</f>
        <v>0.5</v>
      </c>
      <c r="EG9" s="78">
        <f>(COUNTIFS(Datos!$S:$S,"V1",Datos!$D:$D,EG3,Datos!$T:$T,$A$9,Datos!$E:$E,"XND")+COUNTIFS(Datos!$S:$S,"V2",Datos!$D:$D,EG3,Datos!$T:$T,$A$9,Datos!$E:$E,"XND"))/EG4</f>
        <v>0</v>
      </c>
      <c r="EH9" s="78">
        <f>(COUNTIFS(Datos!$S:$S,"V1",Datos!$D:$D,EH3,Datos!$T:$T,$A$9,Datos!$E:$E,"XND")+COUNTIFS(Datos!$S:$S,"V2",Datos!$D:$D,EH3,Datos!$T:$T,$A$9,Datos!$E:$E,"XND"))/EH4</f>
        <v>0.5</v>
      </c>
      <c r="EI9" s="78">
        <f>(COUNTIFS(Datos!$S:$S,"V1",Datos!$D:$D,EI3,Datos!$T:$T,$A$9,Datos!$E:$E,"XND")+COUNTIFS(Datos!$S:$S,"V2",Datos!$D:$D,EI3,Datos!$T:$T,$A$9,Datos!$E:$E,"XND"))/EI4</f>
        <v>0</v>
      </c>
      <c r="EJ9" s="78">
        <f>(COUNTIFS(Datos!$S:$S,"V1",Datos!$D:$D,EJ3,Datos!$T:$T,$A$9,Datos!$E:$E,"XND")+COUNTIFS(Datos!$S:$S,"V2",Datos!$D:$D,EJ3,Datos!$T:$T,$A$9,Datos!$E:$E,"XND"))/EJ4</f>
        <v>0</v>
      </c>
      <c r="EK9" s="78">
        <f>(COUNTIFS(Datos!$S:$S,"V1",Datos!$D:$D,EK3,Datos!$T:$T,$A$9,Datos!$E:$E,"XND")+COUNTIFS(Datos!$S:$S,"V2",Datos!$D:$D,EK3,Datos!$T:$T,$A$9,Datos!$E:$E,"XND"))/EK4</f>
        <v>0.5</v>
      </c>
      <c r="EL9" s="78">
        <f>(COUNTIFS(Datos!$S:$S,"V1",Datos!$D:$D,EL3,Datos!$T:$T,$A$9,Datos!$E:$E,"XND")+COUNTIFS(Datos!$S:$S,"V2",Datos!$D:$D,EL3,Datos!$T:$T,$A$9,Datos!$E:$E,"XND"))/EL4</f>
        <v>0</v>
      </c>
      <c r="EM9" s="78">
        <f>(COUNTIFS(Datos!$S:$S,"V1",Datos!$D:$D,EM3,Datos!$T:$T,$A$9,Datos!$E:$E,"XND")+COUNTIFS(Datos!$S:$S,"V2",Datos!$D:$D,EM3,Datos!$T:$T,$A$9,Datos!$E:$E,"XND"))/EM4</f>
        <v>1</v>
      </c>
      <c r="EN9" s="78">
        <f>(COUNTIFS(Datos!$S:$S,"V1",Datos!$D:$D,EN3,Datos!$T:$T,$A$9,Datos!$E:$E,"XND")+COUNTIFS(Datos!$S:$S,"V2",Datos!$D:$D,EN3,Datos!$T:$T,$A$9,Datos!$E:$E,"XND"))/EN4</f>
        <v>1</v>
      </c>
      <c r="EO9" s="78">
        <f>(COUNTIFS(Datos!$S:$S,"V1",Datos!$D:$D,EO3,Datos!$T:$T,$A$9,Datos!$E:$E,"XND")+COUNTIFS(Datos!$S:$S,"V2",Datos!$D:$D,EO3,Datos!$T:$T,$A$9,Datos!$E:$E,"XND"))/EO4</f>
        <v>0</v>
      </c>
      <c r="EP9" s="78">
        <f>(COUNTIFS(Datos!$S:$S,"V1",Datos!$D:$D,EP3,Datos!$T:$T,$A$9,Datos!$E:$E,"XND")+COUNTIFS(Datos!$S:$S,"V2",Datos!$D:$D,EP3,Datos!$T:$T,$A$9,Datos!$E:$E,"XND"))/EP4</f>
        <v>1.5</v>
      </c>
      <c r="EQ9" s="78">
        <f>(COUNTIFS(Datos!$S:$S,"V1",Datos!$D:$D,EQ3,Datos!$T:$T,$A$9,Datos!$E:$E,"XND")+COUNTIFS(Datos!$S:$S,"V2",Datos!$D:$D,EQ3,Datos!$T:$T,$A$9,Datos!$E:$E,"XND"))/EQ4</f>
        <v>1</v>
      </c>
      <c r="ER9" s="78">
        <f>(COUNTIFS(Datos!$S:$S,"V1",Datos!$D:$D,ER3,Datos!$T:$T,$A$9,Datos!$E:$E,"XND")+COUNTIFS(Datos!$S:$S,"V2",Datos!$D:$D,ER3,Datos!$T:$T,$A$9,Datos!$E:$E,"XND"))/ER4</f>
        <v>1</v>
      </c>
      <c r="ES9" s="78">
        <f>(COUNTIFS(Datos!$S:$S,"V1",Datos!$D:$D,ES3,Datos!$T:$T,$A$9,Datos!$E:$E,"XND")+COUNTIFS(Datos!$S:$S,"V2",Datos!$D:$D,ES3,Datos!$T:$T,$A$9,Datos!$E:$E,"XND"))/ES4</f>
        <v>1.5</v>
      </c>
      <c r="ET9" s="78">
        <f>(COUNTIFS(Datos!$S:$S,"V1",Datos!$D:$D,ET3,Datos!$T:$T,$A$9,Datos!$E:$E,"XND")+COUNTIFS(Datos!$S:$S,"V2",Datos!$D:$D,ET3,Datos!$T:$T,$A$9,Datos!$E:$E,"XND"))/ET4</f>
        <v>0.5</v>
      </c>
      <c r="EU9" s="78">
        <f>(COUNTIFS(Datos!$S:$S,"V1",Datos!$D:$D,EU3,Datos!$T:$T,$A$9,Datos!$E:$E,"XND")+COUNTIFS(Datos!$S:$S,"V2",Datos!$D:$D,EU3,Datos!$T:$T,$A$9,Datos!$E:$E,"XND"))/EU4</f>
        <v>0.5</v>
      </c>
      <c r="EV9" s="78">
        <f>(COUNTIFS(Datos!$S:$S,"V1",Datos!$D:$D,EV3,Datos!$T:$T,$A$9,Datos!$E:$E,"XND")+COUNTIFS(Datos!$S:$S,"V2",Datos!$D:$D,EV3,Datos!$T:$T,$A$9,Datos!$E:$E,"XND"))/EV4</f>
        <v>0</v>
      </c>
      <c r="EW9" s="78">
        <f>(COUNTIFS(Datos!$S:$S,"V1",Datos!$D:$D,EW3,Datos!$T:$T,$A$9,Datos!$E:$E,"XND")+COUNTIFS(Datos!$S:$S,"V2",Datos!$D:$D,EW3,Datos!$T:$T,$A$9,Datos!$E:$E,"XND"))/EW4</f>
        <v>1</v>
      </c>
      <c r="EX9" s="78">
        <f>(COUNTIFS(Datos!$S:$S,"V1",Datos!$D:$D,EX3,Datos!$T:$T,$A$9,Datos!$E:$E,"XND")+COUNTIFS(Datos!$S:$S,"V2",Datos!$D:$D,EX3,Datos!$T:$T,$A$9,Datos!$E:$E,"XND"))/EX4</f>
        <v>0</v>
      </c>
      <c r="EY9" s="78">
        <f>(COUNTIFS(Datos!$S:$S,"V1",Datos!$D:$D,EY3,Datos!$T:$T,$A$9,Datos!$E:$E,"XND")+COUNTIFS(Datos!$S:$S,"V2",Datos!$D:$D,EY3,Datos!$T:$T,$A$9,Datos!$E:$E,"XND"))/EY4</f>
        <v>0.5</v>
      </c>
      <c r="EZ9" s="78">
        <f>(COUNTIFS(Datos!$S:$S,"V1",Datos!$D:$D,EZ3,Datos!$T:$T,$A$9,Datos!$E:$E,"XND")+COUNTIFS(Datos!$S:$S,"V2",Datos!$D:$D,EZ3,Datos!$T:$T,$A$9,Datos!$E:$E,"XND"))/EZ4</f>
        <v>0.5</v>
      </c>
      <c r="FA9" s="78">
        <f>(COUNTIFS(Datos!$S:$S,"V1",Datos!$D:$D,FA3,Datos!$T:$T,$A$9,Datos!$E:$E,"XND")+COUNTIFS(Datos!$S:$S,"V2",Datos!$D:$D,FA3,Datos!$T:$T,$A$9,Datos!$E:$E,"XND"))/FA4</f>
        <v>0</v>
      </c>
      <c r="FB9" s="78">
        <f>(COUNTIFS(Datos!$S:$S,"V1",Datos!$D:$D,FB3,Datos!$T:$T,$A$9,Datos!$E:$E,"XND")+COUNTIFS(Datos!$S:$S,"V2",Datos!$D:$D,FB3,Datos!$T:$T,$A$9,Datos!$E:$E,"XND"))/FB4</f>
        <v>0.5</v>
      </c>
      <c r="FC9" s="78">
        <f>(COUNTIFS(Datos!$S:$S,"V1",Datos!$D:$D,FC3,Datos!$T:$T,$A$9,Datos!$E:$E,"XND")+COUNTIFS(Datos!$S:$S,"V2",Datos!$D:$D,FC3,Datos!$T:$T,$A$9,Datos!$E:$E,"XND"))/FC4</f>
        <v>0</v>
      </c>
      <c r="FD9" s="78">
        <f>(COUNTIFS(Datos!$S:$S,"V1",Datos!$D:$D,FD3,Datos!$T:$T,$A$9,Datos!$E:$E,"XND")+COUNTIFS(Datos!$S:$S,"V2",Datos!$D:$D,FD3,Datos!$T:$T,$A$9,Datos!$E:$E,"XND"))/FD4</f>
        <v>0</v>
      </c>
      <c r="FE9" s="78">
        <f>(COUNTIFS(Datos!$S:$S,"V1",Datos!$D:$D,FE3,Datos!$T:$T,$A$9,Datos!$E:$E,"XND")+COUNTIFS(Datos!$S:$S,"V2",Datos!$D:$D,FE3,Datos!$T:$T,$A$9,Datos!$E:$E,"XND"))/FE4</f>
        <v>0.5</v>
      </c>
      <c r="FF9" s="78">
        <f>(COUNTIFS(Datos!$S:$S,"V1",Datos!$D:$D,FF3,Datos!$T:$T,$A$9,Datos!$E:$E,"XND")+COUNTIFS(Datos!$S:$S,"V2",Datos!$D:$D,FF3,Datos!$T:$T,$A$9,Datos!$E:$E,"XND"))/FF4</f>
        <v>0</v>
      </c>
      <c r="FG9" s="78">
        <f>(COUNTIFS(Datos!$S:$S,"V1",Datos!$D:$D,FG3,Datos!$T:$T,$A$9,Datos!$E:$E,"XND")+COUNTIFS(Datos!$S:$S,"V2",Datos!$D:$D,FG3,Datos!$T:$T,$A$9,Datos!$E:$E,"XND"))/FG4</f>
        <v>0.5</v>
      </c>
      <c r="FH9" s="78">
        <f>(COUNTIFS(Datos!$S:$S,"V1",Datos!$D:$D,FH3,Datos!$T:$T,$A$9,Datos!$E:$E,"XND")+COUNTIFS(Datos!$S:$S,"V2",Datos!$D:$D,FH3,Datos!$T:$T,$A$9,Datos!$E:$E,"XND"))/FH4</f>
        <v>1</v>
      </c>
      <c r="FI9" s="78">
        <f>(COUNTIFS(Datos!$S:$S,"V1",Datos!$D:$D,FI3,Datos!$T:$T,$A$9,Datos!$E:$E,"XND")+COUNTIFS(Datos!$S:$S,"V2",Datos!$D:$D,FI3,Datos!$T:$T,$A$9,Datos!$E:$E,"XND"))/FI4</f>
        <v>0.5</v>
      </c>
      <c r="FJ9" s="78">
        <f>(COUNTIFS(Datos!$S:$S,"V1",Datos!$D:$D,FJ3,Datos!$T:$T,$A$9,Datos!$E:$E,"XND")+COUNTIFS(Datos!$S:$S,"V2",Datos!$D:$D,FJ3,Datos!$T:$T,$A$9,Datos!$E:$E,"XND"))/FJ4</f>
        <v>0</v>
      </c>
      <c r="FK9" s="78">
        <f>(COUNTIFS(Datos!$S:$S,"V1",Datos!$D:$D,FK3,Datos!$T:$T,$A$9,Datos!$E:$E,"XND")+COUNTIFS(Datos!$S:$S,"V2",Datos!$D:$D,FK3,Datos!$T:$T,$A$9,Datos!$E:$E,"XND"))/FK4</f>
        <v>1</v>
      </c>
      <c r="FL9" s="78">
        <f>(COUNTIFS(Datos!$S:$S,"V1",Datos!$D:$D,FL3,Datos!$T:$T,$A$9,Datos!$E:$E,"XND")+COUNTIFS(Datos!$S:$S,"V2",Datos!$D:$D,FL3,Datos!$T:$T,$A$9,Datos!$E:$E,"XND"))/FL4</f>
        <v>0</v>
      </c>
      <c r="FM9" s="78">
        <f>(COUNTIFS(Datos!$S:$S,"V1",Datos!$D:$D,FM3,Datos!$T:$T,$A$9,Datos!$E:$E,"XND")+COUNTIFS(Datos!$S:$S,"V2",Datos!$D:$D,FM3,Datos!$T:$T,$A$9,Datos!$E:$E,"XND"))/FM4</f>
        <v>0.5</v>
      </c>
      <c r="FN9" s="78">
        <f>(COUNTIFS(Datos!$S:$S,"V1",Datos!$D:$D,FN3,Datos!$T:$T,$A$9,Datos!$E:$E,"XND")+COUNTIFS(Datos!$S:$S,"V2",Datos!$D:$D,FN3,Datos!$T:$T,$A$9,Datos!$E:$E,"XND"))/FN4</f>
        <v>0.5</v>
      </c>
      <c r="FO9" s="78">
        <f>(COUNTIFS(Datos!$S:$S,"V1",Datos!$D:$D,FO3,Datos!$T:$T,$A$9,Datos!$E:$E,"XND")+COUNTIFS(Datos!$S:$S,"V2",Datos!$D:$D,FO3,Datos!$T:$T,$A$9,Datos!$E:$E,"XND"))/FO4</f>
        <v>0.5</v>
      </c>
      <c r="FP9" s="78">
        <f>(COUNTIFS(Datos!$S:$S,"V1",Datos!$D:$D,FP3,Datos!$T:$T,$A$9,Datos!$E:$E,"XND")+COUNTIFS(Datos!$S:$S,"V2",Datos!$D:$D,FP3,Datos!$T:$T,$A$9,Datos!$E:$E,"XND"))/FP4</f>
        <v>0.5</v>
      </c>
      <c r="FQ9" s="78">
        <f>(COUNTIFS(Datos!$S:$S,"V1",Datos!$D:$D,FQ3,Datos!$T:$T,$A$9,Datos!$E:$E,"XND")+COUNTIFS(Datos!$S:$S,"V2",Datos!$D:$D,FQ3,Datos!$T:$T,$A$9,Datos!$E:$E,"XND"))/FQ4</f>
        <v>1.5</v>
      </c>
      <c r="FR9" s="78">
        <f>(COUNTIFS(Datos!$S:$S,"V1",Datos!$D:$D,FR3,Datos!$T:$T,$A$9,Datos!$E:$E,"XND")+COUNTIFS(Datos!$S:$S,"V2",Datos!$D:$D,FR3,Datos!$T:$T,$A$9,Datos!$E:$E,"XND"))/FR4</f>
        <v>0</v>
      </c>
      <c r="FS9" s="78">
        <f>(COUNTIFS(Datos!$S:$S,"V1",Datos!$D:$D,FS3,Datos!$T:$T,$A$9,Datos!$E:$E,"XND")+COUNTIFS(Datos!$S:$S,"V2",Datos!$D:$D,FS3,Datos!$T:$T,$A$9,Datos!$E:$E,"XND"))/FS4</f>
        <v>0.5</v>
      </c>
      <c r="FT9" s="78"/>
      <c r="FU9" s="78"/>
      <c r="FV9" s="78"/>
      <c r="FW9" s="78">
        <f>(COUNTIFS(Datos!$S:$S,"V1",Datos!$D:$D,FW3,Datos!$T:$T,$A$9,Datos!$E:$E,"XND")+COUNTIFS(Datos!$S:$S,"V2",Datos!$D:$D,FW3,Datos!$T:$T,$A$9,Datos!$E:$E,"XND"))/FW4</f>
        <v>0.5</v>
      </c>
      <c r="FX9" s="78">
        <f>(COUNTIFS(Datos!$S:$S,"V1",Datos!$D:$D,FX3,Datos!$T:$T,$A$9,Datos!$E:$E,"XND")+COUNTIFS(Datos!$S:$S,"V2",Datos!$D:$D,FX3,Datos!$T:$T,$A$9,Datos!$E:$E,"XND"))/FX4</f>
        <v>1</v>
      </c>
      <c r="FY9" s="78">
        <f>(COUNTIFS(Datos!$S:$S,"V1",Datos!$D:$D,FY3,Datos!$T:$T,$A$9,Datos!$E:$E,"XND")+COUNTIFS(Datos!$S:$S,"V2",Datos!$D:$D,FY3,Datos!$T:$T,$A$9,Datos!$E:$E,"XND"))/FY4</f>
        <v>0</v>
      </c>
      <c r="FZ9" s="78">
        <f>(COUNTIFS(Datos!$S:$S,"V1",Datos!$D:$D,FZ3,Datos!$T:$T,$A$9,Datos!$E:$E,"XND")+COUNTIFS(Datos!$S:$S,"V2",Datos!$D:$D,FZ3,Datos!$T:$T,$A$9,Datos!$E:$E,"XND"))/FZ4</f>
        <v>0.5</v>
      </c>
      <c r="GA9" s="78">
        <f>(COUNTIFS(Datos!$S:$S,"V1",Datos!$D:$D,GA3,Datos!$T:$T,$A$9,Datos!$E:$E,"XND")+COUNTIFS(Datos!$S:$S,"V2",Datos!$D:$D,GA3,Datos!$T:$T,$A$9,Datos!$E:$E,"XND"))/GA4</f>
        <v>0</v>
      </c>
      <c r="GB9" s="78">
        <f>(COUNTIFS(Datos!$S:$S,"V1",Datos!$D:$D,GB3,Datos!$T:$T,$A$9,Datos!$E:$E,"XND")+COUNTIFS(Datos!$S:$S,"V2",Datos!$D:$D,GB3,Datos!$T:$T,$A$9,Datos!$E:$E,"XND"))/GB4</f>
        <v>0.5</v>
      </c>
      <c r="GC9" s="78">
        <f>(COUNTIFS(Datos!$S:$S,"V1",Datos!$D:$D,GC3,Datos!$T:$T,$A$9,Datos!$E:$E,"XND")+COUNTIFS(Datos!$S:$S,"V2",Datos!$D:$D,GC3,Datos!$T:$T,$A$9,Datos!$E:$E,"XND"))/GC4</f>
        <v>0.5</v>
      </c>
      <c r="GD9" s="78">
        <f>(COUNTIFS(Datos!$S:$S,"V1",Datos!$D:$D,GD3,Datos!$T:$T,$A$9,Datos!$E:$E,"XND")+COUNTIFS(Datos!$S:$S,"V2",Datos!$D:$D,GD3,Datos!$T:$T,$A$9,Datos!$E:$E,"XND"))/GD4</f>
        <v>0.5</v>
      </c>
      <c r="GE9" s="78">
        <f>(COUNTIFS(Datos!$S:$S,"V1",Datos!$D:$D,GE3,Datos!$T:$T,$A$9,Datos!$E:$E,"XND")+COUNTIFS(Datos!$S:$S,"V2",Datos!$D:$D,GE3,Datos!$T:$T,$A$9,Datos!$E:$E,"XND"))/GE4</f>
        <v>1</v>
      </c>
      <c r="GF9" s="78">
        <f>(COUNTIFS(Datos!$S:$S,"V1",Datos!$D:$D,GF3,Datos!$T:$T,$A$9,Datos!$E:$E,"XND")+COUNTIFS(Datos!$S:$S,"V2",Datos!$D:$D,GF3,Datos!$T:$T,$A$9,Datos!$E:$E,"XND"))/GF4</f>
        <v>0.5</v>
      </c>
      <c r="GG9" s="78">
        <f>(COUNTIFS(Datos!$S:$S,"V1",Datos!$D:$D,GG3,Datos!$T:$T,$A$9,Datos!$E:$E,"XND")+COUNTIFS(Datos!$S:$S,"V2",Datos!$D:$D,GG3,Datos!$T:$T,$A$9,Datos!$E:$E,"XND"))/GG4</f>
        <v>0</v>
      </c>
      <c r="GH9" s="78">
        <f>(COUNTIFS(Datos!$S:$S,"V1",Datos!$D:$D,GH3,Datos!$T:$T,$A$9,Datos!$E:$E,"XND")+COUNTIFS(Datos!$S:$S,"V2",Datos!$D:$D,GH3,Datos!$T:$T,$A$9,Datos!$E:$E,"XND"))/GH4</f>
        <v>0</v>
      </c>
    </row>
    <row r="10" spans="1:190" s="12" customFormat="1" ht="16.5" customHeight="1" x14ac:dyDescent="0.25">
      <c r="A10" s="37" t="s">
        <v>31</v>
      </c>
      <c r="B10" s="74"/>
      <c r="C10" s="77"/>
      <c r="D10" s="77"/>
      <c r="E10" s="77"/>
      <c r="F10" s="76"/>
      <c r="G10" s="77">
        <v>0.1388888888888889</v>
      </c>
      <c r="H10" s="77">
        <v>0.14473684210526316</v>
      </c>
      <c r="I10" s="77">
        <v>0.17105263157894737</v>
      </c>
      <c r="J10" s="77">
        <v>0.203125</v>
      </c>
      <c r="K10" s="77">
        <f>(COUNTIFS(Datos!$S:$S,"V1",Datos!$B:$B,$K$2,Datos!$T:$T,A10,Datos!$E:$E,"X52")+COUNTIFS(Datos!$S:$S,"V2",Datos!$B:$B,$K$2,Datos!$T:$T,A10,Datos!$E:$E,"X52"))/$K$4</f>
        <v>0</v>
      </c>
      <c r="L10" s="77">
        <f>(COUNTIFS(Datos!$S:$S,"V1",Datos!$B:$B,$L$2,Datos!$T:$T,A10,Datos!$E:$E,"X52")+COUNTIFS(Datos!$S:$S,"V2",Datos!$B:$B,$L$2,Datos!$T:$T,A10,Datos!$E:$E,"X52"))/$L$4</f>
        <v>0</v>
      </c>
      <c r="M10" s="77"/>
      <c r="N10" s="77">
        <f>(COUNTIFS(Datos!$S:$S,"V1",Datos!$B:$B,$N$2,Datos!$T:$T,A10,Datos!$E:$E,"XND")+COUNTIFS(Datos!$S:$S,"V2",Datos!$B:$B,$N$2,Datos!$T:$T,A10,Datos!$E:$E,"XND"))/$N$4</f>
        <v>0.22222222222222221</v>
      </c>
      <c r="O10" s="77">
        <f>(COUNTIFS(Datos!$S:$S,"V1",Datos!$B:$B,$O$2,Datos!$T:$T,A10,Datos!$E:$E,"XND")+COUNTIFS(Datos!$S:$S,"V2",Datos!$B:$B,$O$2,Datos!$T:$T,A10,Datos!$E:$E,"XND"))/$O$4</f>
        <v>0.36363636363636365</v>
      </c>
      <c r="P10" s="77">
        <f>(COUNTIFS(Datos!$S:$S,"V1",Datos!$B:$B,$P$2,Datos!$T:$T,A10,Datos!$E:$E,"XND")+COUNTIFS(Datos!$S:$S,"V2",Datos!$B:$B,$P$2,Datos!$T:$T,A10,Datos!$E:$E,"XND"))/$P$4</f>
        <v>0.12121212121212122</v>
      </c>
      <c r="Q10" s="77">
        <f>(COUNTIFS(Datos!$S:$S,"V1",Datos!$B:$B,$Q$2,Datos!$T:$T,A10,Datos!$E:$E,"XND")+COUNTIFS(Datos!$S:$S,"V2",Datos!$B:$B,$Q$2,Datos!$T:$T,A10,Datos!$E:$E,"XND"))/$Q$4</f>
        <v>0.18181818181818182</v>
      </c>
      <c r="R10" s="77">
        <f>(COUNTIFS(Datos!$S:$S,"V1",Datos!$B:$B,$R$2,Datos!$T:$T,A10,Datos!$E:$E,"XND")+COUNTIFS(Datos!$S:$S,"V2",Datos!$B:$B,$R$2,Datos!$T:$T,A10,Datos!$E:$E,"XND"))/$R$4</f>
        <v>0.4</v>
      </c>
      <c r="S10" s="77">
        <f>(COUNTIFS(Datos!$S:$S,"V1",Datos!$B:$B,$S$2,Datos!$T:$T,A10,Datos!$E:$E,"XND")+COUNTIFS(Datos!$S:$S,"V2",Datos!$B:$B,$S$2,Datos!$T:$T,A10,Datos!$E:$E,"XND"))/$S$4</f>
        <v>0.35</v>
      </c>
      <c r="T10" s="77">
        <f>(COUNTIFS(Datos!$S:$S,"V1",Datos!$B:$B,T$2,Datos!$T:$T,$A10,Datos!$E:$E,"XND")+COUNTIFS(Datos!$S:$S,"V2",Datos!$B:$B,T$2,Datos!$T:$T,$A10,Datos!$E:$E,"XND"))/T$4</f>
        <v>0.375</v>
      </c>
      <c r="U10" s="77">
        <f>(COUNTIFS(Datos!$S:$S,"V1",Datos!$B:$B,U$2,Datos!$T:$T,$A10,Datos!$E:$E,"XND")+COUNTIFS(Datos!$S:$S,"V2",Datos!$B:$B,U$2,Datos!$T:$T,$A10,Datos!$E:$E,"XND"))/U$4</f>
        <v>2.9411764705882353E-2</v>
      </c>
      <c r="V10" s="78"/>
      <c r="W10" s="78" t="e">
        <f>(COUNTIFS(Datos!$S:$S,"V1",Datos!$C:$C,$W$3,Datos!$T:$T,A10,Datos!$E:$E,"XND")+COUNTIFS(Datos!$S:$S,"V2",Datos!$C:$C,$W$3,Datos!$T:$T,A10,Datos!$E:$E,"XND"))/$W$4</f>
        <v>#DIV/0!</v>
      </c>
      <c r="X10" s="78">
        <f>(COUNTIFS(Datos!$S:$S,"V1",Datos!$C:$C,$X$3,Datos!$T:$T,A10,Datos!$E:$E,"XND")+COUNTIFS(Datos!$S:$S,"V2",Datos!$C:$C,$X$3,Datos!$T:$T,A10,Datos!$E:$E,"XND"))/$X$4</f>
        <v>0</v>
      </c>
      <c r="Y10" s="78">
        <f>(COUNTIFS(Datos!$S:$S,"V1",Datos!$C:$C,$Y$3,Datos!$T:$T,A10,Datos!$E:$E,"XND")+COUNTIFS(Datos!$S:$S,"V2",Datos!$C:$C,$Y$3,Datos!$T:$T,A10,Datos!$E:$E,"XND"))/$Y$4</f>
        <v>0</v>
      </c>
      <c r="Z10" s="78">
        <f>(COUNTIFS(Datos!$S:$S,"V1",Datos!$C:$C,$Z$3,Datos!$T:$T,A10,Datos!$E:$E,"XND")+COUNTIFS(Datos!$S:$S,"V2",Datos!$C:$C,$Z$3,Datos!$T:$T,A10,Datos!$E:$E,"XND"))/$Z$4</f>
        <v>0</v>
      </c>
      <c r="AA10" s="78">
        <f>(COUNTIFS(Datos!$S:$S,"V1",Datos!$C:$C,$AA$3,Datos!$T:$T,A10,Datos!$E:$E,"XND")+COUNTIFS(Datos!$S:$S,"V2",Datos!$C:$C,$AA$3,Datos!$T:$T,A10,Datos!$E:$E,"XND"))/$AA$4</f>
        <v>0</v>
      </c>
      <c r="AB10" s="78">
        <f>(COUNTIFS(Datos!$S:$S,"V1",Datos!$C:$C,$AB$3,Datos!$T:$T,A10,Datos!$E:$E,"XND")+COUNTIFS(Datos!$S:$S,"V2",Datos!$C:$C,$AB$3,Datos!$T:$T,A10,Datos!$E:$E,"XND"))/$AB$4</f>
        <v>0</v>
      </c>
      <c r="AC10" s="78">
        <f>(COUNTIFS(Datos!$S:$S,"V1",Datos!$C:$C,$AC$3,Datos!$T:$T,A10,Datos!$E:$E,"XND")+COUNTIFS(Datos!$S:$S,"V2",Datos!$C:$C,$AC$3,Datos!$T:$T,A10,Datos!$E:$E,"XND"))/$AC$4</f>
        <v>0</v>
      </c>
      <c r="AD10" s="78">
        <f>(COUNTIFS(Datos!$S:$S,"V1",Datos!$C:$C,$AD$3,Datos!$T:$T,A10,Datos!$E:$E,"XND")+COUNTIFS(Datos!$S:$S,"V2",Datos!$C:$C,$AD$3,Datos!$T:$T,A10,Datos!$E:$E,"XND"))/$AD$4</f>
        <v>0</v>
      </c>
      <c r="AE10" s="78">
        <f>(COUNTIFS(Datos!$S:$S,"V1",Datos!$C:$C,$AE$3,Datos!$T:$T,A10,Datos!$E:$E,"XND")+COUNTIFS(Datos!$S:$S,"V2",Datos!$C:$C,$AE$3,Datos!$T:$T,A10,Datos!$E:$E,"XND"))/$AE$4</f>
        <v>0</v>
      </c>
      <c r="AF10" s="78">
        <f>(COUNTIFS(Datos!$S:$S,"V1",Datos!$C:$C,$AF$3,Datos!$T:$T,A10,Datos!$E:$E,"XND")+COUNTIFS(Datos!$S:$S,"V2",Datos!$C:$C,$AF$3,Datos!$T:$T,A10,Datos!$E:$E,"XND"))/$AF$4</f>
        <v>0</v>
      </c>
      <c r="AG10" s="78">
        <f>(COUNTIFS(Datos!$S:$S,"V1",Datos!$C:$C,$AG$3,Datos!$T:$T,A10,Datos!$E:$E,"XND")+COUNTIFS(Datos!$S:$S,"V2",Datos!$C:$C,$AG$3,Datos!$T:$T,A10,Datos!$E:$E,"XND"))/$AG$4</f>
        <v>0</v>
      </c>
      <c r="AH10" s="78">
        <f>(COUNTIFS(Datos!$S:$S,"V1",Datos!$C:$C,$AH$3,Datos!$T:$T,A10,Datos!$E:$E,"XND")+COUNTIFS(Datos!$S:$S,"V2",Datos!$C:$C,$AH$3,Datos!$T:$T,A10,Datos!$E:$E,"XND"))/$AH$4</f>
        <v>0.125</v>
      </c>
      <c r="AI10" s="78"/>
      <c r="AJ10" s="78"/>
      <c r="AK10" s="78"/>
      <c r="AL10" s="78"/>
      <c r="AM10" s="78"/>
      <c r="AN10" s="78"/>
      <c r="AO10" s="78">
        <f>(COUNTIFS(Datos!$S:$S,"V1",Datos!$C:$C,$AO$3,Datos!$T:$T,A10,Datos!$E:$E,"XND")+COUNTIFS(Datos!$S:$S,"V2",Datos!$C:$C,$AO$3,Datos!$T:$T,A10,Datos!$E:$E,"XND"))/$AO$4</f>
        <v>0</v>
      </c>
      <c r="AP10" s="78"/>
      <c r="AQ10" s="78">
        <f>(COUNTIFS(Datos!$S:$S,"V1",Datos!$C:$C,$AQ$3,Datos!$T:$T,A10,Datos!$E:$E,"XND")+COUNTIFS(Datos!$S:$S,"V2",Datos!$C:$C,$AQ$3,Datos!$T:$T,A10,Datos!$E:$E,"XND"))/$AQ$4</f>
        <v>0.4</v>
      </c>
      <c r="AR10" s="78"/>
      <c r="AS10" s="78">
        <f>(COUNTIFS(Datos!$S:$S,"V1",Datos!$C:$C,$AS$3,Datos!$T:$T,A10,Datos!$E:$E,"XND")+COUNTIFS(Datos!$S:$S,"V2",Datos!$C:$C,$AS$3,Datos!$T:$T,A10,Datos!$E:$E,"XND"))/$AS$4</f>
        <v>0.4</v>
      </c>
      <c r="AT10" s="78">
        <f>(COUNTIFS(Datos!$S:$S,"V1",Datos!$C:$C,$AT$3,Datos!$T:$T,A10,Datos!$E:$E,"XND")+COUNTIFS(Datos!$S:$S,"V2",Datos!$C:$C,$AT$3,Datos!$T:$T,A10,Datos!$E:$E,"XND"))/$AT$4</f>
        <v>0.5</v>
      </c>
      <c r="AU10" s="78">
        <f>(COUNTIFS(Datos!$S:$S,"V1",Datos!$C:$C,$AU$3,Datos!$T:$T,A10,Datos!$E:$E,"XND")+COUNTIFS(Datos!$S:$S,"V2",Datos!$C:$C,$AU$3,Datos!$T:$T,A10,Datos!$E:$E,"XND"))/$AU$4</f>
        <v>0.1111111111111111</v>
      </c>
      <c r="AV10" s="78" t="e">
        <f>(COUNTIFS(Datos!$S:$S,"V1",Datos!$C:$C,$AV$3,Datos!$T:$T,A10,Datos!$E:$E,"XND")+COUNTIFS(Datos!$S:$S,"V2",Datos!$C:$C,$AV$3,Datos!$T:$T,A10,Datos!$E:$E,"XND"))/$AV$4</f>
        <v>#DIV/0!</v>
      </c>
      <c r="AW10" s="78">
        <f>(COUNTIFS(Datos!$S:$S,"V1",Datos!$C:$C,$AW$3,Datos!$T:$T,A10,Datos!$E:$E,"XND")+COUNTIFS(Datos!$S:$S,"V2",Datos!$C:$C,$AW$3,Datos!$T:$T,A10,Datos!$E:$E,"XND"))/$AW$4</f>
        <v>0.1111111111111111</v>
      </c>
      <c r="AX10" s="78">
        <f>(COUNTIFS(Datos!$S:$S,"V1",Datos!$C:$C,$AX$3,Datos!$T:$T,A10,Datos!$E:$E,"XND")+COUNTIFS(Datos!$S:$S,"V2",Datos!$C:$C,$AX$3,Datos!$T:$T,A10,Datos!$E:$E,"XND"))/$AX$4</f>
        <v>0.22222222222222221</v>
      </c>
      <c r="AY10" s="78">
        <f>(COUNTIFS(Datos!$S:$S,"V1",Datos!$C:$C,$AY$3,Datos!$T:$T,A10,Datos!$E:$E,"XND")+COUNTIFS(Datos!$S:$S,"V2",Datos!$C:$C,$AY$3,Datos!$T:$T,A10,Datos!$E:$E,"XND"))/$AY$4</f>
        <v>6.6666666666666666E-2</v>
      </c>
      <c r="AZ10" s="78">
        <f>(COUNTIFS(Datos!$S:$S,"V1",Datos!$C:$C,$AZ$3,Datos!$T:$T,A10,Datos!$E:$E,"XND")+COUNTIFS(Datos!$S:$S,"V2",Datos!$C:$C,$AZ$3,Datos!$T:$T,A10,Datos!$E:$E,"XND"))/$AZ$4</f>
        <v>0</v>
      </c>
      <c r="BA10" s="78">
        <f>(COUNTIFS(Datos!$S:$S,"V1",Datos!$C:$C,$BA$3,Datos!$T:$T,A10,Datos!$E:$E,"XND")+COUNTIFS(Datos!$S:$S,"V2",Datos!$C:$C,$BA$3,Datos!$T:$T,A10,Datos!$E:$E,"XND"))/$BA$4</f>
        <v>0.21428571428571427</v>
      </c>
      <c r="BB10" s="78">
        <f>(COUNTIFS(Datos!$S:$S,"V1",Datos!$C:$C,$BB$3,Datos!$T:$T,A10,Datos!$E:$E,"XND")+COUNTIFS(Datos!$S:$S,"V2",Datos!$C:$C,$BB$3,Datos!$T:$T,A10,Datos!$E:$E,"XND"))/$BB$4</f>
        <v>0.26666666666666666</v>
      </c>
      <c r="BC10" s="78">
        <f>(COUNTIFS(Datos!$S:$S,"V1",Datos!$C:$C,$BC$3,Datos!$T:$T,A10,Datos!$E:$E,"XND")+COUNTIFS(Datos!$S:$S,"V2",Datos!$C:$C,$BC$3,Datos!$T:$T,A10,Datos!$E:$E,"XND"))/$BC$4</f>
        <v>8.3333333333333329E-2</v>
      </c>
      <c r="BD10" s="77"/>
      <c r="BE10" s="77"/>
      <c r="BF10" s="77"/>
      <c r="BG10" s="77"/>
      <c r="BH10" s="78">
        <f>(COUNTIFS(Datos!$S:$S,"V1",Datos!$C:$C,$BH$3,Datos!$T:$T,A10,Datos!$E:$E,"XND")+COUNTIFS(Datos!$S:$S,"V2",Datos!$C:$C,$BH$3,Datos!$T:$T,A10,Datos!$E:$E,"XND"))/$BH$4</f>
        <v>0.4</v>
      </c>
      <c r="BI10" s="77"/>
      <c r="BJ10" s="77"/>
      <c r="BK10" s="77"/>
      <c r="BL10" s="78">
        <f>(COUNTIFS(Datos!$S:$S,"V1",Datos!$C:$C,$BL$3,Datos!$T:$T,A10,Datos!$E:$E,"XND")+COUNTIFS(Datos!$S:$S,"V2",Datos!$C:$C,$BL$3,Datos!$T:$T,A10,Datos!$E:$E,"XND"))/$BL$4</f>
        <v>0.2</v>
      </c>
      <c r="BM10" s="78">
        <f>(COUNTIFS(Datos!$S:$S,"V1",Datos!$C:$C,$BM$3,Datos!$T:$T,A10,Datos!$E:$E,"XND")+COUNTIFS(Datos!$S:$S,"V2",Datos!$C:$C,$BM$3,Datos!$T:$T,A10,Datos!$E:$E,"XND"))/$BM$4</f>
        <v>0.5</v>
      </c>
      <c r="BN10" s="78">
        <f>(COUNTIFS(Datos!$S:$S,"V1",Datos!$C:$C,$BN$3,Datos!$T:$T,A10,Datos!$E:$E,"XND")+COUNTIFS(Datos!$S:$S,"V2",Datos!$C:$C,$BN$3,Datos!$T:$T,A10,Datos!$E:$E,"XND"))/$BN$4</f>
        <v>0.2</v>
      </c>
      <c r="BO10" s="78">
        <f>(COUNTIFS(Datos!$S:$S,"V1",Datos!$C:$C,$BO$3,Datos!$T:$T,A10,Datos!$E:$E,"XND")+COUNTIFS(Datos!$S:$S,"V2",Datos!$C:$C,$BO$3,Datos!$T:$T,A10,Datos!$E:$E,"XND"))/$BO$4</f>
        <v>0.3</v>
      </c>
      <c r="BP10" s="78">
        <f>(COUNTIFS(Datos!$S:$S,"V1",Datos!$C:$C,$BP$3,Datos!$T:$T,A10,Datos!$E:$E,"XND")+COUNTIFS(Datos!$S:$S,"V2",Datos!$C:$C,$BP$3,Datos!$T:$T,A10,Datos!$E:$E,"XND"))/$BP$4</f>
        <v>0.4</v>
      </c>
      <c r="BQ10" s="78">
        <f>(COUNTIFS(Datos!$S:$S,"V1",Datos!$C:$C,BQ$3,Datos!$T:$T,$A10,Datos!$E:$E,"XND")+COUNTIFS(Datos!$S:$S,"V2",Datos!$C:$C,BQ$3,Datos!$T:$T,$A10,Datos!$E:$E,"XND"))/BQ$4</f>
        <v>0.6</v>
      </c>
      <c r="BR10" s="78">
        <f>(COUNTIFS(Datos!$S:$S,"V1",Datos!$C:$C,BR$3,Datos!$T:$T,$A10,Datos!$E:$E,"XND")+COUNTIFS(Datos!$S:$S,"V2",Datos!$C:$C,BR$3,Datos!$T:$T,$A10,Datos!$E:$E,"XND"))/BR$4</f>
        <v>0.1</v>
      </c>
      <c r="BS10" s="78">
        <f>(COUNTIFS(Datos!$S:$S,"V1",Datos!$C:$C,BS$3,Datos!$T:$T,$A10,Datos!$E:$E,"XND")+COUNTIFS(Datos!$S:$S,"V2",Datos!$C:$C,BS$3,Datos!$T:$T,$A10,Datos!$E:$E,"XND"))/BS$4</f>
        <v>0</v>
      </c>
      <c r="BT10" s="78">
        <f>(COUNTIFS(Datos!$S:$S,"V1",Datos!$C:$C,BT$3,Datos!$T:$T,$A10,Datos!$E:$E,"XND")+COUNTIFS(Datos!$S:$S,"V2",Datos!$C:$C,BT$3,Datos!$T:$T,$A10,Datos!$E:$E,"XND"))/BT$4</f>
        <v>0</v>
      </c>
      <c r="BU10" s="78">
        <f>(COUNTIFS(Datos!$S:$S,"V1",Datos!$C:$C,BU$3,Datos!$T:$T,$A10,Datos!$E:$E,"XND")+COUNTIFS(Datos!$S:$S,"V2",Datos!$C:$C,BU$3,Datos!$T:$T,$A10,Datos!$E:$E,"XND"))/BU$4</f>
        <v>0</v>
      </c>
      <c r="BV10" s="77"/>
      <c r="BW10" s="77"/>
      <c r="BX10" s="78">
        <f>(COUNTIFS(Datos!$S:$S,"V1",Datos!$D:$D,BX3,Datos!$T:$T,$A$10,Datos!$E:$E,"XND")+COUNTIFS(Datos!$S:$S,"V2",Datos!$D:$D,BX3,Datos!$T:$T,$A$10,Datos!$E:$E,"XND"))/BX4</f>
        <v>0</v>
      </c>
      <c r="BY10" s="78">
        <f>(COUNTIFS(Datos!$S:$S,"V1",Datos!$D:$D,BY3,Datos!$T:$T,$A$10,Datos!$E:$E,"XND")+COUNTIFS(Datos!$S:$S,"V2",Datos!$D:$D,BY3,Datos!$T:$T,$A$10,Datos!$E:$E,"XND"))/BY4</f>
        <v>0</v>
      </c>
      <c r="BZ10" s="78">
        <f>(COUNTIFS(Datos!$S:$S,"V1",Datos!$D:$D,BZ3,Datos!$T:$T,$A$10,Datos!$E:$E,"XND")+COUNTIFS(Datos!$S:$S,"V2",Datos!$D:$D,BZ3,Datos!$T:$T,$A$10,Datos!$E:$E,"XND"))/BZ4</f>
        <v>0</v>
      </c>
      <c r="CA10" s="78">
        <f>(COUNTIFS(Datos!$S:$S,"V1",Datos!$D:$D,CA3,Datos!$T:$T,$A$10,Datos!$E:$E,"XND")+COUNTIFS(Datos!$S:$S,"V2",Datos!$D:$D,CA3,Datos!$T:$T,$A$10,Datos!$E:$E,"XND"))/CA4</f>
        <v>0</v>
      </c>
      <c r="CB10" s="78"/>
      <c r="CC10" s="78">
        <f>(COUNTIFS(Datos!$S:$S,"V1",Datos!$D:$D,CC3,Datos!$T:$T,$A$10,Datos!$E:$E,"XND")+COUNTIFS(Datos!$S:$S,"V2",Datos!$D:$D,CC3,Datos!$T:$T,$A$10,Datos!$E:$E,"XND"))/CC4</f>
        <v>0</v>
      </c>
      <c r="CD10" s="78">
        <f>(COUNTIFS(Datos!$S:$S,"V1",Datos!$D:$D,CD3,Datos!$T:$T,$A$10,Datos!$E:$E,"XND")+COUNTIFS(Datos!$S:$S,"V2",Datos!$D:$D,CD3,Datos!$T:$T,$A$10,Datos!$E:$E,"XND"))/CD4</f>
        <v>0</v>
      </c>
      <c r="CE10" s="78">
        <f>(COUNTIFS(Datos!$S:$S,"V1",Datos!$D:$D,CE3,Datos!$T:$T,$A$10,Datos!$E:$E,"XND")+COUNTIFS(Datos!$S:$S,"V2",Datos!$D:$D,CE3,Datos!$T:$T,$A$10,Datos!$E:$E,"XND"))/CE4</f>
        <v>0</v>
      </c>
      <c r="CF10" s="78">
        <f>(COUNTIFS(Datos!$S:$S,"V1",Datos!$D:$D,CF3,Datos!$T:$T,$A$10,Datos!$E:$E,"XND")+COUNTIFS(Datos!$S:$S,"V2",Datos!$D:$D,CF3,Datos!$T:$T,$A$10,Datos!$E:$E,"XND"))/CF4</f>
        <v>1.5</v>
      </c>
      <c r="CG10" s="78">
        <f>(COUNTIFS(Datos!$S:$S,"V1",Datos!$D:$D,CG3,Datos!$T:$T,$A$10,Datos!$E:$E,"XND")+COUNTIFS(Datos!$S:$S,"V2",Datos!$D:$D,CG3,Datos!$T:$T,$A$10,Datos!$E:$E,"XND"))/CG4</f>
        <v>0.5</v>
      </c>
      <c r="CH10" s="78">
        <f>(COUNTIFS(Datos!$S:$S,"V1",Datos!$D:$D,CH3,Datos!$T:$T,$A$10,Datos!$E:$E,"XND")+COUNTIFS(Datos!$S:$S,"V2",Datos!$D:$D,CH3,Datos!$T:$T,$A$10,Datos!$E:$E,"XND"))/CH4</f>
        <v>0</v>
      </c>
      <c r="CI10" s="78">
        <f>(COUNTIFS(Datos!$S:$S,"V1",Datos!$D:$D,CI3,Datos!$T:$T,$A$10,Datos!$E:$E,"XND")+COUNTIFS(Datos!$S:$S,"V2",Datos!$D:$D,CI3,Datos!$T:$T,$A$10,Datos!$E:$E,"XND"))/CI4</f>
        <v>0.5</v>
      </c>
      <c r="CJ10" s="78">
        <f>(COUNTIFS(Datos!$S:$S,"V1",Datos!$D:$D,CJ3,Datos!$T:$T,$A$10,Datos!$E:$E,"XND")+COUNTIFS(Datos!$S:$S,"V2",Datos!$D:$D,CJ3,Datos!$T:$T,$A$10,Datos!$E:$E,"XND"))/CJ4</f>
        <v>0</v>
      </c>
      <c r="CK10" s="78">
        <f>(COUNTIFS(Datos!$S:$S,"V1",Datos!$D:$D,CK3,Datos!$T:$T,$A$10,Datos!$E:$E,"XND")+COUNTIFS(Datos!$S:$S,"V2",Datos!$D:$D,CK3,Datos!$T:$T,$A$10,Datos!$E:$E,"XND"))/CK4</f>
        <v>1.5</v>
      </c>
      <c r="CL10" s="78">
        <f>(COUNTIFS(Datos!$S:$S,"V1",Datos!$D:$D,CL3,Datos!$T:$T,$A$10,Datos!$E:$E,"XND")+COUNTIFS(Datos!$S:$S,"V2",Datos!$D:$D,CL3,Datos!$T:$T,$A$10,Datos!$E:$E,"XND"))/CL4</f>
        <v>0</v>
      </c>
      <c r="CM10" s="78">
        <f>(COUNTIFS(Datos!$S:$S,"V1",Datos!$D:$D,CM3,Datos!$T:$T,$A$10,Datos!$E:$E,"XND")+COUNTIFS(Datos!$S:$S,"V2",Datos!$D:$D,CM3,Datos!$T:$T,$A$10,Datos!$E:$E,"XND"))/CM4</f>
        <v>1.6666666666666667</v>
      </c>
      <c r="CN10" s="78">
        <f>(COUNTIFS(Datos!$S:$S,"V1",Datos!$D:$D,CN3,Datos!$T:$T,$A$10,Datos!$E:$E,"XND")+COUNTIFS(Datos!$S:$S,"V2",Datos!$D:$D,CN3,Datos!$T:$T,$A$10,Datos!$E:$E,"XND"))/CN4</f>
        <v>0.66666666666666663</v>
      </c>
      <c r="CO10" s="78">
        <f>(COUNTIFS(Datos!$S:$S,"V1",Datos!$D:$D,CO3,Datos!$T:$T,$A$10,Datos!$E:$E,"XND")+COUNTIFS(Datos!$S:$S,"V2",Datos!$D:$D,CO3,Datos!$T:$T,$A$10,Datos!$E:$E,"XND"))/CO4</f>
        <v>0</v>
      </c>
      <c r="CP10" s="78">
        <f>(COUNTIFS(Datos!$S:$S,"V1",Datos!$D:$D,CP3,Datos!$T:$T,$A$10,Datos!$E:$E,"XND")+COUNTIFS(Datos!$S:$S,"V2",Datos!$D:$D,CP3,Datos!$T:$T,$A$10,Datos!$E:$E,"XND"))/CP4</f>
        <v>0</v>
      </c>
      <c r="CQ10" s="78">
        <f>(COUNTIFS(Datos!$S:$S,"V1",Datos!$D:$D,CQ3,Datos!$T:$T,$A$10,Datos!$E:$E,"XND")+COUNTIFS(Datos!$S:$S,"V2",Datos!$D:$D,CQ3,Datos!$T:$T,$A$10,Datos!$E:$E,"XND"))/CQ4</f>
        <v>0</v>
      </c>
      <c r="CR10" s="78">
        <f>(COUNTIFS(Datos!$S:$S,"V1",Datos!$D:$D,CR3,Datos!$T:$T,$A$10,Datos!$E:$E,"XND")+COUNTIFS(Datos!$S:$S,"V2",Datos!$D:$D,CR3,Datos!$T:$T,$A$10,Datos!$E:$E,"XND"))/CR4</f>
        <v>0</v>
      </c>
      <c r="CS10" s="78">
        <f>(COUNTIFS(Datos!$S:$S,"V1",Datos!$D:$D,CS3,Datos!$T:$T,$A$10,Datos!$E:$E,"XND")+COUNTIFS(Datos!$S:$S,"V2",Datos!$D:$D,CS3,Datos!$T:$T,$A$10,Datos!$E:$E,"XND"))/CS4</f>
        <v>0.33333333333333331</v>
      </c>
      <c r="CT10" s="78">
        <f>(COUNTIFS(Datos!$S:$S,"V1",Datos!$D:$D,CT3,Datos!$T:$T,$A$10,Datos!$E:$E,"XND")+COUNTIFS(Datos!$S:$S,"V2",Datos!$D:$D,CT3,Datos!$T:$T,$A$10,Datos!$E:$E,"XND"))/CT4</f>
        <v>0</v>
      </c>
      <c r="CU10" s="78"/>
      <c r="CV10" s="78"/>
      <c r="CW10" s="78" t="e">
        <f>(COUNTIFS(Datos!$S:$S,"V1",Datos!$D:$D,CW3,Datos!$T:$T,$A$10,Datos!$E:$E,"XND")+COUNTIFS(Datos!$S:$S,"V2",Datos!$D:$D,CW3,Datos!$T:$T,$A$10,Datos!$E:$E,"XND"))/CW4</f>
        <v>#DIV/0!</v>
      </c>
      <c r="CX10" s="78" t="e">
        <f>(COUNTIFS(Datos!$S:$S,"V1",Datos!$D:$D,CX3,Datos!$T:$T,$A$10,Datos!$E:$E,"XND")+COUNTIFS(Datos!$S:$S,"V2",Datos!$D:$D,CX3,Datos!$T:$T,$A$10,Datos!$E:$E,"XND"))/CX4</f>
        <v>#DIV/0!</v>
      </c>
      <c r="CY10" s="78">
        <f>(COUNTIFS(Datos!$S:$S,"V1",Datos!$D:$D,CY3,Datos!$T:$T,$A$10,Datos!$E:$E,"XND")+COUNTIFS(Datos!$S:$S,"V2",Datos!$D:$D,CY3,Datos!$T:$T,$A$10,Datos!$E:$E,"XND"))/CY4</f>
        <v>0</v>
      </c>
      <c r="CZ10" s="78">
        <f>(COUNTIFS(Datos!$S:$S,"V1",Datos!$D:$D,CZ3,Datos!$T:$T,$A$10,Datos!$E:$E,"XND")+COUNTIFS(Datos!$S:$S,"V2",Datos!$D:$D,CZ3,Datos!$T:$T,$A$10,Datos!$E:$E,"XND"))/CZ4</f>
        <v>0</v>
      </c>
      <c r="DA10" s="78">
        <f>(COUNTIFS(Datos!$S:$S,"V1",Datos!$D:$D,DA3,Datos!$T:$T,$A$10,Datos!$E:$E,"XND")+COUNTIFS(Datos!$S:$S,"V2",Datos!$D:$D,DA3,Datos!$T:$T,$A$10,Datos!$E:$E,"XND"))/DA4</f>
        <v>0.33333333333333331</v>
      </c>
      <c r="DB10" s="78">
        <f>(COUNTIFS(Datos!$S:$S,"V1",Datos!$D:$D,DB3,Datos!$T:$T,$A$10,Datos!$E:$E,"XND")+COUNTIFS(Datos!$S:$S,"V2",Datos!$D:$D,DB3,Datos!$T:$T,$A$10,Datos!$E:$E,"XND"))/DB4</f>
        <v>0.33333333333333331</v>
      </c>
      <c r="DC10" s="78">
        <f>(COUNTIFS(Datos!$S:$S,"V1",Datos!$D:$D,DC3,Datos!$T:$T,$A$10,Datos!$E:$E,"XND")+COUNTIFS(Datos!$S:$S,"V2",Datos!$D:$D,DC3,Datos!$T:$T,$A$10,Datos!$E:$E,"XND"))/DC4</f>
        <v>0.33333333333333331</v>
      </c>
      <c r="DD10" s="78">
        <f>(COUNTIFS(Datos!$S:$S,"V1",Datos!$D:$D,DD3,Datos!$T:$T,$A$10,Datos!$E:$E,"XND")+COUNTIFS(Datos!$S:$S,"V2",Datos!$D:$D,DD3,Datos!$T:$T,$A$10,Datos!$E:$E,"XND"))/DD4</f>
        <v>0</v>
      </c>
      <c r="DE10" s="78"/>
      <c r="DF10" s="78"/>
      <c r="DG10" s="78">
        <f>(COUNTIFS(Datos!$S:$S,"V1",Datos!$D:$D,DG3,Datos!$T:$T,$A$10,Datos!$E:$E,"XND")+COUNTIFS(Datos!$S:$S,"V2",Datos!$D:$D,DG3,Datos!$T:$T,$A$10,Datos!$E:$E,"XND"))/DG4</f>
        <v>0</v>
      </c>
      <c r="DH10" s="78">
        <f>(COUNTIFS(Datos!$S:$S,"V1",Datos!$D:$D,DH3,Datos!$T:$T,$A$10,Datos!$E:$E,"XND")+COUNTIFS(Datos!$S:$S,"V2",Datos!$D:$D,DH3,Datos!$T:$T,$A$10,Datos!$E:$E,"XND"))/DH4</f>
        <v>0</v>
      </c>
      <c r="DI10" s="78">
        <f>(COUNTIFS(Datos!$S:$S,"V1",Datos!$D:$D,DI3,Datos!$T:$T,$A$10,Datos!$E:$E,"XND")+COUNTIFS(Datos!$S:$S,"V2",Datos!$D:$D,DI3,Datos!$T:$T,$A$10,Datos!$E:$E,"XND"))/DI4</f>
        <v>0.33333333333333331</v>
      </c>
      <c r="DJ10" s="78">
        <f>(COUNTIFS(Datos!$S:$S,"V1",Datos!$D:$D,DJ3,Datos!$T:$T,$A$10,Datos!$E:$E,"XND")+COUNTIFS(Datos!$S:$S,"V2",Datos!$D:$D,DJ3,Datos!$T:$T,$A$10,Datos!$E:$E,"XND"))/DJ4</f>
        <v>0</v>
      </c>
      <c r="DK10" s="78">
        <f>(COUNTIFS(Datos!$S:$S,"V1",Datos!$D:$D,DK3,Datos!$T:$T,$A$10,Datos!$E:$E,"XND")+COUNTIFS(Datos!$S:$S,"V2",Datos!$D:$D,DK3,Datos!$T:$T,$A$10,Datos!$E:$E,"XND"))/DK4</f>
        <v>0</v>
      </c>
      <c r="DL10" s="78">
        <f>(COUNTIFS(Datos!$S:$S,"V1",Datos!$D:$D,DL3,Datos!$T:$T,$A$10,Datos!$E:$E,"XND")+COUNTIFS(Datos!$S:$S,"V2",Datos!$D:$D,DL3,Datos!$T:$T,$A$10,Datos!$E:$E,"XND"))/DL4</f>
        <v>0</v>
      </c>
      <c r="DM10" s="78"/>
      <c r="DN10" s="78"/>
      <c r="DO10" s="78"/>
      <c r="DP10" s="78"/>
      <c r="DQ10" s="78">
        <f>(COUNTIFS(Datos!$S:$S,"V1",Datos!$D:$D,DQ3,Datos!$T:$T,$A$10,Datos!$E:$E,"XND")+COUNTIFS(Datos!$S:$S,"V2",Datos!$D:$D,DQ3,Datos!$T:$T,$A$10,Datos!$E:$E,"XND"))/DQ4</f>
        <v>0</v>
      </c>
      <c r="DR10" s="78">
        <f>(COUNTIFS(Datos!$S:$S,"V1",Datos!$D:$D,DR3,Datos!$T:$T,$A$10,Datos!$E:$E,"XND")+COUNTIFS(Datos!$S:$S,"V2",Datos!$D:$D,DR3,Datos!$T:$T,$A$10,Datos!$E:$E,"XND"))/DR4</f>
        <v>0.33333333333333331</v>
      </c>
      <c r="DS10" s="78">
        <f>(COUNTIFS(Datos!$S:$S,"V1",Datos!$D:$D,DS3,Datos!$T:$T,$A$10,Datos!$E:$E,"XND")+COUNTIFS(Datos!$S:$S,"V2",Datos!$D:$D,DS3,Datos!$T:$T,$A$10,Datos!$E:$E,"XND"))/DS4</f>
        <v>0</v>
      </c>
      <c r="DT10" s="78">
        <f>(COUNTIFS(Datos!$S:$S,"V1",Datos!$D:$D,DT3,Datos!$T:$T,$A$10,Datos!$E:$E,"XND")+COUNTIFS(Datos!$S:$S,"V2",Datos!$D:$D,DT3,Datos!$T:$T,$A$10,Datos!$E:$E,"XND"))/DT4</f>
        <v>0</v>
      </c>
      <c r="DU10" s="78">
        <f>(COUNTIFS(Datos!$S:$S,"V1",Datos!$D:$D,DU3,Datos!$T:$T,$A$10,Datos!$E:$E,"XND")+COUNTIFS(Datos!$S:$S,"V2",Datos!$D:$D,DU3,Datos!$T:$T,$A$10,Datos!$E:$E,"XND"))/DU4</f>
        <v>0.66666666666666663</v>
      </c>
      <c r="DV10" s="78">
        <f>(COUNTIFS(Datos!$S:$S,"V1",Datos!$D:$D,DV3,Datos!$T:$T,$A$10,Datos!$E:$E,"XND")+COUNTIFS(Datos!$S:$S,"V2",Datos!$D:$D,DV3,Datos!$T:$T,$A$10,Datos!$E:$E,"XND"))/DV4</f>
        <v>0.33333333333333331</v>
      </c>
      <c r="DW10" s="78">
        <f>(COUNTIFS(Datos!$S:$S,"V1",Datos!$D:$D,DW3,Datos!$T:$T,$A$10,Datos!$E:$E,"XND")+COUNTIFS(Datos!$S:$S,"V2",Datos!$D:$D,DW3,Datos!$T:$T,$A$10,Datos!$E:$E,"XND"))/DW4</f>
        <v>0</v>
      </c>
      <c r="DX10" s="78">
        <f>(COUNTIFS(Datos!$S:$S,"V1",Datos!$D:$D,DX3,Datos!$T:$T,$A$10,Datos!$E:$E,"XND")+COUNTIFS(Datos!$S:$S,"V2",Datos!$D:$D,DX3,Datos!$T:$T,$A$10,Datos!$E:$E,"XND"))/DX4</f>
        <v>0.66666666666666663</v>
      </c>
      <c r="DY10" s="78">
        <f>(COUNTIFS(Datos!$S:$S,"V1",Datos!$D:$D,DY3,Datos!$T:$T,$A$10,Datos!$E:$E,"XND")+COUNTIFS(Datos!$S:$S,"V2",Datos!$D:$D,DY3,Datos!$T:$T,$A$10,Datos!$E:$E,"XND"))/DY4</f>
        <v>0.33333333333333331</v>
      </c>
      <c r="DZ10" s="78">
        <f>(COUNTIFS(Datos!$S:$S,"V1",Datos!$D:$D,DZ3,Datos!$T:$T,$A$10,Datos!$E:$E,"XND")+COUNTIFS(Datos!$S:$S,"V2",Datos!$D:$D,DZ3,Datos!$T:$T,$A$10,Datos!$E:$E,"XND"))/DZ4</f>
        <v>0</v>
      </c>
      <c r="EA10" s="78">
        <f>(COUNTIFS(Datos!$S:$S,"V1",Datos!$D:$D,EA3,Datos!$T:$T,$A$10,Datos!$E:$E,"XND")+COUNTIFS(Datos!$S:$S,"V2",Datos!$D:$D,EA3,Datos!$T:$T,$A$10,Datos!$E:$E,"XND"))/EA4</f>
        <v>0.33333333333333331</v>
      </c>
      <c r="EB10" s="78">
        <f>(COUNTIFS(Datos!$S:$S,"V1",Datos!$D:$D,EB3,Datos!$T:$T,$A$10,Datos!$E:$E,"XND")+COUNTIFS(Datos!$S:$S,"V2",Datos!$D:$D,EB3,Datos!$T:$T,$A$10,Datos!$E:$E,"XND"))/EB4</f>
        <v>0</v>
      </c>
      <c r="EC10" s="78">
        <f>(COUNTIFS(Datos!$S:$S,"V1",Datos!$D:$D,EC3,Datos!$T:$T,$A$10,Datos!$E:$E,"XND")+COUNTIFS(Datos!$S:$S,"V2",Datos!$D:$D,EC3,Datos!$T:$T,$A$10,Datos!$E:$E,"XND"))/EC4</f>
        <v>0</v>
      </c>
      <c r="ED10" s="78">
        <f>(COUNTIFS(Datos!$S:$S,"V1",Datos!$D:$D,ED3,Datos!$T:$T,$A$10,Datos!$E:$E,"XND")+COUNTIFS(Datos!$S:$S,"V2",Datos!$D:$D,ED3,Datos!$T:$T,$A$10,Datos!$E:$E,"XND"))/ED4</f>
        <v>0</v>
      </c>
      <c r="EE10" s="78"/>
      <c r="EF10" s="78">
        <f>(COUNTIFS(Datos!$S:$S,"V1",Datos!$D:$D,EF3,Datos!$T:$T,$A$10,Datos!$E:$E,"XND")+COUNTIFS(Datos!$S:$S,"V2",Datos!$D:$D,EF3,Datos!$T:$T,$A$10,Datos!$E:$E,"XND"))/EF4</f>
        <v>0</v>
      </c>
      <c r="EG10" s="78">
        <f>(COUNTIFS(Datos!$S:$S,"V1",Datos!$D:$D,EG3,Datos!$T:$T,$A$10,Datos!$E:$E,"XND")+COUNTIFS(Datos!$S:$S,"V2",Datos!$D:$D,EG3,Datos!$T:$T,$A$10,Datos!$E:$E,"XND"))/EG4</f>
        <v>1</v>
      </c>
      <c r="EH10" s="78">
        <f>(COUNTIFS(Datos!$S:$S,"V1",Datos!$D:$D,EH3,Datos!$T:$T,$A$10,Datos!$E:$E,"XND")+COUNTIFS(Datos!$S:$S,"V2",Datos!$D:$D,EH3,Datos!$T:$T,$A$10,Datos!$E:$E,"XND"))/EH4</f>
        <v>0</v>
      </c>
      <c r="EI10" s="78">
        <f>(COUNTIFS(Datos!$S:$S,"V1",Datos!$D:$D,EI3,Datos!$T:$T,$A$10,Datos!$E:$E,"XND")+COUNTIFS(Datos!$S:$S,"V2",Datos!$D:$D,EI3,Datos!$T:$T,$A$10,Datos!$E:$E,"XND"))/EI4</f>
        <v>0.5</v>
      </c>
      <c r="EJ10" s="78">
        <f>(COUNTIFS(Datos!$S:$S,"V1",Datos!$D:$D,EJ3,Datos!$T:$T,$A$10,Datos!$E:$E,"XND")+COUNTIFS(Datos!$S:$S,"V2",Datos!$D:$D,EJ3,Datos!$T:$T,$A$10,Datos!$E:$E,"XND"))/EJ4</f>
        <v>0.5</v>
      </c>
      <c r="EK10" s="78">
        <f>(COUNTIFS(Datos!$S:$S,"V1",Datos!$D:$D,EK3,Datos!$T:$T,$A$10,Datos!$E:$E,"XND")+COUNTIFS(Datos!$S:$S,"V2",Datos!$D:$D,EK3,Datos!$T:$T,$A$10,Datos!$E:$E,"XND"))/EK4</f>
        <v>0</v>
      </c>
      <c r="EL10" s="78">
        <f>(COUNTIFS(Datos!$S:$S,"V1",Datos!$D:$D,EL3,Datos!$T:$T,$A$10,Datos!$E:$E,"XND")+COUNTIFS(Datos!$S:$S,"V2",Datos!$D:$D,EL3,Datos!$T:$T,$A$10,Datos!$E:$E,"XND"))/EL4</f>
        <v>0</v>
      </c>
      <c r="EM10" s="78">
        <f>(COUNTIFS(Datos!$S:$S,"V1",Datos!$D:$D,EM3,Datos!$T:$T,$A$10,Datos!$E:$E,"XND")+COUNTIFS(Datos!$S:$S,"V2",Datos!$D:$D,EM3,Datos!$T:$T,$A$10,Datos!$E:$E,"XND"))/EM4</f>
        <v>0</v>
      </c>
      <c r="EN10" s="78">
        <f>(COUNTIFS(Datos!$S:$S,"V1",Datos!$D:$D,EN3,Datos!$T:$T,$A$10,Datos!$E:$E,"XND")+COUNTIFS(Datos!$S:$S,"V2",Datos!$D:$D,EN3,Datos!$T:$T,$A$10,Datos!$E:$E,"XND"))/EN4</f>
        <v>1</v>
      </c>
      <c r="EO10" s="78">
        <f>(COUNTIFS(Datos!$S:$S,"V1",Datos!$D:$D,EO3,Datos!$T:$T,$A$10,Datos!$E:$E,"XND")+COUNTIFS(Datos!$S:$S,"V2",Datos!$D:$D,EO3,Datos!$T:$T,$A$10,Datos!$E:$E,"XND"))/EO4</f>
        <v>0</v>
      </c>
      <c r="EP10" s="78">
        <f>(COUNTIFS(Datos!$S:$S,"V1",Datos!$D:$D,EP3,Datos!$T:$T,$A$10,Datos!$E:$E,"XND")+COUNTIFS(Datos!$S:$S,"V2",Datos!$D:$D,EP3,Datos!$T:$T,$A$10,Datos!$E:$E,"XND"))/EP4</f>
        <v>1.5</v>
      </c>
      <c r="EQ10" s="78">
        <f>(COUNTIFS(Datos!$S:$S,"V1",Datos!$D:$D,EQ3,Datos!$T:$T,$A$10,Datos!$E:$E,"XND")+COUNTIFS(Datos!$S:$S,"V2",Datos!$D:$D,EQ3,Datos!$T:$T,$A$10,Datos!$E:$E,"XND"))/EQ4</f>
        <v>0</v>
      </c>
      <c r="ER10" s="78">
        <f>(COUNTIFS(Datos!$S:$S,"V1",Datos!$D:$D,ER3,Datos!$T:$T,$A$10,Datos!$E:$E,"XND")+COUNTIFS(Datos!$S:$S,"V2",Datos!$D:$D,ER3,Datos!$T:$T,$A$10,Datos!$E:$E,"XND"))/ER4</f>
        <v>0</v>
      </c>
      <c r="ES10" s="78">
        <f>(COUNTIFS(Datos!$S:$S,"V1",Datos!$D:$D,ES3,Datos!$T:$T,$A$10,Datos!$E:$E,"XND")+COUNTIFS(Datos!$S:$S,"V2",Datos!$D:$D,ES3,Datos!$T:$T,$A$10,Datos!$E:$E,"XND"))/ES4</f>
        <v>0</v>
      </c>
      <c r="ET10" s="78">
        <f>(COUNTIFS(Datos!$S:$S,"V1",Datos!$D:$D,ET3,Datos!$T:$T,$A$10,Datos!$E:$E,"XND")+COUNTIFS(Datos!$S:$S,"V2",Datos!$D:$D,ET3,Datos!$T:$T,$A$10,Datos!$E:$E,"XND"))/ET4</f>
        <v>1</v>
      </c>
      <c r="EU10" s="78">
        <f>(COUNTIFS(Datos!$S:$S,"V1",Datos!$D:$D,EU3,Datos!$T:$T,$A$10,Datos!$E:$E,"XND")+COUNTIFS(Datos!$S:$S,"V2",Datos!$D:$D,EU3,Datos!$T:$T,$A$10,Datos!$E:$E,"XND"))/EU4</f>
        <v>0.5</v>
      </c>
      <c r="EV10" s="78">
        <f>(COUNTIFS(Datos!$S:$S,"V1",Datos!$D:$D,EV3,Datos!$T:$T,$A$10,Datos!$E:$E,"XND")+COUNTIFS(Datos!$S:$S,"V2",Datos!$D:$D,EV3,Datos!$T:$T,$A$10,Datos!$E:$E,"XND"))/EV4</f>
        <v>0</v>
      </c>
      <c r="EW10" s="78">
        <f>(COUNTIFS(Datos!$S:$S,"V1",Datos!$D:$D,EW3,Datos!$T:$T,$A$10,Datos!$E:$E,"XND")+COUNTIFS(Datos!$S:$S,"V2",Datos!$D:$D,EW3,Datos!$T:$T,$A$10,Datos!$E:$E,"XND"))/EW4</f>
        <v>0.5</v>
      </c>
      <c r="EX10" s="78">
        <f>(COUNTIFS(Datos!$S:$S,"V1",Datos!$D:$D,EX3,Datos!$T:$T,$A$10,Datos!$E:$E,"XND")+COUNTIFS(Datos!$S:$S,"V2",Datos!$D:$D,EX3,Datos!$T:$T,$A$10,Datos!$E:$E,"XND"))/EX4</f>
        <v>0</v>
      </c>
      <c r="EY10" s="78">
        <f>(COUNTIFS(Datos!$S:$S,"V1",Datos!$D:$D,EY3,Datos!$T:$T,$A$10,Datos!$E:$E,"XND")+COUNTIFS(Datos!$S:$S,"V2",Datos!$D:$D,EY3,Datos!$T:$T,$A$10,Datos!$E:$E,"XND"))/EY4</f>
        <v>0</v>
      </c>
      <c r="EZ10" s="78">
        <f>(COUNTIFS(Datos!$S:$S,"V1",Datos!$D:$D,EZ3,Datos!$T:$T,$A$10,Datos!$E:$E,"XND")+COUNTIFS(Datos!$S:$S,"V2",Datos!$D:$D,EZ3,Datos!$T:$T,$A$10,Datos!$E:$E,"XND"))/EZ4</f>
        <v>0</v>
      </c>
      <c r="FA10" s="78">
        <f>(COUNTIFS(Datos!$S:$S,"V1",Datos!$D:$D,FA3,Datos!$T:$T,$A$10,Datos!$E:$E,"XND")+COUNTIFS(Datos!$S:$S,"V2",Datos!$D:$D,FA3,Datos!$T:$T,$A$10,Datos!$E:$E,"XND"))/FA4</f>
        <v>0.5</v>
      </c>
      <c r="FB10" s="78">
        <f>(COUNTIFS(Datos!$S:$S,"V1",Datos!$D:$D,FB3,Datos!$T:$T,$A$10,Datos!$E:$E,"XND")+COUNTIFS(Datos!$S:$S,"V2",Datos!$D:$D,FB3,Datos!$T:$T,$A$10,Datos!$E:$E,"XND"))/FB4</f>
        <v>0</v>
      </c>
      <c r="FC10" s="78">
        <f>(COUNTIFS(Datos!$S:$S,"V1",Datos!$D:$D,FC3,Datos!$T:$T,$A$10,Datos!$E:$E,"XND")+COUNTIFS(Datos!$S:$S,"V2",Datos!$D:$D,FC3,Datos!$T:$T,$A$10,Datos!$E:$E,"XND"))/FC4</f>
        <v>1</v>
      </c>
      <c r="FD10" s="78">
        <f>(COUNTIFS(Datos!$S:$S,"V1",Datos!$D:$D,FD3,Datos!$T:$T,$A$10,Datos!$E:$E,"XND")+COUNTIFS(Datos!$S:$S,"V2",Datos!$D:$D,FD3,Datos!$T:$T,$A$10,Datos!$E:$E,"XND"))/FD4</f>
        <v>0</v>
      </c>
      <c r="FE10" s="78">
        <f>(COUNTIFS(Datos!$S:$S,"V1",Datos!$D:$D,FE3,Datos!$T:$T,$A$10,Datos!$E:$E,"XND")+COUNTIFS(Datos!$S:$S,"V2",Datos!$D:$D,FE3,Datos!$T:$T,$A$10,Datos!$E:$E,"XND"))/FE4</f>
        <v>0</v>
      </c>
      <c r="FF10" s="78">
        <f>(COUNTIFS(Datos!$S:$S,"V1",Datos!$D:$D,FF3,Datos!$T:$T,$A$10,Datos!$E:$E,"XND")+COUNTIFS(Datos!$S:$S,"V2",Datos!$D:$D,FF3,Datos!$T:$T,$A$10,Datos!$E:$E,"XND"))/FF4</f>
        <v>0.5</v>
      </c>
      <c r="FG10" s="78">
        <f>(COUNTIFS(Datos!$S:$S,"V1",Datos!$D:$D,FG3,Datos!$T:$T,$A$10,Datos!$E:$E,"XND")+COUNTIFS(Datos!$S:$S,"V2",Datos!$D:$D,FG3,Datos!$T:$T,$A$10,Datos!$E:$E,"XND"))/FG4</f>
        <v>1</v>
      </c>
      <c r="FH10" s="78">
        <f>(COUNTIFS(Datos!$S:$S,"V1",Datos!$D:$D,FH3,Datos!$T:$T,$A$10,Datos!$E:$E,"XND")+COUNTIFS(Datos!$S:$S,"V2",Datos!$D:$D,FH3,Datos!$T:$T,$A$10,Datos!$E:$E,"XND"))/FH4</f>
        <v>0.5</v>
      </c>
      <c r="FI10" s="78">
        <f>(COUNTIFS(Datos!$S:$S,"V1",Datos!$D:$D,FI3,Datos!$T:$T,$A$10,Datos!$E:$E,"XND")+COUNTIFS(Datos!$S:$S,"V2",Datos!$D:$D,FI3,Datos!$T:$T,$A$10,Datos!$E:$E,"XND"))/FI4</f>
        <v>0</v>
      </c>
      <c r="FJ10" s="78">
        <f>(COUNTIFS(Datos!$S:$S,"V1",Datos!$D:$D,FJ3,Datos!$T:$T,$A$10,Datos!$E:$E,"XND")+COUNTIFS(Datos!$S:$S,"V2",Datos!$D:$D,FJ3,Datos!$T:$T,$A$10,Datos!$E:$E,"XND"))/FJ4</f>
        <v>1</v>
      </c>
      <c r="FK10" s="78">
        <f>(COUNTIFS(Datos!$S:$S,"V1",Datos!$D:$D,FK3,Datos!$T:$T,$A$10,Datos!$E:$E,"XND")+COUNTIFS(Datos!$S:$S,"V2",Datos!$D:$D,FK3,Datos!$T:$T,$A$10,Datos!$E:$E,"XND"))/FK4</f>
        <v>0.5</v>
      </c>
      <c r="FL10" s="78">
        <f>(COUNTIFS(Datos!$S:$S,"V1",Datos!$D:$D,FL3,Datos!$T:$T,$A$10,Datos!$E:$E,"XND")+COUNTIFS(Datos!$S:$S,"V2",Datos!$D:$D,FL3,Datos!$T:$T,$A$10,Datos!$E:$E,"XND"))/FL4</f>
        <v>0.5</v>
      </c>
      <c r="FM10" s="78">
        <f>(COUNTIFS(Datos!$S:$S,"V1",Datos!$D:$D,FM3,Datos!$T:$T,$A$10,Datos!$E:$E,"XND")+COUNTIFS(Datos!$S:$S,"V2",Datos!$D:$D,FM3,Datos!$T:$T,$A$10,Datos!$E:$E,"XND"))/FM4</f>
        <v>0.5</v>
      </c>
      <c r="FN10" s="78">
        <f>(COUNTIFS(Datos!$S:$S,"V1",Datos!$D:$D,FN3,Datos!$T:$T,$A$10,Datos!$E:$E,"XND")+COUNTIFS(Datos!$S:$S,"V2",Datos!$D:$D,FN3,Datos!$T:$T,$A$10,Datos!$E:$E,"XND"))/FN4</f>
        <v>0.5</v>
      </c>
      <c r="FO10" s="78">
        <f>(COUNTIFS(Datos!$S:$S,"V1",Datos!$D:$D,FO3,Datos!$T:$T,$A$10,Datos!$E:$E,"XND")+COUNTIFS(Datos!$S:$S,"V2",Datos!$D:$D,FO3,Datos!$T:$T,$A$10,Datos!$E:$E,"XND"))/FO4</f>
        <v>0</v>
      </c>
      <c r="FP10" s="78">
        <f>(COUNTIFS(Datos!$S:$S,"V1",Datos!$D:$D,FP3,Datos!$T:$T,$A$10,Datos!$E:$E,"XND")+COUNTIFS(Datos!$S:$S,"V2",Datos!$D:$D,FP3,Datos!$T:$T,$A$10,Datos!$E:$E,"XND"))/FP4</f>
        <v>0</v>
      </c>
      <c r="FQ10" s="78">
        <f>(COUNTIFS(Datos!$S:$S,"V1",Datos!$D:$D,FQ3,Datos!$T:$T,$A$10,Datos!$E:$E,"XND")+COUNTIFS(Datos!$S:$S,"V2",Datos!$D:$D,FQ3,Datos!$T:$T,$A$10,Datos!$E:$E,"XND"))/FQ4</f>
        <v>0.5</v>
      </c>
      <c r="FR10" s="78">
        <f>(COUNTIFS(Datos!$S:$S,"V1",Datos!$D:$D,FR3,Datos!$T:$T,$A$10,Datos!$E:$E,"XND")+COUNTIFS(Datos!$S:$S,"V2",Datos!$D:$D,FR3,Datos!$T:$T,$A$10,Datos!$E:$E,"XND"))/FR4</f>
        <v>0</v>
      </c>
      <c r="FS10" s="78">
        <f>(COUNTIFS(Datos!$S:$S,"V1",Datos!$D:$D,FS3,Datos!$T:$T,$A$10,Datos!$E:$E,"XND")+COUNTIFS(Datos!$S:$S,"V2",Datos!$D:$D,FS3,Datos!$T:$T,$A$10,Datos!$E:$E,"XND"))/FS4</f>
        <v>0</v>
      </c>
      <c r="FT10" s="78"/>
      <c r="FU10" s="78"/>
      <c r="FV10" s="78"/>
      <c r="FW10" s="78">
        <f>(COUNTIFS(Datos!$S:$S,"V1",Datos!$D:$D,FW3,Datos!$T:$T,$A$10,Datos!$E:$E,"XND")+COUNTIFS(Datos!$S:$S,"V2",Datos!$D:$D,FW3,Datos!$T:$T,$A$10,Datos!$E:$E,"XND"))/FW4</f>
        <v>0</v>
      </c>
      <c r="FX10" s="78">
        <f>(COUNTIFS(Datos!$S:$S,"V1",Datos!$D:$D,FX3,Datos!$T:$T,$A$10,Datos!$E:$E,"XND")+COUNTIFS(Datos!$S:$S,"V2",Datos!$D:$D,FX3,Datos!$T:$T,$A$10,Datos!$E:$E,"XND"))/FX4</f>
        <v>0</v>
      </c>
      <c r="FY10" s="78">
        <f>(COUNTIFS(Datos!$S:$S,"V1",Datos!$D:$D,FY3,Datos!$T:$T,$A$10,Datos!$E:$E,"XND")+COUNTIFS(Datos!$S:$S,"V2",Datos!$D:$D,FY3,Datos!$T:$T,$A$10,Datos!$E:$E,"XND"))/FY4</f>
        <v>0</v>
      </c>
      <c r="FZ10" s="78">
        <f>(COUNTIFS(Datos!$S:$S,"V1",Datos!$D:$D,FZ3,Datos!$T:$T,$A$10,Datos!$E:$E,"XND")+COUNTIFS(Datos!$S:$S,"V2",Datos!$D:$D,FZ3,Datos!$T:$T,$A$10,Datos!$E:$E,"XND"))/FZ4</f>
        <v>0</v>
      </c>
      <c r="GA10" s="78">
        <f>(COUNTIFS(Datos!$S:$S,"V1",Datos!$D:$D,GA3,Datos!$T:$T,$A$10,Datos!$E:$E,"XND")+COUNTIFS(Datos!$S:$S,"V2",Datos!$D:$D,GA3,Datos!$T:$T,$A$10,Datos!$E:$E,"XND"))/GA4</f>
        <v>0</v>
      </c>
      <c r="GB10" s="78">
        <f>(COUNTIFS(Datos!$S:$S,"V1",Datos!$D:$D,GB3,Datos!$T:$T,$A$10,Datos!$E:$E,"XND")+COUNTIFS(Datos!$S:$S,"V2",Datos!$D:$D,GB3,Datos!$T:$T,$A$10,Datos!$E:$E,"XND"))/GB4</f>
        <v>0</v>
      </c>
      <c r="GC10" s="78">
        <f>(COUNTIFS(Datos!$S:$S,"V1",Datos!$D:$D,GC3,Datos!$T:$T,$A$10,Datos!$E:$E,"XND")+COUNTIFS(Datos!$S:$S,"V2",Datos!$D:$D,GC3,Datos!$T:$T,$A$10,Datos!$E:$E,"XND"))/GC4</f>
        <v>0</v>
      </c>
      <c r="GD10" s="78">
        <f>(COUNTIFS(Datos!$S:$S,"V1",Datos!$D:$D,GD3,Datos!$T:$T,$A$10,Datos!$E:$E,"XND")+COUNTIFS(Datos!$S:$S,"V2",Datos!$D:$D,GD3,Datos!$T:$T,$A$10,Datos!$E:$E,"XND"))/GD4</f>
        <v>0</v>
      </c>
      <c r="GE10" s="78">
        <f>(COUNTIFS(Datos!$S:$S,"V1",Datos!$D:$D,GE3,Datos!$T:$T,$A$10,Datos!$E:$E,"XND")+COUNTIFS(Datos!$S:$S,"V2",Datos!$D:$D,GE3,Datos!$T:$T,$A$10,Datos!$E:$E,"XND"))/GE4</f>
        <v>0</v>
      </c>
      <c r="GF10" s="78">
        <f>(COUNTIFS(Datos!$S:$S,"V1",Datos!$D:$D,GF3,Datos!$T:$T,$A$10,Datos!$E:$E,"XND")+COUNTIFS(Datos!$S:$S,"V2",Datos!$D:$D,GF3,Datos!$T:$T,$A$10,Datos!$E:$E,"XND"))/GF4</f>
        <v>0</v>
      </c>
      <c r="GG10" s="78">
        <f>(COUNTIFS(Datos!$S:$S,"V1",Datos!$D:$D,GG3,Datos!$T:$T,$A$10,Datos!$E:$E,"XND")+COUNTIFS(Datos!$S:$S,"V2",Datos!$D:$D,GG3,Datos!$T:$T,$A$10,Datos!$E:$E,"XND"))/GG4</f>
        <v>0</v>
      </c>
      <c r="GH10" s="78">
        <f>(COUNTIFS(Datos!$S:$S,"V1",Datos!$D:$D,GH3,Datos!$T:$T,$A$10,Datos!$E:$E,"XND")+COUNTIFS(Datos!$S:$S,"V2",Datos!$D:$D,GH3,Datos!$T:$T,$A$10,Datos!$E:$E,"XND"))/GH4</f>
        <v>0</v>
      </c>
    </row>
    <row r="11" spans="1:190" s="12" customFormat="1" ht="16.5" customHeight="1" x14ac:dyDescent="0.25">
      <c r="A11" s="37" t="s">
        <v>32</v>
      </c>
      <c r="B11" s="74"/>
      <c r="C11" s="77"/>
      <c r="D11" s="77"/>
      <c r="E11" s="77"/>
      <c r="F11" s="81"/>
      <c r="G11" s="77">
        <v>5.5555555555555552E-2</v>
      </c>
      <c r="H11" s="77">
        <v>3.9473684210526314E-2</v>
      </c>
      <c r="I11" s="77">
        <v>5.2631578947368418E-2</v>
      </c>
      <c r="J11" s="77">
        <v>0.484375</v>
      </c>
      <c r="K11" s="77">
        <f>(COUNTIFS(Datos!$S:$S,"V1",Datos!$B:$B,$K$2,Datos!$T:$T,A11,Datos!$E:$E,"X52")+COUNTIFS(Datos!$S:$S,"V2",Datos!$B:$B,$K$2,Datos!$T:$T,A11,Datos!$E:$E,"X52"))/$K$4</f>
        <v>0</v>
      </c>
      <c r="L11" s="77">
        <f>(COUNTIFS(Datos!$S:$S,"V1",Datos!$B:$B,$L$2,Datos!$T:$T,A11,Datos!$E:$E,"X52")+COUNTIFS(Datos!$S:$S,"V2",Datos!$B:$B,$L$2,Datos!$T:$T,A11,Datos!$E:$E,"X52"))/$L$4</f>
        <v>0</v>
      </c>
      <c r="M11" s="77"/>
      <c r="N11" s="77">
        <f>(COUNTIFS(Datos!$S:$S,"V1",Datos!$B:$B,$N$2,Datos!$T:$T,A11,Datos!$E:$E,"XND")+COUNTIFS(Datos!$S:$S,"V2",Datos!$B:$B,$N$2,Datos!$T:$T,A11,Datos!$E:$E,"XND"))/$N$4</f>
        <v>5.5555555555555552E-2</v>
      </c>
      <c r="O11" s="77">
        <f>(COUNTIFS(Datos!$S:$S,"V1",Datos!$B:$B,$O$2,Datos!$T:$T,A11,Datos!$E:$E,"XND")+COUNTIFS(Datos!$S:$S,"V2",Datos!$B:$B,$O$2,Datos!$T:$T,A11,Datos!$E:$E,"XND"))/$O$4</f>
        <v>3.0303030303030304E-2</v>
      </c>
      <c r="P11" s="77">
        <f>(COUNTIFS(Datos!$S:$S,"V1",Datos!$B:$B,$P$2,Datos!$T:$T,A11,Datos!$E:$E,"XND")+COUNTIFS(Datos!$S:$S,"V2",Datos!$B:$B,$P$2,Datos!$T:$T,A11,Datos!$E:$E,"XND"))/$P$4</f>
        <v>0.15151515151515152</v>
      </c>
      <c r="Q11" s="77">
        <f>(COUNTIFS(Datos!$S:$S,"V1",Datos!$B:$B,$Q$2,Datos!$T:$T,A11,Datos!$E:$E,"XND")+COUNTIFS(Datos!$S:$S,"V2",Datos!$B:$B,$Q$2,Datos!$T:$T,A11,Datos!$E:$E,"XND"))/$Q$4</f>
        <v>9.0909090909090912E-2</v>
      </c>
      <c r="R11" s="77">
        <f>(COUNTIFS(Datos!$S:$S,"V1",Datos!$B:$B,$R$2,Datos!$T:$T,A11,Datos!$E:$E,"XND")+COUNTIFS(Datos!$S:$S,"V2",Datos!$B:$B,$R$2,Datos!$T:$T,A11,Datos!$E:$E,"XND"))/$R$4</f>
        <v>0.1</v>
      </c>
      <c r="S11" s="77">
        <f>(COUNTIFS(Datos!$S:$S,"V1",Datos!$B:$B,$S$2,Datos!$T:$T,A11,Datos!$E:$E,"XND")+COUNTIFS(Datos!$S:$S,"V2",Datos!$B:$B,$S$2,Datos!$T:$T,A11,Datos!$E:$E,"XND"))/$S$4</f>
        <v>0.3</v>
      </c>
      <c r="T11" s="77">
        <f>(COUNTIFS(Datos!$S:$S,"V1",Datos!$B:$B,T$2,Datos!$T:$T,$A11,Datos!$E:$E,"XND")+COUNTIFS(Datos!$S:$S,"V2",Datos!$B:$B,T$2,Datos!$T:$T,$A11,Datos!$E:$E,"XND"))/T$4</f>
        <v>0.25</v>
      </c>
      <c r="U11" s="77">
        <f>(COUNTIFS(Datos!$S:$S,"V1",Datos!$B:$B,U$2,Datos!$T:$T,$A11,Datos!$E:$E,"XND")+COUNTIFS(Datos!$S:$S,"V2",Datos!$B:$B,U$2,Datos!$T:$T,$A11,Datos!$E:$E,"XND"))/U$4</f>
        <v>0.44117647058823528</v>
      </c>
      <c r="V11" s="78"/>
      <c r="W11" s="78" t="e">
        <f>(COUNTIFS(Datos!$S:$S,"V1",Datos!$C:$C,$W$3,Datos!$T:$T,A11,Datos!$E:$E,"XND")+COUNTIFS(Datos!$S:$S,"V2",Datos!$C:$C,$W$3,Datos!$T:$T,A11,Datos!$E:$E,"XND"))/$W$4</f>
        <v>#DIV/0!</v>
      </c>
      <c r="X11" s="78">
        <f>(COUNTIFS(Datos!$S:$S,"V1",Datos!$C:$C,$X$3,Datos!$T:$T,A11,Datos!$E:$E,"XND")+COUNTIFS(Datos!$S:$S,"V2",Datos!$C:$C,$X$3,Datos!$T:$T,A11,Datos!$E:$E,"XND"))/$X$4</f>
        <v>0</v>
      </c>
      <c r="Y11" s="78">
        <f>(COUNTIFS(Datos!$S:$S,"V1",Datos!$C:$C,$Y$3,Datos!$T:$T,A11,Datos!$E:$E,"XND")+COUNTIFS(Datos!$S:$S,"V2",Datos!$C:$C,$Y$3,Datos!$T:$T,A11,Datos!$E:$E,"XND"))/$Y$4</f>
        <v>0</v>
      </c>
      <c r="Z11" s="78">
        <f>(COUNTIFS(Datos!$S:$S,"V1",Datos!$C:$C,$Z$3,Datos!$T:$T,A11,Datos!$E:$E,"XND")+COUNTIFS(Datos!$S:$S,"V2",Datos!$C:$C,$Z$3,Datos!$T:$T,A11,Datos!$E:$E,"XND"))/$Z$4</f>
        <v>0</v>
      </c>
      <c r="AA11" s="78">
        <f>(COUNTIFS(Datos!$S:$S,"V1",Datos!$C:$C,$AA$3,Datos!$T:$T,A11,Datos!$E:$E,"XND")+COUNTIFS(Datos!$S:$S,"V2",Datos!$C:$C,$AA$3,Datos!$T:$T,A11,Datos!$E:$E,"XND"))/$AA$4</f>
        <v>0</v>
      </c>
      <c r="AB11" s="78">
        <f>(COUNTIFS(Datos!$S:$S,"V1",Datos!$C:$C,$AB$3,Datos!$T:$T,A11,Datos!$E:$E,"XND")+COUNTIFS(Datos!$S:$S,"V2",Datos!$C:$C,$AB$3,Datos!$T:$T,A11,Datos!$E:$E,"XND"))/$AB$4</f>
        <v>0</v>
      </c>
      <c r="AC11" s="78">
        <f>(COUNTIFS(Datos!$S:$S,"V1",Datos!$C:$C,$AC$3,Datos!$T:$T,A11,Datos!$E:$E,"XND")+COUNTIFS(Datos!$S:$S,"V2",Datos!$C:$C,$AC$3,Datos!$T:$T,A11,Datos!$E:$E,"XND"))/$AC$4</f>
        <v>0.16666666666666666</v>
      </c>
      <c r="AD11" s="78">
        <f>(COUNTIFS(Datos!$S:$S,"V1",Datos!$C:$C,$AD$3,Datos!$T:$T,A11,Datos!$E:$E,"XND")+COUNTIFS(Datos!$S:$S,"V2",Datos!$C:$C,$AD$3,Datos!$T:$T,A11,Datos!$E:$E,"XND"))/$AD$4</f>
        <v>0.5</v>
      </c>
      <c r="AE11" s="78">
        <f>(COUNTIFS(Datos!$S:$S,"V1",Datos!$C:$C,$AE$3,Datos!$T:$T,A11,Datos!$E:$E,"XND")+COUNTIFS(Datos!$S:$S,"V2",Datos!$C:$C,$AE$3,Datos!$T:$T,A11,Datos!$E:$E,"XND"))/$AE$4</f>
        <v>0.125</v>
      </c>
      <c r="AF11" s="78">
        <f>(COUNTIFS(Datos!$S:$S,"V1",Datos!$C:$C,$AF$3,Datos!$T:$T,A11,Datos!$E:$E,"XND")+COUNTIFS(Datos!$S:$S,"V2",Datos!$C:$C,$AF$3,Datos!$T:$T,A11,Datos!$E:$E,"XND"))/$AF$4</f>
        <v>0.1</v>
      </c>
      <c r="AG11" s="78">
        <f>(COUNTIFS(Datos!$S:$S,"V1",Datos!$C:$C,$AG$3,Datos!$T:$T,A11,Datos!$E:$E,"XND")+COUNTIFS(Datos!$S:$S,"V2",Datos!$C:$C,$AG$3,Datos!$T:$T,A11,Datos!$E:$E,"XND"))/$AG$4</f>
        <v>0</v>
      </c>
      <c r="AH11" s="78">
        <f>(COUNTIFS(Datos!$S:$S,"V1",Datos!$C:$C,$AH$3,Datos!$T:$T,A11,Datos!$E:$E,"XND")+COUNTIFS(Datos!$S:$S,"V2",Datos!$C:$C,$AH$3,Datos!$T:$T,A11,Datos!$E:$E,"XND"))/$AH$4</f>
        <v>0.125</v>
      </c>
      <c r="AI11" s="78"/>
      <c r="AJ11" s="78"/>
      <c r="AK11" s="78"/>
      <c r="AL11" s="78"/>
      <c r="AM11" s="78"/>
      <c r="AN11" s="78"/>
      <c r="AO11" s="78">
        <f>(COUNTIFS(Datos!$S:$S,"V1",Datos!$C:$C,$AO$3,Datos!$T:$T,A11,Datos!$E:$E,"XND")+COUNTIFS(Datos!$S:$S,"V2",Datos!$C:$C,$AO$3,Datos!$T:$T,A11,Datos!$E:$E,"XND"))/$AO$4</f>
        <v>0.125</v>
      </c>
      <c r="AP11" s="78"/>
      <c r="AQ11" s="78">
        <f>(COUNTIFS(Datos!$S:$S,"V1",Datos!$C:$C,$AQ$3,Datos!$T:$T,A11,Datos!$E:$E,"XND")+COUNTIFS(Datos!$S:$S,"V2",Datos!$C:$C,$AQ$3,Datos!$T:$T,A11,Datos!$E:$E,"XND"))/$AQ$4</f>
        <v>0</v>
      </c>
      <c r="AR11" s="78"/>
      <c r="AS11" s="78">
        <f>(COUNTIFS(Datos!$S:$S,"V1",Datos!$C:$C,$AS$3,Datos!$T:$T,A11,Datos!$E:$E,"XND")+COUNTIFS(Datos!$S:$S,"V2",Datos!$C:$C,$AS$3,Datos!$T:$T,A11,Datos!$E:$E,"XND"))/$AS$4</f>
        <v>0</v>
      </c>
      <c r="AT11" s="78">
        <f>(COUNTIFS(Datos!$S:$S,"V1",Datos!$C:$C,$AT$3,Datos!$T:$T,A11,Datos!$E:$E,"XND")+COUNTIFS(Datos!$S:$S,"V2",Datos!$C:$C,$AT$3,Datos!$T:$T,A11,Datos!$E:$E,"XND"))/$AT$4</f>
        <v>7.1428571428571425E-2</v>
      </c>
      <c r="AU11" s="78">
        <f>(COUNTIFS(Datos!$S:$S,"V1",Datos!$C:$C,$AU$3,Datos!$T:$T,A11,Datos!$E:$E,"XND")+COUNTIFS(Datos!$S:$S,"V2",Datos!$C:$C,$AU$3,Datos!$T:$T,A11,Datos!$E:$E,"XND"))/$AU$4</f>
        <v>0</v>
      </c>
      <c r="AV11" s="78" t="e">
        <f>(COUNTIFS(Datos!$S:$S,"V1",Datos!$C:$C,$AV$3,Datos!$T:$T,A11,Datos!$E:$E,"XND")+COUNTIFS(Datos!$S:$S,"V2",Datos!$C:$C,$AV$3,Datos!$T:$T,A11,Datos!$E:$E,"XND"))/$AV$4</f>
        <v>#DIV/0!</v>
      </c>
      <c r="AW11" s="78">
        <f>(COUNTIFS(Datos!$S:$S,"V1",Datos!$C:$C,$AW$3,Datos!$T:$T,A11,Datos!$E:$E,"XND")+COUNTIFS(Datos!$S:$S,"V2",Datos!$C:$C,$AW$3,Datos!$T:$T,A11,Datos!$E:$E,"XND"))/$AW$4</f>
        <v>0.55555555555555558</v>
      </c>
      <c r="AX11" s="78">
        <f>(COUNTIFS(Datos!$S:$S,"V1",Datos!$C:$C,$AX$3,Datos!$T:$T,A11,Datos!$E:$E,"XND")+COUNTIFS(Datos!$S:$S,"V2",Datos!$C:$C,$AX$3,Datos!$T:$T,A11,Datos!$E:$E,"XND"))/$AX$4</f>
        <v>0</v>
      </c>
      <c r="AY11" s="78">
        <f>(COUNTIFS(Datos!$S:$S,"V1",Datos!$C:$C,$AY$3,Datos!$T:$T,A11,Datos!$E:$E,"XND")+COUNTIFS(Datos!$S:$S,"V2",Datos!$C:$C,$AY$3,Datos!$T:$T,A11,Datos!$E:$E,"XND"))/$AY$4</f>
        <v>0</v>
      </c>
      <c r="AZ11" s="78">
        <f>(COUNTIFS(Datos!$S:$S,"V1",Datos!$C:$C,$AZ$3,Datos!$T:$T,A11,Datos!$E:$E,"XND")+COUNTIFS(Datos!$S:$S,"V2",Datos!$C:$C,$AZ$3,Datos!$T:$T,A11,Datos!$E:$E,"XND"))/$AZ$4</f>
        <v>0</v>
      </c>
      <c r="BA11" s="78">
        <f>(COUNTIFS(Datos!$S:$S,"V1",Datos!$C:$C,$BA$3,Datos!$T:$T,A11,Datos!$E:$E,"XND")+COUNTIFS(Datos!$S:$S,"V2",Datos!$C:$C,$BA$3,Datos!$T:$T,A11,Datos!$E:$E,"XND"))/$BA$4</f>
        <v>7.1428571428571425E-2</v>
      </c>
      <c r="BB11" s="78">
        <f>(COUNTIFS(Datos!$S:$S,"V1",Datos!$C:$C,$BB$3,Datos!$T:$T,A11,Datos!$E:$E,"XND")+COUNTIFS(Datos!$S:$S,"V2",Datos!$C:$C,$BB$3,Datos!$T:$T,A11,Datos!$E:$E,"XND"))/$BB$4</f>
        <v>6.6666666666666666E-2</v>
      </c>
      <c r="BC11" s="78">
        <f>(COUNTIFS(Datos!$S:$S,"V1",Datos!$C:$C,$BC$3,Datos!$T:$T,A11,Datos!$E:$E,"XND")+COUNTIFS(Datos!$S:$S,"V2",Datos!$C:$C,$BC$3,Datos!$T:$T,A11,Datos!$E:$E,"XND"))/$BC$4</f>
        <v>0.16666666666666666</v>
      </c>
      <c r="BD11" s="77"/>
      <c r="BE11" s="77"/>
      <c r="BF11" s="77"/>
      <c r="BG11" s="77"/>
      <c r="BH11" s="78">
        <f>(COUNTIFS(Datos!$S:$S,"V1",Datos!$C:$C,$BH$3,Datos!$T:$T,A11,Datos!$E:$E,"XND")+COUNTIFS(Datos!$S:$S,"V2",Datos!$C:$C,$BH$3,Datos!$T:$T,A11,Datos!$E:$E,"XND"))/$BH$4</f>
        <v>0.1</v>
      </c>
      <c r="BI11" s="77"/>
      <c r="BJ11" s="77"/>
      <c r="BK11" s="77"/>
      <c r="BL11" s="78">
        <f>(COUNTIFS(Datos!$S:$S,"V1",Datos!$C:$C,$BL$3,Datos!$T:$T,A11,Datos!$E:$E,"XND")+COUNTIFS(Datos!$S:$S,"V2",Datos!$C:$C,$BL$3,Datos!$T:$T,A11,Datos!$E:$E,"XND"))/$BL$4</f>
        <v>0.2</v>
      </c>
      <c r="BM11" s="78">
        <f>(COUNTIFS(Datos!$S:$S,"V1",Datos!$C:$C,$BM$3,Datos!$T:$T,A11,Datos!$E:$E,"XND")+COUNTIFS(Datos!$S:$S,"V2",Datos!$C:$C,$BM$3,Datos!$T:$T,A11,Datos!$E:$E,"XND"))/$BM$4</f>
        <v>0.4</v>
      </c>
      <c r="BN11" s="78">
        <f>(COUNTIFS(Datos!$S:$S,"V1",Datos!$C:$C,$BN$3,Datos!$T:$T,A11,Datos!$E:$E,"XND")+COUNTIFS(Datos!$S:$S,"V2",Datos!$C:$C,$BN$3,Datos!$T:$T,A11,Datos!$E:$E,"XND"))/$BN$4</f>
        <v>0.2</v>
      </c>
      <c r="BO11" s="78">
        <f>(COUNTIFS(Datos!$S:$S,"V1",Datos!$C:$C,$BO$3,Datos!$T:$T,A11,Datos!$E:$E,"XND")+COUNTIFS(Datos!$S:$S,"V2",Datos!$C:$C,$BO$3,Datos!$T:$T,A11,Datos!$E:$E,"XND"))/$BO$4</f>
        <v>0.3</v>
      </c>
      <c r="BP11" s="78">
        <f>(COUNTIFS(Datos!$S:$S,"V1",Datos!$C:$C,$BP$3,Datos!$T:$T,A11,Datos!$E:$E,"XND")+COUNTIFS(Datos!$S:$S,"V2",Datos!$C:$C,$BP$3,Datos!$T:$T,A11,Datos!$E:$E,"XND"))/$BP$4</f>
        <v>0.3</v>
      </c>
      <c r="BQ11" s="78">
        <f>(COUNTIFS(Datos!$S:$S,"V1",Datos!$C:$C,BQ$3,Datos!$T:$T,$A11,Datos!$E:$E,"XND")+COUNTIFS(Datos!$S:$S,"V2",Datos!$C:$C,BQ$3,Datos!$T:$T,$A11,Datos!$E:$E,"XND"))/BQ$4</f>
        <v>0.2</v>
      </c>
      <c r="BR11" s="78">
        <f>(COUNTIFS(Datos!$S:$S,"V1",Datos!$C:$C,BR$3,Datos!$T:$T,$A11,Datos!$E:$E,"XND")+COUNTIFS(Datos!$S:$S,"V2",Datos!$C:$C,BR$3,Datos!$T:$T,$A11,Datos!$E:$E,"XND"))/BR$4</f>
        <v>0.6</v>
      </c>
      <c r="BS11" s="78">
        <f>(COUNTIFS(Datos!$S:$S,"V1",Datos!$C:$C,BS$3,Datos!$T:$T,$A11,Datos!$E:$E,"XND")+COUNTIFS(Datos!$S:$S,"V2",Datos!$C:$C,BS$3,Datos!$T:$T,$A11,Datos!$E:$E,"XND"))/BS$4</f>
        <v>0.25</v>
      </c>
      <c r="BT11" s="78">
        <f>(COUNTIFS(Datos!$S:$S,"V1",Datos!$C:$C,BT$3,Datos!$T:$T,$A11,Datos!$E:$E,"XND")+COUNTIFS(Datos!$S:$S,"V2",Datos!$C:$C,BT$3,Datos!$T:$T,$A11,Datos!$E:$E,"XND"))/BT$4</f>
        <v>0.5</v>
      </c>
      <c r="BU11" s="78">
        <f>(COUNTIFS(Datos!$S:$S,"V1",Datos!$C:$C,BU$3,Datos!$T:$T,$A11,Datos!$E:$E,"XND")+COUNTIFS(Datos!$S:$S,"V2",Datos!$C:$C,BU$3,Datos!$T:$T,$A11,Datos!$E:$E,"XND"))/BU$4</f>
        <v>0.3</v>
      </c>
      <c r="BV11" s="77"/>
      <c r="BW11" s="77"/>
      <c r="BX11" s="78">
        <f>(COUNTIFS(Datos!$S:$S,"V1",Datos!$D:$D,BX3,Datos!$T:$T,$A$11,Datos!$E:$E,"XND")+COUNTIFS(Datos!$S:$S,"V2",Datos!$D:$D,BX3,Datos!$T:$T,$A$11,Datos!$E:$E,"XND"))/BX4</f>
        <v>0.5</v>
      </c>
      <c r="BY11" s="78">
        <f>(COUNTIFS(Datos!$S:$S,"V1",Datos!$D:$D,BY3,Datos!$T:$T,$A$11,Datos!$E:$E,"XND")+COUNTIFS(Datos!$S:$S,"V2",Datos!$D:$D,BY3,Datos!$T:$T,$A$11,Datos!$E:$E,"XND"))/BY4</f>
        <v>0</v>
      </c>
      <c r="BZ11" s="78">
        <f>(COUNTIFS(Datos!$S:$S,"V1",Datos!$D:$D,BZ3,Datos!$T:$T,$A$11,Datos!$E:$E,"XND")+COUNTIFS(Datos!$S:$S,"V2",Datos!$D:$D,BZ3,Datos!$T:$T,$A$11,Datos!$E:$E,"XND"))/BZ4</f>
        <v>0</v>
      </c>
      <c r="CA11" s="78">
        <f>(COUNTIFS(Datos!$S:$S,"V1",Datos!$D:$D,CA3,Datos!$T:$T,$A$11,Datos!$E:$E,"XND")+COUNTIFS(Datos!$S:$S,"V2",Datos!$D:$D,CA3,Datos!$T:$T,$A$11,Datos!$E:$E,"XND"))/CA4</f>
        <v>0</v>
      </c>
      <c r="CB11" s="78"/>
      <c r="CC11" s="78">
        <f>(COUNTIFS(Datos!$S:$S,"V1",Datos!$D:$D,CC3,Datos!$T:$T,$A$11,Datos!$E:$E,"XND")+COUNTIFS(Datos!$S:$S,"V2",Datos!$D:$D,CC3,Datos!$T:$T,$A$11,Datos!$E:$E,"XND"))/CC4</f>
        <v>0</v>
      </c>
      <c r="CD11" s="78">
        <f>(COUNTIFS(Datos!$S:$S,"V1",Datos!$D:$D,CD3,Datos!$T:$T,$A$11,Datos!$E:$E,"XND")+COUNTIFS(Datos!$S:$S,"V2",Datos!$D:$D,CD3,Datos!$T:$T,$A$11,Datos!$E:$E,"XND"))/CD4</f>
        <v>0</v>
      </c>
      <c r="CE11" s="78">
        <f>(COUNTIFS(Datos!$S:$S,"V1",Datos!$D:$D,CE3,Datos!$T:$T,$A$11,Datos!$E:$E,"XND")+COUNTIFS(Datos!$S:$S,"V2",Datos!$D:$D,CE3,Datos!$T:$T,$A$11,Datos!$E:$E,"XND"))/CE4</f>
        <v>0</v>
      </c>
      <c r="CF11" s="78">
        <f>(COUNTIFS(Datos!$S:$S,"V1",Datos!$D:$D,CF3,Datos!$T:$T,$A$11,Datos!$E:$E,"XND")+COUNTIFS(Datos!$S:$S,"V2",Datos!$D:$D,CF3,Datos!$T:$T,$A$11,Datos!$E:$E,"XND"))/CF4</f>
        <v>0</v>
      </c>
      <c r="CG11" s="78">
        <f>(COUNTIFS(Datos!$S:$S,"V1",Datos!$D:$D,CG3,Datos!$T:$T,$A$11,Datos!$E:$E,"XND")+COUNTIFS(Datos!$S:$S,"V2",Datos!$D:$D,CG3,Datos!$T:$T,$A$11,Datos!$E:$E,"XND"))/CG4</f>
        <v>0</v>
      </c>
      <c r="CH11" s="78">
        <f>(COUNTIFS(Datos!$S:$S,"V1",Datos!$D:$D,CH3,Datos!$T:$T,$A$11,Datos!$E:$E,"XND")+COUNTIFS(Datos!$S:$S,"V2",Datos!$D:$D,CH3,Datos!$T:$T,$A$11,Datos!$E:$E,"XND"))/CH4</f>
        <v>0</v>
      </c>
      <c r="CI11" s="78">
        <f>(COUNTIFS(Datos!$S:$S,"V1",Datos!$D:$D,CI3,Datos!$T:$T,$A$11,Datos!$E:$E,"XND")+COUNTIFS(Datos!$S:$S,"V2",Datos!$D:$D,CI3,Datos!$T:$T,$A$11,Datos!$E:$E,"XND"))/CI4</f>
        <v>0</v>
      </c>
      <c r="CJ11" s="78">
        <f>(COUNTIFS(Datos!$S:$S,"V1",Datos!$D:$D,CJ3,Datos!$T:$T,$A$11,Datos!$E:$E,"XND")+COUNTIFS(Datos!$S:$S,"V2",Datos!$D:$D,CJ3,Datos!$T:$T,$A$11,Datos!$E:$E,"XND"))/CJ4</f>
        <v>0</v>
      </c>
      <c r="CK11" s="78">
        <f>(COUNTIFS(Datos!$S:$S,"V1",Datos!$D:$D,CK3,Datos!$T:$T,$A$11,Datos!$E:$E,"XND")+COUNTIFS(Datos!$S:$S,"V2",Datos!$D:$D,CK3,Datos!$T:$T,$A$11,Datos!$E:$E,"XND"))/CK4</f>
        <v>0</v>
      </c>
      <c r="CL11" s="78">
        <f>(COUNTIFS(Datos!$S:$S,"V1",Datos!$D:$D,CL3,Datos!$T:$T,$A$11,Datos!$E:$E,"XND")+COUNTIFS(Datos!$S:$S,"V2",Datos!$D:$D,CL3,Datos!$T:$T,$A$11,Datos!$E:$E,"XND"))/CL4</f>
        <v>0</v>
      </c>
      <c r="CM11" s="78">
        <f>(COUNTIFS(Datos!$S:$S,"V1",Datos!$D:$D,CM3,Datos!$T:$T,$A$11,Datos!$E:$E,"XND")+COUNTIFS(Datos!$S:$S,"V2",Datos!$D:$D,CM3,Datos!$T:$T,$A$11,Datos!$E:$E,"XND"))/CM4</f>
        <v>0</v>
      </c>
      <c r="CN11" s="78">
        <f>(COUNTIFS(Datos!$S:$S,"V1",Datos!$D:$D,CN3,Datos!$T:$T,$A$11,Datos!$E:$E,"XND")+COUNTIFS(Datos!$S:$S,"V2",Datos!$D:$D,CN3,Datos!$T:$T,$A$11,Datos!$E:$E,"XND"))/CN4</f>
        <v>0</v>
      </c>
      <c r="CO11" s="78">
        <f>(COUNTIFS(Datos!$S:$S,"V1",Datos!$D:$D,CO3,Datos!$T:$T,$A$11,Datos!$E:$E,"XND")+COUNTIFS(Datos!$S:$S,"V2",Datos!$D:$D,CO3,Datos!$T:$T,$A$11,Datos!$E:$E,"XND"))/CO4</f>
        <v>0.5</v>
      </c>
      <c r="CP11" s="78">
        <f>(COUNTIFS(Datos!$S:$S,"V1",Datos!$D:$D,CP3,Datos!$T:$T,$A$11,Datos!$E:$E,"XND")+COUNTIFS(Datos!$S:$S,"V2",Datos!$D:$D,CP3,Datos!$T:$T,$A$11,Datos!$E:$E,"XND"))/CP4</f>
        <v>0</v>
      </c>
      <c r="CQ11" s="78">
        <f>(COUNTIFS(Datos!$S:$S,"V1",Datos!$D:$D,CQ3,Datos!$T:$T,$A$11,Datos!$E:$E,"XND")+COUNTIFS(Datos!$S:$S,"V2",Datos!$D:$D,CQ3,Datos!$T:$T,$A$11,Datos!$E:$E,"XND"))/CQ4</f>
        <v>0</v>
      </c>
      <c r="CR11" s="78">
        <f>(COUNTIFS(Datos!$S:$S,"V1",Datos!$D:$D,CR3,Datos!$T:$T,$A$11,Datos!$E:$E,"XND")+COUNTIFS(Datos!$S:$S,"V2",Datos!$D:$D,CR3,Datos!$T:$T,$A$11,Datos!$E:$E,"XND"))/CR4</f>
        <v>0</v>
      </c>
      <c r="CS11" s="78">
        <f>(COUNTIFS(Datos!$S:$S,"V1",Datos!$D:$D,CS3,Datos!$T:$T,$A$11,Datos!$E:$E,"XND")+COUNTIFS(Datos!$S:$S,"V2",Datos!$D:$D,CS3,Datos!$T:$T,$A$11,Datos!$E:$E,"XND"))/CS4</f>
        <v>0</v>
      </c>
      <c r="CT11" s="78">
        <f>(COUNTIFS(Datos!$S:$S,"V1",Datos!$D:$D,CT3,Datos!$T:$T,$A$11,Datos!$E:$E,"XND")+COUNTIFS(Datos!$S:$S,"V2",Datos!$D:$D,CT3,Datos!$T:$T,$A$11,Datos!$E:$E,"XND"))/CT4</f>
        <v>0</v>
      </c>
      <c r="CU11" s="78"/>
      <c r="CV11" s="78"/>
      <c r="CW11" s="78" t="e">
        <f>(COUNTIFS(Datos!$S:$S,"V1",Datos!$D:$D,CW3,Datos!$T:$T,$A$11,Datos!$E:$E,"XND")+COUNTIFS(Datos!$S:$S,"V2",Datos!$D:$D,CW3,Datos!$T:$T,$A$11,Datos!$E:$E,"XND"))/CW4</f>
        <v>#DIV/0!</v>
      </c>
      <c r="CX11" s="78" t="e">
        <f>(COUNTIFS(Datos!$S:$S,"V1",Datos!$D:$D,CX3,Datos!$T:$T,$A$11,Datos!$E:$E,"XND")+COUNTIFS(Datos!$S:$S,"V2",Datos!$D:$D,CX3,Datos!$T:$T,$A$11,Datos!$E:$E,"XND"))/CX4</f>
        <v>#DIV/0!</v>
      </c>
      <c r="CY11" s="78">
        <f>(COUNTIFS(Datos!$S:$S,"V1",Datos!$D:$D,CY3,Datos!$T:$T,$A$11,Datos!$E:$E,"XND")+COUNTIFS(Datos!$S:$S,"V2",Datos!$D:$D,CY3,Datos!$T:$T,$A$11,Datos!$E:$E,"XND"))/CY4</f>
        <v>1.6666666666666667</v>
      </c>
      <c r="CZ11" s="78">
        <f>(COUNTIFS(Datos!$S:$S,"V1",Datos!$D:$D,CZ3,Datos!$T:$T,$A$11,Datos!$E:$E,"XND")+COUNTIFS(Datos!$S:$S,"V2",Datos!$D:$D,CZ3,Datos!$T:$T,$A$11,Datos!$E:$E,"XND"))/CZ4</f>
        <v>0</v>
      </c>
      <c r="DA11" s="78">
        <f>(COUNTIFS(Datos!$S:$S,"V1",Datos!$D:$D,DA3,Datos!$T:$T,$A$11,Datos!$E:$E,"XND")+COUNTIFS(Datos!$S:$S,"V2",Datos!$D:$D,DA3,Datos!$T:$T,$A$11,Datos!$E:$E,"XND"))/DA4</f>
        <v>0</v>
      </c>
      <c r="DB11" s="78">
        <f>(COUNTIFS(Datos!$S:$S,"V1",Datos!$D:$D,DB3,Datos!$T:$T,$A$11,Datos!$E:$E,"XND")+COUNTIFS(Datos!$S:$S,"V2",Datos!$D:$D,DB3,Datos!$T:$T,$A$11,Datos!$E:$E,"XND"))/DB4</f>
        <v>0</v>
      </c>
      <c r="DC11" s="78">
        <f>(COUNTIFS(Datos!$S:$S,"V1",Datos!$D:$D,DC3,Datos!$T:$T,$A$11,Datos!$E:$E,"XND")+COUNTIFS(Datos!$S:$S,"V2",Datos!$D:$D,DC3,Datos!$T:$T,$A$11,Datos!$E:$E,"XND"))/DC4</f>
        <v>0</v>
      </c>
      <c r="DD11" s="78">
        <f>(COUNTIFS(Datos!$S:$S,"V1",Datos!$D:$D,DD3,Datos!$T:$T,$A$11,Datos!$E:$E,"XND")+COUNTIFS(Datos!$S:$S,"V2",Datos!$D:$D,DD3,Datos!$T:$T,$A$11,Datos!$E:$E,"XND"))/DD4</f>
        <v>0</v>
      </c>
      <c r="DE11" s="78"/>
      <c r="DF11" s="78"/>
      <c r="DG11" s="78">
        <f>(COUNTIFS(Datos!$S:$S,"V1",Datos!$D:$D,DG3,Datos!$T:$T,$A$11,Datos!$E:$E,"XND")+COUNTIFS(Datos!$S:$S,"V2",Datos!$D:$D,DG3,Datos!$T:$T,$A$11,Datos!$E:$E,"XND"))/DG4</f>
        <v>0</v>
      </c>
      <c r="DH11" s="78">
        <f>(COUNTIFS(Datos!$S:$S,"V1",Datos!$D:$D,DH3,Datos!$T:$T,$A$11,Datos!$E:$E,"XND")+COUNTIFS(Datos!$S:$S,"V2",Datos!$D:$D,DH3,Datos!$T:$T,$A$11,Datos!$E:$E,"XND"))/DH4</f>
        <v>0</v>
      </c>
      <c r="DI11" s="78">
        <f>(COUNTIFS(Datos!$S:$S,"V1",Datos!$D:$D,DI3,Datos!$T:$T,$A$11,Datos!$E:$E,"XND")+COUNTIFS(Datos!$S:$S,"V2",Datos!$D:$D,DI3,Datos!$T:$T,$A$11,Datos!$E:$E,"XND"))/DI4</f>
        <v>0</v>
      </c>
      <c r="DJ11" s="78">
        <f>(COUNTIFS(Datos!$S:$S,"V1",Datos!$D:$D,DJ3,Datos!$T:$T,$A$11,Datos!$E:$E,"XND")+COUNTIFS(Datos!$S:$S,"V2",Datos!$D:$D,DJ3,Datos!$T:$T,$A$11,Datos!$E:$E,"XND"))/DJ4</f>
        <v>0</v>
      </c>
      <c r="DK11" s="78">
        <f>(COUNTIFS(Datos!$S:$S,"V1",Datos!$D:$D,DK3,Datos!$T:$T,$A$11,Datos!$E:$E,"XND")+COUNTIFS(Datos!$S:$S,"V2",Datos!$D:$D,DK3,Datos!$T:$T,$A$11,Datos!$E:$E,"XND"))/DK4</f>
        <v>0</v>
      </c>
      <c r="DL11" s="78">
        <f>(COUNTIFS(Datos!$S:$S,"V1",Datos!$D:$D,DL3,Datos!$T:$T,$A$11,Datos!$E:$E,"XND")+COUNTIFS(Datos!$S:$S,"V2",Datos!$D:$D,DL3,Datos!$T:$T,$A$11,Datos!$E:$E,"XND"))/DL4</f>
        <v>0</v>
      </c>
      <c r="DM11" s="78"/>
      <c r="DN11" s="78"/>
      <c r="DO11" s="78"/>
      <c r="DP11" s="78"/>
      <c r="DQ11" s="78">
        <f>(COUNTIFS(Datos!$S:$S,"V1",Datos!$D:$D,DQ3,Datos!$T:$T,$A$11,Datos!$E:$E,"XND")+COUNTIFS(Datos!$S:$S,"V2",Datos!$D:$D,DQ3,Datos!$T:$T,$A$11,Datos!$E:$E,"XND"))/DQ4</f>
        <v>0.33333333333333331</v>
      </c>
      <c r="DR11" s="78">
        <f>(COUNTIFS(Datos!$S:$S,"V1",Datos!$D:$D,DR3,Datos!$T:$T,$A$11,Datos!$E:$E,"XND")+COUNTIFS(Datos!$S:$S,"V2",Datos!$D:$D,DR3,Datos!$T:$T,$A$11,Datos!$E:$E,"XND"))/DR4</f>
        <v>0</v>
      </c>
      <c r="DS11" s="78">
        <f>(COUNTIFS(Datos!$S:$S,"V1",Datos!$D:$D,DS3,Datos!$T:$T,$A$11,Datos!$E:$E,"XND")+COUNTIFS(Datos!$S:$S,"V2",Datos!$D:$D,DS3,Datos!$T:$T,$A$11,Datos!$E:$E,"XND"))/DS4</f>
        <v>0</v>
      </c>
      <c r="DT11" s="78">
        <f>(COUNTIFS(Datos!$S:$S,"V1",Datos!$D:$D,DT3,Datos!$T:$T,$A$11,Datos!$E:$E,"XND")+COUNTIFS(Datos!$S:$S,"V2",Datos!$D:$D,DT3,Datos!$T:$T,$A$11,Datos!$E:$E,"XND"))/DT4</f>
        <v>0</v>
      </c>
      <c r="DU11" s="78">
        <f>(COUNTIFS(Datos!$S:$S,"V1",Datos!$D:$D,DU3,Datos!$T:$T,$A$11,Datos!$E:$E,"XND")+COUNTIFS(Datos!$S:$S,"V2",Datos!$D:$D,DU3,Datos!$T:$T,$A$11,Datos!$E:$E,"XND"))/DU4</f>
        <v>0</v>
      </c>
      <c r="DV11" s="78">
        <f>(COUNTIFS(Datos!$S:$S,"V1",Datos!$D:$D,DV3,Datos!$T:$T,$A$11,Datos!$E:$E,"XND")+COUNTIFS(Datos!$S:$S,"V2",Datos!$D:$D,DV3,Datos!$T:$T,$A$11,Datos!$E:$E,"XND"))/DV4</f>
        <v>0</v>
      </c>
      <c r="DW11" s="78">
        <f>(COUNTIFS(Datos!$S:$S,"V1",Datos!$D:$D,DW3,Datos!$T:$T,$A$11,Datos!$E:$E,"XND")+COUNTIFS(Datos!$S:$S,"V2",Datos!$D:$D,DW3,Datos!$T:$T,$A$11,Datos!$E:$E,"XND"))/DW4</f>
        <v>0</v>
      </c>
      <c r="DX11" s="78">
        <f>(COUNTIFS(Datos!$S:$S,"V1",Datos!$D:$D,DX3,Datos!$T:$T,$A$11,Datos!$E:$E,"XND")+COUNTIFS(Datos!$S:$S,"V2",Datos!$D:$D,DX3,Datos!$T:$T,$A$11,Datos!$E:$E,"XND"))/DX4</f>
        <v>0</v>
      </c>
      <c r="DY11" s="78">
        <f>(COUNTIFS(Datos!$S:$S,"V1",Datos!$D:$D,DY3,Datos!$T:$T,$A$11,Datos!$E:$E,"XND")+COUNTIFS(Datos!$S:$S,"V2",Datos!$D:$D,DY3,Datos!$T:$T,$A$11,Datos!$E:$E,"XND"))/DY4</f>
        <v>0</v>
      </c>
      <c r="DZ11" s="78">
        <f>(COUNTIFS(Datos!$S:$S,"V1",Datos!$D:$D,DZ3,Datos!$T:$T,$A$11,Datos!$E:$E,"XND")+COUNTIFS(Datos!$S:$S,"V2",Datos!$D:$D,DZ3,Datos!$T:$T,$A$11,Datos!$E:$E,"XND"))/DZ4</f>
        <v>0.33333333333333331</v>
      </c>
      <c r="EA11" s="78">
        <f>(COUNTIFS(Datos!$S:$S,"V1",Datos!$D:$D,EA3,Datos!$T:$T,$A$11,Datos!$E:$E,"XND")+COUNTIFS(Datos!$S:$S,"V2",Datos!$D:$D,EA3,Datos!$T:$T,$A$11,Datos!$E:$E,"XND"))/EA4</f>
        <v>0.33333333333333331</v>
      </c>
      <c r="EB11" s="78">
        <f>(COUNTIFS(Datos!$S:$S,"V1",Datos!$D:$D,EB3,Datos!$T:$T,$A$11,Datos!$E:$E,"XND")+COUNTIFS(Datos!$S:$S,"V2",Datos!$D:$D,EB3,Datos!$T:$T,$A$11,Datos!$E:$E,"XND"))/EB4</f>
        <v>0</v>
      </c>
      <c r="EC11" s="78">
        <f>(COUNTIFS(Datos!$S:$S,"V1",Datos!$D:$D,EC3,Datos!$T:$T,$A$11,Datos!$E:$E,"XND")+COUNTIFS(Datos!$S:$S,"V2",Datos!$D:$D,EC3,Datos!$T:$T,$A$11,Datos!$E:$E,"XND"))/EC4</f>
        <v>0</v>
      </c>
      <c r="ED11" s="78">
        <f>(COUNTIFS(Datos!$S:$S,"V1",Datos!$D:$D,ED3,Datos!$T:$T,$A$11,Datos!$E:$E,"XND")+COUNTIFS(Datos!$S:$S,"V2",Datos!$D:$D,ED3,Datos!$T:$T,$A$11,Datos!$E:$E,"XND"))/ED4</f>
        <v>0.33333333333333331</v>
      </c>
      <c r="EE11" s="78"/>
      <c r="EF11" s="78">
        <f>(COUNTIFS(Datos!$S:$S,"V1",Datos!$D:$D,EF3,Datos!$T:$T,$A$11,Datos!$E:$E,"XND")+COUNTIFS(Datos!$S:$S,"V2",Datos!$D:$D,EF3,Datos!$T:$T,$A$11,Datos!$E:$E,"XND"))/EF4</f>
        <v>0</v>
      </c>
      <c r="EG11" s="78">
        <f>(COUNTIFS(Datos!$S:$S,"V1",Datos!$D:$D,EG3,Datos!$T:$T,$A$11,Datos!$E:$E,"XND")+COUNTIFS(Datos!$S:$S,"V2",Datos!$D:$D,EG3,Datos!$T:$T,$A$11,Datos!$E:$E,"XND"))/EG4</f>
        <v>0</v>
      </c>
      <c r="EH11" s="78">
        <f>(COUNTIFS(Datos!$S:$S,"V1",Datos!$D:$D,EH3,Datos!$T:$T,$A$11,Datos!$E:$E,"XND")+COUNTIFS(Datos!$S:$S,"V2",Datos!$D:$D,EH3,Datos!$T:$T,$A$11,Datos!$E:$E,"XND"))/EH4</f>
        <v>0</v>
      </c>
      <c r="EI11" s="78">
        <f>(COUNTIFS(Datos!$S:$S,"V1",Datos!$D:$D,EI3,Datos!$T:$T,$A$11,Datos!$E:$E,"XND")+COUNTIFS(Datos!$S:$S,"V2",Datos!$D:$D,EI3,Datos!$T:$T,$A$11,Datos!$E:$E,"XND"))/EI4</f>
        <v>0.5</v>
      </c>
      <c r="EJ11" s="78">
        <f>(COUNTIFS(Datos!$S:$S,"V1",Datos!$D:$D,EJ3,Datos!$T:$T,$A$11,Datos!$E:$E,"XND")+COUNTIFS(Datos!$S:$S,"V2",Datos!$D:$D,EJ3,Datos!$T:$T,$A$11,Datos!$E:$E,"XND"))/EJ4</f>
        <v>0</v>
      </c>
      <c r="EK11" s="78">
        <f>(COUNTIFS(Datos!$S:$S,"V1",Datos!$D:$D,EK3,Datos!$T:$T,$A$11,Datos!$E:$E,"XND")+COUNTIFS(Datos!$S:$S,"V2",Datos!$D:$D,EK3,Datos!$T:$T,$A$11,Datos!$E:$E,"XND"))/EK4</f>
        <v>0</v>
      </c>
      <c r="EL11" s="78">
        <f>(COUNTIFS(Datos!$S:$S,"V1",Datos!$D:$D,EL3,Datos!$T:$T,$A$11,Datos!$E:$E,"XND")+COUNTIFS(Datos!$S:$S,"V2",Datos!$D:$D,EL3,Datos!$T:$T,$A$11,Datos!$E:$E,"XND"))/EL4</f>
        <v>0</v>
      </c>
      <c r="EM11" s="78">
        <f>(COUNTIFS(Datos!$S:$S,"V1",Datos!$D:$D,EM3,Datos!$T:$T,$A$11,Datos!$E:$E,"XND")+COUNTIFS(Datos!$S:$S,"V2",Datos!$D:$D,EM3,Datos!$T:$T,$A$11,Datos!$E:$E,"XND"))/EM4</f>
        <v>0.5</v>
      </c>
      <c r="EN11" s="78">
        <f>(COUNTIFS(Datos!$S:$S,"V1",Datos!$D:$D,EN3,Datos!$T:$T,$A$11,Datos!$E:$E,"XND")+COUNTIFS(Datos!$S:$S,"V2",Datos!$D:$D,EN3,Datos!$T:$T,$A$11,Datos!$E:$E,"XND"))/EN4</f>
        <v>0.5</v>
      </c>
      <c r="EO11" s="78">
        <f>(COUNTIFS(Datos!$S:$S,"V1",Datos!$D:$D,EO3,Datos!$T:$T,$A$11,Datos!$E:$E,"XND")+COUNTIFS(Datos!$S:$S,"V2",Datos!$D:$D,EO3,Datos!$T:$T,$A$11,Datos!$E:$E,"XND"))/EO4</f>
        <v>0</v>
      </c>
      <c r="EP11" s="78">
        <f>(COUNTIFS(Datos!$S:$S,"V1",Datos!$D:$D,EP3,Datos!$T:$T,$A$11,Datos!$E:$E,"XND")+COUNTIFS(Datos!$S:$S,"V2",Datos!$D:$D,EP3,Datos!$T:$T,$A$11,Datos!$E:$E,"XND"))/EP4</f>
        <v>0.5</v>
      </c>
      <c r="EQ11" s="78">
        <f>(COUNTIFS(Datos!$S:$S,"V1",Datos!$D:$D,EQ3,Datos!$T:$T,$A$11,Datos!$E:$E,"XND")+COUNTIFS(Datos!$S:$S,"V2",Datos!$D:$D,EQ3,Datos!$T:$T,$A$11,Datos!$E:$E,"XND"))/EQ4</f>
        <v>0</v>
      </c>
      <c r="ER11" s="78">
        <f>(COUNTIFS(Datos!$S:$S,"V1",Datos!$D:$D,ER3,Datos!$T:$T,$A$11,Datos!$E:$E,"XND")+COUNTIFS(Datos!$S:$S,"V2",Datos!$D:$D,ER3,Datos!$T:$T,$A$11,Datos!$E:$E,"XND"))/ER4</f>
        <v>0</v>
      </c>
      <c r="ES11" s="78">
        <f>(COUNTIFS(Datos!$S:$S,"V1",Datos!$D:$D,ES3,Datos!$T:$T,$A$11,Datos!$E:$E,"XND")+COUNTIFS(Datos!$S:$S,"V2",Datos!$D:$D,ES3,Datos!$T:$T,$A$11,Datos!$E:$E,"XND"))/ES4</f>
        <v>0.5</v>
      </c>
      <c r="ET11" s="78">
        <f>(COUNTIFS(Datos!$S:$S,"V1",Datos!$D:$D,ET3,Datos!$T:$T,$A$11,Datos!$E:$E,"XND")+COUNTIFS(Datos!$S:$S,"V2",Datos!$D:$D,ET3,Datos!$T:$T,$A$11,Datos!$E:$E,"XND"))/ET4</f>
        <v>1</v>
      </c>
      <c r="EU11" s="78">
        <f>(COUNTIFS(Datos!$S:$S,"V1",Datos!$D:$D,EU3,Datos!$T:$T,$A$11,Datos!$E:$E,"XND")+COUNTIFS(Datos!$S:$S,"V2",Datos!$D:$D,EU3,Datos!$T:$T,$A$11,Datos!$E:$E,"XND"))/EU4</f>
        <v>0</v>
      </c>
      <c r="EV11" s="78">
        <f>(COUNTIFS(Datos!$S:$S,"V1",Datos!$D:$D,EV3,Datos!$T:$T,$A$11,Datos!$E:$E,"XND")+COUNTIFS(Datos!$S:$S,"V2",Datos!$D:$D,EV3,Datos!$T:$T,$A$11,Datos!$E:$E,"XND"))/EV4</f>
        <v>0</v>
      </c>
      <c r="EW11" s="78">
        <f>(COUNTIFS(Datos!$S:$S,"V1",Datos!$D:$D,EW3,Datos!$T:$T,$A$11,Datos!$E:$E,"XND")+COUNTIFS(Datos!$S:$S,"V2",Datos!$D:$D,EW3,Datos!$T:$T,$A$11,Datos!$E:$E,"XND"))/EW4</f>
        <v>0.5</v>
      </c>
      <c r="EX11" s="78">
        <f>(COUNTIFS(Datos!$S:$S,"V1",Datos!$D:$D,EX3,Datos!$T:$T,$A$11,Datos!$E:$E,"XND")+COUNTIFS(Datos!$S:$S,"V2",Datos!$D:$D,EX3,Datos!$T:$T,$A$11,Datos!$E:$E,"XND"))/EX4</f>
        <v>0.5</v>
      </c>
      <c r="EY11" s="78">
        <f>(COUNTIFS(Datos!$S:$S,"V1",Datos!$D:$D,EY3,Datos!$T:$T,$A$11,Datos!$E:$E,"XND")+COUNTIFS(Datos!$S:$S,"V2",Datos!$D:$D,EY3,Datos!$T:$T,$A$11,Datos!$E:$E,"XND"))/EY4</f>
        <v>0</v>
      </c>
      <c r="EZ11" s="78">
        <f>(COUNTIFS(Datos!$S:$S,"V1",Datos!$D:$D,EZ3,Datos!$T:$T,$A$11,Datos!$E:$E,"XND")+COUNTIFS(Datos!$S:$S,"V2",Datos!$D:$D,EZ3,Datos!$T:$T,$A$11,Datos!$E:$E,"XND"))/EZ4</f>
        <v>0.5</v>
      </c>
      <c r="FA11" s="78">
        <f>(COUNTIFS(Datos!$S:$S,"V1",Datos!$D:$D,FA3,Datos!$T:$T,$A$11,Datos!$E:$E,"XND")+COUNTIFS(Datos!$S:$S,"V2",Datos!$D:$D,FA3,Datos!$T:$T,$A$11,Datos!$E:$E,"XND"))/FA4</f>
        <v>0.5</v>
      </c>
      <c r="FB11" s="78">
        <f>(COUNTIFS(Datos!$S:$S,"V1",Datos!$D:$D,FB3,Datos!$T:$T,$A$11,Datos!$E:$E,"XND")+COUNTIFS(Datos!$S:$S,"V2",Datos!$D:$D,FB3,Datos!$T:$T,$A$11,Datos!$E:$E,"XND"))/FB4</f>
        <v>0</v>
      </c>
      <c r="FC11" s="78">
        <f>(COUNTIFS(Datos!$S:$S,"V1",Datos!$D:$D,FC3,Datos!$T:$T,$A$11,Datos!$E:$E,"XND")+COUNTIFS(Datos!$S:$S,"V2",Datos!$D:$D,FC3,Datos!$T:$T,$A$11,Datos!$E:$E,"XND"))/FC4</f>
        <v>0</v>
      </c>
      <c r="FD11" s="78">
        <f>(COUNTIFS(Datos!$S:$S,"V1",Datos!$D:$D,FD3,Datos!$T:$T,$A$11,Datos!$E:$E,"XND")+COUNTIFS(Datos!$S:$S,"V2",Datos!$D:$D,FD3,Datos!$T:$T,$A$11,Datos!$E:$E,"XND"))/FD4</f>
        <v>0.5</v>
      </c>
      <c r="FE11" s="78">
        <f>(COUNTIFS(Datos!$S:$S,"V1",Datos!$D:$D,FE3,Datos!$T:$T,$A$11,Datos!$E:$E,"XND")+COUNTIFS(Datos!$S:$S,"V2",Datos!$D:$D,FE3,Datos!$T:$T,$A$11,Datos!$E:$E,"XND"))/FE4</f>
        <v>1.5</v>
      </c>
      <c r="FF11" s="78">
        <f>(COUNTIFS(Datos!$S:$S,"V1",Datos!$D:$D,FF3,Datos!$T:$T,$A$11,Datos!$E:$E,"XND")+COUNTIFS(Datos!$S:$S,"V2",Datos!$D:$D,FF3,Datos!$T:$T,$A$11,Datos!$E:$E,"XND"))/FF4</f>
        <v>0</v>
      </c>
      <c r="FG11" s="78">
        <f>(COUNTIFS(Datos!$S:$S,"V1",Datos!$D:$D,FG3,Datos!$T:$T,$A$11,Datos!$E:$E,"XND")+COUNTIFS(Datos!$S:$S,"V2",Datos!$D:$D,FG3,Datos!$T:$T,$A$11,Datos!$E:$E,"XND"))/FG4</f>
        <v>0</v>
      </c>
      <c r="FH11" s="78">
        <f>(COUNTIFS(Datos!$S:$S,"V1",Datos!$D:$D,FH3,Datos!$T:$T,$A$11,Datos!$E:$E,"XND")+COUNTIFS(Datos!$S:$S,"V2",Datos!$D:$D,FH3,Datos!$T:$T,$A$11,Datos!$E:$E,"XND"))/FH4</f>
        <v>0</v>
      </c>
      <c r="FI11" s="78">
        <f>(COUNTIFS(Datos!$S:$S,"V1",Datos!$D:$D,FI3,Datos!$T:$T,$A$11,Datos!$E:$E,"XND")+COUNTIFS(Datos!$S:$S,"V2",Datos!$D:$D,FI3,Datos!$T:$T,$A$11,Datos!$E:$E,"XND"))/FI4</f>
        <v>0</v>
      </c>
      <c r="FJ11" s="78">
        <f>(COUNTIFS(Datos!$S:$S,"V1",Datos!$D:$D,FJ3,Datos!$T:$T,$A$11,Datos!$E:$E,"XND")+COUNTIFS(Datos!$S:$S,"V2",Datos!$D:$D,FJ3,Datos!$T:$T,$A$11,Datos!$E:$E,"XND"))/FJ4</f>
        <v>0</v>
      </c>
      <c r="FK11" s="78">
        <f>(COUNTIFS(Datos!$S:$S,"V1",Datos!$D:$D,FK3,Datos!$T:$T,$A$11,Datos!$E:$E,"XND")+COUNTIFS(Datos!$S:$S,"V2",Datos!$D:$D,FK3,Datos!$T:$T,$A$11,Datos!$E:$E,"XND"))/FK4</f>
        <v>0</v>
      </c>
      <c r="FL11" s="78">
        <f>(COUNTIFS(Datos!$S:$S,"V1",Datos!$D:$D,FL3,Datos!$T:$T,$A$11,Datos!$E:$E,"XND")+COUNTIFS(Datos!$S:$S,"V2",Datos!$D:$D,FL3,Datos!$T:$T,$A$11,Datos!$E:$E,"XND"))/FL4</f>
        <v>0.5</v>
      </c>
      <c r="FM11" s="78">
        <f>(COUNTIFS(Datos!$S:$S,"V1",Datos!$D:$D,FM3,Datos!$T:$T,$A$11,Datos!$E:$E,"XND")+COUNTIFS(Datos!$S:$S,"V2",Datos!$D:$D,FM3,Datos!$T:$T,$A$11,Datos!$E:$E,"XND"))/FM4</f>
        <v>0</v>
      </c>
      <c r="FN11" s="78">
        <f>(COUNTIFS(Datos!$S:$S,"V1",Datos!$D:$D,FN3,Datos!$T:$T,$A$11,Datos!$E:$E,"XND")+COUNTIFS(Datos!$S:$S,"V2",Datos!$D:$D,FN3,Datos!$T:$T,$A$11,Datos!$E:$E,"XND"))/FN4</f>
        <v>0.5</v>
      </c>
      <c r="FO11" s="78">
        <f>(COUNTIFS(Datos!$S:$S,"V1",Datos!$D:$D,FO3,Datos!$T:$T,$A$11,Datos!$E:$E,"XND")+COUNTIFS(Datos!$S:$S,"V2",Datos!$D:$D,FO3,Datos!$T:$T,$A$11,Datos!$E:$E,"XND"))/FO4</f>
        <v>0.5</v>
      </c>
      <c r="FP11" s="78">
        <f>(COUNTIFS(Datos!$S:$S,"V1",Datos!$D:$D,FP3,Datos!$T:$T,$A$11,Datos!$E:$E,"XND")+COUNTIFS(Datos!$S:$S,"V2",Datos!$D:$D,FP3,Datos!$T:$T,$A$11,Datos!$E:$E,"XND"))/FP4</f>
        <v>0.5</v>
      </c>
      <c r="FQ11" s="78">
        <f>(COUNTIFS(Datos!$S:$S,"V1",Datos!$D:$D,FQ3,Datos!$T:$T,$A$11,Datos!$E:$E,"XND")+COUNTIFS(Datos!$S:$S,"V2",Datos!$D:$D,FQ3,Datos!$T:$T,$A$11,Datos!$E:$E,"XND"))/FQ4</f>
        <v>1</v>
      </c>
      <c r="FR11" s="78">
        <f>(COUNTIFS(Datos!$S:$S,"V1",Datos!$D:$D,FR3,Datos!$T:$T,$A$11,Datos!$E:$E,"XND")+COUNTIFS(Datos!$S:$S,"V2",Datos!$D:$D,FR3,Datos!$T:$T,$A$11,Datos!$E:$E,"XND"))/FR4</f>
        <v>0.5</v>
      </c>
      <c r="FS11" s="78">
        <f>(COUNTIFS(Datos!$S:$S,"V1",Datos!$D:$D,FS3,Datos!$T:$T,$A$11,Datos!$E:$E,"XND")+COUNTIFS(Datos!$S:$S,"V2",Datos!$D:$D,FS3,Datos!$T:$T,$A$11,Datos!$E:$E,"XND"))/FS4</f>
        <v>0.5</v>
      </c>
      <c r="FT11" s="78"/>
      <c r="FU11" s="78"/>
      <c r="FV11" s="78"/>
      <c r="FW11" s="78">
        <f>(COUNTIFS(Datos!$S:$S,"V1",Datos!$D:$D,FW3,Datos!$T:$T,$A$11,Datos!$E:$E,"XND")+COUNTIFS(Datos!$S:$S,"V2",Datos!$D:$D,FW3,Datos!$T:$T,$A$11,Datos!$E:$E,"XND"))/FW4</f>
        <v>0</v>
      </c>
      <c r="FX11" s="78">
        <f>(COUNTIFS(Datos!$S:$S,"V1",Datos!$D:$D,FX3,Datos!$T:$T,$A$11,Datos!$E:$E,"XND")+COUNTIFS(Datos!$S:$S,"V2",Datos!$D:$D,FX3,Datos!$T:$T,$A$11,Datos!$E:$E,"XND"))/FX4</f>
        <v>0.5</v>
      </c>
      <c r="FY11" s="78">
        <f>(COUNTIFS(Datos!$S:$S,"V1",Datos!$D:$D,FY3,Datos!$T:$T,$A$11,Datos!$E:$E,"XND")+COUNTIFS(Datos!$S:$S,"V2",Datos!$D:$D,FY3,Datos!$T:$T,$A$11,Datos!$E:$E,"XND"))/FY4</f>
        <v>0.5</v>
      </c>
      <c r="FZ11" s="78">
        <f>(COUNTIFS(Datos!$S:$S,"V1",Datos!$D:$D,FZ3,Datos!$T:$T,$A$11,Datos!$E:$E,"XND")+COUNTIFS(Datos!$S:$S,"V2",Datos!$D:$D,FZ3,Datos!$T:$T,$A$11,Datos!$E:$E,"XND"))/FZ4</f>
        <v>0.5</v>
      </c>
      <c r="GA11" s="78">
        <f>(COUNTIFS(Datos!$S:$S,"V1",Datos!$D:$D,GA3,Datos!$T:$T,$A$11,Datos!$E:$E,"XND")+COUNTIFS(Datos!$S:$S,"V2",Datos!$D:$D,GA3,Datos!$T:$T,$A$11,Datos!$E:$E,"XND"))/GA4</f>
        <v>0.5</v>
      </c>
      <c r="GB11" s="78">
        <f>(COUNTIFS(Datos!$S:$S,"V1",Datos!$D:$D,GB3,Datos!$T:$T,$A$11,Datos!$E:$E,"XND")+COUNTIFS(Datos!$S:$S,"V2",Datos!$D:$D,GB3,Datos!$T:$T,$A$11,Datos!$E:$E,"XND"))/GB4</f>
        <v>0.5</v>
      </c>
      <c r="GC11" s="78">
        <f>(COUNTIFS(Datos!$S:$S,"V1",Datos!$D:$D,GC3,Datos!$T:$T,$A$11,Datos!$E:$E,"XND")+COUNTIFS(Datos!$S:$S,"V2",Datos!$D:$D,GC3,Datos!$T:$T,$A$11,Datos!$E:$E,"XND"))/GC4</f>
        <v>0.5</v>
      </c>
      <c r="GD11" s="78">
        <f>(COUNTIFS(Datos!$S:$S,"V1",Datos!$D:$D,GD3,Datos!$T:$T,$A$11,Datos!$E:$E,"XND")+COUNTIFS(Datos!$S:$S,"V2",Datos!$D:$D,GD3,Datos!$T:$T,$A$11,Datos!$E:$E,"XND"))/GD4</f>
        <v>0</v>
      </c>
      <c r="GE11" s="78">
        <f>(COUNTIFS(Datos!$S:$S,"V1",Datos!$D:$D,GE3,Datos!$T:$T,$A$11,Datos!$E:$E,"XND")+COUNTIFS(Datos!$S:$S,"V2",Datos!$D:$D,GE3,Datos!$T:$T,$A$11,Datos!$E:$E,"XND"))/GE4</f>
        <v>0</v>
      </c>
      <c r="GF11" s="78">
        <f>(COUNTIFS(Datos!$S:$S,"V1",Datos!$D:$D,GF3,Datos!$T:$T,$A$11,Datos!$E:$E,"XND")+COUNTIFS(Datos!$S:$S,"V2",Datos!$D:$D,GF3,Datos!$T:$T,$A$11,Datos!$E:$E,"XND"))/GF4</f>
        <v>0</v>
      </c>
      <c r="GG11" s="78">
        <f>(COUNTIFS(Datos!$S:$S,"V1",Datos!$D:$D,GG3,Datos!$T:$T,$A$11,Datos!$E:$E,"XND")+COUNTIFS(Datos!$S:$S,"V2",Datos!$D:$D,GG3,Datos!$T:$T,$A$11,Datos!$E:$E,"XND"))/GG4</f>
        <v>0.5</v>
      </c>
      <c r="GH11" s="78">
        <f>(COUNTIFS(Datos!$S:$S,"V1",Datos!$D:$D,GH3,Datos!$T:$T,$A$11,Datos!$E:$E,"XND")+COUNTIFS(Datos!$S:$S,"V2",Datos!$D:$D,GH3,Datos!$T:$T,$A$11,Datos!$E:$E,"XND"))/GH4</f>
        <v>1</v>
      </c>
    </row>
    <row r="12" spans="1:190" s="12" customFormat="1" ht="16.5" customHeight="1" x14ac:dyDescent="0.25">
      <c r="A12" s="37" t="s">
        <v>30</v>
      </c>
      <c r="B12" s="74"/>
      <c r="C12" s="77"/>
      <c r="D12" s="77"/>
      <c r="E12" s="77"/>
      <c r="F12" s="81"/>
      <c r="G12" s="77">
        <v>2.7777777777777776E-2</v>
      </c>
      <c r="H12" s="77">
        <v>2.6315789473684209E-2</v>
      </c>
      <c r="I12" s="77">
        <v>2.6315789473684209E-2</v>
      </c>
      <c r="J12" s="77">
        <v>0</v>
      </c>
      <c r="K12" s="77">
        <f>(COUNTIFS(Datos!$S:$S,"V1",Datos!$B:$B,$K$2,Datos!$T:$T,A12,Datos!$E:$E,"X52")+COUNTIFS(Datos!$S:$S,"V2",Datos!$B:$B,$K$2,Datos!$T:$T,A12,Datos!$E:$E,"X52"))/$K$4</f>
        <v>0</v>
      </c>
      <c r="L12" s="77">
        <f>(COUNTIFS(Datos!$S:$S,"V1",Datos!$B:$B,$L$2,Datos!$T:$T,A12,Datos!$E:$E,"X52")+COUNTIFS(Datos!$S:$S,"V2",Datos!$B:$B,$L$2,Datos!$T:$T,A12,Datos!$E:$E,"X52"))/$L$4</f>
        <v>0</v>
      </c>
      <c r="M12" s="77"/>
      <c r="N12" s="77">
        <f>(COUNTIFS(Datos!$S:$S,"V1",Datos!$B:$B,$N$2,Datos!$T:$T,A12,Datos!$E:$E,"XND")+COUNTIFS(Datos!$S:$S,"V2",Datos!$B:$B,$N$2,Datos!$T:$T,A12,Datos!$E:$E,"XND"))/$N$4</f>
        <v>5.5555555555555552E-2</v>
      </c>
      <c r="O12" s="77">
        <f>(COUNTIFS(Datos!$S:$S,"V1",Datos!$B:$B,$O$2,Datos!$T:$T,A12,Datos!$E:$E,"XND")+COUNTIFS(Datos!$S:$S,"V2",Datos!$B:$B,$O$2,Datos!$T:$T,A12,Datos!$E:$E,"XND"))/$O$4</f>
        <v>6.0606060606060608E-2</v>
      </c>
      <c r="P12" s="77">
        <f>(COUNTIFS(Datos!$S:$S,"V1",Datos!$B:$B,$P$2,Datos!$T:$T,A12,Datos!$E:$E,"XND")+COUNTIFS(Datos!$S:$S,"V2",Datos!$B:$B,$P$2,Datos!$T:$T,A12,Datos!$E:$E,"XND"))/$P$4</f>
        <v>3.0303030303030304E-2</v>
      </c>
      <c r="Q12" s="77">
        <f>(COUNTIFS(Datos!$S:$S,"V1",Datos!$B:$B,$Q$2,Datos!$T:$T,A12,Datos!$E:$E,"XND")+COUNTIFS(Datos!$S:$S,"V2",Datos!$B:$B,$Q$2,Datos!$T:$T,A12,Datos!$E:$E,"XND"))/$Q$4</f>
        <v>2.2727272727272728E-2</v>
      </c>
      <c r="R12" s="77">
        <f>(COUNTIFS(Datos!$S:$S,"V1",Datos!$B:$B,$R$2,Datos!$T:$T,A12,Datos!$E:$E,"XND")+COUNTIFS(Datos!$S:$S,"V2",Datos!$B:$B,$R$2,Datos!$T:$T,A12,Datos!$E:$E,"XND"))/$R$4</f>
        <v>0</v>
      </c>
      <c r="S12" s="77">
        <f>(COUNTIFS(Datos!$S:$S,"V1",Datos!$B:$B,$S$2,Datos!$T:$T,A12,Datos!$E:$E,"XND")+COUNTIFS(Datos!$S:$S,"V2",Datos!$B:$B,$S$2,Datos!$T:$T,A12,Datos!$E:$E,"XND"))/$S$4</f>
        <v>0.05</v>
      </c>
      <c r="T12" s="77">
        <f>(COUNTIFS(Datos!$S:$S,"V1",Datos!$B:$B,T$2,Datos!$T:$T,$A12,Datos!$E:$E,"XND")+COUNTIFS(Datos!$S:$S,"V2",Datos!$B:$B,T$2,Datos!$T:$T,$A12,Datos!$E:$E,"XND"))/T$4</f>
        <v>2.5000000000000001E-2</v>
      </c>
      <c r="U12" s="77">
        <f>(COUNTIFS(Datos!$S:$S,"V1",Datos!$B:$B,U$2,Datos!$T:$T,$A12,Datos!$E:$E,"XND")+COUNTIFS(Datos!$S:$S,"V2",Datos!$B:$B,U$2,Datos!$T:$T,$A12,Datos!$E:$E,"XND"))/U$4</f>
        <v>2.9411764705882353E-2</v>
      </c>
      <c r="V12" s="78"/>
      <c r="W12" s="78" t="e">
        <f>(COUNTIFS(Datos!$S:$S,"V1",Datos!$C:$C,$W$3,Datos!$T:$T,A12,Datos!$E:$E,"XND")+COUNTIFS(Datos!$S:$S,"V2",Datos!$C:$C,$W$3,Datos!$T:$T,A12,Datos!$E:$E,"XND"))/$W$4</f>
        <v>#DIV/0!</v>
      </c>
      <c r="X12" s="78">
        <f>(COUNTIFS(Datos!$S:$S,"V1",Datos!$C:$C,$X$3,Datos!$T:$T,A12,Datos!$E:$E,"XND")+COUNTIFS(Datos!$S:$S,"V2",Datos!$C:$C,$X$3,Datos!$T:$T,A12,Datos!$E:$E,"XND"))/$X$4</f>
        <v>0</v>
      </c>
      <c r="Y12" s="78">
        <f>(COUNTIFS(Datos!$S:$S,"V1",Datos!$C:$C,$Y$3,Datos!$T:$T,A12,Datos!$E:$E,"XND")+COUNTIFS(Datos!$S:$S,"V2",Datos!$C:$C,$Y$3,Datos!$T:$T,A12,Datos!$E:$E,"XND"))/$Y$4</f>
        <v>0</v>
      </c>
      <c r="Z12" s="78">
        <f>(COUNTIFS(Datos!$S:$S,"V1",Datos!$C:$C,$Z$3,Datos!$T:$T,A12,Datos!$E:$E,"XND")+COUNTIFS(Datos!$S:$S,"V2",Datos!$C:$C,$Z$3,Datos!$T:$T,A12,Datos!$E:$E,"XND"))/$Z$4</f>
        <v>0</v>
      </c>
      <c r="AA12" s="78">
        <f>(COUNTIFS(Datos!$S:$S,"V1",Datos!$C:$C,$AA$3,Datos!$T:$T,A12,Datos!$E:$E,"XND")+COUNTIFS(Datos!$S:$S,"V2",Datos!$C:$C,$AA$3,Datos!$T:$T,A12,Datos!$E:$E,"XND"))/$AA$4</f>
        <v>0</v>
      </c>
      <c r="AB12" s="78">
        <f>(COUNTIFS(Datos!$S:$S,"V1",Datos!$C:$C,$AB$3,Datos!$T:$T,A12,Datos!$E:$E,"XND")+COUNTIFS(Datos!$S:$S,"V2",Datos!$C:$C,$AB$3,Datos!$T:$T,A12,Datos!$E:$E,"XND"))/$AB$4</f>
        <v>0</v>
      </c>
      <c r="AC12" s="78">
        <f>(COUNTIFS(Datos!$S:$S,"V1",Datos!$C:$C,$AC$3,Datos!$T:$T,A12,Datos!$E:$E,"XND")+COUNTIFS(Datos!$S:$S,"V2",Datos!$C:$C,$AC$3,Datos!$T:$T,A12,Datos!$E:$E,"XND"))/$AC$4</f>
        <v>0</v>
      </c>
      <c r="AD12" s="78">
        <f>(COUNTIFS(Datos!$S:$S,"V1",Datos!$C:$C,$AD$3,Datos!$T:$T,A12,Datos!$E:$E,"XND")+COUNTIFS(Datos!$S:$S,"V2",Datos!$C:$C,$AD$3,Datos!$T:$T,A12,Datos!$E:$E,"XND"))/$AD$4</f>
        <v>0</v>
      </c>
      <c r="AE12" s="78">
        <f>(COUNTIFS(Datos!$S:$S,"V1",Datos!$C:$C,$AE$3,Datos!$T:$T,A12,Datos!$E:$E,"XND")+COUNTIFS(Datos!$S:$S,"V2",Datos!$C:$C,$AE$3,Datos!$T:$T,A12,Datos!$E:$E,"XND"))/$AE$4</f>
        <v>0</v>
      </c>
      <c r="AF12" s="78">
        <f>(COUNTIFS(Datos!$S:$S,"V1",Datos!$C:$C,$AF$3,Datos!$T:$T,A12,Datos!$E:$E,"XND")+COUNTIFS(Datos!$S:$S,"V2",Datos!$C:$C,$AF$3,Datos!$T:$T,A12,Datos!$E:$E,"XND"))/$AF$4</f>
        <v>0</v>
      </c>
      <c r="AG12" s="78">
        <f>(COUNTIFS(Datos!$S:$S,"V1",Datos!$C:$C,$AG$3,Datos!$T:$T,A12,Datos!$E:$E,"XND")+COUNTIFS(Datos!$S:$S,"V2",Datos!$C:$C,$AG$3,Datos!$T:$T,A12,Datos!$E:$E,"XND"))/$AG$4</f>
        <v>0.16666666666666666</v>
      </c>
      <c r="AH12" s="78">
        <f>(COUNTIFS(Datos!$S:$S,"V1",Datos!$C:$C,$AH$3,Datos!$T:$T,A12,Datos!$E:$E,"XND")+COUNTIFS(Datos!$S:$S,"V2",Datos!$C:$C,$AH$3,Datos!$T:$T,A12,Datos!$E:$E,"XND"))/$AH$4</f>
        <v>0</v>
      </c>
      <c r="AI12" s="78"/>
      <c r="AJ12" s="78"/>
      <c r="AK12" s="78"/>
      <c r="AL12" s="78"/>
      <c r="AM12" s="78"/>
      <c r="AN12" s="78"/>
      <c r="AO12" s="78">
        <f>(COUNTIFS(Datos!$S:$S,"V1",Datos!$C:$C,$AO$3,Datos!$T:$T,A12,Datos!$E:$E,"XND")+COUNTIFS(Datos!$S:$S,"V2",Datos!$C:$C,$AO$3,Datos!$T:$T,A12,Datos!$E:$E,"XND"))/$AO$4</f>
        <v>0</v>
      </c>
      <c r="AP12" s="78"/>
      <c r="AQ12" s="78">
        <f>(COUNTIFS(Datos!$S:$S,"V1",Datos!$C:$C,$AQ$3,Datos!$T:$T,A12,Datos!$E:$E,"XND")+COUNTIFS(Datos!$S:$S,"V2",Datos!$C:$C,$AQ$3,Datos!$T:$T,A12,Datos!$E:$E,"XND"))/$AQ$4</f>
        <v>0.1</v>
      </c>
      <c r="AR12" s="78"/>
      <c r="AS12" s="78">
        <f>(COUNTIFS(Datos!$S:$S,"V1",Datos!$C:$C,$AS$3,Datos!$T:$T,A12,Datos!$E:$E,"XND")+COUNTIFS(Datos!$S:$S,"V2",Datos!$C:$C,$AS$3,Datos!$T:$T,A12,Datos!$E:$E,"XND"))/$AS$4</f>
        <v>0</v>
      </c>
      <c r="AT12" s="78">
        <f>(COUNTIFS(Datos!$S:$S,"V1",Datos!$C:$C,$AT$3,Datos!$T:$T,A12,Datos!$E:$E,"XND")+COUNTIFS(Datos!$S:$S,"V2",Datos!$C:$C,$AT$3,Datos!$T:$T,A12,Datos!$E:$E,"XND"))/$AT$4</f>
        <v>7.1428571428571425E-2</v>
      </c>
      <c r="AU12" s="78">
        <f>(COUNTIFS(Datos!$S:$S,"V1",Datos!$C:$C,$AU$3,Datos!$T:$T,A12,Datos!$E:$E,"XND")+COUNTIFS(Datos!$S:$S,"V2",Datos!$C:$C,$AU$3,Datos!$T:$T,A12,Datos!$E:$E,"XND"))/$AU$4</f>
        <v>0.1111111111111111</v>
      </c>
      <c r="AV12" s="78" t="e">
        <f>(COUNTIFS(Datos!$S:$S,"V1",Datos!$C:$C,$AV$3,Datos!$T:$T,A12,Datos!$E:$E,"XND")+COUNTIFS(Datos!$S:$S,"V2",Datos!$C:$C,$AV$3,Datos!$T:$T,A12,Datos!$E:$E,"XND"))/$AV$4</f>
        <v>#DIV/0!</v>
      </c>
      <c r="AW12" s="78">
        <f>(COUNTIFS(Datos!$S:$S,"V1",Datos!$C:$C,$AW$3,Datos!$T:$T,A12,Datos!$E:$E,"XND")+COUNTIFS(Datos!$S:$S,"V2",Datos!$C:$C,$AW$3,Datos!$T:$T,A12,Datos!$E:$E,"XND"))/$AW$4</f>
        <v>0</v>
      </c>
      <c r="AX12" s="78">
        <f>(COUNTIFS(Datos!$S:$S,"V1",Datos!$C:$C,$AX$3,Datos!$T:$T,A12,Datos!$E:$E,"XND")+COUNTIFS(Datos!$S:$S,"V2",Datos!$C:$C,$AX$3,Datos!$T:$T,A12,Datos!$E:$E,"XND"))/$AX$4</f>
        <v>0.1111111111111111</v>
      </c>
      <c r="AY12" s="78">
        <f>(COUNTIFS(Datos!$S:$S,"V1",Datos!$C:$C,$AY$3,Datos!$T:$T,A12,Datos!$E:$E,"XND")+COUNTIFS(Datos!$S:$S,"V2",Datos!$C:$C,$AY$3,Datos!$T:$T,A12,Datos!$E:$E,"XND"))/$AY$4</f>
        <v>0</v>
      </c>
      <c r="AZ12" s="78">
        <f>(COUNTIFS(Datos!$S:$S,"V1",Datos!$C:$C,$AZ$3,Datos!$T:$T,A12,Datos!$E:$E,"XND")+COUNTIFS(Datos!$S:$S,"V2",Datos!$C:$C,$AZ$3,Datos!$T:$T,A12,Datos!$E:$E,"XND"))/$AZ$4</f>
        <v>0.33333333333333331</v>
      </c>
      <c r="BA12" s="78">
        <f>(COUNTIFS(Datos!$S:$S,"V1",Datos!$C:$C,$BA$3,Datos!$T:$T,A12,Datos!$E:$E,"XND")+COUNTIFS(Datos!$S:$S,"V2",Datos!$C:$C,$BA$3,Datos!$T:$T,A12,Datos!$E:$E,"XND"))/$BA$4</f>
        <v>0</v>
      </c>
      <c r="BB12" s="78">
        <f>(COUNTIFS(Datos!$S:$S,"V1",Datos!$C:$C,$BB$3,Datos!$T:$T,A12,Datos!$E:$E,"XND")+COUNTIFS(Datos!$S:$S,"V2",Datos!$C:$C,$BB$3,Datos!$T:$T,A12,Datos!$E:$E,"XND"))/$BB$4</f>
        <v>0</v>
      </c>
      <c r="BC12" s="78">
        <f>(COUNTIFS(Datos!$S:$S,"V1",Datos!$C:$C,$BC$3,Datos!$T:$T,A12,Datos!$E:$E,"XND")+COUNTIFS(Datos!$S:$S,"V2",Datos!$C:$C,$BC$3,Datos!$T:$T,A12,Datos!$E:$E,"XND"))/$BC$4</f>
        <v>0</v>
      </c>
      <c r="BD12" s="77"/>
      <c r="BE12" s="77"/>
      <c r="BF12" s="77"/>
      <c r="BG12" s="77"/>
      <c r="BH12" s="78">
        <f>(COUNTIFS(Datos!$S:$S,"V1",Datos!$C:$C,$BH$3,Datos!$T:$T,A12,Datos!$E:$E,"XND")+COUNTIFS(Datos!$S:$S,"V2",Datos!$C:$C,$BH$3,Datos!$T:$T,A12,Datos!$E:$E,"XND"))/$BH$4</f>
        <v>0</v>
      </c>
      <c r="BI12" s="77"/>
      <c r="BJ12" s="77"/>
      <c r="BK12" s="77"/>
      <c r="BL12" s="78">
        <f>(COUNTIFS(Datos!$S:$S,"V1",Datos!$C:$C,$BL$3,Datos!$T:$T,A12,Datos!$E:$E,"XND")+COUNTIFS(Datos!$S:$S,"V2",Datos!$C:$C,$BL$3,Datos!$T:$T,A12,Datos!$E:$E,"XND"))/$BL$4</f>
        <v>0.1</v>
      </c>
      <c r="BM12" s="78">
        <f>(COUNTIFS(Datos!$S:$S,"V1",Datos!$C:$C,$BM$3,Datos!$T:$T,A12,Datos!$E:$E,"XND")+COUNTIFS(Datos!$S:$S,"V2",Datos!$C:$C,$BM$3,Datos!$T:$T,A12,Datos!$E:$E,"XND"))/$BM$4</f>
        <v>0</v>
      </c>
      <c r="BN12" s="78">
        <f>(COUNTIFS(Datos!$S:$S,"V1",Datos!$C:$C,$BN$3,Datos!$T:$T,A12,Datos!$E:$E,"XND")+COUNTIFS(Datos!$S:$S,"V2",Datos!$C:$C,$BN$3,Datos!$T:$T,A12,Datos!$E:$E,"XND"))/$BN$4</f>
        <v>0</v>
      </c>
      <c r="BO12" s="78">
        <f>(COUNTIFS(Datos!$S:$S,"V1",Datos!$C:$C,$BO$3,Datos!$T:$T,A12,Datos!$E:$E,"XND")+COUNTIFS(Datos!$S:$S,"V2",Datos!$C:$C,$BO$3,Datos!$T:$T,A12,Datos!$E:$E,"XND"))/$BO$4</f>
        <v>0.1</v>
      </c>
      <c r="BP12" s="78">
        <f>(COUNTIFS(Datos!$S:$S,"V1",Datos!$C:$C,$BP$3,Datos!$T:$T,A12,Datos!$E:$E,"XND")+COUNTIFS(Datos!$S:$S,"V2",Datos!$C:$C,$BP$3,Datos!$T:$T,A12,Datos!$E:$E,"XND"))/$BP$4</f>
        <v>0</v>
      </c>
      <c r="BQ12" s="78">
        <f>(COUNTIFS(Datos!$S:$S,"V1",Datos!$C:$C,BQ$3,Datos!$T:$T,$A12,Datos!$E:$E,"XND")+COUNTIFS(Datos!$S:$S,"V2",Datos!$C:$C,BQ$3,Datos!$T:$T,$A12,Datos!$E:$E,"XND"))/BQ$4</f>
        <v>0</v>
      </c>
      <c r="BR12" s="78">
        <f>(COUNTIFS(Datos!$S:$S,"V1",Datos!$C:$C,BR$3,Datos!$T:$T,$A12,Datos!$E:$E,"XND")+COUNTIFS(Datos!$S:$S,"V2",Datos!$C:$C,BR$3,Datos!$T:$T,$A12,Datos!$E:$E,"XND"))/BR$4</f>
        <v>0.1</v>
      </c>
      <c r="BS12" s="78">
        <f>(COUNTIFS(Datos!$S:$S,"V1",Datos!$C:$C,BS$3,Datos!$T:$T,$A12,Datos!$E:$E,"XND")+COUNTIFS(Datos!$S:$S,"V2",Datos!$C:$C,BS$3,Datos!$T:$T,$A12,Datos!$E:$E,"XND"))/BS$4</f>
        <v>0</v>
      </c>
      <c r="BT12" s="78">
        <f>(COUNTIFS(Datos!$S:$S,"V1",Datos!$C:$C,BT$3,Datos!$T:$T,$A12,Datos!$E:$E,"XND")+COUNTIFS(Datos!$S:$S,"V2",Datos!$C:$C,BT$3,Datos!$T:$T,$A12,Datos!$E:$E,"XND"))/BT$4</f>
        <v>0</v>
      </c>
      <c r="BU12" s="78">
        <f>(COUNTIFS(Datos!$S:$S,"V1",Datos!$C:$C,BU$3,Datos!$T:$T,$A12,Datos!$E:$E,"XND")+COUNTIFS(Datos!$S:$S,"V2",Datos!$C:$C,BU$3,Datos!$T:$T,$A12,Datos!$E:$E,"XND"))/BU$4</f>
        <v>0</v>
      </c>
      <c r="BV12" s="77"/>
      <c r="BW12" s="77"/>
      <c r="BX12" s="78">
        <f>(COUNTIFS(Datos!$S:$S,"V1",Datos!$D:$D,BX3,Datos!$T:$T,$A$12,Datos!$E:$E,"XND")+COUNTIFS(Datos!$S:$S,"V2",Datos!$D:$D,BX3,Datos!$T:$T,$A$12,Datos!$E:$E,"XND"))/BX4</f>
        <v>0</v>
      </c>
      <c r="BY12" s="78">
        <f>(COUNTIFS(Datos!$S:$S,"V1",Datos!$D:$D,BY3,Datos!$T:$T,$A$12,Datos!$E:$E,"XND")+COUNTIFS(Datos!$S:$S,"V2",Datos!$D:$D,BY3,Datos!$T:$T,$A$12,Datos!$E:$E,"XND"))/BY4</f>
        <v>0</v>
      </c>
      <c r="BZ12" s="78">
        <f>(COUNTIFS(Datos!$S:$S,"V1",Datos!$D:$D,BZ3,Datos!$T:$T,$A$12,Datos!$E:$E,"XND")+COUNTIFS(Datos!$S:$S,"V2",Datos!$D:$D,BZ3,Datos!$T:$T,$A$12,Datos!$E:$E,"XND"))/BZ4</f>
        <v>0</v>
      </c>
      <c r="CA12" s="78">
        <f>(COUNTIFS(Datos!$S:$S,"V1",Datos!$D:$D,CA3,Datos!$T:$T,$A$12,Datos!$E:$E,"XND")+COUNTIFS(Datos!$S:$S,"V2",Datos!$D:$D,CA3,Datos!$T:$T,$A$12,Datos!$E:$E,"XND"))/CA4</f>
        <v>0</v>
      </c>
      <c r="CB12" s="78"/>
      <c r="CC12" s="78">
        <f>(COUNTIFS(Datos!$S:$S,"V1",Datos!$D:$D,CC3,Datos!$T:$T,$A$12,Datos!$E:$E,"XND")+COUNTIFS(Datos!$S:$S,"V2",Datos!$D:$D,CC3,Datos!$T:$T,$A$12,Datos!$E:$E,"XND"))/CC4</f>
        <v>0</v>
      </c>
      <c r="CD12" s="78">
        <f>(COUNTIFS(Datos!$S:$S,"V1",Datos!$D:$D,CD3,Datos!$T:$T,$A$12,Datos!$E:$E,"XND")+COUNTIFS(Datos!$S:$S,"V2",Datos!$D:$D,CD3,Datos!$T:$T,$A$12,Datos!$E:$E,"XND"))/CD4</f>
        <v>0</v>
      </c>
      <c r="CE12" s="78">
        <f>(COUNTIFS(Datos!$S:$S,"V1",Datos!$D:$D,CE3,Datos!$T:$T,$A$12,Datos!$E:$E,"XND")+COUNTIFS(Datos!$S:$S,"V2",Datos!$D:$D,CE3,Datos!$T:$T,$A$12,Datos!$E:$E,"XND"))/CE4</f>
        <v>0</v>
      </c>
      <c r="CF12" s="78">
        <f>(COUNTIFS(Datos!$S:$S,"V1",Datos!$D:$D,CF3,Datos!$T:$T,$A$12,Datos!$E:$E,"XND")+COUNTIFS(Datos!$S:$S,"V2",Datos!$D:$D,CF3,Datos!$T:$T,$A$12,Datos!$E:$E,"XND"))/CF4</f>
        <v>0</v>
      </c>
      <c r="CG12" s="78">
        <f>(COUNTIFS(Datos!$S:$S,"V1",Datos!$D:$D,CG3,Datos!$T:$T,$A$12,Datos!$E:$E,"XND")+COUNTIFS(Datos!$S:$S,"V2",Datos!$D:$D,CG3,Datos!$T:$T,$A$12,Datos!$E:$E,"XND"))/CG4</f>
        <v>0.5</v>
      </c>
      <c r="CH12" s="78">
        <f>(COUNTIFS(Datos!$S:$S,"V1",Datos!$D:$D,CH3,Datos!$T:$T,$A$12,Datos!$E:$E,"XND")+COUNTIFS(Datos!$S:$S,"V2",Datos!$D:$D,CH3,Datos!$T:$T,$A$12,Datos!$E:$E,"XND"))/CH4</f>
        <v>0</v>
      </c>
      <c r="CI12" s="78">
        <f>(COUNTIFS(Datos!$S:$S,"V1",Datos!$D:$D,CI3,Datos!$T:$T,$A$12,Datos!$E:$E,"XND")+COUNTIFS(Datos!$S:$S,"V2",Datos!$D:$D,CI3,Datos!$T:$T,$A$12,Datos!$E:$E,"XND"))/CI4</f>
        <v>0</v>
      </c>
      <c r="CJ12" s="78">
        <f>(COUNTIFS(Datos!$S:$S,"V1",Datos!$D:$D,CJ3,Datos!$T:$T,$A$12,Datos!$E:$E,"XND")+COUNTIFS(Datos!$S:$S,"V2",Datos!$D:$D,CJ3,Datos!$T:$T,$A$12,Datos!$E:$E,"XND"))/CJ4</f>
        <v>0</v>
      </c>
      <c r="CK12" s="78">
        <f>(COUNTIFS(Datos!$S:$S,"V1",Datos!$D:$D,CK3,Datos!$T:$T,$A$12,Datos!$E:$E,"XND")+COUNTIFS(Datos!$S:$S,"V2",Datos!$D:$D,CK3,Datos!$T:$T,$A$12,Datos!$E:$E,"XND"))/CK4</f>
        <v>0</v>
      </c>
      <c r="CL12" s="78">
        <f>(COUNTIFS(Datos!$S:$S,"V1",Datos!$D:$D,CL3,Datos!$T:$T,$A$12,Datos!$E:$E,"XND")+COUNTIFS(Datos!$S:$S,"V2",Datos!$D:$D,CL3,Datos!$T:$T,$A$12,Datos!$E:$E,"XND"))/CL4</f>
        <v>0</v>
      </c>
      <c r="CM12" s="78">
        <f>(COUNTIFS(Datos!$S:$S,"V1",Datos!$D:$D,CM3,Datos!$T:$T,$A$12,Datos!$E:$E,"XND")+COUNTIFS(Datos!$S:$S,"V2",Datos!$D:$D,CM3,Datos!$T:$T,$A$12,Datos!$E:$E,"XND"))/CM4</f>
        <v>0.33333333333333331</v>
      </c>
      <c r="CN12" s="78">
        <f>(COUNTIFS(Datos!$S:$S,"V1",Datos!$D:$D,CN3,Datos!$T:$T,$A$12,Datos!$E:$E,"XND")+COUNTIFS(Datos!$S:$S,"V2",Datos!$D:$D,CN3,Datos!$T:$T,$A$12,Datos!$E:$E,"XND"))/CN4</f>
        <v>0</v>
      </c>
      <c r="CO12" s="78">
        <f>(COUNTIFS(Datos!$S:$S,"V1",Datos!$D:$D,CO3,Datos!$T:$T,$A$12,Datos!$E:$E,"XND")+COUNTIFS(Datos!$S:$S,"V2",Datos!$D:$D,CO3,Datos!$T:$T,$A$12,Datos!$E:$E,"XND"))/CO4</f>
        <v>0</v>
      </c>
      <c r="CP12" s="78">
        <f>(COUNTIFS(Datos!$S:$S,"V1",Datos!$D:$D,CP3,Datos!$T:$T,$A$12,Datos!$E:$E,"XND")+COUNTIFS(Datos!$S:$S,"V2",Datos!$D:$D,CP3,Datos!$T:$T,$A$12,Datos!$E:$E,"XND"))/CP4</f>
        <v>0</v>
      </c>
      <c r="CQ12" s="78">
        <f>(COUNTIFS(Datos!$S:$S,"V1",Datos!$D:$D,CQ3,Datos!$T:$T,$A$12,Datos!$E:$E,"XND")+COUNTIFS(Datos!$S:$S,"V2",Datos!$D:$D,CQ3,Datos!$T:$T,$A$12,Datos!$E:$E,"XND"))/CQ4</f>
        <v>0</v>
      </c>
      <c r="CR12" s="78">
        <f>(COUNTIFS(Datos!$S:$S,"V1",Datos!$D:$D,CR3,Datos!$T:$T,$A$12,Datos!$E:$E,"XND")+COUNTIFS(Datos!$S:$S,"V2",Datos!$D:$D,CR3,Datos!$T:$T,$A$12,Datos!$E:$E,"XND"))/CR4</f>
        <v>0</v>
      </c>
      <c r="CS12" s="78">
        <f>(COUNTIFS(Datos!$S:$S,"V1",Datos!$D:$D,CS3,Datos!$T:$T,$A$12,Datos!$E:$E,"XND")+COUNTIFS(Datos!$S:$S,"V2",Datos!$D:$D,CS3,Datos!$T:$T,$A$12,Datos!$E:$E,"XND"))/CS4</f>
        <v>0</v>
      </c>
      <c r="CT12" s="78">
        <f>(COUNTIFS(Datos!$S:$S,"V1",Datos!$D:$D,CT3,Datos!$T:$T,$A$12,Datos!$E:$E,"XND")+COUNTIFS(Datos!$S:$S,"V2",Datos!$D:$D,CT3,Datos!$T:$T,$A$12,Datos!$E:$E,"XND"))/CT4</f>
        <v>0.33333333333333331</v>
      </c>
      <c r="CU12" s="78"/>
      <c r="CV12" s="78"/>
      <c r="CW12" s="78" t="e">
        <f>(COUNTIFS(Datos!$S:$S,"V1",Datos!$D:$D,CW3,Datos!$T:$T,$A$12,Datos!$E:$E,"XND")+COUNTIFS(Datos!$S:$S,"V2",Datos!$D:$D,CW3,Datos!$T:$T,$A$12,Datos!$E:$E,"XND"))/CW4</f>
        <v>#DIV/0!</v>
      </c>
      <c r="CX12" s="78" t="e">
        <f>(COUNTIFS(Datos!$S:$S,"V1",Datos!$D:$D,CX3,Datos!$T:$T,$A$12,Datos!$E:$E,"XND")+COUNTIFS(Datos!$S:$S,"V2",Datos!$D:$D,CX3,Datos!$T:$T,$A$12,Datos!$E:$E,"XND"))/CX4</f>
        <v>#DIV/0!</v>
      </c>
      <c r="CY12" s="78">
        <f>(COUNTIFS(Datos!$S:$S,"V1",Datos!$D:$D,CY3,Datos!$T:$T,$A$12,Datos!$E:$E,"XND")+COUNTIFS(Datos!$S:$S,"V2",Datos!$D:$D,CY3,Datos!$T:$T,$A$12,Datos!$E:$E,"XND"))/CY4</f>
        <v>0</v>
      </c>
      <c r="CZ12" s="78">
        <f>(COUNTIFS(Datos!$S:$S,"V1",Datos!$D:$D,CZ3,Datos!$T:$T,$A$12,Datos!$E:$E,"XND")+COUNTIFS(Datos!$S:$S,"V2",Datos!$D:$D,CZ3,Datos!$T:$T,$A$12,Datos!$E:$E,"XND"))/CZ4</f>
        <v>0</v>
      </c>
      <c r="DA12" s="78">
        <f>(COUNTIFS(Datos!$S:$S,"V1",Datos!$D:$D,DA3,Datos!$T:$T,$A$12,Datos!$E:$E,"XND")+COUNTIFS(Datos!$S:$S,"V2",Datos!$D:$D,DA3,Datos!$T:$T,$A$12,Datos!$E:$E,"XND"))/DA4</f>
        <v>0</v>
      </c>
      <c r="DB12" s="78">
        <f>(COUNTIFS(Datos!$S:$S,"V1",Datos!$D:$D,DB3,Datos!$T:$T,$A$12,Datos!$E:$E,"XND")+COUNTIFS(Datos!$S:$S,"V2",Datos!$D:$D,DB3,Datos!$T:$T,$A$12,Datos!$E:$E,"XND"))/DB4</f>
        <v>0</v>
      </c>
      <c r="DC12" s="78">
        <f>(COUNTIFS(Datos!$S:$S,"V1",Datos!$D:$D,DC3,Datos!$T:$T,$A$12,Datos!$E:$E,"XND")+COUNTIFS(Datos!$S:$S,"V2",Datos!$D:$D,DC3,Datos!$T:$T,$A$12,Datos!$E:$E,"XND"))/DC4</f>
        <v>0.33333333333333331</v>
      </c>
      <c r="DD12" s="78">
        <f>(COUNTIFS(Datos!$S:$S,"V1",Datos!$D:$D,DD3,Datos!$T:$T,$A$12,Datos!$E:$E,"XND")+COUNTIFS(Datos!$S:$S,"V2",Datos!$D:$D,DD3,Datos!$T:$T,$A$12,Datos!$E:$E,"XND"))/DD4</f>
        <v>0</v>
      </c>
      <c r="DE12" s="78"/>
      <c r="DF12" s="78"/>
      <c r="DG12" s="78">
        <f>(COUNTIFS(Datos!$S:$S,"V1",Datos!$D:$D,DG3,Datos!$T:$T,$A$12,Datos!$E:$E,"XND")+COUNTIFS(Datos!$S:$S,"V2",Datos!$D:$D,DG3,Datos!$T:$T,$A$12,Datos!$E:$E,"XND"))/DG4</f>
        <v>0</v>
      </c>
      <c r="DH12" s="78">
        <f>(COUNTIFS(Datos!$S:$S,"V1",Datos!$D:$D,DH3,Datos!$T:$T,$A$12,Datos!$E:$E,"XND")+COUNTIFS(Datos!$S:$S,"V2",Datos!$D:$D,DH3,Datos!$T:$T,$A$12,Datos!$E:$E,"XND"))/DH4</f>
        <v>0</v>
      </c>
      <c r="DI12" s="78">
        <f>(COUNTIFS(Datos!$S:$S,"V1",Datos!$D:$D,DI3,Datos!$T:$T,$A$12,Datos!$E:$E,"XND")+COUNTIFS(Datos!$S:$S,"V2",Datos!$D:$D,DI3,Datos!$T:$T,$A$12,Datos!$E:$E,"XND"))/DI4</f>
        <v>0</v>
      </c>
      <c r="DJ12" s="78">
        <f>(COUNTIFS(Datos!$S:$S,"V1",Datos!$D:$D,DJ3,Datos!$T:$T,$A$12,Datos!$E:$E,"XND")+COUNTIFS(Datos!$S:$S,"V2",Datos!$D:$D,DJ3,Datos!$T:$T,$A$12,Datos!$E:$E,"XND"))/DJ4</f>
        <v>0</v>
      </c>
      <c r="DK12" s="78">
        <f>(COUNTIFS(Datos!$S:$S,"V1",Datos!$D:$D,DK3,Datos!$T:$T,$A$12,Datos!$E:$E,"XND")+COUNTIFS(Datos!$S:$S,"V2",Datos!$D:$D,DK3,Datos!$T:$T,$A$12,Datos!$E:$E,"XND"))/DK4</f>
        <v>0</v>
      </c>
      <c r="DL12" s="78">
        <f>(COUNTIFS(Datos!$S:$S,"V1",Datos!$D:$D,DL3,Datos!$T:$T,$A$12,Datos!$E:$E,"XND")+COUNTIFS(Datos!$S:$S,"V2",Datos!$D:$D,DL3,Datos!$T:$T,$A$12,Datos!$E:$E,"XND"))/DL4</f>
        <v>0.33333333333333331</v>
      </c>
      <c r="DM12" s="78"/>
      <c r="DN12" s="78"/>
      <c r="DO12" s="78"/>
      <c r="DP12" s="78"/>
      <c r="DQ12" s="78">
        <f>(COUNTIFS(Datos!$S:$S,"V1",Datos!$D:$D,DQ3,Datos!$T:$T,$A$12,Datos!$E:$E,"XND")+COUNTIFS(Datos!$S:$S,"V2",Datos!$D:$D,DQ3,Datos!$T:$T,$A$12,Datos!$E:$E,"XND"))/DQ4</f>
        <v>0</v>
      </c>
      <c r="DR12" s="78">
        <f>(COUNTIFS(Datos!$S:$S,"V1",Datos!$D:$D,DR3,Datos!$T:$T,$A$12,Datos!$E:$E,"XND")+COUNTIFS(Datos!$S:$S,"V2",Datos!$D:$D,DR3,Datos!$T:$T,$A$12,Datos!$E:$E,"XND"))/DR4</f>
        <v>0</v>
      </c>
      <c r="DS12" s="78">
        <f>(COUNTIFS(Datos!$S:$S,"V1",Datos!$D:$D,DS3,Datos!$T:$T,$A$12,Datos!$E:$E,"XND")+COUNTIFS(Datos!$S:$S,"V2",Datos!$D:$D,DS3,Datos!$T:$T,$A$12,Datos!$E:$E,"XND"))/DS4</f>
        <v>0</v>
      </c>
      <c r="DT12" s="78">
        <f>(COUNTIFS(Datos!$S:$S,"V1",Datos!$D:$D,DT3,Datos!$T:$T,$A$12,Datos!$E:$E,"XND")+COUNTIFS(Datos!$S:$S,"V2",Datos!$D:$D,DT3,Datos!$T:$T,$A$12,Datos!$E:$E,"XND"))/DT4</f>
        <v>0</v>
      </c>
      <c r="DU12" s="78">
        <f>(COUNTIFS(Datos!$S:$S,"V1",Datos!$D:$D,DU3,Datos!$T:$T,$A$12,Datos!$E:$E,"XND")+COUNTIFS(Datos!$S:$S,"V2",Datos!$D:$D,DU3,Datos!$T:$T,$A$12,Datos!$E:$E,"XND"))/DU4</f>
        <v>0</v>
      </c>
      <c r="DV12" s="78">
        <f>(COUNTIFS(Datos!$S:$S,"V1",Datos!$D:$D,DV3,Datos!$T:$T,$A$12,Datos!$E:$E,"XND")+COUNTIFS(Datos!$S:$S,"V2",Datos!$D:$D,DV3,Datos!$T:$T,$A$12,Datos!$E:$E,"XND"))/DV4</f>
        <v>0</v>
      </c>
      <c r="DW12" s="78">
        <f>(COUNTIFS(Datos!$S:$S,"V1",Datos!$D:$D,DW3,Datos!$T:$T,$A$12,Datos!$E:$E,"XND")+COUNTIFS(Datos!$S:$S,"V2",Datos!$D:$D,DW3,Datos!$T:$T,$A$12,Datos!$E:$E,"XND"))/DW4</f>
        <v>0</v>
      </c>
      <c r="DX12" s="78">
        <f>(COUNTIFS(Datos!$S:$S,"V1",Datos!$D:$D,DX3,Datos!$T:$T,$A$12,Datos!$E:$E,"XND")+COUNTIFS(Datos!$S:$S,"V2",Datos!$D:$D,DX3,Datos!$T:$T,$A$12,Datos!$E:$E,"XND"))/DX4</f>
        <v>0</v>
      </c>
      <c r="DY12" s="78">
        <f>(COUNTIFS(Datos!$S:$S,"V1",Datos!$D:$D,DY3,Datos!$T:$T,$A$12,Datos!$E:$E,"XND")+COUNTIFS(Datos!$S:$S,"V2",Datos!$D:$D,DY3,Datos!$T:$T,$A$12,Datos!$E:$E,"XND"))/DY4</f>
        <v>0</v>
      </c>
      <c r="DZ12" s="78">
        <f>(COUNTIFS(Datos!$S:$S,"V1",Datos!$D:$D,DZ3,Datos!$T:$T,$A$12,Datos!$E:$E,"XND")+COUNTIFS(Datos!$S:$S,"V2",Datos!$D:$D,DZ3,Datos!$T:$T,$A$12,Datos!$E:$E,"XND"))/DZ4</f>
        <v>0</v>
      </c>
      <c r="EA12" s="78">
        <f>(COUNTIFS(Datos!$S:$S,"V1",Datos!$D:$D,EA3,Datos!$T:$T,$A$12,Datos!$E:$E,"XND")+COUNTIFS(Datos!$S:$S,"V2",Datos!$D:$D,EA3,Datos!$T:$T,$A$12,Datos!$E:$E,"XND"))/EA4</f>
        <v>0</v>
      </c>
      <c r="EB12" s="78">
        <f>(COUNTIFS(Datos!$S:$S,"V1",Datos!$D:$D,EB3,Datos!$T:$T,$A$12,Datos!$E:$E,"XND")+COUNTIFS(Datos!$S:$S,"V2",Datos!$D:$D,EB3,Datos!$T:$T,$A$12,Datos!$E:$E,"XND"))/EB4</f>
        <v>0</v>
      </c>
      <c r="EC12" s="78">
        <f>(COUNTIFS(Datos!$S:$S,"V1",Datos!$D:$D,EC3,Datos!$T:$T,$A$12,Datos!$E:$E,"XND")+COUNTIFS(Datos!$S:$S,"V2",Datos!$D:$D,EC3,Datos!$T:$T,$A$12,Datos!$E:$E,"XND"))/EC4</f>
        <v>0</v>
      </c>
      <c r="ED12" s="78">
        <f>(COUNTIFS(Datos!$S:$S,"V1",Datos!$D:$D,ED3,Datos!$T:$T,$A$12,Datos!$E:$E,"XND")+COUNTIFS(Datos!$S:$S,"V2",Datos!$D:$D,ED3,Datos!$T:$T,$A$12,Datos!$E:$E,"XND"))/ED4</f>
        <v>0</v>
      </c>
      <c r="EE12" s="78"/>
      <c r="EF12" s="78">
        <f>(COUNTIFS(Datos!$S:$S,"V1",Datos!$D:$D,EF3,Datos!$T:$T,$A$12,Datos!$E:$E,"XND")+COUNTIFS(Datos!$S:$S,"V2",Datos!$D:$D,EF3,Datos!$T:$T,$A$12,Datos!$E:$E,"XND"))/EF4</f>
        <v>0</v>
      </c>
      <c r="EG12" s="78">
        <f>(COUNTIFS(Datos!$S:$S,"V1",Datos!$D:$D,EG3,Datos!$T:$T,$A$12,Datos!$E:$E,"XND")+COUNTIFS(Datos!$S:$S,"V2",Datos!$D:$D,EG3,Datos!$T:$T,$A$12,Datos!$E:$E,"XND"))/EG4</f>
        <v>0</v>
      </c>
      <c r="EH12" s="78">
        <f>(COUNTIFS(Datos!$S:$S,"V1",Datos!$D:$D,EH3,Datos!$T:$T,$A$12,Datos!$E:$E,"XND")+COUNTIFS(Datos!$S:$S,"V2",Datos!$D:$D,EH3,Datos!$T:$T,$A$12,Datos!$E:$E,"XND"))/EH4</f>
        <v>0</v>
      </c>
      <c r="EI12" s="78">
        <f>(COUNTIFS(Datos!$S:$S,"V1",Datos!$D:$D,EI3,Datos!$T:$T,$A$12,Datos!$E:$E,"XND")+COUNTIFS(Datos!$S:$S,"V2",Datos!$D:$D,EI3,Datos!$T:$T,$A$12,Datos!$E:$E,"XND"))/EI4</f>
        <v>0</v>
      </c>
      <c r="EJ12" s="78">
        <f>(COUNTIFS(Datos!$S:$S,"V1",Datos!$D:$D,EJ3,Datos!$T:$T,$A$12,Datos!$E:$E,"XND")+COUNTIFS(Datos!$S:$S,"V2",Datos!$D:$D,EJ3,Datos!$T:$T,$A$12,Datos!$E:$E,"XND"))/EJ4</f>
        <v>0</v>
      </c>
      <c r="EK12" s="78">
        <f>(COUNTIFS(Datos!$S:$S,"V1",Datos!$D:$D,EK3,Datos!$T:$T,$A$12,Datos!$E:$E,"XND")+COUNTIFS(Datos!$S:$S,"V2",Datos!$D:$D,EK3,Datos!$T:$T,$A$12,Datos!$E:$E,"XND"))/EK4</f>
        <v>0</v>
      </c>
      <c r="EL12" s="78">
        <f>(COUNTIFS(Datos!$S:$S,"V1",Datos!$D:$D,EL3,Datos!$T:$T,$A$12,Datos!$E:$E,"XND")+COUNTIFS(Datos!$S:$S,"V2",Datos!$D:$D,EL3,Datos!$T:$T,$A$12,Datos!$E:$E,"XND"))/EL4</f>
        <v>0</v>
      </c>
      <c r="EM12" s="78">
        <f>(COUNTIFS(Datos!$S:$S,"V1",Datos!$D:$D,EM3,Datos!$T:$T,$A$12,Datos!$E:$E,"XND")+COUNTIFS(Datos!$S:$S,"V2",Datos!$D:$D,EM3,Datos!$T:$T,$A$12,Datos!$E:$E,"XND"))/EM4</f>
        <v>0</v>
      </c>
      <c r="EN12" s="78">
        <f>(COUNTIFS(Datos!$S:$S,"V1",Datos!$D:$D,EN3,Datos!$T:$T,$A$12,Datos!$E:$E,"XND")+COUNTIFS(Datos!$S:$S,"V2",Datos!$D:$D,EN3,Datos!$T:$T,$A$12,Datos!$E:$E,"XND"))/EN4</f>
        <v>0</v>
      </c>
      <c r="EO12" s="78">
        <f>(COUNTIFS(Datos!$S:$S,"V1",Datos!$D:$D,EO3,Datos!$T:$T,$A$12,Datos!$E:$E,"XND")+COUNTIFS(Datos!$S:$S,"V2",Datos!$D:$D,EO3,Datos!$T:$T,$A$12,Datos!$E:$E,"XND"))/EO4</f>
        <v>0.5</v>
      </c>
      <c r="EP12" s="78">
        <f>(COUNTIFS(Datos!$S:$S,"V1",Datos!$D:$D,EP3,Datos!$T:$T,$A$12,Datos!$E:$E,"XND")+COUNTIFS(Datos!$S:$S,"V2",Datos!$D:$D,EP3,Datos!$T:$T,$A$12,Datos!$E:$E,"XND"))/EP4</f>
        <v>0</v>
      </c>
      <c r="EQ12" s="78">
        <f>(COUNTIFS(Datos!$S:$S,"V1",Datos!$D:$D,EQ3,Datos!$T:$T,$A$12,Datos!$E:$E,"XND")+COUNTIFS(Datos!$S:$S,"V2",Datos!$D:$D,EQ3,Datos!$T:$T,$A$12,Datos!$E:$E,"XND"))/EQ4</f>
        <v>0</v>
      </c>
      <c r="ER12" s="78">
        <f>(COUNTIFS(Datos!$S:$S,"V1",Datos!$D:$D,ER3,Datos!$T:$T,$A$12,Datos!$E:$E,"XND")+COUNTIFS(Datos!$S:$S,"V2",Datos!$D:$D,ER3,Datos!$T:$T,$A$12,Datos!$E:$E,"XND"))/ER4</f>
        <v>0</v>
      </c>
      <c r="ES12" s="78">
        <f>(COUNTIFS(Datos!$S:$S,"V1",Datos!$D:$D,ES3,Datos!$T:$T,$A$12,Datos!$E:$E,"XND")+COUNTIFS(Datos!$S:$S,"V2",Datos!$D:$D,ES3,Datos!$T:$T,$A$12,Datos!$E:$E,"XND"))/ES4</f>
        <v>0</v>
      </c>
      <c r="ET12" s="78">
        <f>(COUNTIFS(Datos!$S:$S,"V1",Datos!$D:$D,ET3,Datos!$T:$T,$A$12,Datos!$E:$E,"XND")+COUNTIFS(Datos!$S:$S,"V2",Datos!$D:$D,ET3,Datos!$T:$T,$A$12,Datos!$E:$E,"XND"))/ET4</f>
        <v>0</v>
      </c>
      <c r="EU12" s="78">
        <f>(COUNTIFS(Datos!$S:$S,"V1",Datos!$D:$D,EU3,Datos!$T:$T,$A$12,Datos!$E:$E,"XND")+COUNTIFS(Datos!$S:$S,"V2",Datos!$D:$D,EU3,Datos!$T:$T,$A$12,Datos!$E:$E,"XND"))/EU4</f>
        <v>0</v>
      </c>
      <c r="EV12" s="78">
        <f>(COUNTIFS(Datos!$S:$S,"V1",Datos!$D:$D,EV3,Datos!$T:$T,$A$12,Datos!$E:$E,"XND")+COUNTIFS(Datos!$S:$S,"V2",Datos!$D:$D,EV3,Datos!$T:$T,$A$12,Datos!$E:$E,"XND"))/EV4</f>
        <v>0</v>
      </c>
      <c r="EW12" s="78">
        <f>(COUNTIFS(Datos!$S:$S,"V1",Datos!$D:$D,EW3,Datos!$T:$T,$A$12,Datos!$E:$E,"XND")+COUNTIFS(Datos!$S:$S,"V2",Datos!$D:$D,EW3,Datos!$T:$T,$A$12,Datos!$E:$E,"XND"))/EW4</f>
        <v>0</v>
      </c>
      <c r="EX12" s="78">
        <f>(COUNTIFS(Datos!$S:$S,"V1",Datos!$D:$D,EX3,Datos!$T:$T,$A$12,Datos!$E:$E,"XND")+COUNTIFS(Datos!$S:$S,"V2",Datos!$D:$D,EX3,Datos!$T:$T,$A$12,Datos!$E:$E,"XND"))/EX4</f>
        <v>0</v>
      </c>
      <c r="EY12" s="78">
        <f>(COUNTIFS(Datos!$S:$S,"V1",Datos!$D:$D,EY3,Datos!$T:$T,$A$12,Datos!$E:$E,"XND")+COUNTIFS(Datos!$S:$S,"V2",Datos!$D:$D,EY3,Datos!$T:$T,$A$12,Datos!$E:$E,"XND"))/EY4</f>
        <v>0</v>
      </c>
      <c r="EZ12" s="78">
        <f>(COUNTIFS(Datos!$S:$S,"V1",Datos!$D:$D,EZ3,Datos!$T:$T,$A$12,Datos!$E:$E,"XND")+COUNTIFS(Datos!$S:$S,"V2",Datos!$D:$D,EZ3,Datos!$T:$T,$A$12,Datos!$E:$E,"XND"))/EZ4</f>
        <v>0</v>
      </c>
      <c r="FA12" s="78">
        <f>(COUNTIFS(Datos!$S:$S,"V1",Datos!$D:$D,FA3,Datos!$T:$T,$A$12,Datos!$E:$E,"XND")+COUNTIFS(Datos!$S:$S,"V2",Datos!$D:$D,FA3,Datos!$T:$T,$A$12,Datos!$E:$E,"XND"))/FA4</f>
        <v>0.5</v>
      </c>
      <c r="FB12" s="78">
        <f>(COUNTIFS(Datos!$S:$S,"V1",Datos!$D:$D,FB3,Datos!$T:$T,$A$12,Datos!$E:$E,"XND")+COUNTIFS(Datos!$S:$S,"V2",Datos!$D:$D,FB3,Datos!$T:$T,$A$12,Datos!$E:$E,"XND"))/FB4</f>
        <v>0</v>
      </c>
      <c r="FC12" s="78">
        <f>(COUNTIFS(Datos!$S:$S,"V1",Datos!$D:$D,FC3,Datos!$T:$T,$A$12,Datos!$E:$E,"XND")+COUNTIFS(Datos!$S:$S,"V2",Datos!$D:$D,FC3,Datos!$T:$T,$A$12,Datos!$E:$E,"XND"))/FC4</f>
        <v>0</v>
      </c>
      <c r="FD12" s="78">
        <f>(COUNTIFS(Datos!$S:$S,"V1",Datos!$D:$D,FD3,Datos!$T:$T,$A$12,Datos!$E:$E,"XND")+COUNTIFS(Datos!$S:$S,"V2",Datos!$D:$D,FD3,Datos!$T:$T,$A$12,Datos!$E:$E,"XND"))/FD4</f>
        <v>0</v>
      </c>
      <c r="FE12" s="78">
        <f>(COUNTIFS(Datos!$S:$S,"V1",Datos!$D:$D,FE3,Datos!$T:$T,$A$12,Datos!$E:$E,"XND")+COUNTIFS(Datos!$S:$S,"V2",Datos!$D:$D,FE3,Datos!$T:$T,$A$12,Datos!$E:$E,"XND"))/FE4</f>
        <v>0</v>
      </c>
      <c r="FF12" s="78">
        <f>(COUNTIFS(Datos!$S:$S,"V1",Datos!$D:$D,FF3,Datos!$T:$T,$A$12,Datos!$E:$E,"XND")+COUNTIFS(Datos!$S:$S,"V2",Datos!$D:$D,FF3,Datos!$T:$T,$A$12,Datos!$E:$E,"XND"))/FF4</f>
        <v>0</v>
      </c>
      <c r="FG12" s="78">
        <f>(COUNTIFS(Datos!$S:$S,"V1",Datos!$D:$D,FG3,Datos!$T:$T,$A$12,Datos!$E:$E,"XND")+COUNTIFS(Datos!$S:$S,"V2",Datos!$D:$D,FG3,Datos!$T:$T,$A$12,Datos!$E:$E,"XND"))/FG4</f>
        <v>0</v>
      </c>
      <c r="FH12" s="78">
        <f>(COUNTIFS(Datos!$S:$S,"V1",Datos!$D:$D,FH3,Datos!$T:$T,$A$12,Datos!$E:$E,"XND")+COUNTIFS(Datos!$S:$S,"V2",Datos!$D:$D,FH3,Datos!$T:$T,$A$12,Datos!$E:$E,"XND"))/FH4</f>
        <v>0</v>
      </c>
      <c r="FI12" s="78">
        <f>(COUNTIFS(Datos!$S:$S,"V1",Datos!$D:$D,FI3,Datos!$T:$T,$A$12,Datos!$E:$E,"XND")+COUNTIFS(Datos!$S:$S,"V2",Datos!$D:$D,FI3,Datos!$T:$T,$A$12,Datos!$E:$E,"XND"))/FI4</f>
        <v>0</v>
      </c>
      <c r="FJ12" s="78">
        <f>(COUNTIFS(Datos!$S:$S,"V1",Datos!$D:$D,FJ3,Datos!$T:$T,$A$12,Datos!$E:$E,"XND")+COUNTIFS(Datos!$S:$S,"V2",Datos!$D:$D,FJ3,Datos!$T:$T,$A$12,Datos!$E:$E,"XND"))/FJ4</f>
        <v>0</v>
      </c>
      <c r="FK12" s="78">
        <f>(COUNTIFS(Datos!$S:$S,"V1",Datos!$D:$D,FK3,Datos!$T:$T,$A$12,Datos!$E:$E,"XND")+COUNTIFS(Datos!$S:$S,"V2",Datos!$D:$D,FK3,Datos!$T:$T,$A$12,Datos!$E:$E,"XND"))/FK4</f>
        <v>0</v>
      </c>
      <c r="FL12" s="78">
        <f>(COUNTIFS(Datos!$S:$S,"V1",Datos!$D:$D,FL3,Datos!$T:$T,$A$12,Datos!$E:$E,"XND")+COUNTIFS(Datos!$S:$S,"V2",Datos!$D:$D,FL3,Datos!$T:$T,$A$12,Datos!$E:$E,"XND"))/FL4</f>
        <v>0</v>
      </c>
      <c r="FM12" s="78">
        <f>(COUNTIFS(Datos!$S:$S,"V1",Datos!$D:$D,FM3,Datos!$T:$T,$A$12,Datos!$E:$E,"XND")+COUNTIFS(Datos!$S:$S,"V2",Datos!$D:$D,FM3,Datos!$T:$T,$A$12,Datos!$E:$E,"XND"))/FM4</f>
        <v>0</v>
      </c>
      <c r="FN12" s="78">
        <f>(COUNTIFS(Datos!$S:$S,"V1",Datos!$D:$D,FN3,Datos!$T:$T,$A$12,Datos!$E:$E,"XND")+COUNTIFS(Datos!$S:$S,"V2",Datos!$D:$D,FN3,Datos!$T:$T,$A$12,Datos!$E:$E,"XND"))/FN4</f>
        <v>0</v>
      </c>
      <c r="FO12" s="78">
        <f>(COUNTIFS(Datos!$S:$S,"V1",Datos!$D:$D,FO3,Datos!$T:$T,$A$12,Datos!$E:$E,"XND")+COUNTIFS(Datos!$S:$S,"V2",Datos!$D:$D,FO3,Datos!$T:$T,$A$12,Datos!$E:$E,"XND"))/FO4</f>
        <v>0</v>
      </c>
      <c r="FP12" s="78">
        <f>(COUNTIFS(Datos!$S:$S,"V1",Datos!$D:$D,FP3,Datos!$T:$T,$A$12,Datos!$E:$E,"XND")+COUNTIFS(Datos!$S:$S,"V2",Datos!$D:$D,FP3,Datos!$T:$T,$A$12,Datos!$E:$E,"XND"))/FP4</f>
        <v>0</v>
      </c>
      <c r="FQ12" s="78">
        <f>(COUNTIFS(Datos!$S:$S,"V1",Datos!$D:$D,FQ3,Datos!$T:$T,$A$12,Datos!$E:$E,"XND")+COUNTIFS(Datos!$S:$S,"V2",Datos!$D:$D,FQ3,Datos!$T:$T,$A$12,Datos!$E:$E,"XND"))/FQ4</f>
        <v>0</v>
      </c>
      <c r="FR12" s="78">
        <f>(COUNTIFS(Datos!$S:$S,"V1",Datos!$D:$D,FR3,Datos!$T:$T,$A$12,Datos!$E:$E,"XND")+COUNTIFS(Datos!$S:$S,"V2",Datos!$D:$D,FR3,Datos!$T:$T,$A$12,Datos!$E:$E,"XND"))/FR4</f>
        <v>0</v>
      </c>
      <c r="FS12" s="78">
        <f>(COUNTIFS(Datos!$S:$S,"V1",Datos!$D:$D,FS3,Datos!$T:$T,$A$12,Datos!$E:$E,"XND")+COUNTIFS(Datos!$S:$S,"V2",Datos!$D:$D,FS3,Datos!$T:$T,$A$12,Datos!$E:$E,"XND"))/FS4</f>
        <v>0.5</v>
      </c>
      <c r="FT12" s="78"/>
      <c r="FU12" s="78"/>
      <c r="FV12" s="78"/>
      <c r="FW12" s="78">
        <f>(COUNTIFS(Datos!$S:$S,"V1",Datos!$D:$D,FW3,Datos!$T:$T,$A$12,Datos!$E:$E,"XND")+COUNTIFS(Datos!$S:$S,"V2",Datos!$D:$D,FW3,Datos!$T:$T,$A$12,Datos!$E:$E,"XND"))/FW4</f>
        <v>0</v>
      </c>
      <c r="FX12" s="78">
        <f>(COUNTIFS(Datos!$S:$S,"V1",Datos!$D:$D,FX3,Datos!$T:$T,$A$12,Datos!$E:$E,"XND")+COUNTIFS(Datos!$S:$S,"V2",Datos!$D:$D,FX3,Datos!$T:$T,$A$12,Datos!$E:$E,"XND"))/FX4</f>
        <v>0</v>
      </c>
      <c r="FY12" s="78">
        <f>(COUNTIFS(Datos!$S:$S,"V1",Datos!$D:$D,FY3,Datos!$T:$T,$A$12,Datos!$E:$E,"XND")+COUNTIFS(Datos!$S:$S,"V2",Datos!$D:$D,FY3,Datos!$T:$T,$A$12,Datos!$E:$E,"XND"))/FY4</f>
        <v>0</v>
      </c>
      <c r="FZ12" s="78">
        <f>(COUNTIFS(Datos!$S:$S,"V1",Datos!$D:$D,FZ3,Datos!$T:$T,$A$12,Datos!$E:$E,"XND")+COUNTIFS(Datos!$S:$S,"V2",Datos!$D:$D,FZ3,Datos!$T:$T,$A$12,Datos!$E:$E,"XND"))/FZ4</f>
        <v>0</v>
      </c>
      <c r="GA12" s="78">
        <f>(COUNTIFS(Datos!$S:$S,"V1",Datos!$D:$D,GA3,Datos!$T:$T,$A$12,Datos!$E:$E,"XND")+COUNTIFS(Datos!$S:$S,"V2",Datos!$D:$D,GA3,Datos!$T:$T,$A$12,Datos!$E:$E,"XND"))/GA4</f>
        <v>0</v>
      </c>
      <c r="GB12" s="78">
        <f>(COUNTIFS(Datos!$S:$S,"V1",Datos!$D:$D,GB3,Datos!$T:$T,$A$12,Datos!$E:$E,"XND")+COUNTIFS(Datos!$S:$S,"V2",Datos!$D:$D,GB3,Datos!$T:$T,$A$12,Datos!$E:$E,"XND"))/GB4</f>
        <v>0</v>
      </c>
      <c r="GC12" s="78">
        <f>(COUNTIFS(Datos!$S:$S,"V1",Datos!$D:$D,GC3,Datos!$T:$T,$A$12,Datos!$E:$E,"XND")+COUNTIFS(Datos!$S:$S,"V2",Datos!$D:$D,GC3,Datos!$T:$T,$A$12,Datos!$E:$E,"XND"))/GC4</f>
        <v>0</v>
      </c>
      <c r="GD12" s="78">
        <f>(COUNTIFS(Datos!$S:$S,"V1",Datos!$D:$D,GD3,Datos!$T:$T,$A$12,Datos!$E:$E,"XND")+COUNTIFS(Datos!$S:$S,"V2",Datos!$D:$D,GD3,Datos!$T:$T,$A$12,Datos!$E:$E,"XND"))/GD4</f>
        <v>0</v>
      </c>
      <c r="GE12" s="78">
        <f>(COUNTIFS(Datos!$S:$S,"V1",Datos!$D:$D,GE3,Datos!$T:$T,$A$12,Datos!$E:$E,"XND")+COUNTIFS(Datos!$S:$S,"V2",Datos!$D:$D,GE3,Datos!$T:$T,$A$12,Datos!$E:$E,"XND"))/GE4</f>
        <v>0</v>
      </c>
      <c r="GF12" s="78">
        <f>(COUNTIFS(Datos!$S:$S,"V1",Datos!$D:$D,GF3,Datos!$T:$T,$A$12,Datos!$E:$E,"XND")+COUNTIFS(Datos!$S:$S,"V2",Datos!$D:$D,GF3,Datos!$T:$T,$A$12,Datos!$E:$E,"XND"))/GF4</f>
        <v>0</v>
      </c>
      <c r="GG12" s="78">
        <f>(COUNTIFS(Datos!$S:$S,"V1",Datos!$D:$D,GG3,Datos!$T:$T,$A$12,Datos!$E:$E,"XND")+COUNTIFS(Datos!$S:$S,"V2",Datos!$D:$D,GG3,Datos!$T:$T,$A$12,Datos!$E:$E,"XND"))/GG4</f>
        <v>0</v>
      </c>
      <c r="GH12" s="78">
        <f>(COUNTIFS(Datos!$S:$S,"V1",Datos!$D:$D,GH3,Datos!$T:$T,$A$12,Datos!$E:$E,"XND")+COUNTIFS(Datos!$S:$S,"V2",Datos!$D:$D,GH3,Datos!$T:$T,$A$12,Datos!$E:$E,"XND"))/GH4</f>
        <v>0</v>
      </c>
    </row>
    <row r="13" spans="1:190" s="12" customFormat="1" ht="16.5" customHeight="1" x14ac:dyDescent="0.25">
      <c r="A13" s="37" t="s">
        <v>29</v>
      </c>
      <c r="B13" s="74"/>
      <c r="C13" s="77"/>
      <c r="D13" s="77"/>
      <c r="E13" s="77"/>
      <c r="F13" s="81"/>
      <c r="G13" s="77">
        <v>8.3333333333333329E-2</v>
      </c>
      <c r="H13" s="77">
        <v>0.17105263157894737</v>
      </c>
      <c r="I13" s="77">
        <v>7.8947368421052627E-2</v>
      </c>
      <c r="J13" s="77">
        <v>0.125</v>
      </c>
      <c r="K13" s="77">
        <f>(COUNTIFS(Datos!$S:$S,"V1",Datos!$B:$B,$K$2,Datos!$T:$T,A13,Datos!$E:$E,"X52")+COUNTIFS(Datos!$S:$S,"V2",Datos!$B:$B,$K$2,Datos!$T:$T,A13,Datos!$E:$E,"X52"))/$K$4</f>
        <v>0</v>
      </c>
      <c r="L13" s="77">
        <f>(COUNTIFS(Datos!$S:$S,"V1",Datos!$B:$B,$L$2,Datos!$T:$T,A13,Datos!$E:$E,"X52")+COUNTIFS(Datos!$S:$S,"V2",Datos!$B:$B,$L$2,Datos!$T:$T,A13,Datos!$E:$E,"X52"))/$L$4</f>
        <v>0</v>
      </c>
      <c r="M13" s="77"/>
      <c r="N13" s="77">
        <f>(COUNTIFS(Datos!$S:$S,"V1",Datos!$B:$B,$N$2,Datos!$T:$T,A13,Datos!$E:$E,"XND")+COUNTIFS(Datos!$S:$S,"V2",Datos!$B:$B,$N$2,Datos!$T:$T,A13,Datos!$E:$E,"XND"))/$N$4</f>
        <v>0</v>
      </c>
      <c r="O13" s="77">
        <f>(COUNTIFS(Datos!$S:$S,"V1",Datos!$B:$B,$O$2,Datos!$T:$T,A13,Datos!$E:$E,"XND")+COUNTIFS(Datos!$S:$S,"V2",Datos!$B:$B,$O$2,Datos!$T:$T,A13,Datos!$E:$E,"XND"))/$O$4</f>
        <v>0</v>
      </c>
      <c r="P13" s="77">
        <f>(COUNTIFS(Datos!$S:$S,"V1",Datos!$B:$B,$P$2,Datos!$T:$T,A13,Datos!$E:$E,"XND")+COUNTIFS(Datos!$S:$S,"V2",Datos!$B:$B,$P$2,Datos!$T:$T,A13,Datos!$E:$E,"XND"))/$P$4</f>
        <v>0</v>
      </c>
      <c r="Q13" s="77">
        <f>(COUNTIFS(Datos!$S:$S,"V1",Datos!$B:$B,$Q$2,Datos!$T:$T,A13,Datos!$E:$E,"XND")+COUNTIFS(Datos!$S:$S,"V2",Datos!$B:$B,$Q$2,Datos!$T:$T,A13,Datos!$E:$E,"XND"))/$Q$4</f>
        <v>0</v>
      </c>
      <c r="R13" s="77">
        <f>(COUNTIFS(Datos!$S:$S,"V1",Datos!$B:$B,$R$2,Datos!$T:$T,A13,Datos!$E:$E,"XND")+COUNTIFS(Datos!$S:$S,"V2",Datos!$B:$B,$R$2,Datos!$T:$T,A13,Datos!$E:$E,"XND"))/$R$4</f>
        <v>0</v>
      </c>
      <c r="S13" s="77">
        <f>(COUNTIFS(Datos!$S:$S,"V1",Datos!$B:$B,$S$2,Datos!$T:$T,A13,Datos!$E:$E,"XND")+COUNTIFS(Datos!$S:$S,"V2",Datos!$B:$B,$S$2,Datos!$T:$T,A13,Datos!$E:$E,"XND"))/$S$4</f>
        <v>0</v>
      </c>
      <c r="T13" s="77">
        <f>(COUNTIFS(Datos!$S:$S,"V1",Datos!$B:$B,T$2,Datos!$T:$T,$A13,Datos!$E:$E,"XND")+COUNTIFS(Datos!$S:$S,"V2",Datos!$B:$B,T$2,Datos!$T:$T,$A13,Datos!$E:$E,"XND"))/T$4</f>
        <v>0</v>
      </c>
      <c r="U13" s="77">
        <f>(COUNTIFS(Datos!$S:$S,"V1",Datos!$B:$B,U$2,Datos!$T:$T,$A13,Datos!$E:$E,"XND")+COUNTIFS(Datos!$S:$S,"V2",Datos!$B:$B,U$2,Datos!$T:$T,$A13,Datos!$E:$E,"XND"))/U$4</f>
        <v>0</v>
      </c>
      <c r="V13" s="78"/>
      <c r="W13" s="78" t="e">
        <f>(COUNTIFS(Datos!$S:$S,"V1",Datos!$C:$C,$W$3,Datos!$T:$T,A13,Datos!$E:$E,"XND")+COUNTIFS(Datos!$S:$S,"V2",Datos!$C:$C,$W$3,Datos!$T:$T,A13,Datos!$E:$E,"XND"))/$W$4</f>
        <v>#DIV/0!</v>
      </c>
      <c r="X13" s="78">
        <f>(COUNTIFS(Datos!$S:$S,"V1",Datos!$C:$C,$X$3,Datos!$T:$T,A13,Datos!$E:$E,"XND")+COUNTIFS(Datos!$S:$S,"V2",Datos!$C:$C,$X$3,Datos!$T:$T,A13,Datos!$E:$E,"XND"))/$X$4</f>
        <v>0</v>
      </c>
      <c r="Y13" s="78">
        <f>(COUNTIFS(Datos!$S:$S,"V1",Datos!$C:$C,$Y$3,Datos!$T:$T,A13,Datos!$E:$E,"XND")+COUNTIFS(Datos!$S:$S,"V2",Datos!$C:$C,$Y$3,Datos!$T:$T,A13,Datos!$E:$E,"XND"))/$Y$4</f>
        <v>0</v>
      </c>
      <c r="Z13" s="78">
        <f>(COUNTIFS(Datos!$S:$S,"V1",Datos!$C:$C,$Z$3,Datos!$T:$T,A13,Datos!$E:$E,"XND")+COUNTIFS(Datos!$S:$S,"V2",Datos!$C:$C,$Z$3,Datos!$T:$T,A13,Datos!$E:$E,"XND"))/$Z$4</f>
        <v>0</v>
      </c>
      <c r="AA13" s="78">
        <f>(COUNTIFS(Datos!$S:$S,"V1",Datos!$C:$C,$AA$3,Datos!$T:$T,A13,Datos!$E:$E,"XND")+COUNTIFS(Datos!$S:$S,"V2",Datos!$C:$C,$AA$3,Datos!$T:$T,A13,Datos!$E:$E,"XND"))/$AA$4</f>
        <v>0</v>
      </c>
      <c r="AB13" s="78">
        <f>(COUNTIFS(Datos!$S:$S,"V1",Datos!$C:$C,$AB$3,Datos!$T:$T,A13,Datos!$E:$E,"XND")+COUNTIFS(Datos!$S:$S,"V2",Datos!$C:$C,$AB$3,Datos!$T:$T,A13,Datos!$E:$E,"XND"))/$AB$4</f>
        <v>0</v>
      </c>
      <c r="AC13" s="78">
        <f>(COUNTIFS(Datos!$S:$S,"V1",Datos!$C:$C,$AC$3,Datos!$T:$T,A13,Datos!$E:$E,"XND")+COUNTIFS(Datos!$S:$S,"V2",Datos!$C:$C,$AC$3,Datos!$T:$T,A13,Datos!$E:$E,"XND"))/$AC$4</f>
        <v>0</v>
      </c>
      <c r="AD13" s="78">
        <f>(COUNTIFS(Datos!$S:$S,"V1",Datos!$C:$C,$AD$3,Datos!$T:$T,A13,Datos!$E:$E,"XND")+COUNTIFS(Datos!$S:$S,"V2",Datos!$C:$C,$AD$3,Datos!$T:$T,A13,Datos!$E:$E,"XND"))/$AD$4</f>
        <v>0</v>
      </c>
      <c r="AE13" s="78">
        <f>(COUNTIFS(Datos!$S:$S,"V1",Datos!$C:$C,$AE$3,Datos!$T:$T,A13,Datos!$E:$E,"XND")+COUNTIFS(Datos!$S:$S,"V2",Datos!$C:$C,$AE$3,Datos!$T:$T,A13,Datos!$E:$E,"XND"))/$AE$4</f>
        <v>0</v>
      </c>
      <c r="AF13" s="78">
        <f>(COUNTIFS(Datos!$S:$S,"V1",Datos!$C:$C,$AF$3,Datos!$T:$T,A13,Datos!$E:$E,"XND")+COUNTIFS(Datos!$S:$S,"V2",Datos!$C:$C,$AF$3,Datos!$T:$T,A13,Datos!$E:$E,"XND"))/$AF$4</f>
        <v>0</v>
      </c>
      <c r="AG13" s="78">
        <f>(COUNTIFS(Datos!$S:$S,"V1",Datos!$C:$C,$AG$3,Datos!$T:$T,A13,Datos!$E:$E,"XND")+COUNTIFS(Datos!$S:$S,"V2",Datos!$C:$C,$AG$3,Datos!$T:$T,A13,Datos!$E:$E,"XND"))/$AG$4</f>
        <v>0</v>
      </c>
      <c r="AH13" s="78">
        <f>(COUNTIFS(Datos!$S:$S,"V1",Datos!$C:$C,$AH$3,Datos!$T:$T,A13,Datos!$E:$E,"XND")+COUNTIFS(Datos!$S:$S,"V2",Datos!$C:$C,$AH$3,Datos!$T:$T,A13,Datos!$E:$E,"XND"))/$AH$4</f>
        <v>0</v>
      </c>
      <c r="AI13" s="78"/>
      <c r="AJ13" s="78"/>
      <c r="AK13" s="78"/>
      <c r="AL13" s="78"/>
      <c r="AM13" s="78"/>
      <c r="AN13" s="78"/>
      <c r="AO13" s="78">
        <f>(COUNTIFS(Datos!$S:$S,"V1",Datos!$C:$C,$AO$3,Datos!$T:$T,A13,Datos!$E:$E,"XND")+COUNTIFS(Datos!$S:$S,"V2",Datos!$C:$C,$AO$3,Datos!$T:$T,A13,Datos!$E:$E,"XND"))/$AO$4</f>
        <v>0</v>
      </c>
      <c r="AP13" s="78"/>
      <c r="AQ13" s="78">
        <f>(COUNTIFS(Datos!$S:$S,"V1",Datos!$C:$C,$AQ$3,Datos!$T:$T,A13,Datos!$E:$E,"XND")+COUNTIFS(Datos!$S:$S,"V2",Datos!$C:$C,$AQ$3,Datos!$T:$T,A13,Datos!$E:$E,"XND"))/$AQ$4</f>
        <v>0</v>
      </c>
      <c r="AR13" s="78"/>
      <c r="AS13" s="78">
        <f>(COUNTIFS(Datos!$S:$S,"V1",Datos!$C:$C,$AS$3,Datos!$T:$T,A13,Datos!$E:$E,"XND")+COUNTIFS(Datos!$S:$S,"V2",Datos!$C:$C,$AS$3,Datos!$T:$T,A13,Datos!$E:$E,"XND"))/$AS$4</f>
        <v>0</v>
      </c>
      <c r="AT13" s="78">
        <f>(COUNTIFS(Datos!$S:$S,"V1",Datos!$C:$C,$AT$3,Datos!$T:$T,A13,Datos!$E:$E,"XND")+COUNTIFS(Datos!$S:$S,"V2",Datos!$C:$C,$AT$3,Datos!$T:$T,A13,Datos!$E:$E,"XND"))/$AT$4</f>
        <v>0</v>
      </c>
      <c r="AU13" s="78">
        <f>(COUNTIFS(Datos!$S:$S,"V1",Datos!$C:$C,$AU$3,Datos!$T:$T,A13,Datos!$E:$E,"XND")+COUNTIFS(Datos!$S:$S,"V2",Datos!$C:$C,$AU$3,Datos!$T:$T,A13,Datos!$E:$E,"XND"))/$AU$4</f>
        <v>0</v>
      </c>
      <c r="AV13" s="78" t="e">
        <f>(COUNTIFS(Datos!$S:$S,"V1",Datos!$C:$C,$AV$3,Datos!$T:$T,A13,Datos!$E:$E,"XND")+COUNTIFS(Datos!$S:$S,"V2",Datos!$C:$C,$AV$3,Datos!$T:$T,A13,Datos!$E:$E,"XND"))/$AV$4</f>
        <v>#DIV/0!</v>
      </c>
      <c r="AW13" s="78">
        <f>(COUNTIFS(Datos!$S:$S,"V1",Datos!$C:$C,$AW$3,Datos!$T:$T,A13,Datos!$E:$E,"XND")+COUNTIFS(Datos!$S:$S,"V2",Datos!$C:$C,$AW$3,Datos!$T:$T,A13,Datos!$E:$E,"XND"))/$AW$4</f>
        <v>0</v>
      </c>
      <c r="AX13" s="78">
        <f>(COUNTIFS(Datos!$S:$S,"V1",Datos!$C:$C,$AX$3,Datos!$T:$T,A13,Datos!$E:$E,"XND")+COUNTIFS(Datos!$S:$S,"V2",Datos!$C:$C,$AX$3,Datos!$T:$T,A13,Datos!$E:$E,"XND"))/$AX$4</f>
        <v>0</v>
      </c>
      <c r="AY13" s="78">
        <f>(COUNTIFS(Datos!$S:$S,"V1",Datos!$C:$C,$AY$3,Datos!$T:$T,A13,Datos!$E:$E,"XND")+COUNTIFS(Datos!$S:$S,"V2",Datos!$C:$C,$AY$3,Datos!$T:$T,A13,Datos!$E:$E,"XND"))/$AY$4</f>
        <v>0</v>
      </c>
      <c r="AZ13" s="78">
        <f>(COUNTIFS(Datos!$S:$S,"V1",Datos!$C:$C,$AZ$3,Datos!$T:$T,A13,Datos!$E:$E,"XND")+COUNTIFS(Datos!$S:$S,"V2",Datos!$C:$C,$AZ$3,Datos!$T:$T,A13,Datos!$E:$E,"XND"))/$AZ$4</f>
        <v>0</v>
      </c>
      <c r="BA13" s="78">
        <f>(COUNTIFS(Datos!$S:$S,"V1",Datos!$C:$C,$BA$3,Datos!$T:$T,A13,Datos!$E:$E,"XND")+COUNTIFS(Datos!$S:$S,"V2",Datos!$C:$C,$BA$3,Datos!$T:$T,A13,Datos!$E:$E,"XND"))/$BA$4</f>
        <v>0</v>
      </c>
      <c r="BB13" s="78">
        <f>(COUNTIFS(Datos!$S:$S,"V1",Datos!$C:$C,$BB$3,Datos!$T:$T,A13,Datos!$E:$E,"XND")+COUNTIFS(Datos!$S:$S,"V2",Datos!$C:$C,$BB$3,Datos!$T:$T,A13,Datos!$E:$E,"XND"))/$BB$4</f>
        <v>0</v>
      </c>
      <c r="BC13" s="78">
        <f>(COUNTIFS(Datos!$S:$S,"V1",Datos!$C:$C,$BC$3,Datos!$T:$T,A13,Datos!$E:$E,"XND")+COUNTIFS(Datos!$S:$S,"V2",Datos!$C:$C,$BC$3,Datos!$T:$T,A13,Datos!$E:$E,"XND"))/$BC$4</f>
        <v>0</v>
      </c>
      <c r="BD13" s="77"/>
      <c r="BE13" s="77"/>
      <c r="BF13" s="77"/>
      <c r="BG13" s="77"/>
      <c r="BH13" s="78">
        <f>(COUNTIFS(Datos!$S:$S,"V1",Datos!$C:$C,$BH$3,Datos!$T:$T,A13,Datos!$E:$E,"XND")+COUNTIFS(Datos!$S:$S,"V2",Datos!$C:$C,$BH$3,Datos!$T:$T,A13,Datos!$E:$E,"XND"))/$BH$4</f>
        <v>0</v>
      </c>
      <c r="BI13" s="77"/>
      <c r="BJ13" s="77"/>
      <c r="BK13" s="77"/>
      <c r="BL13" s="78">
        <f>(COUNTIFS(Datos!$S:$S,"V1",Datos!$C:$C,$BL$3,Datos!$T:$T,A13,Datos!$E:$E,"XND")+COUNTIFS(Datos!$S:$S,"V2",Datos!$C:$C,$BL$3,Datos!$T:$T,A13,Datos!$E:$E,"XND"))/$BL$4</f>
        <v>0</v>
      </c>
      <c r="BM13" s="78">
        <f>(COUNTIFS(Datos!$S:$S,"V1",Datos!$C:$C,$BM$3,Datos!$T:$T,A13,Datos!$E:$E,"XND")+COUNTIFS(Datos!$S:$S,"V2",Datos!$C:$C,$BM$3,Datos!$T:$T,A13,Datos!$E:$E,"XND"))/$BM$4</f>
        <v>0</v>
      </c>
      <c r="BN13" s="78">
        <f>(COUNTIFS(Datos!$S:$S,"V1",Datos!$C:$C,$BN$3,Datos!$T:$T,A13,Datos!$E:$E,"XND")+COUNTIFS(Datos!$S:$S,"V2",Datos!$C:$C,$BN$3,Datos!$T:$T,A13,Datos!$E:$E,"XND"))/$BN$4</f>
        <v>0</v>
      </c>
      <c r="BO13" s="78">
        <f>(COUNTIFS(Datos!$S:$S,"V1",Datos!$C:$C,$BO$3,Datos!$T:$T,A13,Datos!$E:$E,"XND")+COUNTIFS(Datos!$S:$S,"V2",Datos!$C:$C,$BO$3,Datos!$T:$T,A13,Datos!$E:$E,"XND"))/$BO$4</f>
        <v>0</v>
      </c>
      <c r="BP13" s="78">
        <f>(COUNTIFS(Datos!$S:$S,"V1",Datos!$C:$C,$BP$3,Datos!$T:$T,A13,Datos!$E:$E,"XND")+COUNTIFS(Datos!$S:$S,"V2",Datos!$C:$C,$BP$3,Datos!$T:$T,A13,Datos!$E:$E,"XND"))/$BP$4</f>
        <v>0</v>
      </c>
      <c r="BQ13" s="78">
        <f>(COUNTIFS(Datos!$S:$S,"V1",Datos!$C:$C,BQ$3,Datos!$T:$T,$A13,Datos!$E:$E,"XND")+COUNTIFS(Datos!$S:$S,"V2",Datos!$C:$C,BQ$3,Datos!$T:$T,$A13,Datos!$E:$E,"XND"))/BQ$4</f>
        <v>0</v>
      </c>
      <c r="BR13" s="78">
        <f>(COUNTIFS(Datos!$S:$S,"V1",Datos!$C:$C,BR$3,Datos!$T:$T,$A13,Datos!$E:$E,"XND")+COUNTIFS(Datos!$S:$S,"V2",Datos!$C:$C,BR$3,Datos!$T:$T,$A13,Datos!$E:$E,"XND"))/BR$4</f>
        <v>0</v>
      </c>
      <c r="BS13" s="78">
        <f>(COUNTIFS(Datos!$S:$S,"V1",Datos!$C:$C,BS$3,Datos!$T:$T,$A13,Datos!$E:$E,"XND")+COUNTIFS(Datos!$S:$S,"V2",Datos!$C:$C,BS$3,Datos!$T:$T,$A13,Datos!$E:$E,"XND"))/BS$4</f>
        <v>0</v>
      </c>
      <c r="BT13" s="78">
        <f>(COUNTIFS(Datos!$S:$S,"V1",Datos!$C:$C,BT$3,Datos!$T:$T,$A13,Datos!$E:$E,"XND")+COUNTIFS(Datos!$S:$S,"V2",Datos!$C:$C,BT$3,Datos!$T:$T,$A13,Datos!$E:$E,"XND"))/BT$4</f>
        <v>0</v>
      </c>
      <c r="BU13" s="78">
        <f>(COUNTIFS(Datos!$S:$S,"V1",Datos!$C:$C,BU$3,Datos!$T:$T,$A13,Datos!$E:$E,"XND")+COUNTIFS(Datos!$S:$S,"V2",Datos!$C:$C,BU$3,Datos!$T:$T,$A13,Datos!$E:$E,"XND"))/BU$4</f>
        <v>0</v>
      </c>
      <c r="BV13" s="77"/>
      <c r="BW13" s="77"/>
      <c r="BX13" s="78">
        <f>(COUNTIFS(Datos!$S:$S,"V1",Datos!$D:$D,BX3,Datos!$T:$T,$A$13,Datos!$E:$E,"XND")+COUNTIFS(Datos!$S:$S,"V2",Datos!$D:$D,BX3,Datos!$T:$T,$A$13,Datos!$E:$E,"XND"))/BX4</f>
        <v>0</v>
      </c>
      <c r="BY13" s="78">
        <f>(COUNTIFS(Datos!$S:$S,"V1",Datos!$D:$D,BY3,Datos!$T:$T,$A$13,Datos!$E:$E,"XND")+COUNTIFS(Datos!$S:$S,"V2",Datos!$D:$D,BY3,Datos!$T:$T,$A$13,Datos!$E:$E,"XND"))/BY4</f>
        <v>0</v>
      </c>
      <c r="BZ13" s="78">
        <f>(COUNTIFS(Datos!$S:$S,"V1",Datos!$D:$D,BZ3,Datos!$T:$T,$A$13,Datos!$E:$E,"XND")+COUNTIFS(Datos!$S:$S,"V2",Datos!$D:$D,BZ3,Datos!$T:$T,$A$13,Datos!$E:$E,"XND"))/BZ4</f>
        <v>0</v>
      </c>
      <c r="CA13" s="78">
        <f>(COUNTIFS(Datos!$S:$S,"V1",Datos!$D:$D,CA3,Datos!$T:$T,$A$13,Datos!$E:$E,"XND")+COUNTIFS(Datos!$S:$S,"V2",Datos!$D:$D,CA3,Datos!$T:$T,$A$13,Datos!$E:$E,"XND"))/CA4</f>
        <v>0</v>
      </c>
      <c r="CB13" s="78"/>
      <c r="CC13" s="78">
        <f>(COUNTIFS(Datos!$S:$S,"V1",Datos!$D:$D,CC3,Datos!$T:$T,$A$13,Datos!$E:$E,"XND")+COUNTIFS(Datos!$S:$S,"V2",Datos!$D:$D,CC3,Datos!$T:$T,$A$13,Datos!$E:$E,"XND"))/CC4</f>
        <v>0</v>
      </c>
      <c r="CD13" s="78">
        <f>(COUNTIFS(Datos!$S:$S,"V1",Datos!$D:$D,CD3,Datos!$T:$T,$A$13,Datos!$E:$E,"XND")+COUNTIFS(Datos!$S:$S,"V2",Datos!$D:$D,CD3,Datos!$T:$T,$A$13,Datos!$E:$E,"XND"))/CD4</f>
        <v>0</v>
      </c>
      <c r="CE13" s="78">
        <f>(COUNTIFS(Datos!$S:$S,"V1",Datos!$D:$D,CE3,Datos!$T:$T,$A$13,Datos!$E:$E,"XND")+COUNTIFS(Datos!$S:$S,"V2",Datos!$D:$D,CE3,Datos!$T:$T,$A$13,Datos!$E:$E,"XND"))/CE4</f>
        <v>0</v>
      </c>
      <c r="CF13" s="78">
        <f>(COUNTIFS(Datos!$S:$S,"V1",Datos!$D:$D,CF3,Datos!$T:$T,$A$13,Datos!$E:$E,"XND")+COUNTIFS(Datos!$S:$S,"V2",Datos!$D:$D,CF3,Datos!$T:$T,$A$13,Datos!$E:$E,"XND"))/CF4</f>
        <v>0</v>
      </c>
      <c r="CG13" s="78">
        <f>(COUNTIFS(Datos!$S:$S,"V1",Datos!$D:$D,CG3,Datos!$T:$T,$A$13,Datos!$E:$E,"XND")+COUNTIFS(Datos!$S:$S,"V2",Datos!$D:$D,CG3,Datos!$T:$T,$A$13,Datos!$E:$E,"XND"))/CG4</f>
        <v>0</v>
      </c>
      <c r="CH13" s="78">
        <f>(COUNTIFS(Datos!$S:$S,"V1",Datos!$D:$D,CH3,Datos!$T:$T,$A$13,Datos!$E:$E,"XND")+COUNTIFS(Datos!$S:$S,"V2",Datos!$D:$D,CH3,Datos!$T:$T,$A$13,Datos!$E:$E,"XND"))/CH4</f>
        <v>0</v>
      </c>
      <c r="CI13" s="78">
        <f>(COUNTIFS(Datos!$S:$S,"V1",Datos!$D:$D,CI3,Datos!$T:$T,$A$13,Datos!$E:$E,"XND")+COUNTIFS(Datos!$S:$S,"V2",Datos!$D:$D,CI3,Datos!$T:$T,$A$13,Datos!$E:$E,"XND"))/CI4</f>
        <v>0</v>
      </c>
      <c r="CJ13" s="78">
        <f>(COUNTIFS(Datos!$S:$S,"V1",Datos!$D:$D,CJ3,Datos!$T:$T,$A$13,Datos!$E:$E,"XND")+COUNTIFS(Datos!$S:$S,"V2",Datos!$D:$D,CJ3,Datos!$T:$T,$A$13,Datos!$E:$E,"XND"))/CJ4</f>
        <v>0</v>
      </c>
      <c r="CK13" s="78">
        <f>(COUNTIFS(Datos!$S:$S,"V1",Datos!$D:$D,CK3,Datos!$T:$T,$A$13,Datos!$E:$E,"XND")+COUNTIFS(Datos!$S:$S,"V2",Datos!$D:$D,CK3,Datos!$T:$T,$A$13,Datos!$E:$E,"XND"))/CK4</f>
        <v>0</v>
      </c>
      <c r="CL13" s="78">
        <f>(COUNTIFS(Datos!$S:$S,"V1",Datos!$D:$D,CL3,Datos!$T:$T,$A$13,Datos!$E:$E,"XND")+COUNTIFS(Datos!$S:$S,"V2",Datos!$D:$D,CL3,Datos!$T:$T,$A$13,Datos!$E:$E,"XND"))/CL4</f>
        <v>0</v>
      </c>
      <c r="CM13" s="78">
        <f>(COUNTIFS(Datos!$S:$S,"V1",Datos!$D:$D,CM3,Datos!$T:$T,$A$13,Datos!$E:$E,"XND")+COUNTIFS(Datos!$S:$S,"V2",Datos!$D:$D,CM3,Datos!$T:$T,$A$13,Datos!$E:$E,"XND"))/CM4</f>
        <v>0</v>
      </c>
      <c r="CN13" s="78">
        <f>(COUNTIFS(Datos!$S:$S,"V1",Datos!$D:$D,CN3,Datos!$T:$T,$A$13,Datos!$E:$E,"XND")+COUNTIFS(Datos!$S:$S,"V2",Datos!$D:$D,CN3,Datos!$T:$T,$A$13,Datos!$E:$E,"XND"))/CN4</f>
        <v>0</v>
      </c>
      <c r="CO13" s="78">
        <f>(COUNTIFS(Datos!$S:$S,"V1",Datos!$D:$D,CO3,Datos!$T:$T,$A$13,Datos!$E:$E,"XND")+COUNTIFS(Datos!$S:$S,"V2",Datos!$D:$D,CO3,Datos!$T:$T,$A$13,Datos!$E:$E,"XND"))/CO4</f>
        <v>0</v>
      </c>
      <c r="CP13" s="78">
        <f>(COUNTIFS(Datos!$S:$S,"V1",Datos!$D:$D,CP3,Datos!$T:$T,$A$13,Datos!$E:$E,"XND")+COUNTIFS(Datos!$S:$S,"V2",Datos!$D:$D,CP3,Datos!$T:$T,$A$13,Datos!$E:$E,"XND"))/CP4</f>
        <v>0</v>
      </c>
      <c r="CQ13" s="78">
        <f>(COUNTIFS(Datos!$S:$S,"V1",Datos!$D:$D,CQ3,Datos!$T:$T,$A$13,Datos!$E:$E,"XND")+COUNTIFS(Datos!$S:$S,"V2",Datos!$D:$D,CQ3,Datos!$T:$T,$A$13,Datos!$E:$E,"XND"))/CQ4</f>
        <v>0</v>
      </c>
      <c r="CR13" s="78">
        <f>(COUNTIFS(Datos!$S:$S,"V1",Datos!$D:$D,CR3,Datos!$T:$T,$A$13,Datos!$E:$E,"XND")+COUNTIFS(Datos!$S:$S,"V2",Datos!$D:$D,CR3,Datos!$T:$T,$A$13,Datos!$E:$E,"XND"))/CR4</f>
        <v>0</v>
      </c>
      <c r="CS13" s="78">
        <f>(COUNTIFS(Datos!$S:$S,"V1",Datos!$D:$D,CS3,Datos!$T:$T,$A$13,Datos!$E:$E,"XND")+COUNTIFS(Datos!$S:$S,"V2",Datos!$D:$D,CS3,Datos!$T:$T,$A$13,Datos!$E:$E,"XND"))/CS4</f>
        <v>0</v>
      </c>
      <c r="CT13" s="78">
        <f>(COUNTIFS(Datos!$S:$S,"V1",Datos!$D:$D,CT3,Datos!$T:$T,$A$13,Datos!$E:$E,"XND")+COUNTIFS(Datos!$S:$S,"V2",Datos!$D:$D,CT3,Datos!$T:$T,$A$13,Datos!$E:$E,"XND"))/CT4</f>
        <v>0</v>
      </c>
      <c r="CU13" s="78"/>
      <c r="CV13" s="78"/>
      <c r="CW13" s="78" t="e">
        <f>(COUNTIFS(Datos!$S:$S,"V1",Datos!$D:$D,CW3,Datos!$T:$T,$A$13,Datos!$E:$E,"XND")+COUNTIFS(Datos!$S:$S,"V2",Datos!$D:$D,CW3,Datos!$T:$T,$A$13,Datos!$E:$E,"XND"))/CW4</f>
        <v>#DIV/0!</v>
      </c>
      <c r="CX13" s="78" t="e">
        <f>(COUNTIFS(Datos!$S:$S,"V1",Datos!$D:$D,CX3,Datos!$T:$T,$A$13,Datos!$E:$E,"XND")+COUNTIFS(Datos!$S:$S,"V2",Datos!$D:$D,CX3,Datos!$T:$T,$A$13,Datos!$E:$E,"XND"))/CX4</f>
        <v>#DIV/0!</v>
      </c>
      <c r="CY13" s="78">
        <f>(COUNTIFS(Datos!$S:$S,"V1",Datos!$D:$D,CY3,Datos!$T:$T,$A$13,Datos!$E:$E,"XND")+COUNTIFS(Datos!$S:$S,"V2",Datos!$D:$D,CY3,Datos!$T:$T,$A$13,Datos!$E:$E,"XND"))/CY4</f>
        <v>0</v>
      </c>
      <c r="CZ13" s="78">
        <f>(COUNTIFS(Datos!$S:$S,"V1",Datos!$D:$D,CZ3,Datos!$T:$T,$A$13,Datos!$E:$E,"XND")+COUNTIFS(Datos!$S:$S,"V2",Datos!$D:$D,CZ3,Datos!$T:$T,$A$13,Datos!$E:$E,"XND"))/CZ4</f>
        <v>0</v>
      </c>
      <c r="DA13" s="78">
        <f>(COUNTIFS(Datos!$S:$S,"V1",Datos!$D:$D,DA3,Datos!$T:$T,$A$13,Datos!$E:$E,"XND")+COUNTIFS(Datos!$S:$S,"V2",Datos!$D:$D,DA3,Datos!$T:$T,$A$13,Datos!$E:$E,"XND"))/DA4</f>
        <v>0</v>
      </c>
      <c r="DB13" s="78">
        <f>(COUNTIFS(Datos!$S:$S,"V1",Datos!$D:$D,DB3,Datos!$T:$T,$A$13,Datos!$E:$E,"XND")+COUNTIFS(Datos!$S:$S,"V2",Datos!$D:$D,DB3,Datos!$T:$T,$A$13,Datos!$E:$E,"XND"))/DB4</f>
        <v>0</v>
      </c>
      <c r="DC13" s="78">
        <f>(COUNTIFS(Datos!$S:$S,"V1",Datos!$D:$D,DC3,Datos!$T:$T,$A$13,Datos!$E:$E,"XND")+COUNTIFS(Datos!$S:$S,"V2",Datos!$D:$D,DC3,Datos!$T:$T,$A$13,Datos!$E:$E,"XND"))/DC4</f>
        <v>0</v>
      </c>
      <c r="DD13" s="78">
        <f>(COUNTIFS(Datos!$S:$S,"V1",Datos!$D:$D,DD3,Datos!$T:$T,$A$13,Datos!$E:$E,"XND")+COUNTIFS(Datos!$S:$S,"V2",Datos!$D:$D,DD3,Datos!$T:$T,$A$13,Datos!$E:$E,"XND"))/DD4</f>
        <v>0</v>
      </c>
      <c r="DE13" s="78"/>
      <c r="DF13" s="78"/>
      <c r="DG13" s="78">
        <f>(COUNTIFS(Datos!$S:$S,"V1",Datos!$D:$D,DG3,Datos!$T:$T,$A$13,Datos!$E:$E,"XND")+COUNTIFS(Datos!$S:$S,"V2",Datos!$D:$D,DG3,Datos!$T:$T,$A$13,Datos!$E:$E,"XND"))/DG4</f>
        <v>0</v>
      </c>
      <c r="DH13" s="78">
        <f>(COUNTIFS(Datos!$S:$S,"V1",Datos!$D:$D,DH3,Datos!$T:$T,$A$13,Datos!$E:$E,"XND")+COUNTIFS(Datos!$S:$S,"V2",Datos!$D:$D,DH3,Datos!$T:$T,$A$13,Datos!$E:$E,"XND"))/DH4</f>
        <v>0</v>
      </c>
      <c r="DI13" s="78">
        <f>(COUNTIFS(Datos!$S:$S,"V1",Datos!$D:$D,DI3,Datos!$T:$T,$A$13,Datos!$E:$E,"XND")+COUNTIFS(Datos!$S:$S,"V2",Datos!$D:$D,DI3,Datos!$T:$T,$A$13,Datos!$E:$E,"XND"))/DI4</f>
        <v>0</v>
      </c>
      <c r="DJ13" s="78">
        <f>(COUNTIFS(Datos!$S:$S,"V1",Datos!$D:$D,DJ3,Datos!$T:$T,$A$13,Datos!$E:$E,"XND")+COUNTIFS(Datos!$S:$S,"V2",Datos!$D:$D,DJ3,Datos!$T:$T,$A$13,Datos!$E:$E,"XND"))/DJ4</f>
        <v>0</v>
      </c>
      <c r="DK13" s="78">
        <f>(COUNTIFS(Datos!$S:$S,"V1",Datos!$D:$D,DK3,Datos!$T:$T,$A$13,Datos!$E:$E,"XND")+COUNTIFS(Datos!$S:$S,"V2",Datos!$D:$D,DK3,Datos!$T:$T,$A$13,Datos!$E:$E,"XND"))/DK4</f>
        <v>0</v>
      </c>
      <c r="DL13" s="78">
        <f>(COUNTIFS(Datos!$S:$S,"V1",Datos!$D:$D,DL3,Datos!$T:$T,$A$13,Datos!$E:$E,"XND")+COUNTIFS(Datos!$S:$S,"V2",Datos!$D:$D,DL3,Datos!$T:$T,$A$13,Datos!$E:$E,"XND"))/DL4</f>
        <v>0</v>
      </c>
      <c r="DM13" s="78"/>
      <c r="DN13" s="78"/>
      <c r="DO13" s="78"/>
      <c r="DP13" s="78"/>
      <c r="DQ13" s="78">
        <f>(COUNTIFS(Datos!$S:$S,"V1",Datos!$D:$D,DQ3,Datos!$T:$T,$A$13,Datos!$E:$E,"XND")+COUNTIFS(Datos!$S:$S,"V2",Datos!$D:$D,DQ3,Datos!$T:$T,$A$13,Datos!$E:$E,"XND"))/DQ4</f>
        <v>0</v>
      </c>
      <c r="DR13" s="78">
        <f>(COUNTIFS(Datos!$S:$S,"V1",Datos!$D:$D,DR3,Datos!$T:$T,$A$13,Datos!$E:$E,"XND")+COUNTIFS(Datos!$S:$S,"V2",Datos!$D:$D,DR3,Datos!$T:$T,$A$13,Datos!$E:$E,"XND"))/DR4</f>
        <v>0</v>
      </c>
      <c r="DS13" s="78">
        <f>(COUNTIFS(Datos!$S:$S,"V1",Datos!$D:$D,DS3,Datos!$T:$T,$A$13,Datos!$E:$E,"XND")+COUNTIFS(Datos!$S:$S,"V2",Datos!$D:$D,DS3,Datos!$T:$T,$A$13,Datos!$E:$E,"XND"))/DS4</f>
        <v>0</v>
      </c>
      <c r="DT13" s="78">
        <f>(COUNTIFS(Datos!$S:$S,"V1",Datos!$D:$D,DT3,Datos!$T:$T,$A$13,Datos!$E:$E,"XND")+COUNTIFS(Datos!$S:$S,"V2",Datos!$D:$D,DT3,Datos!$T:$T,$A$13,Datos!$E:$E,"XND"))/DT4</f>
        <v>0</v>
      </c>
      <c r="DU13" s="78">
        <f>(COUNTIFS(Datos!$S:$S,"V1",Datos!$D:$D,DU3,Datos!$T:$T,$A$13,Datos!$E:$E,"XND")+COUNTIFS(Datos!$S:$S,"V2",Datos!$D:$D,DU3,Datos!$T:$T,$A$13,Datos!$E:$E,"XND"))/DU4</f>
        <v>0</v>
      </c>
      <c r="DV13" s="78">
        <f>(COUNTIFS(Datos!$S:$S,"V1",Datos!$D:$D,DV3,Datos!$T:$T,$A$13,Datos!$E:$E,"XND")+COUNTIFS(Datos!$S:$S,"V2",Datos!$D:$D,DV3,Datos!$T:$T,$A$13,Datos!$E:$E,"XND"))/DV4</f>
        <v>0</v>
      </c>
      <c r="DW13" s="78">
        <f>(COUNTIFS(Datos!$S:$S,"V1",Datos!$D:$D,DW3,Datos!$T:$T,$A$13,Datos!$E:$E,"XND")+COUNTIFS(Datos!$S:$S,"V2",Datos!$D:$D,DW3,Datos!$T:$T,$A$13,Datos!$E:$E,"XND"))/DW4</f>
        <v>0</v>
      </c>
      <c r="DX13" s="78">
        <f>(COUNTIFS(Datos!$S:$S,"V1",Datos!$D:$D,DX3,Datos!$T:$T,$A$13,Datos!$E:$E,"XND")+COUNTIFS(Datos!$S:$S,"V2",Datos!$D:$D,DX3,Datos!$T:$T,$A$13,Datos!$E:$E,"XND"))/DX4</f>
        <v>0</v>
      </c>
      <c r="DY13" s="78">
        <f>(COUNTIFS(Datos!$S:$S,"V1",Datos!$D:$D,DY3,Datos!$T:$T,$A$13,Datos!$E:$E,"XND")+COUNTIFS(Datos!$S:$S,"V2",Datos!$D:$D,DY3,Datos!$T:$T,$A$13,Datos!$E:$E,"XND"))/DY4</f>
        <v>0</v>
      </c>
      <c r="DZ13" s="78">
        <f>(COUNTIFS(Datos!$S:$S,"V1",Datos!$D:$D,DZ3,Datos!$T:$T,$A$13,Datos!$E:$E,"XND")+COUNTIFS(Datos!$S:$S,"V2",Datos!$D:$D,DZ3,Datos!$T:$T,$A$13,Datos!$E:$E,"XND"))/DZ4</f>
        <v>0</v>
      </c>
      <c r="EA13" s="78">
        <f>(COUNTIFS(Datos!$S:$S,"V1",Datos!$D:$D,EA3,Datos!$T:$T,$A$13,Datos!$E:$E,"XND")+COUNTIFS(Datos!$S:$S,"V2",Datos!$D:$D,EA3,Datos!$T:$T,$A$13,Datos!$E:$E,"XND"))/EA4</f>
        <v>0</v>
      </c>
      <c r="EB13" s="78">
        <f>(COUNTIFS(Datos!$S:$S,"V1",Datos!$D:$D,EB3,Datos!$T:$T,$A$13,Datos!$E:$E,"XND")+COUNTIFS(Datos!$S:$S,"V2",Datos!$D:$D,EB3,Datos!$T:$T,$A$13,Datos!$E:$E,"XND"))/EB4</f>
        <v>0</v>
      </c>
      <c r="EC13" s="78">
        <f>(COUNTIFS(Datos!$S:$S,"V1",Datos!$D:$D,EC3,Datos!$T:$T,$A$13,Datos!$E:$E,"XND")+COUNTIFS(Datos!$S:$S,"V2",Datos!$D:$D,EC3,Datos!$T:$T,$A$13,Datos!$E:$E,"XND"))/EC4</f>
        <v>0</v>
      </c>
      <c r="ED13" s="78">
        <f>(COUNTIFS(Datos!$S:$S,"V1",Datos!$D:$D,ED3,Datos!$T:$T,$A$13,Datos!$E:$E,"XND")+COUNTIFS(Datos!$S:$S,"V2",Datos!$D:$D,ED3,Datos!$T:$T,$A$13,Datos!$E:$E,"XND"))/ED4</f>
        <v>0</v>
      </c>
      <c r="EE13" s="78"/>
      <c r="EF13" s="78">
        <f>(COUNTIFS(Datos!$S:$S,"V1",Datos!$D:$D,EF3,Datos!$T:$T,$A$13,Datos!$E:$E,"XND")+COUNTIFS(Datos!$S:$S,"V2",Datos!$D:$D,EF3,Datos!$T:$T,$A$13,Datos!$E:$E,"XND"))/EF4</f>
        <v>0</v>
      </c>
      <c r="EG13" s="78">
        <f>(COUNTIFS(Datos!$S:$S,"V1",Datos!$D:$D,EG3,Datos!$T:$T,$A$13,Datos!$E:$E,"XND")+COUNTIFS(Datos!$S:$S,"V2",Datos!$D:$D,EG3,Datos!$T:$T,$A$13,Datos!$E:$E,"XND"))/EG4</f>
        <v>0</v>
      </c>
      <c r="EH13" s="78">
        <f>(COUNTIFS(Datos!$S:$S,"V1",Datos!$D:$D,EH3,Datos!$T:$T,$A$13,Datos!$E:$E,"XND")+COUNTIFS(Datos!$S:$S,"V2",Datos!$D:$D,EH3,Datos!$T:$T,$A$13,Datos!$E:$E,"XND"))/EH4</f>
        <v>0</v>
      </c>
      <c r="EI13" s="78">
        <f>(COUNTIFS(Datos!$S:$S,"V1",Datos!$D:$D,EI3,Datos!$T:$T,$A$13,Datos!$E:$E,"XND")+COUNTIFS(Datos!$S:$S,"V2",Datos!$D:$D,EI3,Datos!$T:$T,$A$13,Datos!$E:$E,"XND"))/EI4</f>
        <v>0</v>
      </c>
      <c r="EJ13" s="78">
        <f>(COUNTIFS(Datos!$S:$S,"V1",Datos!$D:$D,EJ3,Datos!$T:$T,$A$13,Datos!$E:$E,"XND")+COUNTIFS(Datos!$S:$S,"V2",Datos!$D:$D,EJ3,Datos!$T:$T,$A$13,Datos!$E:$E,"XND"))/EJ4</f>
        <v>0</v>
      </c>
      <c r="EK13" s="78">
        <f>(COUNTIFS(Datos!$S:$S,"V1",Datos!$D:$D,EK3,Datos!$T:$T,$A$13,Datos!$E:$E,"XND")+COUNTIFS(Datos!$S:$S,"V2",Datos!$D:$D,EK3,Datos!$T:$T,$A$13,Datos!$E:$E,"XND"))/EK4</f>
        <v>0</v>
      </c>
      <c r="EL13" s="78">
        <f>(COUNTIFS(Datos!$S:$S,"V1",Datos!$D:$D,EL3,Datos!$T:$T,$A$13,Datos!$E:$E,"XND")+COUNTIFS(Datos!$S:$S,"V2",Datos!$D:$D,EL3,Datos!$T:$T,$A$13,Datos!$E:$E,"XND"))/EL4</f>
        <v>0</v>
      </c>
      <c r="EM13" s="78">
        <f>(COUNTIFS(Datos!$S:$S,"V1",Datos!$D:$D,EM3,Datos!$T:$T,$A$13,Datos!$E:$E,"XND")+COUNTIFS(Datos!$S:$S,"V2",Datos!$D:$D,EM3,Datos!$T:$T,$A$13,Datos!$E:$E,"XND"))/EM4</f>
        <v>0</v>
      </c>
      <c r="EN13" s="78">
        <f>(COUNTIFS(Datos!$S:$S,"V1",Datos!$D:$D,EN3,Datos!$T:$T,$A$13,Datos!$E:$E,"XND")+COUNTIFS(Datos!$S:$S,"V2",Datos!$D:$D,EN3,Datos!$T:$T,$A$13,Datos!$E:$E,"XND"))/EN4</f>
        <v>0</v>
      </c>
      <c r="EO13" s="78">
        <f>(COUNTIFS(Datos!$S:$S,"V1",Datos!$D:$D,EO3,Datos!$T:$T,$A$13,Datos!$E:$E,"XND")+COUNTIFS(Datos!$S:$S,"V2",Datos!$D:$D,EO3,Datos!$T:$T,$A$13,Datos!$E:$E,"XND"))/EO4</f>
        <v>0</v>
      </c>
      <c r="EP13" s="78">
        <f>(COUNTIFS(Datos!$S:$S,"V1",Datos!$D:$D,EP3,Datos!$T:$T,$A$13,Datos!$E:$E,"XND")+COUNTIFS(Datos!$S:$S,"V2",Datos!$D:$D,EP3,Datos!$T:$T,$A$13,Datos!$E:$E,"XND"))/EP4</f>
        <v>0</v>
      </c>
      <c r="EQ13" s="78">
        <f>(COUNTIFS(Datos!$S:$S,"V1",Datos!$D:$D,EQ3,Datos!$T:$T,$A$13,Datos!$E:$E,"XND")+COUNTIFS(Datos!$S:$S,"V2",Datos!$D:$D,EQ3,Datos!$T:$T,$A$13,Datos!$E:$E,"XND"))/EQ4</f>
        <v>0</v>
      </c>
      <c r="ER13" s="78">
        <f>(COUNTIFS(Datos!$S:$S,"V1",Datos!$D:$D,ER3,Datos!$T:$T,$A$13,Datos!$E:$E,"XND")+COUNTIFS(Datos!$S:$S,"V2",Datos!$D:$D,ER3,Datos!$T:$T,$A$13,Datos!$E:$E,"XND"))/ER4</f>
        <v>0</v>
      </c>
      <c r="ES13" s="78">
        <f>(COUNTIFS(Datos!$S:$S,"V1",Datos!$D:$D,ES3,Datos!$T:$T,$A$13,Datos!$E:$E,"XND")+COUNTIFS(Datos!$S:$S,"V2",Datos!$D:$D,ES3,Datos!$T:$T,$A$13,Datos!$E:$E,"XND"))/ES4</f>
        <v>0</v>
      </c>
      <c r="ET13" s="78">
        <f>(COUNTIFS(Datos!$S:$S,"V1",Datos!$D:$D,ET3,Datos!$T:$T,$A$13,Datos!$E:$E,"XND")+COUNTIFS(Datos!$S:$S,"V2",Datos!$D:$D,ET3,Datos!$T:$T,$A$13,Datos!$E:$E,"XND"))/ET4</f>
        <v>0</v>
      </c>
      <c r="EU13" s="78">
        <f>(COUNTIFS(Datos!$S:$S,"V1",Datos!$D:$D,EU3,Datos!$T:$T,$A$13,Datos!$E:$E,"XND")+COUNTIFS(Datos!$S:$S,"V2",Datos!$D:$D,EU3,Datos!$T:$T,$A$13,Datos!$E:$E,"XND"))/EU4</f>
        <v>0</v>
      </c>
      <c r="EV13" s="78">
        <f>(COUNTIFS(Datos!$S:$S,"V1",Datos!$D:$D,EV3,Datos!$T:$T,$A$13,Datos!$E:$E,"XND")+COUNTIFS(Datos!$S:$S,"V2",Datos!$D:$D,EV3,Datos!$T:$T,$A$13,Datos!$E:$E,"XND"))/EV4</f>
        <v>0</v>
      </c>
      <c r="EW13" s="78">
        <f>(COUNTIFS(Datos!$S:$S,"V1",Datos!$D:$D,EW3,Datos!$T:$T,$A$13,Datos!$E:$E,"XND")+COUNTIFS(Datos!$S:$S,"V2",Datos!$D:$D,EW3,Datos!$T:$T,$A$13,Datos!$E:$E,"XND"))/EW4</f>
        <v>0</v>
      </c>
      <c r="EX13" s="78">
        <f>(COUNTIFS(Datos!$S:$S,"V1",Datos!$D:$D,EX3,Datos!$T:$T,$A$13,Datos!$E:$E,"XND")+COUNTIFS(Datos!$S:$S,"V2",Datos!$D:$D,EX3,Datos!$T:$T,$A$13,Datos!$E:$E,"XND"))/EX4</f>
        <v>0</v>
      </c>
      <c r="EY13" s="78">
        <f>(COUNTIFS(Datos!$S:$S,"V1",Datos!$D:$D,EY3,Datos!$T:$T,$A$13,Datos!$E:$E,"XND")+COUNTIFS(Datos!$S:$S,"V2",Datos!$D:$D,EY3,Datos!$T:$T,$A$13,Datos!$E:$E,"XND"))/EY4</f>
        <v>0</v>
      </c>
      <c r="EZ13" s="78">
        <f>(COUNTIFS(Datos!$S:$S,"V1",Datos!$D:$D,EZ3,Datos!$T:$T,$A$13,Datos!$E:$E,"XND")+COUNTIFS(Datos!$S:$S,"V2",Datos!$D:$D,EZ3,Datos!$T:$T,$A$13,Datos!$E:$E,"XND"))/EZ4</f>
        <v>0</v>
      </c>
      <c r="FA13" s="78">
        <f>(COUNTIFS(Datos!$S:$S,"V1",Datos!$D:$D,FA3,Datos!$T:$T,$A$13,Datos!$E:$E,"XND")+COUNTIFS(Datos!$S:$S,"V2",Datos!$D:$D,FA3,Datos!$T:$T,$A$13,Datos!$E:$E,"XND"))/FA4</f>
        <v>0</v>
      </c>
      <c r="FB13" s="78">
        <f>(COUNTIFS(Datos!$S:$S,"V1",Datos!$D:$D,FB3,Datos!$T:$T,$A$13,Datos!$E:$E,"XND")+COUNTIFS(Datos!$S:$S,"V2",Datos!$D:$D,FB3,Datos!$T:$T,$A$13,Datos!$E:$E,"XND"))/FB4</f>
        <v>0</v>
      </c>
      <c r="FC13" s="78">
        <f>(COUNTIFS(Datos!$S:$S,"V1",Datos!$D:$D,FC3,Datos!$T:$T,$A$13,Datos!$E:$E,"XND")+COUNTIFS(Datos!$S:$S,"V2",Datos!$D:$D,FC3,Datos!$T:$T,$A$13,Datos!$E:$E,"XND"))/FC4</f>
        <v>0</v>
      </c>
      <c r="FD13" s="78">
        <f>(COUNTIFS(Datos!$S:$S,"V1",Datos!$D:$D,FD3,Datos!$T:$T,$A$13,Datos!$E:$E,"XND")+COUNTIFS(Datos!$S:$S,"V2",Datos!$D:$D,FD3,Datos!$T:$T,$A$13,Datos!$E:$E,"XND"))/FD4</f>
        <v>0</v>
      </c>
      <c r="FE13" s="78">
        <f>(COUNTIFS(Datos!$S:$S,"V1",Datos!$D:$D,FE3,Datos!$T:$T,$A$13,Datos!$E:$E,"XND")+COUNTIFS(Datos!$S:$S,"V2",Datos!$D:$D,FE3,Datos!$T:$T,$A$13,Datos!$E:$E,"XND"))/FE4</f>
        <v>0</v>
      </c>
      <c r="FF13" s="78">
        <f>(COUNTIFS(Datos!$S:$S,"V1",Datos!$D:$D,FF3,Datos!$T:$T,$A$13,Datos!$E:$E,"XND")+COUNTIFS(Datos!$S:$S,"V2",Datos!$D:$D,FF3,Datos!$T:$T,$A$13,Datos!$E:$E,"XND"))/FF4</f>
        <v>0</v>
      </c>
      <c r="FG13" s="78">
        <f>(COUNTIFS(Datos!$S:$S,"V1",Datos!$D:$D,FG3,Datos!$T:$T,$A$13,Datos!$E:$E,"XND")+COUNTIFS(Datos!$S:$S,"V2",Datos!$D:$D,FG3,Datos!$T:$T,$A$13,Datos!$E:$E,"XND"))/FG4</f>
        <v>0</v>
      </c>
      <c r="FH13" s="78">
        <f>(COUNTIFS(Datos!$S:$S,"V1",Datos!$D:$D,FH3,Datos!$T:$T,$A$13,Datos!$E:$E,"XND")+COUNTIFS(Datos!$S:$S,"V2",Datos!$D:$D,FH3,Datos!$T:$T,$A$13,Datos!$E:$E,"XND"))/FH4</f>
        <v>0</v>
      </c>
      <c r="FI13" s="78">
        <f>(COUNTIFS(Datos!$S:$S,"V1",Datos!$D:$D,FI3,Datos!$T:$T,$A$13,Datos!$E:$E,"XND")+COUNTIFS(Datos!$S:$S,"V2",Datos!$D:$D,FI3,Datos!$T:$T,$A$13,Datos!$E:$E,"XND"))/FI4</f>
        <v>0</v>
      </c>
      <c r="FJ13" s="78">
        <f>(COUNTIFS(Datos!$S:$S,"V1",Datos!$D:$D,FJ3,Datos!$T:$T,$A$13,Datos!$E:$E,"XND")+COUNTIFS(Datos!$S:$S,"V2",Datos!$D:$D,FJ3,Datos!$T:$T,$A$13,Datos!$E:$E,"XND"))/FJ4</f>
        <v>0</v>
      </c>
      <c r="FK13" s="78">
        <f>(COUNTIFS(Datos!$S:$S,"V1",Datos!$D:$D,FK3,Datos!$T:$T,$A$13,Datos!$E:$E,"XND")+COUNTIFS(Datos!$S:$S,"V2",Datos!$D:$D,FK3,Datos!$T:$T,$A$13,Datos!$E:$E,"XND"))/FK4</f>
        <v>0</v>
      </c>
      <c r="FL13" s="78">
        <f>(COUNTIFS(Datos!$S:$S,"V1",Datos!$D:$D,FL3,Datos!$T:$T,$A$13,Datos!$E:$E,"XND")+COUNTIFS(Datos!$S:$S,"V2",Datos!$D:$D,FL3,Datos!$T:$T,$A$13,Datos!$E:$E,"XND"))/FL4</f>
        <v>0</v>
      </c>
      <c r="FM13" s="78">
        <f>(COUNTIFS(Datos!$S:$S,"V1",Datos!$D:$D,FM3,Datos!$T:$T,$A$13,Datos!$E:$E,"XND")+COUNTIFS(Datos!$S:$S,"V2",Datos!$D:$D,FM3,Datos!$T:$T,$A$13,Datos!$E:$E,"XND"))/FM4</f>
        <v>0</v>
      </c>
      <c r="FN13" s="78">
        <f>(COUNTIFS(Datos!$S:$S,"V1",Datos!$D:$D,FN3,Datos!$T:$T,$A$13,Datos!$E:$E,"XND")+COUNTIFS(Datos!$S:$S,"V2",Datos!$D:$D,FN3,Datos!$T:$T,$A$13,Datos!$E:$E,"XND"))/FN4</f>
        <v>0</v>
      </c>
      <c r="FO13" s="78">
        <f>(COUNTIFS(Datos!$S:$S,"V1",Datos!$D:$D,FO3,Datos!$T:$T,$A$13,Datos!$E:$E,"XND")+COUNTIFS(Datos!$S:$S,"V2",Datos!$D:$D,FO3,Datos!$T:$T,$A$13,Datos!$E:$E,"XND"))/FO4</f>
        <v>0</v>
      </c>
      <c r="FP13" s="78">
        <f>(COUNTIFS(Datos!$S:$S,"V1",Datos!$D:$D,FP3,Datos!$T:$T,$A$13,Datos!$E:$E,"XND")+COUNTIFS(Datos!$S:$S,"V2",Datos!$D:$D,FP3,Datos!$T:$T,$A$13,Datos!$E:$E,"XND"))/FP4</f>
        <v>0</v>
      </c>
      <c r="FQ13" s="78">
        <f>(COUNTIFS(Datos!$S:$S,"V1",Datos!$D:$D,FQ3,Datos!$T:$T,$A$13,Datos!$E:$E,"XND")+COUNTIFS(Datos!$S:$S,"V2",Datos!$D:$D,FQ3,Datos!$T:$T,$A$13,Datos!$E:$E,"XND"))/FQ4</f>
        <v>0</v>
      </c>
      <c r="FR13" s="78">
        <f>(COUNTIFS(Datos!$S:$S,"V1",Datos!$D:$D,FR3,Datos!$T:$T,$A$13,Datos!$E:$E,"XND")+COUNTIFS(Datos!$S:$S,"V2",Datos!$D:$D,FR3,Datos!$T:$T,$A$13,Datos!$E:$E,"XND"))/FR4</f>
        <v>0</v>
      </c>
      <c r="FS13" s="78">
        <f>(COUNTIFS(Datos!$S:$S,"V1",Datos!$D:$D,FS3,Datos!$T:$T,$A$13,Datos!$E:$E,"XND")+COUNTIFS(Datos!$S:$S,"V2",Datos!$D:$D,FS3,Datos!$T:$T,$A$13,Datos!$E:$E,"XND"))/FS4</f>
        <v>0</v>
      </c>
      <c r="FT13" s="78"/>
      <c r="FU13" s="78"/>
      <c r="FV13" s="78"/>
      <c r="FW13" s="78">
        <f>(COUNTIFS(Datos!$S:$S,"V1",Datos!$D:$D,FW3,Datos!$T:$T,$A$13,Datos!$E:$E,"XND")+COUNTIFS(Datos!$S:$S,"V2",Datos!$D:$D,FW3,Datos!$T:$T,$A$13,Datos!$E:$E,"XND"))/FW4</f>
        <v>0</v>
      </c>
      <c r="FX13" s="78">
        <f>(COUNTIFS(Datos!$S:$S,"V1",Datos!$D:$D,FX3,Datos!$T:$T,$A$13,Datos!$E:$E,"XND")+COUNTIFS(Datos!$S:$S,"V2",Datos!$D:$D,FX3,Datos!$T:$T,$A$13,Datos!$E:$E,"XND"))/FX4</f>
        <v>0</v>
      </c>
      <c r="FY13" s="78">
        <f>(COUNTIFS(Datos!$S:$S,"V1",Datos!$D:$D,FY3,Datos!$T:$T,$A$13,Datos!$E:$E,"XND")+COUNTIFS(Datos!$S:$S,"V2",Datos!$D:$D,FY3,Datos!$T:$T,$A$13,Datos!$E:$E,"XND"))/FY4</f>
        <v>0</v>
      </c>
      <c r="FZ13" s="78">
        <f>(COUNTIFS(Datos!$S:$S,"V1",Datos!$D:$D,FZ3,Datos!$T:$T,$A$13,Datos!$E:$E,"XND")+COUNTIFS(Datos!$S:$S,"V2",Datos!$D:$D,FZ3,Datos!$T:$T,$A$13,Datos!$E:$E,"XND"))/FZ4</f>
        <v>0</v>
      </c>
      <c r="GA13" s="78">
        <f>(COUNTIFS(Datos!$S:$S,"V1",Datos!$D:$D,GA3,Datos!$T:$T,$A$13,Datos!$E:$E,"XND")+COUNTIFS(Datos!$S:$S,"V2",Datos!$D:$D,GA3,Datos!$T:$T,$A$13,Datos!$E:$E,"XND"))/GA4</f>
        <v>0</v>
      </c>
      <c r="GB13" s="78">
        <f>(COUNTIFS(Datos!$S:$S,"V1",Datos!$D:$D,GB3,Datos!$T:$T,$A$13,Datos!$E:$E,"XND")+COUNTIFS(Datos!$S:$S,"V2",Datos!$D:$D,GB3,Datos!$T:$T,$A$13,Datos!$E:$E,"XND"))/GB4</f>
        <v>0</v>
      </c>
      <c r="GC13" s="78">
        <f>(COUNTIFS(Datos!$S:$S,"V1",Datos!$D:$D,GC3,Datos!$T:$T,$A$13,Datos!$E:$E,"XND")+COUNTIFS(Datos!$S:$S,"V2",Datos!$D:$D,GC3,Datos!$T:$T,$A$13,Datos!$E:$E,"XND"))/GC4</f>
        <v>0</v>
      </c>
      <c r="GD13" s="78">
        <f>(COUNTIFS(Datos!$S:$S,"V1",Datos!$D:$D,GD3,Datos!$T:$T,$A$13,Datos!$E:$E,"XND")+COUNTIFS(Datos!$S:$S,"V2",Datos!$D:$D,GD3,Datos!$T:$T,$A$13,Datos!$E:$E,"XND"))/GD4</f>
        <v>0</v>
      </c>
      <c r="GE13" s="78">
        <f>(COUNTIFS(Datos!$S:$S,"V1",Datos!$D:$D,GE3,Datos!$T:$T,$A$13,Datos!$E:$E,"XND")+COUNTIFS(Datos!$S:$S,"V2",Datos!$D:$D,GE3,Datos!$T:$T,$A$13,Datos!$E:$E,"XND"))/GE4</f>
        <v>0</v>
      </c>
      <c r="GF13" s="78">
        <f>(COUNTIFS(Datos!$S:$S,"V1",Datos!$D:$D,GF3,Datos!$T:$T,$A$13,Datos!$E:$E,"XND")+COUNTIFS(Datos!$S:$S,"V2",Datos!$D:$D,GF3,Datos!$T:$T,$A$13,Datos!$E:$E,"XND"))/GF4</f>
        <v>0</v>
      </c>
      <c r="GG13" s="78">
        <f>(COUNTIFS(Datos!$S:$S,"V1",Datos!$D:$D,GG3,Datos!$T:$T,$A$13,Datos!$E:$E,"XND")+COUNTIFS(Datos!$S:$S,"V2",Datos!$D:$D,GG3,Datos!$T:$T,$A$13,Datos!$E:$E,"XND"))/GG4</f>
        <v>0</v>
      </c>
      <c r="GH13" s="78">
        <f>(COUNTIFS(Datos!$S:$S,"V1",Datos!$D:$D,GH3,Datos!$T:$T,$A$13,Datos!$E:$E,"XND")+COUNTIFS(Datos!$S:$S,"V2",Datos!$D:$D,GH3,Datos!$T:$T,$A$13,Datos!$E:$E,"XND"))/GH4</f>
        <v>0</v>
      </c>
    </row>
    <row r="14" spans="1:190" s="12" customFormat="1" ht="16.5" customHeight="1" x14ac:dyDescent="0.25">
      <c r="A14" s="37" t="s">
        <v>28</v>
      </c>
      <c r="B14" s="74"/>
      <c r="C14" s="77"/>
      <c r="D14" s="77"/>
      <c r="E14" s="77"/>
      <c r="F14" s="81"/>
      <c r="G14" s="77">
        <v>0.19444444444444445</v>
      </c>
      <c r="H14" s="77">
        <v>0.35526315789473684</v>
      </c>
      <c r="I14" s="77">
        <v>0.69736842105263153</v>
      </c>
      <c r="J14" s="77">
        <v>0.265625</v>
      </c>
      <c r="K14" s="77">
        <f>(COUNTIFS(Datos!$S:$S,"V1",Datos!$B:$B,$K$2,Datos!$T:$T,A14,Datos!$E:$E,"X52")+COUNTIFS(Datos!$S:$S,"V2",Datos!$B:$B,$K$2,Datos!$T:$T,A14,Datos!$E:$E,"X52"))/$K$4</f>
        <v>0</v>
      </c>
      <c r="L14" s="77">
        <f>(COUNTIFS(Datos!$S:$S,"V1",Datos!$B:$B,$L$2,Datos!$T:$T,A14,Datos!$E:$E,"X52")+COUNTIFS(Datos!$S:$S,"V2",Datos!$B:$B,$L$2,Datos!$T:$T,A14,Datos!$E:$E,"X52"))/$L$4</f>
        <v>0</v>
      </c>
      <c r="M14" s="77"/>
      <c r="N14" s="77">
        <f>(COUNTIFS(Datos!$S:$S,"V1",Datos!$B:$B,$N$2,Datos!$T:$T,A14,Datos!$E:$E,"XND")+COUNTIFS(Datos!$S:$S,"V2",Datos!$B:$B,$N$2,Datos!$T:$T,A14,Datos!$E:$E,"XND"))/$N$4</f>
        <v>0</v>
      </c>
      <c r="O14" s="77">
        <f>(COUNTIFS(Datos!$S:$S,"V1",Datos!$B:$B,$O$2,Datos!$T:$T,A14,Datos!$E:$E,"XND")+COUNTIFS(Datos!$S:$S,"V2",Datos!$B:$B,$O$2,Datos!$T:$T,A14,Datos!$E:$E,"XND"))/$O$4</f>
        <v>0</v>
      </c>
      <c r="P14" s="77">
        <f>(COUNTIFS(Datos!$S:$S,"V1",Datos!$B:$B,$P$2,Datos!$T:$T,A14,Datos!$E:$E,"XND")+COUNTIFS(Datos!$S:$S,"V2",Datos!$B:$B,$P$2,Datos!$T:$T,A14,Datos!$E:$E,"XND"))/$P$4</f>
        <v>0</v>
      </c>
      <c r="Q14" s="77">
        <f>(COUNTIFS(Datos!$S:$S,"V1",Datos!$B:$B,$Q$2,Datos!$T:$T,A14,Datos!$E:$E,"XND")+COUNTIFS(Datos!$S:$S,"V2",Datos!$B:$B,$Q$2,Datos!$T:$T,A14,Datos!$E:$E,"XND"))/$Q$4</f>
        <v>0</v>
      </c>
      <c r="R14" s="77">
        <f>(COUNTIFS(Datos!$S:$S,"V1",Datos!$B:$B,$R$2,Datos!$T:$T,A14,Datos!$E:$E,"XND")+COUNTIFS(Datos!$S:$S,"V2",Datos!$B:$B,$R$2,Datos!$T:$T,A14,Datos!$E:$E,"XND"))/$R$4</f>
        <v>0</v>
      </c>
      <c r="S14" s="77">
        <f>(COUNTIFS(Datos!$S:$S,"V1",Datos!$B:$B,$S$2,Datos!$T:$T,A14,Datos!$E:$E,"XND")+COUNTIFS(Datos!$S:$S,"V2",Datos!$B:$B,$S$2,Datos!$T:$T,A14,Datos!$E:$E,"XND"))/$S$4</f>
        <v>0</v>
      </c>
      <c r="T14" s="77">
        <f>(COUNTIFS(Datos!$S:$S,"V1",Datos!$B:$B,T$2,Datos!$T:$T,$A14,Datos!$E:$E,"XND")+COUNTIFS(Datos!$S:$S,"V2",Datos!$B:$B,T$2,Datos!$T:$T,$A14,Datos!$E:$E,"XND"))/T$4</f>
        <v>0</v>
      </c>
      <c r="U14" s="77">
        <f>(COUNTIFS(Datos!$S:$S,"V1",Datos!$B:$B,U$2,Datos!$T:$T,$A14,Datos!$E:$E,"XND")+COUNTIFS(Datos!$S:$S,"V2",Datos!$B:$B,U$2,Datos!$T:$T,$A14,Datos!$E:$E,"XND"))/U$4</f>
        <v>2.9411764705882353E-2</v>
      </c>
      <c r="V14" s="78"/>
      <c r="W14" s="78" t="e">
        <f>(COUNTIFS(Datos!$S:$S,"V1",Datos!$C:$C,$W$3,Datos!$T:$T,A14,Datos!$E:$E,"XND")+COUNTIFS(Datos!$S:$S,"V2",Datos!$C:$C,$W$3,Datos!$T:$T,A14,Datos!$E:$E,"XND"))/$W$4</f>
        <v>#DIV/0!</v>
      </c>
      <c r="X14" s="78">
        <f>(COUNTIFS(Datos!$S:$S,"V1",Datos!$C:$C,$X$3,Datos!$T:$T,A14,Datos!$E:$E,"XND")+COUNTIFS(Datos!$S:$S,"V2",Datos!$C:$C,$X$3,Datos!$T:$T,A14,Datos!$E:$E,"XND"))/$X$4</f>
        <v>0</v>
      </c>
      <c r="Y14" s="78">
        <f>(COUNTIFS(Datos!$S:$S,"V1",Datos!$C:$C,$Y$3,Datos!$T:$T,A14,Datos!$E:$E,"XND")+COUNTIFS(Datos!$S:$S,"V2",Datos!$C:$C,$Y$3,Datos!$T:$T,A14,Datos!$E:$E,"XND"))/$Y$4</f>
        <v>0</v>
      </c>
      <c r="Z14" s="78">
        <f>(COUNTIFS(Datos!$S:$S,"V1",Datos!$C:$C,$Z$3,Datos!$T:$T,A14,Datos!$E:$E,"XND")+COUNTIFS(Datos!$S:$S,"V2",Datos!$C:$C,$Z$3,Datos!$T:$T,A14,Datos!$E:$E,"XND"))/$Z$4</f>
        <v>0</v>
      </c>
      <c r="AA14" s="78">
        <f>(COUNTIFS(Datos!$S:$S,"V1",Datos!$C:$C,$AA$3,Datos!$T:$T,A14,Datos!$E:$E,"XND")+COUNTIFS(Datos!$S:$S,"V2",Datos!$C:$C,$AA$3,Datos!$T:$T,A14,Datos!$E:$E,"XND"))/$AA$4</f>
        <v>0</v>
      </c>
      <c r="AB14" s="78">
        <f>(COUNTIFS(Datos!$S:$S,"V1",Datos!$C:$C,$AB$3,Datos!$T:$T,A14,Datos!$E:$E,"XND")+COUNTIFS(Datos!$S:$S,"V2",Datos!$C:$C,$AB$3,Datos!$T:$T,A14,Datos!$E:$E,"XND"))/$AB$4</f>
        <v>0</v>
      </c>
      <c r="AC14" s="78">
        <f>(COUNTIFS(Datos!$S:$S,"V1",Datos!$C:$C,$AC$3,Datos!$T:$T,A14,Datos!$E:$E,"XND")+COUNTIFS(Datos!$S:$S,"V2",Datos!$C:$C,$AC$3,Datos!$T:$T,A14,Datos!$E:$E,"XND"))/$AC$4</f>
        <v>0</v>
      </c>
      <c r="AD14" s="78">
        <f>(COUNTIFS(Datos!$S:$S,"V1",Datos!$C:$C,$AD$3,Datos!$T:$T,A14,Datos!$E:$E,"XND")+COUNTIFS(Datos!$S:$S,"V2",Datos!$C:$C,$AD$3,Datos!$T:$T,A14,Datos!$E:$E,"XND"))/$AD$4</f>
        <v>0</v>
      </c>
      <c r="AE14" s="78">
        <f>(COUNTIFS(Datos!$S:$S,"V1",Datos!$C:$C,$AE$3,Datos!$T:$T,A14,Datos!$E:$E,"XND")+COUNTIFS(Datos!$S:$S,"V2",Datos!$C:$C,$AE$3,Datos!$T:$T,A14,Datos!$E:$E,"XND"))/$AE$4</f>
        <v>0.125</v>
      </c>
      <c r="AF14" s="78">
        <f>(COUNTIFS(Datos!$S:$S,"V1",Datos!$C:$C,$AF$3,Datos!$T:$T,A14,Datos!$E:$E,"XND")+COUNTIFS(Datos!$S:$S,"V2",Datos!$C:$C,$AF$3,Datos!$T:$T,A14,Datos!$E:$E,"XND"))/$AF$4</f>
        <v>0.2</v>
      </c>
      <c r="AG14" s="78">
        <f>(COUNTIFS(Datos!$S:$S,"V1",Datos!$C:$C,$AG$3,Datos!$T:$T,A14,Datos!$E:$E,"XND")+COUNTIFS(Datos!$S:$S,"V2",Datos!$C:$C,$AG$3,Datos!$T:$T,A14,Datos!$E:$E,"XND"))/$AG$4</f>
        <v>0.16666666666666666</v>
      </c>
      <c r="AH14" s="78">
        <f>(COUNTIFS(Datos!$S:$S,"V1",Datos!$C:$C,$AH$3,Datos!$T:$T,A14,Datos!$E:$E,"XND")+COUNTIFS(Datos!$S:$S,"V2",Datos!$C:$C,$AH$3,Datos!$T:$T,A14,Datos!$E:$E,"XND"))/$AH$4</f>
        <v>0.125</v>
      </c>
      <c r="AI14" s="78"/>
      <c r="AJ14" s="78"/>
      <c r="AK14" s="78"/>
      <c r="AL14" s="78"/>
      <c r="AM14" s="78"/>
      <c r="AN14" s="78"/>
      <c r="AO14" s="78">
        <f>(COUNTIFS(Datos!$S:$S,"V1",Datos!$C:$C,$AO$3,Datos!$T:$T,A14,Datos!$E:$E,"XND")+COUNTIFS(Datos!$S:$S,"V2",Datos!$C:$C,$AO$3,Datos!$T:$T,A14,Datos!$E:$E,"XND"))/$AO$4</f>
        <v>0</v>
      </c>
      <c r="AP14" s="78"/>
      <c r="AQ14" s="78">
        <f>(COUNTIFS(Datos!$S:$S,"V1",Datos!$C:$C,$AQ$3,Datos!$T:$T,A14,Datos!$E:$E,"XND")+COUNTIFS(Datos!$S:$S,"V2",Datos!$C:$C,$AQ$3,Datos!$T:$T,A14,Datos!$E:$E,"XND"))/$AQ$4</f>
        <v>0</v>
      </c>
      <c r="AR14" s="78"/>
      <c r="AS14" s="78">
        <f>(COUNTIFS(Datos!$S:$S,"V1",Datos!$C:$C,$AS$3,Datos!$T:$T,A14,Datos!$E:$E,"XND")+COUNTIFS(Datos!$S:$S,"V2",Datos!$C:$C,$AS$3,Datos!$T:$T,A14,Datos!$E:$E,"XND"))/$AS$4</f>
        <v>0</v>
      </c>
      <c r="AT14" s="78">
        <f>(COUNTIFS(Datos!$S:$S,"V1",Datos!$C:$C,$AT$3,Datos!$T:$T,A14,Datos!$E:$E,"XND")+COUNTIFS(Datos!$S:$S,"V2",Datos!$C:$C,$AT$3,Datos!$T:$T,A14,Datos!$E:$E,"XND"))/$AT$4</f>
        <v>0</v>
      </c>
      <c r="AU14" s="78">
        <f>(COUNTIFS(Datos!$S:$S,"V1",Datos!$C:$C,$AU$3,Datos!$T:$T,A14,Datos!$E:$E,"XND")+COUNTIFS(Datos!$S:$S,"V2",Datos!$C:$C,$AU$3,Datos!$T:$T,A14,Datos!$E:$E,"XND"))/$AU$4</f>
        <v>0</v>
      </c>
      <c r="AV14" s="78" t="e">
        <f>(COUNTIFS(Datos!$S:$S,"V1",Datos!$C:$C,$AV$3,Datos!$T:$T,A14,Datos!$E:$E,"XND")+COUNTIFS(Datos!$S:$S,"V2",Datos!$C:$C,$AV$3,Datos!$T:$T,A14,Datos!$E:$E,"XND"))/$AV$4</f>
        <v>#DIV/0!</v>
      </c>
      <c r="AW14" s="78">
        <f>(COUNTIFS(Datos!$S:$S,"V1",Datos!$C:$C,$AW$3,Datos!$T:$T,A14,Datos!$E:$E,"XND")+COUNTIFS(Datos!$S:$S,"V2",Datos!$C:$C,$AW$3,Datos!$T:$T,A14,Datos!$E:$E,"XND"))/$AW$4</f>
        <v>0</v>
      </c>
      <c r="AX14" s="78">
        <f>(COUNTIFS(Datos!$S:$S,"V1",Datos!$C:$C,$AX$3,Datos!$T:$T,A14,Datos!$E:$E,"XND")+COUNTIFS(Datos!$S:$S,"V2",Datos!$C:$C,$AX$3,Datos!$T:$T,A14,Datos!$E:$E,"XND"))/$AX$4</f>
        <v>0</v>
      </c>
      <c r="AY14" s="78">
        <f>(COUNTIFS(Datos!$S:$S,"V1",Datos!$C:$C,$AY$3,Datos!$T:$T,A14,Datos!$E:$E,"XND")+COUNTIFS(Datos!$S:$S,"V2",Datos!$C:$C,$AY$3,Datos!$T:$T,A14,Datos!$E:$E,"XND"))/$AY$4</f>
        <v>0</v>
      </c>
      <c r="AZ14" s="78">
        <f>(COUNTIFS(Datos!$S:$S,"V1",Datos!$C:$C,$AZ$3,Datos!$T:$T,A14,Datos!$E:$E,"XND")+COUNTIFS(Datos!$S:$S,"V2",Datos!$C:$C,$AZ$3,Datos!$T:$T,A14,Datos!$E:$E,"XND"))/$AZ$4</f>
        <v>0</v>
      </c>
      <c r="BA14" s="78">
        <f>(COUNTIFS(Datos!$S:$S,"V1",Datos!$C:$C,$BA$3,Datos!$T:$T,A14,Datos!$E:$E,"XND")+COUNTIFS(Datos!$S:$S,"V2",Datos!$C:$C,$BA$3,Datos!$T:$T,A14,Datos!$E:$E,"XND"))/$BA$4</f>
        <v>0</v>
      </c>
      <c r="BB14" s="78">
        <f>(COUNTIFS(Datos!$S:$S,"V1",Datos!$C:$C,$BB$3,Datos!$T:$T,A14,Datos!$E:$E,"XND")+COUNTIFS(Datos!$S:$S,"V2",Datos!$C:$C,$BB$3,Datos!$T:$T,A14,Datos!$E:$E,"XND"))/$BB$4</f>
        <v>0</v>
      </c>
      <c r="BC14" s="78">
        <f>(COUNTIFS(Datos!$S:$S,"V1",Datos!$C:$C,$BC$3,Datos!$T:$T,A14,Datos!$E:$E,"XND")+COUNTIFS(Datos!$S:$S,"V2",Datos!$C:$C,$BC$3,Datos!$T:$T,A14,Datos!$E:$E,"XND"))/$BC$4</f>
        <v>0</v>
      </c>
      <c r="BD14" s="77"/>
      <c r="BE14" s="77"/>
      <c r="BF14" s="77"/>
      <c r="BG14" s="77"/>
      <c r="BH14" s="78">
        <f>(COUNTIFS(Datos!$S:$S,"V1",Datos!$C:$C,$BH$3,Datos!$T:$T,A14,Datos!$E:$E,"XND")+COUNTIFS(Datos!$S:$S,"V2",Datos!$C:$C,$BH$3,Datos!$T:$T,A14,Datos!$E:$E,"XND"))/$BH$4</f>
        <v>0</v>
      </c>
      <c r="BI14" s="77"/>
      <c r="BJ14" s="77"/>
      <c r="BK14" s="77"/>
      <c r="BL14" s="78">
        <f>(COUNTIFS(Datos!$S:$S,"V1",Datos!$C:$C,$BL$3,Datos!$T:$T,A14,Datos!$E:$E,"XND")+COUNTIFS(Datos!$S:$S,"V2",Datos!$C:$C,$BL$3,Datos!$T:$T,A14,Datos!$E:$E,"XND"))/$BL$4</f>
        <v>0</v>
      </c>
      <c r="BM14" s="78">
        <f>(COUNTIFS(Datos!$S:$S,"V1",Datos!$C:$C,$BM$3,Datos!$T:$T,A14,Datos!$E:$E,"XND")+COUNTIFS(Datos!$S:$S,"V2",Datos!$C:$C,$BM$3,Datos!$T:$T,A14,Datos!$E:$E,"XND"))/$BM$4</f>
        <v>0</v>
      </c>
      <c r="BN14" s="78">
        <f>(COUNTIFS(Datos!$S:$S,"V1",Datos!$C:$C,$BN$3,Datos!$T:$T,A14,Datos!$E:$E,"XND")+COUNTIFS(Datos!$S:$S,"V2",Datos!$C:$C,$BN$3,Datos!$T:$T,A14,Datos!$E:$E,"XND"))/$BN$4</f>
        <v>0</v>
      </c>
      <c r="BO14" s="78">
        <f>(COUNTIFS(Datos!$S:$S,"V1",Datos!$C:$C,$BO$3,Datos!$T:$T,A14,Datos!$E:$E,"XND")+COUNTIFS(Datos!$S:$S,"V2",Datos!$C:$C,$BO$3,Datos!$T:$T,A14,Datos!$E:$E,"XND"))/$BO$4</f>
        <v>0</v>
      </c>
      <c r="BP14" s="78">
        <f>(COUNTIFS(Datos!$S:$S,"V1",Datos!$C:$C,$BP$3,Datos!$T:$T,A14,Datos!$E:$E,"XND")+COUNTIFS(Datos!$S:$S,"V2",Datos!$C:$C,$BP$3,Datos!$T:$T,A14,Datos!$E:$E,"XND"))/$BP$4</f>
        <v>0</v>
      </c>
      <c r="BQ14" s="78">
        <f>(COUNTIFS(Datos!$S:$S,"V1",Datos!$C:$C,BQ$3,Datos!$T:$T,$A14,Datos!$E:$E,"XND")+COUNTIFS(Datos!$S:$S,"V2",Datos!$C:$C,BQ$3,Datos!$T:$T,$A14,Datos!$E:$E,"XND"))/BQ$4</f>
        <v>0</v>
      </c>
      <c r="BR14" s="78">
        <f>(COUNTIFS(Datos!$S:$S,"V1",Datos!$C:$C,BR$3,Datos!$T:$T,$A14,Datos!$E:$E,"XND")+COUNTIFS(Datos!$S:$S,"V2",Datos!$C:$C,BR$3,Datos!$T:$T,$A14,Datos!$E:$E,"XND"))/BR$4</f>
        <v>0</v>
      </c>
      <c r="BS14" s="78">
        <f>(COUNTIFS(Datos!$S:$S,"V1",Datos!$C:$C,BS$3,Datos!$T:$T,$A14,Datos!$E:$E,"XND")+COUNTIFS(Datos!$S:$S,"V2",Datos!$C:$C,BS$3,Datos!$T:$T,$A14,Datos!$E:$E,"XND"))/BS$4</f>
        <v>0</v>
      </c>
      <c r="BT14" s="78">
        <f>(COUNTIFS(Datos!$S:$S,"V1",Datos!$C:$C,BT$3,Datos!$T:$T,$A14,Datos!$E:$E,"XND")+COUNTIFS(Datos!$S:$S,"V2",Datos!$C:$C,BT$3,Datos!$T:$T,$A14,Datos!$E:$E,"XND"))/BT$4</f>
        <v>0</v>
      </c>
      <c r="BU14" s="78">
        <f>(COUNTIFS(Datos!$S:$S,"V1",Datos!$C:$C,BU$3,Datos!$T:$T,$A14,Datos!$E:$E,"XND")+COUNTIFS(Datos!$S:$S,"V2",Datos!$C:$C,BU$3,Datos!$T:$T,$A14,Datos!$E:$E,"XND"))/BU$4</f>
        <v>0.1</v>
      </c>
      <c r="BV14" s="77"/>
      <c r="BW14" s="77"/>
      <c r="BX14" s="78">
        <f>(COUNTIFS(Datos!$S:$S,"V1",Datos!$D:$D,BX3,Datos!$T:$T,$A$14,Datos!$E:$E,"XND")+COUNTIFS(Datos!$S:$S,"V2",Datos!$D:$D,BX3,Datos!$T:$T,$A$14,Datos!$E:$E,"XND"))/BX4</f>
        <v>0</v>
      </c>
      <c r="BY14" s="78">
        <f>(COUNTIFS(Datos!$S:$S,"V1",Datos!$D:$D,BY3,Datos!$T:$T,$A$14,Datos!$E:$E,"XND")+COUNTIFS(Datos!$S:$S,"V2",Datos!$D:$D,BY3,Datos!$T:$T,$A$14,Datos!$E:$E,"XND"))/BY4</f>
        <v>0</v>
      </c>
      <c r="BZ14" s="78">
        <f>(COUNTIFS(Datos!$S:$S,"V1",Datos!$D:$D,BZ3,Datos!$T:$T,$A$14,Datos!$E:$E,"XND")+COUNTIFS(Datos!$S:$S,"V2",Datos!$D:$D,BZ3,Datos!$T:$T,$A$14,Datos!$E:$E,"XND"))/BZ4</f>
        <v>0</v>
      </c>
      <c r="CA14" s="78">
        <f>(COUNTIFS(Datos!$S:$S,"V1",Datos!$D:$D,CA3,Datos!$T:$T,$A$14,Datos!$E:$E,"XND")+COUNTIFS(Datos!$S:$S,"V2",Datos!$D:$D,CA3,Datos!$T:$T,$A$14,Datos!$E:$E,"XND"))/CA4</f>
        <v>0</v>
      </c>
      <c r="CB14" s="78"/>
      <c r="CC14" s="78">
        <f>(COUNTIFS(Datos!$S:$S,"V1",Datos!$D:$D,CC3,Datos!$T:$T,$A$14,Datos!$E:$E,"XND")+COUNTIFS(Datos!$S:$S,"V2",Datos!$D:$D,CC3,Datos!$T:$T,$A$14,Datos!$E:$E,"XND"))/CC4</f>
        <v>0</v>
      </c>
      <c r="CD14" s="78">
        <f>(COUNTIFS(Datos!$S:$S,"V1",Datos!$D:$D,CD3,Datos!$T:$T,$A$14,Datos!$E:$E,"XND")+COUNTIFS(Datos!$S:$S,"V2",Datos!$D:$D,CD3,Datos!$T:$T,$A$14,Datos!$E:$E,"XND"))/CD4</f>
        <v>0</v>
      </c>
      <c r="CE14" s="78">
        <f>(COUNTIFS(Datos!$S:$S,"V1",Datos!$D:$D,CE3,Datos!$T:$T,$A$14,Datos!$E:$E,"XND")+COUNTIFS(Datos!$S:$S,"V2",Datos!$D:$D,CE3,Datos!$T:$T,$A$14,Datos!$E:$E,"XND"))/CE4</f>
        <v>0</v>
      </c>
      <c r="CF14" s="78">
        <f>(COUNTIFS(Datos!$S:$S,"V1",Datos!$D:$D,CF3,Datos!$T:$T,$A$14,Datos!$E:$E,"XND")+COUNTIFS(Datos!$S:$S,"V2",Datos!$D:$D,CF3,Datos!$T:$T,$A$14,Datos!$E:$E,"XND"))/CF4</f>
        <v>0</v>
      </c>
      <c r="CG14" s="78">
        <f>(COUNTIFS(Datos!$S:$S,"V1",Datos!$D:$D,CG3,Datos!$T:$T,$A$14,Datos!$E:$E,"XND")+COUNTIFS(Datos!$S:$S,"V2",Datos!$D:$D,CG3,Datos!$T:$T,$A$14,Datos!$E:$E,"XND"))/CG4</f>
        <v>0</v>
      </c>
      <c r="CH14" s="78">
        <f>(COUNTIFS(Datos!$S:$S,"V1",Datos!$D:$D,CH3,Datos!$T:$T,$A$14,Datos!$E:$E,"XND")+COUNTIFS(Datos!$S:$S,"V2",Datos!$D:$D,CH3,Datos!$T:$T,$A$14,Datos!$E:$E,"XND"))/CH4</f>
        <v>0</v>
      </c>
      <c r="CI14" s="78">
        <f>(COUNTIFS(Datos!$S:$S,"V1",Datos!$D:$D,CI3,Datos!$T:$T,$A$14,Datos!$E:$E,"XND")+COUNTIFS(Datos!$S:$S,"V2",Datos!$D:$D,CI3,Datos!$T:$T,$A$14,Datos!$E:$E,"XND"))/CI4</f>
        <v>0</v>
      </c>
      <c r="CJ14" s="78">
        <f>(COUNTIFS(Datos!$S:$S,"V1",Datos!$D:$D,CJ3,Datos!$T:$T,$A$14,Datos!$E:$E,"XND")+COUNTIFS(Datos!$S:$S,"V2",Datos!$D:$D,CJ3,Datos!$T:$T,$A$14,Datos!$E:$E,"XND"))/CJ4</f>
        <v>0</v>
      </c>
      <c r="CK14" s="78">
        <f>(COUNTIFS(Datos!$S:$S,"V1",Datos!$D:$D,CK3,Datos!$T:$T,$A$14,Datos!$E:$E,"XND")+COUNTIFS(Datos!$S:$S,"V2",Datos!$D:$D,CK3,Datos!$T:$T,$A$14,Datos!$E:$E,"XND"))/CK4</f>
        <v>0</v>
      </c>
      <c r="CL14" s="78">
        <f>(COUNTIFS(Datos!$S:$S,"V1",Datos!$D:$D,CL3,Datos!$T:$T,$A$14,Datos!$E:$E,"XND")+COUNTIFS(Datos!$S:$S,"V2",Datos!$D:$D,CL3,Datos!$T:$T,$A$14,Datos!$E:$E,"XND"))/CL4</f>
        <v>0</v>
      </c>
      <c r="CM14" s="78">
        <f>(COUNTIFS(Datos!$S:$S,"V1",Datos!$D:$D,CM3,Datos!$T:$T,$A$14,Datos!$E:$E,"XND")+COUNTIFS(Datos!$S:$S,"V2",Datos!$D:$D,CM3,Datos!$T:$T,$A$14,Datos!$E:$E,"XND"))/CM4</f>
        <v>0</v>
      </c>
      <c r="CN14" s="78">
        <f>(COUNTIFS(Datos!$S:$S,"V1",Datos!$D:$D,CN3,Datos!$T:$T,$A$14,Datos!$E:$E,"XND")+COUNTIFS(Datos!$S:$S,"V2",Datos!$D:$D,CN3,Datos!$T:$T,$A$14,Datos!$E:$E,"XND"))/CN4</f>
        <v>0</v>
      </c>
      <c r="CO14" s="78">
        <f>(COUNTIFS(Datos!$S:$S,"V1",Datos!$D:$D,CO3,Datos!$T:$T,$A$14,Datos!$E:$E,"XND")+COUNTIFS(Datos!$S:$S,"V2",Datos!$D:$D,CO3,Datos!$T:$T,$A$14,Datos!$E:$E,"XND"))/CO4</f>
        <v>0</v>
      </c>
      <c r="CP14" s="78">
        <f>(COUNTIFS(Datos!$S:$S,"V1",Datos!$D:$D,CP3,Datos!$T:$T,$A$14,Datos!$E:$E,"XND")+COUNTIFS(Datos!$S:$S,"V2",Datos!$D:$D,CP3,Datos!$T:$T,$A$14,Datos!$E:$E,"XND"))/CP4</f>
        <v>0</v>
      </c>
      <c r="CQ14" s="78">
        <f>(COUNTIFS(Datos!$S:$S,"V1",Datos!$D:$D,CQ3,Datos!$T:$T,$A$14,Datos!$E:$E,"XND")+COUNTIFS(Datos!$S:$S,"V2",Datos!$D:$D,CQ3,Datos!$T:$T,$A$14,Datos!$E:$E,"XND"))/CQ4</f>
        <v>0</v>
      </c>
      <c r="CR14" s="78">
        <f>(COUNTIFS(Datos!$S:$S,"V1",Datos!$D:$D,CR3,Datos!$T:$T,$A$14,Datos!$E:$E,"XND")+COUNTIFS(Datos!$S:$S,"V2",Datos!$D:$D,CR3,Datos!$T:$T,$A$14,Datos!$E:$E,"XND"))/CR4</f>
        <v>0</v>
      </c>
      <c r="CS14" s="78">
        <f>(COUNTIFS(Datos!$S:$S,"V1",Datos!$D:$D,CS3,Datos!$T:$T,$A$14,Datos!$E:$E,"XND")+COUNTIFS(Datos!$S:$S,"V2",Datos!$D:$D,CS3,Datos!$T:$T,$A$14,Datos!$E:$E,"XND"))/CS4</f>
        <v>0</v>
      </c>
      <c r="CT14" s="78">
        <f>(COUNTIFS(Datos!$S:$S,"V1",Datos!$D:$D,CT3,Datos!$T:$T,$A$14,Datos!$E:$E,"XND")+COUNTIFS(Datos!$S:$S,"V2",Datos!$D:$D,CT3,Datos!$T:$T,$A$14,Datos!$E:$E,"XND"))/CT4</f>
        <v>0</v>
      </c>
      <c r="CU14" s="78"/>
      <c r="CV14" s="78"/>
      <c r="CW14" s="78" t="e">
        <f>(COUNTIFS(Datos!$S:$S,"V1",Datos!$D:$D,CW3,Datos!$T:$T,$A$14,Datos!$E:$E,"XND")+COUNTIFS(Datos!$S:$S,"V2",Datos!$D:$D,CW3,Datos!$T:$T,$A$14,Datos!$E:$E,"XND"))/CW4</f>
        <v>#DIV/0!</v>
      </c>
      <c r="CX14" s="78" t="e">
        <f>(COUNTIFS(Datos!$S:$S,"V1",Datos!$D:$D,CX3,Datos!$T:$T,$A$14,Datos!$E:$E,"XND")+COUNTIFS(Datos!$S:$S,"V2",Datos!$D:$D,CX3,Datos!$T:$T,$A$14,Datos!$E:$E,"XND"))/CX4</f>
        <v>#DIV/0!</v>
      </c>
      <c r="CY14" s="78">
        <f>(COUNTIFS(Datos!$S:$S,"V1",Datos!$D:$D,CY3,Datos!$T:$T,$A$14,Datos!$E:$E,"XND")+COUNTIFS(Datos!$S:$S,"V2",Datos!$D:$D,CY3,Datos!$T:$T,$A$14,Datos!$E:$E,"XND"))/CY4</f>
        <v>0</v>
      </c>
      <c r="CZ14" s="78">
        <f>(COUNTIFS(Datos!$S:$S,"V1",Datos!$D:$D,CZ3,Datos!$T:$T,$A$14,Datos!$E:$E,"XND")+COUNTIFS(Datos!$S:$S,"V2",Datos!$D:$D,CZ3,Datos!$T:$T,$A$14,Datos!$E:$E,"XND"))/CZ4</f>
        <v>0</v>
      </c>
      <c r="DA14" s="78">
        <f>(COUNTIFS(Datos!$S:$S,"V1",Datos!$D:$D,DA3,Datos!$T:$T,$A$14,Datos!$E:$E,"XND")+COUNTIFS(Datos!$S:$S,"V2",Datos!$D:$D,DA3,Datos!$T:$T,$A$14,Datos!$E:$E,"XND"))/DA4</f>
        <v>0</v>
      </c>
      <c r="DB14" s="78">
        <f>(COUNTIFS(Datos!$S:$S,"V1",Datos!$D:$D,DB3,Datos!$T:$T,$A$14,Datos!$E:$E,"XND")+COUNTIFS(Datos!$S:$S,"V2",Datos!$D:$D,DB3,Datos!$T:$T,$A$14,Datos!$E:$E,"XND"))/DB4</f>
        <v>0</v>
      </c>
      <c r="DC14" s="78">
        <f>(COUNTIFS(Datos!$S:$S,"V1",Datos!$D:$D,DC3,Datos!$T:$T,$A$14,Datos!$E:$E,"XND")+COUNTIFS(Datos!$S:$S,"V2",Datos!$D:$D,DC3,Datos!$T:$T,$A$14,Datos!$E:$E,"XND"))/DC4</f>
        <v>0</v>
      </c>
      <c r="DD14" s="78">
        <f>(COUNTIFS(Datos!$S:$S,"V1",Datos!$D:$D,DD3,Datos!$T:$T,$A$14,Datos!$E:$E,"XND")+COUNTIFS(Datos!$S:$S,"V2",Datos!$D:$D,DD3,Datos!$T:$T,$A$14,Datos!$E:$E,"XND"))/DD4</f>
        <v>0</v>
      </c>
      <c r="DE14" s="78"/>
      <c r="DF14" s="78"/>
      <c r="DG14" s="78">
        <f>(COUNTIFS(Datos!$S:$S,"V1",Datos!$D:$D,DG3,Datos!$T:$T,$A$14,Datos!$E:$E,"XND")+COUNTIFS(Datos!$S:$S,"V2",Datos!$D:$D,DG3,Datos!$T:$T,$A$14,Datos!$E:$E,"XND"))/DG4</f>
        <v>0</v>
      </c>
      <c r="DH14" s="78">
        <f>(COUNTIFS(Datos!$S:$S,"V1",Datos!$D:$D,DH3,Datos!$T:$T,$A$14,Datos!$E:$E,"XND")+COUNTIFS(Datos!$S:$S,"V2",Datos!$D:$D,DH3,Datos!$T:$T,$A$14,Datos!$E:$E,"XND"))/DH4</f>
        <v>0</v>
      </c>
      <c r="DI14" s="78">
        <f>(COUNTIFS(Datos!$S:$S,"V1",Datos!$D:$D,DI3,Datos!$T:$T,$A$14,Datos!$E:$E,"XND")+COUNTIFS(Datos!$S:$S,"V2",Datos!$D:$D,DI3,Datos!$T:$T,$A$14,Datos!$E:$E,"XND"))/DI4</f>
        <v>0</v>
      </c>
      <c r="DJ14" s="78">
        <f>(COUNTIFS(Datos!$S:$S,"V1",Datos!$D:$D,DJ3,Datos!$T:$T,$A$14,Datos!$E:$E,"XND")+COUNTIFS(Datos!$S:$S,"V2",Datos!$D:$D,DJ3,Datos!$T:$T,$A$14,Datos!$E:$E,"XND"))/DJ4</f>
        <v>0</v>
      </c>
      <c r="DK14" s="78">
        <f>(COUNTIFS(Datos!$S:$S,"V1",Datos!$D:$D,DK3,Datos!$T:$T,$A$14,Datos!$E:$E,"XND")+COUNTIFS(Datos!$S:$S,"V2",Datos!$D:$D,DK3,Datos!$T:$T,$A$14,Datos!$E:$E,"XND"))/DK4</f>
        <v>0</v>
      </c>
      <c r="DL14" s="78">
        <f>(COUNTIFS(Datos!$S:$S,"V1",Datos!$D:$D,DL3,Datos!$T:$T,$A$14,Datos!$E:$E,"XND")+COUNTIFS(Datos!$S:$S,"V2",Datos!$D:$D,DL3,Datos!$T:$T,$A$14,Datos!$E:$E,"XND"))/DL4</f>
        <v>0</v>
      </c>
      <c r="DM14" s="78"/>
      <c r="DN14" s="78"/>
      <c r="DO14" s="78"/>
      <c r="DP14" s="78"/>
      <c r="DQ14" s="78">
        <f>(COUNTIFS(Datos!$S:$S,"V1",Datos!$D:$D,DQ3,Datos!$T:$T,$A$14,Datos!$E:$E,"XND")+COUNTIFS(Datos!$S:$S,"V2",Datos!$D:$D,DQ3,Datos!$T:$T,$A$14,Datos!$E:$E,"XND"))/DQ4</f>
        <v>0</v>
      </c>
      <c r="DR14" s="78">
        <f>(COUNTIFS(Datos!$S:$S,"V1",Datos!$D:$D,DR3,Datos!$T:$T,$A$14,Datos!$E:$E,"XND")+COUNTIFS(Datos!$S:$S,"V2",Datos!$D:$D,DR3,Datos!$T:$T,$A$14,Datos!$E:$E,"XND"))/DR4</f>
        <v>0</v>
      </c>
      <c r="DS14" s="78">
        <f>(COUNTIFS(Datos!$S:$S,"V1",Datos!$D:$D,DS3,Datos!$T:$T,$A$14,Datos!$E:$E,"XND")+COUNTIFS(Datos!$S:$S,"V2",Datos!$D:$D,DS3,Datos!$T:$T,$A$14,Datos!$E:$E,"XND"))/DS4</f>
        <v>0</v>
      </c>
      <c r="DT14" s="78">
        <f>(COUNTIFS(Datos!$S:$S,"V1",Datos!$D:$D,DT3,Datos!$T:$T,$A$14,Datos!$E:$E,"XND")+COUNTIFS(Datos!$S:$S,"V2",Datos!$D:$D,DT3,Datos!$T:$T,$A$14,Datos!$E:$E,"XND"))/DT4</f>
        <v>0</v>
      </c>
      <c r="DU14" s="78">
        <f>(COUNTIFS(Datos!$S:$S,"V1",Datos!$D:$D,DU3,Datos!$T:$T,$A$14,Datos!$E:$E,"XND")+COUNTIFS(Datos!$S:$S,"V2",Datos!$D:$D,DU3,Datos!$T:$T,$A$14,Datos!$E:$E,"XND"))/DU4</f>
        <v>0</v>
      </c>
      <c r="DV14" s="78">
        <f>(COUNTIFS(Datos!$S:$S,"V1",Datos!$D:$D,DV3,Datos!$T:$T,$A$14,Datos!$E:$E,"XND")+COUNTIFS(Datos!$S:$S,"V2",Datos!$D:$D,DV3,Datos!$T:$T,$A$14,Datos!$E:$E,"XND"))/DV4</f>
        <v>0</v>
      </c>
      <c r="DW14" s="78">
        <f>(COUNTIFS(Datos!$S:$S,"V1",Datos!$D:$D,DW3,Datos!$T:$T,$A$14,Datos!$E:$E,"XND")+COUNTIFS(Datos!$S:$S,"V2",Datos!$D:$D,DW3,Datos!$T:$T,$A$14,Datos!$E:$E,"XND"))/DW4</f>
        <v>0</v>
      </c>
      <c r="DX14" s="78">
        <f>(COUNTIFS(Datos!$S:$S,"V1",Datos!$D:$D,DX3,Datos!$T:$T,$A$14,Datos!$E:$E,"XND")+COUNTIFS(Datos!$S:$S,"V2",Datos!$D:$D,DX3,Datos!$T:$T,$A$14,Datos!$E:$E,"XND"))/DX4</f>
        <v>0</v>
      </c>
      <c r="DY14" s="78">
        <f>(COUNTIFS(Datos!$S:$S,"V1",Datos!$D:$D,DY3,Datos!$T:$T,$A$14,Datos!$E:$E,"XND")+COUNTIFS(Datos!$S:$S,"V2",Datos!$D:$D,DY3,Datos!$T:$T,$A$14,Datos!$E:$E,"XND"))/DY4</f>
        <v>0</v>
      </c>
      <c r="DZ14" s="78">
        <f>(COUNTIFS(Datos!$S:$S,"V1",Datos!$D:$D,DZ3,Datos!$T:$T,$A$14,Datos!$E:$E,"XND")+COUNTIFS(Datos!$S:$S,"V2",Datos!$D:$D,DZ3,Datos!$T:$T,$A$14,Datos!$E:$E,"XND"))/DZ4</f>
        <v>0</v>
      </c>
      <c r="EA14" s="78">
        <f>(COUNTIFS(Datos!$S:$S,"V1",Datos!$D:$D,EA3,Datos!$T:$T,$A$14,Datos!$E:$E,"XND")+COUNTIFS(Datos!$S:$S,"V2",Datos!$D:$D,EA3,Datos!$T:$T,$A$14,Datos!$E:$E,"XND"))/EA4</f>
        <v>0</v>
      </c>
      <c r="EB14" s="78">
        <f>(COUNTIFS(Datos!$S:$S,"V1",Datos!$D:$D,EB3,Datos!$T:$T,$A$14,Datos!$E:$E,"XND")+COUNTIFS(Datos!$S:$S,"V2",Datos!$D:$D,EB3,Datos!$T:$T,$A$14,Datos!$E:$E,"XND"))/EB4</f>
        <v>0</v>
      </c>
      <c r="EC14" s="78">
        <f>(COUNTIFS(Datos!$S:$S,"V1",Datos!$D:$D,EC3,Datos!$T:$T,$A$14,Datos!$E:$E,"XND")+COUNTIFS(Datos!$S:$S,"V2",Datos!$D:$D,EC3,Datos!$T:$T,$A$14,Datos!$E:$E,"XND"))/EC4</f>
        <v>0</v>
      </c>
      <c r="ED14" s="78">
        <f>(COUNTIFS(Datos!$S:$S,"V1",Datos!$D:$D,ED3,Datos!$T:$T,$A$14,Datos!$E:$E,"XND")+COUNTIFS(Datos!$S:$S,"V2",Datos!$D:$D,ED3,Datos!$T:$T,$A$14,Datos!$E:$E,"XND"))/ED4</f>
        <v>0</v>
      </c>
      <c r="EE14" s="78"/>
      <c r="EF14" s="78">
        <f>(COUNTIFS(Datos!$S:$S,"V1",Datos!$D:$D,EF3,Datos!$T:$T,$A$14,Datos!$E:$E,"XND")+COUNTIFS(Datos!$S:$S,"V2",Datos!$D:$D,EF3,Datos!$T:$T,$A$14,Datos!$E:$E,"XND"))/EF4</f>
        <v>0</v>
      </c>
      <c r="EG14" s="78">
        <f>(COUNTIFS(Datos!$S:$S,"V1",Datos!$D:$D,EG3,Datos!$T:$T,$A$14,Datos!$E:$E,"XND")+COUNTIFS(Datos!$S:$S,"V2",Datos!$D:$D,EG3,Datos!$T:$T,$A$14,Datos!$E:$E,"XND"))/EG4</f>
        <v>0</v>
      </c>
      <c r="EH14" s="78">
        <f>(COUNTIFS(Datos!$S:$S,"V1",Datos!$D:$D,EH3,Datos!$T:$T,$A$14,Datos!$E:$E,"XND")+COUNTIFS(Datos!$S:$S,"V2",Datos!$D:$D,EH3,Datos!$T:$T,$A$14,Datos!$E:$E,"XND"))/EH4</f>
        <v>0</v>
      </c>
      <c r="EI14" s="78">
        <f>(COUNTIFS(Datos!$S:$S,"V1",Datos!$D:$D,EI3,Datos!$T:$T,$A$14,Datos!$E:$E,"XND")+COUNTIFS(Datos!$S:$S,"V2",Datos!$D:$D,EI3,Datos!$T:$T,$A$14,Datos!$E:$E,"XND"))/EI4</f>
        <v>0</v>
      </c>
      <c r="EJ14" s="78">
        <f>(COUNTIFS(Datos!$S:$S,"V1",Datos!$D:$D,EJ3,Datos!$T:$T,$A$14,Datos!$E:$E,"XND")+COUNTIFS(Datos!$S:$S,"V2",Datos!$D:$D,EJ3,Datos!$T:$T,$A$14,Datos!$E:$E,"XND"))/EJ4</f>
        <v>0</v>
      </c>
      <c r="EK14" s="78">
        <f>(COUNTIFS(Datos!$S:$S,"V1",Datos!$D:$D,EK3,Datos!$T:$T,$A$14,Datos!$E:$E,"XND")+COUNTIFS(Datos!$S:$S,"V2",Datos!$D:$D,EK3,Datos!$T:$T,$A$14,Datos!$E:$E,"XND"))/EK4</f>
        <v>0</v>
      </c>
      <c r="EL14" s="78">
        <f>(COUNTIFS(Datos!$S:$S,"V1",Datos!$D:$D,EL3,Datos!$T:$T,$A$14,Datos!$E:$E,"XND")+COUNTIFS(Datos!$S:$S,"V2",Datos!$D:$D,EL3,Datos!$T:$T,$A$14,Datos!$E:$E,"XND"))/EL4</f>
        <v>0</v>
      </c>
      <c r="EM14" s="78">
        <f>(COUNTIFS(Datos!$S:$S,"V1",Datos!$D:$D,EM3,Datos!$T:$T,$A$14,Datos!$E:$E,"XND")+COUNTIFS(Datos!$S:$S,"V2",Datos!$D:$D,EM3,Datos!$T:$T,$A$14,Datos!$E:$E,"XND"))/EM4</f>
        <v>0</v>
      </c>
      <c r="EN14" s="78">
        <f>(COUNTIFS(Datos!$S:$S,"V1",Datos!$D:$D,EN3,Datos!$T:$T,$A$14,Datos!$E:$E,"XND")+COUNTIFS(Datos!$S:$S,"V2",Datos!$D:$D,EN3,Datos!$T:$T,$A$14,Datos!$E:$E,"XND"))/EN4</f>
        <v>0</v>
      </c>
      <c r="EO14" s="78">
        <f>(COUNTIFS(Datos!$S:$S,"V1",Datos!$D:$D,EO3,Datos!$T:$T,$A$14,Datos!$E:$E,"XND")+COUNTIFS(Datos!$S:$S,"V2",Datos!$D:$D,EO3,Datos!$T:$T,$A$14,Datos!$E:$E,"XND"))/EO4</f>
        <v>0</v>
      </c>
      <c r="EP14" s="78">
        <f>(COUNTIFS(Datos!$S:$S,"V1",Datos!$D:$D,EP3,Datos!$T:$T,$A$14,Datos!$E:$E,"XND")+COUNTIFS(Datos!$S:$S,"V2",Datos!$D:$D,EP3,Datos!$T:$T,$A$14,Datos!$E:$E,"XND"))/EP4</f>
        <v>0</v>
      </c>
      <c r="EQ14" s="78">
        <f>(COUNTIFS(Datos!$S:$S,"V1",Datos!$D:$D,EQ3,Datos!$T:$T,$A$14,Datos!$E:$E,"XND")+COUNTIFS(Datos!$S:$S,"V2",Datos!$D:$D,EQ3,Datos!$T:$T,$A$14,Datos!$E:$E,"XND"))/EQ4</f>
        <v>0</v>
      </c>
      <c r="ER14" s="78">
        <f>(COUNTIFS(Datos!$S:$S,"V1",Datos!$D:$D,ER3,Datos!$T:$T,$A$14,Datos!$E:$E,"XND")+COUNTIFS(Datos!$S:$S,"V2",Datos!$D:$D,ER3,Datos!$T:$T,$A$14,Datos!$E:$E,"XND"))/ER4</f>
        <v>0</v>
      </c>
      <c r="ES14" s="78">
        <f>(COUNTIFS(Datos!$S:$S,"V1",Datos!$D:$D,ES3,Datos!$T:$T,$A$14,Datos!$E:$E,"XND")+COUNTIFS(Datos!$S:$S,"V2",Datos!$D:$D,ES3,Datos!$T:$T,$A$14,Datos!$E:$E,"XND"))/ES4</f>
        <v>0</v>
      </c>
      <c r="ET14" s="78">
        <f>(COUNTIFS(Datos!$S:$S,"V1",Datos!$D:$D,ET3,Datos!$T:$T,$A$14,Datos!$E:$E,"XND")+COUNTIFS(Datos!$S:$S,"V2",Datos!$D:$D,ET3,Datos!$T:$T,$A$14,Datos!$E:$E,"XND"))/ET4</f>
        <v>0</v>
      </c>
      <c r="EU14" s="78">
        <f>(COUNTIFS(Datos!$S:$S,"V1",Datos!$D:$D,EU3,Datos!$T:$T,$A$14,Datos!$E:$E,"XND")+COUNTIFS(Datos!$S:$S,"V2",Datos!$D:$D,EU3,Datos!$T:$T,$A$14,Datos!$E:$E,"XND"))/EU4</f>
        <v>0</v>
      </c>
      <c r="EV14" s="78">
        <f>(COUNTIFS(Datos!$S:$S,"V1",Datos!$D:$D,EV3,Datos!$T:$T,$A$14,Datos!$E:$E,"XND")+COUNTIFS(Datos!$S:$S,"V2",Datos!$D:$D,EV3,Datos!$T:$T,$A$14,Datos!$E:$E,"XND"))/EV4</f>
        <v>0</v>
      </c>
      <c r="EW14" s="78">
        <f>(COUNTIFS(Datos!$S:$S,"V1",Datos!$D:$D,EW3,Datos!$T:$T,$A$14,Datos!$E:$E,"XND")+COUNTIFS(Datos!$S:$S,"V2",Datos!$D:$D,EW3,Datos!$T:$T,$A$14,Datos!$E:$E,"XND"))/EW4</f>
        <v>0</v>
      </c>
      <c r="EX14" s="78">
        <f>(COUNTIFS(Datos!$S:$S,"V1",Datos!$D:$D,EX3,Datos!$T:$T,$A$14,Datos!$E:$E,"XND")+COUNTIFS(Datos!$S:$S,"V2",Datos!$D:$D,EX3,Datos!$T:$T,$A$14,Datos!$E:$E,"XND"))/EX4</f>
        <v>0</v>
      </c>
      <c r="EY14" s="78">
        <f>(COUNTIFS(Datos!$S:$S,"V1",Datos!$D:$D,EY3,Datos!$T:$T,$A$14,Datos!$E:$E,"XND")+COUNTIFS(Datos!$S:$S,"V2",Datos!$D:$D,EY3,Datos!$T:$T,$A$14,Datos!$E:$E,"XND"))/EY4</f>
        <v>0</v>
      </c>
      <c r="EZ14" s="78">
        <f>(COUNTIFS(Datos!$S:$S,"V1",Datos!$D:$D,EZ3,Datos!$T:$T,$A$14,Datos!$E:$E,"XND")+COUNTIFS(Datos!$S:$S,"V2",Datos!$D:$D,EZ3,Datos!$T:$T,$A$14,Datos!$E:$E,"XND"))/EZ4</f>
        <v>0</v>
      </c>
      <c r="FA14" s="78">
        <f>(COUNTIFS(Datos!$S:$S,"V1",Datos!$D:$D,FA3,Datos!$T:$T,$A$14,Datos!$E:$E,"XND")+COUNTIFS(Datos!$S:$S,"V2",Datos!$D:$D,FA3,Datos!$T:$T,$A$14,Datos!$E:$E,"XND"))/FA4</f>
        <v>0</v>
      </c>
      <c r="FB14" s="78">
        <f>(COUNTIFS(Datos!$S:$S,"V1",Datos!$D:$D,FB3,Datos!$T:$T,$A$14,Datos!$E:$E,"XND")+COUNTIFS(Datos!$S:$S,"V2",Datos!$D:$D,FB3,Datos!$T:$T,$A$14,Datos!$E:$E,"XND"))/FB4</f>
        <v>0</v>
      </c>
      <c r="FC14" s="78">
        <f>(COUNTIFS(Datos!$S:$S,"V1",Datos!$D:$D,FC3,Datos!$T:$T,$A$14,Datos!$E:$E,"XND")+COUNTIFS(Datos!$S:$S,"V2",Datos!$D:$D,FC3,Datos!$T:$T,$A$14,Datos!$E:$E,"XND"))/FC4</f>
        <v>0</v>
      </c>
      <c r="FD14" s="78">
        <f>(COUNTIFS(Datos!$S:$S,"V1",Datos!$D:$D,FD3,Datos!$T:$T,$A$14,Datos!$E:$E,"XND")+COUNTIFS(Datos!$S:$S,"V2",Datos!$D:$D,FD3,Datos!$T:$T,$A$14,Datos!$E:$E,"XND"))/FD4</f>
        <v>0</v>
      </c>
      <c r="FE14" s="78">
        <f>(COUNTIFS(Datos!$S:$S,"V1",Datos!$D:$D,FE3,Datos!$T:$T,$A$14,Datos!$E:$E,"XND")+COUNTIFS(Datos!$S:$S,"V2",Datos!$D:$D,FE3,Datos!$T:$T,$A$14,Datos!$E:$E,"XND"))/FE4</f>
        <v>0</v>
      </c>
      <c r="FF14" s="78">
        <f>(COUNTIFS(Datos!$S:$S,"V1",Datos!$D:$D,FF3,Datos!$T:$T,$A$14,Datos!$E:$E,"XND")+COUNTIFS(Datos!$S:$S,"V2",Datos!$D:$D,FF3,Datos!$T:$T,$A$14,Datos!$E:$E,"XND"))/FF4</f>
        <v>0</v>
      </c>
      <c r="FG14" s="78">
        <f>(COUNTIFS(Datos!$S:$S,"V1",Datos!$D:$D,FG3,Datos!$T:$T,$A$14,Datos!$E:$E,"XND")+COUNTIFS(Datos!$S:$S,"V2",Datos!$D:$D,FG3,Datos!$T:$T,$A$14,Datos!$E:$E,"XND"))/FG4</f>
        <v>0</v>
      </c>
      <c r="FH14" s="78">
        <f>(COUNTIFS(Datos!$S:$S,"V1",Datos!$D:$D,FH3,Datos!$T:$T,$A$14,Datos!$E:$E,"XND")+COUNTIFS(Datos!$S:$S,"V2",Datos!$D:$D,FH3,Datos!$T:$T,$A$14,Datos!$E:$E,"XND"))/FH4</f>
        <v>0</v>
      </c>
      <c r="FI14" s="78">
        <f>(COUNTIFS(Datos!$S:$S,"V1",Datos!$D:$D,FI3,Datos!$T:$T,$A$14,Datos!$E:$E,"XND")+COUNTIFS(Datos!$S:$S,"V2",Datos!$D:$D,FI3,Datos!$T:$T,$A$14,Datos!$E:$E,"XND"))/FI4</f>
        <v>0</v>
      </c>
      <c r="FJ14" s="78">
        <f>(COUNTIFS(Datos!$S:$S,"V1",Datos!$D:$D,FJ3,Datos!$T:$T,$A$14,Datos!$E:$E,"XND")+COUNTIFS(Datos!$S:$S,"V2",Datos!$D:$D,FJ3,Datos!$T:$T,$A$14,Datos!$E:$E,"XND"))/FJ4</f>
        <v>0</v>
      </c>
      <c r="FK14" s="78">
        <f>(COUNTIFS(Datos!$S:$S,"V1",Datos!$D:$D,FK3,Datos!$T:$T,$A$14,Datos!$E:$E,"XND")+COUNTIFS(Datos!$S:$S,"V2",Datos!$D:$D,FK3,Datos!$T:$T,$A$14,Datos!$E:$E,"XND"))/FK4</f>
        <v>0</v>
      </c>
      <c r="FL14" s="78">
        <f>(COUNTIFS(Datos!$S:$S,"V1",Datos!$D:$D,FL3,Datos!$T:$T,$A$14,Datos!$E:$E,"XND")+COUNTIFS(Datos!$S:$S,"V2",Datos!$D:$D,FL3,Datos!$T:$T,$A$14,Datos!$E:$E,"XND"))/FL4</f>
        <v>0</v>
      </c>
      <c r="FM14" s="78">
        <f>(COUNTIFS(Datos!$S:$S,"V1",Datos!$D:$D,FM3,Datos!$T:$T,$A$14,Datos!$E:$E,"XND")+COUNTIFS(Datos!$S:$S,"V2",Datos!$D:$D,FM3,Datos!$T:$T,$A$14,Datos!$E:$E,"XND"))/FM4</f>
        <v>0</v>
      </c>
      <c r="FN14" s="78">
        <f>(COUNTIFS(Datos!$S:$S,"V1",Datos!$D:$D,FN3,Datos!$T:$T,$A$14,Datos!$E:$E,"XND")+COUNTIFS(Datos!$S:$S,"V2",Datos!$D:$D,FN3,Datos!$T:$T,$A$14,Datos!$E:$E,"XND"))/FN4</f>
        <v>0</v>
      </c>
      <c r="FO14" s="78">
        <f>(COUNTIFS(Datos!$S:$S,"V1",Datos!$D:$D,FO3,Datos!$T:$T,$A$14,Datos!$E:$E,"XND")+COUNTIFS(Datos!$S:$S,"V2",Datos!$D:$D,FO3,Datos!$T:$T,$A$14,Datos!$E:$E,"XND"))/FO4</f>
        <v>0</v>
      </c>
      <c r="FP14" s="78">
        <f>(COUNTIFS(Datos!$S:$S,"V1",Datos!$D:$D,FP3,Datos!$T:$T,$A$14,Datos!$E:$E,"XND")+COUNTIFS(Datos!$S:$S,"V2",Datos!$D:$D,FP3,Datos!$T:$T,$A$14,Datos!$E:$E,"XND"))/FP4</f>
        <v>0</v>
      </c>
      <c r="FQ14" s="78">
        <f>(COUNTIFS(Datos!$S:$S,"V1",Datos!$D:$D,FQ3,Datos!$T:$T,$A$14,Datos!$E:$E,"XND")+COUNTIFS(Datos!$S:$S,"V2",Datos!$D:$D,FQ3,Datos!$T:$T,$A$14,Datos!$E:$E,"XND"))/FQ4</f>
        <v>0</v>
      </c>
      <c r="FR14" s="78">
        <f>(COUNTIFS(Datos!$S:$S,"V1",Datos!$D:$D,FR3,Datos!$T:$T,$A$14,Datos!$E:$E,"XND")+COUNTIFS(Datos!$S:$S,"V2",Datos!$D:$D,FR3,Datos!$T:$T,$A$14,Datos!$E:$E,"XND"))/FR4</f>
        <v>0</v>
      </c>
      <c r="FS14" s="78">
        <f>(COUNTIFS(Datos!$S:$S,"V1",Datos!$D:$D,FS3,Datos!$T:$T,$A$14,Datos!$E:$E,"XND")+COUNTIFS(Datos!$S:$S,"V2",Datos!$D:$D,FS3,Datos!$T:$T,$A$14,Datos!$E:$E,"XND"))/FS4</f>
        <v>0</v>
      </c>
      <c r="FT14" s="78"/>
      <c r="FU14" s="78"/>
      <c r="FV14" s="78"/>
      <c r="FW14" s="78">
        <f>(COUNTIFS(Datos!$S:$S,"V1",Datos!$D:$D,FW3,Datos!$T:$T,$A$14,Datos!$E:$E,"XND")+COUNTIFS(Datos!$S:$S,"V2",Datos!$D:$D,FW3,Datos!$T:$T,$A$14,Datos!$E:$E,"XND"))/FW4</f>
        <v>0</v>
      </c>
      <c r="FX14" s="78">
        <f>(COUNTIFS(Datos!$S:$S,"V1",Datos!$D:$D,FX3,Datos!$T:$T,$A$14,Datos!$E:$E,"XND")+COUNTIFS(Datos!$S:$S,"V2",Datos!$D:$D,FX3,Datos!$T:$T,$A$14,Datos!$E:$E,"XND"))/FX4</f>
        <v>0</v>
      </c>
      <c r="FY14" s="78">
        <f>(COUNTIFS(Datos!$S:$S,"V1",Datos!$D:$D,FY3,Datos!$T:$T,$A$14,Datos!$E:$E,"XND")+COUNTIFS(Datos!$S:$S,"V2",Datos!$D:$D,FY3,Datos!$T:$T,$A$14,Datos!$E:$E,"XND"))/FY4</f>
        <v>0</v>
      </c>
      <c r="FZ14" s="78">
        <f>(COUNTIFS(Datos!$S:$S,"V1",Datos!$D:$D,FZ3,Datos!$T:$T,$A$14,Datos!$E:$E,"XND")+COUNTIFS(Datos!$S:$S,"V2",Datos!$D:$D,FZ3,Datos!$T:$T,$A$14,Datos!$E:$E,"XND"))/FZ4</f>
        <v>0</v>
      </c>
      <c r="GA14" s="78">
        <f>(COUNTIFS(Datos!$S:$S,"V1",Datos!$D:$D,GA3,Datos!$T:$T,$A$14,Datos!$E:$E,"XND")+COUNTIFS(Datos!$S:$S,"V2",Datos!$D:$D,GA3,Datos!$T:$T,$A$14,Datos!$E:$E,"XND"))/GA4</f>
        <v>0</v>
      </c>
      <c r="GB14" s="78">
        <f>(COUNTIFS(Datos!$S:$S,"V1",Datos!$D:$D,GB3,Datos!$T:$T,$A$14,Datos!$E:$E,"XND")+COUNTIFS(Datos!$S:$S,"V2",Datos!$D:$D,GB3,Datos!$T:$T,$A$14,Datos!$E:$E,"XND"))/GB4</f>
        <v>0</v>
      </c>
      <c r="GC14" s="78">
        <f>(COUNTIFS(Datos!$S:$S,"V1",Datos!$D:$D,GC3,Datos!$T:$T,$A$14,Datos!$E:$E,"XND")+COUNTIFS(Datos!$S:$S,"V2",Datos!$D:$D,GC3,Datos!$T:$T,$A$14,Datos!$E:$E,"XND"))/GC4</f>
        <v>0</v>
      </c>
      <c r="GD14" s="78">
        <f>(COUNTIFS(Datos!$S:$S,"V1",Datos!$D:$D,GD3,Datos!$T:$T,$A$14,Datos!$E:$E,"XND")+COUNTIFS(Datos!$S:$S,"V2",Datos!$D:$D,GD3,Datos!$T:$T,$A$14,Datos!$E:$E,"XND"))/GD4</f>
        <v>0</v>
      </c>
      <c r="GE14" s="78">
        <f>(COUNTIFS(Datos!$S:$S,"V1",Datos!$D:$D,GE3,Datos!$T:$T,$A$14,Datos!$E:$E,"XND")+COUNTIFS(Datos!$S:$S,"V2",Datos!$D:$D,GE3,Datos!$T:$T,$A$14,Datos!$E:$E,"XND"))/GE4</f>
        <v>0</v>
      </c>
      <c r="GF14" s="78">
        <f>(COUNTIFS(Datos!$S:$S,"V1",Datos!$D:$D,GF3,Datos!$T:$T,$A$14,Datos!$E:$E,"XND")+COUNTIFS(Datos!$S:$S,"V2",Datos!$D:$D,GF3,Datos!$T:$T,$A$14,Datos!$E:$E,"XND"))/GF4</f>
        <v>0.5</v>
      </c>
      <c r="GG14" s="78">
        <f>(COUNTIFS(Datos!$S:$S,"V1",Datos!$D:$D,GG3,Datos!$T:$T,$A$14,Datos!$E:$E,"XND")+COUNTIFS(Datos!$S:$S,"V2",Datos!$D:$D,GG3,Datos!$T:$T,$A$14,Datos!$E:$E,"XND"))/GG4</f>
        <v>0</v>
      </c>
      <c r="GH14" s="78">
        <f>(COUNTIFS(Datos!$S:$S,"V1",Datos!$D:$D,GH3,Datos!$T:$T,$A$14,Datos!$E:$E,"XND")+COUNTIFS(Datos!$S:$S,"V2",Datos!$D:$D,GH3,Datos!$T:$T,$A$14,Datos!$E:$E,"XND"))/GH4</f>
        <v>0</v>
      </c>
    </row>
    <row r="15" spans="1:190" s="12" customFormat="1" ht="16.5" customHeight="1" x14ac:dyDescent="0.25">
      <c r="A15" s="30" t="s">
        <v>48</v>
      </c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2"/>
      <c r="W15" s="32"/>
      <c r="X15" s="31"/>
      <c r="Y15" s="31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4"/>
      <c r="BX15" s="32"/>
      <c r="BY15" s="31"/>
      <c r="BZ15" s="31"/>
      <c r="CA15" s="31"/>
      <c r="CB15" s="33"/>
      <c r="CN15" s="80"/>
    </row>
    <row r="16" spans="1:190" s="12" customFormat="1" ht="16.5" customHeight="1" x14ac:dyDescent="0.25">
      <c r="A16" s="37" t="s">
        <v>42</v>
      </c>
      <c r="B16" s="82"/>
      <c r="C16" s="77"/>
      <c r="D16" s="77"/>
      <c r="E16" s="77"/>
      <c r="F16" s="77"/>
      <c r="G16" s="77">
        <v>3</v>
      </c>
      <c r="H16" s="77">
        <v>2.978354700315724</v>
      </c>
      <c r="I16" s="77">
        <v>2.7600518972486925</v>
      </c>
      <c r="J16" s="77">
        <v>2.6734706985115881</v>
      </c>
      <c r="K16" s="77">
        <v>2.4137271023002738</v>
      </c>
      <c r="L16" s="77">
        <v>2.4137271023002738</v>
      </c>
      <c r="M16" s="77"/>
      <c r="N16" s="77">
        <v>5</v>
      </c>
      <c r="O16" s="77">
        <v>5</v>
      </c>
      <c r="P16" s="77">
        <v>5</v>
      </c>
      <c r="Q16" s="77">
        <v>5</v>
      </c>
      <c r="R16" s="77">
        <v>5</v>
      </c>
      <c r="S16" s="77"/>
      <c r="T16" s="77"/>
      <c r="U16" s="77"/>
      <c r="V16" s="78"/>
      <c r="W16" s="78"/>
      <c r="X16" s="77"/>
      <c r="Y16" s="77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83"/>
      <c r="BU16" s="83"/>
      <c r="BV16" s="83"/>
      <c r="BW16" s="84"/>
      <c r="BX16" s="78"/>
      <c r="BY16" s="77"/>
      <c r="BZ16" s="77"/>
      <c r="CA16" s="77"/>
      <c r="CB16" s="83"/>
      <c r="CE16" s="77"/>
    </row>
    <row r="17" spans="1:81" s="12" customFormat="1" ht="16.5" customHeight="1" x14ac:dyDescent="0.25">
      <c r="A17" s="37" t="s">
        <v>43</v>
      </c>
      <c r="B17" s="82"/>
      <c r="C17" s="77"/>
      <c r="D17" s="77"/>
      <c r="E17" s="77"/>
      <c r="F17" s="77"/>
      <c r="G17" s="77">
        <v>1.062829500426689</v>
      </c>
      <c r="H17" s="77">
        <v>1.0551610794100139</v>
      </c>
      <c r="I17" s="77">
        <v>0.97782152636818764</v>
      </c>
      <c r="J17" s="77">
        <v>0.94714784230148752</v>
      </c>
      <c r="K17" s="77">
        <v>0.85512679010138659</v>
      </c>
      <c r="L17" s="77">
        <v>0.85512679010138659</v>
      </c>
      <c r="M17" s="77"/>
      <c r="N17" s="77">
        <v>0.74141798684364946</v>
      </c>
      <c r="O17" s="77">
        <v>0.69847482915026904</v>
      </c>
      <c r="P17" s="77">
        <v>0.69847482915026904</v>
      </c>
      <c r="Q17" s="77">
        <v>0.69847482915026904</v>
      </c>
      <c r="R17" s="77">
        <v>0.69847482915026904</v>
      </c>
      <c r="S17" s="77"/>
      <c r="T17" s="77"/>
      <c r="U17" s="77"/>
      <c r="V17" s="78"/>
      <c r="W17" s="78"/>
      <c r="X17" s="77"/>
      <c r="Y17" s="77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83"/>
      <c r="BW17" s="84"/>
      <c r="BX17" s="78"/>
      <c r="BY17" s="77"/>
      <c r="BZ17" s="77"/>
      <c r="CA17" s="77"/>
      <c r="CB17" s="83"/>
      <c r="CC17" s="85"/>
    </row>
    <row r="18" spans="1:81" s="12" customFormat="1" ht="16.5" customHeight="1" x14ac:dyDescent="0.25">
      <c r="A18" s="37" t="s">
        <v>44</v>
      </c>
      <c r="B18" s="82"/>
      <c r="C18" s="77"/>
      <c r="D18" s="77"/>
      <c r="E18" s="77"/>
      <c r="F18" s="77"/>
      <c r="G18" s="77">
        <v>0.57676590721084442</v>
      </c>
      <c r="H18" s="77">
        <v>0.57260448357442717</v>
      </c>
      <c r="I18" s="77">
        <v>0.53063461215521823</v>
      </c>
      <c r="J18" s="77">
        <v>0.51398891760954879</v>
      </c>
      <c r="K18" s="77">
        <v>0.46405183397254007</v>
      </c>
      <c r="L18" s="77">
        <v>0.46405183397254007</v>
      </c>
      <c r="M18" s="77"/>
      <c r="N18" s="77">
        <v>0.40234545393465182</v>
      </c>
      <c r="O18" s="77">
        <v>0.37904148157071449</v>
      </c>
      <c r="P18" s="77">
        <v>0.37904148157071449</v>
      </c>
      <c r="Q18" s="77">
        <v>0.37904148157071449</v>
      </c>
      <c r="R18" s="77">
        <v>0.37904148157071449</v>
      </c>
      <c r="S18" s="77"/>
      <c r="T18" s="77"/>
      <c r="U18" s="77"/>
      <c r="V18" s="78"/>
      <c r="W18" s="78"/>
      <c r="X18" s="77"/>
      <c r="Y18" s="77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83"/>
      <c r="BU18" s="83"/>
      <c r="BV18" s="83"/>
      <c r="BW18" s="84"/>
      <c r="BX18" s="78"/>
      <c r="BY18" s="77"/>
      <c r="BZ18" s="77"/>
      <c r="CA18" s="77"/>
      <c r="CB18" s="83"/>
      <c r="CC18" s="85"/>
    </row>
    <row r="19" spans="1:81" s="12" customFormat="1" ht="16.5" customHeight="1" x14ac:dyDescent="0.25">
      <c r="A19" s="37" t="s">
        <v>45</v>
      </c>
      <c r="B19" s="82"/>
      <c r="C19" s="77"/>
      <c r="D19" s="77"/>
      <c r="E19" s="77"/>
      <c r="F19" s="77"/>
      <c r="G19" s="77">
        <v>0.900220083727715</v>
      </c>
      <c r="H19" s="77">
        <v>0.89372490589635156</v>
      </c>
      <c r="I19" s="77">
        <v>0.82821805001135218</v>
      </c>
      <c r="J19" s="77">
        <v>0.80223733868589819</v>
      </c>
      <c r="K19" s="77">
        <v>0.72429520470953579</v>
      </c>
      <c r="L19" s="77">
        <v>0.72429520470953579</v>
      </c>
      <c r="M19" s="77"/>
      <c r="N19" s="77">
        <v>0.62798347423144574</v>
      </c>
      <c r="O19" s="77">
        <v>0.59161047837580993</v>
      </c>
      <c r="P19" s="77">
        <v>0.59161047837580993</v>
      </c>
      <c r="Q19" s="77">
        <v>0.59161047837580993</v>
      </c>
      <c r="R19" s="77">
        <v>0.59161047837580993</v>
      </c>
      <c r="S19" s="77"/>
      <c r="T19" s="77"/>
      <c r="U19" s="77"/>
      <c r="V19" s="78"/>
      <c r="W19" s="78"/>
      <c r="X19" s="77"/>
      <c r="Y19" s="77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83"/>
      <c r="BW19" s="84"/>
      <c r="BX19" s="78"/>
      <c r="BY19" s="77"/>
      <c r="BZ19" s="77"/>
      <c r="CA19" s="77"/>
      <c r="CB19" s="83"/>
      <c r="CC19" s="85"/>
    </row>
    <row r="20" spans="1:81" s="12" customFormat="1" ht="16.5" customHeight="1" x14ac:dyDescent="0.25">
      <c r="A20" s="37" t="s">
        <v>31</v>
      </c>
      <c r="B20" s="82"/>
      <c r="C20" s="77"/>
      <c r="D20" s="77"/>
      <c r="E20" s="77"/>
      <c r="F20" s="77"/>
      <c r="G20" s="77">
        <v>0.10178033317288838</v>
      </c>
      <c r="H20" s="77">
        <v>0.10104597790172418</v>
      </c>
      <c r="I20" s="77">
        <v>9.3639667225478201E-2</v>
      </c>
      <c r="J20" s="77">
        <v>9.0702246140821355E-2</v>
      </c>
      <c r="K20" s="77">
        <v>8.1889982886850773E-2</v>
      </c>
      <c r="L20" s="77">
        <v>8.1889982886850773E-2</v>
      </c>
      <c r="M20" s="77"/>
      <c r="N20" s="77">
        <v>7.1000823453831061E-2</v>
      </c>
      <c r="O20" s="77">
        <v>6.6888433935311464E-2</v>
      </c>
      <c r="P20" s="77">
        <v>6.6888433935311464E-2</v>
      </c>
      <c r="Q20" s="77">
        <v>6.6888433935311464E-2</v>
      </c>
      <c r="R20" s="77">
        <v>6.6888433935311464E-2</v>
      </c>
      <c r="S20" s="77"/>
      <c r="T20" s="77"/>
      <c r="U20" s="77"/>
      <c r="V20" s="78"/>
      <c r="W20" s="78"/>
      <c r="X20" s="77"/>
      <c r="Y20" s="77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83"/>
      <c r="BU20" s="83"/>
      <c r="BV20" s="83"/>
      <c r="BW20" s="84"/>
      <c r="BX20" s="78"/>
      <c r="BY20" s="77"/>
      <c r="BZ20" s="77"/>
      <c r="CA20" s="77"/>
      <c r="CB20" s="83"/>
      <c r="CC20" s="85"/>
    </row>
    <row r="21" spans="1:81" s="12" customFormat="1" ht="16.5" customHeight="1" x14ac:dyDescent="0.25">
      <c r="A21" s="37" t="s">
        <v>32</v>
      </c>
      <c r="B21" s="82"/>
      <c r="C21" s="77"/>
      <c r="D21" s="77"/>
      <c r="E21" s="77"/>
      <c r="F21" s="77"/>
      <c r="G21" s="77">
        <v>7.386549204821273E-2</v>
      </c>
      <c r="H21" s="77">
        <v>7.3332545144309369E-2</v>
      </c>
      <c r="I21" s="77">
        <v>6.7957530489625911E-2</v>
      </c>
      <c r="J21" s="77">
        <v>6.582574287401248E-2</v>
      </c>
      <c r="K21" s="77">
        <v>5.9430380027172137E-2</v>
      </c>
      <c r="L21" s="77">
        <v>5.9430380027172137E-2</v>
      </c>
      <c r="M21" s="77"/>
      <c r="N21" s="77">
        <v>5.1527742116317957E-2</v>
      </c>
      <c r="O21" s="77">
        <v>4.8543239454459132E-2</v>
      </c>
      <c r="P21" s="77">
        <v>4.8543239454459132E-2</v>
      </c>
      <c r="Q21" s="77">
        <v>4.8543239454459132E-2</v>
      </c>
      <c r="R21" s="77">
        <v>4.8543239454459132E-2</v>
      </c>
      <c r="S21" s="77"/>
      <c r="T21" s="77"/>
      <c r="U21" s="77"/>
      <c r="V21" s="78"/>
      <c r="W21" s="78"/>
      <c r="X21" s="77"/>
      <c r="Y21" s="77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83"/>
      <c r="BW21" s="84"/>
      <c r="BX21" s="78"/>
      <c r="BY21" s="77"/>
      <c r="BZ21" s="77"/>
      <c r="CA21" s="77"/>
      <c r="CB21" s="83"/>
      <c r="CC21" s="85"/>
    </row>
    <row r="22" spans="1:81" s="12" customFormat="1" ht="16.5" customHeight="1" x14ac:dyDescent="0.25">
      <c r="A22" s="37" t="s">
        <v>30</v>
      </c>
      <c r="B22" s="82"/>
      <c r="C22" s="77"/>
      <c r="D22" s="77"/>
      <c r="E22" s="77"/>
      <c r="F22" s="77"/>
      <c r="G22" s="77">
        <v>5.1868222984563644E-3</v>
      </c>
      <c r="H22" s="77">
        <v>5.1493988574366403E-3</v>
      </c>
      <c r="I22" s="77">
        <v>4.7719662418487709E-3</v>
      </c>
      <c r="J22" s="77">
        <v>4.6222724777698725E-3</v>
      </c>
      <c r="K22" s="77">
        <v>4.1731911855331753E-3</v>
      </c>
      <c r="L22" s="77">
        <v>4.1731911855331753E-3</v>
      </c>
      <c r="M22" s="77"/>
      <c r="N22" s="77">
        <v>3.6182692944572888E-3</v>
      </c>
      <c r="O22" s="77">
        <v>3.40869802474683E-3</v>
      </c>
      <c r="P22" s="77">
        <v>3.40869802474683E-3</v>
      </c>
      <c r="Q22" s="77">
        <v>3.40869802474683E-3</v>
      </c>
      <c r="R22" s="77">
        <v>3.40869802474683E-3</v>
      </c>
      <c r="S22" s="77"/>
      <c r="T22" s="77"/>
      <c r="U22" s="77"/>
      <c r="V22" s="78"/>
      <c r="W22" s="78"/>
      <c r="X22" s="77"/>
      <c r="Y22" s="77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83"/>
      <c r="BU22" s="83"/>
      <c r="BV22" s="83"/>
      <c r="BW22" s="84"/>
      <c r="BX22" s="78"/>
      <c r="BY22" s="77"/>
      <c r="BZ22" s="77"/>
      <c r="CA22" s="77"/>
      <c r="CB22" s="83"/>
      <c r="CC22" s="85"/>
    </row>
    <row r="23" spans="1:81" s="12" customFormat="1" ht="16.5" customHeight="1" x14ac:dyDescent="0.25">
      <c r="A23" s="37" t="s">
        <v>46</v>
      </c>
      <c r="B23" s="82"/>
      <c r="C23" s="77"/>
      <c r="D23" s="77"/>
      <c r="E23" s="77"/>
      <c r="F23" s="77"/>
      <c r="G23" s="77">
        <v>0.27810000000000001</v>
      </c>
      <c r="H23" s="77">
        <v>0.27609348071926765</v>
      </c>
      <c r="I23" s="77">
        <v>0.25585681087495382</v>
      </c>
      <c r="J23" s="77">
        <v>0.24783073375202425</v>
      </c>
      <c r="K23" s="77">
        <v>0.22375250238323538</v>
      </c>
      <c r="L23" s="77">
        <v>0.22375250238323538</v>
      </c>
      <c r="M23" s="77"/>
      <c r="N23" s="77">
        <v>0.19399945340098435</v>
      </c>
      <c r="O23" s="77">
        <v>0.18276294542888288</v>
      </c>
      <c r="P23" s="77">
        <v>0.18276294542888288</v>
      </c>
      <c r="Q23" s="77">
        <v>0.18276294542888288</v>
      </c>
      <c r="R23" s="77">
        <v>0.18276294542888288</v>
      </c>
      <c r="S23" s="77"/>
      <c r="T23" s="77"/>
      <c r="U23" s="77"/>
      <c r="V23" s="78"/>
      <c r="W23" s="78"/>
      <c r="X23" s="77"/>
      <c r="Y23" s="77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83"/>
      <c r="BU23" s="83"/>
      <c r="BV23" s="83"/>
      <c r="BW23" s="84"/>
      <c r="BX23" s="78"/>
      <c r="BY23" s="77"/>
      <c r="BZ23" s="77"/>
      <c r="CA23" s="77"/>
      <c r="CB23" s="83"/>
      <c r="CC23" s="85"/>
    </row>
    <row r="24" spans="1:81" s="12" customFormat="1" ht="16.5" customHeight="1" x14ac:dyDescent="0.25">
      <c r="A24" s="37" t="s">
        <v>47</v>
      </c>
      <c r="B24" s="37"/>
      <c r="C24" s="77"/>
      <c r="D24" s="77"/>
      <c r="E24" s="77"/>
      <c r="F24" s="77"/>
      <c r="G24" s="77">
        <v>1.1989878520741273E-3</v>
      </c>
      <c r="H24" s="77">
        <v>1.1903370349488104E-3</v>
      </c>
      <c r="I24" s="77">
        <v>1.1030895652984433E-3</v>
      </c>
      <c r="J24" s="77">
        <v>1.0684862967971754E-3</v>
      </c>
      <c r="K24" s="77">
        <v>9.6467649129337093E-4</v>
      </c>
      <c r="L24" s="77">
        <v>9.6467649129337093E-4</v>
      </c>
      <c r="M24" s="77"/>
      <c r="N24" s="77">
        <v>8.3640053195541521E-4</v>
      </c>
      <c r="O24" s="77">
        <v>7.8795595605363981E-4</v>
      </c>
      <c r="P24" s="77">
        <v>7.8795595605363981E-4</v>
      </c>
      <c r="Q24" s="77">
        <v>7.8795595605363981E-4</v>
      </c>
      <c r="R24" s="77">
        <v>7.8795595605363981E-4</v>
      </c>
      <c r="S24" s="77"/>
      <c r="T24" s="77"/>
      <c r="U24" s="77"/>
      <c r="V24" s="78"/>
      <c r="W24" s="78"/>
      <c r="X24" s="77"/>
      <c r="Y24" s="77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83"/>
      <c r="BU24" s="83"/>
      <c r="BV24" s="83"/>
      <c r="BW24" s="84"/>
      <c r="BX24" s="78"/>
      <c r="BY24" s="77"/>
      <c r="BZ24" s="77"/>
      <c r="CA24" s="77"/>
      <c r="CB24" s="83"/>
      <c r="CC24" s="85"/>
    </row>
    <row r="25" spans="1:81" s="12" customFormat="1" ht="16.5" customHeight="1" x14ac:dyDescent="0.25">
      <c r="A25" s="30" t="s">
        <v>49</v>
      </c>
      <c r="B25" s="31"/>
      <c r="C25" s="31"/>
      <c r="D25" s="31"/>
      <c r="E25" s="31"/>
      <c r="F25" s="31"/>
      <c r="G25" s="86">
        <f>+G16-SUM(G17:G24)</f>
        <v>5.2873263119312952E-5</v>
      </c>
      <c r="H25" s="86">
        <f>+H16-SUM(H17:H24)</f>
        <v>5.2491777244867421E-5</v>
      </c>
      <c r="I25" s="86">
        <f>+I16-SUM(I17:I24)</f>
        <v>4.8644316729795634E-5</v>
      </c>
      <c r="J25" s="86">
        <f>+J16-SUM(J17:J24)</f>
        <v>4.7118373228460797E-5</v>
      </c>
      <c r="K25" s="86">
        <f t="shared" ref="K25:Q25" si="0">+K16-SUM(K17:K24)</f>
        <v>4.2540542726232644E-5</v>
      </c>
      <c r="L25" s="86">
        <f t="shared" si="0"/>
        <v>4.2540542726232644E-5</v>
      </c>
      <c r="M25" s="86"/>
      <c r="N25" s="86">
        <f t="shared" si="0"/>
        <v>2.9072703961927071</v>
      </c>
      <c r="O25" s="86">
        <f t="shared" si="0"/>
        <v>3.0284819381037522</v>
      </c>
      <c r="P25" s="86">
        <f t="shared" si="0"/>
        <v>3.0284819381037522</v>
      </c>
      <c r="Q25" s="86">
        <f t="shared" si="0"/>
        <v>3.0284819381037522</v>
      </c>
      <c r="R25" s="86">
        <f>+R16-SUM(R17:R24)</f>
        <v>3.0284819381037522</v>
      </c>
      <c r="S25" s="86"/>
      <c r="T25" s="86"/>
      <c r="U25" s="86"/>
      <c r="V25" s="32"/>
      <c r="W25" s="32"/>
      <c r="X25" s="31"/>
      <c r="Y25" s="31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4"/>
      <c r="BX25" s="32"/>
      <c r="BY25" s="31"/>
      <c r="BZ25" s="31"/>
      <c r="CA25" s="31"/>
      <c r="CB25" s="33"/>
      <c r="CC25" s="85"/>
    </row>
    <row r="26" spans="1:81" s="12" customFormat="1" ht="16.5" customHeight="1" x14ac:dyDescent="0.25">
      <c r="A26" s="37" t="s">
        <v>50</v>
      </c>
      <c r="B26" s="37">
        <v>5</v>
      </c>
      <c r="C26" s="77"/>
      <c r="D26" s="77"/>
      <c r="E26" s="77">
        <v>2</v>
      </c>
      <c r="F26" s="77">
        <v>2</v>
      </c>
      <c r="G26" s="77">
        <v>2</v>
      </c>
      <c r="H26" s="77">
        <v>2</v>
      </c>
      <c r="I26" s="77">
        <v>2</v>
      </c>
      <c r="J26" s="77">
        <v>2</v>
      </c>
      <c r="K26" s="77">
        <v>2</v>
      </c>
      <c r="L26" s="77">
        <v>2</v>
      </c>
      <c r="M26" s="77"/>
      <c r="N26" s="37">
        <v>5</v>
      </c>
      <c r="O26" s="37">
        <v>5</v>
      </c>
      <c r="P26" s="37">
        <v>5</v>
      </c>
      <c r="Q26" s="37">
        <v>5</v>
      </c>
      <c r="R26" s="37">
        <v>5</v>
      </c>
      <c r="S26" s="37"/>
      <c r="T26" s="37"/>
      <c r="U26" s="37"/>
      <c r="V26" s="37"/>
      <c r="W26" s="37">
        <v>5</v>
      </c>
      <c r="X26" s="37">
        <v>5</v>
      </c>
      <c r="Y26" s="37">
        <v>5</v>
      </c>
      <c r="Z26" s="37">
        <v>5</v>
      </c>
      <c r="AA26" s="37">
        <v>5</v>
      </c>
      <c r="AB26" s="37">
        <v>5</v>
      </c>
      <c r="AC26" s="37">
        <v>5</v>
      </c>
      <c r="AD26" s="37">
        <v>5</v>
      </c>
      <c r="AE26" s="37">
        <v>5</v>
      </c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>
        <v>5</v>
      </c>
      <c r="BY26" s="37">
        <v>5</v>
      </c>
      <c r="BZ26" s="37">
        <v>5</v>
      </c>
      <c r="CA26" s="37">
        <v>5</v>
      </c>
      <c r="CB26" s="37">
        <v>5</v>
      </c>
    </row>
    <row r="27" spans="1:81" s="12" customFormat="1" ht="16.5" customHeight="1" x14ac:dyDescent="0.25">
      <c r="A27" s="37" t="s">
        <v>43</v>
      </c>
      <c r="B27" s="37"/>
      <c r="C27" s="77"/>
      <c r="D27" s="77"/>
      <c r="E27" s="77"/>
      <c r="F27" s="77"/>
      <c r="G27" s="77">
        <v>0.70855300028445933</v>
      </c>
      <c r="H27" s="77">
        <v>0.70855300028445933</v>
      </c>
      <c r="I27" s="77">
        <v>0.70855300028445933</v>
      </c>
      <c r="J27" s="77">
        <v>0.70855300028445933</v>
      </c>
      <c r="K27" s="77">
        <v>0.70855300028445933</v>
      </c>
      <c r="L27" s="77">
        <v>0.70855300028445933</v>
      </c>
      <c r="M27" s="77"/>
      <c r="N27" s="77">
        <v>0.70855300028445933</v>
      </c>
      <c r="O27" s="77">
        <v>0.70855300028445933</v>
      </c>
      <c r="P27" s="77">
        <v>0.70855300028445933</v>
      </c>
      <c r="Q27" s="77">
        <v>0.70855300028445933</v>
      </c>
      <c r="R27" s="77">
        <v>0.70855300028445933</v>
      </c>
      <c r="S27" s="77"/>
      <c r="T27" s="77"/>
      <c r="U27" s="77"/>
      <c r="V27" s="77">
        <v>0.70855300028445933</v>
      </c>
      <c r="W27" s="77">
        <v>0.70855300028445933</v>
      </c>
      <c r="X27" s="77">
        <v>0.70855300028445933</v>
      </c>
      <c r="Y27" s="77">
        <v>0.70855300028445933</v>
      </c>
      <c r="Z27" s="77">
        <v>0.70855300028445933</v>
      </c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>
        <v>0.70855300028445933</v>
      </c>
      <c r="BX27" s="77">
        <v>0.70855300028445933</v>
      </c>
      <c r="BY27" s="77">
        <v>0.70855300028445933</v>
      </c>
      <c r="BZ27" s="77">
        <v>0.70855300028445933</v>
      </c>
      <c r="CA27" s="77">
        <v>0.70855300028445933</v>
      </c>
      <c r="CB27" s="77">
        <v>0.70855300028445933</v>
      </c>
    </row>
    <row r="28" spans="1:81" s="12" customFormat="1" ht="16.5" customHeight="1" x14ac:dyDescent="0.25">
      <c r="A28" s="37" t="s">
        <v>44</v>
      </c>
      <c r="B28" s="37"/>
      <c r="C28" s="77"/>
      <c r="D28" s="77"/>
      <c r="E28" s="77"/>
      <c r="F28" s="77"/>
      <c r="G28" s="77">
        <v>0.38451060480722965</v>
      </c>
      <c r="H28" s="77">
        <v>0.38451060480722965</v>
      </c>
      <c r="I28" s="77">
        <v>0.38451060480722965</v>
      </c>
      <c r="J28" s="77">
        <v>0.38451060480722965</v>
      </c>
      <c r="K28" s="77">
        <v>0.38451060480722965</v>
      </c>
      <c r="L28" s="77">
        <v>0.38451060480722965</v>
      </c>
      <c r="M28" s="77"/>
      <c r="N28" s="77">
        <v>0.38451060480722965</v>
      </c>
      <c r="O28" s="77">
        <v>0.38451060480722965</v>
      </c>
      <c r="P28" s="77">
        <v>0.38451060480722965</v>
      </c>
      <c r="Q28" s="77">
        <v>0.38451060480722965</v>
      </c>
      <c r="R28" s="77">
        <v>0.38451060480722965</v>
      </c>
      <c r="S28" s="77"/>
      <c r="T28" s="77"/>
      <c r="U28" s="77"/>
      <c r="V28" s="77">
        <v>0.38451060480722965</v>
      </c>
      <c r="W28" s="77">
        <v>0.38451060480722965</v>
      </c>
      <c r="X28" s="77">
        <v>0.38451060480722965</v>
      </c>
      <c r="Y28" s="77">
        <v>0.38451060480722965</v>
      </c>
      <c r="Z28" s="77">
        <v>0.38451060480722965</v>
      </c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  <c r="BW28" s="77">
        <v>0.38451060480722965</v>
      </c>
      <c r="BX28" s="77">
        <v>0.38451060480722965</v>
      </c>
      <c r="BY28" s="77">
        <v>0.38451060480722965</v>
      </c>
      <c r="BZ28" s="77">
        <v>0.38451060480722965</v>
      </c>
      <c r="CA28" s="77">
        <v>0.38451060480722965</v>
      </c>
      <c r="CB28" s="77">
        <v>0.38451060480722965</v>
      </c>
    </row>
    <row r="29" spans="1:81" s="12" customFormat="1" ht="16.5" customHeight="1" x14ac:dyDescent="0.25">
      <c r="A29" s="37" t="s">
        <v>45</v>
      </c>
      <c r="B29" s="37"/>
      <c r="C29" s="77"/>
      <c r="D29" s="77"/>
      <c r="E29" s="77"/>
      <c r="F29" s="77"/>
      <c r="G29" s="77">
        <v>0.60014672248514334</v>
      </c>
      <c r="H29" s="77">
        <v>0.60014672248514334</v>
      </c>
      <c r="I29" s="77">
        <v>0.60014672248514334</v>
      </c>
      <c r="J29" s="77">
        <v>0.60014672248514334</v>
      </c>
      <c r="K29" s="77">
        <v>0.60014672248514334</v>
      </c>
      <c r="L29" s="77">
        <v>0.60014672248514334</v>
      </c>
      <c r="M29" s="77"/>
      <c r="N29" s="77">
        <v>0.60014672248514334</v>
      </c>
      <c r="O29" s="77">
        <v>0.60014672248514334</v>
      </c>
      <c r="P29" s="77">
        <v>0.60014672248514334</v>
      </c>
      <c r="Q29" s="77">
        <v>0.60014672248514334</v>
      </c>
      <c r="R29" s="77">
        <v>0.60014672248514334</v>
      </c>
      <c r="S29" s="77"/>
      <c r="T29" s="77"/>
      <c r="U29" s="77"/>
      <c r="V29" s="77">
        <v>0.60014672248514334</v>
      </c>
      <c r="W29" s="77">
        <v>0.60014672248514334</v>
      </c>
      <c r="X29" s="77">
        <v>0.60014672248514334</v>
      </c>
      <c r="Y29" s="77">
        <v>0.60014672248514334</v>
      </c>
      <c r="Z29" s="77">
        <v>0.60014672248514334</v>
      </c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  <c r="BW29" s="77">
        <v>0.60014672248514334</v>
      </c>
      <c r="BX29" s="77">
        <v>0.60014672248514334</v>
      </c>
      <c r="BY29" s="77">
        <v>0.60014672248514334</v>
      </c>
      <c r="BZ29" s="77">
        <v>0.60014672248514334</v>
      </c>
      <c r="CA29" s="77">
        <v>0.60014672248514334</v>
      </c>
      <c r="CB29" s="77">
        <v>0.60014672248514334</v>
      </c>
    </row>
    <row r="30" spans="1:81" s="12" customFormat="1" ht="16.5" customHeight="1" x14ac:dyDescent="0.25">
      <c r="A30" s="37" t="s">
        <v>31</v>
      </c>
      <c r="B30" s="37"/>
      <c r="C30" s="77"/>
      <c r="D30" s="77"/>
      <c r="E30" s="77"/>
      <c r="F30" s="77"/>
      <c r="G30" s="77">
        <v>6.7853555448592257E-2</v>
      </c>
      <c r="H30" s="77">
        <v>6.7853555448592257E-2</v>
      </c>
      <c r="I30" s="77">
        <v>6.7853555448592257E-2</v>
      </c>
      <c r="J30" s="77">
        <v>6.7853555448592257E-2</v>
      </c>
      <c r="K30" s="77">
        <v>6.7853555448592257E-2</v>
      </c>
      <c r="L30" s="77">
        <v>6.7853555448592257E-2</v>
      </c>
      <c r="M30" s="77"/>
      <c r="N30" s="77">
        <v>6.7853555448592257E-2</v>
      </c>
      <c r="O30" s="77">
        <v>6.7853555448592257E-2</v>
      </c>
      <c r="P30" s="77">
        <v>6.7853555448592257E-2</v>
      </c>
      <c r="Q30" s="77">
        <v>6.7853555448592257E-2</v>
      </c>
      <c r="R30" s="77">
        <v>6.7853555448592257E-2</v>
      </c>
      <c r="S30" s="77"/>
      <c r="T30" s="77"/>
      <c r="U30" s="77"/>
      <c r="V30" s="77">
        <v>6.7853555448592257E-2</v>
      </c>
      <c r="W30" s="77">
        <v>6.7853555448592257E-2</v>
      </c>
      <c r="X30" s="77">
        <v>6.7853555448592257E-2</v>
      </c>
      <c r="Y30" s="77">
        <v>6.7853555448592257E-2</v>
      </c>
      <c r="Z30" s="77">
        <v>6.7853555448592257E-2</v>
      </c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  <c r="BW30" s="77">
        <v>6.7853555448592257E-2</v>
      </c>
      <c r="BX30" s="77">
        <v>6.7853555448592257E-2</v>
      </c>
      <c r="BY30" s="77">
        <v>6.7853555448592257E-2</v>
      </c>
      <c r="BZ30" s="77">
        <v>6.7853555448592257E-2</v>
      </c>
      <c r="CA30" s="77">
        <v>6.7853555448592257E-2</v>
      </c>
      <c r="CB30" s="77">
        <v>6.7853555448592257E-2</v>
      </c>
    </row>
    <row r="31" spans="1:81" s="12" customFormat="1" ht="16.5" customHeight="1" x14ac:dyDescent="0.25">
      <c r="A31" s="37" t="s">
        <v>32</v>
      </c>
      <c r="B31" s="37"/>
      <c r="C31" s="77"/>
      <c r="D31" s="77"/>
      <c r="E31" s="77"/>
      <c r="F31" s="77"/>
      <c r="G31" s="77">
        <v>4.9243661365475151E-2</v>
      </c>
      <c r="H31" s="77">
        <v>4.9243661365475151E-2</v>
      </c>
      <c r="I31" s="77">
        <v>4.9243661365475151E-2</v>
      </c>
      <c r="J31" s="77">
        <v>4.9243661365475151E-2</v>
      </c>
      <c r="K31" s="77">
        <v>4.9243661365475151E-2</v>
      </c>
      <c r="L31" s="77">
        <v>4.9243661365475151E-2</v>
      </c>
      <c r="M31" s="77"/>
      <c r="N31" s="77">
        <v>4.9243661365475151E-2</v>
      </c>
      <c r="O31" s="77">
        <v>4.9243661365475151E-2</v>
      </c>
      <c r="P31" s="77">
        <v>4.9243661365475151E-2</v>
      </c>
      <c r="Q31" s="77">
        <v>4.9243661365475151E-2</v>
      </c>
      <c r="R31" s="77">
        <v>4.9243661365475151E-2</v>
      </c>
      <c r="S31" s="77"/>
      <c r="T31" s="77"/>
      <c r="U31" s="77"/>
      <c r="V31" s="77">
        <v>4.9243661365475151E-2</v>
      </c>
      <c r="W31" s="77">
        <v>4.9243661365475151E-2</v>
      </c>
      <c r="X31" s="77">
        <v>4.9243661365475151E-2</v>
      </c>
      <c r="Y31" s="77">
        <v>4.9243661365475151E-2</v>
      </c>
      <c r="Z31" s="77">
        <v>4.9243661365475151E-2</v>
      </c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77"/>
      <c r="BT31" s="77"/>
      <c r="BU31" s="77"/>
      <c r="BV31" s="77"/>
      <c r="BW31" s="77">
        <v>4.9243661365475151E-2</v>
      </c>
      <c r="BX31" s="77">
        <v>4.9243661365475151E-2</v>
      </c>
      <c r="BY31" s="77">
        <v>4.9243661365475151E-2</v>
      </c>
      <c r="BZ31" s="77">
        <v>4.9243661365475151E-2</v>
      </c>
      <c r="CA31" s="77">
        <v>4.9243661365475151E-2</v>
      </c>
      <c r="CB31" s="77">
        <v>4.9243661365475151E-2</v>
      </c>
    </row>
    <row r="32" spans="1:81" s="12" customFormat="1" ht="16.5" customHeight="1" x14ac:dyDescent="0.25">
      <c r="A32" s="37" t="s">
        <v>30</v>
      </c>
      <c r="B32" s="37"/>
      <c r="C32" s="77"/>
      <c r="D32" s="77"/>
      <c r="E32" s="77"/>
      <c r="F32" s="77"/>
      <c r="G32" s="77">
        <v>3.4578815323042431E-3</v>
      </c>
      <c r="H32" s="77">
        <v>3.4578815323042431E-3</v>
      </c>
      <c r="I32" s="77">
        <v>3.4578815323042431E-3</v>
      </c>
      <c r="J32" s="77">
        <v>3.4578815323042431E-3</v>
      </c>
      <c r="K32" s="77">
        <v>3.4578815323042431E-3</v>
      </c>
      <c r="L32" s="77">
        <v>3.4578815323042431E-3</v>
      </c>
      <c r="M32" s="77"/>
      <c r="N32" s="77">
        <v>3.4578815323042431E-3</v>
      </c>
      <c r="O32" s="77">
        <v>3.4578815323042431E-3</v>
      </c>
      <c r="P32" s="77">
        <v>3.4578815323042431E-3</v>
      </c>
      <c r="Q32" s="77">
        <v>3.4578815323042431E-3</v>
      </c>
      <c r="R32" s="77">
        <v>3.4578815323042431E-3</v>
      </c>
      <c r="S32" s="77"/>
      <c r="T32" s="77"/>
      <c r="U32" s="77"/>
      <c r="V32" s="77">
        <v>3.4578815323042431E-3</v>
      </c>
      <c r="W32" s="77">
        <v>3.4578815323042431E-3</v>
      </c>
      <c r="X32" s="77">
        <v>3.4578815323042431E-3</v>
      </c>
      <c r="Y32" s="77">
        <v>3.4578815323042431E-3</v>
      </c>
      <c r="Z32" s="77">
        <v>3.4578815323042431E-3</v>
      </c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>
        <v>3.4578815323042431E-3</v>
      </c>
      <c r="BX32" s="77">
        <v>3.4578815323042431E-3</v>
      </c>
      <c r="BY32" s="77">
        <v>3.4578815323042431E-3</v>
      </c>
      <c r="BZ32" s="77">
        <v>3.4578815323042431E-3</v>
      </c>
      <c r="CA32" s="77">
        <v>3.4578815323042431E-3</v>
      </c>
      <c r="CB32" s="77">
        <v>3.4578815323042431E-3</v>
      </c>
    </row>
    <row r="33" spans="1:84" s="12" customFormat="1" ht="16.5" customHeight="1" x14ac:dyDescent="0.25">
      <c r="A33" s="37" t="s">
        <v>46</v>
      </c>
      <c r="B33" s="37"/>
      <c r="C33" s="77"/>
      <c r="D33" s="77"/>
      <c r="E33" s="77"/>
      <c r="F33" s="77"/>
      <c r="G33" s="77">
        <v>0.18540000000000001</v>
      </c>
      <c r="H33" s="77">
        <v>0.18540000000000001</v>
      </c>
      <c r="I33" s="77">
        <v>0.18540000000000001</v>
      </c>
      <c r="J33" s="77">
        <v>0.18540000000000001</v>
      </c>
      <c r="K33" s="77">
        <v>0.18540000000000001</v>
      </c>
      <c r="L33" s="77">
        <v>0.18540000000000001</v>
      </c>
      <c r="M33" s="77"/>
      <c r="N33" s="77">
        <v>0.18540000000000001</v>
      </c>
      <c r="O33" s="77">
        <v>0.18540000000000001</v>
      </c>
      <c r="P33" s="77">
        <v>0.18540000000000001</v>
      </c>
      <c r="Q33" s="77">
        <v>0.18540000000000001</v>
      </c>
      <c r="R33" s="77">
        <v>0.18540000000000001</v>
      </c>
      <c r="S33" s="77"/>
      <c r="T33" s="77"/>
      <c r="U33" s="77"/>
      <c r="V33" s="77">
        <v>0.18540000000000001</v>
      </c>
      <c r="W33" s="77">
        <v>0.18540000000000001</v>
      </c>
      <c r="X33" s="77">
        <v>0.18540000000000001</v>
      </c>
      <c r="Y33" s="77">
        <v>0.18540000000000001</v>
      </c>
      <c r="Z33" s="77">
        <v>0.18540000000000001</v>
      </c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7"/>
      <c r="BT33" s="77"/>
      <c r="BU33" s="77"/>
      <c r="BV33" s="77"/>
      <c r="BW33" s="77">
        <v>0.18540000000000001</v>
      </c>
      <c r="BX33" s="77">
        <v>0.18540000000000001</v>
      </c>
      <c r="BY33" s="77">
        <v>0.18540000000000001</v>
      </c>
      <c r="BZ33" s="77">
        <v>0.18540000000000001</v>
      </c>
      <c r="CA33" s="77">
        <v>0.18540000000000001</v>
      </c>
      <c r="CB33" s="77">
        <v>0.18540000000000001</v>
      </c>
    </row>
    <row r="34" spans="1:84" s="12" customFormat="1" ht="16.5" customHeight="1" x14ac:dyDescent="0.25">
      <c r="A34" s="37" t="s">
        <v>47</v>
      </c>
      <c r="B34" s="3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77"/>
      <c r="BP34" s="77"/>
      <c r="BQ34" s="77"/>
      <c r="BR34" s="77"/>
      <c r="BS34" s="77"/>
      <c r="BT34" s="77"/>
      <c r="BU34" s="77"/>
      <c r="BV34" s="77"/>
      <c r="BW34" s="77"/>
      <c r="BX34" s="77"/>
      <c r="BY34" s="77"/>
      <c r="BZ34" s="77"/>
      <c r="CA34" s="77"/>
      <c r="CB34" s="77"/>
    </row>
    <row r="35" spans="1:84" s="12" customFormat="1" ht="16.5" customHeight="1" x14ac:dyDescent="0.25">
      <c r="A35" s="30" t="s">
        <v>51</v>
      </c>
      <c r="B35" s="31"/>
      <c r="C35" s="31"/>
      <c r="D35" s="31"/>
      <c r="E35" s="31"/>
      <c r="F35" s="31"/>
      <c r="G35" s="86">
        <v>7.9932523471608493E-4</v>
      </c>
      <c r="H35" s="86">
        <v>7.9932523471608493E-4</v>
      </c>
      <c r="I35" s="86">
        <v>7.9932523471608493E-4</v>
      </c>
      <c r="J35" s="86">
        <v>7.9932523471608493E-4</v>
      </c>
      <c r="K35" s="86">
        <v>7.9932523471608493E-4</v>
      </c>
      <c r="L35" s="86">
        <v>7.9932523471608493E-4</v>
      </c>
      <c r="M35" s="86"/>
      <c r="N35" s="86">
        <v>7.9932523471608493E-4</v>
      </c>
      <c r="O35" s="86">
        <v>7.9932523471608493E-4</v>
      </c>
      <c r="P35" s="86">
        <v>7.9932523471608493E-4</v>
      </c>
      <c r="Q35" s="86">
        <v>7.9932523471608493E-4</v>
      </c>
      <c r="R35" s="86">
        <v>7.9932523471608493E-4</v>
      </c>
      <c r="S35" s="86"/>
      <c r="T35" s="86"/>
      <c r="U35" s="86"/>
      <c r="V35" s="32"/>
      <c r="W35" s="32"/>
      <c r="X35" s="31"/>
      <c r="Y35" s="31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4"/>
      <c r="BX35" s="32"/>
      <c r="BY35" s="31"/>
      <c r="BZ35" s="31"/>
      <c r="CA35" s="31"/>
      <c r="CB35" s="33"/>
    </row>
    <row r="36" spans="1:84" s="12" customFormat="1" ht="16.5" customHeight="1" x14ac:dyDescent="0.25">
      <c r="A36" s="37" t="s">
        <v>50</v>
      </c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87"/>
      <c r="W36" s="87"/>
      <c r="X36" s="38"/>
      <c r="Y36" s="3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9"/>
      <c r="BX36" s="87">
        <f t="shared" ref="BX36:CB44" si="1">IF(BX6="",#N/A,BX6)+0.001</f>
        <v>1.5009999999999999</v>
      </c>
      <c r="BY36" s="38">
        <f t="shared" ref="BY36:CF36" si="2">IF(BY6="",#N/A,BY6)+0.001</f>
        <v>1.0009999999999999</v>
      </c>
      <c r="BZ36" s="38">
        <f t="shared" si="2"/>
        <v>1.0009999999999999</v>
      </c>
      <c r="CA36" s="38">
        <f t="shared" si="2"/>
        <v>1.0009999999999999</v>
      </c>
      <c r="CB36" s="38" t="e">
        <f t="shared" si="2"/>
        <v>#N/A</v>
      </c>
      <c r="CC36" s="38">
        <f t="shared" si="2"/>
        <v>2.0009999999999999</v>
      </c>
      <c r="CD36" s="38">
        <f t="shared" si="2"/>
        <v>1.5009999999999999</v>
      </c>
      <c r="CE36" s="38">
        <f t="shared" si="2"/>
        <v>2.5009999999999999</v>
      </c>
      <c r="CF36" s="38">
        <f t="shared" si="2"/>
        <v>3.0009999999999999</v>
      </c>
    </row>
    <row r="37" spans="1:84" s="12" customFormat="1" ht="16.5" customHeight="1" x14ac:dyDescent="0.25">
      <c r="A37" s="37" t="s">
        <v>43</v>
      </c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87"/>
      <c r="W37" s="87"/>
      <c r="X37" s="38"/>
      <c r="Y37" s="3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9"/>
      <c r="BX37" s="87">
        <f>IF(BX7="",#N/A,BX7)+0.001</f>
        <v>1E-3</v>
      </c>
      <c r="BY37" s="38">
        <f t="shared" si="1"/>
        <v>0.501</v>
      </c>
      <c r="BZ37" s="38">
        <f t="shared" si="1"/>
        <v>0.501</v>
      </c>
      <c r="CA37" s="38">
        <f t="shared" si="1"/>
        <v>1E-3</v>
      </c>
      <c r="CB37" s="38" t="e">
        <f t="shared" si="1"/>
        <v>#N/A</v>
      </c>
    </row>
    <row r="38" spans="1:84" s="12" customFormat="1" ht="16.5" customHeight="1" x14ac:dyDescent="0.25">
      <c r="A38" s="37" t="s">
        <v>44</v>
      </c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87"/>
      <c r="W38" s="87"/>
      <c r="X38" s="38"/>
      <c r="Y38" s="3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9"/>
      <c r="BX38" s="87">
        <f t="shared" si="1"/>
        <v>1.0009999999999999</v>
      </c>
      <c r="BY38" s="38">
        <f t="shared" si="1"/>
        <v>0.501</v>
      </c>
      <c r="BZ38" s="38">
        <f t="shared" si="1"/>
        <v>0.501</v>
      </c>
      <c r="CA38" s="38">
        <f t="shared" si="1"/>
        <v>0.501</v>
      </c>
      <c r="CB38" s="38" t="e">
        <f t="shared" si="1"/>
        <v>#N/A</v>
      </c>
    </row>
    <row r="39" spans="1:84" s="12" customFormat="1" ht="16.5" customHeight="1" x14ac:dyDescent="0.25">
      <c r="A39" s="37" t="s">
        <v>45</v>
      </c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87"/>
      <c r="W39" s="87"/>
      <c r="X39" s="38"/>
      <c r="Y39" s="3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9"/>
      <c r="BX39" s="87">
        <f t="shared" si="1"/>
        <v>1E-3</v>
      </c>
      <c r="BY39" s="38">
        <f t="shared" si="1"/>
        <v>1E-3</v>
      </c>
      <c r="BZ39" s="38">
        <f t="shared" si="1"/>
        <v>1E-3</v>
      </c>
      <c r="CA39" s="38">
        <f t="shared" si="1"/>
        <v>0.501</v>
      </c>
      <c r="CB39" s="38" t="e">
        <f t="shared" si="1"/>
        <v>#N/A</v>
      </c>
    </row>
    <row r="40" spans="1:84" s="12" customFormat="1" ht="16.5" customHeight="1" x14ac:dyDescent="0.25">
      <c r="A40" s="37" t="s">
        <v>31</v>
      </c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87"/>
      <c r="W40" s="87"/>
      <c r="X40" s="38"/>
      <c r="Y40" s="3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9"/>
      <c r="BX40" s="87">
        <f t="shared" si="1"/>
        <v>1E-3</v>
      </c>
      <c r="BY40" s="38">
        <f t="shared" si="1"/>
        <v>1E-3</v>
      </c>
      <c r="BZ40" s="38">
        <f t="shared" si="1"/>
        <v>1E-3</v>
      </c>
      <c r="CA40" s="38">
        <f t="shared" si="1"/>
        <v>1E-3</v>
      </c>
      <c r="CB40" s="38" t="e">
        <f t="shared" si="1"/>
        <v>#N/A</v>
      </c>
    </row>
    <row r="41" spans="1:84" s="12" customFormat="1" ht="16.5" customHeight="1" x14ac:dyDescent="0.25">
      <c r="A41" s="37" t="s">
        <v>32</v>
      </c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87"/>
      <c r="W41" s="87"/>
      <c r="X41" s="38"/>
      <c r="Y41" s="3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9"/>
      <c r="BX41" s="87">
        <f t="shared" si="1"/>
        <v>0.501</v>
      </c>
      <c r="BY41" s="38">
        <f>IF(BY11="",#N/A,BY11)+0.001</f>
        <v>1E-3</v>
      </c>
      <c r="BZ41" s="38">
        <f t="shared" si="1"/>
        <v>1E-3</v>
      </c>
      <c r="CA41" s="38">
        <f t="shared" si="1"/>
        <v>1E-3</v>
      </c>
      <c r="CB41" s="38" t="e">
        <f t="shared" si="1"/>
        <v>#N/A</v>
      </c>
    </row>
    <row r="42" spans="1:84" s="12" customFormat="1" ht="16.5" customHeight="1" x14ac:dyDescent="0.25">
      <c r="A42" s="37" t="s">
        <v>30</v>
      </c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87"/>
      <c r="W42" s="87"/>
      <c r="X42" s="38"/>
      <c r="Y42" s="3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9"/>
      <c r="BX42" s="87">
        <f t="shared" si="1"/>
        <v>1E-3</v>
      </c>
      <c r="BY42" s="38">
        <f t="shared" si="1"/>
        <v>1E-3</v>
      </c>
      <c r="BZ42" s="38">
        <f t="shared" si="1"/>
        <v>1E-3</v>
      </c>
      <c r="CA42" s="38">
        <f t="shared" si="1"/>
        <v>1E-3</v>
      </c>
      <c r="CB42" s="38" t="e">
        <f t="shared" si="1"/>
        <v>#N/A</v>
      </c>
    </row>
    <row r="43" spans="1:84" s="12" customFormat="1" ht="16.5" customHeight="1" x14ac:dyDescent="0.25">
      <c r="A43" s="37" t="s">
        <v>46</v>
      </c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87"/>
      <c r="W43" s="87"/>
      <c r="X43" s="38"/>
      <c r="Y43" s="3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9"/>
      <c r="BX43" s="87">
        <f t="shared" si="1"/>
        <v>1E-3</v>
      </c>
      <c r="BY43" s="38">
        <f t="shared" si="1"/>
        <v>1E-3</v>
      </c>
      <c r="BZ43" s="38">
        <f t="shared" si="1"/>
        <v>1E-3</v>
      </c>
      <c r="CA43" s="38">
        <f t="shared" si="1"/>
        <v>1E-3</v>
      </c>
      <c r="CB43" s="38" t="e">
        <f t="shared" si="1"/>
        <v>#N/A</v>
      </c>
    </row>
    <row r="44" spans="1:84" s="12" customFormat="1" ht="16.5" customHeight="1" x14ac:dyDescent="0.25">
      <c r="A44" s="57" t="s">
        <v>47</v>
      </c>
      <c r="B44" s="58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91"/>
      <c r="X44" s="90"/>
      <c r="Y44" s="90"/>
      <c r="Z44" s="92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9"/>
      <c r="BX44" s="91">
        <f t="shared" si="1"/>
        <v>1E-3</v>
      </c>
      <c r="BY44" s="90">
        <f t="shared" si="1"/>
        <v>1E-3</v>
      </c>
      <c r="BZ44" s="90">
        <f t="shared" si="1"/>
        <v>1E-3</v>
      </c>
      <c r="CA44" s="90">
        <f t="shared" si="1"/>
        <v>1E-3</v>
      </c>
      <c r="CB44" s="90" t="e">
        <f t="shared" si="1"/>
        <v>#N/A</v>
      </c>
    </row>
    <row r="45" spans="1:84" s="12" customFormat="1" ht="16.5" customHeight="1" x14ac:dyDescent="0.25">
      <c r="A45" s="37" t="s">
        <v>65</v>
      </c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>
        <v>0</v>
      </c>
      <c r="X45" s="38">
        <v>6</v>
      </c>
      <c r="Y45" s="38">
        <v>8</v>
      </c>
      <c r="Z45" s="38">
        <v>20</v>
      </c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X45" s="38"/>
      <c r="BY45" s="38"/>
      <c r="BZ45" s="38"/>
      <c r="CA45" s="38"/>
      <c r="CB45" s="38"/>
    </row>
    <row r="46" spans="1:84" s="62" customFormat="1" ht="16.5" customHeight="1" thickBot="1" x14ac:dyDescent="0.3">
      <c r="C46" s="62" t="s">
        <v>36</v>
      </c>
      <c r="D46" s="62" t="s">
        <v>37</v>
      </c>
      <c r="F46" s="62" t="s">
        <v>38</v>
      </c>
      <c r="G46" s="62" t="s">
        <v>53</v>
      </c>
      <c r="H46" s="62" t="s">
        <v>54</v>
      </c>
      <c r="I46" s="62" t="s">
        <v>55</v>
      </c>
      <c r="J46" s="62" t="s">
        <v>56</v>
      </c>
      <c r="K46" s="62" t="s">
        <v>57</v>
      </c>
      <c r="L46" s="62" t="s">
        <v>58</v>
      </c>
      <c r="N46" s="62" t="s">
        <v>59</v>
      </c>
      <c r="O46" s="62" t="s">
        <v>60</v>
      </c>
      <c r="P46" s="62" t="s">
        <v>61</v>
      </c>
      <c r="Q46" s="62" t="s">
        <v>62</v>
      </c>
      <c r="R46" s="62" t="s">
        <v>63</v>
      </c>
      <c r="W46" s="62" t="s">
        <v>81</v>
      </c>
      <c r="X46" s="62" t="s">
        <v>33</v>
      </c>
      <c r="Y46" s="62" t="s">
        <v>39</v>
      </c>
      <c r="Z46" s="62" t="s">
        <v>82</v>
      </c>
      <c r="BW46" s="12"/>
    </row>
    <row r="47" spans="1:84" s="62" customFormat="1" ht="16.5" customHeight="1" thickBot="1" x14ac:dyDescent="0.3">
      <c r="A47" s="104" t="s">
        <v>79</v>
      </c>
      <c r="B47" s="105"/>
      <c r="C47" s="105"/>
      <c r="D47" s="105"/>
      <c r="E47" s="105"/>
      <c r="F47" s="105"/>
      <c r="G47" s="105"/>
      <c r="H47" s="105"/>
      <c r="I47" s="105"/>
      <c r="J47" s="105"/>
      <c r="K47" s="106">
        <f>(COUNTIFS(Datos!$AB:$AB,A47,Datos!$S:$S,"V1",Datos!$T:$T,$A$7,Datos!$B:$B,"6",Datos!$E:$E,"X52")+COUNTIFS(Datos!$AB:$AB,A47,Datos!$S:$S,"V2",Datos!$T:$T,$A$7,Datos!$B:$B,"6",Datos!$E:$E,"X52"))/$K$4</f>
        <v>0</v>
      </c>
      <c r="L47" s="106">
        <f>(COUNTIFS(Datos!$AB:$AB,A47,Datos!$S:$S,"V1",Datos!$T:$T,$A$7,Datos!$B:$B,"7",Datos!$E:$E,"X52")+COUNTIFS(Datos!$AB:$AB,A47,Datos!$S:$S,"V2",Datos!$T:$T,$A$7,Datos!$B:$B,"7",Datos!$E:$E,"X52"))/$L$4</f>
        <v>0</v>
      </c>
      <c r="M47" s="85"/>
      <c r="O47" s="105"/>
      <c r="P47" s="105"/>
      <c r="Q47" s="105"/>
      <c r="R47" s="105"/>
      <c r="S47" s="105"/>
      <c r="T47" s="105"/>
      <c r="U47" s="105"/>
      <c r="V47" s="105"/>
      <c r="W47" s="105" t="e">
        <f>(COUNTIFS(Datos!$AB:$AB,A47,Datos!$S:$S,"V1",Datos!$T:$T,$A$7,Datos!$C:$C,$W$46,Datos!$E:$E,"X52")+COUNTIFS(Datos!$AB:$AB,A47,Datos!$S:$S,"V2",Datos!$T:$T,$A$7,Datos!$C:$C,'FSI XND V1+V2'!$W$46,Datos!$E:$E,"X52"))/$W$45</f>
        <v>#DIV/0!</v>
      </c>
      <c r="X47" s="106">
        <f>(COUNTIFS(Datos!$AB:$AB,A47,Datos!$S:$S,"V1",Datos!$T:$T,$A$7,Datos!$C:$C,$X$46,Datos!$E:$E,"X52")+COUNTIFS(Datos!$AB:$AB,A47,Datos!$S:$S,"V2",Datos!$T:$T,$A$7,Datos!$C:$C,'FSI XND V1+V2'!$X$46,Datos!$E:$E,"X52"))/$X$45</f>
        <v>0</v>
      </c>
      <c r="Y47" s="106">
        <f>(COUNTIFS(Datos!$AB:$AB,A47,Datos!$S:$S,"V1",Datos!$T:$T,$A$7,Datos!$C:$C,$Y$46,Datos!$E:$E,"X52")+COUNTIFS(Datos!$AB:$AB,A47,Datos!$S:$S,"V2",Datos!$T:$T,$A$7,Datos!$C:$C,'FSI XND V1+V2'!$Y$46,Datos!$E:$E,"X52"))/$Y$45</f>
        <v>0</v>
      </c>
      <c r="Z47" s="106">
        <f>(COUNTIFS(Datos!$AB:$AB,A47,Datos!$S:$S,"V1",Datos!$T:$T,$A$7,Datos!$C:$C,$Z$46,Datos!$E:$E,"X52")+COUNTIFS(Datos!$AB:$AB,A47,Datos!$S:$S,"V2",Datos!$T:$T,$A$7,Datos!$C:$C,'FSI XND V1+V2'!$Z$46,Datos!$E:$E,"X52"))/$Z$45</f>
        <v>0</v>
      </c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  <c r="AZ47" s="106"/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5"/>
      <c r="BX47" s="105"/>
      <c r="BY47" s="105"/>
      <c r="BZ47" s="105"/>
      <c r="CA47" s="105"/>
      <c r="CB47" s="107"/>
      <c r="CC47" s="990" t="s">
        <v>27</v>
      </c>
    </row>
    <row r="48" spans="1:84" s="62" customFormat="1" ht="16.5" thickBot="1" x14ac:dyDescent="0.3">
      <c r="A48" s="108" t="s">
        <v>75</v>
      </c>
      <c r="B48" s="12"/>
      <c r="C48" s="12"/>
      <c r="D48" s="12"/>
      <c r="E48" s="12"/>
      <c r="F48" s="12"/>
      <c r="G48" s="12"/>
      <c r="H48" s="12"/>
      <c r="I48" s="12"/>
      <c r="J48" s="12"/>
      <c r="K48" s="106">
        <f>(COUNTIFS(Datos!$AB:$AB,A48,Datos!$S:$S,"V1",Datos!$T:$T,$A$7,Datos!$B:$B,"6",Datos!$E:$E,"X52")+COUNTIFS(Datos!$AB:$AB,A48,Datos!$S:$S,"V2",Datos!$T:$T,$A$7,Datos!$B:$B,"6",Datos!$E:$E,"X52"))/$K$4</f>
        <v>0</v>
      </c>
      <c r="L48" s="106">
        <f>(COUNTIFS(Datos!$AB:$AB,A48,Datos!$S:$S,"V1",Datos!$T:$T,$A$7,Datos!$B:$B,"7",Datos!$E:$E,"X52")+COUNTIFS(Datos!$AB:$AB,A48,Datos!$S:$S,"V2",Datos!$T:$T,$A$7,Datos!$B:$B,"7",Datos!$E:$E,"X52"))/$L$4</f>
        <v>0</v>
      </c>
      <c r="M48" s="85"/>
      <c r="O48" s="12"/>
      <c r="P48" s="12"/>
      <c r="Q48" s="12"/>
      <c r="R48" s="12"/>
      <c r="S48" s="12"/>
      <c r="T48" s="12"/>
      <c r="U48" s="12"/>
      <c r="V48" s="12"/>
      <c r="W48" s="105" t="e">
        <f>(COUNTIFS(Datos!$AB:$AB,A48,Datos!$S:$S,"V1",Datos!$T:$T,$A$7,Datos!$C:$C,$W$46,Datos!$E:$E,"X52")+COUNTIFS(Datos!$AB:$AB,A48,Datos!$S:$S,"V2",Datos!$T:$T,$A$7,Datos!$C:$C,'FSI XND V1+V2'!$W$46,Datos!$E:$E,"X52"))/$W$45</f>
        <v>#DIV/0!</v>
      </c>
      <c r="X48" s="106">
        <f>(COUNTIFS(Datos!$AB:$AB,A48,Datos!$S:$S,"V1",Datos!$T:$T,$A$7,Datos!$C:$C,$X$46,Datos!$E:$E,"X52")+COUNTIFS(Datos!$AB:$AB,A48,Datos!$S:$S,"V2",Datos!$T:$T,$A$7,Datos!$C:$C,'FSI XND V1+V2'!$X$46,Datos!$E:$E,"X52"))/$X$45</f>
        <v>0</v>
      </c>
      <c r="Y48" s="106">
        <f>(COUNTIFS(Datos!$AB:$AB,A48,Datos!$S:$S,"V1",Datos!$T:$T,$A$7,Datos!$C:$C,$Y$46,Datos!$E:$E,"X52")+COUNTIFS(Datos!$AB:$AB,A48,Datos!$S:$S,"V2",Datos!$T:$T,$A$7,Datos!$C:$C,'FSI XND V1+V2'!$Y$46,Datos!$E:$E,"X52"))/$Y$45</f>
        <v>0</v>
      </c>
      <c r="Z48" s="106">
        <f>(COUNTIFS(Datos!$AB:$AB,A48,Datos!$S:$S,"V1",Datos!$T:$T,$A$7,Datos!$C:$C,$Z$46,Datos!$E:$E,"X52")+COUNTIFS(Datos!$AB:$AB,A48,Datos!$S:$S,"V2",Datos!$T:$T,$A$7,Datos!$C:$C,'FSI XND V1+V2'!$Z$46,Datos!$E:$E,"X52"))/$Z$45</f>
        <v>0</v>
      </c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/>
      <c r="BE48" s="85"/>
      <c r="BF48" s="85"/>
      <c r="BG48" s="85"/>
      <c r="BH48" s="85"/>
      <c r="BI48" s="85"/>
      <c r="BJ48" s="85"/>
      <c r="BK48" s="85"/>
      <c r="BL48" s="85"/>
      <c r="BM48" s="85"/>
      <c r="BN48" s="85"/>
      <c r="BO48" s="85"/>
      <c r="BP48" s="85"/>
      <c r="BQ48" s="85"/>
      <c r="BR48" s="85"/>
      <c r="BS48" s="85"/>
      <c r="BT48" s="85"/>
      <c r="BU48" s="85"/>
      <c r="BV48" s="85"/>
      <c r="BW48" s="12"/>
      <c r="BX48" s="12"/>
      <c r="BY48" s="12"/>
      <c r="BZ48" s="12"/>
      <c r="CA48" s="12"/>
      <c r="CB48" s="109"/>
      <c r="CC48" s="990"/>
    </row>
    <row r="49" spans="1:88" s="62" customFormat="1" ht="16.5" thickBot="1" x14ac:dyDescent="0.3">
      <c r="A49" s="108" t="s">
        <v>29</v>
      </c>
      <c r="B49" s="12"/>
      <c r="C49" s="12"/>
      <c r="D49" s="12"/>
      <c r="E49" s="12"/>
      <c r="F49" s="12"/>
      <c r="G49" s="12"/>
      <c r="H49" s="12"/>
      <c r="I49" s="12"/>
      <c r="J49" s="12"/>
      <c r="K49" s="106">
        <f>(COUNTIFS(Datos!$AB:$AB,A49,Datos!$S:$S,"V1",Datos!$T:$T,$A$7,Datos!$B:$B,"6",Datos!$E:$E,"X52")+COUNTIFS(Datos!$AB:$AB,A49,Datos!$S:$S,"V2",Datos!$T:$T,$A$7,Datos!$B:$B,"6",Datos!$E:$E,"X52"))/$K$4</f>
        <v>0</v>
      </c>
      <c r="L49" s="106">
        <f>(COUNTIFS(Datos!$AB:$AB,A49,Datos!$S:$S,"V1",Datos!$T:$T,$A$7,Datos!$B:$B,"7",Datos!$E:$E,"X52")+COUNTIFS(Datos!$AB:$AB,A49,Datos!$S:$S,"V2",Datos!$T:$T,$A$7,Datos!$B:$B,"7",Datos!$E:$E,"X52"))/$L$4</f>
        <v>0</v>
      </c>
      <c r="M49" s="85"/>
      <c r="O49" s="12"/>
      <c r="P49" s="12"/>
      <c r="Q49" s="12"/>
      <c r="R49" s="12"/>
      <c r="S49" s="12"/>
      <c r="T49" s="12"/>
      <c r="U49" s="12"/>
      <c r="V49" s="12"/>
      <c r="W49" s="105" t="e">
        <f>(COUNTIFS(Datos!$AB:$AB,A49,Datos!$S:$S,"V1",Datos!$T:$T,$A$7,Datos!$C:$C,$W$46,Datos!$E:$E,"X52")+COUNTIFS(Datos!$AB:$AB,A49,Datos!$S:$S,"V2",Datos!$T:$T,$A$7,Datos!$C:$C,'FSI XND V1+V2'!$W$46,Datos!$E:$E,"X52"))/$W$45</f>
        <v>#DIV/0!</v>
      </c>
      <c r="X49" s="106">
        <f>(COUNTIFS(Datos!$AB:$AB,A49,Datos!$S:$S,"V1",Datos!$T:$T,$A$7,Datos!$C:$C,$X$46,Datos!$E:$E,"X52")+COUNTIFS(Datos!$AB:$AB,A49,Datos!$S:$S,"V2",Datos!$T:$T,$A$7,Datos!$C:$C,'FSI XND V1+V2'!$X$46,Datos!$E:$E,"X52"))/$X$45</f>
        <v>0</v>
      </c>
      <c r="Y49" s="106">
        <f>(COUNTIFS(Datos!$AB:$AB,A49,Datos!$S:$S,"V1",Datos!$T:$T,$A$7,Datos!$C:$C,$Y$46,Datos!$E:$E,"X52")+COUNTIFS(Datos!$AB:$AB,A49,Datos!$S:$S,"V2",Datos!$T:$T,$A$7,Datos!$C:$C,'FSI XND V1+V2'!$Y$46,Datos!$E:$E,"X52"))/$Y$45</f>
        <v>0</v>
      </c>
      <c r="Z49" s="106">
        <f>(COUNTIFS(Datos!$AB:$AB,A49,Datos!$S:$S,"V1",Datos!$T:$T,$A$7,Datos!$C:$C,$Z$46,Datos!$E:$E,"X52")+COUNTIFS(Datos!$AB:$AB,A49,Datos!$S:$S,"V2",Datos!$T:$T,$A$7,Datos!$C:$C,'FSI XND V1+V2'!$Z$46,Datos!$E:$E,"X52"))/$Z$45</f>
        <v>0</v>
      </c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/>
      <c r="BE49" s="85"/>
      <c r="BF49" s="85"/>
      <c r="BG49" s="85"/>
      <c r="BH49" s="85"/>
      <c r="BI49" s="85"/>
      <c r="BJ49" s="85"/>
      <c r="BK49" s="85"/>
      <c r="BL49" s="85"/>
      <c r="BM49" s="85"/>
      <c r="BN49" s="85"/>
      <c r="BO49" s="85"/>
      <c r="BP49" s="85"/>
      <c r="BQ49" s="85"/>
      <c r="BR49" s="85"/>
      <c r="BS49" s="85"/>
      <c r="BT49" s="85"/>
      <c r="BU49" s="85"/>
      <c r="BV49" s="85"/>
      <c r="BW49" s="12"/>
      <c r="BX49" s="12"/>
      <c r="BY49" s="12"/>
      <c r="BZ49" s="12"/>
      <c r="CA49" s="12"/>
      <c r="CB49" s="109"/>
      <c r="CC49" s="990"/>
    </row>
    <row r="50" spans="1:88" ht="16.5" thickBot="1" x14ac:dyDescent="0.3">
      <c r="A50" s="108" t="s">
        <v>78</v>
      </c>
      <c r="B50" s="97"/>
      <c r="C50" s="97"/>
      <c r="D50" s="97"/>
      <c r="E50" s="97"/>
      <c r="F50" s="97"/>
      <c r="G50" s="97"/>
      <c r="H50" s="97"/>
      <c r="I50" s="97"/>
      <c r="J50" s="97"/>
      <c r="K50" s="106">
        <f>(COUNTIFS(Datos!$AB:$AB,A50,Datos!$S:$S,"V1",Datos!$T:$T,$A$7,Datos!$B:$B,"6",Datos!$E:$E,"X52")+COUNTIFS(Datos!$AB:$AB,A50,Datos!$S:$S,"V2",Datos!$T:$T,$A$7,Datos!$B:$B,"6",Datos!$E:$E,"X52"))/$K$4</f>
        <v>0</v>
      </c>
      <c r="L50" s="106">
        <f>(COUNTIFS(Datos!$AB:$AB,A50,Datos!$S:$S,"V1",Datos!$T:$T,$A$7,Datos!$B:$B,"7",Datos!$E:$E,"X52")+COUNTIFS(Datos!$AB:$AB,A50,Datos!$S:$S,"V2",Datos!$T:$T,$A$7,Datos!$B:$B,"7",Datos!$E:$E,"X52"))/$L$4</f>
        <v>0</v>
      </c>
      <c r="M50" s="85"/>
      <c r="O50" s="97"/>
      <c r="P50" s="97"/>
      <c r="Q50" s="97"/>
      <c r="R50" s="97"/>
      <c r="S50" s="97"/>
      <c r="T50" s="97"/>
      <c r="U50" s="97"/>
      <c r="V50" s="97"/>
      <c r="W50" s="105" t="e">
        <f>(COUNTIFS(Datos!$AB:$AB,A50,Datos!$S:$S,"V1",Datos!$T:$T,$A$7,Datos!$C:$C,$W$46,Datos!$E:$E,"X52")+COUNTIFS(Datos!$AB:$AB,A50,Datos!$S:$S,"V2",Datos!$T:$T,$A$7,Datos!$C:$C,'FSI XND V1+V2'!$W$46,Datos!$E:$E,"X52"))/$W$45</f>
        <v>#DIV/0!</v>
      </c>
      <c r="X50" s="106">
        <f>(COUNTIFS(Datos!$AB:$AB,A50,Datos!$S:$S,"V1",Datos!$T:$T,$A$7,Datos!$C:$C,$X$46,Datos!$E:$E,"X52")+COUNTIFS(Datos!$AB:$AB,A50,Datos!$S:$S,"V2",Datos!$T:$T,$A$7,Datos!$C:$C,'FSI XND V1+V2'!$X$46,Datos!$E:$E,"X52"))/$X$45</f>
        <v>0</v>
      </c>
      <c r="Y50" s="106">
        <f>(COUNTIFS(Datos!$AB:$AB,A50,Datos!$S:$S,"V1",Datos!$T:$T,$A$7,Datos!$C:$C,$Y$46,Datos!$E:$E,"X52")+COUNTIFS(Datos!$AB:$AB,A50,Datos!$S:$S,"V2",Datos!$T:$T,$A$7,Datos!$C:$C,'FSI XND V1+V2'!$Y$46,Datos!$E:$E,"X52"))/$Y$45</f>
        <v>0</v>
      </c>
      <c r="Z50" s="106">
        <f>(COUNTIFS(Datos!$AB:$AB,A50,Datos!$S:$S,"V1",Datos!$T:$T,$A$7,Datos!$C:$C,$Z$46,Datos!$E:$E,"X52")+COUNTIFS(Datos!$AB:$AB,A50,Datos!$S:$S,"V2",Datos!$T:$T,$A$7,Datos!$C:$C,'FSI XND V1+V2'!$Z$46,Datos!$E:$E,"X52"))/$Z$45</f>
        <v>0</v>
      </c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/>
      <c r="BE50" s="85"/>
      <c r="BF50" s="85"/>
      <c r="BG50" s="85"/>
      <c r="BH50" s="85"/>
      <c r="BI50" s="85"/>
      <c r="BJ50" s="85"/>
      <c r="BK50" s="85"/>
      <c r="BL50" s="85"/>
      <c r="BM50" s="85"/>
      <c r="BN50" s="85"/>
      <c r="BO50" s="85"/>
      <c r="BP50" s="85"/>
      <c r="BQ50" s="85"/>
      <c r="BR50" s="85"/>
      <c r="BS50" s="85"/>
      <c r="BT50" s="85"/>
      <c r="BU50" s="85"/>
      <c r="BV50" s="85"/>
      <c r="BX50" s="97"/>
      <c r="BY50" s="97"/>
      <c r="BZ50" s="97"/>
      <c r="CA50" s="97"/>
      <c r="CB50" s="110"/>
      <c r="CC50" s="990"/>
    </row>
    <row r="51" spans="1:88" ht="16.5" thickBot="1" x14ac:dyDescent="0.3">
      <c r="A51" s="108" t="s">
        <v>77</v>
      </c>
      <c r="B51" s="97"/>
      <c r="C51" s="97"/>
      <c r="D51" s="97"/>
      <c r="E51" s="97"/>
      <c r="F51" s="97"/>
      <c r="G51" s="97"/>
      <c r="H51" s="97"/>
      <c r="I51" s="97"/>
      <c r="J51" s="97"/>
      <c r="K51" s="106">
        <f>(COUNTIFS(Datos!$AB:$AB,A51,Datos!$S:$S,"V1",Datos!$T:$T,$A$7,Datos!$B:$B,"6",Datos!$E:$E,"X52")+COUNTIFS(Datos!$AB:$AB,A51,Datos!$S:$S,"V2",Datos!$T:$T,$A$7,Datos!$B:$B,"6",Datos!$E:$E,"X52"))/$K$4</f>
        <v>0</v>
      </c>
      <c r="L51" s="106">
        <f>(COUNTIFS(Datos!$AB:$AB,A51,Datos!$S:$S,"V1",Datos!$T:$T,$A$7,Datos!$B:$B,"7",Datos!$E:$E,"X52")+COUNTIFS(Datos!$AB:$AB,A51,Datos!$S:$S,"V2",Datos!$T:$T,$A$7,Datos!$B:$B,"7",Datos!$E:$E,"X52"))/$L$4</f>
        <v>0</v>
      </c>
      <c r="M51" s="85"/>
      <c r="O51" s="97"/>
      <c r="P51" s="97"/>
      <c r="Q51" s="97"/>
      <c r="R51" s="97"/>
      <c r="S51" s="97"/>
      <c r="T51" s="97"/>
      <c r="U51" s="97"/>
      <c r="V51" s="97"/>
      <c r="W51" s="105" t="e">
        <f>(COUNTIFS(Datos!$AB:$AB,A51,Datos!$S:$S,"V1",Datos!$T:$T,$A$7,Datos!$C:$C,$W$46,Datos!$E:$E,"X52")+COUNTIFS(Datos!$AB:$AB,A51,Datos!$S:$S,"V2",Datos!$T:$T,$A$7,Datos!$C:$C,'FSI XND V1+V2'!$W$46,Datos!$E:$E,"X52"))/$W$45</f>
        <v>#DIV/0!</v>
      </c>
      <c r="X51" s="106">
        <f>(COUNTIFS(Datos!$AB:$AB,A51,Datos!$S:$S,"V1",Datos!$T:$T,$A$7,Datos!$C:$C,$X$46,Datos!$E:$E,"X52")+COUNTIFS(Datos!$AB:$AB,A51,Datos!$S:$S,"V2",Datos!$T:$T,$A$7,Datos!$C:$C,'FSI XND V1+V2'!$X$46,Datos!$E:$E,"X52"))/$X$45</f>
        <v>0</v>
      </c>
      <c r="Y51" s="106">
        <f>(COUNTIFS(Datos!$AB:$AB,A51,Datos!$S:$S,"V1",Datos!$T:$T,$A$7,Datos!$C:$C,$Y$46,Datos!$E:$E,"X52")+COUNTIFS(Datos!$AB:$AB,A51,Datos!$S:$S,"V2",Datos!$T:$T,$A$7,Datos!$C:$C,'FSI XND V1+V2'!$Y$46,Datos!$E:$E,"X52"))/$Y$45</f>
        <v>0</v>
      </c>
      <c r="Z51" s="106">
        <f>(COUNTIFS(Datos!$AB:$AB,A51,Datos!$S:$S,"V1",Datos!$T:$T,$A$7,Datos!$C:$C,$Z$46,Datos!$E:$E,"X52")+COUNTIFS(Datos!$AB:$AB,A51,Datos!$S:$S,"V2",Datos!$T:$T,$A$7,Datos!$C:$C,'FSI XND V1+V2'!$Z$46,Datos!$E:$E,"X52"))/$Z$45</f>
        <v>0</v>
      </c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/>
      <c r="BE51" s="85"/>
      <c r="BF51" s="85"/>
      <c r="BG51" s="85"/>
      <c r="BH51" s="85"/>
      <c r="BI51" s="85"/>
      <c r="BJ51" s="85"/>
      <c r="BK51" s="85"/>
      <c r="BL51" s="85"/>
      <c r="BM51" s="85"/>
      <c r="BN51" s="85"/>
      <c r="BO51" s="85"/>
      <c r="BP51" s="85"/>
      <c r="BQ51" s="85"/>
      <c r="BR51" s="85"/>
      <c r="BS51" s="85"/>
      <c r="BT51" s="85"/>
      <c r="BU51" s="85"/>
      <c r="BV51" s="85"/>
      <c r="BX51" s="97"/>
      <c r="BY51" s="97"/>
      <c r="BZ51" s="97"/>
      <c r="CA51" s="97"/>
      <c r="CB51" s="110"/>
      <c r="CC51" s="990"/>
    </row>
    <row r="52" spans="1:88" ht="16.5" thickBot="1" x14ac:dyDescent="0.3">
      <c r="A52" s="108" t="s">
        <v>21</v>
      </c>
      <c r="B52" s="97"/>
      <c r="C52" s="97"/>
      <c r="D52" s="97"/>
      <c r="E52" s="97"/>
      <c r="F52" s="97"/>
      <c r="G52" s="97"/>
      <c r="H52" s="97"/>
      <c r="I52" s="97"/>
      <c r="J52" s="97"/>
      <c r="K52" s="106">
        <f>(COUNTIFS(Datos!$AB:$AB,A52,Datos!$S:$S,"V1",Datos!$T:$T,$A$7,Datos!$B:$B,"6",Datos!$E:$E,"X52")+COUNTIFS(Datos!$AB:$AB,A52,Datos!$S:$S,"V2",Datos!$T:$T,$A$7,Datos!$B:$B,"6",Datos!$E:$E,"X52"))/$K$4</f>
        <v>0</v>
      </c>
      <c r="L52" s="106">
        <f>(COUNTIFS(Datos!$AB:$AB,A52,Datos!$S:$S,"V1",Datos!$T:$T,$A$7,Datos!$B:$B,"7",Datos!$E:$E,"X52")+COUNTIFS(Datos!$AB:$AB,A52,Datos!$S:$S,"V2",Datos!$T:$T,$A$7,Datos!$B:$B,"7",Datos!$E:$E,"X52"))/$L$4</f>
        <v>0</v>
      </c>
      <c r="M52" s="85"/>
      <c r="O52" s="97"/>
      <c r="P52" s="97"/>
      <c r="Q52" s="97"/>
      <c r="R52" s="97"/>
      <c r="S52" s="97"/>
      <c r="T52" s="97"/>
      <c r="U52" s="97"/>
      <c r="V52" s="97"/>
      <c r="W52" s="105" t="e">
        <f>(COUNTIFS(Datos!$AB:$AB,A52,Datos!$S:$S,"V1",Datos!$T:$T,$A$7,Datos!$C:$C,$W$46,Datos!$E:$E,"X52")+COUNTIFS(Datos!$AB:$AB,A52,Datos!$S:$S,"V2",Datos!$T:$T,$A$7,Datos!$C:$C,'FSI XND V1+V2'!$W$46,Datos!$E:$E,"X52"))/$W$45</f>
        <v>#DIV/0!</v>
      </c>
      <c r="X52" s="106">
        <f>(COUNTIFS(Datos!$AB:$AB,A52,Datos!$S:$S,"V1",Datos!$T:$T,$A$7,Datos!$C:$C,$X$46,Datos!$E:$E,"X52")+COUNTIFS(Datos!$AB:$AB,A52,Datos!$S:$S,"V2",Datos!$T:$T,$A$7,Datos!$C:$C,'FSI XND V1+V2'!$X$46,Datos!$E:$E,"X52"))/$X$45</f>
        <v>0</v>
      </c>
      <c r="Y52" s="106">
        <f>(COUNTIFS(Datos!$AB:$AB,A52,Datos!$S:$S,"V1",Datos!$T:$T,$A$7,Datos!$C:$C,$Y$46,Datos!$E:$E,"X52")+COUNTIFS(Datos!$AB:$AB,A52,Datos!$S:$S,"V2",Datos!$T:$T,$A$7,Datos!$C:$C,'FSI XND V1+V2'!$Y$46,Datos!$E:$E,"X52"))/$Y$45</f>
        <v>0</v>
      </c>
      <c r="Z52" s="106">
        <f>(COUNTIFS(Datos!$AB:$AB,A52,Datos!$S:$S,"V1",Datos!$T:$T,$A$7,Datos!$C:$C,$Z$46,Datos!$E:$E,"X52")+COUNTIFS(Datos!$AB:$AB,A52,Datos!$S:$S,"V2",Datos!$T:$T,$A$7,Datos!$C:$C,'FSI XND V1+V2'!$Z$46,Datos!$E:$E,"X52"))/$Z$45</f>
        <v>0</v>
      </c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  <c r="AU52" s="85"/>
      <c r="AV52" s="85"/>
      <c r="AW52" s="85"/>
      <c r="AX52" s="85"/>
      <c r="AY52" s="85"/>
      <c r="AZ52" s="85"/>
      <c r="BA52" s="85"/>
      <c r="BB52" s="85"/>
      <c r="BC52" s="85"/>
      <c r="BD52" s="85"/>
      <c r="BE52" s="85"/>
      <c r="BF52" s="85"/>
      <c r="BG52" s="85"/>
      <c r="BH52" s="85"/>
      <c r="BI52" s="85"/>
      <c r="BJ52" s="85"/>
      <c r="BK52" s="85"/>
      <c r="BL52" s="85"/>
      <c r="BM52" s="85"/>
      <c r="BN52" s="85"/>
      <c r="BO52" s="85"/>
      <c r="BP52" s="85"/>
      <c r="BQ52" s="85"/>
      <c r="BR52" s="85"/>
      <c r="BS52" s="85"/>
      <c r="BT52" s="85"/>
      <c r="BU52" s="85"/>
      <c r="BV52" s="85"/>
      <c r="BX52" s="97"/>
      <c r="BY52" s="97"/>
      <c r="BZ52" s="97"/>
      <c r="CA52" s="97"/>
      <c r="CB52" s="110"/>
      <c r="CC52" s="990"/>
    </row>
    <row r="53" spans="1:88" ht="16.5" thickBot="1" x14ac:dyDescent="0.3">
      <c r="A53" s="108" t="s">
        <v>74</v>
      </c>
      <c r="B53" s="97"/>
      <c r="C53" s="97"/>
      <c r="D53" s="97"/>
      <c r="E53" s="97"/>
      <c r="F53" s="97"/>
      <c r="G53" s="97"/>
      <c r="H53" s="97"/>
      <c r="I53" s="97"/>
      <c r="J53" s="97"/>
      <c r="K53" s="106">
        <f>(COUNTIFS(Datos!$AB:$AB,A53,Datos!$S:$S,"V1",Datos!$T:$T,$A$7,Datos!$B:$B,"6",Datos!$E:$E,"X52")+COUNTIFS(Datos!$AB:$AB,A53,Datos!$S:$S,"V2",Datos!$T:$T,$A$7,Datos!$B:$B,"6",Datos!$E:$E,"X52"))/$K$4</f>
        <v>0</v>
      </c>
      <c r="L53" s="106">
        <f>(COUNTIFS(Datos!$AB:$AB,A53,Datos!$S:$S,"V1",Datos!$T:$T,$A$7,Datos!$B:$B,"7",Datos!$E:$E,"X52")+COUNTIFS(Datos!$AB:$AB,A53,Datos!$S:$S,"V2",Datos!$T:$T,$A$7,Datos!$B:$B,"7",Datos!$E:$E,"X52"))/$L$4</f>
        <v>0</v>
      </c>
      <c r="M53" s="85"/>
      <c r="O53" s="97"/>
      <c r="P53" s="97"/>
      <c r="Q53" s="97"/>
      <c r="R53" s="97"/>
      <c r="S53" s="97"/>
      <c r="T53" s="97"/>
      <c r="U53" s="97"/>
      <c r="V53" s="97"/>
      <c r="W53" s="105" t="e">
        <f>(COUNTIFS(Datos!$AB:$AB,A53,Datos!$S:$S,"V1",Datos!$T:$T,$A$7,Datos!$C:$C,$W$46,Datos!$E:$E,"X52")+COUNTIFS(Datos!$AB:$AB,A53,Datos!$S:$S,"V2",Datos!$T:$T,$A$7,Datos!$C:$C,'FSI XND V1+V2'!$W$46,Datos!$E:$E,"X52"))/$W$45</f>
        <v>#DIV/0!</v>
      </c>
      <c r="X53" s="106">
        <f>(COUNTIFS(Datos!$AB:$AB,A53,Datos!$S:$S,"V1",Datos!$T:$T,$A$7,Datos!$C:$C,$X$46,Datos!$E:$E,"X52")+COUNTIFS(Datos!$AB:$AB,A53,Datos!$S:$S,"V2",Datos!$T:$T,$A$7,Datos!$C:$C,'FSI XND V1+V2'!$X$46,Datos!$E:$E,"X52"))/$X$45</f>
        <v>0</v>
      </c>
      <c r="Y53" s="106">
        <f>(COUNTIFS(Datos!$AB:$AB,A53,Datos!$S:$S,"V1",Datos!$T:$T,$A$7,Datos!$C:$C,$Y$46,Datos!$E:$E,"X52")+COUNTIFS(Datos!$AB:$AB,A53,Datos!$S:$S,"V2",Datos!$T:$T,$A$7,Datos!$C:$C,'FSI XND V1+V2'!$Y$46,Datos!$E:$E,"X52"))/$Y$45</f>
        <v>0</v>
      </c>
      <c r="Z53" s="106">
        <f>(COUNTIFS(Datos!$AB:$AB,A53,Datos!$S:$S,"V1",Datos!$T:$T,$A$7,Datos!$C:$C,$Z$46,Datos!$E:$E,"X52")+COUNTIFS(Datos!$AB:$AB,A53,Datos!$S:$S,"V2",Datos!$T:$T,$A$7,Datos!$C:$C,'FSI XND V1+V2'!$Z$46,Datos!$E:$E,"X52"))/$Z$45</f>
        <v>0</v>
      </c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  <c r="AT53" s="85"/>
      <c r="AU53" s="85"/>
      <c r="AV53" s="85"/>
      <c r="AW53" s="85"/>
      <c r="AX53" s="85"/>
      <c r="AY53" s="85"/>
      <c r="AZ53" s="85"/>
      <c r="BA53" s="85"/>
      <c r="BB53" s="85"/>
      <c r="BC53" s="85"/>
      <c r="BD53" s="85"/>
      <c r="BE53" s="85"/>
      <c r="BF53" s="85"/>
      <c r="BG53" s="85"/>
      <c r="BH53" s="85"/>
      <c r="BI53" s="85"/>
      <c r="BJ53" s="85"/>
      <c r="BK53" s="85"/>
      <c r="BL53" s="85"/>
      <c r="BM53" s="85"/>
      <c r="BN53" s="85"/>
      <c r="BO53" s="85"/>
      <c r="BP53" s="85"/>
      <c r="BQ53" s="85"/>
      <c r="BR53" s="85"/>
      <c r="BS53" s="85"/>
      <c r="BT53" s="85"/>
      <c r="BU53" s="85"/>
      <c r="BV53" s="85"/>
      <c r="BX53" s="97"/>
      <c r="BY53" s="97"/>
      <c r="BZ53" s="97"/>
      <c r="CA53" s="97"/>
      <c r="CB53" s="110"/>
      <c r="CC53" s="990"/>
    </row>
    <row r="54" spans="1:88" ht="16.5" thickBot="1" x14ac:dyDescent="0.3">
      <c r="A54" s="111" t="s">
        <v>76</v>
      </c>
      <c r="B54" s="112"/>
      <c r="C54" s="112"/>
      <c r="D54" s="112"/>
      <c r="E54" s="112"/>
      <c r="F54" s="112"/>
      <c r="G54" s="112"/>
      <c r="H54" s="112"/>
      <c r="I54" s="112"/>
      <c r="J54" s="112"/>
      <c r="K54" s="106">
        <f>(COUNTIFS(Datos!$AB:$AB,A54,Datos!$S:$S,"V1",Datos!$T:$T,$A$7,Datos!$B:$B,"6",Datos!$E:$E,"X52")+COUNTIFS(Datos!$AB:$AB,A54,Datos!$S:$S,"V2",Datos!$T:$T,$A$7,Datos!$B:$B,"6",Datos!$E:$E,"X52"))/$K$4</f>
        <v>0</v>
      </c>
      <c r="L54" s="106">
        <f>(COUNTIFS(Datos!$AB:$AB,A54,Datos!$S:$S,"V1",Datos!$T:$T,$A$7,Datos!$B:$B,"7",Datos!$E:$E,"X52")+COUNTIFS(Datos!$AB:$AB,A54,Datos!$S:$S,"V2",Datos!$T:$T,$A$7,Datos!$B:$B,"7",Datos!$E:$E,"X52"))/$L$4</f>
        <v>0</v>
      </c>
      <c r="M54" s="85"/>
      <c r="O54" s="112"/>
      <c r="P54" s="112"/>
      <c r="Q54" s="112"/>
      <c r="R54" s="112"/>
      <c r="S54" s="112"/>
      <c r="T54" s="112"/>
      <c r="U54" s="112"/>
      <c r="V54" s="112"/>
      <c r="W54" s="105" t="e">
        <f>(COUNTIFS(Datos!$AB:$AB,A54,Datos!$S:$S,"V1",Datos!$T:$T,$A$7,Datos!$C:$C,$W$46,Datos!$E:$E,"X52")+COUNTIFS(Datos!$AB:$AB,A54,Datos!$S:$S,"V2",Datos!$T:$T,$A$7,Datos!$C:$C,'FSI XND V1+V2'!$W$46,Datos!$E:$E,"X52"))/$W$45</f>
        <v>#DIV/0!</v>
      </c>
      <c r="X54" s="106">
        <f>(COUNTIFS(Datos!$AB:$AB,A54,Datos!$S:$S,"V1",Datos!$T:$T,$A$7,Datos!$C:$C,$X$46,Datos!$E:$E,"X52")+COUNTIFS(Datos!$AB:$AB,A54,Datos!$S:$S,"V2",Datos!$T:$T,$A$7,Datos!$C:$C,'FSI XND V1+V2'!$X$46,Datos!$E:$E,"X52"))/$X$45</f>
        <v>0</v>
      </c>
      <c r="Y54" s="106">
        <f>(COUNTIFS(Datos!$AB:$AB,A54,Datos!$S:$S,"V1",Datos!$T:$T,$A$7,Datos!$C:$C,$Y$46,Datos!$E:$E,"X52")+COUNTIFS(Datos!$AB:$AB,A54,Datos!$S:$S,"V2",Datos!$T:$T,$A$7,Datos!$C:$C,'FSI XND V1+V2'!$Y$46,Datos!$E:$E,"X52"))/$Y$45</f>
        <v>0</v>
      </c>
      <c r="Z54" s="106">
        <f>(COUNTIFS(Datos!$AB:$AB,A54,Datos!$S:$S,"V1",Datos!$T:$T,$A$7,Datos!$C:$C,$Z$46,Datos!$E:$E,"X52")+COUNTIFS(Datos!$AB:$AB,A54,Datos!$S:$S,"V2",Datos!$T:$T,$A$7,Datos!$C:$C,'FSI XND V1+V2'!$Z$46,Datos!$E:$E,"X52"))/$Z$45</f>
        <v>0</v>
      </c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  <c r="AT54" s="85"/>
      <c r="AU54" s="85"/>
      <c r="AV54" s="85"/>
      <c r="AW54" s="85"/>
      <c r="AX54" s="85"/>
      <c r="AY54" s="85"/>
      <c r="AZ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  <c r="BU54" s="85"/>
      <c r="BV54" s="85"/>
      <c r="BW54" s="112"/>
      <c r="BX54" s="112"/>
      <c r="BY54" s="112"/>
      <c r="BZ54" s="112"/>
      <c r="CA54" s="112"/>
      <c r="CB54" s="113"/>
      <c r="CC54" s="990"/>
    </row>
    <row r="55" spans="1:88" ht="16.5" thickBot="1" x14ac:dyDescent="0.3">
      <c r="A55" s="104" t="s">
        <v>79</v>
      </c>
      <c r="B55" s="114"/>
      <c r="C55" s="114"/>
      <c r="D55" s="114"/>
      <c r="E55" s="114"/>
      <c r="F55" s="114"/>
      <c r="G55" s="114"/>
      <c r="H55" s="114"/>
      <c r="I55" s="114"/>
      <c r="J55" s="114"/>
      <c r="K55" s="106">
        <f>(COUNTIFS(Datos!$AB:$AB,A55,Datos!$S:$S,"V1",Datos!$T:$T,$A$9,Datos!$B:$B,"6",Datos!$E:$E,"X52")+COUNTIFS(Datos!$AB:$AB,A55,Datos!$S:$S,"V2",Datos!$T:$T,$A$9,Datos!$B:$B,"6",Datos!$E:$E,"X52"))/$K$4</f>
        <v>0</v>
      </c>
      <c r="L55" s="106">
        <f>(COUNTIFS(Datos!$AB:$AB,A55,Datos!$S:$S,"V1",Datos!$T:$T,$A$9,Datos!$B:$B,"7",Datos!$E:$E,"X52")+COUNTIFS(Datos!$AB:$AB,A55,Datos!$S:$S,"V2",Datos!$T:$T,$A$9,Datos!$B:$B,"7",Datos!$E:$E,"X52"))/$L$4</f>
        <v>0</v>
      </c>
      <c r="M55" s="85"/>
      <c r="O55" s="114"/>
      <c r="P55" s="114"/>
      <c r="Q55" s="114"/>
      <c r="R55" s="114"/>
      <c r="S55" s="114"/>
      <c r="T55" s="114"/>
      <c r="U55" s="114"/>
      <c r="V55" s="114"/>
      <c r="W55" s="114" t="e">
        <f>(COUNTIFS(Datos!$AB:$AB,A55,Datos!$S:$S,"V1",Datos!$T:$T,$A$9,Datos!$C:$C,$W$46,Datos!$E:$E,"X52")+COUNTIFS(Datos!$AB:$AB,A55,Datos!$S:$S,"V2",Datos!$T:$T,$A$9,Datos!$C:$C,'FSI XND V1+V2'!$W$46,Datos!$E:$E,"X52"))/$W$45</f>
        <v>#DIV/0!</v>
      </c>
      <c r="X55" s="116">
        <f>(COUNTIFS(Datos!$AB:$AB,A55,Datos!$S:$S,"V1",Datos!$T:$T,$A$9,Datos!$C:$C,$X$46,Datos!$E:$E,"X52")+COUNTIFS(Datos!$AB:$AB,A55,Datos!$S:$S,"V2",Datos!$T:$T,$A$9,Datos!$C:$C,'FSI XND V1+V2'!$X$46,Datos!$E:$E,"X52"))/$X$45</f>
        <v>0</v>
      </c>
      <c r="Y55" s="116">
        <f>(COUNTIFS(Datos!$AB:$AB,A55,Datos!$S:$S,"V1",Datos!$T:$T,$A$9,Datos!$C:$C,$Y$46,Datos!$E:$E,"X52")+COUNTIFS(Datos!$AB:$AB,A55,Datos!$S:$S,"V2",Datos!$T:$T,$A$9,Datos!$C:$C,'FSI XND V1+V2'!$Y$46,Datos!$E:$E,"X52"))/$Y$45</f>
        <v>0</v>
      </c>
      <c r="Z55" s="116">
        <f>(COUNTIFS(Datos!$AB:$AB,A55,Datos!$S:$S,"V1",Datos!$T:$T,$A$9,Datos!$C:$C,$Z$46,Datos!$E:$E,"X52")+COUNTIFS(Datos!$AB:$AB,A55,Datos!$S:$S,"V2",Datos!$T:$T,$A$9,Datos!$C:$C,'FSI XND V1+V2'!$Z$46,Datos!$E:$E,"X52"))/$Z$45</f>
        <v>0</v>
      </c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  <c r="BS55" s="116"/>
      <c r="BT55" s="116"/>
      <c r="BU55" s="116"/>
      <c r="BV55" s="116"/>
      <c r="BW55" s="114"/>
      <c r="BX55" s="114"/>
      <c r="BY55" s="114"/>
      <c r="BZ55" s="114"/>
      <c r="CA55" s="114"/>
      <c r="CB55" s="115"/>
      <c r="CC55" s="990" t="s">
        <v>25</v>
      </c>
    </row>
    <row r="56" spans="1:88" ht="16.5" thickBot="1" x14ac:dyDescent="0.3">
      <c r="A56" s="108" t="s">
        <v>75</v>
      </c>
      <c r="B56" s="97"/>
      <c r="C56" s="97"/>
      <c r="D56" s="97"/>
      <c r="E56" s="97"/>
      <c r="F56" s="97"/>
      <c r="G56" s="97"/>
      <c r="H56" s="97"/>
      <c r="I56" s="97"/>
      <c r="J56" s="97"/>
      <c r="K56" s="106">
        <f>(COUNTIFS(Datos!$AB:$AB,A56,Datos!$S:$S,"V1",Datos!$T:$T,$A$9,Datos!$B:$B,"6",Datos!$E:$E,"X52")+COUNTIFS(Datos!$AB:$AB,A56,Datos!$S:$S,"V2",Datos!$T:$T,$A$9,Datos!$B:$B,"6",Datos!$E:$E,"X52"))/$K$4</f>
        <v>0</v>
      </c>
      <c r="L56" s="106">
        <f>(COUNTIFS(Datos!$AB:$AB,A56,Datos!$S:$S,"V1",Datos!$T:$T,$A$9,Datos!$B:$B,"7",Datos!$E:$E,"X52")+COUNTIFS(Datos!$AB:$AB,A56,Datos!$S:$S,"V2",Datos!$T:$T,$A$9,Datos!$B:$B,"7",Datos!$E:$E,"X52"))/$L$4</f>
        <v>0</v>
      </c>
      <c r="M56" s="85"/>
      <c r="O56" s="97"/>
      <c r="P56" s="97"/>
      <c r="Q56" s="97"/>
      <c r="R56" s="97"/>
      <c r="S56" s="97"/>
      <c r="T56" s="97"/>
      <c r="U56" s="97"/>
      <c r="V56" s="97"/>
      <c r="W56" s="114" t="e">
        <f>(COUNTIFS(Datos!$AB:$AB,A56,Datos!$S:$S,"V1",Datos!$T:$T,$A$9,Datos!$C:$C,$W$46,Datos!$E:$E,"X52")+COUNTIFS(Datos!$AB:$AB,A56,Datos!$S:$S,"V2",Datos!$T:$T,$A$9,Datos!$C:$C,'FSI XND V1+V2'!$W$46,Datos!$E:$E,"X52"))/$W$45</f>
        <v>#DIV/0!</v>
      </c>
      <c r="X56" s="116">
        <f>(COUNTIFS(Datos!$AB:$AB,A56,Datos!$S:$S,"V1",Datos!$T:$T,$A$9,Datos!$C:$C,$X$46,Datos!$E:$E,"X52")+COUNTIFS(Datos!$AB:$AB,A56,Datos!$S:$S,"V2",Datos!$T:$T,$A$9,Datos!$C:$C,'FSI XND V1+V2'!$X$46,Datos!$E:$E,"X52"))/$X$45</f>
        <v>0</v>
      </c>
      <c r="Y56" s="116">
        <f>(COUNTIFS(Datos!$AB:$AB,A56,Datos!$S:$S,"V1",Datos!$T:$T,$A$9,Datos!$C:$C,$Y$46,Datos!$E:$E,"X52")+COUNTIFS(Datos!$AB:$AB,A56,Datos!$S:$S,"V2",Datos!$T:$T,$A$9,Datos!$C:$C,'FSI XND V1+V2'!$Y$46,Datos!$E:$E,"X52"))/$Y$45</f>
        <v>0</v>
      </c>
      <c r="Z56" s="116">
        <f>(COUNTIFS(Datos!$AB:$AB,A56,Datos!$S:$S,"V1",Datos!$T:$T,$A$9,Datos!$C:$C,$Z$46,Datos!$E:$E,"X52")+COUNTIFS(Datos!$AB:$AB,A56,Datos!$S:$S,"V2",Datos!$T:$T,$A$9,Datos!$C:$C,'FSI XND V1+V2'!$Z$46,Datos!$E:$E,"X52"))/$Z$45</f>
        <v>0</v>
      </c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  <c r="BA56" s="120"/>
      <c r="BB56" s="120"/>
      <c r="BC56" s="120"/>
      <c r="BD56" s="120"/>
      <c r="BE56" s="120"/>
      <c r="BF56" s="120"/>
      <c r="BG56" s="120"/>
      <c r="BH56" s="120"/>
      <c r="BI56" s="120"/>
      <c r="BJ56" s="120"/>
      <c r="BK56" s="120"/>
      <c r="BL56" s="120"/>
      <c r="BM56" s="120"/>
      <c r="BN56" s="120"/>
      <c r="BO56" s="120"/>
      <c r="BP56" s="120"/>
      <c r="BQ56" s="120"/>
      <c r="BR56" s="120"/>
      <c r="BS56" s="120"/>
      <c r="BT56" s="120"/>
      <c r="BU56" s="120"/>
      <c r="BV56" s="120"/>
      <c r="BX56" s="97"/>
      <c r="BY56" s="97"/>
      <c r="BZ56" s="97"/>
      <c r="CA56" s="97"/>
      <c r="CB56" s="110"/>
      <c r="CC56" s="990"/>
    </row>
    <row r="57" spans="1:88" ht="16.5" thickBot="1" x14ac:dyDescent="0.3">
      <c r="A57" s="108" t="s">
        <v>29</v>
      </c>
      <c r="B57" s="97"/>
      <c r="C57" s="97"/>
      <c r="D57" s="97"/>
      <c r="E57" s="97"/>
      <c r="F57" s="97"/>
      <c r="G57" s="97"/>
      <c r="H57" s="97"/>
      <c r="I57" s="97"/>
      <c r="J57" s="97"/>
      <c r="K57" s="106">
        <f>(COUNTIFS(Datos!$AB:$AB,A57,Datos!$S:$S,"V1",Datos!$T:$T,$A$9,Datos!$B:$B,"6",Datos!$E:$E,"X52")+COUNTIFS(Datos!$AB:$AB,A57,Datos!$S:$S,"V2",Datos!$T:$T,$A$9,Datos!$B:$B,"6",Datos!$E:$E,"X52"))/$K$4</f>
        <v>0</v>
      </c>
      <c r="L57" s="106">
        <f>(COUNTIFS(Datos!$AB:$AB,A57,Datos!$S:$S,"V1",Datos!$T:$T,$A$9,Datos!$B:$B,"7",Datos!$E:$E,"X52")+COUNTIFS(Datos!$AB:$AB,A57,Datos!$S:$S,"V2",Datos!$T:$T,$A$9,Datos!$B:$B,"7",Datos!$E:$E,"X52"))/$L$4</f>
        <v>0</v>
      </c>
      <c r="M57" s="85"/>
      <c r="O57" s="97"/>
      <c r="P57" s="97"/>
      <c r="Q57" s="97"/>
      <c r="R57" s="97"/>
      <c r="S57" s="97"/>
      <c r="T57" s="97"/>
      <c r="U57" s="97"/>
      <c r="V57" s="97"/>
      <c r="W57" s="114" t="e">
        <f>(COUNTIFS(Datos!$AB:$AB,A57,Datos!$S:$S,"V1",Datos!$T:$T,$A$9,Datos!$C:$C,$W$46,Datos!$E:$E,"X52")+COUNTIFS(Datos!$AB:$AB,A57,Datos!$S:$S,"V2",Datos!$T:$T,$A$9,Datos!$C:$C,'FSI XND V1+V2'!$W$46,Datos!$E:$E,"X52"))/$W$45</f>
        <v>#DIV/0!</v>
      </c>
      <c r="X57" s="116">
        <f>(COUNTIFS(Datos!$AB:$AB,A57,Datos!$S:$S,"V1",Datos!$T:$T,$A$9,Datos!$C:$C,$X$46,Datos!$E:$E,"X52")+COUNTIFS(Datos!$AB:$AB,A57,Datos!$S:$S,"V2",Datos!$T:$T,$A$9,Datos!$C:$C,'FSI XND V1+V2'!$X$46,Datos!$E:$E,"X52"))/$X$45</f>
        <v>0</v>
      </c>
      <c r="Y57" s="116">
        <f>(COUNTIFS(Datos!$AB:$AB,A57,Datos!$S:$S,"V1",Datos!$T:$T,$A$9,Datos!$C:$C,$Y$46,Datos!$E:$E,"X52")+COUNTIFS(Datos!$AB:$AB,A57,Datos!$S:$S,"V2",Datos!$T:$T,$A$9,Datos!$C:$C,'FSI XND V1+V2'!$Y$46,Datos!$E:$E,"X52"))/$Y$45</f>
        <v>0</v>
      </c>
      <c r="Z57" s="116">
        <f>(COUNTIFS(Datos!$AB:$AB,A57,Datos!$S:$S,"V1",Datos!$T:$T,$A$9,Datos!$C:$C,$Z$46,Datos!$E:$E,"X52")+COUNTIFS(Datos!$AB:$AB,A57,Datos!$S:$S,"V2",Datos!$T:$T,$A$9,Datos!$C:$C,'FSI XND V1+V2'!$Z$46,Datos!$E:$E,"X52"))/$Z$45</f>
        <v>0</v>
      </c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  <c r="BC57" s="120"/>
      <c r="BD57" s="120"/>
      <c r="BE57" s="120"/>
      <c r="BF57" s="120"/>
      <c r="BG57" s="120"/>
      <c r="BH57" s="120"/>
      <c r="BI57" s="120"/>
      <c r="BJ57" s="120"/>
      <c r="BK57" s="120"/>
      <c r="BL57" s="120"/>
      <c r="BM57" s="120"/>
      <c r="BN57" s="120"/>
      <c r="BO57" s="120"/>
      <c r="BP57" s="120"/>
      <c r="BQ57" s="120"/>
      <c r="BR57" s="120"/>
      <c r="BS57" s="120"/>
      <c r="BT57" s="120"/>
      <c r="BU57" s="120"/>
      <c r="BV57" s="120"/>
      <c r="BX57" s="97"/>
      <c r="BY57" s="97"/>
      <c r="BZ57" s="97"/>
      <c r="CA57" s="97"/>
      <c r="CB57" s="110"/>
      <c r="CC57" s="990"/>
    </row>
    <row r="58" spans="1:88" ht="16.5" thickBot="1" x14ac:dyDescent="0.3">
      <c r="A58" s="108" t="s">
        <v>78</v>
      </c>
      <c r="B58" s="97"/>
      <c r="C58" s="97"/>
      <c r="D58" s="97"/>
      <c r="E58" s="97"/>
      <c r="F58" s="97"/>
      <c r="G58" s="97"/>
      <c r="H58" s="97"/>
      <c r="I58" s="97"/>
      <c r="J58" s="97"/>
      <c r="K58" s="106">
        <f>(COUNTIFS(Datos!$AB:$AB,A58,Datos!$S:$S,"V1",Datos!$T:$T,$A$9,Datos!$B:$B,"6",Datos!$E:$E,"X52")+COUNTIFS(Datos!$AB:$AB,A58,Datos!$S:$S,"V2",Datos!$T:$T,$A$9,Datos!$B:$B,"6",Datos!$E:$E,"X52"))/$K$4</f>
        <v>0</v>
      </c>
      <c r="L58" s="106">
        <f>(COUNTIFS(Datos!$AB:$AB,A58,Datos!$S:$S,"V1",Datos!$T:$T,$A$9,Datos!$B:$B,"7",Datos!$E:$E,"X52")+COUNTIFS(Datos!$AB:$AB,A58,Datos!$S:$S,"V2",Datos!$T:$T,$A$9,Datos!$B:$B,"7",Datos!$E:$E,"X52"))/$L$4</f>
        <v>0</v>
      </c>
      <c r="M58" s="85"/>
      <c r="O58" s="97"/>
      <c r="P58" s="97"/>
      <c r="Q58" s="97"/>
      <c r="R58" s="97"/>
      <c r="S58" s="97"/>
      <c r="T58" s="97"/>
      <c r="U58" s="97"/>
      <c r="V58" s="97"/>
      <c r="W58" s="114" t="e">
        <f>(COUNTIFS(Datos!$AB:$AB,A58,Datos!$S:$S,"V1",Datos!$T:$T,$A$9,Datos!$C:$C,$W$46,Datos!$E:$E,"X52")+COUNTIFS(Datos!$AB:$AB,A58,Datos!$S:$S,"V2",Datos!$T:$T,$A$9,Datos!$C:$C,'FSI XND V1+V2'!$W$46,Datos!$E:$E,"X52"))/$W$45</f>
        <v>#DIV/0!</v>
      </c>
      <c r="X58" s="116">
        <f>(COUNTIFS(Datos!$AB:$AB,A58,Datos!$S:$S,"V1",Datos!$T:$T,$A$9,Datos!$C:$C,$X$46,Datos!$E:$E,"X52")+COUNTIFS(Datos!$AB:$AB,A58,Datos!$S:$S,"V2",Datos!$T:$T,$A$9,Datos!$C:$C,'FSI XND V1+V2'!$X$46,Datos!$E:$E,"X52"))/$X$45</f>
        <v>0</v>
      </c>
      <c r="Y58" s="116">
        <f>(COUNTIFS(Datos!$AB:$AB,A58,Datos!$S:$S,"V1",Datos!$T:$T,$A$9,Datos!$C:$C,$Y$46,Datos!$E:$E,"X52")+COUNTIFS(Datos!$AB:$AB,A58,Datos!$S:$S,"V2",Datos!$T:$T,$A$9,Datos!$C:$C,'FSI XND V1+V2'!$Y$46,Datos!$E:$E,"X52"))/$Y$45</f>
        <v>0</v>
      </c>
      <c r="Z58" s="116">
        <f>(COUNTIFS(Datos!$AB:$AB,A58,Datos!$S:$S,"V1",Datos!$T:$T,$A$9,Datos!$C:$C,$Z$46,Datos!$E:$E,"X52")+COUNTIFS(Datos!$AB:$AB,A58,Datos!$S:$S,"V2",Datos!$T:$T,$A$9,Datos!$C:$C,'FSI XND V1+V2'!$Z$46,Datos!$E:$E,"X52"))/$Z$45</f>
        <v>0</v>
      </c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  <c r="BA58" s="120"/>
      <c r="BB58" s="120"/>
      <c r="BC58" s="120"/>
      <c r="BD58" s="120"/>
      <c r="BE58" s="120"/>
      <c r="BF58" s="120"/>
      <c r="BG58" s="120"/>
      <c r="BH58" s="120"/>
      <c r="BI58" s="120"/>
      <c r="BJ58" s="120"/>
      <c r="BK58" s="120"/>
      <c r="BL58" s="120"/>
      <c r="BM58" s="120"/>
      <c r="BN58" s="120"/>
      <c r="BO58" s="120"/>
      <c r="BP58" s="120"/>
      <c r="BQ58" s="120"/>
      <c r="BR58" s="120"/>
      <c r="BS58" s="120"/>
      <c r="BT58" s="120"/>
      <c r="BU58" s="120"/>
      <c r="BV58" s="120"/>
      <c r="BX58" s="97"/>
      <c r="BY58" s="97"/>
      <c r="BZ58" s="97"/>
      <c r="CA58" s="97"/>
      <c r="CB58" s="110"/>
      <c r="CC58" s="990"/>
    </row>
    <row r="59" spans="1:88" ht="16.5" thickBot="1" x14ac:dyDescent="0.3">
      <c r="A59" s="108" t="s">
        <v>77</v>
      </c>
      <c r="B59" s="97"/>
      <c r="C59" s="97"/>
      <c r="D59" s="97"/>
      <c r="E59" s="97"/>
      <c r="F59" s="97"/>
      <c r="G59" s="97"/>
      <c r="H59" s="97"/>
      <c r="I59" s="97"/>
      <c r="J59" s="97"/>
      <c r="K59" s="106">
        <f>(COUNTIFS(Datos!$AB:$AB,A59,Datos!$S:$S,"V1",Datos!$T:$T,$A$9,Datos!$B:$B,"6",Datos!$E:$E,"X52")+COUNTIFS(Datos!$AB:$AB,A59,Datos!$S:$S,"V2",Datos!$T:$T,$A$9,Datos!$B:$B,"6",Datos!$E:$E,"X52"))/$K$4</f>
        <v>0</v>
      </c>
      <c r="L59" s="106">
        <f>(COUNTIFS(Datos!$AB:$AB,A59,Datos!$S:$S,"V1",Datos!$T:$T,$A$9,Datos!$B:$B,"7",Datos!$E:$E,"X52")+COUNTIFS(Datos!$AB:$AB,A59,Datos!$S:$S,"V2",Datos!$T:$T,$A$9,Datos!$B:$B,"7",Datos!$E:$E,"X52"))/$L$4</f>
        <v>0</v>
      </c>
      <c r="M59" s="85"/>
      <c r="O59" s="97"/>
      <c r="P59" s="97"/>
      <c r="Q59" s="97"/>
      <c r="R59" s="97"/>
      <c r="S59" s="97"/>
      <c r="T59" s="97"/>
      <c r="U59" s="97"/>
      <c r="V59" s="97"/>
      <c r="W59" s="114" t="e">
        <f>(COUNTIFS(Datos!$AB:$AB,A59,Datos!$S:$S,"V1",Datos!$T:$T,$A$9,Datos!$C:$C,$W$46,Datos!$E:$E,"X52")+COUNTIFS(Datos!$AB:$AB,A59,Datos!$S:$S,"V2",Datos!$T:$T,$A$9,Datos!$C:$C,'FSI XND V1+V2'!$W$46,Datos!$E:$E,"X52"))/$W$45</f>
        <v>#DIV/0!</v>
      </c>
      <c r="X59" s="116">
        <f>(COUNTIFS(Datos!$AB:$AB,A59,Datos!$S:$S,"V1",Datos!$T:$T,$A$9,Datos!$C:$C,$X$46,Datos!$E:$E,"X52")+COUNTIFS(Datos!$AB:$AB,A59,Datos!$S:$S,"V2",Datos!$T:$T,$A$9,Datos!$C:$C,'FSI XND V1+V2'!$X$46,Datos!$E:$E,"X52"))/$X$45</f>
        <v>0</v>
      </c>
      <c r="Y59" s="116">
        <f>(COUNTIFS(Datos!$AB:$AB,A59,Datos!$S:$S,"V1",Datos!$T:$T,$A$9,Datos!$C:$C,$Y$46,Datos!$E:$E,"X52")+COUNTIFS(Datos!$AB:$AB,A59,Datos!$S:$S,"V2",Datos!$T:$T,$A$9,Datos!$C:$C,'FSI XND V1+V2'!$Y$46,Datos!$E:$E,"X52"))/$Y$45</f>
        <v>0</v>
      </c>
      <c r="Z59" s="116">
        <f>(COUNTIFS(Datos!$AB:$AB,A59,Datos!$S:$S,"V1",Datos!$T:$T,$A$9,Datos!$C:$C,$Z$46,Datos!$E:$E,"X52")+COUNTIFS(Datos!$AB:$AB,A59,Datos!$S:$S,"V2",Datos!$T:$T,$A$9,Datos!$C:$C,'FSI XND V1+V2'!$Z$46,Datos!$E:$E,"X52"))/$Z$45</f>
        <v>0</v>
      </c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  <c r="BA59" s="120"/>
      <c r="BB59" s="120"/>
      <c r="BC59" s="120"/>
      <c r="BD59" s="120"/>
      <c r="BE59" s="120"/>
      <c r="BF59" s="120"/>
      <c r="BG59" s="120"/>
      <c r="BH59" s="120"/>
      <c r="BI59" s="120"/>
      <c r="BJ59" s="120"/>
      <c r="BK59" s="120"/>
      <c r="BL59" s="120"/>
      <c r="BM59" s="120"/>
      <c r="BN59" s="120"/>
      <c r="BO59" s="120"/>
      <c r="BP59" s="120"/>
      <c r="BQ59" s="120"/>
      <c r="BR59" s="120"/>
      <c r="BS59" s="120"/>
      <c r="BT59" s="120"/>
      <c r="BU59" s="120"/>
      <c r="BV59" s="120"/>
      <c r="BX59" s="97"/>
      <c r="BY59" s="97"/>
      <c r="BZ59" s="97"/>
      <c r="CA59" s="97"/>
      <c r="CB59" s="110"/>
      <c r="CC59" s="990"/>
    </row>
    <row r="60" spans="1:88" ht="16.5" thickBot="1" x14ac:dyDescent="0.3">
      <c r="A60" s="108" t="s">
        <v>21</v>
      </c>
      <c r="B60" s="97"/>
      <c r="C60" s="97"/>
      <c r="D60" s="97"/>
      <c r="E60" s="97"/>
      <c r="F60" s="97"/>
      <c r="G60" s="97"/>
      <c r="H60" s="97"/>
      <c r="I60" s="97"/>
      <c r="J60" s="97"/>
      <c r="K60" s="106">
        <f>(COUNTIFS(Datos!$AB:$AB,A60,Datos!$S:$S,"V1",Datos!$T:$T,$A$9,Datos!$B:$B,"6",Datos!$E:$E,"X52")+COUNTIFS(Datos!$AB:$AB,A60,Datos!$S:$S,"V2",Datos!$T:$T,$A$9,Datos!$B:$B,"6",Datos!$E:$E,"X52"))/$K$4</f>
        <v>0</v>
      </c>
      <c r="L60" s="106">
        <f>(COUNTIFS(Datos!$AB:$AB,A60,Datos!$S:$S,"V1",Datos!$T:$T,$A$9,Datos!$B:$B,"7",Datos!$E:$E,"X52")+COUNTIFS(Datos!$AB:$AB,A60,Datos!$S:$S,"V2",Datos!$T:$T,$A$9,Datos!$B:$B,"7",Datos!$E:$E,"X52"))/$L$4</f>
        <v>0</v>
      </c>
      <c r="M60" s="85"/>
      <c r="O60" s="97"/>
      <c r="P60" s="97"/>
      <c r="Q60" s="97"/>
      <c r="R60" s="97"/>
      <c r="S60" s="97"/>
      <c r="T60" s="97"/>
      <c r="U60" s="97"/>
      <c r="V60" s="97"/>
      <c r="W60" s="114" t="e">
        <f>(COUNTIFS(Datos!$AB:$AB,A60,Datos!$S:$S,"V1",Datos!$T:$T,$A$9,Datos!$C:$C,$W$46,Datos!$E:$E,"X52")+COUNTIFS(Datos!$AB:$AB,A60,Datos!$S:$S,"V2",Datos!$T:$T,$A$9,Datos!$C:$C,'FSI XND V1+V2'!$W$46,Datos!$E:$E,"X52"))/$W$45</f>
        <v>#DIV/0!</v>
      </c>
      <c r="X60" s="116">
        <f>(COUNTIFS(Datos!$AB:$AB,A60,Datos!$S:$S,"V1",Datos!$T:$T,$A$9,Datos!$C:$C,$X$46,Datos!$E:$E,"X52")+COUNTIFS(Datos!$AB:$AB,A60,Datos!$S:$S,"V2",Datos!$T:$T,$A$9,Datos!$C:$C,'FSI XND V1+V2'!$X$46,Datos!$E:$E,"X52"))/$X$45</f>
        <v>0</v>
      </c>
      <c r="Y60" s="116">
        <f>(COUNTIFS(Datos!$AB:$AB,A60,Datos!$S:$S,"V1",Datos!$T:$T,$A$9,Datos!$C:$C,$Y$46,Datos!$E:$E,"X52")+COUNTIFS(Datos!$AB:$AB,A60,Datos!$S:$S,"V2",Datos!$T:$T,$A$9,Datos!$C:$C,'FSI XND V1+V2'!$Y$46,Datos!$E:$E,"X52"))/$Y$45</f>
        <v>0</v>
      </c>
      <c r="Z60" s="116">
        <f>(COUNTIFS(Datos!$AB:$AB,A60,Datos!$S:$S,"V1",Datos!$T:$T,$A$9,Datos!$C:$C,$Z$46,Datos!$E:$E,"X52")+COUNTIFS(Datos!$AB:$AB,A60,Datos!$S:$S,"V2",Datos!$T:$T,$A$9,Datos!$C:$C,'FSI XND V1+V2'!$Z$46,Datos!$E:$E,"X52"))/$Z$45</f>
        <v>0</v>
      </c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  <c r="BA60" s="120"/>
      <c r="BB60" s="120"/>
      <c r="BC60" s="120"/>
      <c r="BD60" s="120"/>
      <c r="BE60" s="120"/>
      <c r="BF60" s="120"/>
      <c r="BG60" s="120"/>
      <c r="BH60" s="120"/>
      <c r="BI60" s="120"/>
      <c r="BJ60" s="120"/>
      <c r="BK60" s="120"/>
      <c r="BL60" s="120"/>
      <c r="BM60" s="120"/>
      <c r="BN60" s="120"/>
      <c r="BO60" s="120"/>
      <c r="BP60" s="120"/>
      <c r="BQ60" s="120"/>
      <c r="BR60" s="120"/>
      <c r="BS60" s="120"/>
      <c r="BT60" s="120"/>
      <c r="BU60" s="120"/>
      <c r="BV60" s="120"/>
      <c r="BX60" s="97"/>
      <c r="BY60" s="97"/>
      <c r="BZ60" s="97"/>
      <c r="CA60" s="97"/>
      <c r="CB60" s="110"/>
      <c r="CC60" s="990"/>
    </row>
    <row r="61" spans="1:88" ht="16.5" thickBot="1" x14ac:dyDescent="0.3">
      <c r="A61" s="108" t="s">
        <v>74</v>
      </c>
      <c r="B61" s="97"/>
      <c r="C61" s="97"/>
      <c r="D61" s="97"/>
      <c r="E61" s="97"/>
      <c r="F61" s="97"/>
      <c r="G61" s="97"/>
      <c r="H61" s="97"/>
      <c r="I61" s="97"/>
      <c r="J61" s="97"/>
      <c r="K61" s="106">
        <f>(COUNTIFS(Datos!$AB:$AB,A61,Datos!$S:$S,"V1",Datos!$T:$T,$A$9,Datos!$B:$B,"6",Datos!$E:$E,"X52")+COUNTIFS(Datos!$AB:$AB,A61,Datos!$S:$S,"V2",Datos!$T:$T,$A$9,Datos!$B:$B,"6",Datos!$E:$E,"X52"))/$K$4</f>
        <v>0</v>
      </c>
      <c r="L61" s="106">
        <f>(COUNTIFS(Datos!$AB:$AB,A61,Datos!$S:$S,"V1",Datos!$T:$T,$A$9,Datos!$B:$B,"7",Datos!$E:$E,"X52")+COUNTIFS(Datos!$AB:$AB,A61,Datos!$S:$S,"V2",Datos!$T:$T,$A$9,Datos!$B:$B,"7",Datos!$E:$E,"X52"))/$L$4</f>
        <v>0</v>
      </c>
      <c r="M61" s="85"/>
      <c r="O61" s="97"/>
      <c r="P61" s="97"/>
      <c r="Q61" s="97"/>
      <c r="R61" s="97"/>
      <c r="S61" s="97"/>
      <c r="T61" s="97"/>
      <c r="U61" s="97"/>
      <c r="V61" s="97"/>
      <c r="W61" s="114" t="e">
        <f>(COUNTIFS(Datos!$AB:$AB,A61,Datos!$S:$S,"V1",Datos!$T:$T,$A$9,Datos!$C:$C,$W$46,Datos!$E:$E,"X52")+COUNTIFS(Datos!$AB:$AB,A61,Datos!$S:$S,"V2",Datos!$T:$T,$A$9,Datos!$C:$C,'FSI XND V1+V2'!$W$46,Datos!$E:$E,"X52"))/$W$45</f>
        <v>#DIV/0!</v>
      </c>
      <c r="X61" s="116">
        <f>(COUNTIFS(Datos!$AB:$AB,A61,Datos!$S:$S,"V1",Datos!$T:$T,$A$9,Datos!$C:$C,$X$46,Datos!$E:$E,"X52")+COUNTIFS(Datos!$AB:$AB,A61,Datos!$S:$S,"V2",Datos!$T:$T,$A$9,Datos!$C:$C,'FSI XND V1+V2'!$X$46,Datos!$E:$E,"X52"))/$X$45</f>
        <v>0</v>
      </c>
      <c r="Y61" s="116">
        <f>(COUNTIFS(Datos!$AB:$AB,A61,Datos!$S:$S,"V1",Datos!$T:$T,$A$9,Datos!$C:$C,$Y$46,Datos!$E:$E,"X52")+COUNTIFS(Datos!$AB:$AB,A61,Datos!$S:$S,"V2",Datos!$T:$T,$A$9,Datos!$C:$C,'FSI XND V1+V2'!$Y$46,Datos!$E:$E,"X52"))/$Y$45</f>
        <v>0</v>
      </c>
      <c r="Z61" s="116">
        <f>(COUNTIFS(Datos!$AB:$AB,A61,Datos!$S:$S,"V1",Datos!$T:$T,$A$9,Datos!$C:$C,$Z$46,Datos!$E:$E,"X52")+COUNTIFS(Datos!$AB:$AB,A61,Datos!$S:$S,"V2",Datos!$T:$T,$A$9,Datos!$C:$C,'FSI XND V1+V2'!$Z$46,Datos!$E:$E,"X52"))/$Z$45</f>
        <v>0</v>
      </c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  <c r="AZ61" s="120"/>
      <c r="BA61" s="120"/>
      <c r="BB61" s="120"/>
      <c r="BC61" s="120"/>
      <c r="BD61" s="120"/>
      <c r="BE61" s="120"/>
      <c r="BF61" s="120"/>
      <c r="BG61" s="120"/>
      <c r="BH61" s="120"/>
      <c r="BI61" s="120"/>
      <c r="BJ61" s="120"/>
      <c r="BK61" s="120"/>
      <c r="BL61" s="120"/>
      <c r="BM61" s="120"/>
      <c r="BN61" s="120"/>
      <c r="BO61" s="120"/>
      <c r="BP61" s="120"/>
      <c r="BQ61" s="120"/>
      <c r="BR61" s="120"/>
      <c r="BS61" s="120"/>
      <c r="BT61" s="120"/>
      <c r="BU61" s="120"/>
      <c r="BV61" s="120"/>
      <c r="BX61" s="97"/>
      <c r="BY61" s="97"/>
      <c r="BZ61" s="97"/>
      <c r="CA61" s="97"/>
      <c r="CB61" s="110"/>
      <c r="CC61" s="990"/>
      <c r="CI61" s="93"/>
      <c r="CJ61" s="94"/>
    </row>
    <row r="62" spans="1:88" ht="16.5" thickBot="1" x14ac:dyDescent="0.3">
      <c r="A62" s="111" t="s">
        <v>76</v>
      </c>
      <c r="B62" s="112"/>
      <c r="C62" s="112"/>
      <c r="D62" s="112"/>
      <c r="E62" s="112"/>
      <c r="F62" s="112"/>
      <c r="G62" s="112"/>
      <c r="H62" s="112"/>
      <c r="I62" s="112"/>
      <c r="J62" s="112"/>
      <c r="K62" s="106">
        <f>(COUNTIFS(Datos!$AB:$AB,A62,Datos!$S:$S,"V1",Datos!$T:$T,$A$9,Datos!$B:$B,"6",Datos!$E:$E,"X52")+COUNTIFS(Datos!$AB:$AB,A62,Datos!$S:$S,"V2",Datos!$T:$T,$A$9,Datos!$B:$B,"6",Datos!$E:$E,"X52"))/$K$4</f>
        <v>0</v>
      </c>
      <c r="L62" s="106">
        <f>(COUNTIFS(Datos!$AB:$AB,A62,Datos!$S:$S,"V1",Datos!$T:$T,$A$9,Datos!$B:$B,"7",Datos!$E:$E,"X52")+COUNTIFS(Datos!$AB:$AB,A62,Datos!$S:$S,"V2",Datos!$T:$T,$A$9,Datos!$B:$B,"7",Datos!$E:$E,"X52"))/$L$4</f>
        <v>0</v>
      </c>
      <c r="M62" s="85"/>
      <c r="O62" s="112"/>
      <c r="P62" s="112"/>
      <c r="Q62" s="112"/>
      <c r="R62" s="112"/>
      <c r="S62" s="112"/>
      <c r="T62" s="112"/>
      <c r="U62" s="112"/>
      <c r="V62" s="112"/>
      <c r="W62" s="114" t="e">
        <f>(COUNTIFS(Datos!$AB:$AB,A62,Datos!$S:$S,"V1",Datos!$T:$T,$A$9,Datos!$C:$C,$W$46,Datos!$E:$E,"X52")+COUNTIFS(Datos!$AB:$AB,A62,Datos!$S:$S,"V2",Datos!$T:$T,$A$9,Datos!$C:$C,'FSI XND V1+V2'!$W$46,Datos!$E:$E,"X52"))/$W$45</f>
        <v>#DIV/0!</v>
      </c>
      <c r="X62" s="116">
        <f>(COUNTIFS(Datos!$AB:$AB,A62,Datos!$S:$S,"V1",Datos!$T:$T,$A$9,Datos!$C:$C,$X$46,Datos!$E:$E,"X52")+COUNTIFS(Datos!$AB:$AB,A62,Datos!$S:$S,"V2",Datos!$T:$T,$A$9,Datos!$C:$C,'FSI XND V1+V2'!$X$46,Datos!$E:$E,"X52"))/$X$45</f>
        <v>0</v>
      </c>
      <c r="Y62" s="116">
        <f>(COUNTIFS(Datos!$AB:$AB,A62,Datos!$S:$S,"V1",Datos!$T:$T,$A$9,Datos!$C:$C,$Y$46,Datos!$E:$E,"X52")+COUNTIFS(Datos!$AB:$AB,A62,Datos!$S:$S,"V2",Datos!$T:$T,$A$9,Datos!$C:$C,'FSI XND V1+V2'!$Y$46,Datos!$E:$E,"X52"))/$Y$45</f>
        <v>0</v>
      </c>
      <c r="Z62" s="116">
        <f>(COUNTIFS(Datos!$AB:$AB,A62,Datos!$S:$S,"V1",Datos!$T:$T,$A$9,Datos!$C:$C,$Z$46,Datos!$E:$E,"X52")+COUNTIFS(Datos!$AB:$AB,A62,Datos!$S:$S,"V2",Datos!$T:$T,$A$9,Datos!$C:$C,'FSI XND V1+V2'!$Z$46,Datos!$E:$E,"X52"))/$Z$45</f>
        <v>0</v>
      </c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  <c r="BA62" s="120"/>
      <c r="BB62" s="120"/>
      <c r="BC62" s="120"/>
      <c r="BD62" s="120"/>
      <c r="BE62" s="120"/>
      <c r="BF62" s="120"/>
      <c r="BG62" s="120"/>
      <c r="BH62" s="120"/>
      <c r="BI62" s="120"/>
      <c r="BJ62" s="120"/>
      <c r="BK62" s="120"/>
      <c r="BL62" s="120"/>
      <c r="BM62" s="120"/>
      <c r="BN62" s="120"/>
      <c r="BO62" s="120"/>
      <c r="BP62" s="120"/>
      <c r="BQ62" s="120"/>
      <c r="BR62" s="120"/>
      <c r="BS62" s="120"/>
      <c r="BT62" s="120"/>
      <c r="BU62" s="120"/>
      <c r="BV62" s="120"/>
      <c r="BW62" s="112"/>
      <c r="BX62" s="112"/>
      <c r="BY62" s="112"/>
      <c r="BZ62" s="112"/>
      <c r="CA62" s="112"/>
      <c r="CB62" s="113"/>
      <c r="CC62" s="990"/>
      <c r="CI62" s="93"/>
      <c r="CJ62" s="94"/>
    </row>
    <row r="63" spans="1:88" ht="16.5" thickBot="1" x14ac:dyDescent="0.3">
      <c r="A63" s="104" t="s">
        <v>79</v>
      </c>
      <c r="B63" s="114"/>
      <c r="C63" s="114"/>
      <c r="D63" s="114"/>
      <c r="E63" s="114"/>
      <c r="F63" s="114"/>
      <c r="G63" s="114"/>
      <c r="H63" s="114"/>
      <c r="I63" s="114"/>
      <c r="J63" s="114"/>
      <c r="K63" s="106">
        <f>(COUNTIFS(Datos!$AB:$AB,A63,Datos!$S:$S,"V1",Datos!$T:$T,$A$8,Datos!$B:$B,"6",Datos!$E:$E,"X52")+COUNTIFS(Datos!$AB:$AB,A63,Datos!$S:$S,"V2",Datos!$T:$T,$A$8,Datos!$B:$B,"6",Datos!$E:$E,"X52"))/$K$4</f>
        <v>0</v>
      </c>
      <c r="L63" s="106">
        <f>(COUNTIFS(Datos!$AB:$AB,A63,Datos!$S:$S,"V1",Datos!$T:$T,$A$8,Datos!$B:$B,"7",Datos!$E:$E,"X52")+COUNTIFS(Datos!$AB:$AB,A63,Datos!$S:$S,"V2",Datos!$T:$T,$A$8,Datos!$B:$B,"7",Datos!$E:$E,"X52"))/$L$4</f>
        <v>0</v>
      </c>
      <c r="M63" s="85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14"/>
      <c r="BO63" s="114"/>
      <c r="BP63" s="114"/>
      <c r="BQ63" s="114"/>
      <c r="BR63" s="114"/>
      <c r="BS63" s="114"/>
      <c r="BT63" s="114"/>
      <c r="BU63" s="114"/>
      <c r="BV63" s="114"/>
      <c r="BW63" s="114"/>
      <c r="BX63" s="114"/>
      <c r="BY63" s="114"/>
      <c r="BZ63" s="114"/>
      <c r="CA63" s="114"/>
      <c r="CB63" s="115"/>
      <c r="CC63" s="990" t="s">
        <v>26</v>
      </c>
      <c r="CI63" s="93"/>
      <c r="CJ63" s="94"/>
    </row>
    <row r="64" spans="1:88" ht="16.5" thickBot="1" x14ac:dyDescent="0.3">
      <c r="A64" s="108" t="s">
        <v>75</v>
      </c>
      <c r="B64" s="97"/>
      <c r="C64" s="97"/>
      <c r="D64" s="97"/>
      <c r="E64" s="97"/>
      <c r="F64" s="97"/>
      <c r="G64" s="97"/>
      <c r="H64" s="97"/>
      <c r="I64" s="97"/>
      <c r="J64" s="97"/>
      <c r="K64" s="106">
        <f>(COUNTIFS(Datos!$AB:$AB,A64,Datos!$S:$S,"V1",Datos!$T:$T,$A$8,Datos!$B:$B,"6",Datos!$E:$E,"X52")+COUNTIFS(Datos!$AB:$AB,A64,Datos!$S:$S,"V2",Datos!$T:$T,$A$8,Datos!$B:$B,"6",Datos!$E:$E,"X52"))/$K$4</f>
        <v>0</v>
      </c>
      <c r="L64" s="106">
        <f>(COUNTIFS(Datos!$AB:$AB,A64,Datos!$S:$S,"V1",Datos!$T:$T,$A$8,Datos!$B:$B,"7",Datos!$E:$E,"X52")+COUNTIFS(Datos!$AB:$AB,A64,Datos!$S:$S,"V2",Datos!$T:$T,$A$8,Datos!$B:$B,"7",Datos!$E:$E,"X52"))/$L$4</f>
        <v>0</v>
      </c>
      <c r="M64" s="85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  <c r="BJ64" s="97"/>
      <c r="BK64" s="97"/>
      <c r="BL64" s="97"/>
      <c r="BM64" s="97"/>
      <c r="BN64" s="97"/>
      <c r="BO64" s="97"/>
      <c r="BP64" s="97"/>
      <c r="BQ64" s="97"/>
      <c r="BR64" s="97"/>
      <c r="BS64" s="97"/>
      <c r="BT64" s="97"/>
      <c r="BU64" s="97"/>
      <c r="BV64" s="97"/>
      <c r="BX64" s="97"/>
      <c r="BY64" s="97"/>
      <c r="BZ64" s="97"/>
      <c r="CA64" s="97"/>
      <c r="CB64" s="110"/>
      <c r="CC64" s="990"/>
      <c r="CE64" s="95"/>
      <c r="CF64" s="95"/>
      <c r="CI64" s="93"/>
      <c r="CJ64" s="94"/>
    </row>
    <row r="65" spans="1:88" ht="16.5" thickBot="1" x14ac:dyDescent="0.3">
      <c r="A65" s="108" t="s">
        <v>29</v>
      </c>
      <c r="B65" s="97"/>
      <c r="C65" s="97"/>
      <c r="D65" s="97"/>
      <c r="E65" s="97"/>
      <c r="F65" s="97"/>
      <c r="G65" s="97"/>
      <c r="H65" s="97"/>
      <c r="I65" s="97"/>
      <c r="J65" s="97"/>
      <c r="K65" s="106">
        <f>(COUNTIFS(Datos!$AB:$AB,A65,Datos!$S:$S,"V1",Datos!$T:$T,$A$8,Datos!$B:$B,"6",Datos!$E:$E,"X52")+COUNTIFS(Datos!$AB:$AB,A65,Datos!$S:$S,"V2",Datos!$T:$T,$A$8,Datos!$B:$B,"6",Datos!$E:$E,"X52"))/$K$4</f>
        <v>0</v>
      </c>
      <c r="L65" s="106">
        <f>(COUNTIFS(Datos!$AB:$AB,A65,Datos!$S:$S,"V1",Datos!$T:$T,$A$8,Datos!$B:$B,"7",Datos!$E:$E,"X52")+COUNTIFS(Datos!$AB:$AB,A65,Datos!$S:$S,"V2",Datos!$T:$T,$A$8,Datos!$B:$B,"7",Datos!$E:$E,"X52"))/$L$4</f>
        <v>0</v>
      </c>
      <c r="M65" s="85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  <c r="BU65" s="97"/>
      <c r="BV65" s="97"/>
      <c r="BX65" s="97"/>
      <c r="BY65" s="97"/>
      <c r="BZ65" s="97"/>
      <c r="CA65" s="97"/>
      <c r="CB65" s="110"/>
      <c r="CC65" s="990"/>
      <c r="CE65" s="95"/>
      <c r="CF65" s="95"/>
      <c r="CG65" s="96"/>
      <c r="CI65" s="93"/>
      <c r="CJ65" s="94"/>
    </row>
    <row r="66" spans="1:88" ht="16.5" thickBot="1" x14ac:dyDescent="0.3">
      <c r="A66" s="108" t="s">
        <v>78</v>
      </c>
      <c r="B66" s="97"/>
      <c r="C66" s="97"/>
      <c r="D66" s="97"/>
      <c r="E66" s="97"/>
      <c r="F66" s="97"/>
      <c r="G66" s="97"/>
      <c r="H66" s="97"/>
      <c r="I66" s="97"/>
      <c r="J66" s="97"/>
      <c r="K66" s="106">
        <f>(COUNTIFS(Datos!$AB:$AB,A66,Datos!$S:$S,"V1",Datos!$T:$T,$A$8,Datos!$B:$B,"6",Datos!$E:$E,"X52")+COUNTIFS(Datos!$AB:$AB,A66,Datos!$S:$S,"V2",Datos!$T:$T,$A$8,Datos!$B:$B,"6",Datos!$E:$E,"X52"))/$K$4</f>
        <v>0</v>
      </c>
      <c r="L66" s="106">
        <f>(COUNTIFS(Datos!$AB:$AB,A66,Datos!$S:$S,"V1",Datos!$T:$T,$A$8,Datos!$B:$B,"7",Datos!$E:$E,"X52")+COUNTIFS(Datos!$AB:$AB,A66,Datos!$S:$S,"V2",Datos!$T:$T,$A$8,Datos!$B:$B,"7",Datos!$E:$E,"X52"))/$L$4</f>
        <v>0</v>
      </c>
      <c r="M66" s="85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  <c r="BJ66" s="97"/>
      <c r="BK66" s="97"/>
      <c r="BL66" s="97"/>
      <c r="BM66" s="97"/>
      <c r="BN66" s="97"/>
      <c r="BO66" s="97"/>
      <c r="BP66" s="97"/>
      <c r="BQ66" s="97"/>
      <c r="BR66" s="97"/>
      <c r="BS66" s="97"/>
      <c r="BT66" s="97"/>
      <c r="BU66" s="97"/>
      <c r="BV66" s="97"/>
      <c r="BX66" s="97"/>
      <c r="BY66" s="97"/>
      <c r="BZ66" s="97"/>
      <c r="CA66" s="97"/>
      <c r="CB66" s="110"/>
      <c r="CC66" s="990"/>
      <c r="CE66" s="95"/>
      <c r="CF66" s="95"/>
      <c r="CI66" s="93"/>
      <c r="CJ66" s="94"/>
    </row>
    <row r="67" spans="1:88" ht="16.5" thickBot="1" x14ac:dyDescent="0.3">
      <c r="A67" s="108" t="s">
        <v>77</v>
      </c>
      <c r="B67" s="97"/>
      <c r="C67" s="97"/>
      <c r="D67" s="97"/>
      <c r="E67" s="97"/>
      <c r="F67" s="97"/>
      <c r="G67" s="97"/>
      <c r="H67" s="97"/>
      <c r="I67" s="98"/>
      <c r="J67" s="97"/>
      <c r="K67" s="106">
        <f>(COUNTIFS(Datos!$AB:$AB,A67,Datos!$S:$S,"V1",Datos!$T:$T,$A$8,Datos!$B:$B,"6",Datos!$E:$E,"X52")+COUNTIFS(Datos!$AB:$AB,A67,Datos!$S:$S,"V2",Datos!$T:$T,$A$8,Datos!$B:$B,"6",Datos!$E:$E,"X52"))/$K$4</f>
        <v>0</v>
      </c>
      <c r="L67" s="106">
        <f>(COUNTIFS(Datos!$AB:$AB,A67,Datos!$S:$S,"V1",Datos!$T:$T,$A$8,Datos!$B:$B,"7",Datos!$E:$E,"X52")+COUNTIFS(Datos!$AB:$AB,A67,Datos!$S:$S,"V2",Datos!$T:$T,$A$8,Datos!$B:$B,"7",Datos!$E:$E,"X52"))/$L$4</f>
        <v>0</v>
      </c>
      <c r="M67" s="85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  <c r="BI67" s="97"/>
      <c r="BJ67" s="97"/>
      <c r="BK67" s="97"/>
      <c r="BL67" s="97"/>
      <c r="BM67" s="97"/>
      <c r="BN67" s="97"/>
      <c r="BO67" s="97"/>
      <c r="BP67" s="97"/>
      <c r="BQ67" s="97"/>
      <c r="BR67" s="97"/>
      <c r="BS67" s="97"/>
      <c r="BT67" s="97"/>
      <c r="BU67" s="97"/>
      <c r="BV67" s="97"/>
      <c r="BX67" s="97"/>
      <c r="BY67" s="97"/>
      <c r="BZ67" s="97"/>
      <c r="CA67" s="97"/>
      <c r="CB67" s="110"/>
      <c r="CC67" s="990"/>
      <c r="CI67" s="93"/>
      <c r="CJ67" s="94"/>
    </row>
    <row r="68" spans="1:88" ht="16.5" thickBot="1" x14ac:dyDescent="0.3">
      <c r="A68" s="108" t="s">
        <v>21</v>
      </c>
      <c r="B68" s="97"/>
      <c r="C68" s="97"/>
      <c r="D68" s="97"/>
      <c r="E68" s="97"/>
      <c r="F68" s="97"/>
      <c r="G68" s="97"/>
      <c r="H68" s="97"/>
      <c r="I68" s="98"/>
      <c r="J68" s="97"/>
      <c r="K68" s="106">
        <f>(COUNTIFS(Datos!$AB:$AB,A68,Datos!$S:$S,"V1",Datos!$T:$T,$A$8,Datos!$B:$B,"6",Datos!$E:$E,"X52")+COUNTIFS(Datos!$AB:$AB,A68,Datos!$S:$S,"V2",Datos!$T:$T,$A$8,Datos!$B:$B,"6",Datos!$E:$E,"X52"))/$K$4</f>
        <v>0</v>
      </c>
      <c r="L68" s="106">
        <f>(COUNTIFS(Datos!$AB:$AB,A68,Datos!$S:$S,"V1",Datos!$T:$T,$A$8,Datos!$B:$B,"7",Datos!$E:$E,"X52")+COUNTIFS(Datos!$AB:$AB,A68,Datos!$S:$S,"V2",Datos!$T:$T,$A$8,Datos!$B:$B,"7",Datos!$E:$E,"X52"))/$L$4</f>
        <v>0</v>
      </c>
      <c r="M68" s="85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  <c r="BJ68" s="97"/>
      <c r="BK68" s="97"/>
      <c r="BL68" s="97"/>
      <c r="BM68" s="97"/>
      <c r="BN68" s="97"/>
      <c r="BO68" s="97"/>
      <c r="BP68" s="97"/>
      <c r="BQ68" s="97"/>
      <c r="BR68" s="97"/>
      <c r="BS68" s="97"/>
      <c r="BT68" s="97"/>
      <c r="BU68" s="97"/>
      <c r="BV68" s="97"/>
      <c r="BX68" s="97"/>
      <c r="BY68" s="97"/>
      <c r="BZ68" s="97"/>
      <c r="CA68" s="97"/>
      <c r="CB68" s="110"/>
      <c r="CC68" s="990"/>
      <c r="CI68" s="93"/>
      <c r="CJ68" s="94"/>
    </row>
    <row r="69" spans="1:88" ht="16.5" thickBot="1" x14ac:dyDescent="0.3">
      <c r="A69" s="108" t="s">
        <v>74</v>
      </c>
      <c r="B69" s="97"/>
      <c r="C69" s="97"/>
      <c r="D69" s="97"/>
      <c r="E69" s="97"/>
      <c r="F69" s="97"/>
      <c r="G69" s="97"/>
      <c r="H69" s="97"/>
      <c r="I69" s="98"/>
      <c r="J69" s="97"/>
      <c r="K69" s="106">
        <f>(COUNTIFS(Datos!$AB:$AB,A69,Datos!$S:$S,"V1",Datos!$T:$T,$A$8,Datos!$B:$B,"6",Datos!$E:$E,"X52")+COUNTIFS(Datos!$AB:$AB,A69,Datos!$S:$S,"V2",Datos!$T:$T,$A$8,Datos!$B:$B,"6",Datos!$E:$E,"X52"))/$K$4</f>
        <v>0</v>
      </c>
      <c r="L69" s="106">
        <f>(COUNTIFS(Datos!$AB:$AB,A69,Datos!$S:$S,"V1",Datos!$T:$T,$A$8,Datos!$B:$B,"7",Datos!$E:$E,"X52")+COUNTIFS(Datos!$AB:$AB,A69,Datos!$S:$S,"V2",Datos!$T:$T,$A$8,Datos!$B:$B,"7",Datos!$E:$E,"X52"))/$L$4</f>
        <v>0</v>
      </c>
      <c r="M69" s="85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  <c r="BJ69" s="97"/>
      <c r="BK69" s="97"/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X69" s="97"/>
      <c r="BY69" s="97"/>
      <c r="BZ69" s="97"/>
      <c r="CA69" s="97"/>
      <c r="CB69" s="110"/>
      <c r="CC69" s="990"/>
    </row>
    <row r="70" spans="1:88" ht="16.5" thickBot="1" x14ac:dyDescent="0.3">
      <c r="A70" s="111" t="s">
        <v>76</v>
      </c>
      <c r="B70" s="112"/>
      <c r="C70" s="112"/>
      <c r="D70" s="112"/>
      <c r="E70" s="112"/>
      <c r="F70" s="112"/>
      <c r="G70" s="112"/>
      <c r="H70" s="112"/>
      <c r="I70" s="99"/>
      <c r="J70" s="112"/>
      <c r="K70" s="106">
        <f>(COUNTIFS(Datos!$AB:$AB,A70,Datos!$S:$S,"V1",Datos!$T:$T,$A$8,Datos!$B:$B,"6",Datos!$E:$E,"X52")+COUNTIFS(Datos!$AB:$AB,A70,Datos!$S:$S,"V2",Datos!$T:$T,$A$8,Datos!$B:$B,"6",Datos!$E:$E,"X52"))/$K$4</f>
        <v>0</v>
      </c>
      <c r="L70" s="106">
        <f>(COUNTIFS(Datos!$AB:$AB,A70,Datos!$S:$S,"V1",Datos!$T:$T,$A$8,Datos!$B:$B,"7",Datos!$E:$E,"X52")+COUNTIFS(Datos!$AB:$AB,A70,Datos!$S:$S,"V2",Datos!$T:$T,$A$8,Datos!$B:$B,"7",Datos!$E:$E,"X52"))/$L$4</f>
        <v>0</v>
      </c>
      <c r="M70" s="85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112"/>
      <c r="AS70" s="112"/>
      <c r="AT70" s="112"/>
      <c r="AU70" s="112"/>
      <c r="AV70" s="112"/>
      <c r="AW70" s="112"/>
      <c r="AX70" s="112"/>
      <c r="AY70" s="112"/>
      <c r="AZ70" s="112"/>
      <c r="BA70" s="112"/>
      <c r="BB70" s="112"/>
      <c r="BC70" s="112"/>
      <c r="BD70" s="112"/>
      <c r="BE70" s="112"/>
      <c r="BF70" s="112"/>
      <c r="BG70" s="112"/>
      <c r="BH70" s="112"/>
      <c r="BI70" s="112"/>
      <c r="BJ70" s="112"/>
      <c r="BK70" s="112"/>
      <c r="BL70" s="112"/>
      <c r="BM70" s="112"/>
      <c r="BN70" s="112"/>
      <c r="BO70" s="112"/>
      <c r="BP70" s="112"/>
      <c r="BQ70" s="112"/>
      <c r="BR70" s="112"/>
      <c r="BS70" s="112"/>
      <c r="BT70" s="112"/>
      <c r="BU70" s="112"/>
      <c r="BV70" s="112"/>
      <c r="BW70" s="112"/>
      <c r="BX70" s="112"/>
      <c r="BY70" s="112"/>
      <c r="BZ70" s="112"/>
      <c r="CA70" s="112"/>
      <c r="CB70" s="113"/>
      <c r="CC70" s="990"/>
    </row>
    <row r="71" spans="1:88" s="62" customFormat="1" ht="15.75" x14ac:dyDescent="0.25">
      <c r="BW71" s="12"/>
    </row>
    <row r="72" spans="1:88" s="62" customFormat="1" ht="15.75" x14ac:dyDescent="0.25">
      <c r="A72" s="62" t="s">
        <v>27</v>
      </c>
      <c r="C72" s="103">
        <v>0.52</v>
      </c>
      <c r="D72" s="103">
        <v>0.44</v>
      </c>
      <c r="E72" s="103"/>
      <c r="F72" s="103">
        <v>2</v>
      </c>
      <c r="G72" s="103">
        <v>0.72222222222222221</v>
      </c>
      <c r="H72" s="103">
        <v>0.52631578947368418</v>
      </c>
      <c r="I72" s="103">
        <v>0.36842105263157893</v>
      </c>
      <c r="J72" s="103">
        <v>0.65625</v>
      </c>
      <c r="K72" s="103">
        <v>0.58333333333333337</v>
      </c>
      <c r="L72" s="103">
        <v>0.3235294117647059</v>
      </c>
      <c r="M72" s="103"/>
      <c r="N72" s="103">
        <v>0.33333333333333331</v>
      </c>
      <c r="O72" s="103"/>
      <c r="P72" s="103"/>
      <c r="Q72" s="103"/>
      <c r="R72" s="103"/>
      <c r="S72" s="103"/>
      <c r="T72" s="103"/>
      <c r="U72" s="103"/>
      <c r="W72" s="62" t="e">
        <f>(COUNTIFS(Datos!$S:$S,"V1",Datos!$T:$T,A72,Datos!$C:$C,'FSI XND V1+V2'!W46)+COUNTIFS(Datos!$S:$S,"V2",Datos!$T:$T,A72,Datos!$C:$C,'FSI XND V1+V2'!W46))/$W$45</f>
        <v>#DIV/0!</v>
      </c>
      <c r="X72" s="103">
        <f>(COUNTIFS(Datos!$S:$S,"V1",Datos!$T:$T,A72,Datos!$C:$C,'FSI XND V1+V2'!X46)+COUNTIFS(Datos!$S:$S,"V2",Datos!$T:$T,A72,Datos!$C:$C,'FSI XND V1+V2'!X46))/$X$45</f>
        <v>0</v>
      </c>
      <c r="Y72" s="103">
        <f>(COUNTIFS(Datos!$S:$S,"V1",Datos!$T:$T,A72,Datos!$C:$C,'FSI XND V1+V2'!Y46)+COUNTIFS(Datos!$S:$S,"V2",Datos!$T:$T,A72,Datos!$C:$C,'FSI XND V1+V2'!Y46))/$Y$45</f>
        <v>0</v>
      </c>
      <c r="Z72" s="103">
        <f>(COUNTIFS(Datos!$S:$S,"V1",Datos!$T:$T,A72,Datos!$C:$C,'FSI XND V1+V2'!Z46)+COUNTIFS(Datos!$S:$S,"V2",Datos!$T:$T,A72,Datos!$C:$C,'FSI XND V1+V2'!Z46))/$Z$45</f>
        <v>0.25</v>
      </c>
      <c r="AA72" s="103"/>
      <c r="AB72" s="103"/>
      <c r="AC72" s="103"/>
      <c r="AD72" s="103"/>
      <c r="AE72" s="103"/>
      <c r="AF72" s="103"/>
      <c r="AG72" s="103"/>
      <c r="AH72" s="103"/>
      <c r="AI72" s="103"/>
      <c r="AJ72" s="103"/>
      <c r="AK72" s="103"/>
      <c r="AL72" s="103"/>
      <c r="AM72" s="103"/>
      <c r="AN72" s="103"/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  <c r="BM72" s="103"/>
      <c r="BN72" s="103"/>
      <c r="BO72" s="103"/>
      <c r="BP72" s="103"/>
      <c r="BQ72" s="103"/>
      <c r="BR72" s="103"/>
      <c r="BS72" s="103"/>
      <c r="BT72" s="103"/>
      <c r="BU72" s="103"/>
      <c r="BV72" s="103"/>
      <c r="BW72" s="12"/>
    </row>
    <row r="73" spans="1:88" s="62" customFormat="1" ht="15.75" x14ac:dyDescent="0.25">
      <c r="A73" s="62" t="s">
        <v>26</v>
      </c>
      <c r="C73" s="103">
        <v>0.92</v>
      </c>
      <c r="D73" s="103">
        <v>0.88</v>
      </c>
      <c r="E73" s="103"/>
      <c r="F73" s="103">
        <v>2</v>
      </c>
      <c r="G73" s="103">
        <v>0.44444444444444442</v>
      </c>
      <c r="H73" s="103">
        <v>0.57894736842105265</v>
      </c>
      <c r="I73" s="103">
        <v>0.59210526315789469</v>
      </c>
      <c r="J73" s="103">
        <v>0.328125</v>
      </c>
      <c r="K73" s="103">
        <v>0.43055555555555558</v>
      </c>
      <c r="L73" s="103">
        <v>0.41176470588235292</v>
      </c>
      <c r="M73" s="103"/>
      <c r="N73" s="103">
        <v>8.3333333333333329E-2</v>
      </c>
      <c r="O73" s="103"/>
      <c r="P73" s="103"/>
      <c r="Q73" s="103"/>
      <c r="R73" s="103"/>
      <c r="S73" s="103"/>
      <c r="T73" s="103"/>
      <c r="U73" s="103"/>
      <c r="W73" s="62" t="e">
        <f>(COUNTIFS(Datos!$S:$S,"V1",Datos!$T:$T,A73,Datos!$C:$C,'FSI XND V1+V2'!W47)+COUNTIFS(Datos!$S:$S,"V2",Datos!$T:$T,A73,Datos!$C:$C,'FSI XND V1+V2'!W47))/$W$45</f>
        <v>#DIV/0!</v>
      </c>
      <c r="X73" s="103">
        <f>(COUNTIFS(Datos!$S:$S,"V1",Datos!$T:$T,A73,Datos!$C:$C,'FSI XND V1+V2'!X46)+COUNTIFS(Datos!$S:$S,"V2",Datos!$T:$T,A73,Datos!$C:$C,'FSI XND V1+V2'!X46))/$X$45</f>
        <v>0</v>
      </c>
      <c r="Y73" s="103">
        <f>(COUNTIFS(Datos!$S:$S,"V1",Datos!$T:$T,A73,Datos!$C:$C,'FSI XND V1+V2'!Y46)+COUNTIFS(Datos!$S:$S,"V2",Datos!$T:$T,A73,Datos!$C:$C,'FSI XND V1+V2'!Y46))/$Y$45</f>
        <v>0</v>
      </c>
      <c r="Z73" s="103">
        <f>(COUNTIFS(Datos!$S:$S,"V1",Datos!$T:$T,A73,Datos!$C:$C,'FSI XND V1+V2'!Z46)+COUNTIFS(Datos!$S:$S,"V2",Datos!$T:$T,A73,Datos!$C:$C,'FSI XND V1+V2'!Z46))/$Z$45</f>
        <v>0.25</v>
      </c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  <c r="BM73" s="103"/>
      <c r="BN73" s="103"/>
      <c r="BO73" s="103"/>
      <c r="BP73" s="103"/>
      <c r="BQ73" s="103"/>
      <c r="BR73" s="103"/>
      <c r="BS73" s="103"/>
      <c r="BT73" s="103"/>
      <c r="BU73" s="103"/>
      <c r="BV73" s="103"/>
      <c r="BW73" s="12"/>
    </row>
    <row r="74" spans="1:88" s="62" customFormat="1" ht="15.75" x14ac:dyDescent="0.25">
      <c r="A74" s="62" t="s">
        <v>25</v>
      </c>
      <c r="C74" s="103">
        <v>1.1000000000000001</v>
      </c>
      <c r="D74" s="103">
        <v>0.88</v>
      </c>
      <c r="E74" s="103"/>
      <c r="F74" s="103">
        <v>2</v>
      </c>
      <c r="G74" s="103">
        <v>1.0555555555555556</v>
      </c>
      <c r="H74" s="103">
        <v>0.98684210526315785</v>
      </c>
      <c r="I74" s="103">
        <v>0.69736842105263153</v>
      </c>
      <c r="J74" s="103">
        <v>0.8125</v>
      </c>
      <c r="K74" s="103">
        <v>0.75</v>
      </c>
      <c r="L74" s="103">
        <v>0.47058823529411764</v>
      </c>
      <c r="M74" s="103"/>
      <c r="N74" s="103">
        <v>0.33333333333333331</v>
      </c>
      <c r="O74" s="103"/>
      <c r="P74" s="103"/>
      <c r="Q74" s="103"/>
      <c r="R74" s="103"/>
      <c r="S74" s="103"/>
      <c r="T74" s="103"/>
      <c r="U74" s="103"/>
      <c r="W74" s="62" t="e">
        <f>(COUNTIFS(Datos!$S:$S,"V1",Datos!$T:$T,A74,Datos!$C:$C,'FSI XND V1+V2'!W48)+COUNTIFS(Datos!$S:$S,"V2",Datos!$T:$T,A74,Datos!$C:$C,'FSI XND V1+V2'!W48))/$W$45</f>
        <v>#DIV/0!</v>
      </c>
      <c r="X74" s="103">
        <f>(COUNTIFS(Datos!$S:$S,"V1",Datos!$T:$T,A74,Datos!$C:$C,'FSI XND V1+V2'!X46)+COUNTIFS(Datos!$S:$S,"V2",Datos!$T:$T,A74,Datos!$C:$C,'FSI XND V1+V2'!X46))/$X$45</f>
        <v>0</v>
      </c>
      <c r="Y74" s="103">
        <f>(COUNTIFS(Datos!$S:$S,"V1",Datos!$T:$T,A74,Datos!$C:$C,'FSI XND V1+V2'!Y46)+COUNTIFS(Datos!$S:$S,"V2",Datos!$T:$T,A74,Datos!$C:$C,'FSI XND V1+V2'!Y46))/$Y$45</f>
        <v>0</v>
      </c>
      <c r="Z74" s="103">
        <f>(COUNTIFS(Datos!$S:$S,"V1",Datos!$T:$T,A74,Datos!$C:$C,'FSI XND V1+V2'!Z46)+COUNTIFS(Datos!$S:$S,"V2",Datos!$T:$T,A74,Datos!$C:$C,'FSI XND V1+V2'!Z46))/$Z$45</f>
        <v>0.25</v>
      </c>
      <c r="AA74" s="103"/>
      <c r="AB74" s="103"/>
      <c r="AC74" s="103"/>
      <c r="AD74" s="103"/>
      <c r="AE74" s="103"/>
      <c r="AF74" s="103"/>
      <c r="AG74" s="103"/>
      <c r="AH74" s="103"/>
      <c r="AI74" s="103"/>
      <c r="AJ74" s="103"/>
      <c r="AK74" s="103"/>
      <c r="AL74" s="103"/>
      <c r="AM74" s="103"/>
      <c r="AN74" s="103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  <c r="BM74" s="103"/>
      <c r="BN74" s="103"/>
      <c r="BO74" s="103"/>
      <c r="BP74" s="103"/>
      <c r="BQ74" s="103"/>
      <c r="BR74" s="103"/>
      <c r="BS74" s="103"/>
      <c r="BT74" s="103"/>
      <c r="BU74" s="103"/>
      <c r="BV74" s="103"/>
      <c r="BW74" s="12"/>
    </row>
    <row r="86" spans="83:88" ht="15.75" x14ac:dyDescent="0.25">
      <c r="CI86" s="93"/>
      <c r="CJ86" s="94"/>
    </row>
    <row r="87" spans="83:88" ht="15.75" x14ac:dyDescent="0.25">
      <c r="CI87" s="93"/>
      <c r="CJ87" s="94"/>
    </row>
    <row r="88" spans="83:88" ht="15.75" x14ac:dyDescent="0.25">
      <c r="CI88" s="93"/>
      <c r="CJ88" s="94"/>
    </row>
    <row r="89" spans="83:88" ht="15.75" x14ac:dyDescent="0.25">
      <c r="CE89" s="95"/>
      <c r="CF89" s="95"/>
      <c r="CI89" s="93"/>
      <c r="CJ89" s="94"/>
    </row>
    <row r="90" spans="83:88" ht="15.75" x14ac:dyDescent="0.25">
      <c r="CE90" s="95"/>
      <c r="CF90" s="95"/>
      <c r="CG90" s="96"/>
      <c r="CI90" s="93"/>
      <c r="CJ90" s="94"/>
    </row>
    <row r="91" spans="83:88" ht="15.75" x14ac:dyDescent="0.25">
      <c r="CE91" s="95"/>
      <c r="CF91" s="95"/>
      <c r="CI91" s="93"/>
      <c r="CJ91" s="94"/>
    </row>
    <row r="92" spans="83:88" ht="15.75" x14ac:dyDescent="0.25">
      <c r="CI92" s="93"/>
      <c r="CJ92" s="94"/>
    </row>
    <row r="93" spans="83:88" ht="15.75" x14ac:dyDescent="0.25">
      <c r="CI93" s="93"/>
      <c r="CJ93" s="94"/>
    </row>
  </sheetData>
  <mergeCells count="3">
    <mergeCell ref="CC47:CC54"/>
    <mergeCell ref="CC55:CC62"/>
    <mergeCell ref="CC63:CC70"/>
  </mergeCells>
  <conditionalFormatting sqref="F10:H14 G6:H9 I6:CB14">
    <cfRule type="expression" dxfId="73" priority="59">
      <formula>F6&lt;=$B6</formula>
    </cfRule>
    <cfRule type="expression" dxfId="72" priority="60">
      <formula>F6&gt;$B6</formula>
    </cfRule>
  </conditionalFormatting>
  <conditionalFormatting sqref="D6:E14">
    <cfRule type="expression" dxfId="71" priority="55">
      <formula>D6&lt;=$B6</formula>
    </cfRule>
    <cfRule type="expression" dxfId="70" priority="56">
      <formula>D6&gt;$B6</formula>
    </cfRule>
  </conditionalFormatting>
  <conditionalFormatting sqref="C6:C14">
    <cfRule type="expression" dxfId="69" priority="53">
      <formula>C6&lt;=$B6</formula>
    </cfRule>
    <cfRule type="expression" dxfId="68" priority="54">
      <formula>C6&gt;$B6</formula>
    </cfRule>
  </conditionalFormatting>
  <conditionalFormatting sqref="CC6:CL14">
    <cfRule type="expression" dxfId="67" priority="49">
      <formula>CC6&lt;=$B6</formula>
    </cfRule>
    <cfRule type="expression" dxfId="66" priority="50">
      <formula>CC6&gt;$B6</formula>
    </cfRule>
  </conditionalFormatting>
  <conditionalFormatting sqref="CM6:CT14">
    <cfRule type="expression" dxfId="65" priority="43">
      <formula>CM6&lt;=$B6</formula>
    </cfRule>
    <cfRule type="expression" dxfId="64" priority="44">
      <formula>CM6&gt;$B6</formula>
    </cfRule>
  </conditionalFormatting>
  <conditionalFormatting sqref="CU6:CV14">
    <cfRule type="expression" dxfId="63" priority="41">
      <formula>CU6&lt;=$B6</formula>
    </cfRule>
    <cfRule type="expression" dxfId="62" priority="42">
      <formula>CU6&gt;$B6</formula>
    </cfRule>
  </conditionalFormatting>
  <conditionalFormatting sqref="CW6:DA14">
    <cfRule type="expression" dxfId="61" priority="39">
      <formula>CW6&lt;=$B6</formula>
    </cfRule>
    <cfRule type="expression" dxfId="60" priority="40">
      <formula>CW6&gt;$B6</formula>
    </cfRule>
  </conditionalFormatting>
  <conditionalFormatting sqref="DB6:DF14">
    <cfRule type="expression" dxfId="59" priority="35">
      <formula>DB6&lt;=$B6</formula>
    </cfRule>
    <cfRule type="expression" dxfId="58" priority="36">
      <formula>DB6&gt;$B6</formula>
    </cfRule>
  </conditionalFormatting>
  <conditionalFormatting sqref="DG6:DK14">
    <cfRule type="expression" dxfId="57" priority="33">
      <formula>DG6&lt;=$B6</formula>
    </cfRule>
    <cfRule type="expression" dxfId="56" priority="34">
      <formula>DG6&gt;$B6</formula>
    </cfRule>
  </conditionalFormatting>
  <conditionalFormatting sqref="DL6:DP14">
    <cfRule type="expression" dxfId="55" priority="31">
      <formula>DL6&lt;=$B6</formula>
    </cfRule>
    <cfRule type="expression" dxfId="54" priority="32">
      <formula>DL6&gt;$B6</formula>
    </cfRule>
  </conditionalFormatting>
  <conditionalFormatting sqref="DQ6:DU14">
    <cfRule type="expression" dxfId="53" priority="29">
      <formula>DQ6&lt;=$B6</formula>
    </cfRule>
    <cfRule type="expression" dxfId="52" priority="30">
      <formula>DQ6&gt;$B6</formula>
    </cfRule>
  </conditionalFormatting>
  <conditionalFormatting sqref="DV6:DZ14">
    <cfRule type="expression" dxfId="51" priority="27">
      <formula>DV6&lt;=$B6</formula>
    </cfRule>
    <cfRule type="expression" dxfId="50" priority="28">
      <formula>DV6&gt;$B6</formula>
    </cfRule>
  </conditionalFormatting>
  <conditionalFormatting sqref="EA6:EE14">
    <cfRule type="expression" dxfId="49" priority="25">
      <formula>EA6&lt;=$B6</formula>
    </cfRule>
    <cfRule type="expression" dxfId="48" priority="26">
      <formula>EA6&gt;$B6</formula>
    </cfRule>
  </conditionalFormatting>
  <conditionalFormatting sqref="EF6:EJ14">
    <cfRule type="expression" dxfId="47" priority="23">
      <formula>EF6&lt;=$B6</formula>
    </cfRule>
    <cfRule type="expression" dxfId="46" priority="24">
      <formula>EF6&gt;$B6</formula>
    </cfRule>
  </conditionalFormatting>
  <conditionalFormatting sqref="EK6:EO14">
    <cfRule type="expression" dxfId="45" priority="21">
      <formula>EK6&lt;=$B6</formula>
    </cfRule>
    <cfRule type="expression" dxfId="44" priority="22">
      <formula>EK6&gt;$B6</formula>
    </cfRule>
  </conditionalFormatting>
  <conditionalFormatting sqref="EP6:ET14">
    <cfRule type="expression" dxfId="43" priority="19">
      <formula>EP6&lt;=$B6</formula>
    </cfRule>
    <cfRule type="expression" dxfId="42" priority="20">
      <formula>EP6&gt;$B6</formula>
    </cfRule>
  </conditionalFormatting>
  <conditionalFormatting sqref="EU6:EY14">
    <cfRule type="expression" dxfId="41" priority="17">
      <formula>EU6&lt;=$B6</formula>
    </cfRule>
    <cfRule type="expression" dxfId="40" priority="18">
      <formula>EU6&gt;$B6</formula>
    </cfRule>
  </conditionalFormatting>
  <conditionalFormatting sqref="EZ6:FD14">
    <cfRule type="expression" dxfId="39" priority="15">
      <formula>EZ6&lt;=$B6</formula>
    </cfRule>
    <cfRule type="expression" dxfId="38" priority="16">
      <formula>EZ6&gt;$B6</formula>
    </cfRule>
  </conditionalFormatting>
  <conditionalFormatting sqref="FE6:FI14">
    <cfRule type="expression" dxfId="37" priority="13">
      <formula>FE6&lt;=$B6</formula>
    </cfRule>
    <cfRule type="expression" dxfId="36" priority="14">
      <formula>FE6&gt;$B6</formula>
    </cfRule>
  </conditionalFormatting>
  <conditionalFormatting sqref="FJ6:FN14">
    <cfRule type="expression" dxfId="35" priority="11">
      <formula>FJ6&lt;=$B6</formula>
    </cfRule>
    <cfRule type="expression" dxfId="34" priority="12">
      <formula>FJ6&gt;$B6</formula>
    </cfRule>
  </conditionalFormatting>
  <conditionalFormatting sqref="FO6:FS14">
    <cfRule type="expression" dxfId="33" priority="9">
      <formula>FO6&lt;=$B6</formula>
    </cfRule>
    <cfRule type="expression" dxfId="32" priority="10">
      <formula>FO6&gt;$B6</formula>
    </cfRule>
  </conditionalFormatting>
  <conditionalFormatting sqref="FT6:FX14">
    <cfRule type="expression" dxfId="31" priority="7">
      <formula>FT6&lt;=$B6</formula>
    </cfRule>
    <cfRule type="expression" dxfId="30" priority="8">
      <formula>FT6&gt;$B6</formula>
    </cfRule>
  </conditionalFormatting>
  <conditionalFormatting sqref="FY6:GC14">
    <cfRule type="expression" dxfId="29" priority="3">
      <formula>FY6&lt;=$B6</formula>
    </cfRule>
    <cfRule type="expression" dxfId="28" priority="4">
      <formula>FY6&gt;$B6</formula>
    </cfRule>
  </conditionalFormatting>
  <conditionalFormatting sqref="GD6:GH14">
    <cfRule type="expression" dxfId="27" priority="1">
      <formula>GD6&lt;=$B6</formula>
    </cfRule>
    <cfRule type="expression" dxfId="26" priority="2">
      <formula>GD6&gt;$B6</formula>
    </cfRule>
  </conditionalFormatting>
  <pageMargins left="0.7" right="0.7" top="0.75" bottom="0.75" header="0.3" footer="0.3"/>
  <pageSetup orientation="portrait" r:id="rId1"/>
  <headerFooter>
    <oddFooter>&amp;R&amp;1#&amp;"Arial"&amp;10&amp;K000000Confidential C</oddFooter>
  </headerFooter>
  <ignoredErrors>
    <ignoredError sqref="L6:L7 Y47 Y55" 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CAD8B-C710-41D0-82E6-E4CB89B03672}">
  <dimension ref="A2:PP55"/>
  <sheetViews>
    <sheetView topLeftCell="A23" zoomScale="70" zoomScaleNormal="70" workbookViewId="0">
      <selection activeCell="FI24" sqref="FI24"/>
    </sheetView>
  </sheetViews>
  <sheetFormatPr baseColWidth="10" defaultRowHeight="15" x14ac:dyDescent="0.25"/>
  <cols>
    <col min="1" max="1" width="11.42578125" style="679"/>
    <col min="2" max="2" width="56.7109375" style="679" bestFit="1" customWidth="1"/>
    <col min="3" max="3" width="26" style="679" bestFit="1" customWidth="1"/>
    <col min="4" max="5" width="11.42578125" style="679"/>
    <col min="6" max="6" width="8.140625" style="679" bestFit="1" customWidth="1"/>
    <col min="7" max="7" width="26" style="679" bestFit="1" customWidth="1"/>
    <col min="8" max="8" width="15" style="679" customWidth="1"/>
    <col min="9" max="20" width="8" style="679" customWidth="1"/>
    <col min="21" max="21" width="15.28515625" style="679" customWidth="1"/>
    <col min="22" max="23" width="7.7109375" style="679" customWidth="1"/>
    <col min="24" max="29" width="5.85546875" style="679" customWidth="1"/>
    <col min="30" max="64" width="6.85546875" style="679" customWidth="1"/>
    <col min="65" max="68" width="6.85546875" style="679" bestFit="1" customWidth="1"/>
    <col min="69" max="72" width="6.85546875" style="679" customWidth="1"/>
    <col min="73" max="73" width="23.85546875" style="679" customWidth="1"/>
    <col min="74" max="78" width="5.7109375" style="681" bestFit="1" customWidth="1"/>
    <col min="79" max="85" width="5.7109375" style="682" bestFit="1" customWidth="1"/>
    <col min="86" max="110" width="5.7109375" style="681" bestFit="1" customWidth="1"/>
    <col min="111" max="111" width="6.42578125" style="681" customWidth="1"/>
    <col min="112" max="123" width="5.7109375" style="681" bestFit="1" customWidth="1"/>
    <col min="124" max="124" width="6.42578125" style="681" bestFit="1" customWidth="1"/>
    <col min="125" max="125" width="5.7109375" style="681" bestFit="1" customWidth="1"/>
    <col min="126" max="126" width="5.7109375" style="681" customWidth="1"/>
    <col min="127" max="136" width="5.7109375" style="681" bestFit="1" customWidth="1"/>
    <col min="137" max="141" width="5.7109375" style="681" customWidth="1"/>
    <col min="142" max="143" width="5.7109375" style="681" bestFit="1" customWidth="1"/>
    <col min="144" max="148" width="5.7109375" style="681" customWidth="1"/>
    <col min="149" max="150" width="5.7109375" style="681" bestFit="1" customWidth="1"/>
    <col min="151" max="153" width="5.7109375" style="681" customWidth="1"/>
    <col min="154" max="166" width="5.7109375" style="681" bestFit="1" customWidth="1"/>
    <col min="167" max="169" width="5.7109375" style="681" customWidth="1"/>
    <col min="170" max="171" width="5.7109375" style="681" bestFit="1" customWidth="1"/>
    <col min="172" max="174" width="5.7109375" style="681" customWidth="1"/>
    <col min="175" max="178" width="5.7109375" style="681" bestFit="1" customWidth="1"/>
    <col min="179" max="181" width="5.7109375" style="681" customWidth="1"/>
    <col min="182" max="182" width="5.7109375" style="681" bestFit="1" customWidth="1"/>
    <col min="183" max="183" width="5.7109375" style="681" customWidth="1"/>
    <col min="184" max="185" width="5.7109375" style="681" bestFit="1" customWidth="1"/>
    <col min="186" max="186" width="5.7109375" style="681" customWidth="1"/>
    <col min="187" max="192" width="5.7109375" style="681" bestFit="1" customWidth="1"/>
    <col min="193" max="197" width="5.7109375" style="681" customWidth="1"/>
    <col min="198" max="199" width="5.7109375" style="681" bestFit="1" customWidth="1"/>
    <col min="200" max="202" width="5.7109375" style="681" customWidth="1"/>
    <col min="203" max="203" width="5.7109375" style="681" bestFit="1" customWidth="1"/>
    <col min="204" max="204" width="5.7109375" style="681" customWidth="1"/>
    <col min="205" max="206" width="5.7109375" style="681" bestFit="1" customWidth="1"/>
    <col min="207" max="210" width="5.7109375" style="681" customWidth="1"/>
    <col min="211" max="241" width="5.7109375" style="681" bestFit="1" customWidth="1"/>
    <col min="242" max="245" width="5.7109375" style="681" customWidth="1"/>
    <col min="246" max="283" width="5.7109375" style="681" bestFit="1" customWidth="1"/>
    <col min="284" max="286" width="5.7109375" style="681" customWidth="1"/>
    <col min="287" max="287" width="5.7109375" style="681" bestFit="1" customWidth="1"/>
    <col min="288" max="288" width="5.7109375" style="681" customWidth="1"/>
    <col min="289" max="290" width="5.7109375" style="681" bestFit="1" customWidth="1"/>
    <col min="291" max="291" width="5.7109375" style="681" customWidth="1"/>
    <col min="292" max="292" width="5.7109375" style="681" bestFit="1" customWidth="1"/>
    <col min="293" max="294" width="5.7109375" style="681" customWidth="1"/>
    <col min="295" max="297" width="5.7109375" style="681" bestFit="1" customWidth="1"/>
    <col min="298" max="298" width="5.7109375" style="681" customWidth="1"/>
    <col min="299" max="299" width="5.7109375" style="681" bestFit="1" customWidth="1"/>
    <col min="300" max="302" width="5.7109375" style="681" customWidth="1"/>
    <col min="303" max="304" width="5.7109375" style="681" bestFit="1" customWidth="1"/>
    <col min="305" max="306" width="5.7109375" style="681" customWidth="1"/>
    <col min="307" max="307" width="5.7109375" style="681" bestFit="1" customWidth="1"/>
    <col min="308" max="308" width="5.7109375" style="681" customWidth="1"/>
    <col min="309" max="311" width="5.7109375" style="681" bestFit="1" customWidth="1"/>
    <col min="312" max="312" width="6.42578125" style="681" bestFit="1" customWidth="1"/>
    <col min="313" max="313" width="5.7109375" style="681" customWidth="1"/>
    <col min="314" max="314" width="5.7109375" style="681" bestFit="1" customWidth="1"/>
    <col min="315" max="316" width="5.7109375" style="681" customWidth="1"/>
    <col min="317" max="322" width="5.7109375" style="681" bestFit="1" customWidth="1"/>
    <col min="323" max="323" width="5.7109375" style="681" customWidth="1"/>
    <col min="324" max="325" width="5.7109375" style="681" bestFit="1" customWidth="1"/>
    <col min="326" max="326" width="6.42578125" style="681" bestFit="1" customWidth="1"/>
    <col min="327" max="327" width="5.7109375" style="681" bestFit="1" customWidth="1"/>
    <col min="328" max="328" width="5.7109375" style="681" customWidth="1"/>
    <col min="329" max="329" width="5.7109375" style="681" bestFit="1" customWidth="1"/>
    <col min="330" max="330" width="5.7109375" style="681" customWidth="1"/>
    <col min="331" max="332" width="5.7109375" style="681" bestFit="1" customWidth="1"/>
    <col min="333" max="334" width="5.7109375" style="681" customWidth="1"/>
    <col min="335" max="335" width="5.7109375" style="681" bestFit="1" customWidth="1"/>
    <col min="336" max="336" width="6.42578125" style="681" bestFit="1" customWidth="1"/>
    <col min="337" max="340" width="5.7109375" style="681" bestFit="1" customWidth="1"/>
    <col min="341" max="341" width="6.42578125" style="681" bestFit="1" customWidth="1"/>
    <col min="342" max="342" width="5.7109375" style="681" customWidth="1"/>
    <col min="343" max="343" width="6.42578125" style="681" bestFit="1" customWidth="1"/>
    <col min="344" max="344" width="5.7109375" style="681" customWidth="1"/>
    <col min="345" max="354" width="5.7109375" style="681" bestFit="1" customWidth="1"/>
    <col min="355" max="355" width="6.42578125" style="681" bestFit="1" customWidth="1"/>
    <col min="356" max="364" width="5.7109375" style="681" bestFit="1" customWidth="1"/>
    <col min="365" max="365" width="6.42578125" style="681" bestFit="1" customWidth="1"/>
    <col min="366" max="375" width="5.7109375" style="681" bestFit="1" customWidth="1"/>
    <col min="376" max="376" width="5.7109375" style="681" customWidth="1"/>
    <col min="377" max="385" width="5.7109375" style="681" bestFit="1" customWidth="1"/>
    <col min="386" max="386" width="5.7109375" style="681" customWidth="1"/>
    <col min="387" max="390" width="5.7109375" style="681" bestFit="1" customWidth="1"/>
    <col min="391" max="393" width="5.7109375" style="681" customWidth="1"/>
    <col min="394" max="395" width="5.7109375" style="681" bestFit="1" customWidth="1"/>
    <col min="396" max="397" width="6.42578125" style="681" bestFit="1" customWidth="1"/>
    <col min="398" max="399" width="5.7109375" style="681" bestFit="1" customWidth="1"/>
    <col min="400" max="400" width="6.42578125" style="681" bestFit="1" customWidth="1"/>
    <col min="401" max="402" width="5.7109375" style="681" bestFit="1" customWidth="1"/>
    <col min="403" max="403" width="5.7109375" style="681" customWidth="1"/>
    <col min="404" max="432" width="5.7109375" style="681" bestFit="1" customWidth="1"/>
    <col min="433" max="16384" width="11.42578125" style="679"/>
  </cols>
  <sheetData>
    <row r="2" spans="7:432" x14ac:dyDescent="0.25">
      <c r="I2" s="679">
        <v>1</v>
      </c>
      <c r="J2" s="679">
        <v>2</v>
      </c>
      <c r="K2" s="679">
        <v>3</v>
      </c>
      <c r="L2" s="679">
        <v>4</v>
      </c>
      <c r="M2" s="679">
        <v>5</v>
      </c>
      <c r="N2" s="679">
        <v>6</v>
      </c>
      <c r="O2" s="679">
        <v>7</v>
      </c>
      <c r="P2" s="679">
        <v>8</v>
      </c>
      <c r="Q2" s="679">
        <v>9</v>
      </c>
      <c r="R2" s="679">
        <v>10</v>
      </c>
      <c r="S2" s="679">
        <v>11</v>
      </c>
      <c r="T2" s="679">
        <v>12</v>
      </c>
      <c r="V2" s="679" t="str">
        <f>+V3</f>
        <v>Sem2</v>
      </c>
      <c r="W2" s="679" t="str">
        <f t="shared" ref="W2:BT2" si="0">+W3</f>
        <v>Sem3</v>
      </c>
      <c r="X2" s="679" t="str">
        <f t="shared" si="0"/>
        <v>Sem4</v>
      </c>
      <c r="Y2" s="679" t="str">
        <f t="shared" si="0"/>
        <v>Sem5</v>
      </c>
      <c r="Z2" s="679" t="str">
        <f t="shared" si="0"/>
        <v>Sem6</v>
      </c>
      <c r="AA2" s="679" t="str">
        <f t="shared" si="0"/>
        <v>Sem7</v>
      </c>
      <c r="AB2" s="679" t="str">
        <f t="shared" si="0"/>
        <v>Sem8</v>
      </c>
      <c r="AC2" s="679" t="str">
        <f t="shared" si="0"/>
        <v>Sem9</v>
      </c>
      <c r="AD2" s="679" t="str">
        <f t="shared" si="0"/>
        <v>Sem10</v>
      </c>
      <c r="AE2" s="679" t="str">
        <f t="shared" si="0"/>
        <v>Sem11</v>
      </c>
      <c r="AF2" s="679" t="str">
        <f t="shared" si="0"/>
        <v>Sem12</v>
      </c>
      <c r="AG2" s="679" t="str">
        <f t="shared" si="0"/>
        <v>Sem13</v>
      </c>
      <c r="AH2" s="679" t="str">
        <f t="shared" si="0"/>
        <v>Sem14</v>
      </c>
      <c r="AI2" s="679" t="str">
        <f t="shared" si="0"/>
        <v>Sem15</v>
      </c>
      <c r="AJ2" s="679" t="str">
        <f t="shared" si="0"/>
        <v>Sem16</v>
      </c>
      <c r="AK2" s="679" t="str">
        <f t="shared" si="0"/>
        <v>Sem17</v>
      </c>
      <c r="AL2" s="679" t="str">
        <f t="shared" si="0"/>
        <v>Sem18</v>
      </c>
      <c r="AM2" s="679" t="str">
        <f t="shared" si="0"/>
        <v>Sem19</v>
      </c>
      <c r="AN2" s="679" t="str">
        <f t="shared" si="0"/>
        <v>Sem20</v>
      </c>
      <c r="AO2" s="679" t="str">
        <f t="shared" si="0"/>
        <v>Sem21</v>
      </c>
      <c r="AP2" s="679" t="str">
        <f t="shared" si="0"/>
        <v>Sem22</v>
      </c>
      <c r="AQ2" s="679" t="str">
        <f t="shared" si="0"/>
        <v>Sem23</v>
      </c>
      <c r="AR2" s="679" t="str">
        <f t="shared" si="0"/>
        <v>Sem24</v>
      </c>
      <c r="AS2" s="679" t="str">
        <f t="shared" si="0"/>
        <v>Sem25</v>
      </c>
      <c r="AT2" s="679" t="str">
        <f t="shared" si="0"/>
        <v>Sem26</v>
      </c>
      <c r="AU2" s="679" t="str">
        <f t="shared" si="0"/>
        <v>Sem27</v>
      </c>
      <c r="AV2" s="679" t="str">
        <f t="shared" si="0"/>
        <v>Sem28</v>
      </c>
      <c r="AW2" s="679" t="str">
        <f t="shared" si="0"/>
        <v>Sem29</v>
      </c>
      <c r="AX2" s="679" t="str">
        <f t="shared" si="0"/>
        <v>Sem30</v>
      </c>
      <c r="AY2" s="679" t="str">
        <f t="shared" si="0"/>
        <v>Sem31</v>
      </c>
      <c r="AZ2" s="679" t="str">
        <f t="shared" si="0"/>
        <v>Sem32</v>
      </c>
      <c r="BA2" s="679" t="str">
        <f t="shared" si="0"/>
        <v>Sem33</v>
      </c>
      <c r="BB2" s="679" t="str">
        <f t="shared" si="0"/>
        <v>Sem34</v>
      </c>
      <c r="BC2" s="679" t="str">
        <f t="shared" si="0"/>
        <v>Sem35</v>
      </c>
      <c r="BD2" s="679" t="str">
        <f t="shared" si="0"/>
        <v>Sem36</v>
      </c>
      <c r="BE2" s="679" t="str">
        <f t="shared" si="0"/>
        <v>Sem37</v>
      </c>
      <c r="BF2" s="679" t="str">
        <f t="shared" si="0"/>
        <v>Sem38</v>
      </c>
      <c r="BG2" s="679" t="str">
        <f t="shared" si="0"/>
        <v>Sem39</v>
      </c>
      <c r="BH2" s="679" t="str">
        <f t="shared" si="0"/>
        <v>Sem40</v>
      </c>
      <c r="BI2" s="679" t="str">
        <f t="shared" si="0"/>
        <v>Sem41</v>
      </c>
      <c r="BJ2" s="679" t="str">
        <f t="shared" si="0"/>
        <v>Sem42</v>
      </c>
      <c r="BK2" s="679" t="str">
        <f t="shared" si="0"/>
        <v>Sem43</v>
      </c>
      <c r="BL2" s="679" t="str">
        <f t="shared" si="0"/>
        <v>Sem44</v>
      </c>
      <c r="BM2" s="679" t="str">
        <f t="shared" si="0"/>
        <v>Sem45</v>
      </c>
      <c r="BN2" s="679" t="str">
        <f t="shared" si="0"/>
        <v>Sem46</v>
      </c>
      <c r="BO2" s="679" t="str">
        <f t="shared" si="0"/>
        <v>Sem47</v>
      </c>
      <c r="BP2" s="679" t="str">
        <f t="shared" si="0"/>
        <v>Sem48</v>
      </c>
      <c r="BQ2" s="679" t="str">
        <f t="shared" si="0"/>
        <v>Sem49</v>
      </c>
      <c r="BR2" s="679" t="str">
        <f t="shared" si="0"/>
        <v>Sem50</v>
      </c>
      <c r="BS2" s="679" t="str">
        <f t="shared" si="0"/>
        <v>Sem51</v>
      </c>
      <c r="BT2" s="679" t="str">
        <f t="shared" si="0"/>
        <v>Sem52</v>
      </c>
    </row>
    <row r="3" spans="7:432" s="259" customFormat="1" ht="39" x14ac:dyDescent="0.25">
      <c r="I3" s="683" t="s">
        <v>1596</v>
      </c>
      <c r="J3" s="683" t="s">
        <v>1597</v>
      </c>
      <c r="K3" s="683" t="s">
        <v>1598</v>
      </c>
      <c r="L3" s="683" t="s">
        <v>1599</v>
      </c>
      <c r="M3" s="683" t="s">
        <v>1600</v>
      </c>
      <c r="N3" s="683" t="s">
        <v>1601</v>
      </c>
      <c r="O3" s="683" t="s">
        <v>1602</v>
      </c>
      <c r="P3" s="683" t="s">
        <v>1603</v>
      </c>
      <c r="Q3" s="683" t="s">
        <v>1604</v>
      </c>
      <c r="R3" s="683" t="s">
        <v>1605</v>
      </c>
      <c r="S3" s="683" t="s">
        <v>1606</v>
      </c>
      <c r="T3" s="683" t="s">
        <v>1607</v>
      </c>
      <c r="V3" s="259" t="s">
        <v>747</v>
      </c>
      <c r="W3" s="259" t="s">
        <v>743</v>
      </c>
      <c r="X3" s="259" t="s">
        <v>744</v>
      </c>
      <c r="Y3" s="259" t="s">
        <v>745</v>
      </c>
      <c r="Z3" s="259" t="s">
        <v>742</v>
      </c>
      <c r="AA3" s="259" t="s">
        <v>107</v>
      </c>
      <c r="AB3" s="259" t="s">
        <v>108</v>
      </c>
      <c r="AC3" s="259" t="s">
        <v>109</v>
      </c>
      <c r="AD3" s="259" t="s">
        <v>110</v>
      </c>
      <c r="AE3" s="259" t="s">
        <v>111</v>
      </c>
      <c r="AF3" s="259" t="s">
        <v>112</v>
      </c>
      <c r="AG3" s="259" t="s">
        <v>129</v>
      </c>
      <c r="AH3" s="259" t="s">
        <v>130</v>
      </c>
      <c r="AI3" s="259" t="s">
        <v>375</v>
      </c>
      <c r="AJ3" s="259" t="s">
        <v>376</v>
      </c>
      <c r="AK3" s="259" t="s">
        <v>377</v>
      </c>
      <c r="AL3" s="259" t="s">
        <v>487</v>
      </c>
      <c r="AM3" s="259" t="s">
        <v>488</v>
      </c>
      <c r="AN3" s="259" t="s">
        <v>489</v>
      </c>
      <c r="AO3" s="259" t="s">
        <v>490</v>
      </c>
      <c r="AP3" s="259" t="s">
        <v>775</v>
      </c>
      <c r="AQ3" s="259" t="s">
        <v>776</v>
      </c>
      <c r="AR3" s="259" t="s">
        <v>777</v>
      </c>
      <c r="AS3" s="259" t="s">
        <v>778</v>
      </c>
      <c r="AT3" s="259" t="s">
        <v>779</v>
      </c>
      <c r="AU3" s="259" t="s">
        <v>81</v>
      </c>
      <c r="AV3" s="259" t="s">
        <v>33</v>
      </c>
      <c r="AW3" s="259" t="s">
        <v>39</v>
      </c>
      <c r="AX3" s="259" t="s">
        <v>82</v>
      </c>
      <c r="AY3" s="259" t="s">
        <v>68</v>
      </c>
      <c r="AZ3" s="259" t="s">
        <v>69</v>
      </c>
      <c r="BA3" s="259" t="s">
        <v>70</v>
      </c>
      <c r="BB3" s="259" t="s">
        <v>71</v>
      </c>
      <c r="BC3" s="259" t="s">
        <v>83</v>
      </c>
      <c r="BD3" s="259" t="s">
        <v>93</v>
      </c>
      <c r="BE3" s="259" t="s">
        <v>94</v>
      </c>
      <c r="BF3" s="259" t="s">
        <v>95</v>
      </c>
      <c r="BG3" s="259" t="s">
        <v>1152</v>
      </c>
      <c r="BH3" s="259" t="s">
        <v>96</v>
      </c>
      <c r="BI3" s="259" t="s">
        <v>97</v>
      </c>
      <c r="BJ3" s="259" t="s">
        <v>98</v>
      </c>
      <c r="BK3" s="259" t="s">
        <v>99</v>
      </c>
      <c r="BL3" s="259" t="s">
        <v>1222</v>
      </c>
      <c r="BM3" s="259" t="s">
        <v>1223</v>
      </c>
      <c r="BN3" s="259" t="s">
        <v>1224</v>
      </c>
      <c r="BO3" s="259" t="s">
        <v>1225</v>
      </c>
      <c r="BP3" s="259" t="s">
        <v>1226</v>
      </c>
      <c r="BQ3" s="259" t="s">
        <v>1227</v>
      </c>
      <c r="BR3" s="259" t="s">
        <v>1228</v>
      </c>
      <c r="BS3" s="259" t="s">
        <v>1229</v>
      </c>
      <c r="BT3" s="259" t="s">
        <v>1230</v>
      </c>
      <c r="BV3" s="684">
        <v>43472</v>
      </c>
      <c r="BW3" s="684">
        <v>43473</v>
      </c>
      <c r="BX3" s="684">
        <v>43474</v>
      </c>
      <c r="BY3" s="684">
        <v>43475</v>
      </c>
      <c r="BZ3" s="684">
        <v>43476</v>
      </c>
      <c r="CA3" s="685">
        <v>43477</v>
      </c>
      <c r="CB3" s="685">
        <v>43478</v>
      </c>
      <c r="CC3" s="685">
        <v>43479</v>
      </c>
      <c r="CD3" s="685">
        <v>43480</v>
      </c>
      <c r="CE3" s="685">
        <v>43481</v>
      </c>
      <c r="CF3" s="685">
        <v>43482</v>
      </c>
      <c r="CG3" s="685">
        <v>43483</v>
      </c>
      <c r="CH3" s="684">
        <v>43484</v>
      </c>
      <c r="CI3" s="684">
        <v>43485</v>
      </c>
      <c r="CJ3" s="684">
        <v>43486</v>
      </c>
      <c r="CK3" s="684">
        <v>43487</v>
      </c>
      <c r="CL3" s="684">
        <v>43488</v>
      </c>
      <c r="CM3" s="684">
        <v>43489</v>
      </c>
      <c r="CN3" s="684">
        <v>43490</v>
      </c>
      <c r="CO3" s="684">
        <v>43491</v>
      </c>
      <c r="CP3" s="684">
        <v>43492</v>
      </c>
      <c r="CQ3" s="684">
        <v>43493</v>
      </c>
      <c r="CR3" s="684">
        <v>43494</v>
      </c>
      <c r="CS3" s="684">
        <v>43495</v>
      </c>
      <c r="CT3" s="684">
        <v>43496</v>
      </c>
      <c r="CU3" s="684">
        <v>43497</v>
      </c>
      <c r="CV3" s="684">
        <v>43498</v>
      </c>
      <c r="CW3" s="684">
        <v>43499</v>
      </c>
      <c r="CX3" s="684">
        <v>43500</v>
      </c>
      <c r="CY3" s="684">
        <v>43501</v>
      </c>
      <c r="CZ3" s="684">
        <v>43502</v>
      </c>
      <c r="DA3" s="684">
        <v>43503</v>
      </c>
      <c r="DB3" s="684">
        <v>43504</v>
      </c>
      <c r="DC3" s="684">
        <v>43505</v>
      </c>
      <c r="DD3" s="684">
        <v>43506</v>
      </c>
      <c r="DE3" s="684">
        <v>43507</v>
      </c>
      <c r="DF3" s="684">
        <v>43508</v>
      </c>
      <c r="DG3" s="684">
        <v>43509</v>
      </c>
      <c r="DH3" s="684">
        <v>43510</v>
      </c>
      <c r="DI3" s="684">
        <v>43511</v>
      </c>
      <c r="DJ3" s="684">
        <v>43512</v>
      </c>
      <c r="DK3" s="684">
        <v>43513</v>
      </c>
      <c r="DL3" s="684">
        <v>43514</v>
      </c>
      <c r="DM3" s="684">
        <v>43515</v>
      </c>
      <c r="DN3" s="684">
        <v>43516</v>
      </c>
      <c r="DO3" s="684">
        <v>43517</v>
      </c>
      <c r="DP3" s="684">
        <v>43518</v>
      </c>
      <c r="DQ3" s="684">
        <v>43519</v>
      </c>
      <c r="DR3" s="684">
        <v>43520</v>
      </c>
      <c r="DS3" s="684">
        <v>43521</v>
      </c>
      <c r="DT3" s="684">
        <v>43522</v>
      </c>
      <c r="DU3" s="684">
        <v>43523</v>
      </c>
      <c r="DV3" s="684">
        <v>43524</v>
      </c>
      <c r="DW3" s="684">
        <v>43525</v>
      </c>
      <c r="DX3" s="684">
        <v>43526</v>
      </c>
      <c r="DY3" s="684">
        <v>43527</v>
      </c>
      <c r="DZ3" s="684">
        <v>43528</v>
      </c>
      <c r="EA3" s="684">
        <v>43529</v>
      </c>
      <c r="EB3" s="684">
        <v>43530</v>
      </c>
      <c r="EC3" s="684">
        <v>43531</v>
      </c>
      <c r="ED3" s="684">
        <v>43532</v>
      </c>
      <c r="EE3" s="684">
        <v>43533</v>
      </c>
      <c r="EF3" s="684">
        <v>43534</v>
      </c>
      <c r="EG3" s="684">
        <v>43535</v>
      </c>
      <c r="EH3" s="684">
        <v>43536</v>
      </c>
      <c r="EI3" s="684">
        <v>43537</v>
      </c>
      <c r="EJ3" s="684">
        <v>43538</v>
      </c>
      <c r="EK3" s="684">
        <v>43539</v>
      </c>
      <c r="EL3" s="684">
        <v>43540</v>
      </c>
      <c r="EM3" s="684">
        <v>43541</v>
      </c>
      <c r="EN3" s="684">
        <v>43542</v>
      </c>
      <c r="EO3" s="684">
        <v>43543</v>
      </c>
      <c r="EP3" s="684">
        <v>43544</v>
      </c>
      <c r="EQ3" s="684">
        <v>43545</v>
      </c>
      <c r="ER3" s="684">
        <v>43546</v>
      </c>
      <c r="ES3" s="684">
        <v>43547</v>
      </c>
      <c r="ET3" s="684">
        <v>43548</v>
      </c>
      <c r="EU3" s="684">
        <v>43549</v>
      </c>
      <c r="EV3" s="684">
        <v>43550</v>
      </c>
      <c r="EW3" s="684">
        <v>43551</v>
      </c>
      <c r="EX3" s="684">
        <v>43552</v>
      </c>
      <c r="EY3" s="684">
        <v>43553</v>
      </c>
      <c r="EZ3" s="684">
        <v>43554</v>
      </c>
      <c r="FA3" s="684">
        <v>43555</v>
      </c>
      <c r="FB3" s="684">
        <v>43556</v>
      </c>
      <c r="FC3" s="684">
        <v>43557</v>
      </c>
      <c r="FD3" s="684">
        <v>43558</v>
      </c>
      <c r="FE3" s="684">
        <v>43559</v>
      </c>
      <c r="FF3" s="684">
        <v>43560</v>
      </c>
      <c r="FG3" s="684">
        <v>43561</v>
      </c>
      <c r="FH3" s="684">
        <v>43562</v>
      </c>
      <c r="FI3" s="684">
        <v>43563</v>
      </c>
      <c r="FJ3" s="684">
        <v>43564</v>
      </c>
      <c r="FK3" s="684">
        <v>43565</v>
      </c>
      <c r="FL3" s="684">
        <v>43566</v>
      </c>
      <c r="FM3" s="684">
        <v>43567</v>
      </c>
      <c r="FN3" s="684">
        <v>43568</v>
      </c>
      <c r="FO3" s="684">
        <v>43569</v>
      </c>
      <c r="FP3" s="684">
        <v>43570</v>
      </c>
      <c r="FQ3" s="684">
        <v>43571</v>
      </c>
      <c r="FR3" s="684">
        <v>43572</v>
      </c>
      <c r="FS3" s="684">
        <v>43573</v>
      </c>
      <c r="FT3" s="684">
        <v>43574</v>
      </c>
      <c r="FU3" s="684">
        <v>43575</v>
      </c>
      <c r="FV3" s="684">
        <v>43576</v>
      </c>
      <c r="FW3" s="684">
        <v>43577</v>
      </c>
      <c r="FX3" s="684">
        <v>43578</v>
      </c>
      <c r="FY3" s="684">
        <v>43579</v>
      </c>
      <c r="FZ3" s="684">
        <v>43580</v>
      </c>
      <c r="GA3" s="684">
        <v>43581</v>
      </c>
      <c r="GB3" s="684">
        <v>43582</v>
      </c>
      <c r="GC3" s="684">
        <v>43583</v>
      </c>
      <c r="GD3" s="684">
        <v>43584</v>
      </c>
      <c r="GE3" s="684">
        <v>43585</v>
      </c>
      <c r="GF3" s="684">
        <v>43586</v>
      </c>
      <c r="GG3" s="684">
        <v>43587</v>
      </c>
      <c r="GH3" s="684">
        <v>43588</v>
      </c>
      <c r="GI3" s="684">
        <v>43589</v>
      </c>
      <c r="GJ3" s="684">
        <v>43590</v>
      </c>
      <c r="GK3" s="684">
        <v>43591</v>
      </c>
      <c r="GL3" s="684">
        <v>43592</v>
      </c>
      <c r="GM3" s="684">
        <v>43593</v>
      </c>
      <c r="GN3" s="684">
        <v>43594</v>
      </c>
      <c r="GO3" s="684">
        <v>43595</v>
      </c>
      <c r="GP3" s="684">
        <v>43596</v>
      </c>
      <c r="GQ3" s="684">
        <v>43597</v>
      </c>
      <c r="GR3" s="684">
        <v>43598</v>
      </c>
      <c r="GS3" s="684">
        <v>43599</v>
      </c>
      <c r="GT3" s="684">
        <v>43600</v>
      </c>
      <c r="GU3" s="684">
        <v>43601</v>
      </c>
      <c r="GV3" s="684">
        <v>43602</v>
      </c>
      <c r="GW3" s="684">
        <v>43603</v>
      </c>
      <c r="GX3" s="684">
        <v>43604</v>
      </c>
      <c r="GY3" s="684">
        <v>43605</v>
      </c>
      <c r="GZ3" s="684">
        <v>43606</v>
      </c>
      <c r="HA3" s="684">
        <v>43607</v>
      </c>
      <c r="HB3" s="684">
        <v>43608</v>
      </c>
      <c r="HC3" s="684">
        <v>43609</v>
      </c>
      <c r="HD3" s="684">
        <v>43610</v>
      </c>
      <c r="HE3" s="684">
        <v>43611</v>
      </c>
      <c r="HF3" s="684">
        <v>43612</v>
      </c>
      <c r="HG3" s="684">
        <v>43613</v>
      </c>
      <c r="HH3" s="684">
        <v>43614</v>
      </c>
      <c r="HI3" s="684">
        <v>43615</v>
      </c>
      <c r="HJ3" s="684">
        <v>43616</v>
      </c>
      <c r="HK3" s="684">
        <v>43617</v>
      </c>
      <c r="HL3" s="684">
        <v>43618</v>
      </c>
      <c r="HM3" s="684">
        <v>43619</v>
      </c>
      <c r="HN3" s="684">
        <v>43620</v>
      </c>
      <c r="HO3" s="684">
        <v>43621</v>
      </c>
      <c r="HP3" s="684">
        <v>43622</v>
      </c>
      <c r="HQ3" s="684">
        <v>43623</v>
      </c>
      <c r="HR3" s="684">
        <v>43624</v>
      </c>
      <c r="HS3" s="684">
        <v>43625</v>
      </c>
      <c r="HT3" s="684">
        <v>43626</v>
      </c>
      <c r="HU3" s="684">
        <v>43627</v>
      </c>
      <c r="HV3" s="684">
        <v>43628</v>
      </c>
      <c r="HW3" s="684">
        <v>43629</v>
      </c>
      <c r="HX3" s="684">
        <v>43630</v>
      </c>
      <c r="HY3" s="684">
        <v>43631</v>
      </c>
      <c r="HZ3" s="684">
        <v>43632</v>
      </c>
      <c r="IA3" s="684">
        <v>43633</v>
      </c>
      <c r="IB3" s="684">
        <v>43634</v>
      </c>
      <c r="IC3" s="684">
        <v>43635</v>
      </c>
      <c r="ID3" s="684">
        <v>43636</v>
      </c>
      <c r="IE3" s="684">
        <v>43637</v>
      </c>
      <c r="IF3" s="684">
        <v>43638</v>
      </c>
      <c r="IG3" s="684">
        <v>43639</v>
      </c>
      <c r="IH3" s="684">
        <v>43640</v>
      </c>
      <c r="II3" s="684">
        <v>43641</v>
      </c>
      <c r="IJ3" s="684">
        <v>43642</v>
      </c>
      <c r="IK3" s="684">
        <v>43643</v>
      </c>
      <c r="IL3" s="684">
        <v>43644</v>
      </c>
      <c r="IM3" s="684">
        <v>43645</v>
      </c>
      <c r="IN3" s="684">
        <v>43646</v>
      </c>
      <c r="IO3" s="684">
        <v>43647</v>
      </c>
      <c r="IP3" s="684">
        <v>43648</v>
      </c>
      <c r="IQ3" s="684">
        <v>43649</v>
      </c>
      <c r="IR3" s="684">
        <v>43650</v>
      </c>
      <c r="IS3" s="684">
        <v>43651</v>
      </c>
      <c r="IT3" s="684">
        <v>43652</v>
      </c>
      <c r="IU3" s="684">
        <v>43653</v>
      </c>
      <c r="IV3" s="684">
        <v>43654</v>
      </c>
      <c r="IW3" s="684">
        <v>43655</v>
      </c>
      <c r="IX3" s="684">
        <v>43656</v>
      </c>
      <c r="IY3" s="684">
        <v>43657</v>
      </c>
      <c r="IZ3" s="684">
        <v>43658</v>
      </c>
      <c r="JA3" s="684">
        <v>43659</v>
      </c>
      <c r="JB3" s="684">
        <v>43660</v>
      </c>
      <c r="JC3" s="684">
        <v>43661</v>
      </c>
      <c r="JD3" s="684">
        <v>43662</v>
      </c>
      <c r="JE3" s="684">
        <v>43663</v>
      </c>
      <c r="JF3" s="684">
        <v>43664</v>
      </c>
      <c r="JG3" s="684">
        <v>43665</v>
      </c>
      <c r="JH3" s="684">
        <v>43666</v>
      </c>
      <c r="JI3" s="684">
        <v>43667</v>
      </c>
      <c r="JJ3" s="684">
        <v>43668</v>
      </c>
      <c r="JK3" s="684">
        <v>43669</v>
      </c>
      <c r="JL3" s="684">
        <v>43670</v>
      </c>
      <c r="JM3" s="684">
        <v>43671</v>
      </c>
      <c r="JN3" s="684">
        <v>43672</v>
      </c>
      <c r="JO3" s="684">
        <v>43673</v>
      </c>
      <c r="JP3" s="684">
        <v>43674</v>
      </c>
      <c r="JQ3" s="684">
        <v>43675</v>
      </c>
      <c r="JR3" s="684">
        <v>43676</v>
      </c>
      <c r="JS3" s="684">
        <v>43677</v>
      </c>
      <c r="JT3" s="684">
        <v>43678</v>
      </c>
      <c r="JU3" s="684">
        <v>43679</v>
      </c>
      <c r="JV3" s="684">
        <v>43680</v>
      </c>
      <c r="JW3" s="684">
        <v>43681</v>
      </c>
      <c r="JX3" s="684">
        <v>43682</v>
      </c>
      <c r="JY3" s="684">
        <v>43683</v>
      </c>
      <c r="JZ3" s="684">
        <v>43684</v>
      </c>
      <c r="KA3" s="684">
        <v>43685</v>
      </c>
      <c r="KB3" s="684">
        <v>43686</v>
      </c>
      <c r="KC3" s="684">
        <v>43687</v>
      </c>
      <c r="KD3" s="684">
        <v>43688</v>
      </c>
      <c r="KE3" s="684">
        <v>43689</v>
      </c>
      <c r="KF3" s="684">
        <v>43690</v>
      </c>
      <c r="KG3" s="684">
        <v>43691</v>
      </c>
      <c r="KH3" s="684">
        <v>43692</v>
      </c>
      <c r="KI3" s="684">
        <v>43693</v>
      </c>
      <c r="KJ3" s="684">
        <v>43694</v>
      </c>
      <c r="KK3" s="684">
        <v>43695</v>
      </c>
      <c r="KL3" s="684">
        <v>43696</v>
      </c>
      <c r="KM3" s="684">
        <v>43697</v>
      </c>
      <c r="KN3" s="684">
        <v>43698</v>
      </c>
      <c r="KO3" s="684">
        <v>43699</v>
      </c>
      <c r="KP3" s="684">
        <v>43700</v>
      </c>
      <c r="KQ3" s="684">
        <v>43701</v>
      </c>
      <c r="KR3" s="684">
        <v>43702</v>
      </c>
      <c r="KS3" s="684">
        <v>43703</v>
      </c>
      <c r="KT3" s="684">
        <v>43704</v>
      </c>
      <c r="KU3" s="684">
        <v>43705</v>
      </c>
      <c r="KV3" s="684">
        <v>43706</v>
      </c>
      <c r="KW3" s="684">
        <v>43707</v>
      </c>
      <c r="KX3" s="684">
        <v>43708</v>
      </c>
      <c r="KY3" s="684">
        <v>43709</v>
      </c>
      <c r="KZ3" s="684">
        <v>43710</v>
      </c>
      <c r="LA3" s="684">
        <v>43711</v>
      </c>
      <c r="LB3" s="684">
        <v>43712</v>
      </c>
      <c r="LC3" s="684">
        <v>43713</v>
      </c>
      <c r="LD3" s="684">
        <v>43714</v>
      </c>
      <c r="LE3" s="684">
        <v>43715</v>
      </c>
      <c r="LF3" s="684">
        <v>43716</v>
      </c>
      <c r="LG3" s="684">
        <v>43717</v>
      </c>
      <c r="LH3" s="684">
        <v>43718</v>
      </c>
      <c r="LI3" s="684">
        <v>43719</v>
      </c>
      <c r="LJ3" s="684">
        <v>43720</v>
      </c>
      <c r="LK3" s="684">
        <v>43721</v>
      </c>
      <c r="LL3" s="684">
        <v>43722</v>
      </c>
      <c r="LM3" s="684">
        <v>43723</v>
      </c>
      <c r="LN3" s="684">
        <v>43724</v>
      </c>
      <c r="LO3" s="684">
        <v>43725</v>
      </c>
      <c r="LP3" s="684">
        <v>43726</v>
      </c>
      <c r="LQ3" s="684">
        <v>43727</v>
      </c>
      <c r="LR3" s="684">
        <v>43728</v>
      </c>
      <c r="LS3" s="684">
        <v>43729</v>
      </c>
      <c r="LT3" s="684">
        <v>43730</v>
      </c>
      <c r="LU3" s="684">
        <v>43731</v>
      </c>
      <c r="LV3" s="684">
        <v>43732</v>
      </c>
      <c r="LW3" s="684">
        <v>43733</v>
      </c>
      <c r="LX3" s="684">
        <v>43734</v>
      </c>
      <c r="LY3" s="684">
        <v>43735</v>
      </c>
      <c r="LZ3" s="684">
        <v>43736</v>
      </c>
      <c r="MA3" s="684">
        <v>43737</v>
      </c>
      <c r="MB3" s="684">
        <v>43738</v>
      </c>
      <c r="MC3" s="684">
        <v>43739</v>
      </c>
      <c r="MD3" s="684">
        <v>43740</v>
      </c>
      <c r="ME3" s="684">
        <v>43741</v>
      </c>
      <c r="MF3" s="684">
        <v>43742</v>
      </c>
      <c r="MG3" s="684">
        <v>43743</v>
      </c>
      <c r="MH3" s="684">
        <v>43744</v>
      </c>
      <c r="MI3" s="684">
        <v>43745</v>
      </c>
      <c r="MJ3" s="684">
        <v>43746</v>
      </c>
      <c r="MK3" s="684">
        <v>43747</v>
      </c>
      <c r="ML3" s="684">
        <v>43748</v>
      </c>
      <c r="MM3" s="684">
        <v>43749</v>
      </c>
      <c r="MN3" s="684">
        <v>43750</v>
      </c>
      <c r="MO3" s="684">
        <v>43751</v>
      </c>
      <c r="MP3" s="684">
        <v>43752</v>
      </c>
      <c r="MQ3" s="684">
        <v>43753</v>
      </c>
      <c r="MR3" s="684">
        <v>43754</v>
      </c>
      <c r="MS3" s="684">
        <v>43755</v>
      </c>
      <c r="MT3" s="684">
        <v>43756</v>
      </c>
      <c r="MU3" s="684">
        <v>43757</v>
      </c>
      <c r="MV3" s="684">
        <v>43758</v>
      </c>
      <c r="MW3" s="684">
        <v>43759</v>
      </c>
      <c r="MX3" s="684">
        <v>43760</v>
      </c>
      <c r="MY3" s="684">
        <v>43761</v>
      </c>
      <c r="MZ3" s="684">
        <v>43762</v>
      </c>
      <c r="NA3" s="684">
        <v>43763</v>
      </c>
      <c r="NB3" s="684">
        <v>43764</v>
      </c>
      <c r="NC3" s="684">
        <v>43765</v>
      </c>
      <c r="ND3" s="684">
        <v>43766</v>
      </c>
      <c r="NE3" s="684">
        <v>43767</v>
      </c>
      <c r="NF3" s="684">
        <v>43768</v>
      </c>
      <c r="NG3" s="684">
        <v>43769</v>
      </c>
      <c r="NH3" s="684">
        <v>43770</v>
      </c>
      <c r="NI3" s="684">
        <v>43771</v>
      </c>
      <c r="NJ3" s="684">
        <v>43772</v>
      </c>
      <c r="NK3" s="684">
        <v>43773</v>
      </c>
      <c r="NL3" s="684">
        <v>43774</v>
      </c>
      <c r="NM3" s="684">
        <v>43775</v>
      </c>
      <c r="NN3" s="684">
        <v>43776</v>
      </c>
      <c r="NO3" s="684">
        <v>43777</v>
      </c>
      <c r="NP3" s="684">
        <v>43778</v>
      </c>
      <c r="NQ3" s="684">
        <v>43779</v>
      </c>
      <c r="NR3" s="684">
        <v>43780</v>
      </c>
      <c r="NS3" s="684">
        <v>43781</v>
      </c>
      <c r="NT3" s="684">
        <v>43782</v>
      </c>
      <c r="NU3" s="684">
        <v>43783</v>
      </c>
      <c r="NV3" s="684">
        <v>43784</v>
      </c>
      <c r="NW3" s="684">
        <v>43785</v>
      </c>
      <c r="NX3" s="684">
        <v>43786</v>
      </c>
      <c r="NY3" s="684">
        <v>43787</v>
      </c>
      <c r="NZ3" s="684">
        <v>43788</v>
      </c>
      <c r="OA3" s="684">
        <v>43789</v>
      </c>
      <c r="OB3" s="684">
        <v>43790</v>
      </c>
      <c r="OC3" s="684">
        <v>43791</v>
      </c>
      <c r="OD3" s="684">
        <v>43792</v>
      </c>
      <c r="OE3" s="684">
        <v>43793</v>
      </c>
      <c r="OF3" s="684">
        <v>43794</v>
      </c>
      <c r="OG3" s="684">
        <v>43795</v>
      </c>
      <c r="OH3" s="684">
        <v>43796</v>
      </c>
      <c r="OI3" s="684">
        <v>43797</v>
      </c>
      <c r="OJ3" s="684">
        <v>43798</v>
      </c>
      <c r="OK3" s="684">
        <v>43799</v>
      </c>
      <c r="OL3" s="684">
        <v>43800</v>
      </c>
      <c r="OM3" s="684">
        <v>43801</v>
      </c>
      <c r="ON3" s="684">
        <v>43802</v>
      </c>
      <c r="OO3" s="684">
        <v>43803</v>
      </c>
      <c r="OP3" s="684">
        <v>43804</v>
      </c>
      <c r="OQ3" s="684">
        <v>43805</v>
      </c>
      <c r="OR3" s="684">
        <v>43806</v>
      </c>
      <c r="OS3" s="684">
        <v>43807</v>
      </c>
      <c r="OT3" s="684">
        <v>43808</v>
      </c>
      <c r="OU3" s="684">
        <v>43809</v>
      </c>
      <c r="OV3" s="684">
        <v>43810</v>
      </c>
      <c r="OW3" s="684">
        <v>43811</v>
      </c>
      <c r="OX3" s="684">
        <v>43812</v>
      </c>
      <c r="OY3" s="684">
        <v>43813</v>
      </c>
      <c r="OZ3" s="684">
        <v>43814</v>
      </c>
      <c r="PA3" s="684">
        <v>43815</v>
      </c>
      <c r="PB3" s="684">
        <v>43816</v>
      </c>
      <c r="PC3" s="684">
        <v>43817</v>
      </c>
      <c r="PD3" s="684">
        <v>43818</v>
      </c>
      <c r="PE3" s="684">
        <v>43819</v>
      </c>
      <c r="PF3" s="684">
        <v>43820</v>
      </c>
      <c r="PG3" s="684">
        <v>43821</v>
      </c>
      <c r="PH3" s="684">
        <v>43822</v>
      </c>
      <c r="PI3" s="684">
        <v>43823</v>
      </c>
      <c r="PJ3" s="684">
        <v>43824</v>
      </c>
      <c r="PK3" s="684">
        <v>43825</v>
      </c>
      <c r="PL3" s="684">
        <v>43826</v>
      </c>
      <c r="PM3" s="684">
        <v>43827</v>
      </c>
      <c r="PN3" s="684">
        <v>43828</v>
      </c>
      <c r="PO3" s="684">
        <v>43829</v>
      </c>
      <c r="PP3" s="684">
        <v>43830</v>
      </c>
    </row>
    <row r="4" spans="7:432" x14ac:dyDescent="0.25">
      <c r="G4" s="991" t="s">
        <v>1608</v>
      </c>
      <c r="H4" s="679" t="s">
        <v>1509</v>
      </c>
      <c r="I4" s="679">
        <f>COUNTIFS(Datos!$T:$T,$H4,Datos!$B:$B,I$2)</f>
        <v>0</v>
      </c>
      <c r="J4" s="680">
        <f>COUNTIFS(Datos!$T:$T,$H4,Datos!$B:$B,J$2)</f>
        <v>0</v>
      </c>
      <c r="K4" s="680">
        <f>COUNTIFS(Datos!$T:$T,$H4,Datos!$B:$B,K$2)</f>
        <v>0</v>
      </c>
      <c r="L4" s="680">
        <f>COUNTIFS(Datos!$T:$T,$H4,Datos!$B:$B,L$2)</f>
        <v>0</v>
      </c>
      <c r="M4" s="680">
        <f>COUNTIFS(Datos!$T:$T,$H4,Datos!$B:$B,M$2)</f>
        <v>0</v>
      </c>
      <c r="N4" s="680">
        <f>COUNTIFS(Datos!$T:$T,$H4,Datos!$B:$B,N$2)</f>
        <v>0</v>
      </c>
      <c r="O4" s="680">
        <f>COUNTIFS(Datos!$T:$T,$H4,Datos!$B:$B,O$2)</f>
        <v>0</v>
      </c>
      <c r="P4" s="680">
        <f>COUNTIFS(Datos!$T:$T,$H4,Datos!$B:$B,P$2)</f>
        <v>0</v>
      </c>
      <c r="Q4" s="680">
        <f>COUNTIFS(Datos!$T:$T,$H4,Datos!$B:$B,Q$2)</f>
        <v>0</v>
      </c>
      <c r="R4" s="680">
        <f>COUNTIFS(Datos!$T:$T,$H4,Datos!$B:$B,R$2)</f>
        <v>0</v>
      </c>
      <c r="S4" s="680">
        <f>COUNTIFS(Datos!$T:$T,$H4,Datos!$B:$B,S$2)</f>
        <v>1</v>
      </c>
      <c r="T4" s="680">
        <f>COUNTIFS(Datos!$T:$T,$H4,Datos!$B:$B,T$2)</f>
        <v>0</v>
      </c>
      <c r="V4" s="680">
        <f>COUNTIFS(Datos!$T:$T,$H4,Datos!$C:$C,V$2)</f>
        <v>0</v>
      </c>
      <c r="W4" s="680">
        <f>COUNTIFS(Datos!$T:$T,$H4,Datos!$C:$C,W$2)</f>
        <v>0</v>
      </c>
      <c r="X4" s="680">
        <f>COUNTIFS(Datos!$T:$T,$H4,Datos!$C:$C,X$2)</f>
        <v>0</v>
      </c>
      <c r="Y4" s="680">
        <f>COUNTIFS(Datos!$T:$T,$H4,Datos!$C:$C,Y$2)</f>
        <v>0</v>
      </c>
      <c r="Z4" s="680">
        <f>COUNTIFS(Datos!$T:$T,$H4,Datos!$C:$C,Z$2)</f>
        <v>0</v>
      </c>
      <c r="AA4" s="680">
        <f>COUNTIFS(Datos!$T:$T,$H4,Datos!$C:$C,AA$2)</f>
        <v>0</v>
      </c>
      <c r="AB4" s="680">
        <f>COUNTIFS(Datos!$T:$T,$H4,Datos!$C:$C,AB$2)</f>
        <v>0</v>
      </c>
      <c r="AC4" s="680">
        <f>COUNTIFS(Datos!$T:$T,$H4,Datos!$C:$C,AC$2)</f>
        <v>0</v>
      </c>
      <c r="AD4" s="680">
        <f>COUNTIFS(Datos!$T:$T,$H4,Datos!$C:$C,AD$2)</f>
        <v>0</v>
      </c>
      <c r="AE4" s="680">
        <f>COUNTIFS(Datos!$T:$T,$H4,Datos!$C:$C,AE$2)</f>
        <v>0</v>
      </c>
      <c r="AF4" s="680">
        <f>COUNTIFS(Datos!$T:$T,$H4,Datos!$C:$C,AF$2)</f>
        <v>0</v>
      </c>
      <c r="AG4" s="680">
        <f>COUNTIFS(Datos!$T:$T,$H4,Datos!$C:$C,AG$2)</f>
        <v>0</v>
      </c>
      <c r="AH4" s="680">
        <f>COUNTIFS(Datos!$T:$T,$H4,Datos!$C:$C,AH$2)</f>
        <v>0</v>
      </c>
      <c r="AI4" s="680">
        <f>COUNTIFS(Datos!$T:$T,$H4,Datos!$C:$C,AI$2)</f>
        <v>0</v>
      </c>
      <c r="AJ4" s="680">
        <f>COUNTIFS(Datos!$T:$T,$H4,Datos!$C:$C,AJ$2)</f>
        <v>0</v>
      </c>
      <c r="AK4" s="680">
        <f>COUNTIFS(Datos!$T:$T,$H4,Datos!$C:$C,AK$2)</f>
        <v>0</v>
      </c>
      <c r="AL4" s="680">
        <f>COUNTIFS(Datos!$T:$T,$H4,Datos!$C:$C,AL$2)</f>
        <v>0</v>
      </c>
      <c r="AM4" s="680">
        <f>COUNTIFS(Datos!$T:$T,$H4,Datos!$C:$C,AM$2)</f>
        <v>0</v>
      </c>
      <c r="AN4" s="680">
        <f>COUNTIFS(Datos!$T:$T,$H4,Datos!$C:$C,AN$2)</f>
        <v>0</v>
      </c>
      <c r="AO4" s="680">
        <f>COUNTIFS(Datos!$T:$T,$H4,Datos!$C:$C,AO$2)</f>
        <v>0</v>
      </c>
      <c r="AP4" s="680">
        <f>COUNTIFS(Datos!$T:$T,$H4,Datos!$C:$C,AP$2)</f>
        <v>0</v>
      </c>
      <c r="AQ4" s="680">
        <f>COUNTIFS(Datos!$T:$T,$H4,Datos!$C:$C,AQ$2)</f>
        <v>0</v>
      </c>
      <c r="AR4" s="680">
        <f>COUNTIFS(Datos!$T:$T,$H4,Datos!$C:$C,AR$2)</f>
        <v>0</v>
      </c>
      <c r="AS4" s="680">
        <f>COUNTIFS(Datos!$T:$T,$H4,Datos!$C:$C,AS$2)</f>
        <v>0</v>
      </c>
      <c r="AT4" s="680">
        <f>COUNTIFS(Datos!$T:$T,$H4,Datos!$C:$C,AT$2)</f>
        <v>0</v>
      </c>
      <c r="AU4" s="680">
        <f>COUNTIFS(Datos!$T:$T,$H4,Datos!$C:$C,AU$2)</f>
        <v>0</v>
      </c>
      <c r="AV4" s="680">
        <f>COUNTIFS(Datos!$T:$T,$H4,Datos!$C:$C,AV$2)</f>
        <v>0</v>
      </c>
      <c r="AW4" s="680">
        <f>COUNTIFS(Datos!$T:$T,$H4,Datos!$C:$C,AW$2)</f>
        <v>0</v>
      </c>
      <c r="AX4" s="680">
        <f>COUNTIFS(Datos!$T:$T,$H4,Datos!$C:$C,AX$2)</f>
        <v>0</v>
      </c>
      <c r="AY4" s="680">
        <f>COUNTIFS(Datos!$T:$T,$H4,Datos!$C:$C,AY$2)</f>
        <v>0</v>
      </c>
      <c r="AZ4" s="680">
        <f>COUNTIFS(Datos!$T:$T,$H4,Datos!$C:$C,AZ$2)</f>
        <v>0</v>
      </c>
      <c r="BA4" s="680">
        <f>COUNTIFS(Datos!$T:$T,$H4,Datos!$C:$C,BA$2)</f>
        <v>0</v>
      </c>
      <c r="BB4" s="680">
        <f>COUNTIFS(Datos!$T:$T,$H4,Datos!$C:$C,BB$2)</f>
        <v>0</v>
      </c>
      <c r="BC4" s="680">
        <f>COUNTIFS(Datos!$T:$T,$H4,Datos!$C:$C,BC$2)</f>
        <v>0</v>
      </c>
      <c r="BD4" s="680">
        <f>COUNTIFS(Datos!$T:$T,$H4,Datos!$C:$C,BD$2)</f>
        <v>0</v>
      </c>
      <c r="BE4" s="680">
        <f>COUNTIFS(Datos!$T:$T,$H4,Datos!$C:$C,BE$2)</f>
        <v>0</v>
      </c>
      <c r="BF4" s="680">
        <f>COUNTIFS(Datos!$T:$T,$H4,Datos!$C:$C,BF$2)</f>
        <v>0</v>
      </c>
      <c r="BG4" s="680">
        <f>COUNTIFS(Datos!$T:$T,$H4,Datos!$C:$C,BG$2)</f>
        <v>0</v>
      </c>
      <c r="BH4" s="680">
        <f>COUNTIFS(Datos!$T:$T,$H4,Datos!$C:$C,BH$2)</f>
        <v>0</v>
      </c>
      <c r="BI4" s="680">
        <f>COUNTIFS(Datos!$T:$T,$H4,Datos!$C:$C,BI$2)</f>
        <v>0</v>
      </c>
      <c r="BJ4" s="680">
        <f>COUNTIFS(Datos!$T:$T,$H4,Datos!$C:$C,BJ$2)</f>
        <v>0</v>
      </c>
      <c r="BK4" s="680">
        <f>COUNTIFS(Datos!$T:$T,$H4,Datos!$C:$C,BK$2)</f>
        <v>0</v>
      </c>
      <c r="BL4" s="680">
        <f>COUNTIFS(Datos!$T:$T,$H4,Datos!$C:$C,BL$2)</f>
        <v>0</v>
      </c>
      <c r="BM4" s="680">
        <f>COUNTIFS(Datos!$T:$T,$H4,Datos!$C:$C,BM$2)</f>
        <v>1</v>
      </c>
      <c r="BN4" s="680">
        <f>COUNTIFS(Datos!$T:$T,$H4,Datos!$C:$C,BN$2)</f>
        <v>0</v>
      </c>
      <c r="BO4" s="680">
        <f>COUNTIFS(Datos!$T:$T,$H4,Datos!$C:$C,BO$2)</f>
        <v>0</v>
      </c>
      <c r="BP4" s="680">
        <f>COUNTIFS(Datos!$T:$T,$H4,Datos!$C:$C,BP$2)</f>
        <v>0</v>
      </c>
      <c r="BQ4" s="680">
        <f>COUNTIFS(Datos!$T:$T,$H4,Datos!$C:$C,BQ$2)</f>
        <v>0</v>
      </c>
      <c r="BR4" s="680">
        <f>COUNTIFS(Datos!$T:$T,$H4,Datos!$C:$C,BR$2)</f>
        <v>0</v>
      </c>
      <c r="BS4" s="680">
        <f>COUNTIFS(Datos!$T:$T,$H4,Datos!$C:$C,BS$2)</f>
        <v>0</v>
      </c>
      <c r="BT4" s="680">
        <f>COUNTIFS(Datos!$T:$T,$H4,Datos!$C:$C,BT$2)</f>
        <v>0</v>
      </c>
      <c r="BV4" s="680">
        <f>COUNTIFS(Datos!$T:$T,$H4,Datos!$D:$D,BV$3)</f>
        <v>0</v>
      </c>
      <c r="BW4" s="680">
        <f>COUNTIFS(Datos!$T:$T,$H4,Datos!$D:$D,BW$3)</f>
        <v>0</v>
      </c>
      <c r="BX4" s="680">
        <f>COUNTIFS(Datos!$T:$T,$H4,Datos!$D:$D,BX$3)</f>
        <v>0</v>
      </c>
      <c r="BY4" s="680">
        <f>COUNTIFS(Datos!$T:$T,$H4,Datos!$D:$D,BY$3)</f>
        <v>0</v>
      </c>
      <c r="BZ4" s="680">
        <f>COUNTIFS(Datos!$T:$T,$H4,Datos!$D:$D,BZ$3)</f>
        <v>0</v>
      </c>
      <c r="CA4" s="680">
        <f>COUNTIFS(Datos!$T:$T,$H4,Datos!$D:$D,CA$3)</f>
        <v>0</v>
      </c>
      <c r="CB4" s="680">
        <f>COUNTIFS(Datos!$T:$T,$H4,Datos!$D:$D,CB$3)</f>
        <v>0</v>
      </c>
      <c r="CC4" s="680">
        <f>COUNTIFS(Datos!$T:$T,$H4,Datos!$D:$D,CC$3)</f>
        <v>0</v>
      </c>
      <c r="CD4" s="680">
        <f>COUNTIFS(Datos!$T:$T,$H4,Datos!$D:$D,CD$3)</f>
        <v>0</v>
      </c>
      <c r="CE4" s="680">
        <f>COUNTIFS(Datos!$T:$T,$H4,Datos!$D:$D,CE$3)</f>
        <v>0</v>
      </c>
      <c r="CF4" s="680">
        <f>COUNTIFS(Datos!$T:$T,$H4,Datos!$D:$D,CF$3)</f>
        <v>0</v>
      </c>
      <c r="CG4" s="680">
        <f>COUNTIFS(Datos!$T:$T,$H4,Datos!$D:$D,CG$3)</f>
        <v>0</v>
      </c>
      <c r="CH4" s="680">
        <f>COUNTIFS(Datos!$T:$T,$H4,Datos!$D:$D,CH$3)</f>
        <v>0</v>
      </c>
      <c r="CI4" s="680">
        <f>COUNTIFS(Datos!$T:$T,$H4,Datos!$D:$D,CI$3)</f>
        <v>0</v>
      </c>
      <c r="CJ4" s="680">
        <f>COUNTIFS(Datos!$T:$T,$H4,Datos!$D:$D,CJ$3)</f>
        <v>0</v>
      </c>
      <c r="CK4" s="680">
        <f>COUNTIFS(Datos!$T:$T,$H4,Datos!$D:$D,CK$3)</f>
        <v>0</v>
      </c>
      <c r="CL4" s="680">
        <f>COUNTIFS(Datos!$T:$T,$H4,Datos!$D:$D,CL$3)</f>
        <v>0</v>
      </c>
      <c r="CM4" s="680">
        <f>COUNTIFS(Datos!$T:$T,$H4,Datos!$D:$D,CM$3)</f>
        <v>0</v>
      </c>
      <c r="CN4" s="680">
        <f>COUNTIFS(Datos!$T:$T,$H4,Datos!$D:$D,CN$3)</f>
        <v>0</v>
      </c>
      <c r="CO4" s="680">
        <f>COUNTIFS(Datos!$T:$T,$H4,Datos!$D:$D,CO$3)</f>
        <v>0</v>
      </c>
      <c r="CP4" s="680">
        <f>COUNTIFS(Datos!$T:$T,$H4,Datos!$D:$D,CP$3)</f>
        <v>0</v>
      </c>
      <c r="CQ4" s="680">
        <f>COUNTIFS(Datos!$T:$T,$H4,Datos!$D:$D,CQ$3)</f>
        <v>0</v>
      </c>
      <c r="CR4" s="680">
        <f>COUNTIFS(Datos!$T:$T,$H4,Datos!$D:$D,CR$3)</f>
        <v>0</v>
      </c>
      <c r="CS4" s="680">
        <f>COUNTIFS(Datos!$T:$T,$H4,Datos!$D:$D,CS$3)</f>
        <v>0</v>
      </c>
      <c r="CT4" s="680">
        <f>COUNTIFS(Datos!$T:$T,$H4,Datos!$D:$D,CT$3)</f>
        <v>0</v>
      </c>
      <c r="CU4" s="680">
        <f>COUNTIFS(Datos!$T:$T,$H4,Datos!$D:$D,CU$3)</f>
        <v>0</v>
      </c>
      <c r="CV4" s="680">
        <f>COUNTIFS(Datos!$T:$T,$H4,Datos!$D:$D,CV$3)</f>
        <v>0</v>
      </c>
      <c r="CW4" s="680">
        <f>COUNTIFS(Datos!$T:$T,$H4,Datos!$D:$D,CW$3)</f>
        <v>0</v>
      </c>
      <c r="CX4" s="680">
        <f>COUNTIFS(Datos!$T:$T,$H4,Datos!$D:$D,CX$3)</f>
        <v>0</v>
      </c>
      <c r="CY4" s="680">
        <f>COUNTIFS(Datos!$T:$T,$H4,Datos!$D:$D,CY$3)</f>
        <v>0</v>
      </c>
      <c r="CZ4" s="680">
        <f>COUNTIFS(Datos!$T:$T,$H4,Datos!$D:$D,CZ$3)</f>
        <v>0</v>
      </c>
      <c r="DA4" s="680">
        <f>COUNTIFS(Datos!$T:$T,$H4,Datos!$D:$D,DA$3)</f>
        <v>0</v>
      </c>
      <c r="DB4" s="680">
        <f>COUNTIFS(Datos!$T:$T,$H4,Datos!$D:$D,DB$3)</f>
        <v>0</v>
      </c>
      <c r="DC4" s="680">
        <f>COUNTIFS(Datos!$T:$T,$H4,Datos!$D:$D,DC$3)</f>
        <v>0</v>
      </c>
      <c r="DD4" s="680">
        <f>COUNTIFS(Datos!$T:$T,$H4,Datos!$D:$D,DD$3)</f>
        <v>0</v>
      </c>
      <c r="DE4" s="680">
        <f>COUNTIFS(Datos!$T:$T,$H4,Datos!$D:$D,DE$3)</f>
        <v>0</v>
      </c>
      <c r="DF4" s="680">
        <f>COUNTIFS(Datos!$T:$T,$H4,Datos!$D:$D,DF$3)</f>
        <v>0</v>
      </c>
      <c r="DG4" s="680">
        <f>COUNTIFS(Datos!$T:$T,$H4,Datos!$D:$D,DG$3)</f>
        <v>0</v>
      </c>
      <c r="DH4" s="680">
        <f>COUNTIFS(Datos!$T:$T,$H4,Datos!$D:$D,DH$3)</f>
        <v>0</v>
      </c>
      <c r="DI4" s="680">
        <f>COUNTIFS(Datos!$T:$T,$H4,Datos!$D:$D,DI$3)</f>
        <v>0</v>
      </c>
      <c r="DJ4" s="680">
        <f>COUNTIFS(Datos!$T:$T,$H4,Datos!$D:$D,DJ$3)</f>
        <v>0</v>
      </c>
      <c r="DK4" s="680">
        <f>COUNTIFS(Datos!$T:$T,$H4,Datos!$D:$D,DK$3)</f>
        <v>0</v>
      </c>
      <c r="DL4" s="680">
        <f>COUNTIFS(Datos!$T:$T,$H4,Datos!$D:$D,DL$3)</f>
        <v>0</v>
      </c>
      <c r="DM4" s="680">
        <f>COUNTIFS(Datos!$T:$T,$H4,Datos!$D:$D,DM$3)</f>
        <v>0</v>
      </c>
      <c r="DN4" s="680">
        <f>COUNTIFS(Datos!$T:$T,$H4,Datos!$D:$D,DN$3)</f>
        <v>0</v>
      </c>
      <c r="DO4" s="680">
        <f>COUNTIFS(Datos!$T:$T,$H4,Datos!$D:$D,DO$3)</f>
        <v>0</v>
      </c>
      <c r="DP4" s="680">
        <f>COUNTIFS(Datos!$T:$T,$H4,Datos!$D:$D,DP$3)</f>
        <v>0</v>
      </c>
      <c r="DQ4" s="680">
        <f>COUNTIFS(Datos!$T:$T,$H4,Datos!$D:$D,DQ$3)</f>
        <v>0</v>
      </c>
      <c r="DR4" s="680">
        <f>COUNTIFS(Datos!$T:$T,$H4,Datos!$D:$D,DR$3)</f>
        <v>0</v>
      </c>
      <c r="DS4" s="680">
        <f>COUNTIFS(Datos!$T:$T,$H4,Datos!$D:$D,DS$3)</f>
        <v>0</v>
      </c>
      <c r="DT4" s="680">
        <f>COUNTIFS(Datos!$T:$T,$H4,Datos!$D:$D,DT$3)</f>
        <v>0</v>
      </c>
      <c r="DU4" s="680">
        <f>COUNTIFS(Datos!$T:$T,$H4,Datos!$D:$D,DU$3)</f>
        <v>0</v>
      </c>
      <c r="DV4" s="680">
        <f>COUNTIFS(Datos!$T:$T,$H4,Datos!$D:$D,DV$3)</f>
        <v>0</v>
      </c>
      <c r="DW4" s="680">
        <f>COUNTIFS(Datos!$T:$T,$H4,Datos!$D:$D,DW$3)</f>
        <v>0</v>
      </c>
      <c r="DX4" s="680">
        <f>COUNTIFS(Datos!$T:$T,$H4,Datos!$D:$D,DX$3)</f>
        <v>0</v>
      </c>
      <c r="DY4" s="680">
        <f>COUNTIFS(Datos!$T:$T,$H4,Datos!$D:$D,DY$3)</f>
        <v>0</v>
      </c>
      <c r="DZ4" s="680">
        <f>COUNTIFS(Datos!$T:$T,$H4,Datos!$D:$D,DZ$3)</f>
        <v>0</v>
      </c>
      <c r="EA4" s="680">
        <f>COUNTIFS(Datos!$T:$T,$H4,Datos!$D:$D,EA$3)</f>
        <v>0</v>
      </c>
      <c r="EB4" s="680">
        <f>COUNTIFS(Datos!$T:$T,$H4,Datos!$D:$D,EB$3)</f>
        <v>0</v>
      </c>
      <c r="EC4" s="680">
        <f>COUNTIFS(Datos!$T:$T,$H4,Datos!$D:$D,EC$3)</f>
        <v>0</v>
      </c>
      <c r="ED4" s="680">
        <f>COUNTIFS(Datos!$T:$T,$H4,Datos!$D:$D,ED$3)</f>
        <v>0</v>
      </c>
      <c r="EE4" s="680">
        <f>COUNTIFS(Datos!$T:$T,$H4,Datos!$D:$D,EE$3)</f>
        <v>0</v>
      </c>
      <c r="EF4" s="680">
        <f>COUNTIFS(Datos!$T:$T,$H4,Datos!$D:$D,EF$3)</f>
        <v>0</v>
      </c>
      <c r="EG4" s="680">
        <f>COUNTIFS(Datos!$T:$T,$H4,Datos!$D:$D,EG$3)</f>
        <v>0</v>
      </c>
      <c r="EH4" s="680">
        <f>COUNTIFS(Datos!$T:$T,$H4,Datos!$D:$D,EH$3)</f>
        <v>0</v>
      </c>
      <c r="EI4" s="680">
        <f>COUNTIFS(Datos!$T:$T,$H4,Datos!$D:$D,EI$3)</f>
        <v>0</v>
      </c>
      <c r="EJ4" s="680">
        <f>COUNTIFS(Datos!$T:$T,$H4,Datos!$D:$D,EJ$3)</f>
        <v>0</v>
      </c>
      <c r="EK4" s="680">
        <f>COUNTIFS(Datos!$T:$T,$H4,Datos!$D:$D,EK$3)</f>
        <v>0</v>
      </c>
      <c r="EL4" s="680">
        <f>COUNTIFS(Datos!$T:$T,$H4,Datos!$D:$D,EL$3)</f>
        <v>0</v>
      </c>
      <c r="EM4" s="680">
        <f>COUNTIFS(Datos!$T:$T,$H4,Datos!$D:$D,EM$3)</f>
        <v>0</v>
      </c>
      <c r="EN4" s="680">
        <f>COUNTIFS(Datos!$T:$T,$H4,Datos!$D:$D,EN$3)</f>
        <v>0</v>
      </c>
      <c r="EO4" s="680">
        <f>COUNTIFS(Datos!$T:$T,$H4,Datos!$D:$D,EO$3)</f>
        <v>0</v>
      </c>
      <c r="EP4" s="680">
        <f>COUNTIFS(Datos!$T:$T,$H4,Datos!$D:$D,EP$3)</f>
        <v>0</v>
      </c>
      <c r="EQ4" s="680">
        <f>COUNTIFS(Datos!$T:$T,$H4,Datos!$D:$D,EQ$3)</f>
        <v>0</v>
      </c>
      <c r="ER4" s="680">
        <f>COUNTIFS(Datos!$T:$T,$H4,Datos!$D:$D,ER$3)</f>
        <v>0</v>
      </c>
      <c r="ES4" s="680">
        <f>COUNTIFS(Datos!$T:$T,$H4,Datos!$D:$D,ES$3)</f>
        <v>0</v>
      </c>
      <c r="ET4" s="680">
        <f>COUNTIFS(Datos!$T:$T,$H4,Datos!$D:$D,ET$3)</f>
        <v>0</v>
      </c>
      <c r="EU4" s="680">
        <f>COUNTIFS(Datos!$T:$T,$H4,Datos!$D:$D,EU$3)</f>
        <v>0</v>
      </c>
      <c r="EV4" s="680">
        <f>COUNTIFS(Datos!$T:$T,$H4,Datos!$D:$D,EV$3)</f>
        <v>0</v>
      </c>
      <c r="EW4" s="680">
        <f>COUNTIFS(Datos!$T:$T,$H4,Datos!$D:$D,EW$3)</f>
        <v>0</v>
      </c>
      <c r="EX4" s="680">
        <f>COUNTIFS(Datos!$T:$T,$H4,Datos!$D:$D,EX$3)</f>
        <v>0</v>
      </c>
      <c r="EY4" s="680">
        <f>COUNTIFS(Datos!$T:$T,$H4,Datos!$D:$D,EY$3)</f>
        <v>0</v>
      </c>
      <c r="EZ4" s="680">
        <f>COUNTIFS(Datos!$T:$T,$H4,Datos!$D:$D,EZ$3)</f>
        <v>0</v>
      </c>
      <c r="FA4" s="680">
        <f>COUNTIFS(Datos!$T:$T,$H4,Datos!$D:$D,FA$3)</f>
        <v>0</v>
      </c>
      <c r="FB4" s="680">
        <f>COUNTIFS(Datos!$T:$T,$H4,Datos!$D:$D,FB$3)</f>
        <v>0</v>
      </c>
      <c r="FC4" s="680">
        <f>COUNTIFS(Datos!$T:$T,$H4,Datos!$D:$D,FC$3)</f>
        <v>0</v>
      </c>
      <c r="FD4" s="680">
        <f>COUNTIFS(Datos!$T:$T,$H4,Datos!$D:$D,FD$3)</f>
        <v>0</v>
      </c>
      <c r="FE4" s="680">
        <f>COUNTIFS(Datos!$T:$T,$H4,Datos!$D:$D,FE$3)</f>
        <v>0</v>
      </c>
      <c r="FF4" s="680">
        <f>COUNTIFS(Datos!$T:$T,$H4,Datos!$D:$D,FF$3)</f>
        <v>0</v>
      </c>
      <c r="FG4" s="680">
        <f>COUNTIFS(Datos!$T:$T,$H4,Datos!$D:$D,FG$3)</f>
        <v>0</v>
      </c>
      <c r="FH4" s="680">
        <f>COUNTIFS(Datos!$T:$T,$H4,Datos!$D:$D,FH$3)</f>
        <v>0</v>
      </c>
      <c r="FI4" s="680">
        <f>COUNTIFS(Datos!$T:$T,$H4,Datos!$D:$D,FI$3)</f>
        <v>0</v>
      </c>
      <c r="FJ4" s="680">
        <f>COUNTIFS(Datos!$T:$T,$H4,Datos!$D:$D,FJ$3)</f>
        <v>0</v>
      </c>
      <c r="FK4" s="680">
        <f>COUNTIFS(Datos!$T:$T,$H4,Datos!$D:$D,FK$3)</f>
        <v>0</v>
      </c>
      <c r="FL4" s="680">
        <f>COUNTIFS(Datos!$T:$T,$H4,Datos!$D:$D,FL$3)</f>
        <v>0</v>
      </c>
      <c r="FM4" s="680">
        <f>COUNTIFS(Datos!$T:$T,$H4,Datos!$D:$D,FM$3)</f>
        <v>0</v>
      </c>
      <c r="FN4" s="680">
        <f>COUNTIFS(Datos!$T:$T,$H4,Datos!$D:$D,FN$3)</f>
        <v>0</v>
      </c>
      <c r="FO4" s="680">
        <f>COUNTIFS(Datos!$T:$T,$H4,Datos!$D:$D,FO$3)</f>
        <v>0</v>
      </c>
      <c r="FP4" s="680">
        <f>COUNTIFS(Datos!$T:$T,$H4,Datos!$D:$D,FP$3)</f>
        <v>0</v>
      </c>
      <c r="FQ4" s="680">
        <f>COUNTIFS(Datos!$T:$T,$H4,Datos!$D:$D,FQ$3)</f>
        <v>0</v>
      </c>
      <c r="FR4" s="680">
        <f>COUNTIFS(Datos!$T:$T,$H4,Datos!$D:$D,FR$3)</f>
        <v>0</v>
      </c>
      <c r="FS4" s="680">
        <f>COUNTIFS(Datos!$T:$T,$H4,Datos!$D:$D,FS$3)</f>
        <v>0</v>
      </c>
      <c r="FT4" s="680">
        <f>COUNTIFS(Datos!$T:$T,$H4,Datos!$D:$D,FT$3)</f>
        <v>0</v>
      </c>
      <c r="FU4" s="680">
        <f>COUNTIFS(Datos!$T:$T,$H4,Datos!$D:$D,FU$3)</f>
        <v>0</v>
      </c>
      <c r="FV4" s="680">
        <f>COUNTIFS(Datos!$T:$T,$H4,Datos!$D:$D,FV$3)</f>
        <v>0</v>
      </c>
      <c r="FW4" s="680">
        <f>COUNTIFS(Datos!$T:$T,$H4,Datos!$D:$D,FW$3)</f>
        <v>0</v>
      </c>
      <c r="FX4" s="680">
        <f>COUNTIFS(Datos!$T:$T,$H4,Datos!$D:$D,FX$3)</f>
        <v>0</v>
      </c>
      <c r="FY4" s="680">
        <f>COUNTIFS(Datos!$T:$T,$H4,Datos!$D:$D,FY$3)</f>
        <v>0</v>
      </c>
      <c r="FZ4" s="680">
        <f>COUNTIFS(Datos!$T:$T,$H4,Datos!$D:$D,FZ$3)</f>
        <v>0</v>
      </c>
      <c r="GA4" s="680">
        <f>COUNTIFS(Datos!$T:$T,$H4,Datos!$D:$D,GA$3)</f>
        <v>0</v>
      </c>
      <c r="GB4" s="680">
        <f>COUNTIFS(Datos!$T:$T,$H4,Datos!$D:$D,GB$3)</f>
        <v>0</v>
      </c>
      <c r="GC4" s="680">
        <f>COUNTIFS(Datos!$T:$T,$H4,Datos!$D:$D,GC$3)</f>
        <v>0</v>
      </c>
      <c r="GD4" s="680">
        <f>COUNTIFS(Datos!$T:$T,$H4,Datos!$D:$D,GD$3)</f>
        <v>0</v>
      </c>
      <c r="GE4" s="680">
        <f>COUNTIFS(Datos!$T:$T,$H4,Datos!$D:$D,GE$3)</f>
        <v>0</v>
      </c>
      <c r="GF4" s="680">
        <f>COUNTIFS(Datos!$T:$T,$H4,Datos!$D:$D,GF$3)</f>
        <v>0</v>
      </c>
      <c r="GG4" s="680">
        <f>COUNTIFS(Datos!$T:$T,$H4,Datos!$D:$D,GG$3)</f>
        <v>0</v>
      </c>
      <c r="GH4" s="680">
        <f>COUNTIFS(Datos!$T:$T,$H4,Datos!$D:$D,GH$3)</f>
        <v>0</v>
      </c>
      <c r="GI4" s="680">
        <f>COUNTIFS(Datos!$T:$T,$H4,Datos!$D:$D,GI$3)</f>
        <v>0</v>
      </c>
      <c r="GJ4" s="680">
        <f>COUNTIFS(Datos!$T:$T,$H4,Datos!$D:$D,GJ$3)</f>
        <v>0</v>
      </c>
      <c r="GK4" s="680">
        <f>COUNTIFS(Datos!$T:$T,$H4,Datos!$D:$D,GK$3)</f>
        <v>0</v>
      </c>
      <c r="GL4" s="680">
        <f>COUNTIFS(Datos!$T:$T,$H4,Datos!$D:$D,GL$3)</f>
        <v>0</v>
      </c>
      <c r="GM4" s="680">
        <f>COUNTIFS(Datos!$T:$T,$H4,Datos!$D:$D,GM$3)</f>
        <v>0</v>
      </c>
      <c r="GN4" s="680">
        <f>COUNTIFS(Datos!$T:$T,$H4,Datos!$D:$D,GN$3)</f>
        <v>0</v>
      </c>
      <c r="GO4" s="680">
        <f>COUNTIFS(Datos!$T:$T,$H4,Datos!$D:$D,GO$3)</f>
        <v>0</v>
      </c>
      <c r="GP4" s="680">
        <f>COUNTIFS(Datos!$T:$T,$H4,Datos!$D:$D,GP$3)</f>
        <v>0</v>
      </c>
      <c r="GQ4" s="680">
        <f>COUNTIFS(Datos!$T:$T,$H4,Datos!$D:$D,GQ$3)</f>
        <v>0</v>
      </c>
      <c r="GR4" s="680">
        <f>COUNTIFS(Datos!$T:$T,$H4,Datos!$D:$D,GR$3)</f>
        <v>0</v>
      </c>
      <c r="GS4" s="680">
        <f>COUNTIFS(Datos!$T:$T,$H4,Datos!$D:$D,GS$3)</f>
        <v>0</v>
      </c>
      <c r="GT4" s="680">
        <f>COUNTIFS(Datos!$T:$T,$H4,Datos!$D:$D,GT$3)</f>
        <v>0</v>
      </c>
      <c r="GU4" s="680">
        <f>COUNTIFS(Datos!$T:$T,$H4,Datos!$D:$D,GU$3)</f>
        <v>0</v>
      </c>
      <c r="GV4" s="680">
        <f>COUNTIFS(Datos!$T:$T,$H4,Datos!$D:$D,GV$3)</f>
        <v>0</v>
      </c>
      <c r="GW4" s="680">
        <f>COUNTIFS(Datos!$T:$T,$H4,Datos!$D:$D,GW$3)</f>
        <v>0</v>
      </c>
      <c r="GX4" s="680">
        <f>COUNTIFS(Datos!$T:$T,$H4,Datos!$D:$D,GX$3)</f>
        <v>0</v>
      </c>
      <c r="GY4" s="680">
        <f>COUNTIFS(Datos!$T:$T,$H4,Datos!$D:$D,GY$3)</f>
        <v>0</v>
      </c>
      <c r="GZ4" s="680">
        <f>COUNTIFS(Datos!$T:$T,$H4,Datos!$D:$D,GZ$3)</f>
        <v>0</v>
      </c>
      <c r="HA4" s="680">
        <f>COUNTIFS(Datos!$T:$T,$H4,Datos!$D:$D,HA$3)</f>
        <v>0</v>
      </c>
      <c r="HB4" s="680">
        <f>COUNTIFS(Datos!$T:$T,$H4,Datos!$D:$D,HB$3)</f>
        <v>0</v>
      </c>
      <c r="HC4" s="680">
        <f>COUNTIFS(Datos!$T:$T,$H4,Datos!$D:$D,HC$3)</f>
        <v>0</v>
      </c>
      <c r="HD4" s="680">
        <f>COUNTIFS(Datos!$T:$T,$H4,Datos!$D:$D,HD$3)</f>
        <v>0</v>
      </c>
      <c r="HE4" s="680">
        <f>COUNTIFS(Datos!$T:$T,$H4,Datos!$D:$D,HE$3)</f>
        <v>0</v>
      </c>
      <c r="HF4" s="680">
        <f>COUNTIFS(Datos!$T:$T,$H4,Datos!$D:$D,HF$3)</f>
        <v>0</v>
      </c>
      <c r="HG4" s="680">
        <f>COUNTIFS(Datos!$T:$T,$H4,Datos!$D:$D,HG$3)</f>
        <v>0</v>
      </c>
      <c r="HH4" s="680">
        <f>COUNTIFS(Datos!$T:$T,$H4,Datos!$D:$D,HH$3)</f>
        <v>0</v>
      </c>
      <c r="HI4" s="680">
        <f>COUNTIFS(Datos!$T:$T,$H4,Datos!$D:$D,HI$3)</f>
        <v>0</v>
      </c>
      <c r="HJ4" s="680">
        <f>COUNTIFS(Datos!$T:$T,$H4,Datos!$D:$D,HJ$3)</f>
        <v>0</v>
      </c>
      <c r="HK4" s="680">
        <f>COUNTIFS(Datos!$T:$T,$H4,Datos!$D:$D,HK$3)</f>
        <v>0</v>
      </c>
      <c r="HL4" s="680">
        <f>COUNTIFS(Datos!$T:$T,$H4,Datos!$D:$D,HL$3)</f>
        <v>0</v>
      </c>
      <c r="HM4" s="680">
        <f>COUNTIFS(Datos!$T:$T,$H4,Datos!$D:$D,HM$3)</f>
        <v>0</v>
      </c>
      <c r="HN4" s="680">
        <f>COUNTIFS(Datos!$T:$T,$H4,Datos!$D:$D,HN$3)</f>
        <v>0</v>
      </c>
      <c r="HO4" s="680">
        <f>COUNTIFS(Datos!$T:$T,$H4,Datos!$D:$D,HO$3)</f>
        <v>0</v>
      </c>
      <c r="HP4" s="680">
        <f>COUNTIFS(Datos!$T:$T,$H4,Datos!$D:$D,HP$3)</f>
        <v>0</v>
      </c>
      <c r="HQ4" s="680">
        <f>COUNTIFS(Datos!$T:$T,$H4,Datos!$D:$D,HQ$3)</f>
        <v>0</v>
      </c>
      <c r="HR4" s="680">
        <f>COUNTIFS(Datos!$T:$T,$H4,Datos!$D:$D,HR$3)</f>
        <v>0</v>
      </c>
      <c r="HS4" s="680">
        <f>COUNTIFS(Datos!$T:$T,$H4,Datos!$D:$D,HS$3)</f>
        <v>0</v>
      </c>
      <c r="HT4" s="680">
        <f>COUNTIFS(Datos!$T:$T,$H4,Datos!$D:$D,HT$3)</f>
        <v>0</v>
      </c>
      <c r="HU4" s="680">
        <f>COUNTIFS(Datos!$T:$T,$H4,Datos!$D:$D,HU$3)</f>
        <v>0</v>
      </c>
      <c r="HV4" s="680">
        <f>COUNTIFS(Datos!$T:$T,$H4,Datos!$D:$D,HV$3)</f>
        <v>0</v>
      </c>
      <c r="HW4" s="680">
        <f>COUNTIFS(Datos!$T:$T,$H4,Datos!$D:$D,HW$3)</f>
        <v>0</v>
      </c>
      <c r="HX4" s="680">
        <f>COUNTIFS(Datos!$T:$T,$H4,Datos!$D:$D,HX$3)</f>
        <v>0</v>
      </c>
      <c r="HY4" s="680">
        <f>COUNTIFS(Datos!$T:$T,$H4,Datos!$D:$D,HY$3)</f>
        <v>0</v>
      </c>
      <c r="HZ4" s="680">
        <f>COUNTIFS(Datos!$T:$T,$H4,Datos!$D:$D,HZ$3)</f>
        <v>0</v>
      </c>
      <c r="IA4" s="680">
        <f>COUNTIFS(Datos!$T:$T,$H4,Datos!$D:$D,IA$3)</f>
        <v>0</v>
      </c>
      <c r="IB4" s="680">
        <f>COUNTIFS(Datos!$T:$T,$H4,Datos!$D:$D,IB$3)</f>
        <v>0</v>
      </c>
      <c r="IC4" s="680">
        <f>COUNTIFS(Datos!$T:$T,$H4,Datos!$D:$D,IC$3)</f>
        <v>0</v>
      </c>
      <c r="ID4" s="680">
        <f>COUNTIFS(Datos!$T:$T,$H4,Datos!$D:$D,ID$3)</f>
        <v>0</v>
      </c>
      <c r="IE4" s="680">
        <f>COUNTIFS(Datos!$T:$T,$H4,Datos!$D:$D,IE$3)</f>
        <v>0</v>
      </c>
      <c r="IF4" s="680">
        <f>COUNTIFS(Datos!$T:$T,$H4,Datos!$D:$D,IF$3)</f>
        <v>0</v>
      </c>
      <c r="IG4" s="680">
        <f>COUNTIFS(Datos!$T:$T,$H4,Datos!$D:$D,IG$3)</f>
        <v>0</v>
      </c>
      <c r="IH4" s="680">
        <f>COUNTIFS(Datos!$T:$T,$H4,Datos!$D:$D,IH$3)</f>
        <v>0</v>
      </c>
      <c r="II4" s="680">
        <f>COUNTIFS(Datos!$T:$T,$H4,Datos!$D:$D,II$3)</f>
        <v>0</v>
      </c>
      <c r="IJ4" s="680">
        <f>COUNTIFS(Datos!$T:$T,$H4,Datos!$D:$D,IJ$3)</f>
        <v>0</v>
      </c>
      <c r="IK4" s="680">
        <f>COUNTIFS(Datos!$T:$T,$H4,Datos!$D:$D,IK$3)</f>
        <v>0</v>
      </c>
      <c r="IL4" s="680">
        <f>COUNTIFS(Datos!$T:$T,$H4,Datos!$D:$D,IL$3)</f>
        <v>0</v>
      </c>
      <c r="IM4" s="680">
        <f>COUNTIFS(Datos!$T:$T,$H4,Datos!$D:$D,IM$3)</f>
        <v>0</v>
      </c>
      <c r="IN4" s="680">
        <f>COUNTIFS(Datos!$T:$T,$H4,Datos!$D:$D,IN$3)</f>
        <v>0</v>
      </c>
      <c r="IO4" s="680">
        <f>COUNTIFS(Datos!$T:$T,$H4,Datos!$D:$D,IO$3)</f>
        <v>0</v>
      </c>
      <c r="IP4" s="680">
        <f>COUNTIFS(Datos!$T:$T,$H4,Datos!$D:$D,IP$3)</f>
        <v>0</v>
      </c>
      <c r="IQ4" s="680">
        <f>COUNTIFS(Datos!$T:$T,$H4,Datos!$D:$D,IQ$3)</f>
        <v>0</v>
      </c>
      <c r="IR4" s="680">
        <f>COUNTIFS(Datos!$T:$T,$H4,Datos!$D:$D,IR$3)</f>
        <v>0</v>
      </c>
      <c r="IS4" s="680">
        <f>COUNTIFS(Datos!$T:$T,$H4,Datos!$D:$D,IS$3)</f>
        <v>0</v>
      </c>
      <c r="IT4" s="680">
        <f>COUNTIFS(Datos!$T:$T,$H4,Datos!$D:$D,IT$3)</f>
        <v>0</v>
      </c>
      <c r="IU4" s="680">
        <f>COUNTIFS(Datos!$T:$T,$H4,Datos!$D:$D,IU$3)</f>
        <v>0</v>
      </c>
      <c r="IV4" s="680">
        <f>COUNTIFS(Datos!$T:$T,$H4,Datos!$D:$D,IV$3)</f>
        <v>0</v>
      </c>
      <c r="IW4" s="680">
        <f>COUNTIFS(Datos!$T:$T,$H4,Datos!$D:$D,IW$3)</f>
        <v>0</v>
      </c>
      <c r="IX4" s="680">
        <f>COUNTIFS(Datos!$T:$T,$H4,Datos!$D:$D,IX$3)</f>
        <v>0</v>
      </c>
      <c r="IY4" s="680">
        <f>COUNTIFS(Datos!$T:$T,$H4,Datos!$D:$D,IY$3)</f>
        <v>0</v>
      </c>
      <c r="IZ4" s="680">
        <f>COUNTIFS(Datos!$T:$T,$H4,Datos!$D:$D,IZ$3)</f>
        <v>0</v>
      </c>
      <c r="JA4" s="680">
        <f>COUNTIFS(Datos!$T:$T,$H4,Datos!$D:$D,JA$3)</f>
        <v>0</v>
      </c>
      <c r="JB4" s="680">
        <f>COUNTIFS(Datos!$T:$T,$H4,Datos!$D:$D,JB$3)</f>
        <v>0</v>
      </c>
      <c r="JC4" s="680">
        <f>COUNTIFS(Datos!$T:$T,$H4,Datos!$D:$D,JC$3)</f>
        <v>0</v>
      </c>
      <c r="JD4" s="680">
        <f>COUNTIFS(Datos!$T:$T,$H4,Datos!$D:$D,JD$3)</f>
        <v>0</v>
      </c>
      <c r="JE4" s="680">
        <f>COUNTIFS(Datos!$T:$T,$H4,Datos!$D:$D,JE$3)</f>
        <v>0</v>
      </c>
      <c r="JF4" s="680">
        <f>COUNTIFS(Datos!$T:$T,$H4,Datos!$D:$D,JF$3)</f>
        <v>0</v>
      </c>
      <c r="JG4" s="680">
        <f>COUNTIFS(Datos!$T:$T,$H4,Datos!$D:$D,JG$3)</f>
        <v>0</v>
      </c>
      <c r="JH4" s="680">
        <f>COUNTIFS(Datos!$T:$T,$H4,Datos!$D:$D,JH$3)</f>
        <v>0</v>
      </c>
      <c r="JI4" s="680">
        <f>COUNTIFS(Datos!$T:$T,$H4,Datos!$D:$D,JI$3)</f>
        <v>0</v>
      </c>
      <c r="JJ4" s="680">
        <f>COUNTIFS(Datos!$T:$T,$H4,Datos!$D:$D,JJ$3)</f>
        <v>0</v>
      </c>
      <c r="JK4" s="680">
        <f>COUNTIFS(Datos!$T:$T,$H4,Datos!$D:$D,JK$3)</f>
        <v>0</v>
      </c>
      <c r="JL4" s="680">
        <f>COUNTIFS(Datos!$T:$T,$H4,Datos!$D:$D,JL$3)</f>
        <v>0</v>
      </c>
      <c r="JM4" s="680">
        <f>COUNTIFS(Datos!$T:$T,$H4,Datos!$D:$D,JM$3)</f>
        <v>0</v>
      </c>
      <c r="JN4" s="680">
        <f>COUNTIFS(Datos!$T:$T,$H4,Datos!$D:$D,JN$3)</f>
        <v>0</v>
      </c>
      <c r="JO4" s="680">
        <f>COUNTIFS(Datos!$T:$T,$H4,Datos!$D:$D,JO$3)</f>
        <v>0</v>
      </c>
      <c r="JP4" s="680">
        <f>COUNTIFS(Datos!$T:$T,$H4,Datos!$D:$D,JP$3)</f>
        <v>0</v>
      </c>
      <c r="JQ4" s="680">
        <f>COUNTIFS(Datos!$T:$T,$H4,Datos!$D:$D,JQ$3)</f>
        <v>0</v>
      </c>
      <c r="JR4" s="680">
        <f>COUNTIFS(Datos!$T:$T,$H4,Datos!$D:$D,JR$3)</f>
        <v>0</v>
      </c>
      <c r="JS4" s="680">
        <f>COUNTIFS(Datos!$T:$T,$H4,Datos!$D:$D,JS$3)</f>
        <v>0</v>
      </c>
      <c r="JT4" s="680">
        <f>COUNTIFS(Datos!$T:$T,$H4,Datos!$D:$D,JT$3)</f>
        <v>0</v>
      </c>
      <c r="JU4" s="680">
        <f>COUNTIFS(Datos!$T:$T,$H4,Datos!$D:$D,JU$3)</f>
        <v>0</v>
      </c>
      <c r="JV4" s="680">
        <f>COUNTIFS(Datos!$T:$T,$H4,Datos!$D:$D,JV$3)</f>
        <v>0</v>
      </c>
      <c r="JW4" s="680">
        <f>COUNTIFS(Datos!$T:$T,$H4,Datos!$D:$D,JW$3)</f>
        <v>0</v>
      </c>
      <c r="JX4" s="680">
        <f>COUNTIFS(Datos!$T:$T,$H4,Datos!$D:$D,JX$3)</f>
        <v>0</v>
      </c>
      <c r="JY4" s="680">
        <f>COUNTIFS(Datos!$T:$T,$H4,Datos!$D:$D,JY$3)</f>
        <v>0</v>
      </c>
      <c r="JZ4" s="680">
        <f>COUNTIFS(Datos!$T:$T,$H4,Datos!$D:$D,JZ$3)</f>
        <v>0</v>
      </c>
      <c r="KA4" s="680">
        <f>COUNTIFS(Datos!$T:$T,$H4,Datos!$D:$D,KA$3)</f>
        <v>0</v>
      </c>
      <c r="KB4" s="680">
        <f>COUNTIFS(Datos!$T:$T,$H4,Datos!$D:$D,KB$3)</f>
        <v>0</v>
      </c>
      <c r="KC4" s="680">
        <f>COUNTIFS(Datos!$T:$T,$H4,Datos!$D:$D,KC$3)</f>
        <v>0</v>
      </c>
      <c r="KD4" s="680">
        <f>COUNTIFS(Datos!$T:$T,$H4,Datos!$D:$D,KD$3)</f>
        <v>0</v>
      </c>
      <c r="KE4" s="680">
        <f>COUNTIFS(Datos!$T:$T,$H4,Datos!$D:$D,KE$3)</f>
        <v>0</v>
      </c>
      <c r="KF4" s="680">
        <f>COUNTIFS(Datos!$T:$T,$H4,Datos!$D:$D,KF$3)</f>
        <v>0</v>
      </c>
      <c r="KG4" s="680">
        <f>COUNTIFS(Datos!$T:$T,$H4,Datos!$D:$D,KG$3)</f>
        <v>0</v>
      </c>
      <c r="KH4" s="680">
        <f>COUNTIFS(Datos!$T:$T,$H4,Datos!$D:$D,KH$3)</f>
        <v>0</v>
      </c>
      <c r="KI4" s="680">
        <f>COUNTIFS(Datos!$T:$T,$H4,Datos!$D:$D,KI$3)</f>
        <v>0</v>
      </c>
      <c r="KJ4" s="680">
        <f>COUNTIFS(Datos!$T:$T,$H4,Datos!$D:$D,KJ$3)</f>
        <v>0</v>
      </c>
      <c r="KK4" s="680">
        <f>COUNTIFS(Datos!$T:$T,$H4,Datos!$D:$D,KK$3)</f>
        <v>0</v>
      </c>
      <c r="KL4" s="680">
        <f>COUNTIFS(Datos!$T:$T,$H4,Datos!$D:$D,KL$3)</f>
        <v>0</v>
      </c>
      <c r="KM4" s="680">
        <f>COUNTIFS(Datos!$T:$T,$H4,Datos!$D:$D,KM$3)</f>
        <v>0</v>
      </c>
      <c r="KN4" s="680">
        <f>COUNTIFS(Datos!$T:$T,$H4,Datos!$D:$D,KN$3)</f>
        <v>0</v>
      </c>
      <c r="KO4" s="680">
        <f>COUNTIFS(Datos!$T:$T,$H4,Datos!$D:$D,KO$3)</f>
        <v>0</v>
      </c>
      <c r="KP4" s="680">
        <f>COUNTIFS(Datos!$T:$T,$H4,Datos!$D:$D,KP$3)</f>
        <v>0</v>
      </c>
      <c r="KQ4" s="680">
        <f>COUNTIFS(Datos!$T:$T,$H4,Datos!$D:$D,KQ$3)</f>
        <v>0</v>
      </c>
      <c r="KR4" s="680">
        <f>COUNTIFS(Datos!$T:$T,$H4,Datos!$D:$D,KR$3)</f>
        <v>0</v>
      </c>
      <c r="KS4" s="680">
        <f>COUNTIFS(Datos!$T:$T,$H4,Datos!$D:$D,KS$3)</f>
        <v>0</v>
      </c>
      <c r="KT4" s="680">
        <f>COUNTIFS(Datos!$T:$T,$H4,Datos!$D:$D,KT$3)</f>
        <v>0</v>
      </c>
      <c r="KU4" s="680">
        <f>COUNTIFS(Datos!$T:$T,$H4,Datos!$D:$D,KU$3)</f>
        <v>0</v>
      </c>
      <c r="KV4" s="680">
        <f>COUNTIFS(Datos!$T:$T,$H4,Datos!$D:$D,KV$3)</f>
        <v>0</v>
      </c>
      <c r="KW4" s="680">
        <f>COUNTIFS(Datos!$T:$T,$H4,Datos!$D:$D,KW$3)</f>
        <v>0</v>
      </c>
      <c r="KX4" s="680">
        <f>COUNTIFS(Datos!$T:$T,$H4,Datos!$D:$D,KX$3)</f>
        <v>0</v>
      </c>
      <c r="KY4" s="680">
        <f>COUNTIFS(Datos!$T:$T,$H4,Datos!$D:$D,KY$3)</f>
        <v>0</v>
      </c>
      <c r="KZ4" s="680">
        <f>COUNTIFS(Datos!$T:$T,$H4,Datos!$D:$D,KZ$3)</f>
        <v>0</v>
      </c>
      <c r="LA4" s="680">
        <f>COUNTIFS(Datos!$T:$T,$H4,Datos!$D:$D,LA$3)</f>
        <v>0</v>
      </c>
      <c r="LB4" s="680">
        <f>COUNTIFS(Datos!$T:$T,$H4,Datos!$D:$D,LB$3)</f>
        <v>0</v>
      </c>
      <c r="LC4" s="680">
        <f>COUNTIFS(Datos!$T:$T,$H4,Datos!$D:$D,LC$3)</f>
        <v>0</v>
      </c>
      <c r="LD4" s="680">
        <f>COUNTIFS(Datos!$T:$T,$H4,Datos!$D:$D,LD$3)</f>
        <v>0</v>
      </c>
      <c r="LE4" s="680">
        <f>COUNTIFS(Datos!$T:$T,$H4,Datos!$D:$D,LE$3)</f>
        <v>0</v>
      </c>
      <c r="LF4" s="680">
        <f>COUNTIFS(Datos!$T:$T,$H4,Datos!$D:$D,LF$3)</f>
        <v>0</v>
      </c>
      <c r="LG4" s="680">
        <f>COUNTIFS(Datos!$T:$T,$H4,Datos!$D:$D,LG$3)</f>
        <v>0</v>
      </c>
      <c r="LH4" s="680">
        <f>COUNTIFS(Datos!$T:$T,$H4,Datos!$D:$D,LH$3)</f>
        <v>0</v>
      </c>
      <c r="LI4" s="680">
        <f>COUNTIFS(Datos!$T:$T,$H4,Datos!$D:$D,LI$3)</f>
        <v>0</v>
      </c>
      <c r="LJ4" s="680">
        <f>COUNTIFS(Datos!$T:$T,$H4,Datos!$D:$D,LJ$3)</f>
        <v>0</v>
      </c>
      <c r="LK4" s="680">
        <f>COUNTIFS(Datos!$T:$T,$H4,Datos!$D:$D,LK$3)</f>
        <v>0</v>
      </c>
      <c r="LL4" s="680">
        <f>COUNTIFS(Datos!$T:$T,$H4,Datos!$D:$D,LL$3)</f>
        <v>0</v>
      </c>
      <c r="LM4" s="680">
        <f>COUNTIFS(Datos!$T:$T,$H4,Datos!$D:$D,LM$3)</f>
        <v>0</v>
      </c>
      <c r="LN4" s="680">
        <f>COUNTIFS(Datos!$T:$T,$H4,Datos!$D:$D,LN$3)</f>
        <v>0</v>
      </c>
      <c r="LO4" s="680">
        <f>COUNTIFS(Datos!$T:$T,$H4,Datos!$D:$D,LO$3)</f>
        <v>0</v>
      </c>
      <c r="LP4" s="680">
        <f>COUNTIFS(Datos!$T:$T,$H4,Datos!$D:$D,LP$3)</f>
        <v>0</v>
      </c>
      <c r="LQ4" s="680">
        <f>COUNTIFS(Datos!$T:$T,$H4,Datos!$D:$D,LQ$3)</f>
        <v>0</v>
      </c>
      <c r="LR4" s="680">
        <f>COUNTIFS(Datos!$T:$T,$H4,Datos!$D:$D,LR$3)</f>
        <v>0</v>
      </c>
      <c r="LS4" s="680">
        <f>COUNTIFS(Datos!$T:$T,$H4,Datos!$D:$D,LS$3)</f>
        <v>0</v>
      </c>
      <c r="LT4" s="680">
        <f>COUNTIFS(Datos!$T:$T,$H4,Datos!$D:$D,LT$3)</f>
        <v>0</v>
      </c>
      <c r="LU4" s="680">
        <f>COUNTIFS(Datos!$T:$T,$H4,Datos!$D:$D,LU$3)</f>
        <v>0</v>
      </c>
      <c r="LV4" s="680">
        <f>COUNTIFS(Datos!$T:$T,$H4,Datos!$D:$D,LV$3)</f>
        <v>0</v>
      </c>
      <c r="LW4" s="680">
        <f>COUNTIFS(Datos!$T:$T,$H4,Datos!$D:$D,LW$3)</f>
        <v>0</v>
      </c>
      <c r="LX4" s="680">
        <f>COUNTIFS(Datos!$T:$T,$H4,Datos!$D:$D,LX$3)</f>
        <v>0</v>
      </c>
      <c r="LY4" s="680">
        <f>COUNTIFS(Datos!$T:$T,$H4,Datos!$D:$D,LY$3)</f>
        <v>0</v>
      </c>
      <c r="LZ4" s="680">
        <f>COUNTIFS(Datos!$T:$T,$H4,Datos!$D:$D,LZ$3)</f>
        <v>0</v>
      </c>
      <c r="MA4" s="680">
        <f>COUNTIFS(Datos!$T:$T,$H4,Datos!$D:$D,MA$3)</f>
        <v>0</v>
      </c>
      <c r="MB4" s="680">
        <f>COUNTIFS(Datos!$T:$T,$H4,Datos!$D:$D,MB$3)</f>
        <v>0</v>
      </c>
      <c r="MC4" s="680">
        <f>COUNTIFS(Datos!$T:$T,$H4,Datos!$D:$D,MC$3)</f>
        <v>0</v>
      </c>
      <c r="MD4" s="680">
        <f>COUNTIFS(Datos!$T:$T,$H4,Datos!$D:$D,MD$3)</f>
        <v>0</v>
      </c>
      <c r="ME4" s="680">
        <f>COUNTIFS(Datos!$T:$T,$H4,Datos!$D:$D,ME$3)</f>
        <v>0</v>
      </c>
      <c r="MF4" s="680">
        <f>COUNTIFS(Datos!$T:$T,$H4,Datos!$D:$D,MF$3)</f>
        <v>0</v>
      </c>
      <c r="MG4" s="680">
        <f>COUNTIFS(Datos!$T:$T,$H4,Datos!$D:$D,MG$3)</f>
        <v>0</v>
      </c>
      <c r="MH4" s="680">
        <f>COUNTIFS(Datos!$T:$T,$H4,Datos!$D:$D,MH$3)</f>
        <v>0</v>
      </c>
      <c r="MI4" s="680">
        <f>COUNTIFS(Datos!$T:$T,$H4,Datos!$D:$D,MI$3)</f>
        <v>0</v>
      </c>
      <c r="MJ4" s="680">
        <f>COUNTIFS(Datos!$T:$T,$H4,Datos!$D:$D,MJ$3)</f>
        <v>0</v>
      </c>
      <c r="MK4" s="680">
        <f>COUNTIFS(Datos!$T:$T,$H4,Datos!$D:$D,MK$3)</f>
        <v>0</v>
      </c>
      <c r="ML4" s="680">
        <f>COUNTIFS(Datos!$T:$T,$H4,Datos!$D:$D,ML$3)</f>
        <v>0</v>
      </c>
      <c r="MM4" s="680">
        <f>COUNTIFS(Datos!$T:$T,$H4,Datos!$D:$D,MM$3)</f>
        <v>0</v>
      </c>
      <c r="MN4" s="680">
        <f>COUNTIFS(Datos!$T:$T,$H4,Datos!$D:$D,MN$3)</f>
        <v>0</v>
      </c>
      <c r="MO4" s="680">
        <f>COUNTIFS(Datos!$T:$T,$H4,Datos!$D:$D,MO$3)</f>
        <v>0</v>
      </c>
      <c r="MP4" s="680">
        <f>COUNTIFS(Datos!$T:$T,$H4,Datos!$D:$D,MP$3)</f>
        <v>0</v>
      </c>
      <c r="MQ4" s="680">
        <f>COUNTIFS(Datos!$T:$T,$H4,Datos!$D:$D,MQ$3)</f>
        <v>0</v>
      </c>
      <c r="MR4" s="680">
        <f>COUNTIFS(Datos!$T:$T,$H4,Datos!$D:$D,MR$3)</f>
        <v>0</v>
      </c>
      <c r="MS4" s="680">
        <f>COUNTIFS(Datos!$T:$T,$H4,Datos!$D:$D,MS$3)</f>
        <v>0</v>
      </c>
      <c r="MT4" s="680">
        <f>COUNTIFS(Datos!$T:$T,$H4,Datos!$D:$D,MT$3)</f>
        <v>0</v>
      </c>
      <c r="MU4" s="680">
        <f>COUNTIFS(Datos!$T:$T,$H4,Datos!$D:$D,MU$3)</f>
        <v>0</v>
      </c>
      <c r="MV4" s="680">
        <f>COUNTIFS(Datos!$T:$T,$H4,Datos!$D:$D,MV$3)</f>
        <v>0</v>
      </c>
      <c r="MW4" s="680">
        <f>COUNTIFS(Datos!$T:$T,$H4,Datos!$D:$D,MW$3)</f>
        <v>0</v>
      </c>
      <c r="MX4" s="680">
        <f>COUNTIFS(Datos!$T:$T,$H4,Datos!$D:$D,MX$3)</f>
        <v>0</v>
      </c>
      <c r="MY4" s="680">
        <f>COUNTIFS(Datos!$T:$T,$H4,Datos!$D:$D,MY$3)</f>
        <v>0</v>
      </c>
      <c r="MZ4" s="680">
        <f>COUNTIFS(Datos!$T:$T,$H4,Datos!$D:$D,MZ$3)</f>
        <v>0</v>
      </c>
      <c r="NA4" s="680">
        <f>COUNTIFS(Datos!$T:$T,$H4,Datos!$D:$D,NA$3)</f>
        <v>0</v>
      </c>
      <c r="NB4" s="680">
        <f>COUNTIFS(Datos!$T:$T,$H4,Datos!$D:$D,NB$3)</f>
        <v>0</v>
      </c>
      <c r="NC4" s="680">
        <f>COUNTIFS(Datos!$T:$T,$H4,Datos!$D:$D,NC$3)</f>
        <v>0</v>
      </c>
      <c r="ND4" s="680">
        <f>COUNTIFS(Datos!$T:$T,$H4,Datos!$D:$D,ND$3)</f>
        <v>0</v>
      </c>
      <c r="NE4" s="680">
        <f>COUNTIFS(Datos!$T:$T,$H4,Datos!$D:$D,NE$3)</f>
        <v>0</v>
      </c>
      <c r="NF4" s="680">
        <f>COUNTIFS(Datos!$T:$T,$H4,Datos!$D:$D,NF$3)</f>
        <v>0</v>
      </c>
      <c r="NG4" s="680">
        <f>COUNTIFS(Datos!$T:$T,$H4,Datos!$D:$D,NG$3)</f>
        <v>0</v>
      </c>
      <c r="NH4" s="680">
        <f>COUNTIFS(Datos!$T:$T,$H4,Datos!$D:$D,NH$3)</f>
        <v>0</v>
      </c>
      <c r="NI4" s="680">
        <f>COUNTIFS(Datos!$T:$T,$H4,Datos!$D:$D,NI$3)</f>
        <v>0</v>
      </c>
      <c r="NJ4" s="680">
        <f>COUNTIFS(Datos!$T:$T,$H4,Datos!$D:$D,NJ$3)</f>
        <v>0</v>
      </c>
      <c r="NK4" s="680">
        <f>COUNTIFS(Datos!$T:$T,$H4,Datos!$D:$D,NK$3)</f>
        <v>0</v>
      </c>
      <c r="NL4" s="680">
        <f>COUNTIFS(Datos!$T:$T,$H4,Datos!$D:$D,NL$3)</f>
        <v>0</v>
      </c>
      <c r="NM4" s="680">
        <f>COUNTIFS(Datos!$T:$T,$H4,Datos!$D:$D,NM$3)</f>
        <v>1</v>
      </c>
      <c r="NN4" s="680">
        <f>COUNTIFS(Datos!$T:$T,$H4,Datos!$D:$D,NN$3)</f>
        <v>0</v>
      </c>
      <c r="NO4" s="680">
        <f>COUNTIFS(Datos!$T:$T,$H4,Datos!$D:$D,NO$3)</f>
        <v>0</v>
      </c>
      <c r="NP4" s="680">
        <f>COUNTIFS(Datos!$T:$T,$H4,Datos!$D:$D,NP$3)</f>
        <v>0</v>
      </c>
      <c r="NQ4" s="680">
        <f>COUNTIFS(Datos!$T:$T,$H4,Datos!$D:$D,NQ$3)</f>
        <v>0</v>
      </c>
      <c r="NR4" s="680">
        <f>COUNTIFS(Datos!$T:$T,$H4,Datos!$D:$D,NR$3)</f>
        <v>0</v>
      </c>
      <c r="NS4" s="680">
        <f>COUNTIFS(Datos!$T:$T,$H4,Datos!$D:$D,NS$3)</f>
        <v>0</v>
      </c>
      <c r="NT4" s="680">
        <f>COUNTIFS(Datos!$T:$T,$H4,Datos!$D:$D,NT$3)</f>
        <v>0</v>
      </c>
      <c r="NU4" s="680">
        <f>COUNTIFS(Datos!$T:$T,$H4,Datos!$D:$D,NU$3)</f>
        <v>0</v>
      </c>
      <c r="NV4" s="680">
        <f>COUNTIFS(Datos!$T:$T,$H4,Datos!$D:$D,NV$3)</f>
        <v>0</v>
      </c>
      <c r="NW4" s="680">
        <f>COUNTIFS(Datos!$T:$T,$H4,Datos!$D:$D,NW$3)</f>
        <v>0</v>
      </c>
      <c r="NX4" s="680">
        <f>COUNTIFS(Datos!$T:$T,$H4,Datos!$D:$D,NX$3)</f>
        <v>0</v>
      </c>
      <c r="NY4" s="680">
        <f>COUNTIFS(Datos!$T:$T,$H4,Datos!$D:$D,NY$3)</f>
        <v>0</v>
      </c>
      <c r="NZ4" s="680">
        <f>COUNTIFS(Datos!$T:$T,$H4,Datos!$D:$D,NZ$3)</f>
        <v>0</v>
      </c>
      <c r="OA4" s="680">
        <f>COUNTIFS(Datos!$T:$T,$H4,Datos!$D:$D,OA$3)</f>
        <v>0</v>
      </c>
      <c r="OB4" s="680">
        <f>COUNTIFS(Datos!$T:$T,$H4,Datos!$D:$D,OB$3)</f>
        <v>0</v>
      </c>
      <c r="OC4" s="680">
        <f>COUNTIFS(Datos!$T:$T,$H4,Datos!$D:$D,OC$3)</f>
        <v>0</v>
      </c>
      <c r="OD4" s="680">
        <f>COUNTIFS(Datos!$T:$T,$H4,Datos!$D:$D,OD$3)</f>
        <v>0</v>
      </c>
      <c r="OE4" s="680">
        <f>COUNTIFS(Datos!$T:$T,$H4,Datos!$D:$D,OE$3)</f>
        <v>0</v>
      </c>
      <c r="OF4" s="680">
        <f>COUNTIFS(Datos!$T:$T,$H4,Datos!$D:$D,OF$3)</f>
        <v>0</v>
      </c>
      <c r="OG4" s="680">
        <f>COUNTIFS(Datos!$T:$T,$H4,Datos!$D:$D,OG$3)</f>
        <v>0</v>
      </c>
      <c r="OH4" s="680">
        <f>COUNTIFS(Datos!$T:$T,$H4,Datos!$D:$D,OH$3)</f>
        <v>0</v>
      </c>
      <c r="OI4" s="680">
        <f>COUNTIFS(Datos!$T:$T,$H4,Datos!$D:$D,OI$3)</f>
        <v>0</v>
      </c>
      <c r="OJ4" s="680">
        <f>COUNTIFS(Datos!$T:$T,$H4,Datos!$D:$D,OJ$3)</f>
        <v>0</v>
      </c>
      <c r="OK4" s="680">
        <f>COUNTIFS(Datos!$T:$T,$H4,Datos!$D:$D,OK$3)</f>
        <v>0</v>
      </c>
      <c r="OL4" s="680">
        <f>COUNTIFS(Datos!$T:$T,$H4,Datos!$D:$D,OL$3)</f>
        <v>0</v>
      </c>
      <c r="OM4" s="680">
        <f>COUNTIFS(Datos!$T:$T,$H4,Datos!$D:$D,OM$3)</f>
        <v>0</v>
      </c>
      <c r="ON4" s="680">
        <f>COUNTIFS(Datos!$T:$T,$H4,Datos!$D:$D,ON$3)</f>
        <v>0</v>
      </c>
      <c r="OO4" s="680">
        <f>COUNTIFS(Datos!$T:$T,$H4,Datos!$D:$D,OO$3)</f>
        <v>0</v>
      </c>
      <c r="OP4" s="680">
        <f>COUNTIFS(Datos!$T:$T,$H4,Datos!$D:$D,OP$3)</f>
        <v>0</v>
      </c>
      <c r="OQ4" s="680">
        <f>COUNTIFS(Datos!$T:$T,$H4,Datos!$D:$D,OQ$3)</f>
        <v>0</v>
      </c>
      <c r="OR4" s="680">
        <f>COUNTIFS(Datos!$T:$T,$H4,Datos!$D:$D,OR$3)</f>
        <v>0</v>
      </c>
      <c r="OS4" s="680">
        <f>COUNTIFS(Datos!$T:$T,$H4,Datos!$D:$D,OS$3)</f>
        <v>0</v>
      </c>
      <c r="OT4" s="680">
        <f>COUNTIFS(Datos!$T:$T,$H4,Datos!$D:$D,OT$3)</f>
        <v>0</v>
      </c>
      <c r="OU4" s="680">
        <f>COUNTIFS(Datos!$T:$T,$H4,Datos!$D:$D,OU$3)</f>
        <v>0</v>
      </c>
      <c r="OV4" s="680">
        <f>COUNTIFS(Datos!$T:$T,$H4,Datos!$D:$D,OV$3)</f>
        <v>0</v>
      </c>
      <c r="OW4" s="680">
        <f>COUNTIFS(Datos!$T:$T,$H4,Datos!$D:$D,OW$3)</f>
        <v>0</v>
      </c>
      <c r="OX4" s="680">
        <f>COUNTIFS(Datos!$T:$T,$H4,Datos!$D:$D,OX$3)</f>
        <v>0</v>
      </c>
      <c r="OY4" s="680">
        <f>COUNTIFS(Datos!$T:$T,$H4,Datos!$D:$D,OY$3)</f>
        <v>0</v>
      </c>
      <c r="OZ4" s="680">
        <f>COUNTIFS(Datos!$T:$T,$H4,Datos!$D:$D,OZ$3)</f>
        <v>0</v>
      </c>
      <c r="PA4" s="680">
        <f>COUNTIFS(Datos!$T:$T,$H4,Datos!$D:$D,PA$3)</f>
        <v>0</v>
      </c>
      <c r="PB4" s="680">
        <f>COUNTIFS(Datos!$T:$T,$H4,Datos!$D:$D,PB$3)</f>
        <v>0</v>
      </c>
      <c r="PC4" s="680">
        <f>COUNTIFS(Datos!$T:$T,$H4,Datos!$D:$D,PC$3)</f>
        <v>0</v>
      </c>
      <c r="PD4" s="680">
        <f>COUNTIFS(Datos!$T:$T,$H4,Datos!$D:$D,PD$3)</f>
        <v>0</v>
      </c>
      <c r="PE4" s="680">
        <f>COUNTIFS(Datos!$T:$T,$H4,Datos!$D:$D,PE$3)</f>
        <v>0</v>
      </c>
      <c r="PF4" s="680">
        <f>COUNTIFS(Datos!$T:$T,$H4,Datos!$D:$D,PF$3)</f>
        <v>0</v>
      </c>
      <c r="PG4" s="680">
        <f>COUNTIFS(Datos!$T:$T,$H4,Datos!$D:$D,PG$3)</f>
        <v>0</v>
      </c>
      <c r="PH4" s="680">
        <f>COUNTIFS(Datos!$T:$T,$H4,Datos!$D:$D,PH$3)</f>
        <v>0</v>
      </c>
      <c r="PI4" s="680">
        <f>COUNTIFS(Datos!$T:$T,$H4,Datos!$D:$D,PI$3)</f>
        <v>0</v>
      </c>
      <c r="PJ4" s="680">
        <f>COUNTIFS(Datos!$T:$T,$H4,Datos!$D:$D,PJ$3)</f>
        <v>0</v>
      </c>
      <c r="PK4" s="680">
        <f>COUNTIFS(Datos!$T:$T,$H4,Datos!$D:$D,PK$3)</f>
        <v>0</v>
      </c>
      <c r="PL4" s="680">
        <f>COUNTIFS(Datos!$T:$T,$H4,Datos!$D:$D,PL$3)</f>
        <v>0</v>
      </c>
      <c r="PM4" s="680">
        <f>COUNTIFS(Datos!$T:$T,$H4,Datos!$D:$D,PM$3)</f>
        <v>0</v>
      </c>
      <c r="PN4" s="680">
        <f>COUNTIFS(Datos!$T:$T,$H4,Datos!$D:$D,PN$3)</f>
        <v>0</v>
      </c>
      <c r="PO4" s="680">
        <f>COUNTIFS(Datos!$T:$T,$H4,Datos!$D:$D,PO$3)</f>
        <v>0</v>
      </c>
      <c r="PP4" s="680">
        <f>COUNTIFS(Datos!$T:$T,$H4,Datos!$D:$D,PP$3)</f>
        <v>0</v>
      </c>
    </row>
    <row r="5" spans="7:432" x14ac:dyDescent="0.25">
      <c r="G5" s="991"/>
      <c r="H5" s="679" t="s">
        <v>1609</v>
      </c>
      <c r="I5" s="680">
        <f>COUNTIFS(Datos!$T:$T,$H5,Datos!$B:$B,I$2)</f>
        <v>0</v>
      </c>
      <c r="J5" s="680">
        <f>COUNTIFS(Datos!$T:$T,$H5,Datos!$B:$B,J$2)</f>
        <v>0</v>
      </c>
      <c r="K5" s="680">
        <f>COUNTIFS(Datos!$T:$T,$H5,Datos!$B:$B,K$2)</f>
        <v>0</v>
      </c>
      <c r="L5" s="680">
        <f>COUNTIFS(Datos!$T:$T,$H5,Datos!$B:$B,L$2)</f>
        <v>0</v>
      </c>
      <c r="M5" s="680">
        <f>COUNTIFS(Datos!$T:$T,$H5,Datos!$B:$B,M$2)</f>
        <v>0</v>
      </c>
      <c r="N5" s="680">
        <f>COUNTIFS(Datos!$T:$T,$H5,Datos!$B:$B,N$2)</f>
        <v>0</v>
      </c>
      <c r="O5" s="680">
        <f>COUNTIFS(Datos!$T:$T,$H5,Datos!$B:$B,O$2)</f>
        <v>0</v>
      </c>
      <c r="P5" s="680">
        <f>COUNTIFS(Datos!$T:$T,$H5,Datos!$B:$B,P$2)</f>
        <v>0</v>
      </c>
      <c r="Q5" s="680">
        <f>COUNTIFS(Datos!$T:$T,$H5,Datos!$B:$B,Q$2)</f>
        <v>0</v>
      </c>
      <c r="R5" s="680">
        <f>COUNTIFS(Datos!$T:$T,$H5,Datos!$B:$B,R$2)</f>
        <v>0</v>
      </c>
      <c r="S5" s="680">
        <f>COUNTIFS(Datos!$T:$T,$H5,Datos!$B:$B,S$2)</f>
        <v>0</v>
      </c>
      <c r="T5" s="680">
        <f>COUNTIFS(Datos!$T:$T,$H5,Datos!$B:$B,T$2)</f>
        <v>0</v>
      </c>
      <c r="V5" s="680">
        <f>COUNTIFS(Datos!$T:$T,$H5,Datos!$C:$C,V$2)</f>
        <v>0</v>
      </c>
      <c r="W5" s="680">
        <f>COUNTIFS(Datos!$T:$T,$H5,Datos!$C:$C,W$2)</f>
        <v>0</v>
      </c>
      <c r="X5" s="680">
        <f>COUNTIFS(Datos!$T:$T,$H5,Datos!$C:$C,X$2)</f>
        <v>0</v>
      </c>
      <c r="Y5" s="680">
        <f>COUNTIFS(Datos!$T:$T,$H5,Datos!$C:$C,Y$2)</f>
        <v>0</v>
      </c>
      <c r="Z5" s="680">
        <f>COUNTIFS(Datos!$T:$T,$H5,Datos!$C:$C,Z$2)</f>
        <v>0</v>
      </c>
      <c r="AA5" s="680">
        <f>COUNTIFS(Datos!$T:$T,$H5,Datos!$C:$C,AA$2)</f>
        <v>0</v>
      </c>
      <c r="AB5" s="680">
        <f>COUNTIFS(Datos!$T:$T,$H5,Datos!$C:$C,AB$2)</f>
        <v>0</v>
      </c>
      <c r="AC5" s="680">
        <f>COUNTIFS(Datos!$T:$T,$H5,Datos!$C:$C,AC$2)</f>
        <v>0</v>
      </c>
      <c r="AD5" s="680">
        <f>COUNTIFS(Datos!$T:$T,$H5,Datos!$C:$C,AD$2)</f>
        <v>0</v>
      </c>
      <c r="AE5" s="680">
        <f>COUNTIFS(Datos!$T:$T,$H5,Datos!$C:$C,AE$2)</f>
        <v>0</v>
      </c>
      <c r="AF5" s="680">
        <f>COUNTIFS(Datos!$T:$T,$H5,Datos!$C:$C,AF$2)</f>
        <v>0</v>
      </c>
      <c r="AG5" s="680">
        <f>COUNTIFS(Datos!$T:$T,$H5,Datos!$C:$C,AG$2)</f>
        <v>0</v>
      </c>
      <c r="AH5" s="680">
        <f>COUNTIFS(Datos!$T:$T,$H5,Datos!$C:$C,AH$2)</f>
        <v>0</v>
      </c>
      <c r="AI5" s="680">
        <f>COUNTIFS(Datos!$T:$T,$H5,Datos!$C:$C,AI$2)</f>
        <v>0</v>
      </c>
      <c r="AJ5" s="680">
        <f>COUNTIFS(Datos!$T:$T,$H5,Datos!$C:$C,AJ$2)</f>
        <v>0</v>
      </c>
      <c r="AK5" s="680">
        <f>COUNTIFS(Datos!$T:$T,$H5,Datos!$C:$C,AK$2)</f>
        <v>0</v>
      </c>
      <c r="AL5" s="680">
        <f>COUNTIFS(Datos!$T:$T,$H5,Datos!$C:$C,AL$2)</f>
        <v>0</v>
      </c>
      <c r="AM5" s="680">
        <f>COUNTIFS(Datos!$T:$T,$H5,Datos!$C:$C,AM$2)</f>
        <v>0</v>
      </c>
      <c r="AN5" s="680">
        <f>COUNTIFS(Datos!$T:$T,$H5,Datos!$C:$C,AN$2)</f>
        <v>0</v>
      </c>
      <c r="AO5" s="680">
        <f>COUNTIFS(Datos!$T:$T,$H5,Datos!$C:$C,AO$2)</f>
        <v>0</v>
      </c>
      <c r="AP5" s="680">
        <f>COUNTIFS(Datos!$T:$T,$H5,Datos!$C:$C,AP$2)</f>
        <v>0</v>
      </c>
      <c r="AQ5" s="680">
        <f>COUNTIFS(Datos!$T:$T,$H5,Datos!$C:$C,AQ$2)</f>
        <v>0</v>
      </c>
      <c r="AR5" s="680">
        <f>COUNTIFS(Datos!$T:$T,$H5,Datos!$C:$C,AR$2)</f>
        <v>0</v>
      </c>
      <c r="AS5" s="680">
        <f>COUNTIFS(Datos!$T:$T,$H5,Datos!$C:$C,AS$2)</f>
        <v>0</v>
      </c>
      <c r="AT5" s="680">
        <f>COUNTIFS(Datos!$T:$T,$H5,Datos!$C:$C,AT$2)</f>
        <v>0</v>
      </c>
      <c r="AU5" s="680">
        <f>COUNTIFS(Datos!$T:$T,$H5,Datos!$C:$C,AU$2)</f>
        <v>0</v>
      </c>
      <c r="AV5" s="680">
        <f>COUNTIFS(Datos!$T:$T,$H5,Datos!$C:$C,AV$2)</f>
        <v>0</v>
      </c>
      <c r="AW5" s="680">
        <f>COUNTIFS(Datos!$T:$T,$H5,Datos!$C:$C,AW$2)</f>
        <v>0</v>
      </c>
      <c r="AX5" s="680">
        <f>COUNTIFS(Datos!$T:$T,$H5,Datos!$C:$C,AX$2)</f>
        <v>0</v>
      </c>
      <c r="AY5" s="680">
        <f>COUNTIFS(Datos!$T:$T,$H5,Datos!$C:$C,AY$2)</f>
        <v>0</v>
      </c>
      <c r="AZ5" s="680">
        <f>COUNTIFS(Datos!$T:$T,$H5,Datos!$C:$C,AZ$2)</f>
        <v>0</v>
      </c>
      <c r="BA5" s="680">
        <f>COUNTIFS(Datos!$T:$T,$H5,Datos!$C:$C,BA$2)</f>
        <v>0</v>
      </c>
      <c r="BB5" s="680">
        <f>COUNTIFS(Datos!$T:$T,$H5,Datos!$C:$C,BB$2)</f>
        <v>0</v>
      </c>
      <c r="BC5" s="680">
        <f>COUNTIFS(Datos!$T:$T,$H5,Datos!$C:$C,BC$2)</f>
        <v>0</v>
      </c>
      <c r="BD5" s="680">
        <f>COUNTIFS(Datos!$T:$T,$H5,Datos!$C:$C,BD$2)</f>
        <v>0</v>
      </c>
      <c r="BE5" s="680">
        <f>COUNTIFS(Datos!$T:$T,$H5,Datos!$C:$C,BE$2)</f>
        <v>0</v>
      </c>
      <c r="BF5" s="680">
        <f>COUNTIFS(Datos!$T:$T,$H5,Datos!$C:$C,BF$2)</f>
        <v>0</v>
      </c>
      <c r="BG5" s="680">
        <f>COUNTIFS(Datos!$T:$T,$H5,Datos!$C:$C,BG$2)</f>
        <v>0</v>
      </c>
      <c r="BH5" s="680">
        <f>COUNTIFS(Datos!$T:$T,$H5,Datos!$C:$C,BH$2)</f>
        <v>0</v>
      </c>
      <c r="BI5" s="680">
        <f>COUNTIFS(Datos!$T:$T,$H5,Datos!$C:$C,BI$2)</f>
        <v>0</v>
      </c>
      <c r="BJ5" s="680">
        <f>COUNTIFS(Datos!$T:$T,$H5,Datos!$C:$C,BJ$2)</f>
        <v>0</v>
      </c>
      <c r="BK5" s="680">
        <f>COUNTIFS(Datos!$T:$T,$H5,Datos!$C:$C,BK$2)</f>
        <v>0</v>
      </c>
      <c r="BL5" s="680">
        <f>COUNTIFS(Datos!$T:$T,$H5,Datos!$C:$C,BL$2)</f>
        <v>0</v>
      </c>
      <c r="BM5" s="680">
        <f>COUNTIFS(Datos!$T:$T,$H5,Datos!$C:$C,BM$2)</f>
        <v>0</v>
      </c>
      <c r="BN5" s="680">
        <f>COUNTIFS(Datos!$T:$T,$H5,Datos!$C:$C,BN$2)</f>
        <v>0</v>
      </c>
      <c r="BO5" s="680">
        <f>COUNTIFS(Datos!$T:$T,$H5,Datos!$C:$C,BO$2)</f>
        <v>0</v>
      </c>
      <c r="BP5" s="680">
        <f>COUNTIFS(Datos!$T:$T,$H5,Datos!$C:$C,BP$2)</f>
        <v>0</v>
      </c>
      <c r="BQ5" s="680">
        <f>COUNTIFS(Datos!$T:$T,$H5,Datos!$C:$C,BQ$2)</f>
        <v>0</v>
      </c>
      <c r="BR5" s="680">
        <f>COUNTIFS(Datos!$T:$T,$H5,Datos!$C:$C,BR$2)</f>
        <v>0</v>
      </c>
      <c r="BS5" s="680">
        <f>COUNTIFS(Datos!$T:$T,$H5,Datos!$C:$C,BS$2)</f>
        <v>0</v>
      </c>
      <c r="BT5" s="680">
        <f>COUNTIFS(Datos!$T:$T,$H5,Datos!$C:$C,BT$2)</f>
        <v>0</v>
      </c>
      <c r="BV5" s="680">
        <f>COUNTIFS(Datos!$T:$T,$H5,Datos!$D:$D,BV$3)</f>
        <v>0</v>
      </c>
      <c r="BW5" s="680">
        <f>COUNTIFS(Datos!$T:$T,$H5,Datos!$D:$D,BW$3)</f>
        <v>0</v>
      </c>
      <c r="BX5" s="680">
        <f>COUNTIFS(Datos!$T:$T,$H5,Datos!$D:$D,BX$3)</f>
        <v>0</v>
      </c>
      <c r="BY5" s="680">
        <f>COUNTIFS(Datos!$T:$T,$H5,Datos!$D:$D,BY$3)</f>
        <v>0</v>
      </c>
      <c r="BZ5" s="680">
        <f>COUNTIFS(Datos!$T:$T,$H5,Datos!$D:$D,BZ$3)</f>
        <v>0</v>
      </c>
      <c r="CA5" s="680">
        <f>COUNTIFS(Datos!$T:$T,$H5,Datos!$D:$D,CA$3)</f>
        <v>0</v>
      </c>
      <c r="CB5" s="680">
        <f>COUNTIFS(Datos!$T:$T,$H5,Datos!$D:$D,CB$3)</f>
        <v>0</v>
      </c>
      <c r="CC5" s="680">
        <f>COUNTIFS(Datos!$T:$T,$H5,Datos!$D:$D,CC$3)</f>
        <v>0</v>
      </c>
      <c r="CD5" s="680">
        <f>COUNTIFS(Datos!$T:$T,$H5,Datos!$D:$D,CD$3)</f>
        <v>0</v>
      </c>
      <c r="CE5" s="680">
        <f>COUNTIFS(Datos!$T:$T,$H5,Datos!$D:$D,CE$3)</f>
        <v>0</v>
      </c>
      <c r="CF5" s="680">
        <f>COUNTIFS(Datos!$T:$T,$H5,Datos!$D:$D,CF$3)</f>
        <v>0</v>
      </c>
      <c r="CG5" s="680">
        <f>COUNTIFS(Datos!$T:$T,$H5,Datos!$D:$D,CG$3)</f>
        <v>0</v>
      </c>
      <c r="CH5" s="680">
        <f>COUNTIFS(Datos!$T:$T,$H5,Datos!$D:$D,CH$3)</f>
        <v>0</v>
      </c>
      <c r="CI5" s="680">
        <f>COUNTIFS(Datos!$T:$T,$H5,Datos!$D:$D,CI$3)</f>
        <v>0</v>
      </c>
      <c r="CJ5" s="680">
        <f>COUNTIFS(Datos!$T:$T,$H5,Datos!$D:$D,CJ$3)</f>
        <v>0</v>
      </c>
      <c r="CK5" s="680">
        <f>COUNTIFS(Datos!$T:$T,$H5,Datos!$D:$D,CK$3)</f>
        <v>0</v>
      </c>
      <c r="CL5" s="680">
        <f>COUNTIFS(Datos!$T:$T,$H5,Datos!$D:$D,CL$3)</f>
        <v>0</v>
      </c>
      <c r="CM5" s="680">
        <f>COUNTIFS(Datos!$T:$T,$H5,Datos!$D:$D,CM$3)</f>
        <v>0</v>
      </c>
      <c r="CN5" s="680">
        <f>COUNTIFS(Datos!$T:$T,$H5,Datos!$D:$D,CN$3)</f>
        <v>0</v>
      </c>
      <c r="CO5" s="680">
        <f>COUNTIFS(Datos!$T:$T,$H5,Datos!$D:$D,CO$3)</f>
        <v>0</v>
      </c>
      <c r="CP5" s="680">
        <f>COUNTIFS(Datos!$T:$T,$H5,Datos!$D:$D,CP$3)</f>
        <v>0</v>
      </c>
      <c r="CQ5" s="680">
        <f>COUNTIFS(Datos!$T:$T,$H5,Datos!$D:$D,CQ$3)</f>
        <v>0</v>
      </c>
      <c r="CR5" s="680">
        <f>COUNTIFS(Datos!$T:$T,$H5,Datos!$D:$D,CR$3)</f>
        <v>0</v>
      </c>
      <c r="CS5" s="680">
        <f>COUNTIFS(Datos!$T:$T,$H5,Datos!$D:$D,CS$3)</f>
        <v>0</v>
      </c>
      <c r="CT5" s="680">
        <f>COUNTIFS(Datos!$T:$T,$H5,Datos!$D:$D,CT$3)</f>
        <v>0</v>
      </c>
      <c r="CU5" s="680">
        <f>COUNTIFS(Datos!$T:$T,$H5,Datos!$D:$D,CU$3)</f>
        <v>0</v>
      </c>
      <c r="CV5" s="680">
        <f>COUNTIFS(Datos!$T:$T,$H5,Datos!$D:$D,CV$3)</f>
        <v>0</v>
      </c>
      <c r="CW5" s="680">
        <f>COUNTIFS(Datos!$T:$T,$H5,Datos!$D:$D,CW$3)</f>
        <v>0</v>
      </c>
      <c r="CX5" s="680">
        <f>COUNTIFS(Datos!$T:$T,$H5,Datos!$D:$D,CX$3)</f>
        <v>0</v>
      </c>
      <c r="CY5" s="680">
        <f>COUNTIFS(Datos!$T:$T,$H5,Datos!$D:$D,CY$3)</f>
        <v>0</v>
      </c>
      <c r="CZ5" s="680">
        <f>COUNTIFS(Datos!$T:$T,$H5,Datos!$D:$D,CZ$3)</f>
        <v>0</v>
      </c>
      <c r="DA5" s="680">
        <f>COUNTIFS(Datos!$T:$T,$H5,Datos!$D:$D,DA$3)</f>
        <v>0</v>
      </c>
      <c r="DB5" s="680">
        <f>COUNTIFS(Datos!$T:$T,$H5,Datos!$D:$D,DB$3)</f>
        <v>0</v>
      </c>
      <c r="DC5" s="680">
        <f>COUNTIFS(Datos!$T:$T,$H5,Datos!$D:$D,DC$3)</f>
        <v>0</v>
      </c>
      <c r="DD5" s="680">
        <f>COUNTIFS(Datos!$T:$T,$H5,Datos!$D:$D,DD$3)</f>
        <v>0</v>
      </c>
      <c r="DE5" s="680">
        <f>COUNTIFS(Datos!$T:$T,$H5,Datos!$D:$D,DE$3)</f>
        <v>0</v>
      </c>
      <c r="DF5" s="680">
        <f>COUNTIFS(Datos!$T:$T,$H5,Datos!$D:$D,DF$3)</f>
        <v>0</v>
      </c>
      <c r="DG5" s="680">
        <f>COUNTIFS(Datos!$T:$T,$H5,Datos!$D:$D,DG$3)</f>
        <v>0</v>
      </c>
      <c r="DH5" s="680">
        <f>COUNTIFS(Datos!$T:$T,$H5,Datos!$D:$D,DH$3)</f>
        <v>0</v>
      </c>
      <c r="DI5" s="680">
        <f>COUNTIFS(Datos!$T:$T,$H5,Datos!$D:$D,DI$3)</f>
        <v>0</v>
      </c>
      <c r="DJ5" s="680">
        <f>COUNTIFS(Datos!$T:$T,$H5,Datos!$D:$D,DJ$3)</f>
        <v>0</v>
      </c>
      <c r="DK5" s="680">
        <f>COUNTIFS(Datos!$T:$T,$H5,Datos!$D:$D,DK$3)</f>
        <v>0</v>
      </c>
      <c r="DL5" s="680">
        <f>COUNTIFS(Datos!$T:$T,$H5,Datos!$D:$D,DL$3)</f>
        <v>0</v>
      </c>
      <c r="DM5" s="680">
        <f>COUNTIFS(Datos!$T:$T,$H5,Datos!$D:$D,DM$3)</f>
        <v>0</v>
      </c>
      <c r="DN5" s="680">
        <f>COUNTIFS(Datos!$T:$T,$H5,Datos!$D:$D,DN$3)</f>
        <v>0</v>
      </c>
      <c r="DO5" s="680">
        <f>COUNTIFS(Datos!$T:$T,$H5,Datos!$D:$D,DO$3)</f>
        <v>0</v>
      </c>
      <c r="DP5" s="680">
        <f>COUNTIFS(Datos!$T:$T,$H5,Datos!$D:$D,DP$3)</f>
        <v>0</v>
      </c>
      <c r="DQ5" s="680">
        <f>COUNTIFS(Datos!$T:$T,$H5,Datos!$D:$D,DQ$3)</f>
        <v>0</v>
      </c>
      <c r="DR5" s="680">
        <f>COUNTIFS(Datos!$T:$T,$H5,Datos!$D:$D,DR$3)</f>
        <v>0</v>
      </c>
      <c r="DS5" s="680">
        <f>COUNTIFS(Datos!$T:$T,$H5,Datos!$D:$D,DS$3)</f>
        <v>0</v>
      </c>
      <c r="DT5" s="680">
        <f>COUNTIFS(Datos!$T:$T,$H5,Datos!$D:$D,DT$3)</f>
        <v>0</v>
      </c>
      <c r="DU5" s="680">
        <f>COUNTIFS(Datos!$T:$T,$H5,Datos!$D:$D,DU$3)</f>
        <v>0</v>
      </c>
      <c r="DV5" s="680">
        <f>COUNTIFS(Datos!$T:$T,$H5,Datos!$D:$D,DV$3)</f>
        <v>0</v>
      </c>
      <c r="DW5" s="680">
        <f>COUNTIFS(Datos!$T:$T,$H5,Datos!$D:$D,DW$3)</f>
        <v>0</v>
      </c>
      <c r="DX5" s="680">
        <f>COUNTIFS(Datos!$T:$T,$H5,Datos!$D:$D,DX$3)</f>
        <v>0</v>
      </c>
      <c r="DY5" s="680">
        <f>COUNTIFS(Datos!$T:$T,$H5,Datos!$D:$D,DY$3)</f>
        <v>0</v>
      </c>
      <c r="DZ5" s="680">
        <f>COUNTIFS(Datos!$T:$T,$H5,Datos!$D:$D,DZ$3)</f>
        <v>0</v>
      </c>
      <c r="EA5" s="680">
        <f>COUNTIFS(Datos!$T:$T,$H5,Datos!$D:$D,EA$3)</f>
        <v>0</v>
      </c>
      <c r="EB5" s="680">
        <f>COUNTIFS(Datos!$T:$T,$H5,Datos!$D:$D,EB$3)</f>
        <v>0</v>
      </c>
      <c r="EC5" s="680">
        <f>COUNTIFS(Datos!$T:$T,$H5,Datos!$D:$D,EC$3)</f>
        <v>0</v>
      </c>
      <c r="ED5" s="680">
        <f>COUNTIFS(Datos!$T:$T,$H5,Datos!$D:$D,ED$3)</f>
        <v>0</v>
      </c>
      <c r="EE5" s="680">
        <f>COUNTIFS(Datos!$T:$T,$H5,Datos!$D:$D,EE$3)</f>
        <v>0</v>
      </c>
      <c r="EF5" s="680">
        <f>COUNTIFS(Datos!$T:$T,$H5,Datos!$D:$D,EF$3)</f>
        <v>0</v>
      </c>
      <c r="EG5" s="680">
        <f>COUNTIFS(Datos!$T:$T,$H5,Datos!$D:$D,EG$3)</f>
        <v>0</v>
      </c>
      <c r="EH5" s="680">
        <f>COUNTIFS(Datos!$T:$T,$H5,Datos!$D:$D,EH$3)</f>
        <v>0</v>
      </c>
      <c r="EI5" s="680">
        <f>COUNTIFS(Datos!$T:$T,$H5,Datos!$D:$D,EI$3)</f>
        <v>0</v>
      </c>
      <c r="EJ5" s="680">
        <f>COUNTIFS(Datos!$T:$T,$H5,Datos!$D:$D,EJ$3)</f>
        <v>0</v>
      </c>
      <c r="EK5" s="680">
        <f>COUNTIFS(Datos!$T:$T,$H5,Datos!$D:$D,EK$3)</f>
        <v>0</v>
      </c>
      <c r="EL5" s="680">
        <f>COUNTIFS(Datos!$T:$T,$H5,Datos!$D:$D,EL$3)</f>
        <v>0</v>
      </c>
      <c r="EM5" s="680">
        <f>COUNTIFS(Datos!$T:$T,$H5,Datos!$D:$D,EM$3)</f>
        <v>0</v>
      </c>
      <c r="EN5" s="680">
        <f>COUNTIFS(Datos!$T:$T,$H5,Datos!$D:$D,EN$3)</f>
        <v>0</v>
      </c>
      <c r="EO5" s="680">
        <f>COUNTIFS(Datos!$T:$T,$H5,Datos!$D:$D,EO$3)</f>
        <v>0</v>
      </c>
      <c r="EP5" s="680">
        <f>COUNTIFS(Datos!$T:$T,$H5,Datos!$D:$D,EP$3)</f>
        <v>0</v>
      </c>
      <c r="EQ5" s="680">
        <f>COUNTIFS(Datos!$T:$T,$H5,Datos!$D:$D,EQ$3)</f>
        <v>0</v>
      </c>
      <c r="ER5" s="680">
        <f>COUNTIFS(Datos!$T:$T,$H5,Datos!$D:$D,ER$3)</f>
        <v>0</v>
      </c>
      <c r="ES5" s="680">
        <f>COUNTIFS(Datos!$T:$T,$H5,Datos!$D:$D,ES$3)</f>
        <v>0</v>
      </c>
      <c r="ET5" s="680">
        <f>COUNTIFS(Datos!$T:$T,$H5,Datos!$D:$D,ET$3)</f>
        <v>0</v>
      </c>
      <c r="EU5" s="680">
        <f>COUNTIFS(Datos!$T:$T,$H5,Datos!$D:$D,EU$3)</f>
        <v>0</v>
      </c>
      <c r="EV5" s="680">
        <f>COUNTIFS(Datos!$T:$T,$H5,Datos!$D:$D,EV$3)</f>
        <v>0</v>
      </c>
      <c r="EW5" s="680">
        <f>COUNTIFS(Datos!$T:$T,$H5,Datos!$D:$D,EW$3)</f>
        <v>0</v>
      </c>
      <c r="EX5" s="680">
        <f>COUNTIFS(Datos!$T:$T,$H5,Datos!$D:$D,EX$3)</f>
        <v>0</v>
      </c>
      <c r="EY5" s="680">
        <f>COUNTIFS(Datos!$T:$T,$H5,Datos!$D:$D,EY$3)</f>
        <v>0</v>
      </c>
      <c r="EZ5" s="680">
        <f>COUNTIFS(Datos!$T:$T,$H5,Datos!$D:$D,EZ$3)</f>
        <v>0</v>
      </c>
      <c r="FA5" s="680">
        <f>COUNTIFS(Datos!$T:$T,$H5,Datos!$D:$D,FA$3)</f>
        <v>0</v>
      </c>
      <c r="FB5" s="680">
        <f>COUNTIFS(Datos!$T:$T,$H5,Datos!$D:$D,FB$3)</f>
        <v>0</v>
      </c>
      <c r="FC5" s="680">
        <f>COUNTIFS(Datos!$T:$T,$H5,Datos!$D:$D,FC$3)</f>
        <v>0</v>
      </c>
      <c r="FD5" s="680">
        <f>COUNTIFS(Datos!$T:$T,$H5,Datos!$D:$D,FD$3)</f>
        <v>0</v>
      </c>
      <c r="FE5" s="680">
        <f>COUNTIFS(Datos!$T:$T,$H5,Datos!$D:$D,FE$3)</f>
        <v>0</v>
      </c>
      <c r="FF5" s="680">
        <f>COUNTIFS(Datos!$T:$T,$H5,Datos!$D:$D,FF$3)</f>
        <v>0</v>
      </c>
      <c r="FG5" s="680">
        <f>COUNTIFS(Datos!$T:$T,$H5,Datos!$D:$D,FG$3)</f>
        <v>0</v>
      </c>
      <c r="FH5" s="680">
        <f>COUNTIFS(Datos!$T:$T,$H5,Datos!$D:$D,FH$3)</f>
        <v>0</v>
      </c>
      <c r="FI5" s="680">
        <f>COUNTIFS(Datos!$T:$T,$H5,Datos!$D:$D,FI$3)</f>
        <v>0</v>
      </c>
      <c r="FJ5" s="680">
        <f>COUNTIFS(Datos!$T:$T,$H5,Datos!$D:$D,FJ$3)</f>
        <v>0</v>
      </c>
      <c r="FK5" s="680">
        <f>COUNTIFS(Datos!$T:$T,$H5,Datos!$D:$D,FK$3)</f>
        <v>0</v>
      </c>
      <c r="FL5" s="680">
        <f>COUNTIFS(Datos!$T:$T,$H5,Datos!$D:$D,FL$3)</f>
        <v>0</v>
      </c>
      <c r="FM5" s="680">
        <f>COUNTIFS(Datos!$T:$T,$H5,Datos!$D:$D,FM$3)</f>
        <v>0</v>
      </c>
      <c r="FN5" s="680">
        <f>COUNTIFS(Datos!$T:$T,$H5,Datos!$D:$D,FN$3)</f>
        <v>0</v>
      </c>
      <c r="FO5" s="680">
        <f>COUNTIFS(Datos!$T:$T,$H5,Datos!$D:$D,FO$3)</f>
        <v>0</v>
      </c>
      <c r="FP5" s="680">
        <f>COUNTIFS(Datos!$T:$T,$H5,Datos!$D:$D,FP$3)</f>
        <v>0</v>
      </c>
      <c r="FQ5" s="680">
        <f>COUNTIFS(Datos!$T:$T,$H5,Datos!$D:$D,FQ$3)</f>
        <v>0</v>
      </c>
      <c r="FR5" s="680">
        <f>COUNTIFS(Datos!$T:$T,$H5,Datos!$D:$D,FR$3)</f>
        <v>0</v>
      </c>
      <c r="FS5" s="680">
        <f>COUNTIFS(Datos!$T:$T,$H5,Datos!$D:$D,FS$3)</f>
        <v>0</v>
      </c>
      <c r="FT5" s="680">
        <f>COUNTIFS(Datos!$T:$T,$H5,Datos!$D:$D,FT$3)</f>
        <v>0</v>
      </c>
      <c r="FU5" s="680">
        <f>COUNTIFS(Datos!$T:$T,$H5,Datos!$D:$D,FU$3)</f>
        <v>0</v>
      </c>
      <c r="FV5" s="680">
        <f>COUNTIFS(Datos!$T:$T,$H5,Datos!$D:$D,FV$3)</f>
        <v>0</v>
      </c>
      <c r="FW5" s="680">
        <f>COUNTIFS(Datos!$T:$T,$H5,Datos!$D:$D,FW$3)</f>
        <v>0</v>
      </c>
      <c r="FX5" s="680">
        <f>COUNTIFS(Datos!$T:$T,$H5,Datos!$D:$D,FX$3)</f>
        <v>0</v>
      </c>
      <c r="FY5" s="680">
        <f>COUNTIFS(Datos!$T:$T,$H5,Datos!$D:$D,FY$3)</f>
        <v>0</v>
      </c>
      <c r="FZ5" s="680">
        <f>COUNTIFS(Datos!$T:$T,$H5,Datos!$D:$D,FZ$3)</f>
        <v>0</v>
      </c>
      <c r="GA5" s="680">
        <f>COUNTIFS(Datos!$T:$T,$H5,Datos!$D:$D,GA$3)</f>
        <v>0</v>
      </c>
      <c r="GB5" s="680">
        <f>COUNTIFS(Datos!$T:$T,$H5,Datos!$D:$D,GB$3)</f>
        <v>0</v>
      </c>
      <c r="GC5" s="680">
        <f>COUNTIFS(Datos!$T:$T,$H5,Datos!$D:$D,GC$3)</f>
        <v>0</v>
      </c>
      <c r="GD5" s="680">
        <f>COUNTIFS(Datos!$T:$T,$H5,Datos!$D:$D,GD$3)</f>
        <v>0</v>
      </c>
      <c r="GE5" s="680">
        <f>COUNTIFS(Datos!$T:$T,$H5,Datos!$D:$D,GE$3)</f>
        <v>0</v>
      </c>
      <c r="GF5" s="680">
        <f>COUNTIFS(Datos!$T:$T,$H5,Datos!$D:$D,GF$3)</f>
        <v>0</v>
      </c>
      <c r="GG5" s="680">
        <f>COUNTIFS(Datos!$T:$T,$H5,Datos!$D:$D,GG$3)</f>
        <v>0</v>
      </c>
      <c r="GH5" s="680">
        <f>COUNTIFS(Datos!$T:$T,$H5,Datos!$D:$D,GH$3)</f>
        <v>0</v>
      </c>
      <c r="GI5" s="680">
        <f>COUNTIFS(Datos!$T:$T,$H5,Datos!$D:$D,GI$3)</f>
        <v>0</v>
      </c>
      <c r="GJ5" s="680">
        <f>COUNTIFS(Datos!$T:$T,$H5,Datos!$D:$D,GJ$3)</f>
        <v>0</v>
      </c>
      <c r="GK5" s="680">
        <f>COUNTIFS(Datos!$T:$T,$H5,Datos!$D:$D,GK$3)</f>
        <v>0</v>
      </c>
      <c r="GL5" s="680">
        <f>COUNTIFS(Datos!$T:$T,$H5,Datos!$D:$D,GL$3)</f>
        <v>0</v>
      </c>
      <c r="GM5" s="680">
        <f>COUNTIFS(Datos!$T:$T,$H5,Datos!$D:$D,GM$3)</f>
        <v>0</v>
      </c>
      <c r="GN5" s="680">
        <f>COUNTIFS(Datos!$T:$T,$H5,Datos!$D:$D,GN$3)</f>
        <v>0</v>
      </c>
      <c r="GO5" s="680">
        <f>COUNTIFS(Datos!$T:$T,$H5,Datos!$D:$D,GO$3)</f>
        <v>0</v>
      </c>
      <c r="GP5" s="680">
        <f>COUNTIFS(Datos!$T:$T,$H5,Datos!$D:$D,GP$3)</f>
        <v>0</v>
      </c>
      <c r="GQ5" s="680">
        <f>COUNTIFS(Datos!$T:$T,$H5,Datos!$D:$D,GQ$3)</f>
        <v>0</v>
      </c>
      <c r="GR5" s="680">
        <f>COUNTIFS(Datos!$T:$T,$H5,Datos!$D:$D,GR$3)</f>
        <v>0</v>
      </c>
      <c r="GS5" s="680">
        <f>COUNTIFS(Datos!$T:$T,$H5,Datos!$D:$D,GS$3)</f>
        <v>0</v>
      </c>
      <c r="GT5" s="680">
        <f>COUNTIFS(Datos!$T:$T,$H5,Datos!$D:$D,GT$3)</f>
        <v>0</v>
      </c>
      <c r="GU5" s="680">
        <f>COUNTIFS(Datos!$T:$T,$H5,Datos!$D:$D,GU$3)</f>
        <v>0</v>
      </c>
      <c r="GV5" s="680">
        <f>COUNTIFS(Datos!$T:$T,$H5,Datos!$D:$D,GV$3)</f>
        <v>0</v>
      </c>
      <c r="GW5" s="680">
        <f>COUNTIFS(Datos!$T:$T,$H5,Datos!$D:$D,GW$3)</f>
        <v>0</v>
      </c>
      <c r="GX5" s="680">
        <f>COUNTIFS(Datos!$T:$T,$H5,Datos!$D:$D,GX$3)</f>
        <v>0</v>
      </c>
      <c r="GY5" s="680">
        <f>COUNTIFS(Datos!$T:$T,$H5,Datos!$D:$D,GY$3)</f>
        <v>0</v>
      </c>
      <c r="GZ5" s="680">
        <f>COUNTIFS(Datos!$T:$T,$H5,Datos!$D:$D,GZ$3)</f>
        <v>0</v>
      </c>
      <c r="HA5" s="680">
        <f>COUNTIFS(Datos!$T:$T,$H5,Datos!$D:$D,HA$3)</f>
        <v>0</v>
      </c>
      <c r="HB5" s="680">
        <f>COUNTIFS(Datos!$T:$T,$H5,Datos!$D:$D,HB$3)</f>
        <v>0</v>
      </c>
      <c r="HC5" s="680">
        <f>COUNTIFS(Datos!$T:$T,$H5,Datos!$D:$D,HC$3)</f>
        <v>0</v>
      </c>
      <c r="HD5" s="680">
        <f>COUNTIFS(Datos!$T:$T,$H5,Datos!$D:$D,HD$3)</f>
        <v>0</v>
      </c>
      <c r="HE5" s="680">
        <f>COUNTIFS(Datos!$T:$T,$H5,Datos!$D:$D,HE$3)</f>
        <v>0</v>
      </c>
      <c r="HF5" s="680">
        <f>COUNTIFS(Datos!$T:$T,$H5,Datos!$D:$D,HF$3)</f>
        <v>0</v>
      </c>
      <c r="HG5" s="680">
        <f>COUNTIFS(Datos!$T:$T,$H5,Datos!$D:$D,HG$3)</f>
        <v>0</v>
      </c>
      <c r="HH5" s="680">
        <f>COUNTIFS(Datos!$T:$T,$H5,Datos!$D:$D,HH$3)</f>
        <v>0</v>
      </c>
      <c r="HI5" s="680">
        <f>COUNTIFS(Datos!$T:$T,$H5,Datos!$D:$D,HI$3)</f>
        <v>0</v>
      </c>
      <c r="HJ5" s="680">
        <f>COUNTIFS(Datos!$T:$T,$H5,Datos!$D:$D,HJ$3)</f>
        <v>0</v>
      </c>
      <c r="HK5" s="680">
        <f>COUNTIFS(Datos!$T:$T,$H5,Datos!$D:$D,HK$3)</f>
        <v>0</v>
      </c>
      <c r="HL5" s="680">
        <f>COUNTIFS(Datos!$T:$T,$H5,Datos!$D:$D,HL$3)</f>
        <v>0</v>
      </c>
      <c r="HM5" s="680">
        <f>COUNTIFS(Datos!$T:$T,$H5,Datos!$D:$D,HM$3)</f>
        <v>0</v>
      </c>
      <c r="HN5" s="680">
        <f>COUNTIFS(Datos!$T:$T,$H5,Datos!$D:$D,HN$3)</f>
        <v>0</v>
      </c>
      <c r="HO5" s="680">
        <f>COUNTIFS(Datos!$T:$T,$H5,Datos!$D:$D,HO$3)</f>
        <v>0</v>
      </c>
      <c r="HP5" s="680">
        <f>COUNTIFS(Datos!$T:$T,$H5,Datos!$D:$D,HP$3)</f>
        <v>0</v>
      </c>
      <c r="HQ5" s="680">
        <f>COUNTIFS(Datos!$T:$T,$H5,Datos!$D:$D,HQ$3)</f>
        <v>0</v>
      </c>
      <c r="HR5" s="680">
        <f>COUNTIFS(Datos!$T:$T,$H5,Datos!$D:$D,HR$3)</f>
        <v>0</v>
      </c>
      <c r="HS5" s="680">
        <f>COUNTIFS(Datos!$T:$T,$H5,Datos!$D:$D,HS$3)</f>
        <v>0</v>
      </c>
      <c r="HT5" s="680">
        <f>COUNTIFS(Datos!$T:$T,$H5,Datos!$D:$D,HT$3)</f>
        <v>0</v>
      </c>
      <c r="HU5" s="680">
        <f>COUNTIFS(Datos!$T:$T,$H5,Datos!$D:$D,HU$3)</f>
        <v>0</v>
      </c>
      <c r="HV5" s="680">
        <f>COUNTIFS(Datos!$T:$T,$H5,Datos!$D:$D,HV$3)</f>
        <v>0</v>
      </c>
      <c r="HW5" s="680">
        <f>COUNTIFS(Datos!$T:$T,$H5,Datos!$D:$D,HW$3)</f>
        <v>0</v>
      </c>
      <c r="HX5" s="680">
        <f>COUNTIFS(Datos!$T:$T,$H5,Datos!$D:$D,HX$3)</f>
        <v>0</v>
      </c>
      <c r="HY5" s="680">
        <f>COUNTIFS(Datos!$T:$T,$H5,Datos!$D:$D,HY$3)</f>
        <v>0</v>
      </c>
      <c r="HZ5" s="680">
        <f>COUNTIFS(Datos!$T:$T,$H5,Datos!$D:$D,HZ$3)</f>
        <v>0</v>
      </c>
      <c r="IA5" s="680">
        <f>COUNTIFS(Datos!$T:$T,$H5,Datos!$D:$D,IA$3)</f>
        <v>0</v>
      </c>
      <c r="IB5" s="680">
        <f>COUNTIFS(Datos!$T:$T,$H5,Datos!$D:$D,IB$3)</f>
        <v>0</v>
      </c>
      <c r="IC5" s="680">
        <f>COUNTIFS(Datos!$T:$T,$H5,Datos!$D:$D,IC$3)</f>
        <v>0</v>
      </c>
      <c r="ID5" s="680">
        <f>COUNTIFS(Datos!$T:$T,$H5,Datos!$D:$D,ID$3)</f>
        <v>0</v>
      </c>
      <c r="IE5" s="680">
        <f>COUNTIFS(Datos!$T:$T,$H5,Datos!$D:$D,IE$3)</f>
        <v>0</v>
      </c>
      <c r="IF5" s="680">
        <f>COUNTIFS(Datos!$T:$T,$H5,Datos!$D:$D,IF$3)</f>
        <v>0</v>
      </c>
      <c r="IG5" s="680">
        <f>COUNTIFS(Datos!$T:$T,$H5,Datos!$D:$D,IG$3)</f>
        <v>0</v>
      </c>
      <c r="IH5" s="680">
        <f>COUNTIFS(Datos!$T:$T,$H5,Datos!$D:$D,IH$3)</f>
        <v>0</v>
      </c>
      <c r="II5" s="680">
        <f>COUNTIFS(Datos!$T:$T,$H5,Datos!$D:$D,II$3)</f>
        <v>0</v>
      </c>
      <c r="IJ5" s="680">
        <f>COUNTIFS(Datos!$T:$T,$H5,Datos!$D:$D,IJ$3)</f>
        <v>0</v>
      </c>
      <c r="IK5" s="680">
        <f>COUNTIFS(Datos!$T:$T,$H5,Datos!$D:$D,IK$3)</f>
        <v>0</v>
      </c>
      <c r="IL5" s="680">
        <f>COUNTIFS(Datos!$T:$T,$H5,Datos!$D:$D,IL$3)</f>
        <v>0</v>
      </c>
      <c r="IM5" s="680">
        <f>COUNTIFS(Datos!$T:$T,$H5,Datos!$D:$D,IM$3)</f>
        <v>0</v>
      </c>
      <c r="IN5" s="680">
        <f>COUNTIFS(Datos!$T:$T,$H5,Datos!$D:$D,IN$3)</f>
        <v>0</v>
      </c>
      <c r="IO5" s="680">
        <f>COUNTIFS(Datos!$T:$T,$H5,Datos!$D:$D,IO$3)</f>
        <v>0</v>
      </c>
      <c r="IP5" s="680">
        <f>COUNTIFS(Datos!$T:$T,$H5,Datos!$D:$D,IP$3)</f>
        <v>0</v>
      </c>
      <c r="IQ5" s="680">
        <f>COUNTIFS(Datos!$T:$T,$H5,Datos!$D:$D,IQ$3)</f>
        <v>0</v>
      </c>
      <c r="IR5" s="680">
        <f>COUNTIFS(Datos!$T:$T,$H5,Datos!$D:$D,IR$3)</f>
        <v>0</v>
      </c>
      <c r="IS5" s="680">
        <f>COUNTIFS(Datos!$T:$T,$H5,Datos!$D:$D,IS$3)</f>
        <v>0</v>
      </c>
      <c r="IT5" s="680">
        <f>COUNTIFS(Datos!$T:$T,$H5,Datos!$D:$D,IT$3)</f>
        <v>0</v>
      </c>
      <c r="IU5" s="680">
        <f>COUNTIFS(Datos!$T:$T,$H5,Datos!$D:$D,IU$3)</f>
        <v>0</v>
      </c>
      <c r="IV5" s="680">
        <f>COUNTIFS(Datos!$T:$T,$H5,Datos!$D:$D,IV$3)</f>
        <v>0</v>
      </c>
      <c r="IW5" s="680">
        <f>COUNTIFS(Datos!$T:$T,$H5,Datos!$D:$D,IW$3)</f>
        <v>0</v>
      </c>
      <c r="IX5" s="680">
        <f>COUNTIFS(Datos!$T:$T,$H5,Datos!$D:$D,IX$3)</f>
        <v>0</v>
      </c>
      <c r="IY5" s="680">
        <f>COUNTIFS(Datos!$T:$T,$H5,Datos!$D:$D,IY$3)</f>
        <v>0</v>
      </c>
      <c r="IZ5" s="680">
        <f>COUNTIFS(Datos!$T:$T,$H5,Datos!$D:$D,IZ$3)</f>
        <v>0</v>
      </c>
      <c r="JA5" s="680">
        <f>COUNTIFS(Datos!$T:$T,$H5,Datos!$D:$D,JA$3)</f>
        <v>0</v>
      </c>
      <c r="JB5" s="680">
        <f>COUNTIFS(Datos!$T:$T,$H5,Datos!$D:$D,JB$3)</f>
        <v>0</v>
      </c>
      <c r="JC5" s="680">
        <f>COUNTIFS(Datos!$T:$T,$H5,Datos!$D:$D,JC$3)</f>
        <v>0</v>
      </c>
      <c r="JD5" s="680">
        <f>COUNTIFS(Datos!$T:$T,$H5,Datos!$D:$D,JD$3)</f>
        <v>0</v>
      </c>
      <c r="JE5" s="680">
        <f>COUNTIFS(Datos!$T:$T,$H5,Datos!$D:$D,JE$3)</f>
        <v>0</v>
      </c>
      <c r="JF5" s="680">
        <f>COUNTIFS(Datos!$T:$T,$H5,Datos!$D:$D,JF$3)</f>
        <v>0</v>
      </c>
      <c r="JG5" s="680">
        <f>COUNTIFS(Datos!$T:$T,$H5,Datos!$D:$D,JG$3)</f>
        <v>0</v>
      </c>
      <c r="JH5" s="680">
        <f>COUNTIFS(Datos!$T:$T,$H5,Datos!$D:$D,JH$3)</f>
        <v>0</v>
      </c>
      <c r="JI5" s="680">
        <f>COUNTIFS(Datos!$T:$T,$H5,Datos!$D:$D,JI$3)</f>
        <v>0</v>
      </c>
      <c r="JJ5" s="680">
        <f>COUNTIFS(Datos!$T:$T,$H5,Datos!$D:$D,JJ$3)</f>
        <v>0</v>
      </c>
      <c r="JK5" s="680">
        <f>COUNTIFS(Datos!$T:$T,$H5,Datos!$D:$D,JK$3)</f>
        <v>0</v>
      </c>
      <c r="JL5" s="680">
        <f>COUNTIFS(Datos!$T:$T,$H5,Datos!$D:$D,JL$3)</f>
        <v>0</v>
      </c>
      <c r="JM5" s="680">
        <f>COUNTIFS(Datos!$T:$T,$H5,Datos!$D:$D,JM$3)</f>
        <v>0</v>
      </c>
      <c r="JN5" s="680">
        <f>COUNTIFS(Datos!$T:$T,$H5,Datos!$D:$D,JN$3)</f>
        <v>0</v>
      </c>
      <c r="JO5" s="680">
        <f>COUNTIFS(Datos!$T:$T,$H5,Datos!$D:$D,JO$3)</f>
        <v>0</v>
      </c>
      <c r="JP5" s="680">
        <f>COUNTIFS(Datos!$T:$T,$H5,Datos!$D:$D,JP$3)</f>
        <v>0</v>
      </c>
      <c r="JQ5" s="680">
        <f>COUNTIFS(Datos!$T:$T,$H5,Datos!$D:$D,JQ$3)</f>
        <v>0</v>
      </c>
      <c r="JR5" s="680">
        <f>COUNTIFS(Datos!$T:$T,$H5,Datos!$D:$D,JR$3)</f>
        <v>0</v>
      </c>
      <c r="JS5" s="680">
        <f>COUNTIFS(Datos!$T:$T,$H5,Datos!$D:$D,JS$3)</f>
        <v>0</v>
      </c>
      <c r="JT5" s="680">
        <f>COUNTIFS(Datos!$T:$T,$H5,Datos!$D:$D,JT$3)</f>
        <v>0</v>
      </c>
      <c r="JU5" s="680">
        <f>COUNTIFS(Datos!$T:$T,$H5,Datos!$D:$D,JU$3)</f>
        <v>0</v>
      </c>
      <c r="JV5" s="680">
        <f>COUNTIFS(Datos!$T:$T,$H5,Datos!$D:$D,JV$3)</f>
        <v>0</v>
      </c>
      <c r="JW5" s="680">
        <f>COUNTIFS(Datos!$T:$T,$H5,Datos!$D:$D,JW$3)</f>
        <v>0</v>
      </c>
      <c r="JX5" s="680">
        <f>COUNTIFS(Datos!$T:$T,$H5,Datos!$D:$D,JX$3)</f>
        <v>0</v>
      </c>
      <c r="JY5" s="680">
        <f>COUNTIFS(Datos!$T:$T,$H5,Datos!$D:$D,JY$3)</f>
        <v>0</v>
      </c>
      <c r="JZ5" s="680">
        <f>COUNTIFS(Datos!$T:$T,$H5,Datos!$D:$D,JZ$3)</f>
        <v>0</v>
      </c>
      <c r="KA5" s="680">
        <f>COUNTIFS(Datos!$T:$T,$H5,Datos!$D:$D,KA$3)</f>
        <v>0</v>
      </c>
      <c r="KB5" s="680">
        <f>COUNTIFS(Datos!$T:$T,$H5,Datos!$D:$D,KB$3)</f>
        <v>0</v>
      </c>
      <c r="KC5" s="680">
        <f>COUNTIFS(Datos!$T:$T,$H5,Datos!$D:$D,KC$3)</f>
        <v>0</v>
      </c>
      <c r="KD5" s="680">
        <f>COUNTIFS(Datos!$T:$T,$H5,Datos!$D:$D,KD$3)</f>
        <v>0</v>
      </c>
      <c r="KE5" s="680">
        <f>COUNTIFS(Datos!$T:$T,$H5,Datos!$D:$D,KE$3)</f>
        <v>0</v>
      </c>
      <c r="KF5" s="680">
        <f>COUNTIFS(Datos!$T:$T,$H5,Datos!$D:$D,KF$3)</f>
        <v>0</v>
      </c>
      <c r="KG5" s="680">
        <f>COUNTIFS(Datos!$T:$T,$H5,Datos!$D:$D,KG$3)</f>
        <v>0</v>
      </c>
      <c r="KH5" s="680">
        <f>COUNTIFS(Datos!$T:$T,$H5,Datos!$D:$D,KH$3)</f>
        <v>0</v>
      </c>
      <c r="KI5" s="680">
        <f>COUNTIFS(Datos!$T:$T,$H5,Datos!$D:$D,KI$3)</f>
        <v>0</v>
      </c>
      <c r="KJ5" s="680">
        <f>COUNTIFS(Datos!$T:$T,$H5,Datos!$D:$D,KJ$3)</f>
        <v>0</v>
      </c>
      <c r="KK5" s="680">
        <f>COUNTIFS(Datos!$T:$T,$H5,Datos!$D:$D,KK$3)</f>
        <v>0</v>
      </c>
      <c r="KL5" s="680">
        <f>COUNTIFS(Datos!$T:$T,$H5,Datos!$D:$D,KL$3)</f>
        <v>0</v>
      </c>
      <c r="KM5" s="680">
        <f>COUNTIFS(Datos!$T:$T,$H5,Datos!$D:$D,KM$3)</f>
        <v>0</v>
      </c>
      <c r="KN5" s="680">
        <f>COUNTIFS(Datos!$T:$T,$H5,Datos!$D:$D,KN$3)</f>
        <v>0</v>
      </c>
      <c r="KO5" s="680">
        <f>COUNTIFS(Datos!$T:$T,$H5,Datos!$D:$D,KO$3)</f>
        <v>0</v>
      </c>
      <c r="KP5" s="680">
        <f>COUNTIFS(Datos!$T:$T,$H5,Datos!$D:$D,KP$3)</f>
        <v>0</v>
      </c>
      <c r="KQ5" s="680">
        <f>COUNTIFS(Datos!$T:$T,$H5,Datos!$D:$D,KQ$3)</f>
        <v>0</v>
      </c>
      <c r="KR5" s="680">
        <f>COUNTIFS(Datos!$T:$T,$H5,Datos!$D:$D,KR$3)</f>
        <v>0</v>
      </c>
      <c r="KS5" s="680">
        <f>COUNTIFS(Datos!$T:$T,$H5,Datos!$D:$D,KS$3)</f>
        <v>0</v>
      </c>
      <c r="KT5" s="680">
        <f>COUNTIFS(Datos!$T:$T,$H5,Datos!$D:$D,KT$3)</f>
        <v>0</v>
      </c>
      <c r="KU5" s="680">
        <f>COUNTIFS(Datos!$T:$T,$H5,Datos!$D:$D,KU$3)</f>
        <v>0</v>
      </c>
      <c r="KV5" s="680">
        <f>COUNTIFS(Datos!$T:$T,$H5,Datos!$D:$D,KV$3)</f>
        <v>0</v>
      </c>
      <c r="KW5" s="680">
        <f>COUNTIFS(Datos!$T:$T,$H5,Datos!$D:$D,KW$3)</f>
        <v>0</v>
      </c>
      <c r="KX5" s="680">
        <f>COUNTIFS(Datos!$T:$T,$H5,Datos!$D:$D,KX$3)</f>
        <v>0</v>
      </c>
      <c r="KY5" s="680">
        <f>COUNTIFS(Datos!$T:$T,$H5,Datos!$D:$D,KY$3)</f>
        <v>0</v>
      </c>
      <c r="KZ5" s="680">
        <f>COUNTIFS(Datos!$T:$T,$H5,Datos!$D:$D,KZ$3)</f>
        <v>0</v>
      </c>
      <c r="LA5" s="680">
        <f>COUNTIFS(Datos!$T:$T,$H5,Datos!$D:$D,LA$3)</f>
        <v>0</v>
      </c>
      <c r="LB5" s="680">
        <f>COUNTIFS(Datos!$T:$T,$H5,Datos!$D:$D,LB$3)</f>
        <v>0</v>
      </c>
      <c r="LC5" s="680">
        <f>COUNTIFS(Datos!$T:$T,$H5,Datos!$D:$D,LC$3)</f>
        <v>0</v>
      </c>
      <c r="LD5" s="680">
        <f>COUNTIFS(Datos!$T:$T,$H5,Datos!$D:$D,LD$3)</f>
        <v>0</v>
      </c>
      <c r="LE5" s="680">
        <f>COUNTIFS(Datos!$T:$T,$H5,Datos!$D:$D,LE$3)</f>
        <v>0</v>
      </c>
      <c r="LF5" s="680">
        <f>COUNTIFS(Datos!$T:$T,$H5,Datos!$D:$D,LF$3)</f>
        <v>0</v>
      </c>
      <c r="LG5" s="680">
        <f>COUNTIFS(Datos!$T:$T,$H5,Datos!$D:$D,LG$3)</f>
        <v>0</v>
      </c>
      <c r="LH5" s="680">
        <f>COUNTIFS(Datos!$T:$T,$H5,Datos!$D:$D,LH$3)</f>
        <v>0</v>
      </c>
      <c r="LI5" s="680">
        <f>COUNTIFS(Datos!$T:$T,$H5,Datos!$D:$D,LI$3)</f>
        <v>0</v>
      </c>
      <c r="LJ5" s="680">
        <f>COUNTIFS(Datos!$T:$T,$H5,Datos!$D:$D,LJ$3)</f>
        <v>0</v>
      </c>
      <c r="LK5" s="680">
        <f>COUNTIFS(Datos!$T:$T,$H5,Datos!$D:$D,LK$3)</f>
        <v>0</v>
      </c>
      <c r="LL5" s="680">
        <f>COUNTIFS(Datos!$T:$T,$H5,Datos!$D:$D,LL$3)</f>
        <v>0</v>
      </c>
      <c r="LM5" s="680">
        <f>COUNTIFS(Datos!$T:$T,$H5,Datos!$D:$D,LM$3)</f>
        <v>0</v>
      </c>
      <c r="LN5" s="680">
        <f>COUNTIFS(Datos!$T:$T,$H5,Datos!$D:$D,LN$3)</f>
        <v>0</v>
      </c>
      <c r="LO5" s="680">
        <f>COUNTIFS(Datos!$T:$T,$H5,Datos!$D:$D,LO$3)</f>
        <v>0</v>
      </c>
      <c r="LP5" s="680">
        <f>COUNTIFS(Datos!$T:$T,$H5,Datos!$D:$D,LP$3)</f>
        <v>0</v>
      </c>
      <c r="LQ5" s="680">
        <f>COUNTIFS(Datos!$T:$T,$H5,Datos!$D:$D,LQ$3)</f>
        <v>0</v>
      </c>
      <c r="LR5" s="680">
        <f>COUNTIFS(Datos!$T:$T,$H5,Datos!$D:$D,LR$3)</f>
        <v>0</v>
      </c>
      <c r="LS5" s="680">
        <f>COUNTIFS(Datos!$T:$T,$H5,Datos!$D:$D,LS$3)</f>
        <v>0</v>
      </c>
      <c r="LT5" s="680">
        <f>COUNTIFS(Datos!$T:$T,$H5,Datos!$D:$D,LT$3)</f>
        <v>0</v>
      </c>
      <c r="LU5" s="680">
        <f>COUNTIFS(Datos!$T:$T,$H5,Datos!$D:$D,LU$3)</f>
        <v>0</v>
      </c>
      <c r="LV5" s="680">
        <f>COUNTIFS(Datos!$T:$T,$H5,Datos!$D:$D,LV$3)</f>
        <v>0</v>
      </c>
      <c r="LW5" s="680">
        <f>COUNTIFS(Datos!$T:$T,$H5,Datos!$D:$D,LW$3)</f>
        <v>0</v>
      </c>
      <c r="LX5" s="680">
        <f>COUNTIFS(Datos!$T:$T,$H5,Datos!$D:$D,LX$3)</f>
        <v>0</v>
      </c>
      <c r="LY5" s="680">
        <f>COUNTIFS(Datos!$T:$T,$H5,Datos!$D:$D,LY$3)</f>
        <v>0</v>
      </c>
      <c r="LZ5" s="680">
        <f>COUNTIFS(Datos!$T:$T,$H5,Datos!$D:$D,LZ$3)</f>
        <v>0</v>
      </c>
      <c r="MA5" s="680">
        <f>COUNTIFS(Datos!$T:$T,$H5,Datos!$D:$D,MA$3)</f>
        <v>0</v>
      </c>
      <c r="MB5" s="680">
        <f>COUNTIFS(Datos!$T:$T,$H5,Datos!$D:$D,MB$3)</f>
        <v>0</v>
      </c>
      <c r="MC5" s="680">
        <f>COUNTIFS(Datos!$T:$T,$H5,Datos!$D:$D,MC$3)</f>
        <v>0</v>
      </c>
      <c r="MD5" s="680">
        <f>COUNTIFS(Datos!$T:$T,$H5,Datos!$D:$D,MD$3)</f>
        <v>0</v>
      </c>
      <c r="ME5" s="680">
        <f>COUNTIFS(Datos!$T:$T,$H5,Datos!$D:$D,ME$3)</f>
        <v>0</v>
      </c>
      <c r="MF5" s="680">
        <f>COUNTIFS(Datos!$T:$T,$H5,Datos!$D:$D,MF$3)</f>
        <v>0</v>
      </c>
      <c r="MG5" s="680">
        <f>COUNTIFS(Datos!$T:$T,$H5,Datos!$D:$D,MG$3)</f>
        <v>0</v>
      </c>
      <c r="MH5" s="680">
        <f>COUNTIFS(Datos!$T:$T,$H5,Datos!$D:$D,MH$3)</f>
        <v>0</v>
      </c>
      <c r="MI5" s="680">
        <f>COUNTIFS(Datos!$T:$T,$H5,Datos!$D:$D,MI$3)</f>
        <v>0</v>
      </c>
      <c r="MJ5" s="680">
        <f>COUNTIFS(Datos!$T:$T,$H5,Datos!$D:$D,MJ$3)</f>
        <v>0</v>
      </c>
      <c r="MK5" s="680">
        <f>COUNTIFS(Datos!$T:$T,$H5,Datos!$D:$D,MK$3)</f>
        <v>0</v>
      </c>
      <c r="ML5" s="680">
        <f>COUNTIFS(Datos!$T:$T,$H5,Datos!$D:$D,ML$3)</f>
        <v>0</v>
      </c>
      <c r="MM5" s="680">
        <f>COUNTIFS(Datos!$T:$T,$H5,Datos!$D:$D,MM$3)</f>
        <v>0</v>
      </c>
      <c r="MN5" s="680">
        <f>COUNTIFS(Datos!$T:$T,$H5,Datos!$D:$D,MN$3)</f>
        <v>0</v>
      </c>
      <c r="MO5" s="680">
        <f>COUNTIFS(Datos!$T:$T,$H5,Datos!$D:$D,MO$3)</f>
        <v>0</v>
      </c>
      <c r="MP5" s="680">
        <f>COUNTIFS(Datos!$T:$T,$H5,Datos!$D:$D,MP$3)</f>
        <v>0</v>
      </c>
      <c r="MQ5" s="680">
        <f>COUNTIFS(Datos!$T:$T,$H5,Datos!$D:$D,MQ$3)</f>
        <v>0</v>
      </c>
      <c r="MR5" s="680">
        <f>COUNTIFS(Datos!$T:$T,$H5,Datos!$D:$D,MR$3)</f>
        <v>0</v>
      </c>
      <c r="MS5" s="680">
        <f>COUNTIFS(Datos!$T:$T,$H5,Datos!$D:$D,MS$3)</f>
        <v>0</v>
      </c>
      <c r="MT5" s="680">
        <f>COUNTIFS(Datos!$T:$T,$H5,Datos!$D:$D,MT$3)</f>
        <v>0</v>
      </c>
      <c r="MU5" s="680">
        <f>COUNTIFS(Datos!$T:$T,$H5,Datos!$D:$D,MU$3)</f>
        <v>0</v>
      </c>
      <c r="MV5" s="680">
        <f>COUNTIFS(Datos!$T:$T,$H5,Datos!$D:$D,MV$3)</f>
        <v>0</v>
      </c>
      <c r="MW5" s="680">
        <f>COUNTIFS(Datos!$T:$T,$H5,Datos!$D:$D,MW$3)</f>
        <v>0</v>
      </c>
      <c r="MX5" s="680">
        <f>COUNTIFS(Datos!$T:$T,$H5,Datos!$D:$D,MX$3)</f>
        <v>0</v>
      </c>
      <c r="MY5" s="680">
        <f>COUNTIFS(Datos!$T:$T,$H5,Datos!$D:$D,MY$3)</f>
        <v>0</v>
      </c>
      <c r="MZ5" s="680">
        <f>COUNTIFS(Datos!$T:$T,$H5,Datos!$D:$D,MZ$3)</f>
        <v>0</v>
      </c>
      <c r="NA5" s="680">
        <f>COUNTIFS(Datos!$T:$T,$H5,Datos!$D:$D,NA$3)</f>
        <v>0</v>
      </c>
      <c r="NB5" s="680">
        <f>COUNTIFS(Datos!$T:$T,$H5,Datos!$D:$D,NB$3)</f>
        <v>0</v>
      </c>
      <c r="NC5" s="680">
        <f>COUNTIFS(Datos!$T:$T,$H5,Datos!$D:$D,NC$3)</f>
        <v>0</v>
      </c>
      <c r="ND5" s="680">
        <f>COUNTIFS(Datos!$T:$T,$H5,Datos!$D:$D,ND$3)</f>
        <v>0</v>
      </c>
      <c r="NE5" s="680">
        <f>COUNTIFS(Datos!$T:$T,$H5,Datos!$D:$D,NE$3)</f>
        <v>0</v>
      </c>
      <c r="NF5" s="680">
        <f>COUNTIFS(Datos!$T:$T,$H5,Datos!$D:$D,NF$3)</f>
        <v>0</v>
      </c>
      <c r="NG5" s="680">
        <f>COUNTIFS(Datos!$T:$T,$H5,Datos!$D:$D,NG$3)</f>
        <v>0</v>
      </c>
      <c r="NH5" s="680">
        <f>COUNTIFS(Datos!$T:$T,$H5,Datos!$D:$D,NH$3)</f>
        <v>0</v>
      </c>
      <c r="NI5" s="680">
        <f>COUNTIFS(Datos!$T:$T,$H5,Datos!$D:$D,NI$3)</f>
        <v>0</v>
      </c>
      <c r="NJ5" s="680">
        <f>COUNTIFS(Datos!$T:$T,$H5,Datos!$D:$D,NJ$3)</f>
        <v>0</v>
      </c>
      <c r="NK5" s="680">
        <f>COUNTIFS(Datos!$T:$T,$H5,Datos!$D:$D,NK$3)</f>
        <v>0</v>
      </c>
      <c r="NL5" s="680">
        <f>COUNTIFS(Datos!$T:$T,$H5,Datos!$D:$D,NL$3)</f>
        <v>0</v>
      </c>
      <c r="NM5" s="680">
        <f>COUNTIFS(Datos!$T:$T,$H5,Datos!$D:$D,NM$3)</f>
        <v>0</v>
      </c>
      <c r="NN5" s="680">
        <f>COUNTIFS(Datos!$T:$T,$H5,Datos!$D:$D,NN$3)</f>
        <v>0</v>
      </c>
      <c r="NO5" s="680">
        <f>COUNTIFS(Datos!$T:$T,$H5,Datos!$D:$D,NO$3)</f>
        <v>0</v>
      </c>
      <c r="NP5" s="680">
        <f>COUNTIFS(Datos!$T:$T,$H5,Datos!$D:$D,NP$3)</f>
        <v>0</v>
      </c>
      <c r="NQ5" s="680">
        <f>COUNTIFS(Datos!$T:$T,$H5,Datos!$D:$D,NQ$3)</f>
        <v>0</v>
      </c>
      <c r="NR5" s="680">
        <f>COUNTIFS(Datos!$T:$T,$H5,Datos!$D:$D,NR$3)</f>
        <v>0</v>
      </c>
      <c r="NS5" s="680">
        <f>COUNTIFS(Datos!$T:$T,$H5,Datos!$D:$D,NS$3)</f>
        <v>0</v>
      </c>
      <c r="NT5" s="680">
        <f>COUNTIFS(Datos!$T:$T,$H5,Datos!$D:$D,NT$3)</f>
        <v>0</v>
      </c>
      <c r="NU5" s="680">
        <f>COUNTIFS(Datos!$T:$T,$H5,Datos!$D:$D,NU$3)</f>
        <v>0</v>
      </c>
      <c r="NV5" s="680">
        <f>COUNTIFS(Datos!$T:$T,$H5,Datos!$D:$D,NV$3)</f>
        <v>0</v>
      </c>
      <c r="NW5" s="680">
        <f>COUNTIFS(Datos!$T:$T,$H5,Datos!$D:$D,NW$3)</f>
        <v>0</v>
      </c>
      <c r="NX5" s="680">
        <f>COUNTIFS(Datos!$T:$T,$H5,Datos!$D:$D,NX$3)</f>
        <v>0</v>
      </c>
      <c r="NY5" s="680">
        <f>COUNTIFS(Datos!$T:$T,$H5,Datos!$D:$D,NY$3)</f>
        <v>0</v>
      </c>
      <c r="NZ5" s="680">
        <f>COUNTIFS(Datos!$T:$T,$H5,Datos!$D:$D,NZ$3)</f>
        <v>0</v>
      </c>
      <c r="OA5" s="680">
        <f>COUNTIFS(Datos!$T:$T,$H5,Datos!$D:$D,OA$3)</f>
        <v>0</v>
      </c>
      <c r="OB5" s="680">
        <f>COUNTIFS(Datos!$T:$T,$H5,Datos!$D:$D,OB$3)</f>
        <v>0</v>
      </c>
      <c r="OC5" s="680">
        <f>COUNTIFS(Datos!$T:$T,$H5,Datos!$D:$D,OC$3)</f>
        <v>0</v>
      </c>
      <c r="OD5" s="680">
        <f>COUNTIFS(Datos!$T:$T,$H5,Datos!$D:$D,OD$3)</f>
        <v>0</v>
      </c>
      <c r="OE5" s="680">
        <f>COUNTIFS(Datos!$T:$T,$H5,Datos!$D:$D,OE$3)</f>
        <v>0</v>
      </c>
      <c r="OF5" s="680">
        <f>COUNTIFS(Datos!$T:$T,$H5,Datos!$D:$D,OF$3)</f>
        <v>0</v>
      </c>
      <c r="OG5" s="680">
        <f>COUNTIFS(Datos!$T:$T,$H5,Datos!$D:$D,OG$3)</f>
        <v>0</v>
      </c>
      <c r="OH5" s="680">
        <f>COUNTIFS(Datos!$T:$T,$H5,Datos!$D:$D,OH$3)</f>
        <v>0</v>
      </c>
      <c r="OI5" s="680">
        <f>COUNTIFS(Datos!$T:$T,$H5,Datos!$D:$D,OI$3)</f>
        <v>0</v>
      </c>
      <c r="OJ5" s="680">
        <f>COUNTIFS(Datos!$T:$T,$H5,Datos!$D:$D,OJ$3)</f>
        <v>0</v>
      </c>
      <c r="OK5" s="680">
        <f>COUNTIFS(Datos!$T:$T,$H5,Datos!$D:$D,OK$3)</f>
        <v>0</v>
      </c>
      <c r="OL5" s="680">
        <f>COUNTIFS(Datos!$T:$T,$H5,Datos!$D:$D,OL$3)</f>
        <v>0</v>
      </c>
      <c r="OM5" s="680">
        <f>COUNTIFS(Datos!$T:$T,$H5,Datos!$D:$D,OM$3)</f>
        <v>0</v>
      </c>
      <c r="ON5" s="680">
        <f>COUNTIFS(Datos!$T:$T,$H5,Datos!$D:$D,ON$3)</f>
        <v>0</v>
      </c>
      <c r="OO5" s="680">
        <f>COUNTIFS(Datos!$T:$T,$H5,Datos!$D:$D,OO$3)</f>
        <v>0</v>
      </c>
      <c r="OP5" s="680">
        <f>COUNTIFS(Datos!$T:$T,$H5,Datos!$D:$D,OP$3)</f>
        <v>0</v>
      </c>
      <c r="OQ5" s="680">
        <f>COUNTIFS(Datos!$T:$T,$H5,Datos!$D:$D,OQ$3)</f>
        <v>0</v>
      </c>
      <c r="OR5" s="680">
        <f>COUNTIFS(Datos!$T:$T,$H5,Datos!$D:$D,OR$3)</f>
        <v>0</v>
      </c>
      <c r="OS5" s="680">
        <f>COUNTIFS(Datos!$T:$T,$H5,Datos!$D:$D,OS$3)</f>
        <v>0</v>
      </c>
      <c r="OT5" s="680">
        <f>COUNTIFS(Datos!$T:$T,$H5,Datos!$D:$D,OT$3)</f>
        <v>0</v>
      </c>
      <c r="OU5" s="680">
        <f>COUNTIFS(Datos!$T:$T,$H5,Datos!$D:$D,OU$3)</f>
        <v>0</v>
      </c>
      <c r="OV5" s="680">
        <f>COUNTIFS(Datos!$T:$T,$H5,Datos!$D:$D,OV$3)</f>
        <v>0</v>
      </c>
      <c r="OW5" s="680">
        <f>COUNTIFS(Datos!$T:$T,$H5,Datos!$D:$D,OW$3)</f>
        <v>0</v>
      </c>
      <c r="OX5" s="680">
        <f>COUNTIFS(Datos!$T:$T,$H5,Datos!$D:$D,OX$3)</f>
        <v>0</v>
      </c>
      <c r="OY5" s="680">
        <f>COUNTIFS(Datos!$T:$T,$H5,Datos!$D:$D,OY$3)</f>
        <v>0</v>
      </c>
      <c r="OZ5" s="680">
        <f>COUNTIFS(Datos!$T:$T,$H5,Datos!$D:$D,OZ$3)</f>
        <v>0</v>
      </c>
      <c r="PA5" s="680">
        <f>COUNTIFS(Datos!$T:$T,$H5,Datos!$D:$D,PA$3)</f>
        <v>0</v>
      </c>
      <c r="PB5" s="680">
        <f>COUNTIFS(Datos!$T:$T,$H5,Datos!$D:$D,PB$3)</f>
        <v>0</v>
      </c>
      <c r="PC5" s="680">
        <f>COUNTIFS(Datos!$T:$T,$H5,Datos!$D:$D,PC$3)</f>
        <v>0</v>
      </c>
      <c r="PD5" s="680">
        <f>COUNTIFS(Datos!$T:$T,$H5,Datos!$D:$D,PD$3)</f>
        <v>0</v>
      </c>
      <c r="PE5" s="680">
        <f>COUNTIFS(Datos!$T:$T,$H5,Datos!$D:$D,PE$3)</f>
        <v>0</v>
      </c>
      <c r="PF5" s="680">
        <f>COUNTIFS(Datos!$T:$T,$H5,Datos!$D:$D,PF$3)</f>
        <v>0</v>
      </c>
      <c r="PG5" s="680">
        <f>COUNTIFS(Datos!$T:$T,$H5,Datos!$D:$D,PG$3)</f>
        <v>0</v>
      </c>
      <c r="PH5" s="680">
        <f>COUNTIFS(Datos!$T:$T,$H5,Datos!$D:$D,PH$3)</f>
        <v>0</v>
      </c>
      <c r="PI5" s="680">
        <f>COUNTIFS(Datos!$T:$T,$H5,Datos!$D:$D,PI$3)</f>
        <v>0</v>
      </c>
      <c r="PJ5" s="680">
        <f>COUNTIFS(Datos!$T:$T,$H5,Datos!$D:$D,PJ$3)</f>
        <v>0</v>
      </c>
      <c r="PK5" s="680">
        <f>COUNTIFS(Datos!$T:$T,$H5,Datos!$D:$D,PK$3)</f>
        <v>0</v>
      </c>
      <c r="PL5" s="680">
        <f>COUNTIFS(Datos!$T:$T,$H5,Datos!$D:$D,PL$3)</f>
        <v>0</v>
      </c>
      <c r="PM5" s="680">
        <f>COUNTIFS(Datos!$T:$T,$H5,Datos!$D:$D,PM$3)</f>
        <v>0</v>
      </c>
      <c r="PN5" s="680">
        <f>COUNTIFS(Datos!$T:$T,$H5,Datos!$D:$D,PN$3)</f>
        <v>0</v>
      </c>
      <c r="PO5" s="680">
        <f>COUNTIFS(Datos!$T:$T,$H5,Datos!$D:$D,PO$3)</f>
        <v>0</v>
      </c>
      <c r="PP5" s="680">
        <f>COUNTIFS(Datos!$T:$T,$H5,Datos!$D:$D,PP$3)</f>
        <v>0</v>
      </c>
    </row>
    <row r="6" spans="7:432" x14ac:dyDescent="0.25">
      <c r="G6" s="991"/>
      <c r="H6" s="679" t="s">
        <v>32</v>
      </c>
      <c r="I6" s="680">
        <f>COUNTIFS(Datos!$T:$T,$H6,Datos!$B:$B,I$2)</f>
        <v>0</v>
      </c>
      <c r="J6" s="680">
        <f>COUNTIFS(Datos!$T:$T,$H6,Datos!$B:$B,J$2)</f>
        <v>1</v>
      </c>
      <c r="K6" s="680">
        <f>COUNTIFS(Datos!$T:$T,$H6,Datos!$B:$B,K$2)</f>
        <v>1</v>
      </c>
      <c r="L6" s="680">
        <f>COUNTIFS(Datos!$T:$T,$H6,Datos!$B:$B,L$2)</f>
        <v>5</v>
      </c>
      <c r="M6" s="680">
        <f>COUNTIFS(Datos!$T:$T,$H6,Datos!$B:$B,M$2)</f>
        <v>4</v>
      </c>
      <c r="N6" s="680">
        <f>COUNTIFS(Datos!$T:$T,$H6,Datos!$B:$B,N$2)</f>
        <v>1</v>
      </c>
      <c r="O6" s="680">
        <f>COUNTIFS(Datos!$T:$T,$H6,Datos!$B:$B,O$2)</f>
        <v>6</v>
      </c>
      <c r="P6" s="680">
        <f>COUNTIFS(Datos!$T:$T,$H6,Datos!$B:$B,P$2)</f>
        <v>10</v>
      </c>
      <c r="Q6" s="680">
        <f>COUNTIFS(Datos!$T:$T,$H6,Datos!$B:$B,Q$2)</f>
        <v>15</v>
      </c>
      <c r="R6" s="680">
        <f>COUNTIFS(Datos!$T:$T,$H6,Datos!$B:$B,R$2)</f>
        <v>5</v>
      </c>
      <c r="S6" s="680">
        <f>COUNTIFS(Datos!$T:$T,$H6,Datos!$B:$B,S$2)</f>
        <v>8</v>
      </c>
      <c r="T6" s="680">
        <f>COUNTIFS(Datos!$T:$T,$H6,Datos!$B:$B,T$2)</f>
        <v>2</v>
      </c>
      <c r="V6" s="680">
        <f>COUNTIFS(Datos!$T:$T,$H6,Datos!$C:$C,V$2)</f>
        <v>0</v>
      </c>
      <c r="W6" s="680">
        <f>COUNTIFS(Datos!$T:$T,$H6,Datos!$C:$C,W$2)</f>
        <v>0</v>
      </c>
      <c r="X6" s="680">
        <f>COUNTIFS(Datos!$T:$T,$H6,Datos!$C:$C,X$2)</f>
        <v>0</v>
      </c>
      <c r="Y6" s="680">
        <f>COUNTIFS(Datos!$T:$T,$H6,Datos!$C:$C,Y$2)</f>
        <v>0</v>
      </c>
      <c r="Z6" s="680">
        <f>COUNTIFS(Datos!$T:$T,$H6,Datos!$C:$C,Z$2)</f>
        <v>0</v>
      </c>
      <c r="AA6" s="680">
        <f>COUNTIFS(Datos!$T:$T,$H6,Datos!$C:$C,AA$2)</f>
        <v>1</v>
      </c>
      <c r="AB6" s="680">
        <f>COUNTIFS(Datos!$T:$T,$H6,Datos!$C:$C,AB$2)</f>
        <v>0</v>
      </c>
      <c r="AC6" s="680">
        <f>COUNTIFS(Datos!$T:$T,$H6,Datos!$C:$C,AC$2)</f>
        <v>0</v>
      </c>
      <c r="AD6" s="680">
        <f>COUNTIFS(Datos!$T:$T,$H6,Datos!$C:$C,AD$2)</f>
        <v>0</v>
      </c>
      <c r="AE6" s="680">
        <f>COUNTIFS(Datos!$T:$T,$H6,Datos!$C:$C,AE$2)</f>
        <v>0</v>
      </c>
      <c r="AF6" s="680">
        <f>COUNTIFS(Datos!$T:$T,$H6,Datos!$C:$C,AF$2)</f>
        <v>1</v>
      </c>
      <c r="AG6" s="680">
        <f>COUNTIFS(Datos!$T:$T,$H6,Datos!$C:$C,AG$2)</f>
        <v>0</v>
      </c>
      <c r="AH6" s="680">
        <f>COUNTIFS(Datos!$T:$T,$H6,Datos!$C:$C,AH$2)</f>
        <v>0</v>
      </c>
      <c r="AI6" s="680">
        <f>COUNTIFS(Datos!$T:$T,$H6,Datos!$C:$C,AI$2)</f>
        <v>5</v>
      </c>
      <c r="AJ6" s="680">
        <f>COUNTIFS(Datos!$T:$T,$H6,Datos!$C:$C,AJ$2)</f>
        <v>0</v>
      </c>
      <c r="AK6" s="680">
        <f>COUNTIFS(Datos!$T:$T,$H6,Datos!$C:$C,AK$2)</f>
        <v>0</v>
      </c>
      <c r="AL6" s="680">
        <f>COUNTIFS(Datos!$T:$T,$H6,Datos!$C:$C,AL$2)</f>
        <v>0</v>
      </c>
      <c r="AM6" s="680">
        <f>COUNTIFS(Datos!$T:$T,$H6,Datos!$C:$C,AM$2)</f>
        <v>1</v>
      </c>
      <c r="AN6" s="680">
        <f>COUNTIFS(Datos!$T:$T,$H6,Datos!$C:$C,AN$2)</f>
        <v>1</v>
      </c>
      <c r="AO6" s="680">
        <f>COUNTIFS(Datos!$T:$T,$H6,Datos!$C:$C,AO$2)</f>
        <v>2</v>
      </c>
      <c r="AP6" s="680">
        <f>COUNTIFS(Datos!$T:$T,$H6,Datos!$C:$C,AP$2)</f>
        <v>0</v>
      </c>
      <c r="AQ6" s="680">
        <f>COUNTIFS(Datos!$T:$T,$H6,Datos!$C:$C,AQ$2)</f>
        <v>0</v>
      </c>
      <c r="AR6" s="680">
        <f>COUNTIFS(Datos!$T:$T,$H6,Datos!$C:$C,AR$2)</f>
        <v>0</v>
      </c>
      <c r="AS6" s="680">
        <f>COUNTIFS(Datos!$T:$T,$H6,Datos!$C:$C,AS$2)</f>
        <v>0</v>
      </c>
      <c r="AT6" s="680">
        <f>COUNTIFS(Datos!$T:$T,$H6,Datos!$C:$C,AT$2)</f>
        <v>1</v>
      </c>
      <c r="AU6" s="680">
        <f>COUNTIFS(Datos!$T:$T,$H6,Datos!$C:$C,AU$2)</f>
        <v>0</v>
      </c>
      <c r="AV6" s="680">
        <f>COUNTIFS(Datos!$T:$T,$H6,Datos!$C:$C,AV$2)</f>
        <v>0</v>
      </c>
      <c r="AW6" s="680">
        <f>COUNTIFS(Datos!$T:$T,$H6,Datos!$C:$C,AW$2)</f>
        <v>0</v>
      </c>
      <c r="AX6" s="680">
        <f>COUNTIFS(Datos!$T:$T,$H6,Datos!$C:$C,AX$2)</f>
        <v>2</v>
      </c>
      <c r="AY6" s="680">
        <f>COUNTIFS(Datos!$T:$T,$H6,Datos!$C:$C,AY$2)</f>
        <v>4</v>
      </c>
      <c r="AZ6" s="680">
        <f>COUNTIFS(Datos!$T:$T,$H6,Datos!$C:$C,AZ$2)</f>
        <v>2</v>
      </c>
      <c r="BA6" s="680">
        <f>COUNTIFS(Datos!$T:$T,$H6,Datos!$C:$C,BA$2)</f>
        <v>3</v>
      </c>
      <c r="BB6" s="680">
        <f>COUNTIFS(Datos!$T:$T,$H6,Datos!$C:$C,BB$2)</f>
        <v>3</v>
      </c>
      <c r="BC6" s="680">
        <f>COUNTIFS(Datos!$T:$T,$H6,Datos!$C:$C,BC$2)</f>
        <v>2</v>
      </c>
      <c r="BD6" s="680">
        <f>COUNTIFS(Datos!$T:$T,$H6,Datos!$C:$C,BD$2)</f>
        <v>6</v>
      </c>
      <c r="BE6" s="680">
        <f>COUNTIFS(Datos!$T:$T,$H6,Datos!$C:$C,BE$2)</f>
        <v>1</v>
      </c>
      <c r="BF6" s="680">
        <f>COUNTIFS(Datos!$T:$T,$H6,Datos!$C:$C,BF$2)</f>
        <v>5</v>
      </c>
      <c r="BG6" s="680">
        <f>COUNTIFS(Datos!$T:$T,$H6,Datos!$C:$C,BG$2)</f>
        <v>3</v>
      </c>
      <c r="BH6" s="680">
        <f>COUNTIFS(Datos!$T:$T,$H6,Datos!$C:$C,BH$2)</f>
        <v>1</v>
      </c>
      <c r="BI6" s="680">
        <f>COUNTIFS(Datos!$T:$T,$H6,Datos!$C:$C,BI$2)</f>
        <v>1</v>
      </c>
      <c r="BJ6" s="680">
        <f>COUNTIFS(Datos!$T:$T,$H6,Datos!$C:$C,BJ$2)</f>
        <v>0</v>
      </c>
      <c r="BK6" s="680">
        <f>COUNTIFS(Datos!$T:$T,$H6,Datos!$C:$C,BK$2)</f>
        <v>1</v>
      </c>
      <c r="BL6" s="680">
        <f>COUNTIFS(Datos!$T:$T,$H6,Datos!$C:$C,BL$2)</f>
        <v>2</v>
      </c>
      <c r="BM6" s="680">
        <f>COUNTIFS(Datos!$T:$T,$H6,Datos!$C:$C,BM$2)</f>
        <v>1</v>
      </c>
      <c r="BN6" s="680">
        <f>COUNTIFS(Datos!$T:$T,$H6,Datos!$C:$C,BN$2)</f>
        <v>2</v>
      </c>
      <c r="BO6" s="680">
        <f>COUNTIFS(Datos!$T:$T,$H6,Datos!$C:$C,BO$2)</f>
        <v>1</v>
      </c>
      <c r="BP6" s="680">
        <f>COUNTIFS(Datos!$T:$T,$H6,Datos!$C:$C,BP$2)</f>
        <v>4</v>
      </c>
      <c r="BQ6" s="680">
        <f>COUNTIFS(Datos!$T:$T,$H6,Datos!$C:$C,BQ$2)</f>
        <v>2</v>
      </c>
      <c r="BR6" s="680">
        <f>COUNTIFS(Datos!$T:$T,$H6,Datos!$C:$C,BR$2)</f>
        <v>0</v>
      </c>
      <c r="BS6" s="680">
        <f>COUNTIFS(Datos!$T:$T,$H6,Datos!$C:$C,BS$2)</f>
        <v>0</v>
      </c>
      <c r="BT6" s="680">
        <f>COUNTIFS(Datos!$T:$T,$H6,Datos!$C:$C,BT$2)</f>
        <v>0</v>
      </c>
      <c r="BV6" s="680">
        <f>COUNTIFS(Datos!$T:$T,$H6,Datos!$D:$D,BV$3)</f>
        <v>0</v>
      </c>
      <c r="BW6" s="680">
        <f>COUNTIFS(Datos!$T:$T,$H6,Datos!$D:$D,BW$3)</f>
        <v>0</v>
      </c>
      <c r="BX6" s="680">
        <f>COUNTIFS(Datos!$T:$T,$H6,Datos!$D:$D,BX$3)</f>
        <v>0</v>
      </c>
      <c r="BY6" s="680">
        <f>COUNTIFS(Datos!$T:$T,$H6,Datos!$D:$D,BY$3)</f>
        <v>0</v>
      </c>
      <c r="BZ6" s="680">
        <f>COUNTIFS(Datos!$T:$T,$H6,Datos!$D:$D,BZ$3)</f>
        <v>0</v>
      </c>
      <c r="CA6" s="680">
        <f>COUNTIFS(Datos!$T:$T,$H6,Datos!$D:$D,CA$3)</f>
        <v>0</v>
      </c>
      <c r="CB6" s="680">
        <f>COUNTIFS(Datos!$T:$T,$H6,Datos!$D:$D,CB$3)</f>
        <v>0</v>
      </c>
      <c r="CC6" s="680">
        <f>COUNTIFS(Datos!$T:$T,$H6,Datos!$D:$D,CC$3)</f>
        <v>0</v>
      </c>
      <c r="CD6" s="680">
        <f>COUNTIFS(Datos!$T:$T,$H6,Datos!$D:$D,CD$3)</f>
        <v>0</v>
      </c>
      <c r="CE6" s="680">
        <f>COUNTIFS(Datos!$T:$T,$H6,Datos!$D:$D,CE$3)</f>
        <v>0</v>
      </c>
      <c r="CF6" s="680">
        <f>COUNTIFS(Datos!$T:$T,$H6,Datos!$D:$D,CF$3)</f>
        <v>0</v>
      </c>
      <c r="CG6" s="680">
        <f>COUNTIFS(Datos!$T:$T,$H6,Datos!$D:$D,CG$3)</f>
        <v>0</v>
      </c>
      <c r="CH6" s="680">
        <f>COUNTIFS(Datos!$T:$T,$H6,Datos!$D:$D,CH$3)</f>
        <v>0</v>
      </c>
      <c r="CI6" s="680">
        <f>COUNTIFS(Datos!$T:$T,$H6,Datos!$D:$D,CI$3)</f>
        <v>0</v>
      </c>
      <c r="CJ6" s="680">
        <f>COUNTIFS(Datos!$T:$T,$H6,Datos!$D:$D,CJ$3)</f>
        <v>0</v>
      </c>
      <c r="CK6" s="680">
        <f>COUNTIFS(Datos!$T:$T,$H6,Datos!$D:$D,CK$3)</f>
        <v>0</v>
      </c>
      <c r="CL6" s="680">
        <f>COUNTIFS(Datos!$T:$T,$H6,Datos!$D:$D,CL$3)</f>
        <v>0</v>
      </c>
      <c r="CM6" s="680">
        <f>COUNTIFS(Datos!$T:$T,$H6,Datos!$D:$D,CM$3)</f>
        <v>0</v>
      </c>
      <c r="CN6" s="680">
        <f>COUNTIFS(Datos!$T:$T,$H6,Datos!$D:$D,CN$3)</f>
        <v>0</v>
      </c>
      <c r="CO6" s="680">
        <f>COUNTIFS(Datos!$T:$T,$H6,Datos!$D:$D,CO$3)</f>
        <v>0</v>
      </c>
      <c r="CP6" s="680">
        <f>COUNTIFS(Datos!$T:$T,$H6,Datos!$D:$D,CP$3)</f>
        <v>0</v>
      </c>
      <c r="CQ6" s="680">
        <f>COUNTIFS(Datos!$T:$T,$H6,Datos!$D:$D,CQ$3)</f>
        <v>0</v>
      </c>
      <c r="CR6" s="680">
        <f>COUNTIFS(Datos!$T:$T,$H6,Datos!$D:$D,CR$3)</f>
        <v>0</v>
      </c>
      <c r="CS6" s="680">
        <f>COUNTIFS(Datos!$T:$T,$H6,Datos!$D:$D,CS$3)</f>
        <v>0</v>
      </c>
      <c r="CT6" s="680">
        <f>COUNTIFS(Datos!$T:$T,$H6,Datos!$D:$D,CT$3)</f>
        <v>0</v>
      </c>
      <c r="CU6" s="680">
        <f>COUNTIFS(Datos!$T:$T,$H6,Datos!$D:$D,CU$3)</f>
        <v>0</v>
      </c>
      <c r="CV6" s="680">
        <f>COUNTIFS(Datos!$T:$T,$H6,Datos!$D:$D,CV$3)</f>
        <v>0</v>
      </c>
      <c r="CW6" s="680">
        <f>COUNTIFS(Datos!$T:$T,$H6,Datos!$D:$D,CW$3)</f>
        <v>0</v>
      </c>
      <c r="CX6" s="680">
        <f>COUNTIFS(Datos!$T:$T,$H6,Datos!$D:$D,CX$3)</f>
        <v>0</v>
      </c>
      <c r="CY6" s="680">
        <f>COUNTIFS(Datos!$T:$T,$H6,Datos!$D:$D,CY$3)</f>
        <v>0</v>
      </c>
      <c r="CZ6" s="680">
        <f>COUNTIFS(Datos!$T:$T,$H6,Datos!$D:$D,CZ$3)</f>
        <v>0</v>
      </c>
      <c r="DA6" s="680">
        <f>COUNTIFS(Datos!$T:$T,$H6,Datos!$D:$D,DA$3)</f>
        <v>0</v>
      </c>
      <c r="DB6" s="680">
        <f>COUNTIFS(Datos!$T:$T,$H6,Datos!$D:$D,DB$3)</f>
        <v>0</v>
      </c>
      <c r="DC6" s="680">
        <f>COUNTIFS(Datos!$T:$T,$H6,Datos!$D:$D,DC$3)</f>
        <v>0</v>
      </c>
      <c r="DD6" s="680">
        <f>COUNTIFS(Datos!$T:$T,$H6,Datos!$D:$D,DD$3)</f>
        <v>0</v>
      </c>
      <c r="DE6" s="680">
        <f>COUNTIFS(Datos!$T:$T,$H6,Datos!$D:$D,DE$3)</f>
        <v>1</v>
      </c>
      <c r="DF6" s="680">
        <f>COUNTIFS(Datos!$T:$T,$H6,Datos!$D:$D,DF$3)</f>
        <v>0</v>
      </c>
      <c r="DG6" s="680">
        <f>COUNTIFS(Datos!$T:$T,$H6,Datos!$D:$D,DG$3)</f>
        <v>0</v>
      </c>
      <c r="DH6" s="680">
        <f>COUNTIFS(Datos!$T:$T,$H6,Datos!$D:$D,DH$3)</f>
        <v>0</v>
      </c>
      <c r="DI6" s="680">
        <f>COUNTIFS(Datos!$T:$T,$H6,Datos!$D:$D,DI$3)</f>
        <v>0</v>
      </c>
      <c r="DJ6" s="680">
        <f>COUNTIFS(Datos!$T:$T,$H6,Datos!$D:$D,DJ$3)</f>
        <v>0</v>
      </c>
      <c r="DK6" s="680">
        <f>COUNTIFS(Datos!$T:$T,$H6,Datos!$D:$D,DK$3)</f>
        <v>0</v>
      </c>
      <c r="DL6" s="680">
        <f>COUNTIFS(Datos!$T:$T,$H6,Datos!$D:$D,DL$3)</f>
        <v>0</v>
      </c>
      <c r="DM6" s="680">
        <f>COUNTIFS(Datos!$T:$T,$H6,Datos!$D:$D,DM$3)</f>
        <v>0</v>
      </c>
      <c r="DN6" s="680">
        <f>COUNTIFS(Datos!$T:$T,$H6,Datos!$D:$D,DN$3)</f>
        <v>0</v>
      </c>
      <c r="DO6" s="680">
        <f>COUNTIFS(Datos!$T:$T,$H6,Datos!$D:$D,DO$3)</f>
        <v>0</v>
      </c>
      <c r="DP6" s="680">
        <f>COUNTIFS(Datos!$T:$T,$H6,Datos!$D:$D,DP$3)</f>
        <v>0</v>
      </c>
      <c r="DQ6" s="680">
        <f>COUNTIFS(Datos!$T:$T,$H6,Datos!$D:$D,DQ$3)</f>
        <v>0</v>
      </c>
      <c r="DR6" s="680">
        <f>COUNTIFS(Datos!$T:$T,$H6,Datos!$D:$D,DR$3)</f>
        <v>0</v>
      </c>
      <c r="DS6" s="680">
        <f>COUNTIFS(Datos!$T:$T,$H6,Datos!$D:$D,DS$3)</f>
        <v>0</v>
      </c>
      <c r="DT6" s="680">
        <f>COUNTIFS(Datos!$T:$T,$H6,Datos!$D:$D,DT$3)</f>
        <v>0</v>
      </c>
      <c r="DU6" s="680">
        <f>COUNTIFS(Datos!$T:$T,$H6,Datos!$D:$D,DU$3)</f>
        <v>0</v>
      </c>
      <c r="DV6" s="680">
        <f>COUNTIFS(Datos!$T:$T,$H6,Datos!$D:$D,DV$3)</f>
        <v>0</v>
      </c>
      <c r="DW6" s="680">
        <f>COUNTIFS(Datos!$T:$T,$H6,Datos!$D:$D,DW$3)</f>
        <v>0</v>
      </c>
      <c r="DX6" s="680">
        <f>COUNTIFS(Datos!$T:$T,$H6,Datos!$D:$D,DX$3)</f>
        <v>0</v>
      </c>
      <c r="DY6" s="680">
        <f>COUNTIFS(Datos!$T:$T,$H6,Datos!$D:$D,DY$3)</f>
        <v>0</v>
      </c>
      <c r="DZ6" s="680">
        <f>COUNTIFS(Datos!$T:$T,$H6,Datos!$D:$D,DZ$3)</f>
        <v>0</v>
      </c>
      <c r="EA6" s="680">
        <f>COUNTIFS(Datos!$T:$T,$H6,Datos!$D:$D,EA$3)</f>
        <v>0</v>
      </c>
      <c r="EB6" s="680">
        <f>COUNTIFS(Datos!$T:$T,$H6,Datos!$D:$D,EB$3)</f>
        <v>0</v>
      </c>
      <c r="EC6" s="680">
        <f>COUNTIFS(Datos!$T:$T,$H6,Datos!$D:$D,EC$3)</f>
        <v>0</v>
      </c>
      <c r="ED6" s="680">
        <f>COUNTIFS(Datos!$T:$T,$H6,Datos!$D:$D,ED$3)</f>
        <v>0</v>
      </c>
      <c r="EE6" s="680">
        <f>COUNTIFS(Datos!$T:$T,$H6,Datos!$D:$D,EE$3)</f>
        <v>0</v>
      </c>
      <c r="EF6" s="680">
        <f>COUNTIFS(Datos!$T:$T,$H6,Datos!$D:$D,EF$3)</f>
        <v>0</v>
      </c>
      <c r="EG6" s="680">
        <f>COUNTIFS(Datos!$T:$T,$H6,Datos!$D:$D,EG$3)</f>
        <v>0</v>
      </c>
      <c r="EH6" s="680">
        <f>COUNTIFS(Datos!$T:$T,$H6,Datos!$D:$D,EH$3)</f>
        <v>0</v>
      </c>
      <c r="EI6" s="680">
        <f>COUNTIFS(Datos!$T:$T,$H6,Datos!$D:$D,EI$3)</f>
        <v>0</v>
      </c>
      <c r="EJ6" s="680">
        <f>COUNTIFS(Datos!$T:$T,$H6,Datos!$D:$D,EJ$3)</f>
        <v>0</v>
      </c>
      <c r="EK6" s="680">
        <f>COUNTIFS(Datos!$T:$T,$H6,Datos!$D:$D,EK$3)</f>
        <v>0</v>
      </c>
      <c r="EL6" s="680">
        <f>COUNTIFS(Datos!$T:$T,$H6,Datos!$D:$D,EL$3)</f>
        <v>0</v>
      </c>
      <c r="EM6" s="680">
        <f>COUNTIFS(Datos!$T:$T,$H6,Datos!$D:$D,EM$3)</f>
        <v>0</v>
      </c>
      <c r="EN6" s="680">
        <f>COUNTIFS(Datos!$T:$T,$H6,Datos!$D:$D,EN$3)</f>
        <v>0</v>
      </c>
      <c r="EO6" s="680">
        <f>COUNTIFS(Datos!$T:$T,$H6,Datos!$D:$D,EO$3)</f>
        <v>0</v>
      </c>
      <c r="EP6" s="680">
        <f>COUNTIFS(Datos!$T:$T,$H6,Datos!$D:$D,EP$3)</f>
        <v>1</v>
      </c>
      <c r="EQ6" s="680">
        <f>COUNTIFS(Datos!$T:$T,$H6,Datos!$D:$D,EQ$3)</f>
        <v>0</v>
      </c>
      <c r="ER6" s="680">
        <f>COUNTIFS(Datos!$T:$T,$H6,Datos!$D:$D,ER$3)</f>
        <v>0</v>
      </c>
      <c r="ES6" s="680">
        <f>COUNTIFS(Datos!$T:$T,$H6,Datos!$D:$D,ES$3)</f>
        <v>0</v>
      </c>
      <c r="ET6" s="680">
        <f>COUNTIFS(Datos!$T:$T,$H6,Datos!$D:$D,ET$3)</f>
        <v>0</v>
      </c>
      <c r="EU6" s="680">
        <f>COUNTIFS(Datos!$T:$T,$H6,Datos!$D:$D,EU$3)</f>
        <v>0</v>
      </c>
      <c r="EV6" s="680">
        <f>COUNTIFS(Datos!$T:$T,$H6,Datos!$D:$D,EV$3)</f>
        <v>0</v>
      </c>
      <c r="EW6" s="680">
        <f>COUNTIFS(Datos!$T:$T,$H6,Datos!$D:$D,EW$3)</f>
        <v>0</v>
      </c>
      <c r="EX6" s="680">
        <f>COUNTIFS(Datos!$T:$T,$H6,Datos!$D:$D,EX$3)</f>
        <v>0</v>
      </c>
      <c r="EY6" s="680">
        <f>COUNTIFS(Datos!$T:$T,$H6,Datos!$D:$D,EY$3)</f>
        <v>0</v>
      </c>
      <c r="EZ6" s="680">
        <f>COUNTIFS(Datos!$T:$T,$H6,Datos!$D:$D,EZ$3)</f>
        <v>0</v>
      </c>
      <c r="FA6" s="680">
        <f>COUNTIFS(Datos!$T:$T,$H6,Datos!$D:$D,FA$3)</f>
        <v>0</v>
      </c>
      <c r="FB6" s="680">
        <f>COUNTIFS(Datos!$T:$T,$H6,Datos!$D:$D,FB$3)</f>
        <v>0</v>
      </c>
      <c r="FC6" s="680">
        <f>COUNTIFS(Datos!$T:$T,$H6,Datos!$D:$D,FC$3)</f>
        <v>0</v>
      </c>
      <c r="FD6" s="680">
        <f>COUNTIFS(Datos!$T:$T,$H6,Datos!$D:$D,FD$3)</f>
        <v>0</v>
      </c>
      <c r="FE6" s="680">
        <f>COUNTIFS(Datos!$T:$T,$H6,Datos!$D:$D,FE$3)</f>
        <v>0</v>
      </c>
      <c r="FF6" s="680">
        <f>COUNTIFS(Datos!$T:$T,$H6,Datos!$D:$D,FF$3)</f>
        <v>0</v>
      </c>
      <c r="FG6" s="680">
        <f>COUNTIFS(Datos!$T:$T,$H6,Datos!$D:$D,FG$3)</f>
        <v>0</v>
      </c>
      <c r="FH6" s="680">
        <f>COUNTIFS(Datos!$T:$T,$H6,Datos!$D:$D,FH$3)</f>
        <v>0</v>
      </c>
      <c r="FI6" s="680">
        <f>COUNTIFS(Datos!$T:$T,$H6,Datos!$D:$D,FI$3)</f>
        <v>0</v>
      </c>
      <c r="FJ6" s="680">
        <f>COUNTIFS(Datos!$T:$T,$H6,Datos!$D:$D,FJ$3)</f>
        <v>0</v>
      </c>
      <c r="FK6" s="680">
        <f>COUNTIFS(Datos!$T:$T,$H6,Datos!$D:$D,FK$3)</f>
        <v>5</v>
      </c>
      <c r="FL6" s="680">
        <f>COUNTIFS(Datos!$T:$T,$H6,Datos!$D:$D,FL$3)</f>
        <v>0</v>
      </c>
      <c r="FM6" s="680">
        <f>COUNTIFS(Datos!$T:$T,$H6,Datos!$D:$D,FM$3)</f>
        <v>0</v>
      </c>
      <c r="FN6" s="680">
        <f>COUNTIFS(Datos!$T:$T,$H6,Datos!$D:$D,FN$3)</f>
        <v>0</v>
      </c>
      <c r="FO6" s="680">
        <f>COUNTIFS(Datos!$T:$T,$H6,Datos!$D:$D,FO$3)</f>
        <v>0</v>
      </c>
      <c r="FP6" s="680">
        <f>COUNTIFS(Datos!$T:$T,$H6,Datos!$D:$D,FP$3)</f>
        <v>0</v>
      </c>
      <c r="FQ6" s="680">
        <f>COUNTIFS(Datos!$T:$T,$H6,Datos!$D:$D,FQ$3)</f>
        <v>0</v>
      </c>
      <c r="FR6" s="680">
        <f>COUNTIFS(Datos!$T:$T,$H6,Datos!$D:$D,FR$3)</f>
        <v>0</v>
      </c>
      <c r="FS6" s="680">
        <f>COUNTIFS(Datos!$T:$T,$H6,Datos!$D:$D,FS$3)</f>
        <v>0</v>
      </c>
      <c r="FT6" s="680">
        <f>COUNTIFS(Datos!$T:$T,$H6,Datos!$D:$D,FT$3)</f>
        <v>0</v>
      </c>
      <c r="FU6" s="680">
        <f>COUNTIFS(Datos!$T:$T,$H6,Datos!$D:$D,FU$3)</f>
        <v>0</v>
      </c>
      <c r="FV6" s="680">
        <f>COUNTIFS(Datos!$T:$T,$H6,Datos!$D:$D,FV$3)</f>
        <v>0</v>
      </c>
      <c r="FW6" s="680">
        <f>COUNTIFS(Datos!$T:$T,$H6,Datos!$D:$D,FW$3)</f>
        <v>0</v>
      </c>
      <c r="FX6" s="680">
        <f>COUNTIFS(Datos!$T:$T,$H6,Datos!$D:$D,FX$3)</f>
        <v>0</v>
      </c>
      <c r="FY6" s="680">
        <f>COUNTIFS(Datos!$T:$T,$H6,Datos!$D:$D,FY$3)</f>
        <v>0</v>
      </c>
      <c r="FZ6" s="680">
        <f>COUNTIFS(Datos!$T:$T,$H6,Datos!$D:$D,FZ$3)</f>
        <v>0</v>
      </c>
      <c r="GA6" s="680">
        <f>COUNTIFS(Datos!$T:$T,$H6,Datos!$D:$D,GA$3)</f>
        <v>0</v>
      </c>
      <c r="GB6" s="680">
        <f>COUNTIFS(Datos!$T:$T,$H6,Datos!$D:$D,GB$3)</f>
        <v>0</v>
      </c>
      <c r="GC6" s="680">
        <f>COUNTIFS(Datos!$T:$T,$H6,Datos!$D:$D,GC$3)</f>
        <v>0</v>
      </c>
      <c r="GD6" s="680">
        <f>COUNTIFS(Datos!$T:$T,$H6,Datos!$D:$D,GD$3)</f>
        <v>0</v>
      </c>
      <c r="GE6" s="680">
        <f>COUNTIFS(Datos!$T:$T,$H6,Datos!$D:$D,GE$3)</f>
        <v>0</v>
      </c>
      <c r="GF6" s="680">
        <f>COUNTIFS(Datos!$T:$T,$H6,Datos!$D:$D,GF$3)</f>
        <v>0</v>
      </c>
      <c r="GG6" s="680">
        <f>COUNTIFS(Datos!$T:$T,$H6,Datos!$D:$D,GG$3)</f>
        <v>0</v>
      </c>
      <c r="GH6" s="680">
        <f>COUNTIFS(Datos!$T:$T,$H6,Datos!$D:$D,GH$3)</f>
        <v>0</v>
      </c>
      <c r="GI6" s="680">
        <f>COUNTIFS(Datos!$T:$T,$H6,Datos!$D:$D,GI$3)</f>
        <v>0</v>
      </c>
      <c r="GJ6" s="680">
        <f>COUNTIFS(Datos!$T:$T,$H6,Datos!$D:$D,GJ$3)</f>
        <v>0</v>
      </c>
      <c r="GK6" s="680">
        <f>COUNTIFS(Datos!$T:$T,$H6,Datos!$D:$D,GK$3)</f>
        <v>1</v>
      </c>
      <c r="GL6" s="680">
        <f>COUNTIFS(Datos!$T:$T,$H6,Datos!$D:$D,GL$3)</f>
        <v>0</v>
      </c>
      <c r="GM6" s="680">
        <f>COUNTIFS(Datos!$T:$T,$H6,Datos!$D:$D,GM$3)</f>
        <v>0</v>
      </c>
      <c r="GN6" s="680">
        <f>COUNTIFS(Datos!$T:$T,$H6,Datos!$D:$D,GN$3)</f>
        <v>0</v>
      </c>
      <c r="GO6" s="680">
        <f>COUNTIFS(Datos!$T:$T,$H6,Datos!$D:$D,GO$3)</f>
        <v>0</v>
      </c>
      <c r="GP6" s="680">
        <f>COUNTIFS(Datos!$T:$T,$H6,Datos!$D:$D,GP$3)</f>
        <v>0</v>
      </c>
      <c r="GQ6" s="680">
        <f>COUNTIFS(Datos!$T:$T,$H6,Datos!$D:$D,GQ$3)</f>
        <v>0</v>
      </c>
      <c r="GR6" s="680">
        <f>COUNTIFS(Datos!$T:$T,$H6,Datos!$D:$D,GR$3)</f>
        <v>0</v>
      </c>
      <c r="GS6" s="680">
        <f>COUNTIFS(Datos!$T:$T,$H6,Datos!$D:$D,GS$3)</f>
        <v>0</v>
      </c>
      <c r="GT6" s="680">
        <f>COUNTIFS(Datos!$T:$T,$H6,Datos!$D:$D,GT$3)</f>
        <v>0</v>
      </c>
      <c r="GU6" s="680">
        <f>COUNTIFS(Datos!$T:$T,$H6,Datos!$D:$D,GU$3)</f>
        <v>0</v>
      </c>
      <c r="GV6" s="680">
        <f>COUNTIFS(Datos!$T:$T,$H6,Datos!$D:$D,GV$3)</f>
        <v>1</v>
      </c>
      <c r="GW6" s="680">
        <f>COUNTIFS(Datos!$T:$T,$H6,Datos!$D:$D,GW$3)</f>
        <v>0</v>
      </c>
      <c r="GX6" s="680">
        <f>COUNTIFS(Datos!$T:$T,$H6,Datos!$D:$D,GX$3)</f>
        <v>0</v>
      </c>
      <c r="GY6" s="680">
        <f>COUNTIFS(Datos!$T:$T,$H6,Datos!$D:$D,GY$3)</f>
        <v>1</v>
      </c>
      <c r="GZ6" s="680">
        <f>COUNTIFS(Datos!$T:$T,$H6,Datos!$D:$D,GZ$3)</f>
        <v>0</v>
      </c>
      <c r="HA6" s="680">
        <f>COUNTIFS(Datos!$T:$T,$H6,Datos!$D:$D,HA$3)</f>
        <v>0</v>
      </c>
      <c r="HB6" s="680">
        <f>COUNTIFS(Datos!$T:$T,$H6,Datos!$D:$D,HB$3)</f>
        <v>1</v>
      </c>
      <c r="HC6" s="680">
        <f>COUNTIFS(Datos!$T:$T,$H6,Datos!$D:$D,HC$3)</f>
        <v>0</v>
      </c>
      <c r="HD6" s="680">
        <f>COUNTIFS(Datos!$T:$T,$H6,Datos!$D:$D,HD$3)</f>
        <v>0</v>
      </c>
      <c r="HE6" s="680">
        <f>COUNTIFS(Datos!$T:$T,$H6,Datos!$D:$D,HE$3)</f>
        <v>0</v>
      </c>
      <c r="HF6" s="680">
        <f>COUNTIFS(Datos!$T:$T,$H6,Datos!$D:$D,HF$3)</f>
        <v>0</v>
      </c>
      <c r="HG6" s="680">
        <f>COUNTIFS(Datos!$T:$T,$H6,Datos!$D:$D,HG$3)</f>
        <v>0</v>
      </c>
      <c r="HH6" s="680">
        <f>COUNTIFS(Datos!$T:$T,$H6,Datos!$D:$D,HH$3)</f>
        <v>0</v>
      </c>
      <c r="HI6" s="680">
        <f>COUNTIFS(Datos!$T:$T,$H6,Datos!$D:$D,HI$3)</f>
        <v>0</v>
      </c>
      <c r="HJ6" s="680">
        <f>COUNTIFS(Datos!$T:$T,$H6,Datos!$D:$D,HJ$3)</f>
        <v>0</v>
      </c>
      <c r="HK6" s="680">
        <f>COUNTIFS(Datos!$T:$T,$H6,Datos!$D:$D,HK$3)</f>
        <v>0</v>
      </c>
      <c r="HL6" s="680">
        <f>COUNTIFS(Datos!$T:$T,$H6,Datos!$D:$D,HL$3)</f>
        <v>0</v>
      </c>
      <c r="HM6" s="680">
        <f>COUNTIFS(Datos!$T:$T,$H6,Datos!$D:$D,HM$3)</f>
        <v>0</v>
      </c>
      <c r="HN6" s="680">
        <f>COUNTIFS(Datos!$T:$T,$H6,Datos!$D:$D,HN$3)</f>
        <v>0</v>
      </c>
      <c r="HO6" s="680">
        <f>COUNTIFS(Datos!$T:$T,$H6,Datos!$D:$D,HO$3)</f>
        <v>0</v>
      </c>
      <c r="HP6" s="680">
        <f>COUNTIFS(Datos!$T:$T,$H6,Datos!$D:$D,HP$3)</f>
        <v>0</v>
      </c>
      <c r="HQ6" s="680">
        <f>COUNTIFS(Datos!$T:$T,$H6,Datos!$D:$D,HQ$3)</f>
        <v>0</v>
      </c>
      <c r="HR6" s="680">
        <f>COUNTIFS(Datos!$T:$T,$H6,Datos!$D:$D,HR$3)</f>
        <v>0</v>
      </c>
      <c r="HS6" s="680">
        <f>COUNTIFS(Datos!$T:$T,$H6,Datos!$D:$D,HS$3)</f>
        <v>0</v>
      </c>
      <c r="HT6" s="680">
        <f>COUNTIFS(Datos!$T:$T,$H6,Datos!$D:$D,HT$3)</f>
        <v>0</v>
      </c>
      <c r="HU6" s="680">
        <f>COUNTIFS(Datos!$T:$T,$H6,Datos!$D:$D,HU$3)</f>
        <v>0</v>
      </c>
      <c r="HV6" s="680">
        <f>COUNTIFS(Datos!$T:$T,$H6,Datos!$D:$D,HV$3)</f>
        <v>0</v>
      </c>
      <c r="HW6" s="680">
        <f>COUNTIFS(Datos!$T:$T,$H6,Datos!$D:$D,HW$3)</f>
        <v>0</v>
      </c>
      <c r="HX6" s="680">
        <f>COUNTIFS(Datos!$T:$T,$H6,Datos!$D:$D,HX$3)</f>
        <v>0</v>
      </c>
      <c r="HY6" s="680">
        <f>COUNTIFS(Datos!$T:$T,$H6,Datos!$D:$D,HY$3)</f>
        <v>0</v>
      </c>
      <c r="HZ6" s="680">
        <f>COUNTIFS(Datos!$T:$T,$H6,Datos!$D:$D,HZ$3)</f>
        <v>0</v>
      </c>
      <c r="IA6" s="680">
        <f>COUNTIFS(Datos!$T:$T,$H6,Datos!$D:$D,IA$3)</f>
        <v>0</v>
      </c>
      <c r="IB6" s="680">
        <f>COUNTIFS(Datos!$T:$T,$H6,Datos!$D:$D,IB$3)</f>
        <v>0</v>
      </c>
      <c r="IC6" s="680">
        <f>COUNTIFS(Datos!$T:$T,$H6,Datos!$D:$D,IC$3)</f>
        <v>0</v>
      </c>
      <c r="ID6" s="680">
        <f>COUNTIFS(Datos!$T:$T,$H6,Datos!$D:$D,ID$3)</f>
        <v>0</v>
      </c>
      <c r="IE6" s="680">
        <f>COUNTIFS(Datos!$T:$T,$H6,Datos!$D:$D,IE$3)</f>
        <v>0</v>
      </c>
      <c r="IF6" s="680">
        <f>COUNTIFS(Datos!$T:$T,$H6,Datos!$D:$D,IF$3)</f>
        <v>0</v>
      </c>
      <c r="IG6" s="680">
        <f>COUNTIFS(Datos!$T:$T,$H6,Datos!$D:$D,IG$3)</f>
        <v>0</v>
      </c>
      <c r="IH6" s="680">
        <f>COUNTIFS(Datos!$T:$T,$H6,Datos!$D:$D,IH$3)</f>
        <v>0</v>
      </c>
      <c r="II6" s="680">
        <f>COUNTIFS(Datos!$T:$T,$H6,Datos!$D:$D,II$3)</f>
        <v>0</v>
      </c>
      <c r="IJ6" s="680">
        <f>COUNTIFS(Datos!$T:$T,$H6,Datos!$D:$D,IJ$3)</f>
        <v>0</v>
      </c>
      <c r="IK6" s="680">
        <f>COUNTIFS(Datos!$T:$T,$H6,Datos!$D:$D,IK$3)</f>
        <v>1</v>
      </c>
      <c r="IL6" s="680">
        <f>COUNTIFS(Datos!$T:$T,$H6,Datos!$D:$D,IL$3)</f>
        <v>0</v>
      </c>
      <c r="IM6" s="680">
        <f>COUNTIFS(Datos!$T:$T,$H6,Datos!$D:$D,IM$3)</f>
        <v>0</v>
      </c>
      <c r="IN6" s="680">
        <f>COUNTIFS(Datos!$T:$T,$H6,Datos!$D:$D,IN$3)</f>
        <v>0</v>
      </c>
      <c r="IO6" s="680">
        <f>COUNTIFS(Datos!$T:$T,$H6,Datos!$D:$D,IO$3)</f>
        <v>0</v>
      </c>
      <c r="IP6" s="680">
        <f>COUNTIFS(Datos!$T:$T,$H6,Datos!$D:$D,IP$3)</f>
        <v>0</v>
      </c>
      <c r="IQ6" s="680">
        <f>COUNTIFS(Datos!$T:$T,$H6,Datos!$D:$D,IQ$3)</f>
        <v>0</v>
      </c>
      <c r="IR6" s="680">
        <f>COUNTIFS(Datos!$T:$T,$H6,Datos!$D:$D,IR$3)</f>
        <v>0</v>
      </c>
      <c r="IS6" s="680">
        <f>COUNTIFS(Datos!$T:$T,$H6,Datos!$D:$D,IS$3)</f>
        <v>0</v>
      </c>
      <c r="IT6" s="680">
        <f>COUNTIFS(Datos!$T:$T,$H6,Datos!$D:$D,IT$3)</f>
        <v>0</v>
      </c>
      <c r="IU6" s="680">
        <f>COUNTIFS(Datos!$T:$T,$H6,Datos!$D:$D,IU$3)</f>
        <v>0</v>
      </c>
      <c r="IV6" s="680">
        <f>COUNTIFS(Datos!$T:$T,$H6,Datos!$D:$D,IV$3)</f>
        <v>0</v>
      </c>
      <c r="IW6" s="680">
        <f>COUNTIFS(Datos!$T:$T,$H6,Datos!$D:$D,IW$3)</f>
        <v>0</v>
      </c>
      <c r="IX6" s="680">
        <f>COUNTIFS(Datos!$T:$T,$H6,Datos!$D:$D,IX$3)</f>
        <v>0</v>
      </c>
      <c r="IY6" s="680">
        <f>COUNTIFS(Datos!$T:$T,$H6,Datos!$D:$D,IY$3)</f>
        <v>0</v>
      </c>
      <c r="IZ6" s="680">
        <f>COUNTIFS(Datos!$T:$T,$H6,Datos!$D:$D,IZ$3)</f>
        <v>0</v>
      </c>
      <c r="JA6" s="680">
        <f>COUNTIFS(Datos!$T:$T,$H6,Datos!$D:$D,JA$3)</f>
        <v>0</v>
      </c>
      <c r="JB6" s="680">
        <f>COUNTIFS(Datos!$T:$T,$H6,Datos!$D:$D,JB$3)</f>
        <v>0</v>
      </c>
      <c r="JC6" s="680">
        <f>COUNTIFS(Datos!$T:$T,$H6,Datos!$D:$D,JC$3)</f>
        <v>0</v>
      </c>
      <c r="JD6" s="680">
        <f>COUNTIFS(Datos!$T:$T,$H6,Datos!$D:$D,JD$3)</f>
        <v>0</v>
      </c>
      <c r="JE6" s="680">
        <f>COUNTIFS(Datos!$T:$T,$H6,Datos!$D:$D,JE$3)</f>
        <v>0</v>
      </c>
      <c r="JF6" s="680">
        <f>COUNTIFS(Datos!$T:$T,$H6,Datos!$D:$D,JF$3)</f>
        <v>0</v>
      </c>
      <c r="JG6" s="680">
        <f>COUNTIFS(Datos!$T:$T,$H6,Datos!$D:$D,JG$3)</f>
        <v>0</v>
      </c>
      <c r="JH6" s="680">
        <f>COUNTIFS(Datos!$T:$T,$H6,Datos!$D:$D,JH$3)</f>
        <v>0</v>
      </c>
      <c r="JI6" s="680">
        <f>COUNTIFS(Datos!$T:$T,$H6,Datos!$D:$D,JI$3)</f>
        <v>0</v>
      </c>
      <c r="JJ6" s="680">
        <f>COUNTIFS(Datos!$T:$T,$H6,Datos!$D:$D,JJ$3)</f>
        <v>0</v>
      </c>
      <c r="JK6" s="680">
        <f>COUNTIFS(Datos!$T:$T,$H6,Datos!$D:$D,JK$3)</f>
        <v>0</v>
      </c>
      <c r="JL6" s="680">
        <f>COUNTIFS(Datos!$T:$T,$H6,Datos!$D:$D,JL$3)</f>
        <v>1</v>
      </c>
      <c r="JM6" s="680">
        <f>COUNTIFS(Datos!$T:$T,$H6,Datos!$D:$D,JM$3)</f>
        <v>1</v>
      </c>
      <c r="JN6" s="680">
        <f>COUNTIFS(Datos!$T:$T,$H6,Datos!$D:$D,JN$3)</f>
        <v>0</v>
      </c>
      <c r="JO6" s="680">
        <f>COUNTIFS(Datos!$T:$T,$H6,Datos!$D:$D,JO$3)</f>
        <v>0</v>
      </c>
      <c r="JP6" s="680">
        <f>COUNTIFS(Datos!$T:$T,$H6,Datos!$D:$D,JP$3)</f>
        <v>0</v>
      </c>
      <c r="JQ6" s="680">
        <f>COUNTIFS(Datos!$T:$T,$H6,Datos!$D:$D,JQ$3)</f>
        <v>1</v>
      </c>
      <c r="JR6" s="680">
        <f>COUNTIFS(Datos!$T:$T,$H6,Datos!$D:$D,JR$3)</f>
        <v>0</v>
      </c>
      <c r="JS6" s="680">
        <f>COUNTIFS(Datos!$T:$T,$H6,Datos!$D:$D,JS$3)</f>
        <v>0</v>
      </c>
      <c r="JT6" s="680">
        <f>COUNTIFS(Datos!$T:$T,$H6,Datos!$D:$D,JT$3)</f>
        <v>1</v>
      </c>
      <c r="JU6" s="680">
        <f>COUNTIFS(Datos!$T:$T,$H6,Datos!$D:$D,JU$3)</f>
        <v>2</v>
      </c>
      <c r="JV6" s="680">
        <f>COUNTIFS(Datos!$T:$T,$H6,Datos!$D:$D,JV$3)</f>
        <v>0</v>
      </c>
      <c r="JW6" s="680">
        <f>COUNTIFS(Datos!$T:$T,$H6,Datos!$D:$D,JW$3)</f>
        <v>0</v>
      </c>
      <c r="JX6" s="680">
        <f>COUNTIFS(Datos!$T:$T,$H6,Datos!$D:$D,JX$3)</f>
        <v>0</v>
      </c>
      <c r="JY6" s="680">
        <f>COUNTIFS(Datos!$T:$T,$H6,Datos!$D:$D,JY$3)</f>
        <v>0</v>
      </c>
      <c r="JZ6" s="680">
        <f>COUNTIFS(Datos!$T:$T,$H6,Datos!$D:$D,JZ$3)</f>
        <v>1</v>
      </c>
      <c r="KA6" s="680">
        <f>COUNTIFS(Datos!$T:$T,$H6,Datos!$D:$D,KA$3)</f>
        <v>1</v>
      </c>
      <c r="KB6" s="680">
        <f>COUNTIFS(Datos!$T:$T,$H6,Datos!$D:$D,KB$3)</f>
        <v>0</v>
      </c>
      <c r="KC6" s="680">
        <f>COUNTIFS(Datos!$T:$T,$H6,Datos!$D:$D,KC$3)</f>
        <v>0</v>
      </c>
      <c r="KD6" s="680">
        <f>COUNTIFS(Datos!$T:$T,$H6,Datos!$D:$D,KD$3)</f>
        <v>0</v>
      </c>
      <c r="KE6" s="680">
        <f>COUNTIFS(Datos!$T:$T,$H6,Datos!$D:$D,KE$3)</f>
        <v>1</v>
      </c>
      <c r="KF6" s="680">
        <f>COUNTIFS(Datos!$T:$T,$H6,Datos!$D:$D,KF$3)</f>
        <v>1</v>
      </c>
      <c r="KG6" s="680">
        <f>COUNTIFS(Datos!$T:$T,$H6,Datos!$D:$D,KG$3)</f>
        <v>0</v>
      </c>
      <c r="KH6" s="680">
        <f>COUNTIFS(Datos!$T:$T,$H6,Datos!$D:$D,KH$3)</f>
        <v>0</v>
      </c>
      <c r="KI6" s="680">
        <f>COUNTIFS(Datos!$T:$T,$H6,Datos!$D:$D,KI$3)</f>
        <v>1</v>
      </c>
      <c r="KJ6" s="680">
        <f>COUNTIFS(Datos!$T:$T,$H6,Datos!$D:$D,KJ$3)</f>
        <v>0</v>
      </c>
      <c r="KK6" s="680">
        <f>COUNTIFS(Datos!$T:$T,$H6,Datos!$D:$D,KK$3)</f>
        <v>0</v>
      </c>
      <c r="KL6" s="680">
        <f>COUNTIFS(Datos!$T:$T,$H6,Datos!$D:$D,KL$3)</f>
        <v>3</v>
      </c>
      <c r="KM6" s="680">
        <f>COUNTIFS(Datos!$T:$T,$H6,Datos!$D:$D,KM$3)</f>
        <v>0</v>
      </c>
      <c r="KN6" s="680">
        <f>COUNTIFS(Datos!$T:$T,$H6,Datos!$D:$D,KN$3)</f>
        <v>0</v>
      </c>
      <c r="KO6" s="680">
        <f>COUNTIFS(Datos!$T:$T,$H6,Datos!$D:$D,KO$3)</f>
        <v>0</v>
      </c>
      <c r="KP6" s="680">
        <f>COUNTIFS(Datos!$T:$T,$H6,Datos!$D:$D,KP$3)</f>
        <v>0</v>
      </c>
      <c r="KQ6" s="680">
        <f>COUNTIFS(Datos!$T:$T,$H6,Datos!$D:$D,KQ$3)</f>
        <v>0</v>
      </c>
      <c r="KR6" s="680">
        <f>COUNTIFS(Datos!$T:$T,$H6,Datos!$D:$D,KR$3)</f>
        <v>0</v>
      </c>
      <c r="KS6" s="680">
        <f>COUNTIFS(Datos!$T:$T,$H6,Datos!$D:$D,KS$3)</f>
        <v>0</v>
      </c>
      <c r="KT6" s="680">
        <f>COUNTIFS(Datos!$T:$T,$H6,Datos!$D:$D,KT$3)</f>
        <v>0</v>
      </c>
      <c r="KU6" s="680">
        <f>COUNTIFS(Datos!$T:$T,$H6,Datos!$D:$D,KU$3)</f>
        <v>1</v>
      </c>
      <c r="KV6" s="680">
        <f>COUNTIFS(Datos!$T:$T,$H6,Datos!$D:$D,KV$3)</f>
        <v>0</v>
      </c>
      <c r="KW6" s="680">
        <f>COUNTIFS(Datos!$T:$T,$H6,Datos!$D:$D,KW$3)</f>
        <v>1</v>
      </c>
      <c r="KX6" s="680">
        <f>COUNTIFS(Datos!$T:$T,$H6,Datos!$D:$D,KX$3)</f>
        <v>0</v>
      </c>
      <c r="KY6" s="680">
        <f>COUNTIFS(Datos!$T:$T,$H6,Datos!$D:$D,KY$3)</f>
        <v>0</v>
      </c>
      <c r="KZ6" s="680">
        <f>COUNTIFS(Datos!$T:$T,$H6,Datos!$D:$D,KZ$3)</f>
        <v>1</v>
      </c>
      <c r="LA6" s="680">
        <f>COUNTIFS(Datos!$T:$T,$H6,Datos!$D:$D,LA$3)</f>
        <v>1</v>
      </c>
      <c r="LB6" s="680">
        <f>COUNTIFS(Datos!$T:$T,$H6,Datos!$D:$D,LB$3)</f>
        <v>2</v>
      </c>
      <c r="LC6" s="680">
        <f>COUNTIFS(Datos!$T:$T,$H6,Datos!$D:$D,LC$3)</f>
        <v>1</v>
      </c>
      <c r="LD6" s="680">
        <f>COUNTIFS(Datos!$T:$T,$H6,Datos!$D:$D,LD$3)</f>
        <v>1</v>
      </c>
      <c r="LE6" s="680">
        <f>COUNTIFS(Datos!$T:$T,$H6,Datos!$D:$D,LE$3)</f>
        <v>0</v>
      </c>
      <c r="LF6" s="680">
        <f>COUNTIFS(Datos!$T:$T,$H6,Datos!$D:$D,LF$3)</f>
        <v>0</v>
      </c>
      <c r="LG6" s="680">
        <f>COUNTIFS(Datos!$T:$T,$H6,Datos!$D:$D,LG$3)</f>
        <v>0</v>
      </c>
      <c r="LH6" s="680">
        <f>COUNTIFS(Datos!$T:$T,$H6,Datos!$D:$D,LH$3)</f>
        <v>0</v>
      </c>
      <c r="LI6" s="680">
        <f>COUNTIFS(Datos!$T:$T,$H6,Datos!$D:$D,LI$3)</f>
        <v>0</v>
      </c>
      <c r="LJ6" s="680">
        <f>COUNTIFS(Datos!$T:$T,$H6,Datos!$D:$D,LJ$3)</f>
        <v>0</v>
      </c>
      <c r="LK6" s="680">
        <f>COUNTIFS(Datos!$T:$T,$H6,Datos!$D:$D,LK$3)</f>
        <v>1</v>
      </c>
      <c r="LL6" s="680">
        <f>COUNTIFS(Datos!$T:$T,$H6,Datos!$D:$D,LL$3)</f>
        <v>0</v>
      </c>
      <c r="LM6" s="680">
        <f>COUNTIFS(Datos!$T:$T,$H6,Datos!$D:$D,LM$3)</f>
        <v>0</v>
      </c>
      <c r="LN6" s="680">
        <f>COUNTIFS(Datos!$T:$T,$H6,Datos!$D:$D,LN$3)</f>
        <v>1</v>
      </c>
      <c r="LO6" s="680">
        <f>COUNTIFS(Datos!$T:$T,$H6,Datos!$D:$D,LO$3)</f>
        <v>1</v>
      </c>
      <c r="LP6" s="680">
        <f>COUNTIFS(Datos!$T:$T,$H6,Datos!$D:$D,LP$3)</f>
        <v>1</v>
      </c>
      <c r="LQ6" s="680">
        <f>COUNTIFS(Datos!$T:$T,$H6,Datos!$D:$D,LQ$3)</f>
        <v>1</v>
      </c>
      <c r="LR6" s="680">
        <f>COUNTIFS(Datos!$T:$T,$H6,Datos!$D:$D,LR$3)</f>
        <v>1</v>
      </c>
      <c r="LS6" s="680">
        <f>COUNTIFS(Datos!$T:$T,$H6,Datos!$D:$D,LS$3)</f>
        <v>0</v>
      </c>
      <c r="LT6" s="680">
        <f>COUNTIFS(Datos!$T:$T,$H6,Datos!$D:$D,LT$3)</f>
        <v>0</v>
      </c>
      <c r="LU6" s="680">
        <f>COUNTIFS(Datos!$T:$T,$H6,Datos!$D:$D,LU$3)</f>
        <v>0</v>
      </c>
      <c r="LV6" s="680">
        <f>COUNTIFS(Datos!$T:$T,$H6,Datos!$D:$D,LV$3)</f>
        <v>0</v>
      </c>
      <c r="LW6" s="680">
        <f>COUNTIFS(Datos!$T:$T,$H6,Datos!$D:$D,LW$3)</f>
        <v>0</v>
      </c>
      <c r="LX6" s="680">
        <f>COUNTIFS(Datos!$T:$T,$H6,Datos!$D:$D,LX$3)</f>
        <v>1</v>
      </c>
      <c r="LY6" s="680">
        <f>COUNTIFS(Datos!$T:$T,$H6,Datos!$D:$D,LY$3)</f>
        <v>2</v>
      </c>
      <c r="LZ6" s="680">
        <f>COUNTIFS(Datos!$T:$T,$H6,Datos!$D:$D,LZ$3)</f>
        <v>0</v>
      </c>
      <c r="MA6" s="680">
        <f>COUNTIFS(Datos!$T:$T,$H6,Datos!$D:$D,MA$3)</f>
        <v>0</v>
      </c>
      <c r="MB6" s="680">
        <f>COUNTIFS(Datos!$T:$T,$H6,Datos!$D:$D,MB$3)</f>
        <v>0</v>
      </c>
      <c r="MC6" s="680">
        <f>COUNTIFS(Datos!$T:$T,$H6,Datos!$D:$D,MC$3)</f>
        <v>0</v>
      </c>
      <c r="MD6" s="680">
        <f>COUNTIFS(Datos!$T:$T,$H6,Datos!$D:$D,MD$3)</f>
        <v>0</v>
      </c>
      <c r="ME6" s="680">
        <f>COUNTIFS(Datos!$T:$T,$H6,Datos!$D:$D,ME$3)</f>
        <v>0</v>
      </c>
      <c r="MF6" s="680">
        <f>COUNTIFS(Datos!$T:$T,$H6,Datos!$D:$D,MF$3)</f>
        <v>1</v>
      </c>
      <c r="MG6" s="680">
        <f>COUNTIFS(Datos!$T:$T,$H6,Datos!$D:$D,MG$3)</f>
        <v>0</v>
      </c>
      <c r="MH6" s="680">
        <f>COUNTIFS(Datos!$T:$T,$H6,Datos!$D:$D,MH$3)</f>
        <v>0</v>
      </c>
      <c r="MI6" s="680">
        <f>COUNTIFS(Datos!$T:$T,$H6,Datos!$D:$D,MI$3)</f>
        <v>0</v>
      </c>
      <c r="MJ6" s="680">
        <f>COUNTIFS(Datos!$T:$T,$H6,Datos!$D:$D,MJ$3)</f>
        <v>0</v>
      </c>
      <c r="MK6" s="680">
        <f>COUNTIFS(Datos!$T:$T,$H6,Datos!$D:$D,MK$3)</f>
        <v>0</v>
      </c>
      <c r="ML6" s="680">
        <f>COUNTIFS(Datos!$T:$T,$H6,Datos!$D:$D,ML$3)</f>
        <v>0</v>
      </c>
      <c r="MM6" s="680">
        <f>COUNTIFS(Datos!$T:$T,$H6,Datos!$D:$D,MM$3)</f>
        <v>1</v>
      </c>
      <c r="MN6" s="680">
        <f>COUNTIFS(Datos!$T:$T,$H6,Datos!$D:$D,MN$3)</f>
        <v>0</v>
      </c>
      <c r="MO6" s="680">
        <f>COUNTIFS(Datos!$T:$T,$H6,Datos!$D:$D,MO$3)</f>
        <v>0</v>
      </c>
      <c r="MP6" s="680">
        <f>COUNTIFS(Datos!$T:$T,$H6,Datos!$D:$D,MP$3)</f>
        <v>0</v>
      </c>
      <c r="MQ6" s="680">
        <f>COUNTIFS(Datos!$T:$T,$H6,Datos!$D:$D,MQ$3)</f>
        <v>0</v>
      </c>
      <c r="MR6" s="680">
        <f>COUNTIFS(Datos!$T:$T,$H6,Datos!$D:$D,MR$3)</f>
        <v>0</v>
      </c>
      <c r="MS6" s="680">
        <f>COUNTIFS(Datos!$T:$T,$H6,Datos!$D:$D,MS$3)</f>
        <v>0</v>
      </c>
      <c r="MT6" s="680">
        <f>COUNTIFS(Datos!$T:$T,$H6,Datos!$D:$D,MT$3)</f>
        <v>0</v>
      </c>
      <c r="MU6" s="680">
        <f>COUNTIFS(Datos!$T:$T,$H6,Datos!$D:$D,MU$3)</f>
        <v>0</v>
      </c>
      <c r="MV6" s="680">
        <f>COUNTIFS(Datos!$T:$T,$H6,Datos!$D:$D,MV$3)</f>
        <v>0</v>
      </c>
      <c r="MW6" s="680">
        <f>COUNTIFS(Datos!$T:$T,$H6,Datos!$D:$D,MW$3)</f>
        <v>1</v>
      </c>
      <c r="MX6" s="680">
        <f>COUNTIFS(Datos!$T:$T,$H6,Datos!$D:$D,MX$3)</f>
        <v>0</v>
      </c>
      <c r="MY6" s="680">
        <f>COUNTIFS(Datos!$T:$T,$H6,Datos!$D:$D,MY$3)</f>
        <v>0</v>
      </c>
      <c r="MZ6" s="680">
        <f>COUNTIFS(Datos!$T:$T,$H6,Datos!$D:$D,MZ$3)</f>
        <v>0</v>
      </c>
      <c r="NA6" s="680">
        <f>COUNTIFS(Datos!$T:$T,$H6,Datos!$D:$D,NA$3)</f>
        <v>0</v>
      </c>
      <c r="NB6" s="680">
        <f>COUNTIFS(Datos!$T:$T,$H6,Datos!$D:$D,NB$3)</f>
        <v>0</v>
      </c>
      <c r="NC6" s="680">
        <f>COUNTIFS(Datos!$T:$T,$H6,Datos!$D:$D,NC$3)</f>
        <v>0</v>
      </c>
      <c r="ND6" s="680">
        <f>COUNTIFS(Datos!$T:$T,$H6,Datos!$D:$D,ND$3)</f>
        <v>0</v>
      </c>
      <c r="NE6" s="680">
        <f>COUNTIFS(Datos!$T:$T,$H6,Datos!$D:$D,NE$3)</f>
        <v>1</v>
      </c>
      <c r="NF6" s="680">
        <f>COUNTIFS(Datos!$T:$T,$H6,Datos!$D:$D,NF$3)</f>
        <v>0</v>
      </c>
      <c r="NG6" s="680">
        <f>COUNTIFS(Datos!$T:$T,$H6,Datos!$D:$D,NG$3)</f>
        <v>0</v>
      </c>
      <c r="NH6" s="680">
        <f>COUNTIFS(Datos!$T:$T,$H6,Datos!$D:$D,NH$3)</f>
        <v>1</v>
      </c>
      <c r="NI6" s="680">
        <f>COUNTIFS(Datos!$T:$T,$H6,Datos!$D:$D,NI$3)</f>
        <v>0</v>
      </c>
      <c r="NJ6" s="680">
        <f>COUNTIFS(Datos!$T:$T,$H6,Datos!$D:$D,NJ$3)</f>
        <v>0</v>
      </c>
      <c r="NK6" s="680">
        <f>COUNTIFS(Datos!$T:$T,$H6,Datos!$D:$D,NK$3)</f>
        <v>0</v>
      </c>
      <c r="NL6" s="680">
        <f>COUNTIFS(Datos!$T:$T,$H6,Datos!$D:$D,NL$3)</f>
        <v>0</v>
      </c>
      <c r="NM6" s="680">
        <f>COUNTIFS(Datos!$T:$T,$H6,Datos!$D:$D,NM$3)</f>
        <v>1</v>
      </c>
      <c r="NN6" s="680">
        <f>COUNTIFS(Datos!$T:$T,$H6,Datos!$D:$D,NN$3)</f>
        <v>0</v>
      </c>
      <c r="NO6" s="680">
        <f>COUNTIFS(Datos!$T:$T,$H6,Datos!$D:$D,NO$3)</f>
        <v>0</v>
      </c>
      <c r="NP6" s="680">
        <f>COUNTIFS(Datos!$T:$T,$H6,Datos!$D:$D,NP$3)</f>
        <v>0</v>
      </c>
      <c r="NQ6" s="680">
        <f>COUNTIFS(Datos!$T:$T,$H6,Datos!$D:$D,NQ$3)</f>
        <v>0</v>
      </c>
      <c r="NR6" s="680">
        <f>COUNTIFS(Datos!$T:$T,$H6,Datos!$D:$D,NR$3)</f>
        <v>0</v>
      </c>
      <c r="NS6" s="680">
        <f>COUNTIFS(Datos!$T:$T,$H6,Datos!$D:$D,NS$3)</f>
        <v>0</v>
      </c>
      <c r="NT6" s="680">
        <f>COUNTIFS(Datos!$T:$T,$H6,Datos!$D:$D,NT$3)</f>
        <v>0</v>
      </c>
      <c r="NU6" s="680">
        <f>COUNTIFS(Datos!$T:$T,$H6,Datos!$D:$D,NU$3)</f>
        <v>2</v>
      </c>
      <c r="NV6" s="680">
        <f>COUNTIFS(Datos!$T:$T,$H6,Datos!$D:$D,NV$3)</f>
        <v>0</v>
      </c>
      <c r="NW6" s="680">
        <f>COUNTIFS(Datos!$T:$T,$H6,Datos!$D:$D,NW$3)</f>
        <v>0</v>
      </c>
      <c r="NX6" s="680">
        <f>COUNTIFS(Datos!$T:$T,$H6,Datos!$D:$D,NX$3)</f>
        <v>0</v>
      </c>
      <c r="NY6" s="680">
        <f>COUNTIFS(Datos!$T:$T,$H6,Datos!$D:$D,NY$3)</f>
        <v>0</v>
      </c>
      <c r="NZ6" s="680">
        <f>COUNTIFS(Datos!$T:$T,$H6,Datos!$D:$D,NZ$3)</f>
        <v>0</v>
      </c>
      <c r="OA6" s="680">
        <f>COUNTIFS(Datos!$T:$T,$H6,Datos!$D:$D,OA$3)</f>
        <v>0</v>
      </c>
      <c r="OB6" s="680">
        <f>COUNTIFS(Datos!$T:$T,$H6,Datos!$D:$D,OB$3)</f>
        <v>0</v>
      </c>
      <c r="OC6" s="680">
        <f>COUNTIFS(Datos!$T:$T,$H6,Datos!$D:$D,OC$3)</f>
        <v>1</v>
      </c>
      <c r="OD6" s="680">
        <f>COUNTIFS(Datos!$T:$T,$H6,Datos!$D:$D,OD$3)</f>
        <v>0</v>
      </c>
      <c r="OE6" s="680">
        <f>COUNTIFS(Datos!$T:$T,$H6,Datos!$D:$D,OE$3)</f>
        <v>0</v>
      </c>
      <c r="OF6" s="680">
        <f>COUNTIFS(Datos!$T:$T,$H6,Datos!$D:$D,OF$3)</f>
        <v>0</v>
      </c>
      <c r="OG6" s="680">
        <f>COUNTIFS(Datos!$T:$T,$H6,Datos!$D:$D,OG$3)</f>
        <v>0</v>
      </c>
      <c r="OH6" s="680">
        <f>COUNTIFS(Datos!$T:$T,$H6,Datos!$D:$D,OH$3)</f>
        <v>0</v>
      </c>
      <c r="OI6" s="680">
        <f>COUNTIFS(Datos!$T:$T,$H6,Datos!$D:$D,OI$3)</f>
        <v>0</v>
      </c>
      <c r="OJ6" s="680">
        <f>COUNTIFS(Datos!$T:$T,$H6,Datos!$D:$D,OJ$3)</f>
        <v>4</v>
      </c>
      <c r="OK6" s="680">
        <f>COUNTIFS(Datos!$T:$T,$H6,Datos!$D:$D,OK$3)</f>
        <v>0</v>
      </c>
      <c r="OL6" s="680">
        <f>COUNTIFS(Datos!$T:$T,$H6,Datos!$D:$D,OL$3)</f>
        <v>0</v>
      </c>
      <c r="OM6" s="680">
        <f>COUNTIFS(Datos!$T:$T,$H6,Datos!$D:$D,OM$3)</f>
        <v>0</v>
      </c>
      <c r="ON6" s="680">
        <f>COUNTIFS(Datos!$T:$T,$H6,Datos!$D:$D,ON$3)</f>
        <v>1</v>
      </c>
      <c r="OO6" s="680">
        <f>COUNTIFS(Datos!$T:$T,$H6,Datos!$D:$D,OO$3)</f>
        <v>1</v>
      </c>
      <c r="OP6" s="680">
        <f>COUNTIFS(Datos!$T:$T,$H6,Datos!$D:$D,OP$3)</f>
        <v>0</v>
      </c>
      <c r="OQ6" s="680">
        <f>COUNTIFS(Datos!$T:$T,$H6,Datos!$D:$D,OQ$3)</f>
        <v>0</v>
      </c>
      <c r="OR6" s="680">
        <f>COUNTIFS(Datos!$T:$T,$H6,Datos!$D:$D,OR$3)</f>
        <v>0</v>
      </c>
      <c r="OS6" s="680">
        <f>COUNTIFS(Datos!$T:$T,$H6,Datos!$D:$D,OS$3)</f>
        <v>0</v>
      </c>
      <c r="OT6" s="680">
        <f>COUNTIFS(Datos!$T:$T,$H6,Datos!$D:$D,OT$3)</f>
        <v>0</v>
      </c>
      <c r="OU6" s="680">
        <f>COUNTIFS(Datos!$T:$T,$H6,Datos!$D:$D,OU$3)</f>
        <v>0</v>
      </c>
      <c r="OV6" s="680">
        <f>COUNTIFS(Datos!$T:$T,$H6,Datos!$D:$D,OV$3)</f>
        <v>0</v>
      </c>
      <c r="OW6" s="680">
        <f>COUNTIFS(Datos!$T:$T,$H6,Datos!$D:$D,OW$3)</f>
        <v>0</v>
      </c>
      <c r="OX6" s="680">
        <f>COUNTIFS(Datos!$T:$T,$H6,Datos!$D:$D,OX$3)</f>
        <v>0</v>
      </c>
      <c r="OY6" s="680">
        <f>COUNTIFS(Datos!$T:$T,$H6,Datos!$D:$D,OY$3)</f>
        <v>0</v>
      </c>
      <c r="OZ6" s="680">
        <f>COUNTIFS(Datos!$T:$T,$H6,Datos!$D:$D,OZ$3)</f>
        <v>0</v>
      </c>
      <c r="PA6" s="680">
        <f>COUNTIFS(Datos!$T:$T,$H6,Datos!$D:$D,PA$3)</f>
        <v>0</v>
      </c>
      <c r="PB6" s="680">
        <f>COUNTIFS(Datos!$T:$T,$H6,Datos!$D:$D,PB$3)</f>
        <v>0</v>
      </c>
      <c r="PC6" s="680">
        <f>COUNTIFS(Datos!$T:$T,$H6,Datos!$D:$D,PC$3)</f>
        <v>0</v>
      </c>
      <c r="PD6" s="680">
        <f>COUNTIFS(Datos!$T:$T,$H6,Datos!$D:$D,PD$3)</f>
        <v>0</v>
      </c>
      <c r="PE6" s="680">
        <f>COUNTIFS(Datos!$T:$T,$H6,Datos!$D:$D,PE$3)</f>
        <v>0</v>
      </c>
      <c r="PF6" s="680">
        <f>COUNTIFS(Datos!$T:$T,$H6,Datos!$D:$D,PF$3)</f>
        <v>0</v>
      </c>
      <c r="PG6" s="680">
        <f>COUNTIFS(Datos!$T:$T,$H6,Datos!$D:$D,PG$3)</f>
        <v>0</v>
      </c>
      <c r="PH6" s="680">
        <f>COUNTIFS(Datos!$T:$T,$H6,Datos!$D:$D,PH$3)</f>
        <v>0</v>
      </c>
      <c r="PI6" s="680">
        <f>COUNTIFS(Datos!$T:$T,$H6,Datos!$D:$D,PI$3)</f>
        <v>0</v>
      </c>
      <c r="PJ6" s="680">
        <f>COUNTIFS(Datos!$T:$T,$H6,Datos!$D:$D,PJ$3)</f>
        <v>0</v>
      </c>
      <c r="PK6" s="680">
        <f>COUNTIFS(Datos!$T:$T,$H6,Datos!$D:$D,PK$3)</f>
        <v>0</v>
      </c>
      <c r="PL6" s="680">
        <f>COUNTIFS(Datos!$T:$T,$H6,Datos!$D:$D,PL$3)</f>
        <v>0</v>
      </c>
      <c r="PM6" s="680">
        <f>COUNTIFS(Datos!$T:$T,$H6,Datos!$D:$D,PM$3)</f>
        <v>0</v>
      </c>
      <c r="PN6" s="680">
        <f>COUNTIFS(Datos!$T:$T,$H6,Datos!$D:$D,PN$3)</f>
        <v>0</v>
      </c>
      <c r="PO6" s="680">
        <f>COUNTIFS(Datos!$T:$T,$H6,Datos!$D:$D,PO$3)</f>
        <v>0</v>
      </c>
      <c r="PP6" s="680">
        <f>COUNTIFS(Datos!$T:$T,$H6,Datos!$D:$D,PP$3)</f>
        <v>0</v>
      </c>
    </row>
    <row r="7" spans="7:432" x14ac:dyDescent="0.25">
      <c r="G7" s="991"/>
      <c r="H7" s="679" t="s">
        <v>30</v>
      </c>
      <c r="I7" s="680">
        <f>COUNTIFS(Datos!$T:$T,$H7,Datos!$B:$B,I$2)</f>
        <v>0</v>
      </c>
      <c r="J7" s="680">
        <f>COUNTIFS(Datos!$T:$T,$H7,Datos!$B:$B,J$2)</f>
        <v>1</v>
      </c>
      <c r="K7" s="680">
        <f>COUNTIFS(Datos!$T:$T,$H7,Datos!$B:$B,K$2)</f>
        <v>2</v>
      </c>
      <c r="L7" s="680">
        <f>COUNTIFS(Datos!$T:$T,$H7,Datos!$B:$B,L$2)</f>
        <v>1</v>
      </c>
      <c r="M7" s="680">
        <f>COUNTIFS(Datos!$T:$T,$H7,Datos!$B:$B,M$2)</f>
        <v>1</v>
      </c>
      <c r="N7" s="680">
        <f>COUNTIFS(Datos!$T:$T,$H7,Datos!$B:$B,N$2)</f>
        <v>0</v>
      </c>
      <c r="O7" s="680">
        <f>COUNTIFS(Datos!$T:$T,$H7,Datos!$B:$B,O$2)</f>
        <v>1</v>
      </c>
      <c r="P7" s="680">
        <f>COUNTIFS(Datos!$T:$T,$H7,Datos!$B:$B,P$2)</f>
        <v>1</v>
      </c>
      <c r="Q7" s="680">
        <f>COUNTIFS(Datos!$T:$T,$H7,Datos!$B:$B,Q$2)</f>
        <v>1</v>
      </c>
      <c r="R7" s="680">
        <f>COUNTIFS(Datos!$T:$T,$H7,Datos!$B:$B,R$2)</f>
        <v>1</v>
      </c>
      <c r="S7" s="680">
        <f>COUNTIFS(Datos!$T:$T,$H7,Datos!$B:$B,S$2)</f>
        <v>0</v>
      </c>
      <c r="T7" s="680">
        <f>COUNTIFS(Datos!$T:$T,$H7,Datos!$B:$B,T$2)</f>
        <v>0</v>
      </c>
      <c r="V7" s="680">
        <f>COUNTIFS(Datos!$T:$T,$H7,Datos!$C:$C,V$2)</f>
        <v>0</v>
      </c>
      <c r="W7" s="680">
        <f>COUNTIFS(Datos!$T:$T,$H7,Datos!$C:$C,W$2)</f>
        <v>0</v>
      </c>
      <c r="X7" s="680">
        <f>COUNTIFS(Datos!$T:$T,$H7,Datos!$C:$C,X$2)</f>
        <v>0</v>
      </c>
      <c r="Y7" s="680">
        <f>COUNTIFS(Datos!$T:$T,$H7,Datos!$C:$C,Y$2)</f>
        <v>0</v>
      </c>
      <c r="Z7" s="680">
        <f>COUNTIFS(Datos!$T:$T,$H7,Datos!$C:$C,Z$2)</f>
        <v>0</v>
      </c>
      <c r="AA7" s="680">
        <f>COUNTIFS(Datos!$T:$T,$H7,Datos!$C:$C,AA$2)</f>
        <v>0</v>
      </c>
      <c r="AB7" s="680">
        <f>COUNTIFS(Datos!$T:$T,$H7,Datos!$C:$C,AB$2)</f>
        <v>0</v>
      </c>
      <c r="AC7" s="680">
        <f>COUNTIFS(Datos!$T:$T,$H7,Datos!$C:$C,AC$2)</f>
        <v>1</v>
      </c>
      <c r="AD7" s="680">
        <f>COUNTIFS(Datos!$T:$T,$H7,Datos!$C:$C,AD$2)</f>
        <v>0</v>
      </c>
      <c r="AE7" s="680">
        <f>COUNTIFS(Datos!$T:$T,$H7,Datos!$C:$C,AE$2)</f>
        <v>0</v>
      </c>
      <c r="AF7" s="680">
        <f>COUNTIFS(Datos!$T:$T,$H7,Datos!$C:$C,AF$2)</f>
        <v>1</v>
      </c>
      <c r="AG7" s="680">
        <f>COUNTIFS(Datos!$T:$T,$H7,Datos!$C:$C,AG$2)</f>
        <v>1</v>
      </c>
      <c r="AH7" s="680">
        <f>COUNTIFS(Datos!$T:$T,$H7,Datos!$C:$C,AH$2)</f>
        <v>0</v>
      </c>
      <c r="AI7" s="680">
        <f>COUNTIFS(Datos!$T:$T,$H7,Datos!$C:$C,AI$2)</f>
        <v>0</v>
      </c>
      <c r="AJ7" s="680">
        <f>COUNTIFS(Datos!$T:$T,$H7,Datos!$C:$C,AJ$2)</f>
        <v>1</v>
      </c>
      <c r="AK7" s="680">
        <f>COUNTIFS(Datos!$T:$T,$H7,Datos!$C:$C,AK$2)</f>
        <v>0</v>
      </c>
      <c r="AL7" s="680">
        <f>COUNTIFS(Datos!$T:$T,$H7,Datos!$C:$C,AL$2)</f>
        <v>1</v>
      </c>
      <c r="AM7" s="680">
        <f>COUNTIFS(Datos!$T:$T,$H7,Datos!$C:$C,AM$2)</f>
        <v>0</v>
      </c>
      <c r="AN7" s="680">
        <f>COUNTIFS(Datos!$T:$T,$H7,Datos!$C:$C,AN$2)</f>
        <v>0</v>
      </c>
      <c r="AO7" s="680">
        <f>COUNTIFS(Datos!$T:$T,$H7,Datos!$C:$C,AO$2)</f>
        <v>0</v>
      </c>
      <c r="AP7" s="680">
        <f>COUNTIFS(Datos!$T:$T,$H7,Datos!$C:$C,AP$2)</f>
        <v>0</v>
      </c>
      <c r="AQ7" s="680">
        <f>COUNTIFS(Datos!$T:$T,$H7,Datos!$C:$C,AQ$2)</f>
        <v>0</v>
      </c>
      <c r="AR7" s="680">
        <f>COUNTIFS(Datos!$T:$T,$H7,Datos!$C:$C,AR$2)</f>
        <v>0</v>
      </c>
      <c r="AS7" s="680">
        <f>COUNTIFS(Datos!$T:$T,$H7,Datos!$C:$C,AS$2)</f>
        <v>0</v>
      </c>
      <c r="AT7" s="680">
        <f>COUNTIFS(Datos!$T:$T,$H7,Datos!$C:$C,AT$2)</f>
        <v>0</v>
      </c>
      <c r="AU7" s="680">
        <f>COUNTIFS(Datos!$T:$T,$H7,Datos!$C:$C,AU$2)</f>
        <v>0</v>
      </c>
      <c r="AV7" s="680">
        <f>COUNTIFS(Datos!$T:$T,$H7,Datos!$C:$C,AV$2)</f>
        <v>0</v>
      </c>
      <c r="AW7" s="680">
        <f>COUNTIFS(Datos!$T:$T,$H7,Datos!$C:$C,AW$2)</f>
        <v>0</v>
      </c>
      <c r="AX7" s="680">
        <f>COUNTIFS(Datos!$T:$T,$H7,Datos!$C:$C,AX$2)</f>
        <v>1</v>
      </c>
      <c r="AY7" s="680">
        <f>COUNTIFS(Datos!$T:$T,$H7,Datos!$C:$C,AY$2)</f>
        <v>0</v>
      </c>
      <c r="AZ7" s="680">
        <f>COUNTIFS(Datos!$T:$T,$H7,Datos!$C:$C,AZ$2)</f>
        <v>0</v>
      </c>
      <c r="BA7" s="680">
        <f>COUNTIFS(Datos!$T:$T,$H7,Datos!$C:$C,BA$2)</f>
        <v>1</v>
      </c>
      <c r="BB7" s="680">
        <f>COUNTIFS(Datos!$T:$T,$H7,Datos!$C:$C,BB$2)</f>
        <v>0</v>
      </c>
      <c r="BC7" s="680">
        <f>COUNTIFS(Datos!$T:$T,$H7,Datos!$C:$C,BC$2)</f>
        <v>0</v>
      </c>
      <c r="BD7" s="680">
        <f>COUNTIFS(Datos!$T:$T,$H7,Datos!$C:$C,BD$2)</f>
        <v>1</v>
      </c>
      <c r="BE7" s="680">
        <f>COUNTIFS(Datos!$T:$T,$H7,Datos!$C:$C,BE$2)</f>
        <v>0</v>
      </c>
      <c r="BF7" s="680">
        <f>COUNTIFS(Datos!$T:$T,$H7,Datos!$C:$C,BF$2)</f>
        <v>0</v>
      </c>
      <c r="BG7" s="680">
        <f>COUNTIFS(Datos!$T:$T,$H7,Datos!$C:$C,BG$2)</f>
        <v>0</v>
      </c>
      <c r="BH7" s="680">
        <f>COUNTIFS(Datos!$T:$T,$H7,Datos!$C:$C,BH$2)</f>
        <v>0</v>
      </c>
      <c r="BI7" s="680">
        <f>COUNTIFS(Datos!$T:$T,$H7,Datos!$C:$C,BI$2)</f>
        <v>0</v>
      </c>
      <c r="BJ7" s="680">
        <f>COUNTIFS(Datos!$T:$T,$H7,Datos!$C:$C,BJ$2)</f>
        <v>1</v>
      </c>
      <c r="BK7" s="680">
        <f>COUNTIFS(Datos!$T:$T,$H7,Datos!$C:$C,BK$2)</f>
        <v>0</v>
      </c>
      <c r="BL7" s="680">
        <f>COUNTIFS(Datos!$T:$T,$H7,Datos!$C:$C,BL$2)</f>
        <v>0</v>
      </c>
      <c r="BM7" s="680">
        <f>COUNTIFS(Datos!$T:$T,$H7,Datos!$C:$C,BM$2)</f>
        <v>0</v>
      </c>
      <c r="BN7" s="680">
        <f>COUNTIFS(Datos!$T:$T,$H7,Datos!$C:$C,BN$2)</f>
        <v>0</v>
      </c>
      <c r="BO7" s="680">
        <f>COUNTIFS(Datos!$T:$T,$H7,Datos!$C:$C,BO$2)</f>
        <v>0</v>
      </c>
      <c r="BP7" s="680">
        <f>COUNTIFS(Datos!$T:$T,$H7,Datos!$C:$C,BP$2)</f>
        <v>0</v>
      </c>
      <c r="BQ7" s="680">
        <f>COUNTIFS(Datos!$T:$T,$H7,Datos!$C:$C,BQ$2)</f>
        <v>0</v>
      </c>
      <c r="BR7" s="680">
        <f>COUNTIFS(Datos!$T:$T,$H7,Datos!$C:$C,BR$2)</f>
        <v>0</v>
      </c>
      <c r="BS7" s="680">
        <f>COUNTIFS(Datos!$T:$T,$H7,Datos!$C:$C,BS$2)</f>
        <v>0</v>
      </c>
      <c r="BT7" s="680">
        <f>COUNTIFS(Datos!$T:$T,$H7,Datos!$C:$C,BT$2)</f>
        <v>0</v>
      </c>
      <c r="BV7" s="680">
        <f>COUNTIFS(Datos!$T:$T,$H7,Datos!$D:$D,BV$3)</f>
        <v>0</v>
      </c>
      <c r="BW7" s="680">
        <f>COUNTIFS(Datos!$T:$T,$H7,Datos!$D:$D,BW$3)</f>
        <v>0</v>
      </c>
      <c r="BX7" s="680">
        <f>COUNTIFS(Datos!$T:$T,$H7,Datos!$D:$D,BX$3)</f>
        <v>0</v>
      </c>
      <c r="BY7" s="680">
        <f>COUNTIFS(Datos!$T:$T,$H7,Datos!$D:$D,BY$3)</f>
        <v>0</v>
      </c>
      <c r="BZ7" s="680">
        <f>COUNTIFS(Datos!$T:$T,$H7,Datos!$D:$D,BZ$3)</f>
        <v>0</v>
      </c>
      <c r="CA7" s="680">
        <f>COUNTIFS(Datos!$T:$T,$H7,Datos!$D:$D,CA$3)</f>
        <v>0</v>
      </c>
      <c r="CB7" s="680">
        <f>COUNTIFS(Datos!$T:$T,$H7,Datos!$D:$D,CB$3)</f>
        <v>0</v>
      </c>
      <c r="CC7" s="680">
        <f>COUNTIFS(Datos!$T:$T,$H7,Datos!$D:$D,CC$3)</f>
        <v>0</v>
      </c>
      <c r="CD7" s="680">
        <f>COUNTIFS(Datos!$T:$T,$H7,Datos!$D:$D,CD$3)</f>
        <v>0</v>
      </c>
      <c r="CE7" s="680">
        <f>COUNTIFS(Datos!$T:$T,$H7,Datos!$D:$D,CE$3)</f>
        <v>0</v>
      </c>
      <c r="CF7" s="680">
        <f>COUNTIFS(Datos!$T:$T,$H7,Datos!$D:$D,CF$3)</f>
        <v>0</v>
      </c>
      <c r="CG7" s="680">
        <f>COUNTIFS(Datos!$T:$T,$H7,Datos!$D:$D,CG$3)</f>
        <v>0</v>
      </c>
      <c r="CH7" s="680">
        <f>COUNTIFS(Datos!$T:$T,$H7,Datos!$D:$D,CH$3)</f>
        <v>0</v>
      </c>
      <c r="CI7" s="680">
        <f>COUNTIFS(Datos!$T:$T,$H7,Datos!$D:$D,CI$3)</f>
        <v>0</v>
      </c>
      <c r="CJ7" s="680">
        <f>COUNTIFS(Datos!$T:$T,$H7,Datos!$D:$D,CJ$3)</f>
        <v>0</v>
      </c>
      <c r="CK7" s="680">
        <f>COUNTIFS(Datos!$T:$T,$H7,Datos!$D:$D,CK$3)</f>
        <v>0</v>
      </c>
      <c r="CL7" s="680">
        <f>COUNTIFS(Datos!$T:$T,$H7,Datos!$D:$D,CL$3)</f>
        <v>0</v>
      </c>
      <c r="CM7" s="680">
        <f>COUNTIFS(Datos!$T:$T,$H7,Datos!$D:$D,CM$3)</f>
        <v>0</v>
      </c>
      <c r="CN7" s="680">
        <f>COUNTIFS(Datos!$T:$T,$H7,Datos!$D:$D,CN$3)</f>
        <v>0</v>
      </c>
      <c r="CO7" s="680">
        <f>COUNTIFS(Datos!$T:$T,$H7,Datos!$D:$D,CO$3)</f>
        <v>0</v>
      </c>
      <c r="CP7" s="680">
        <f>COUNTIFS(Datos!$T:$T,$H7,Datos!$D:$D,CP$3)</f>
        <v>0</v>
      </c>
      <c r="CQ7" s="680">
        <f>COUNTIFS(Datos!$T:$T,$H7,Datos!$D:$D,CQ$3)</f>
        <v>0</v>
      </c>
      <c r="CR7" s="680">
        <f>COUNTIFS(Datos!$T:$T,$H7,Datos!$D:$D,CR$3)</f>
        <v>0</v>
      </c>
      <c r="CS7" s="680">
        <f>COUNTIFS(Datos!$T:$T,$H7,Datos!$D:$D,CS$3)</f>
        <v>0</v>
      </c>
      <c r="CT7" s="680">
        <f>COUNTIFS(Datos!$T:$T,$H7,Datos!$D:$D,CT$3)</f>
        <v>0</v>
      </c>
      <c r="CU7" s="680">
        <f>COUNTIFS(Datos!$T:$T,$H7,Datos!$D:$D,CU$3)</f>
        <v>0</v>
      </c>
      <c r="CV7" s="680">
        <f>COUNTIFS(Datos!$T:$T,$H7,Datos!$D:$D,CV$3)</f>
        <v>0</v>
      </c>
      <c r="CW7" s="680">
        <f>COUNTIFS(Datos!$T:$T,$H7,Datos!$D:$D,CW$3)</f>
        <v>0</v>
      </c>
      <c r="CX7" s="680">
        <f>COUNTIFS(Datos!$T:$T,$H7,Datos!$D:$D,CX$3)</f>
        <v>0</v>
      </c>
      <c r="CY7" s="680">
        <f>COUNTIFS(Datos!$T:$T,$H7,Datos!$D:$D,CY$3)</f>
        <v>0</v>
      </c>
      <c r="CZ7" s="680">
        <f>COUNTIFS(Datos!$T:$T,$H7,Datos!$D:$D,CZ$3)</f>
        <v>0</v>
      </c>
      <c r="DA7" s="680">
        <f>COUNTIFS(Datos!$T:$T,$H7,Datos!$D:$D,DA$3)</f>
        <v>0</v>
      </c>
      <c r="DB7" s="680">
        <f>COUNTIFS(Datos!$T:$T,$H7,Datos!$D:$D,DB$3)</f>
        <v>0</v>
      </c>
      <c r="DC7" s="680">
        <f>COUNTIFS(Datos!$T:$T,$H7,Datos!$D:$D,DC$3)</f>
        <v>0</v>
      </c>
      <c r="DD7" s="680">
        <f>COUNTIFS(Datos!$T:$T,$H7,Datos!$D:$D,DD$3)</f>
        <v>0</v>
      </c>
      <c r="DE7" s="680">
        <f>COUNTIFS(Datos!$T:$T,$H7,Datos!$D:$D,DE$3)</f>
        <v>0</v>
      </c>
      <c r="DF7" s="680">
        <f>COUNTIFS(Datos!$T:$T,$H7,Datos!$D:$D,DF$3)</f>
        <v>0</v>
      </c>
      <c r="DG7" s="680">
        <f>COUNTIFS(Datos!$T:$T,$H7,Datos!$D:$D,DG$3)</f>
        <v>0</v>
      </c>
      <c r="DH7" s="680">
        <f>COUNTIFS(Datos!$T:$T,$H7,Datos!$D:$D,DH$3)</f>
        <v>0</v>
      </c>
      <c r="DI7" s="680">
        <f>COUNTIFS(Datos!$T:$T,$H7,Datos!$D:$D,DI$3)</f>
        <v>0</v>
      </c>
      <c r="DJ7" s="680">
        <f>COUNTIFS(Datos!$T:$T,$H7,Datos!$D:$D,DJ$3)</f>
        <v>0</v>
      </c>
      <c r="DK7" s="680">
        <f>COUNTIFS(Datos!$T:$T,$H7,Datos!$D:$D,DK$3)</f>
        <v>0</v>
      </c>
      <c r="DL7" s="680">
        <f>COUNTIFS(Datos!$T:$T,$H7,Datos!$D:$D,DL$3)</f>
        <v>0</v>
      </c>
      <c r="DM7" s="680">
        <f>COUNTIFS(Datos!$T:$T,$H7,Datos!$D:$D,DM$3)</f>
        <v>0</v>
      </c>
      <c r="DN7" s="680">
        <f>COUNTIFS(Datos!$T:$T,$H7,Datos!$D:$D,DN$3)</f>
        <v>0</v>
      </c>
      <c r="DO7" s="680">
        <f>COUNTIFS(Datos!$T:$T,$H7,Datos!$D:$D,DO$3)</f>
        <v>0</v>
      </c>
      <c r="DP7" s="680">
        <f>COUNTIFS(Datos!$T:$T,$H7,Datos!$D:$D,DP$3)</f>
        <v>0</v>
      </c>
      <c r="DQ7" s="680">
        <f>COUNTIFS(Datos!$T:$T,$H7,Datos!$D:$D,DQ$3)</f>
        <v>0</v>
      </c>
      <c r="DR7" s="680">
        <f>COUNTIFS(Datos!$T:$T,$H7,Datos!$D:$D,DR$3)</f>
        <v>0</v>
      </c>
      <c r="DS7" s="680">
        <f>COUNTIFS(Datos!$T:$T,$H7,Datos!$D:$D,DS$3)</f>
        <v>0</v>
      </c>
      <c r="DT7" s="680">
        <f>COUNTIFS(Datos!$T:$T,$H7,Datos!$D:$D,DT$3)</f>
        <v>0</v>
      </c>
      <c r="DU7" s="680">
        <f>COUNTIFS(Datos!$T:$T,$H7,Datos!$D:$D,DU$3)</f>
        <v>0</v>
      </c>
      <c r="DV7" s="680">
        <f>COUNTIFS(Datos!$T:$T,$H7,Datos!$D:$D,DV$3)</f>
        <v>0</v>
      </c>
      <c r="DW7" s="680">
        <f>COUNTIFS(Datos!$T:$T,$H7,Datos!$D:$D,DW$3)</f>
        <v>1</v>
      </c>
      <c r="DX7" s="680">
        <f>COUNTIFS(Datos!$T:$T,$H7,Datos!$D:$D,DX$3)</f>
        <v>0</v>
      </c>
      <c r="DY7" s="680">
        <f>COUNTIFS(Datos!$T:$T,$H7,Datos!$D:$D,DY$3)</f>
        <v>0</v>
      </c>
      <c r="DZ7" s="680">
        <f>COUNTIFS(Datos!$T:$T,$H7,Datos!$D:$D,DZ$3)</f>
        <v>0</v>
      </c>
      <c r="EA7" s="680">
        <f>COUNTIFS(Datos!$T:$T,$H7,Datos!$D:$D,EA$3)</f>
        <v>0</v>
      </c>
      <c r="EB7" s="680">
        <f>COUNTIFS(Datos!$T:$T,$H7,Datos!$D:$D,EB$3)</f>
        <v>0</v>
      </c>
      <c r="EC7" s="680">
        <f>COUNTIFS(Datos!$T:$T,$H7,Datos!$D:$D,EC$3)</f>
        <v>0</v>
      </c>
      <c r="ED7" s="680">
        <f>COUNTIFS(Datos!$T:$T,$H7,Datos!$D:$D,ED$3)</f>
        <v>0</v>
      </c>
      <c r="EE7" s="680">
        <f>COUNTIFS(Datos!$T:$T,$H7,Datos!$D:$D,EE$3)</f>
        <v>0</v>
      </c>
      <c r="EF7" s="680">
        <f>COUNTIFS(Datos!$T:$T,$H7,Datos!$D:$D,EF$3)</f>
        <v>0</v>
      </c>
      <c r="EG7" s="680">
        <f>COUNTIFS(Datos!$T:$T,$H7,Datos!$D:$D,EG$3)</f>
        <v>0</v>
      </c>
      <c r="EH7" s="680">
        <f>COUNTIFS(Datos!$T:$T,$H7,Datos!$D:$D,EH$3)</f>
        <v>0</v>
      </c>
      <c r="EI7" s="680">
        <f>COUNTIFS(Datos!$T:$T,$H7,Datos!$D:$D,EI$3)</f>
        <v>0</v>
      </c>
      <c r="EJ7" s="680">
        <f>COUNTIFS(Datos!$T:$T,$H7,Datos!$D:$D,EJ$3)</f>
        <v>0</v>
      </c>
      <c r="EK7" s="680">
        <f>COUNTIFS(Datos!$T:$T,$H7,Datos!$D:$D,EK$3)</f>
        <v>0</v>
      </c>
      <c r="EL7" s="680">
        <f>COUNTIFS(Datos!$T:$T,$H7,Datos!$D:$D,EL$3)</f>
        <v>0</v>
      </c>
      <c r="EM7" s="680">
        <f>COUNTIFS(Datos!$T:$T,$H7,Datos!$D:$D,EM$3)</f>
        <v>0</v>
      </c>
      <c r="EN7" s="680">
        <f>COUNTIFS(Datos!$T:$T,$H7,Datos!$D:$D,EN$3)</f>
        <v>1</v>
      </c>
      <c r="EO7" s="680">
        <f>COUNTIFS(Datos!$T:$T,$H7,Datos!$D:$D,EO$3)</f>
        <v>0</v>
      </c>
      <c r="EP7" s="680">
        <f>COUNTIFS(Datos!$T:$T,$H7,Datos!$D:$D,EP$3)</f>
        <v>0</v>
      </c>
      <c r="EQ7" s="680">
        <f>COUNTIFS(Datos!$T:$T,$H7,Datos!$D:$D,EQ$3)</f>
        <v>0</v>
      </c>
      <c r="ER7" s="680">
        <f>COUNTIFS(Datos!$T:$T,$H7,Datos!$D:$D,ER$3)</f>
        <v>0</v>
      </c>
      <c r="ES7" s="680">
        <f>COUNTIFS(Datos!$T:$T,$H7,Datos!$D:$D,ES$3)</f>
        <v>0</v>
      </c>
      <c r="ET7" s="680">
        <f>COUNTIFS(Datos!$T:$T,$H7,Datos!$D:$D,ET$3)</f>
        <v>0</v>
      </c>
      <c r="EU7" s="680">
        <f>COUNTIFS(Datos!$T:$T,$H7,Datos!$D:$D,EU$3)</f>
        <v>0</v>
      </c>
      <c r="EV7" s="680">
        <f>COUNTIFS(Datos!$T:$T,$H7,Datos!$D:$D,EV$3)</f>
        <v>0</v>
      </c>
      <c r="EW7" s="680">
        <f>COUNTIFS(Datos!$T:$T,$H7,Datos!$D:$D,EW$3)</f>
        <v>1</v>
      </c>
      <c r="EX7" s="680">
        <f>COUNTIFS(Datos!$T:$T,$H7,Datos!$D:$D,EX$3)</f>
        <v>0</v>
      </c>
      <c r="EY7" s="680">
        <f>COUNTIFS(Datos!$T:$T,$H7,Datos!$D:$D,EY$3)</f>
        <v>0</v>
      </c>
      <c r="EZ7" s="680">
        <f>COUNTIFS(Datos!$T:$T,$H7,Datos!$D:$D,EZ$3)</f>
        <v>0</v>
      </c>
      <c r="FA7" s="680">
        <f>COUNTIFS(Datos!$T:$T,$H7,Datos!$D:$D,FA$3)</f>
        <v>0</v>
      </c>
      <c r="FB7" s="680">
        <f>COUNTIFS(Datos!$T:$T,$H7,Datos!$D:$D,FB$3)</f>
        <v>0</v>
      </c>
      <c r="FC7" s="680">
        <f>COUNTIFS(Datos!$T:$T,$H7,Datos!$D:$D,FC$3)</f>
        <v>0</v>
      </c>
      <c r="FD7" s="680">
        <f>COUNTIFS(Datos!$T:$T,$H7,Datos!$D:$D,FD$3)</f>
        <v>0</v>
      </c>
      <c r="FE7" s="680">
        <f>COUNTIFS(Datos!$T:$T,$H7,Datos!$D:$D,FE$3)</f>
        <v>0</v>
      </c>
      <c r="FF7" s="680">
        <f>COUNTIFS(Datos!$T:$T,$H7,Datos!$D:$D,FF$3)</f>
        <v>0</v>
      </c>
      <c r="FG7" s="680">
        <f>COUNTIFS(Datos!$T:$T,$H7,Datos!$D:$D,FG$3)</f>
        <v>0</v>
      </c>
      <c r="FH7" s="680">
        <f>COUNTIFS(Datos!$T:$T,$H7,Datos!$D:$D,FH$3)</f>
        <v>0</v>
      </c>
      <c r="FI7" s="680">
        <f>COUNTIFS(Datos!$T:$T,$H7,Datos!$D:$D,FI$3)</f>
        <v>0</v>
      </c>
      <c r="FJ7" s="680">
        <f>COUNTIFS(Datos!$T:$T,$H7,Datos!$D:$D,FJ$3)</f>
        <v>0</v>
      </c>
      <c r="FK7" s="680">
        <f>COUNTIFS(Datos!$T:$T,$H7,Datos!$D:$D,FK$3)</f>
        <v>0</v>
      </c>
      <c r="FL7" s="680">
        <f>COUNTIFS(Datos!$T:$T,$H7,Datos!$D:$D,FL$3)</f>
        <v>0</v>
      </c>
      <c r="FM7" s="680">
        <f>COUNTIFS(Datos!$T:$T,$H7,Datos!$D:$D,FM$3)</f>
        <v>0</v>
      </c>
      <c r="FN7" s="680">
        <f>COUNTIFS(Datos!$T:$T,$H7,Datos!$D:$D,FN$3)</f>
        <v>0</v>
      </c>
      <c r="FO7" s="680">
        <f>COUNTIFS(Datos!$T:$T,$H7,Datos!$D:$D,FO$3)</f>
        <v>0</v>
      </c>
      <c r="FP7" s="680">
        <f>COUNTIFS(Datos!$T:$T,$H7,Datos!$D:$D,FP$3)</f>
        <v>0</v>
      </c>
      <c r="FQ7" s="680">
        <f>COUNTIFS(Datos!$T:$T,$H7,Datos!$D:$D,FQ$3)</f>
        <v>1</v>
      </c>
      <c r="FR7" s="680">
        <f>COUNTIFS(Datos!$T:$T,$H7,Datos!$D:$D,FR$3)</f>
        <v>0</v>
      </c>
      <c r="FS7" s="680">
        <f>COUNTIFS(Datos!$T:$T,$H7,Datos!$D:$D,FS$3)</f>
        <v>0</v>
      </c>
      <c r="FT7" s="680">
        <f>COUNTIFS(Datos!$T:$T,$H7,Datos!$D:$D,FT$3)</f>
        <v>0</v>
      </c>
      <c r="FU7" s="680">
        <f>COUNTIFS(Datos!$T:$T,$H7,Datos!$D:$D,FU$3)</f>
        <v>0</v>
      </c>
      <c r="FV7" s="680">
        <f>COUNTIFS(Datos!$T:$T,$H7,Datos!$D:$D,FV$3)</f>
        <v>0</v>
      </c>
      <c r="FW7" s="680">
        <f>COUNTIFS(Datos!$T:$T,$H7,Datos!$D:$D,FW$3)</f>
        <v>0</v>
      </c>
      <c r="FX7" s="680">
        <f>COUNTIFS(Datos!$T:$T,$H7,Datos!$D:$D,FX$3)</f>
        <v>0</v>
      </c>
      <c r="FY7" s="680">
        <f>COUNTIFS(Datos!$T:$T,$H7,Datos!$D:$D,FY$3)</f>
        <v>0</v>
      </c>
      <c r="FZ7" s="680">
        <f>COUNTIFS(Datos!$T:$T,$H7,Datos!$D:$D,FZ$3)</f>
        <v>0</v>
      </c>
      <c r="GA7" s="680">
        <f>COUNTIFS(Datos!$T:$T,$H7,Datos!$D:$D,GA$3)</f>
        <v>0</v>
      </c>
      <c r="GB7" s="680">
        <f>COUNTIFS(Datos!$T:$T,$H7,Datos!$D:$D,GB$3)</f>
        <v>0</v>
      </c>
      <c r="GC7" s="680">
        <f>COUNTIFS(Datos!$T:$T,$H7,Datos!$D:$D,GC$3)</f>
        <v>0</v>
      </c>
      <c r="GD7" s="680">
        <f>COUNTIFS(Datos!$T:$T,$H7,Datos!$D:$D,GD$3)</f>
        <v>1</v>
      </c>
      <c r="GE7" s="680">
        <f>COUNTIFS(Datos!$T:$T,$H7,Datos!$D:$D,GE$3)</f>
        <v>0</v>
      </c>
      <c r="GF7" s="680">
        <f>COUNTIFS(Datos!$T:$T,$H7,Datos!$D:$D,GF$3)</f>
        <v>0</v>
      </c>
      <c r="GG7" s="680">
        <f>COUNTIFS(Datos!$T:$T,$H7,Datos!$D:$D,GG$3)</f>
        <v>0</v>
      </c>
      <c r="GH7" s="680">
        <f>COUNTIFS(Datos!$T:$T,$H7,Datos!$D:$D,GH$3)</f>
        <v>0</v>
      </c>
      <c r="GI7" s="680">
        <f>COUNTIFS(Datos!$T:$T,$H7,Datos!$D:$D,GI$3)</f>
        <v>0</v>
      </c>
      <c r="GJ7" s="680">
        <f>COUNTIFS(Datos!$T:$T,$H7,Datos!$D:$D,GJ$3)</f>
        <v>0</v>
      </c>
      <c r="GK7" s="680">
        <f>COUNTIFS(Datos!$T:$T,$H7,Datos!$D:$D,GK$3)</f>
        <v>0</v>
      </c>
      <c r="GL7" s="680">
        <f>COUNTIFS(Datos!$T:$T,$H7,Datos!$D:$D,GL$3)</f>
        <v>0</v>
      </c>
      <c r="GM7" s="680">
        <f>COUNTIFS(Datos!$T:$T,$H7,Datos!$D:$D,GM$3)</f>
        <v>0</v>
      </c>
      <c r="GN7" s="680">
        <f>COUNTIFS(Datos!$T:$T,$H7,Datos!$D:$D,GN$3)</f>
        <v>0</v>
      </c>
      <c r="GO7" s="680">
        <f>COUNTIFS(Datos!$T:$T,$H7,Datos!$D:$D,GO$3)</f>
        <v>0</v>
      </c>
      <c r="GP7" s="680">
        <f>COUNTIFS(Datos!$T:$T,$H7,Datos!$D:$D,GP$3)</f>
        <v>0</v>
      </c>
      <c r="GQ7" s="680">
        <f>COUNTIFS(Datos!$T:$T,$H7,Datos!$D:$D,GQ$3)</f>
        <v>0</v>
      </c>
      <c r="GR7" s="680">
        <f>COUNTIFS(Datos!$T:$T,$H7,Datos!$D:$D,GR$3)</f>
        <v>0</v>
      </c>
      <c r="GS7" s="680">
        <f>COUNTIFS(Datos!$T:$T,$H7,Datos!$D:$D,GS$3)</f>
        <v>0</v>
      </c>
      <c r="GT7" s="680">
        <f>COUNTIFS(Datos!$T:$T,$H7,Datos!$D:$D,GT$3)</f>
        <v>0</v>
      </c>
      <c r="GU7" s="680">
        <f>COUNTIFS(Datos!$T:$T,$H7,Datos!$D:$D,GU$3)</f>
        <v>0</v>
      </c>
      <c r="GV7" s="680">
        <f>COUNTIFS(Datos!$T:$T,$H7,Datos!$D:$D,GV$3)</f>
        <v>0</v>
      </c>
      <c r="GW7" s="680">
        <f>COUNTIFS(Datos!$T:$T,$H7,Datos!$D:$D,GW$3)</f>
        <v>0</v>
      </c>
      <c r="GX7" s="680">
        <f>COUNTIFS(Datos!$T:$T,$H7,Datos!$D:$D,GX$3)</f>
        <v>0</v>
      </c>
      <c r="GY7" s="680">
        <f>COUNTIFS(Datos!$T:$T,$H7,Datos!$D:$D,GY$3)</f>
        <v>0</v>
      </c>
      <c r="GZ7" s="680">
        <f>COUNTIFS(Datos!$T:$T,$H7,Datos!$D:$D,GZ$3)</f>
        <v>0</v>
      </c>
      <c r="HA7" s="680">
        <f>COUNTIFS(Datos!$T:$T,$H7,Datos!$D:$D,HA$3)</f>
        <v>0</v>
      </c>
      <c r="HB7" s="680">
        <f>COUNTIFS(Datos!$T:$T,$H7,Datos!$D:$D,HB$3)</f>
        <v>0</v>
      </c>
      <c r="HC7" s="680">
        <f>COUNTIFS(Datos!$T:$T,$H7,Datos!$D:$D,HC$3)</f>
        <v>0</v>
      </c>
      <c r="HD7" s="680">
        <f>COUNTIFS(Datos!$T:$T,$H7,Datos!$D:$D,HD$3)</f>
        <v>0</v>
      </c>
      <c r="HE7" s="680">
        <f>COUNTIFS(Datos!$T:$T,$H7,Datos!$D:$D,HE$3)</f>
        <v>0</v>
      </c>
      <c r="HF7" s="680">
        <f>COUNTIFS(Datos!$T:$T,$H7,Datos!$D:$D,HF$3)</f>
        <v>0</v>
      </c>
      <c r="HG7" s="680">
        <f>COUNTIFS(Datos!$T:$T,$H7,Datos!$D:$D,HG$3)</f>
        <v>0</v>
      </c>
      <c r="HH7" s="680">
        <f>COUNTIFS(Datos!$T:$T,$H7,Datos!$D:$D,HH$3)</f>
        <v>0</v>
      </c>
      <c r="HI7" s="680">
        <f>COUNTIFS(Datos!$T:$T,$H7,Datos!$D:$D,HI$3)</f>
        <v>0</v>
      </c>
      <c r="HJ7" s="680">
        <f>COUNTIFS(Datos!$T:$T,$H7,Datos!$D:$D,HJ$3)</f>
        <v>0</v>
      </c>
      <c r="HK7" s="680">
        <f>COUNTIFS(Datos!$T:$T,$H7,Datos!$D:$D,HK$3)</f>
        <v>0</v>
      </c>
      <c r="HL7" s="680">
        <f>COUNTIFS(Datos!$T:$T,$H7,Datos!$D:$D,HL$3)</f>
        <v>0</v>
      </c>
      <c r="HM7" s="680">
        <f>COUNTIFS(Datos!$T:$T,$H7,Datos!$D:$D,HM$3)</f>
        <v>0</v>
      </c>
      <c r="HN7" s="680">
        <f>COUNTIFS(Datos!$T:$T,$H7,Datos!$D:$D,HN$3)</f>
        <v>0</v>
      </c>
      <c r="HO7" s="680">
        <f>COUNTIFS(Datos!$T:$T,$H7,Datos!$D:$D,HO$3)</f>
        <v>0</v>
      </c>
      <c r="HP7" s="680">
        <f>COUNTIFS(Datos!$T:$T,$H7,Datos!$D:$D,HP$3)</f>
        <v>0</v>
      </c>
      <c r="HQ7" s="680">
        <f>COUNTIFS(Datos!$T:$T,$H7,Datos!$D:$D,HQ$3)</f>
        <v>0</v>
      </c>
      <c r="HR7" s="680">
        <f>COUNTIFS(Datos!$T:$T,$H7,Datos!$D:$D,HR$3)</f>
        <v>0</v>
      </c>
      <c r="HS7" s="680">
        <f>COUNTIFS(Datos!$T:$T,$H7,Datos!$D:$D,HS$3)</f>
        <v>0</v>
      </c>
      <c r="HT7" s="680">
        <f>COUNTIFS(Datos!$T:$T,$H7,Datos!$D:$D,HT$3)</f>
        <v>0</v>
      </c>
      <c r="HU7" s="680">
        <f>COUNTIFS(Datos!$T:$T,$H7,Datos!$D:$D,HU$3)</f>
        <v>0</v>
      </c>
      <c r="HV7" s="680">
        <f>COUNTIFS(Datos!$T:$T,$H7,Datos!$D:$D,HV$3)</f>
        <v>0</v>
      </c>
      <c r="HW7" s="680">
        <f>COUNTIFS(Datos!$T:$T,$H7,Datos!$D:$D,HW$3)</f>
        <v>0</v>
      </c>
      <c r="HX7" s="680">
        <f>COUNTIFS(Datos!$T:$T,$H7,Datos!$D:$D,HX$3)</f>
        <v>0</v>
      </c>
      <c r="HY7" s="680">
        <f>COUNTIFS(Datos!$T:$T,$H7,Datos!$D:$D,HY$3)</f>
        <v>0</v>
      </c>
      <c r="HZ7" s="680">
        <f>COUNTIFS(Datos!$T:$T,$H7,Datos!$D:$D,HZ$3)</f>
        <v>0</v>
      </c>
      <c r="IA7" s="680">
        <f>COUNTIFS(Datos!$T:$T,$H7,Datos!$D:$D,IA$3)</f>
        <v>0</v>
      </c>
      <c r="IB7" s="680">
        <f>COUNTIFS(Datos!$T:$T,$H7,Datos!$D:$D,IB$3)</f>
        <v>0</v>
      </c>
      <c r="IC7" s="680">
        <f>COUNTIFS(Datos!$T:$T,$H7,Datos!$D:$D,IC$3)</f>
        <v>0</v>
      </c>
      <c r="ID7" s="680">
        <f>COUNTIFS(Datos!$T:$T,$H7,Datos!$D:$D,ID$3)</f>
        <v>0</v>
      </c>
      <c r="IE7" s="680">
        <f>COUNTIFS(Datos!$T:$T,$H7,Datos!$D:$D,IE$3)</f>
        <v>0</v>
      </c>
      <c r="IF7" s="680">
        <f>COUNTIFS(Datos!$T:$T,$H7,Datos!$D:$D,IF$3)</f>
        <v>0</v>
      </c>
      <c r="IG7" s="680">
        <f>COUNTIFS(Datos!$T:$T,$H7,Datos!$D:$D,IG$3)</f>
        <v>0</v>
      </c>
      <c r="IH7" s="680">
        <f>COUNTIFS(Datos!$T:$T,$H7,Datos!$D:$D,IH$3)</f>
        <v>0</v>
      </c>
      <c r="II7" s="680">
        <f>COUNTIFS(Datos!$T:$T,$H7,Datos!$D:$D,II$3)</f>
        <v>0</v>
      </c>
      <c r="IJ7" s="680">
        <f>COUNTIFS(Datos!$T:$T,$H7,Datos!$D:$D,IJ$3)</f>
        <v>0</v>
      </c>
      <c r="IK7" s="680">
        <f>COUNTIFS(Datos!$T:$T,$H7,Datos!$D:$D,IK$3)</f>
        <v>0</v>
      </c>
      <c r="IL7" s="680">
        <f>COUNTIFS(Datos!$T:$T,$H7,Datos!$D:$D,IL$3)</f>
        <v>0</v>
      </c>
      <c r="IM7" s="680">
        <f>COUNTIFS(Datos!$T:$T,$H7,Datos!$D:$D,IM$3)</f>
        <v>0</v>
      </c>
      <c r="IN7" s="680">
        <f>COUNTIFS(Datos!$T:$T,$H7,Datos!$D:$D,IN$3)</f>
        <v>0</v>
      </c>
      <c r="IO7" s="680">
        <f>COUNTIFS(Datos!$T:$T,$H7,Datos!$D:$D,IO$3)</f>
        <v>0</v>
      </c>
      <c r="IP7" s="680">
        <f>COUNTIFS(Datos!$T:$T,$H7,Datos!$D:$D,IP$3)</f>
        <v>0</v>
      </c>
      <c r="IQ7" s="680">
        <f>COUNTIFS(Datos!$T:$T,$H7,Datos!$D:$D,IQ$3)</f>
        <v>0</v>
      </c>
      <c r="IR7" s="680">
        <f>COUNTIFS(Datos!$T:$T,$H7,Datos!$D:$D,IR$3)</f>
        <v>0</v>
      </c>
      <c r="IS7" s="680">
        <f>COUNTIFS(Datos!$T:$T,$H7,Datos!$D:$D,IS$3)</f>
        <v>0</v>
      </c>
      <c r="IT7" s="680">
        <f>COUNTIFS(Datos!$T:$T,$H7,Datos!$D:$D,IT$3)</f>
        <v>0</v>
      </c>
      <c r="IU7" s="680">
        <f>COUNTIFS(Datos!$T:$T,$H7,Datos!$D:$D,IU$3)</f>
        <v>0</v>
      </c>
      <c r="IV7" s="680">
        <f>COUNTIFS(Datos!$T:$T,$H7,Datos!$D:$D,IV$3)</f>
        <v>0</v>
      </c>
      <c r="IW7" s="680">
        <f>COUNTIFS(Datos!$T:$T,$H7,Datos!$D:$D,IW$3)</f>
        <v>0</v>
      </c>
      <c r="IX7" s="680">
        <f>COUNTIFS(Datos!$T:$T,$H7,Datos!$D:$D,IX$3)</f>
        <v>0</v>
      </c>
      <c r="IY7" s="680">
        <f>COUNTIFS(Datos!$T:$T,$H7,Datos!$D:$D,IY$3)</f>
        <v>0</v>
      </c>
      <c r="IZ7" s="680">
        <f>COUNTIFS(Datos!$T:$T,$H7,Datos!$D:$D,IZ$3)</f>
        <v>0</v>
      </c>
      <c r="JA7" s="680">
        <f>COUNTIFS(Datos!$T:$T,$H7,Datos!$D:$D,JA$3)</f>
        <v>0</v>
      </c>
      <c r="JB7" s="680">
        <f>COUNTIFS(Datos!$T:$T,$H7,Datos!$D:$D,JB$3)</f>
        <v>0</v>
      </c>
      <c r="JC7" s="680">
        <f>COUNTIFS(Datos!$T:$T,$H7,Datos!$D:$D,JC$3)</f>
        <v>0</v>
      </c>
      <c r="JD7" s="680">
        <f>COUNTIFS(Datos!$T:$T,$H7,Datos!$D:$D,JD$3)</f>
        <v>0</v>
      </c>
      <c r="JE7" s="680">
        <f>COUNTIFS(Datos!$T:$T,$H7,Datos!$D:$D,JE$3)</f>
        <v>0</v>
      </c>
      <c r="JF7" s="680">
        <f>COUNTIFS(Datos!$T:$T,$H7,Datos!$D:$D,JF$3)</f>
        <v>0</v>
      </c>
      <c r="JG7" s="680">
        <f>COUNTIFS(Datos!$T:$T,$H7,Datos!$D:$D,JG$3)</f>
        <v>0</v>
      </c>
      <c r="JH7" s="680">
        <f>COUNTIFS(Datos!$T:$T,$H7,Datos!$D:$D,JH$3)</f>
        <v>0</v>
      </c>
      <c r="JI7" s="680">
        <f>COUNTIFS(Datos!$T:$T,$H7,Datos!$D:$D,JI$3)</f>
        <v>0</v>
      </c>
      <c r="JJ7" s="680">
        <f>COUNTIFS(Datos!$T:$T,$H7,Datos!$D:$D,JJ$3)</f>
        <v>0</v>
      </c>
      <c r="JK7" s="680">
        <f>COUNTIFS(Datos!$T:$T,$H7,Datos!$D:$D,JK$3)</f>
        <v>0</v>
      </c>
      <c r="JL7" s="680">
        <f>COUNTIFS(Datos!$T:$T,$H7,Datos!$D:$D,JL$3)</f>
        <v>0</v>
      </c>
      <c r="JM7" s="680">
        <f>COUNTIFS(Datos!$T:$T,$H7,Datos!$D:$D,JM$3)</f>
        <v>0</v>
      </c>
      <c r="JN7" s="680">
        <f>COUNTIFS(Datos!$T:$T,$H7,Datos!$D:$D,JN$3)</f>
        <v>1</v>
      </c>
      <c r="JO7" s="680">
        <f>COUNTIFS(Datos!$T:$T,$H7,Datos!$D:$D,JO$3)</f>
        <v>0</v>
      </c>
      <c r="JP7" s="680">
        <f>COUNTIFS(Datos!$T:$T,$H7,Datos!$D:$D,JP$3)</f>
        <v>0</v>
      </c>
      <c r="JQ7" s="680">
        <f>COUNTIFS(Datos!$T:$T,$H7,Datos!$D:$D,JQ$3)</f>
        <v>0</v>
      </c>
      <c r="JR7" s="680">
        <f>COUNTIFS(Datos!$T:$T,$H7,Datos!$D:$D,JR$3)</f>
        <v>0</v>
      </c>
      <c r="JS7" s="680">
        <f>COUNTIFS(Datos!$T:$T,$H7,Datos!$D:$D,JS$3)</f>
        <v>0</v>
      </c>
      <c r="JT7" s="680">
        <f>COUNTIFS(Datos!$T:$T,$H7,Datos!$D:$D,JT$3)</f>
        <v>0</v>
      </c>
      <c r="JU7" s="680">
        <f>COUNTIFS(Datos!$T:$T,$H7,Datos!$D:$D,JU$3)</f>
        <v>0</v>
      </c>
      <c r="JV7" s="680">
        <f>COUNTIFS(Datos!$T:$T,$H7,Datos!$D:$D,JV$3)</f>
        <v>0</v>
      </c>
      <c r="JW7" s="680">
        <f>COUNTIFS(Datos!$T:$T,$H7,Datos!$D:$D,JW$3)</f>
        <v>0</v>
      </c>
      <c r="JX7" s="680">
        <f>COUNTIFS(Datos!$T:$T,$H7,Datos!$D:$D,JX$3)</f>
        <v>0</v>
      </c>
      <c r="JY7" s="680">
        <f>COUNTIFS(Datos!$T:$T,$H7,Datos!$D:$D,JY$3)</f>
        <v>0</v>
      </c>
      <c r="JZ7" s="680">
        <f>COUNTIFS(Datos!$T:$T,$H7,Datos!$D:$D,JZ$3)</f>
        <v>0</v>
      </c>
      <c r="KA7" s="680">
        <f>COUNTIFS(Datos!$T:$T,$H7,Datos!$D:$D,KA$3)</f>
        <v>0</v>
      </c>
      <c r="KB7" s="680">
        <f>COUNTIFS(Datos!$T:$T,$H7,Datos!$D:$D,KB$3)</f>
        <v>0</v>
      </c>
      <c r="KC7" s="680">
        <f>COUNTIFS(Datos!$T:$T,$H7,Datos!$D:$D,KC$3)</f>
        <v>0</v>
      </c>
      <c r="KD7" s="680">
        <f>COUNTIFS(Datos!$T:$T,$H7,Datos!$D:$D,KD$3)</f>
        <v>0</v>
      </c>
      <c r="KE7" s="680">
        <f>COUNTIFS(Datos!$T:$T,$H7,Datos!$D:$D,KE$3)</f>
        <v>0</v>
      </c>
      <c r="KF7" s="680">
        <f>COUNTIFS(Datos!$T:$T,$H7,Datos!$D:$D,KF$3)</f>
        <v>1</v>
      </c>
      <c r="KG7" s="680">
        <f>COUNTIFS(Datos!$T:$T,$H7,Datos!$D:$D,KG$3)</f>
        <v>0</v>
      </c>
      <c r="KH7" s="680">
        <f>COUNTIFS(Datos!$T:$T,$H7,Datos!$D:$D,KH$3)</f>
        <v>0</v>
      </c>
      <c r="KI7" s="680">
        <f>COUNTIFS(Datos!$T:$T,$H7,Datos!$D:$D,KI$3)</f>
        <v>0</v>
      </c>
      <c r="KJ7" s="680">
        <f>COUNTIFS(Datos!$T:$T,$H7,Datos!$D:$D,KJ$3)</f>
        <v>0</v>
      </c>
      <c r="KK7" s="680">
        <f>COUNTIFS(Datos!$T:$T,$H7,Datos!$D:$D,KK$3)</f>
        <v>0</v>
      </c>
      <c r="KL7" s="680">
        <f>COUNTIFS(Datos!$T:$T,$H7,Datos!$D:$D,KL$3)</f>
        <v>0</v>
      </c>
      <c r="KM7" s="680">
        <f>COUNTIFS(Datos!$T:$T,$H7,Datos!$D:$D,KM$3)</f>
        <v>0</v>
      </c>
      <c r="KN7" s="680">
        <f>COUNTIFS(Datos!$T:$T,$H7,Datos!$D:$D,KN$3)</f>
        <v>0</v>
      </c>
      <c r="KO7" s="680">
        <f>COUNTIFS(Datos!$T:$T,$H7,Datos!$D:$D,KO$3)</f>
        <v>0</v>
      </c>
      <c r="KP7" s="680">
        <f>COUNTIFS(Datos!$T:$T,$H7,Datos!$D:$D,KP$3)</f>
        <v>0</v>
      </c>
      <c r="KQ7" s="680">
        <f>COUNTIFS(Datos!$T:$T,$H7,Datos!$D:$D,KQ$3)</f>
        <v>0</v>
      </c>
      <c r="KR7" s="680">
        <f>COUNTIFS(Datos!$T:$T,$H7,Datos!$D:$D,KR$3)</f>
        <v>0</v>
      </c>
      <c r="KS7" s="680">
        <f>COUNTIFS(Datos!$T:$T,$H7,Datos!$D:$D,KS$3)</f>
        <v>0</v>
      </c>
      <c r="KT7" s="680">
        <f>COUNTIFS(Datos!$T:$T,$H7,Datos!$D:$D,KT$3)</f>
        <v>0</v>
      </c>
      <c r="KU7" s="680">
        <f>COUNTIFS(Datos!$T:$T,$H7,Datos!$D:$D,KU$3)</f>
        <v>0</v>
      </c>
      <c r="KV7" s="680">
        <f>COUNTIFS(Datos!$T:$T,$H7,Datos!$D:$D,KV$3)</f>
        <v>0</v>
      </c>
      <c r="KW7" s="680">
        <f>COUNTIFS(Datos!$T:$T,$H7,Datos!$D:$D,KW$3)</f>
        <v>0</v>
      </c>
      <c r="KX7" s="680">
        <f>COUNTIFS(Datos!$T:$T,$H7,Datos!$D:$D,KX$3)</f>
        <v>0</v>
      </c>
      <c r="KY7" s="680">
        <f>COUNTIFS(Datos!$T:$T,$H7,Datos!$D:$D,KY$3)</f>
        <v>0</v>
      </c>
      <c r="KZ7" s="680">
        <f>COUNTIFS(Datos!$T:$T,$H7,Datos!$D:$D,KZ$3)</f>
        <v>0</v>
      </c>
      <c r="LA7" s="680">
        <f>COUNTIFS(Datos!$T:$T,$H7,Datos!$D:$D,LA$3)</f>
        <v>0</v>
      </c>
      <c r="LB7" s="680">
        <f>COUNTIFS(Datos!$T:$T,$H7,Datos!$D:$D,LB$3)</f>
        <v>0</v>
      </c>
      <c r="LC7" s="680">
        <f>COUNTIFS(Datos!$T:$T,$H7,Datos!$D:$D,LC$3)</f>
        <v>0</v>
      </c>
      <c r="LD7" s="680">
        <f>COUNTIFS(Datos!$T:$T,$H7,Datos!$D:$D,LD$3)</f>
        <v>1</v>
      </c>
      <c r="LE7" s="680">
        <f>COUNTIFS(Datos!$T:$T,$H7,Datos!$D:$D,LE$3)</f>
        <v>0</v>
      </c>
      <c r="LF7" s="680">
        <f>COUNTIFS(Datos!$T:$T,$H7,Datos!$D:$D,LF$3)</f>
        <v>0</v>
      </c>
      <c r="LG7" s="680">
        <f>COUNTIFS(Datos!$T:$T,$H7,Datos!$D:$D,LG$3)</f>
        <v>0</v>
      </c>
      <c r="LH7" s="680">
        <f>COUNTIFS(Datos!$T:$T,$H7,Datos!$D:$D,LH$3)</f>
        <v>0</v>
      </c>
      <c r="LI7" s="680">
        <f>COUNTIFS(Datos!$T:$T,$H7,Datos!$D:$D,LI$3)</f>
        <v>0</v>
      </c>
      <c r="LJ7" s="680">
        <f>COUNTIFS(Datos!$T:$T,$H7,Datos!$D:$D,LJ$3)</f>
        <v>0</v>
      </c>
      <c r="LK7" s="680">
        <f>COUNTIFS(Datos!$T:$T,$H7,Datos!$D:$D,LK$3)</f>
        <v>0</v>
      </c>
      <c r="LL7" s="680">
        <f>COUNTIFS(Datos!$T:$T,$H7,Datos!$D:$D,LL$3)</f>
        <v>0</v>
      </c>
      <c r="LM7" s="680">
        <f>COUNTIFS(Datos!$T:$T,$H7,Datos!$D:$D,LM$3)</f>
        <v>0</v>
      </c>
      <c r="LN7" s="680">
        <f>COUNTIFS(Datos!$T:$T,$H7,Datos!$D:$D,LN$3)</f>
        <v>0</v>
      </c>
      <c r="LO7" s="680">
        <f>COUNTIFS(Datos!$T:$T,$H7,Datos!$D:$D,LO$3)</f>
        <v>0</v>
      </c>
      <c r="LP7" s="680">
        <f>COUNTIFS(Datos!$T:$T,$H7,Datos!$D:$D,LP$3)</f>
        <v>0</v>
      </c>
      <c r="LQ7" s="680">
        <f>COUNTIFS(Datos!$T:$T,$H7,Datos!$D:$D,LQ$3)</f>
        <v>0</v>
      </c>
      <c r="LR7" s="680">
        <f>COUNTIFS(Datos!$T:$T,$H7,Datos!$D:$D,LR$3)</f>
        <v>0</v>
      </c>
      <c r="LS7" s="680">
        <f>COUNTIFS(Datos!$T:$T,$H7,Datos!$D:$D,LS$3)</f>
        <v>0</v>
      </c>
      <c r="LT7" s="680">
        <f>COUNTIFS(Datos!$T:$T,$H7,Datos!$D:$D,LT$3)</f>
        <v>0</v>
      </c>
      <c r="LU7" s="680">
        <f>COUNTIFS(Datos!$T:$T,$H7,Datos!$D:$D,LU$3)</f>
        <v>0</v>
      </c>
      <c r="LV7" s="680">
        <f>COUNTIFS(Datos!$T:$T,$H7,Datos!$D:$D,LV$3)</f>
        <v>0</v>
      </c>
      <c r="LW7" s="680">
        <f>COUNTIFS(Datos!$T:$T,$H7,Datos!$D:$D,LW$3)</f>
        <v>0</v>
      </c>
      <c r="LX7" s="680">
        <f>COUNTIFS(Datos!$T:$T,$H7,Datos!$D:$D,LX$3)</f>
        <v>0</v>
      </c>
      <c r="LY7" s="680">
        <f>COUNTIFS(Datos!$T:$T,$H7,Datos!$D:$D,LY$3)</f>
        <v>0</v>
      </c>
      <c r="LZ7" s="680">
        <f>COUNTIFS(Datos!$T:$T,$H7,Datos!$D:$D,LZ$3)</f>
        <v>0</v>
      </c>
      <c r="MA7" s="680">
        <f>COUNTIFS(Datos!$T:$T,$H7,Datos!$D:$D,MA$3)</f>
        <v>0</v>
      </c>
      <c r="MB7" s="680">
        <f>COUNTIFS(Datos!$T:$T,$H7,Datos!$D:$D,MB$3)</f>
        <v>0</v>
      </c>
      <c r="MC7" s="680">
        <f>COUNTIFS(Datos!$T:$T,$H7,Datos!$D:$D,MC$3)</f>
        <v>0</v>
      </c>
      <c r="MD7" s="680">
        <f>COUNTIFS(Datos!$T:$T,$H7,Datos!$D:$D,MD$3)</f>
        <v>0</v>
      </c>
      <c r="ME7" s="680">
        <f>COUNTIFS(Datos!$T:$T,$H7,Datos!$D:$D,ME$3)</f>
        <v>0</v>
      </c>
      <c r="MF7" s="680">
        <f>COUNTIFS(Datos!$T:$T,$H7,Datos!$D:$D,MF$3)</f>
        <v>0</v>
      </c>
      <c r="MG7" s="680">
        <f>COUNTIFS(Datos!$T:$T,$H7,Datos!$D:$D,MG$3)</f>
        <v>0</v>
      </c>
      <c r="MH7" s="680">
        <f>COUNTIFS(Datos!$T:$T,$H7,Datos!$D:$D,MH$3)</f>
        <v>0</v>
      </c>
      <c r="MI7" s="680">
        <f>COUNTIFS(Datos!$T:$T,$H7,Datos!$D:$D,MI$3)</f>
        <v>0</v>
      </c>
      <c r="MJ7" s="680">
        <f>COUNTIFS(Datos!$T:$T,$H7,Datos!$D:$D,MJ$3)</f>
        <v>0</v>
      </c>
      <c r="MK7" s="680">
        <f>COUNTIFS(Datos!$T:$T,$H7,Datos!$D:$D,MK$3)</f>
        <v>0</v>
      </c>
      <c r="ML7" s="680">
        <f>COUNTIFS(Datos!$T:$T,$H7,Datos!$D:$D,ML$3)</f>
        <v>0</v>
      </c>
      <c r="MM7" s="680">
        <f>COUNTIFS(Datos!$T:$T,$H7,Datos!$D:$D,MM$3)</f>
        <v>0</v>
      </c>
      <c r="MN7" s="680">
        <f>COUNTIFS(Datos!$T:$T,$H7,Datos!$D:$D,MN$3)</f>
        <v>0</v>
      </c>
      <c r="MO7" s="680">
        <f>COUNTIFS(Datos!$T:$T,$H7,Datos!$D:$D,MO$3)</f>
        <v>0</v>
      </c>
      <c r="MP7" s="680">
        <f>COUNTIFS(Datos!$T:$T,$H7,Datos!$D:$D,MP$3)</f>
        <v>0</v>
      </c>
      <c r="MQ7" s="680">
        <f>COUNTIFS(Datos!$T:$T,$H7,Datos!$D:$D,MQ$3)</f>
        <v>0</v>
      </c>
      <c r="MR7" s="680">
        <f>COUNTIFS(Datos!$T:$T,$H7,Datos!$D:$D,MR$3)</f>
        <v>0</v>
      </c>
      <c r="MS7" s="680">
        <f>COUNTIFS(Datos!$T:$T,$H7,Datos!$D:$D,MS$3)</f>
        <v>1</v>
      </c>
      <c r="MT7" s="680">
        <f>COUNTIFS(Datos!$T:$T,$H7,Datos!$D:$D,MT$3)</f>
        <v>0</v>
      </c>
      <c r="MU7" s="680">
        <f>COUNTIFS(Datos!$T:$T,$H7,Datos!$D:$D,MU$3)</f>
        <v>0</v>
      </c>
      <c r="MV7" s="680">
        <f>COUNTIFS(Datos!$T:$T,$H7,Datos!$D:$D,MV$3)</f>
        <v>0</v>
      </c>
      <c r="MW7" s="680">
        <f>COUNTIFS(Datos!$T:$T,$H7,Datos!$D:$D,MW$3)</f>
        <v>0</v>
      </c>
      <c r="MX7" s="680">
        <f>COUNTIFS(Datos!$T:$T,$H7,Datos!$D:$D,MX$3)</f>
        <v>0</v>
      </c>
      <c r="MY7" s="680">
        <f>COUNTIFS(Datos!$T:$T,$H7,Datos!$D:$D,MY$3)</f>
        <v>0</v>
      </c>
      <c r="MZ7" s="680">
        <f>COUNTIFS(Datos!$T:$T,$H7,Datos!$D:$D,MZ$3)</f>
        <v>0</v>
      </c>
      <c r="NA7" s="680">
        <f>COUNTIFS(Datos!$T:$T,$H7,Datos!$D:$D,NA$3)</f>
        <v>0</v>
      </c>
      <c r="NB7" s="680">
        <f>COUNTIFS(Datos!$T:$T,$H7,Datos!$D:$D,NB$3)</f>
        <v>0</v>
      </c>
      <c r="NC7" s="680">
        <f>COUNTIFS(Datos!$T:$T,$H7,Datos!$D:$D,NC$3)</f>
        <v>0</v>
      </c>
      <c r="ND7" s="680">
        <f>COUNTIFS(Datos!$T:$T,$H7,Datos!$D:$D,ND$3)</f>
        <v>0</v>
      </c>
      <c r="NE7" s="680">
        <f>COUNTIFS(Datos!$T:$T,$H7,Datos!$D:$D,NE$3)</f>
        <v>0</v>
      </c>
      <c r="NF7" s="680">
        <f>COUNTIFS(Datos!$T:$T,$H7,Datos!$D:$D,NF$3)</f>
        <v>0</v>
      </c>
      <c r="NG7" s="680">
        <f>COUNTIFS(Datos!$T:$T,$H7,Datos!$D:$D,NG$3)</f>
        <v>0</v>
      </c>
      <c r="NH7" s="680">
        <f>COUNTIFS(Datos!$T:$T,$H7,Datos!$D:$D,NH$3)</f>
        <v>0</v>
      </c>
      <c r="NI7" s="680">
        <f>COUNTIFS(Datos!$T:$T,$H7,Datos!$D:$D,NI$3)</f>
        <v>0</v>
      </c>
      <c r="NJ7" s="680">
        <f>COUNTIFS(Datos!$T:$T,$H7,Datos!$D:$D,NJ$3)</f>
        <v>0</v>
      </c>
      <c r="NK7" s="680">
        <f>COUNTIFS(Datos!$T:$T,$H7,Datos!$D:$D,NK$3)</f>
        <v>0</v>
      </c>
      <c r="NL7" s="680">
        <f>COUNTIFS(Datos!$T:$T,$H7,Datos!$D:$D,NL$3)</f>
        <v>0</v>
      </c>
      <c r="NM7" s="680">
        <f>COUNTIFS(Datos!$T:$T,$H7,Datos!$D:$D,NM$3)</f>
        <v>0</v>
      </c>
      <c r="NN7" s="680">
        <f>COUNTIFS(Datos!$T:$T,$H7,Datos!$D:$D,NN$3)</f>
        <v>0</v>
      </c>
      <c r="NO7" s="680">
        <f>COUNTIFS(Datos!$T:$T,$H7,Datos!$D:$D,NO$3)</f>
        <v>0</v>
      </c>
      <c r="NP7" s="680">
        <f>COUNTIFS(Datos!$T:$T,$H7,Datos!$D:$D,NP$3)</f>
        <v>0</v>
      </c>
      <c r="NQ7" s="680">
        <f>COUNTIFS(Datos!$T:$T,$H7,Datos!$D:$D,NQ$3)</f>
        <v>0</v>
      </c>
      <c r="NR7" s="680">
        <f>COUNTIFS(Datos!$T:$T,$H7,Datos!$D:$D,NR$3)</f>
        <v>0</v>
      </c>
      <c r="NS7" s="680">
        <f>COUNTIFS(Datos!$T:$T,$H7,Datos!$D:$D,NS$3)</f>
        <v>0</v>
      </c>
      <c r="NT7" s="680">
        <f>COUNTIFS(Datos!$T:$T,$H7,Datos!$D:$D,NT$3)</f>
        <v>0</v>
      </c>
      <c r="NU7" s="680">
        <f>COUNTIFS(Datos!$T:$T,$H7,Datos!$D:$D,NU$3)</f>
        <v>0</v>
      </c>
      <c r="NV7" s="680">
        <f>COUNTIFS(Datos!$T:$T,$H7,Datos!$D:$D,NV$3)</f>
        <v>0</v>
      </c>
      <c r="NW7" s="680">
        <f>COUNTIFS(Datos!$T:$T,$H7,Datos!$D:$D,NW$3)</f>
        <v>0</v>
      </c>
      <c r="NX7" s="680">
        <f>COUNTIFS(Datos!$T:$T,$H7,Datos!$D:$D,NX$3)</f>
        <v>0</v>
      </c>
      <c r="NY7" s="680">
        <f>COUNTIFS(Datos!$T:$T,$H7,Datos!$D:$D,NY$3)</f>
        <v>0</v>
      </c>
      <c r="NZ7" s="680">
        <f>COUNTIFS(Datos!$T:$T,$H7,Datos!$D:$D,NZ$3)</f>
        <v>0</v>
      </c>
      <c r="OA7" s="680">
        <f>COUNTIFS(Datos!$T:$T,$H7,Datos!$D:$D,OA$3)</f>
        <v>0</v>
      </c>
      <c r="OB7" s="680">
        <f>COUNTIFS(Datos!$T:$T,$H7,Datos!$D:$D,OB$3)</f>
        <v>0</v>
      </c>
      <c r="OC7" s="680">
        <f>COUNTIFS(Datos!$T:$T,$H7,Datos!$D:$D,OC$3)</f>
        <v>0</v>
      </c>
      <c r="OD7" s="680">
        <f>COUNTIFS(Datos!$T:$T,$H7,Datos!$D:$D,OD$3)</f>
        <v>0</v>
      </c>
      <c r="OE7" s="680">
        <f>COUNTIFS(Datos!$T:$T,$H7,Datos!$D:$D,OE$3)</f>
        <v>0</v>
      </c>
      <c r="OF7" s="680">
        <f>COUNTIFS(Datos!$T:$T,$H7,Datos!$D:$D,OF$3)</f>
        <v>0</v>
      </c>
      <c r="OG7" s="680">
        <f>COUNTIFS(Datos!$T:$T,$H7,Datos!$D:$D,OG$3)</f>
        <v>0</v>
      </c>
      <c r="OH7" s="680">
        <f>COUNTIFS(Datos!$T:$T,$H7,Datos!$D:$D,OH$3)</f>
        <v>0</v>
      </c>
      <c r="OI7" s="680">
        <f>COUNTIFS(Datos!$T:$T,$H7,Datos!$D:$D,OI$3)</f>
        <v>0</v>
      </c>
      <c r="OJ7" s="680">
        <f>COUNTIFS(Datos!$T:$T,$H7,Datos!$D:$D,OJ$3)</f>
        <v>0</v>
      </c>
      <c r="OK7" s="680">
        <f>COUNTIFS(Datos!$T:$T,$H7,Datos!$D:$D,OK$3)</f>
        <v>0</v>
      </c>
      <c r="OL7" s="680">
        <f>COUNTIFS(Datos!$T:$T,$H7,Datos!$D:$D,OL$3)</f>
        <v>0</v>
      </c>
      <c r="OM7" s="680">
        <f>COUNTIFS(Datos!$T:$T,$H7,Datos!$D:$D,OM$3)</f>
        <v>0</v>
      </c>
      <c r="ON7" s="680">
        <f>COUNTIFS(Datos!$T:$T,$H7,Datos!$D:$D,ON$3)</f>
        <v>0</v>
      </c>
      <c r="OO7" s="680">
        <f>COUNTIFS(Datos!$T:$T,$H7,Datos!$D:$D,OO$3)</f>
        <v>0</v>
      </c>
      <c r="OP7" s="680">
        <f>COUNTIFS(Datos!$T:$T,$H7,Datos!$D:$D,OP$3)</f>
        <v>0</v>
      </c>
      <c r="OQ7" s="680">
        <f>COUNTIFS(Datos!$T:$T,$H7,Datos!$D:$D,OQ$3)</f>
        <v>0</v>
      </c>
      <c r="OR7" s="680">
        <f>COUNTIFS(Datos!$T:$T,$H7,Datos!$D:$D,OR$3)</f>
        <v>0</v>
      </c>
      <c r="OS7" s="680">
        <f>COUNTIFS(Datos!$T:$T,$H7,Datos!$D:$D,OS$3)</f>
        <v>0</v>
      </c>
      <c r="OT7" s="680">
        <f>COUNTIFS(Datos!$T:$T,$H7,Datos!$D:$D,OT$3)</f>
        <v>0</v>
      </c>
      <c r="OU7" s="680">
        <f>COUNTIFS(Datos!$T:$T,$H7,Datos!$D:$D,OU$3)</f>
        <v>0</v>
      </c>
      <c r="OV7" s="680">
        <f>COUNTIFS(Datos!$T:$T,$H7,Datos!$D:$D,OV$3)</f>
        <v>0</v>
      </c>
      <c r="OW7" s="680">
        <f>COUNTIFS(Datos!$T:$T,$H7,Datos!$D:$D,OW$3)</f>
        <v>0</v>
      </c>
      <c r="OX7" s="680">
        <f>COUNTIFS(Datos!$T:$T,$H7,Datos!$D:$D,OX$3)</f>
        <v>0</v>
      </c>
      <c r="OY7" s="680">
        <f>COUNTIFS(Datos!$T:$T,$H7,Datos!$D:$D,OY$3)</f>
        <v>0</v>
      </c>
      <c r="OZ7" s="680">
        <f>COUNTIFS(Datos!$T:$T,$H7,Datos!$D:$D,OZ$3)</f>
        <v>0</v>
      </c>
      <c r="PA7" s="680">
        <f>COUNTIFS(Datos!$T:$T,$H7,Datos!$D:$D,PA$3)</f>
        <v>0</v>
      </c>
      <c r="PB7" s="680">
        <f>COUNTIFS(Datos!$T:$T,$H7,Datos!$D:$D,PB$3)</f>
        <v>0</v>
      </c>
      <c r="PC7" s="680">
        <f>COUNTIFS(Datos!$T:$T,$H7,Datos!$D:$D,PC$3)</f>
        <v>0</v>
      </c>
      <c r="PD7" s="680">
        <f>COUNTIFS(Datos!$T:$T,$H7,Datos!$D:$D,PD$3)</f>
        <v>0</v>
      </c>
      <c r="PE7" s="680">
        <f>COUNTIFS(Datos!$T:$T,$H7,Datos!$D:$D,PE$3)</f>
        <v>0</v>
      </c>
      <c r="PF7" s="680">
        <f>COUNTIFS(Datos!$T:$T,$H7,Datos!$D:$D,PF$3)</f>
        <v>0</v>
      </c>
      <c r="PG7" s="680">
        <f>COUNTIFS(Datos!$T:$T,$H7,Datos!$D:$D,PG$3)</f>
        <v>0</v>
      </c>
      <c r="PH7" s="680">
        <f>COUNTIFS(Datos!$T:$T,$H7,Datos!$D:$D,PH$3)</f>
        <v>0</v>
      </c>
      <c r="PI7" s="680">
        <f>COUNTIFS(Datos!$T:$T,$H7,Datos!$D:$D,PI$3)</f>
        <v>0</v>
      </c>
      <c r="PJ7" s="680">
        <f>COUNTIFS(Datos!$T:$T,$H7,Datos!$D:$D,PJ$3)</f>
        <v>0</v>
      </c>
      <c r="PK7" s="680">
        <f>COUNTIFS(Datos!$T:$T,$H7,Datos!$D:$D,PK$3)</f>
        <v>0</v>
      </c>
      <c r="PL7" s="680">
        <f>COUNTIFS(Datos!$T:$T,$H7,Datos!$D:$D,PL$3)</f>
        <v>0</v>
      </c>
      <c r="PM7" s="680">
        <f>COUNTIFS(Datos!$T:$T,$H7,Datos!$D:$D,PM$3)</f>
        <v>0</v>
      </c>
      <c r="PN7" s="680">
        <f>COUNTIFS(Datos!$T:$T,$H7,Datos!$D:$D,PN$3)</f>
        <v>0</v>
      </c>
      <c r="PO7" s="680">
        <f>COUNTIFS(Datos!$T:$T,$H7,Datos!$D:$D,PO$3)</f>
        <v>0</v>
      </c>
      <c r="PP7" s="680">
        <f>COUNTIFS(Datos!$T:$T,$H7,Datos!$D:$D,PP$3)</f>
        <v>0</v>
      </c>
    </row>
    <row r="8" spans="7:432" x14ac:dyDescent="0.25">
      <c r="G8" s="991"/>
      <c r="H8" s="679" t="s">
        <v>31</v>
      </c>
      <c r="I8" s="680">
        <f>COUNTIFS(Datos!$T:$T,$H8,Datos!$B:$B,I$2)</f>
        <v>0</v>
      </c>
      <c r="J8" s="680">
        <f>COUNTIFS(Datos!$T:$T,$H8,Datos!$B:$B,J$2)</f>
        <v>4</v>
      </c>
      <c r="K8" s="680">
        <f>COUNTIFS(Datos!$T:$T,$H8,Datos!$B:$B,K$2)</f>
        <v>12</v>
      </c>
      <c r="L8" s="680">
        <f>COUNTIFS(Datos!$T:$T,$H8,Datos!$B:$B,L$2)</f>
        <v>4</v>
      </c>
      <c r="M8" s="680">
        <f>COUNTIFS(Datos!$T:$T,$H8,Datos!$B:$B,M$2)</f>
        <v>8</v>
      </c>
      <c r="N8" s="680">
        <f>COUNTIFS(Datos!$T:$T,$H8,Datos!$B:$B,N$2)</f>
        <v>4</v>
      </c>
      <c r="O8" s="680">
        <f>COUNTIFS(Datos!$T:$T,$H8,Datos!$B:$B,O$2)</f>
        <v>7</v>
      </c>
      <c r="P8" s="680">
        <f>COUNTIFS(Datos!$T:$T,$H8,Datos!$B:$B,P$2)</f>
        <v>15</v>
      </c>
      <c r="Q8" s="680">
        <f>COUNTIFS(Datos!$T:$T,$H8,Datos!$B:$B,Q$2)</f>
        <v>1</v>
      </c>
      <c r="R8" s="680">
        <f>COUNTIFS(Datos!$T:$T,$H8,Datos!$B:$B,R$2)</f>
        <v>4</v>
      </c>
      <c r="S8" s="680">
        <f>COUNTIFS(Datos!$T:$T,$H8,Datos!$B:$B,S$2)</f>
        <v>1</v>
      </c>
      <c r="T8" s="680">
        <f>COUNTIFS(Datos!$T:$T,$H8,Datos!$B:$B,T$2)</f>
        <v>0</v>
      </c>
      <c r="V8" s="680">
        <f>COUNTIFS(Datos!$T:$T,$H8,Datos!$C:$C,V$2)</f>
        <v>0</v>
      </c>
      <c r="W8" s="680">
        <f>COUNTIFS(Datos!$T:$T,$H8,Datos!$C:$C,W$2)</f>
        <v>0</v>
      </c>
      <c r="X8" s="680">
        <f>COUNTIFS(Datos!$T:$T,$H8,Datos!$C:$C,X$2)</f>
        <v>0</v>
      </c>
      <c r="Y8" s="680">
        <f>COUNTIFS(Datos!$T:$T,$H8,Datos!$C:$C,Y$2)</f>
        <v>0</v>
      </c>
      <c r="Z8" s="680">
        <f>COUNTIFS(Datos!$T:$T,$H8,Datos!$C:$C,Z$2)</f>
        <v>0</v>
      </c>
      <c r="AA8" s="680">
        <f>COUNTIFS(Datos!$T:$T,$H8,Datos!$C:$C,AA$2)</f>
        <v>0</v>
      </c>
      <c r="AB8" s="680">
        <f>COUNTIFS(Datos!$T:$T,$H8,Datos!$C:$C,AB$2)</f>
        <v>0</v>
      </c>
      <c r="AC8" s="680">
        <f>COUNTIFS(Datos!$T:$T,$H8,Datos!$C:$C,AC$2)</f>
        <v>4</v>
      </c>
      <c r="AD8" s="680">
        <f>COUNTIFS(Datos!$T:$T,$H8,Datos!$C:$C,AD$2)</f>
        <v>0</v>
      </c>
      <c r="AE8" s="680">
        <f>COUNTIFS(Datos!$T:$T,$H8,Datos!$C:$C,AE$2)</f>
        <v>4</v>
      </c>
      <c r="AF8" s="680">
        <f>COUNTIFS(Datos!$T:$T,$H8,Datos!$C:$C,AF$2)</f>
        <v>7</v>
      </c>
      <c r="AG8" s="680">
        <f>COUNTIFS(Datos!$T:$T,$H8,Datos!$C:$C,AG$2)</f>
        <v>1</v>
      </c>
      <c r="AH8" s="680">
        <f>COUNTIFS(Datos!$T:$T,$H8,Datos!$C:$C,AH$2)</f>
        <v>0</v>
      </c>
      <c r="AI8" s="680">
        <f>COUNTIFS(Datos!$T:$T,$H8,Datos!$C:$C,AI$2)</f>
        <v>1</v>
      </c>
      <c r="AJ8" s="680">
        <f>COUNTIFS(Datos!$T:$T,$H8,Datos!$C:$C,AJ$2)</f>
        <v>2</v>
      </c>
      <c r="AK8" s="680">
        <f>COUNTIFS(Datos!$T:$T,$H8,Datos!$C:$C,AK$2)</f>
        <v>1</v>
      </c>
      <c r="AL8" s="680">
        <f>COUNTIFS(Datos!$T:$T,$H8,Datos!$C:$C,AL$2)</f>
        <v>0</v>
      </c>
      <c r="AM8" s="680">
        <f>COUNTIFS(Datos!$T:$T,$H8,Datos!$C:$C,AM$2)</f>
        <v>3</v>
      </c>
      <c r="AN8" s="680">
        <f>COUNTIFS(Datos!$T:$T,$H8,Datos!$C:$C,AN$2)</f>
        <v>4</v>
      </c>
      <c r="AO8" s="680">
        <f>COUNTIFS(Datos!$T:$T,$H8,Datos!$C:$C,AO$2)</f>
        <v>1</v>
      </c>
      <c r="AP8" s="680">
        <f>COUNTIFS(Datos!$T:$T,$H8,Datos!$C:$C,AP$2)</f>
        <v>0</v>
      </c>
      <c r="AQ8" s="680">
        <f>COUNTIFS(Datos!$T:$T,$H8,Datos!$C:$C,AQ$2)</f>
        <v>0</v>
      </c>
      <c r="AR8" s="680">
        <f>COUNTIFS(Datos!$T:$T,$H8,Datos!$C:$C,AR$2)</f>
        <v>0</v>
      </c>
      <c r="AS8" s="680">
        <f>COUNTIFS(Datos!$T:$T,$H8,Datos!$C:$C,AS$2)</f>
        <v>0</v>
      </c>
      <c r="AT8" s="680">
        <f>COUNTIFS(Datos!$T:$T,$H8,Datos!$C:$C,AT$2)</f>
        <v>4</v>
      </c>
      <c r="AU8" s="680">
        <f>COUNTIFS(Datos!$T:$T,$H8,Datos!$C:$C,AU$2)</f>
        <v>0</v>
      </c>
      <c r="AV8" s="680">
        <f>COUNTIFS(Datos!$T:$T,$H8,Datos!$C:$C,AV$2)</f>
        <v>0</v>
      </c>
      <c r="AW8" s="680">
        <f>COUNTIFS(Datos!$T:$T,$H8,Datos!$C:$C,AW$2)</f>
        <v>0</v>
      </c>
      <c r="AX8" s="680">
        <f>COUNTIFS(Datos!$T:$T,$H8,Datos!$C:$C,AX$2)</f>
        <v>2</v>
      </c>
      <c r="AY8" s="680">
        <f>COUNTIFS(Datos!$T:$T,$H8,Datos!$C:$C,AY$2)</f>
        <v>5</v>
      </c>
      <c r="AZ8" s="680">
        <f>COUNTIFS(Datos!$T:$T,$H8,Datos!$C:$C,AZ$2)</f>
        <v>2</v>
      </c>
      <c r="BA8" s="680">
        <f>COUNTIFS(Datos!$T:$T,$H8,Datos!$C:$C,BA$2)</f>
        <v>3</v>
      </c>
      <c r="BB8" s="680">
        <f>COUNTIFS(Datos!$T:$T,$H8,Datos!$C:$C,BB$2)</f>
        <v>4</v>
      </c>
      <c r="BC8" s="680">
        <f>COUNTIFS(Datos!$T:$T,$H8,Datos!$C:$C,BC$2)</f>
        <v>6</v>
      </c>
      <c r="BD8" s="680">
        <f>COUNTIFS(Datos!$T:$T,$H8,Datos!$C:$C,BD$2)</f>
        <v>1</v>
      </c>
      <c r="BE8" s="680">
        <f>COUNTIFS(Datos!$T:$T,$H8,Datos!$C:$C,BE$2)</f>
        <v>0</v>
      </c>
      <c r="BF8" s="680">
        <f>COUNTIFS(Datos!$T:$T,$H8,Datos!$C:$C,BF$2)</f>
        <v>0</v>
      </c>
      <c r="BG8" s="680">
        <f>COUNTIFS(Datos!$T:$T,$H8,Datos!$C:$C,BG$2)</f>
        <v>0</v>
      </c>
      <c r="BH8" s="680">
        <f>COUNTIFS(Datos!$T:$T,$H8,Datos!$C:$C,BH$2)</f>
        <v>0</v>
      </c>
      <c r="BI8" s="680">
        <f>COUNTIFS(Datos!$T:$T,$H8,Datos!$C:$C,BI$2)</f>
        <v>0</v>
      </c>
      <c r="BJ8" s="680">
        <f>COUNTIFS(Datos!$T:$T,$H8,Datos!$C:$C,BJ$2)</f>
        <v>0</v>
      </c>
      <c r="BK8" s="680">
        <f>COUNTIFS(Datos!$T:$T,$H8,Datos!$C:$C,BK$2)</f>
        <v>1</v>
      </c>
      <c r="BL8" s="680">
        <f>COUNTIFS(Datos!$T:$T,$H8,Datos!$C:$C,BL$2)</f>
        <v>3</v>
      </c>
      <c r="BM8" s="680">
        <f>COUNTIFS(Datos!$T:$T,$H8,Datos!$C:$C,BM$2)</f>
        <v>1</v>
      </c>
      <c r="BN8" s="680">
        <f>COUNTIFS(Datos!$T:$T,$H8,Datos!$C:$C,BN$2)</f>
        <v>0</v>
      </c>
      <c r="BO8" s="680">
        <f>COUNTIFS(Datos!$T:$T,$H8,Datos!$C:$C,BO$2)</f>
        <v>0</v>
      </c>
      <c r="BP8" s="680">
        <f>COUNTIFS(Datos!$T:$T,$H8,Datos!$C:$C,BP$2)</f>
        <v>0</v>
      </c>
      <c r="BQ8" s="680">
        <f>COUNTIFS(Datos!$T:$T,$H8,Datos!$C:$C,BQ$2)</f>
        <v>0</v>
      </c>
      <c r="BR8" s="680">
        <f>COUNTIFS(Datos!$T:$T,$H8,Datos!$C:$C,BR$2)</f>
        <v>0</v>
      </c>
      <c r="BS8" s="680">
        <f>COUNTIFS(Datos!$T:$T,$H8,Datos!$C:$C,BS$2)</f>
        <v>0</v>
      </c>
      <c r="BT8" s="680">
        <f>COUNTIFS(Datos!$T:$T,$H8,Datos!$C:$C,BT$2)</f>
        <v>0</v>
      </c>
      <c r="BV8" s="680">
        <f>COUNTIFS(Datos!$T:$T,$H8,Datos!$D:$D,BV$3)</f>
        <v>0</v>
      </c>
      <c r="BW8" s="680">
        <f>COUNTIFS(Datos!$T:$T,$H8,Datos!$D:$D,BW$3)</f>
        <v>0</v>
      </c>
      <c r="BX8" s="680">
        <f>COUNTIFS(Datos!$T:$T,$H8,Datos!$D:$D,BX$3)</f>
        <v>0</v>
      </c>
      <c r="BY8" s="680">
        <f>COUNTIFS(Datos!$T:$T,$H8,Datos!$D:$D,BY$3)</f>
        <v>0</v>
      </c>
      <c r="BZ8" s="680">
        <f>COUNTIFS(Datos!$T:$T,$H8,Datos!$D:$D,BZ$3)</f>
        <v>0</v>
      </c>
      <c r="CA8" s="680">
        <f>COUNTIFS(Datos!$T:$T,$H8,Datos!$D:$D,CA$3)</f>
        <v>0</v>
      </c>
      <c r="CB8" s="680">
        <f>COUNTIFS(Datos!$T:$T,$H8,Datos!$D:$D,CB$3)</f>
        <v>0</v>
      </c>
      <c r="CC8" s="680">
        <f>COUNTIFS(Datos!$T:$T,$H8,Datos!$D:$D,CC$3)</f>
        <v>0</v>
      </c>
      <c r="CD8" s="680">
        <f>COUNTIFS(Datos!$T:$T,$H8,Datos!$D:$D,CD$3)</f>
        <v>0</v>
      </c>
      <c r="CE8" s="680">
        <f>COUNTIFS(Datos!$T:$T,$H8,Datos!$D:$D,CE$3)</f>
        <v>0</v>
      </c>
      <c r="CF8" s="680">
        <f>COUNTIFS(Datos!$T:$T,$H8,Datos!$D:$D,CF$3)</f>
        <v>0</v>
      </c>
      <c r="CG8" s="680">
        <f>COUNTIFS(Datos!$T:$T,$H8,Datos!$D:$D,CG$3)</f>
        <v>0</v>
      </c>
      <c r="CH8" s="680">
        <f>COUNTIFS(Datos!$T:$T,$H8,Datos!$D:$D,CH$3)</f>
        <v>0</v>
      </c>
      <c r="CI8" s="680">
        <f>COUNTIFS(Datos!$T:$T,$H8,Datos!$D:$D,CI$3)</f>
        <v>0</v>
      </c>
      <c r="CJ8" s="680">
        <f>COUNTIFS(Datos!$T:$T,$H8,Datos!$D:$D,CJ$3)</f>
        <v>0</v>
      </c>
      <c r="CK8" s="680">
        <f>COUNTIFS(Datos!$T:$T,$H8,Datos!$D:$D,CK$3)</f>
        <v>0</v>
      </c>
      <c r="CL8" s="680">
        <f>COUNTIFS(Datos!$T:$T,$H8,Datos!$D:$D,CL$3)</f>
        <v>0</v>
      </c>
      <c r="CM8" s="680">
        <f>COUNTIFS(Datos!$T:$T,$H8,Datos!$D:$D,CM$3)</f>
        <v>0</v>
      </c>
      <c r="CN8" s="680">
        <f>COUNTIFS(Datos!$T:$T,$H8,Datos!$D:$D,CN$3)</f>
        <v>0</v>
      </c>
      <c r="CO8" s="680">
        <f>COUNTIFS(Datos!$T:$T,$H8,Datos!$D:$D,CO$3)</f>
        <v>0</v>
      </c>
      <c r="CP8" s="680">
        <f>COUNTIFS(Datos!$T:$T,$H8,Datos!$D:$D,CP$3)</f>
        <v>0</v>
      </c>
      <c r="CQ8" s="680">
        <f>COUNTIFS(Datos!$T:$T,$H8,Datos!$D:$D,CQ$3)</f>
        <v>0</v>
      </c>
      <c r="CR8" s="680">
        <f>COUNTIFS(Datos!$T:$T,$H8,Datos!$D:$D,CR$3)</f>
        <v>0</v>
      </c>
      <c r="CS8" s="680">
        <f>COUNTIFS(Datos!$T:$T,$H8,Datos!$D:$D,CS$3)</f>
        <v>0</v>
      </c>
      <c r="CT8" s="680">
        <f>COUNTIFS(Datos!$T:$T,$H8,Datos!$D:$D,CT$3)</f>
        <v>0</v>
      </c>
      <c r="CU8" s="680">
        <f>COUNTIFS(Datos!$T:$T,$H8,Datos!$D:$D,CU$3)</f>
        <v>0</v>
      </c>
      <c r="CV8" s="680">
        <f>COUNTIFS(Datos!$T:$T,$H8,Datos!$D:$D,CV$3)</f>
        <v>0</v>
      </c>
      <c r="CW8" s="680">
        <f>COUNTIFS(Datos!$T:$T,$H8,Datos!$D:$D,CW$3)</f>
        <v>0</v>
      </c>
      <c r="CX8" s="680">
        <f>COUNTIFS(Datos!$T:$T,$H8,Datos!$D:$D,CX$3)</f>
        <v>0</v>
      </c>
      <c r="CY8" s="680">
        <f>COUNTIFS(Datos!$T:$T,$H8,Datos!$D:$D,CY$3)</f>
        <v>0</v>
      </c>
      <c r="CZ8" s="680">
        <f>COUNTIFS(Datos!$T:$T,$H8,Datos!$D:$D,CZ$3)</f>
        <v>0</v>
      </c>
      <c r="DA8" s="680">
        <f>COUNTIFS(Datos!$T:$T,$H8,Datos!$D:$D,DA$3)</f>
        <v>0</v>
      </c>
      <c r="DB8" s="680">
        <f>COUNTIFS(Datos!$T:$T,$H8,Datos!$D:$D,DB$3)</f>
        <v>0</v>
      </c>
      <c r="DC8" s="680">
        <f>COUNTIFS(Datos!$T:$T,$H8,Datos!$D:$D,DC$3)</f>
        <v>0</v>
      </c>
      <c r="DD8" s="680">
        <f>COUNTIFS(Datos!$T:$T,$H8,Datos!$D:$D,DD$3)</f>
        <v>0</v>
      </c>
      <c r="DE8" s="680">
        <f>COUNTIFS(Datos!$T:$T,$H8,Datos!$D:$D,DE$3)</f>
        <v>0</v>
      </c>
      <c r="DF8" s="680">
        <f>COUNTIFS(Datos!$T:$T,$H8,Datos!$D:$D,DF$3)</f>
        <v>0</v>
      </c>
      <c r="DG8" s="680">
        <f>COUNTIFS(Datos!$T:$T,$H8,Datos!$D:$D,DG$3)</f>
        <v>0</v>
      </c>
      <c r="DH8" s="680">
        <f>COUNTIFS(Datos!$T:$T,$H8,Datos!$D:$D,DH$3)</f>
        <v>0</v>
      </c>
      <c r="DI8" s="680">
        <f>COUNTIFS(Datos!$T:$T,$H8,Datos!$D:$D,DI$3)</f>
        <v>0</v>
      </c>
      <c r="DJ8" s="680">
        <f>COUNTIFS(Datos!$T:$T,$H8,Datos!$D:$D,DJ$3)</f>
        <v>0</v>
      </c>
      <c r="DK8" s="680">
        <f>COUNTIFS(Datos!$T:$T,$H8,Datos!$D:$D,DK$3)</f>
        <v>0</v>
      </c>
      <c r="DL8" s="680">
        <f>COUNTIFS(Datos!$T:$T,$H8,Datos!$D:$D,DL$3)</f>
        <v>0</v>
      </c>
      <c r="DM8" s="680">
        <f>COUNTIFS(Datos!$T:$T,$H8,Datos!$D:$D,DM$3)</f>
        <v>0</v>
      </c>
      <c r="DN8" s="680">
        <f>COUNTIFS(Datos!$T:$T,$H8,Datos!$D:$D,DN$3)</f>
        <v>0</v>
      </c>
      <c r="DO8" s="680">
        <f>COUNTIFS(Datos!$T:$T,$H8,Datos!$D:$D,DO$3)</f>
        <v>0</v>
      </c>
      <c r="DP8" s="680">
        <f>COUNTIFS(Datos!$T:$T,$H8,Datos!$D:$D,DP$3)</f>
        <v>0</v>
      </c>
      <c r="DQ8" s="680">
        <f>COUNTIFS(Datos!$T:$T,$H8,Datos!$D:$D,DQ$3)</f>
        <v>0</v>
      </c>
      <c r="DR8" s="680">
        <f>COUNTIFS(Datos!$T:$T,$H8,Datos!$D:$D,DR$3)</f>
        <v>0</v>
      </c>
      <c r="DS8" s="680">
        <f>COUNTIFS(Datos!$T:$T,$H8,Datos!$D:$D,DS$3)</f>
        <v>0</v>
      </c>
      <c r="DT8" s="680">
        <f>COUNTIFS(Datos!$T:$T,$H8,Datos!$D:$D,DT$3)</f>
        <v>0</v>
      </c>
      <c r="DU8" s="680">
        <f>COUNTIFS(Datos!$T:$T,$H8,Datos!$D:$D,DU$3)</f>
        <v>0</v>
      </c>
      <c r="DV8" s="680">
        <f>COUNTIFS(Datos!$T:$T,$H8,Datos!$D:$D,DV$3)</f>
        <v>3</v>
      </c>
      <c r="DW8" s="680">
        <f>COUNTIFS(Datos!$T:$T,$H8,Datos!$D:$D,DW$3)</f>
        <v>1</v>
      </c>
      <c r="DX8" s="680">
        <f>COUNTIFS(Datos!$T:$T,$H8,Datos!$D:$D,DX$3)</f>
        <v>0</v>
      </c>
      <c r="DY8" s="680">
        <f>COUNTIFS(Datos!$T:$T,$H8,Datos!$D:$D,DY$3)</f>
        <v>0</v>
      </c>
      <c r="DZ8" s="680">
        <f>COUNTIFS(Datos!$T:$T,$H8,Datos!$D:$D,DZ$3)</f>
        <v>0</v>
      </c>
      <c r="EA8" s="680">
        <f>COUNTIFS(Datos!$T:$T,$H8,Datos!$D:$D,EA$3)</f>
        <v>0</v>
      </c>
      <c r="EB8" s="680">
        <f>COUNTIFS(Datos!$T:$T,$H8,Datos!$D:$D,EB$3)</f>
        <v>0</v>
      </c>
      <c r="EC8" s="680">
        <f>COUNTIFS(Datos!$T:$T,$H8,Datos!$D:$D,EC$3)</f>
        <v>0</v>
      </c>
      <c r="ED8" s="680">
        <f>COUNTIFS(Datos!$T:$T,$H8,Datos!$D:$D,ED$3)</f>
        <v>0</v>
      </c>
      <c r="EE8" s="680">
        <f>COUNTIFS(Datos!$T:$T,$H8,Datos!$D:$D,EE$3)</f>
        <v>0</v>
      </c>
      <c r="EF8" s="680">
        <f>COUNTIFS(Datos!$T:$T,$H8,Datos!$D:$D,EF$3)</f>
        <v>0</v>
      </c>
      <c r="EG8" s="680">
        <f>COUNTIFS(Datos!$T:$T,$H8,Datos!$D:$D,EG$3)</f>
        <v>0</v>
      </c>
      <c r="EH8" s="680">
        <f>COUNTIFS(Datos!$T:$T,$H8,Datos!$D:$D,EH$3)</f>
        <v>1</v>
      </c>
      <c r="EI8" s="680">
        <f>COUNTIFS(Datos!$T:$T,$H8,Datos!$D:$D,EI$3)</f>
        <v>0</v>
      </c>
      <c r="EJ8" s="680">
        <f>COUNTIFS(Datos!$T:$T,$H8,Datos!$D:$D,EJ$3)</f>
        <v>3</v>
      </c>
      <c r="EK8" s="680">
        <f>COUNTIFS(Datos!$T:$T,$H8,Datos!$D:$D,EK$3)</f>
        <v>0</v>
      </c>
      <c r="EL8" s="680">
        <f>COUNTIFS(Datos!$T:$T,$H8,Datos!$D:$D,EL$3)</f>
        <v>0</v>
      </c>
      <c r="EM8" s="680">
        <f>COUNTIFS(Datos!$T:$T,$H8,Datos!$D:$D,EM$3)</f>
        <v>0</v>
      </c>
      <c r="EN8" s="680">
        <f>COUNTIFS(Datos!$T:$T,$H8,Datos!$D:$D,EN$3)</f>
        <v>5</v>
      </c>
      <c r="EO8" s="680">
        <f>COUNTIFS(Datos!$T:$T,$H8,Datos!$D:$D,EO$3)</f>
        <v>2</v>
      </c>
      <c r="EP8" s="680">
        <f>COUNTIFS(Datos!$T:$T,$H8,Datos!$D:$D,EP$3)</f>
        <v>0</v>
      </c>
      <c r="EQ8" s="680">
        <f>COUNTIFS(Datos!$T:$T,$H8,Datos!$D:$D,EQ$3)</f>
        <v>0</v>
      </c>
      <c r="ER8" s="680">
        <f>COUNTIFS(Datos!$T:$T,$H8,Datos!$D:$D,ER$3)</f>
        <v>0</v>
      </c>
      <c r="ES8" s="680">
        <f>COUNTIFS(Datos!$T:$T,$H8,Datos!$D:$D,ES$3)</f>
        <v>0</v>
      </c>
      <c r="ET8" s="680">
        <f>COUNTIFS(Datos!$T:$T,$H8,Datos!$D:$D,ET$3)</f>
        <v>0</v>
      </c>
      <c r="EU8" s="680">
        <f>COUNTIFS(Datos!$T:$T,$H8,Datos!$D:$D,EU$3)</f>
        <v>0</v>
      </c>
      <c r="EV8" s="680">
        <f>COUNTIFS(Datos!$T:$T,$H8,Datos!$D:$D,EV$3)</f>
        <v>1</v>
      </c>
      <c r="EW8" s="680">
        <f>COUNTIFS(Datos!$T:$T,$H8,Datos!$D:$D,EW$3)</f>
        <v>0</v>
      </c>
      <c r="EX8" s="680">
        <f>COUNTIFS(Datos!$T:$T,$H8,Datos!$D:$D,EX$3)</f>
        <v>0</v>
      </c>
      <c r="EY8" s="680">
        <f>COUNTIFS(Datos!$T:$T,$H8,Datos!$D:$D,EY$3)</f>
        <v>0</v>
      </c>
      <c r="EZ8" s="680">
        <f>COUNTIFS(Datos!$T:$T,$H8,Datos!$D:$D,EZ$3)</f>
        <v>0</v>
      </c>
      <c r="FA8" s="680">
        <f>COUNTIFS(Datos!$T:$T,$H8,Datos!$D:$D,FA$3)</f>
        <v>0</v>
      </c>
      <c r="FB8" s="680">
        <f>COUNTIFS(Datos!$T:$T,$H8,Datos!$D:$D,FB$3)</f>
        <v>0</v>
      </c>
      <c r="FC8" s="680">
        <f>COUNTIFS(Datos!$T:$T,$H8,Datos!$D:$D,FC$3)</f>
        <v>0</v>
      </c>
      <c r="FD8" s="680">
        <f>COUNTIFS(Datos!$T:$T,$H8,Datos!$D:$D,FD$3)</f>
        <v>0</v>
      </c>
      <c r="FE8" s="680">
        <f>COUNTIFS(Datos!$T:$T,$H8,Datos!$D:$D,FE$3)</f>
        <v>0</v>
      </c>
      <c r="FF8" s="680">
        <f>COUNTIFS(Datos!$T:$T,$H8,Datos!$D:$D,FF$3)</f>
        <v>0</v>
      </c>
      <c r="FG8" s="680">
        <f>COUNTIFS(Datos!$T:$T,$H8,Datos!$D:$D,FG$3)</f>
        <v>0</v>
      </c>
      <c r="FH8" s="680">
        <f>COUNTIFS(Datos!$T:$T,$H8,Datos!$D:$D,FH$3)</f>
        <v>0</v>
      </c>
      <c r="FI8" s="680">
        <f>COUNTIFS(Datos!$T:$T,$H8,Datos!$D:$D,FI$3)</f>
        <v>0</v>
      </c>
      <c r="FJ8" s="680">
        <f>COUNTIFS(Datos!$T:$T,$H8,Datos!$D:$D,FJ$3)</f>
        <v>0</v>
      </c>
      <c r="FK8" s="680">
        <f>COUNTIFS(Datos!$T:$T,$H8,Datos!$D:$D,FK$3)</f>
        <v>0</v>
      </c>
      <c r="FL8" s="680">
        <f>COUNTIFS(Datos!$T:$T,$H8,Datos!$D:$D,FL$3)</f>
        <v>0</v>
      </c>
      <c r="FM8" s="680">
        <f>COUNTIFS(Datos!$T:$T,$H8,Datos!$D:$D,FM$3)</f>
        <v>1</v>
      </c>
      <c r="FN8" s="680">
        <f>COUNTIFS(Datos!$T:$T,$H8,Datos!$D:$D,FN$3)</f>
        <v>0</v>
      </c>
      <c r="FO8" s="680">
        <f>COUNTIFS(Datos!$T:$T,$H8,Datos!$D:$D,FO$3)</f>
        <v>0</v>
      </c>
      <c r="FP8" s="680">
        <f>COUNTIFS(Datos!$T:$T,$H8,Datos!$D:$D,FP$3)</f>
        <v>1</v>
      </c>
      <c r="FQ8" s="680">
        <f>COUNTIFS(Datos!$T:$T,$H8,Datos!$D:$D,FQ$3)</f>
        <v>1</v>
      </c>
      <c r="FR8" s="680">
        <f>COUNTIFS(Datos!$T:$T,$H8,Datos!$D:$D,FR$3)</f>
        <v>0</v>
      </c>
      <c r="FS8" s="680">
        <f>COUNTIFS(Datos!$T:$T,$H8,Datos!$D:$D,FS$3)</f>
        <v>0</v>
      </c>
      <c r="FT8" s="680">
        <f>COUNTIFS(Datos!$T:$T,$H8,Datos!$D:$D,FT$3)</f>
        <v>0</v>
      </c>
      <c r="FU8" s="680">
        <f>COUNTIFS(Datos!$T:$T,$H8,Datos!$D:$D,FU$3)</f>
        <v>0</v>
      </c>
      <c r="FV8" s="680">
        <f>COUNTIFS(Datos!$T:$T,$H8,Datos!$D:$D,FV$3)</f>
        <v>0</v>
      </c>
      <c r="FW8" s="680">
        <f>COUNTIFS(Datos!$T:$T,$H8,Datos!$D:$D,FW$3)</f>
        <v>0</v>
      </c>
      <c r="FX8" s="680">
        <f>COUNTIFS(Datos!$T:$T,$H8,Datos!$D:$D,FX$3)</f>
        <v>0</v>
      </c>
      <c r="FY8" s="680">
        <f>COUNTIFS(Datos!$T:$T,$H8,Datos!$D:$D,FY$3)</f>
        <v>1</v>
      </c>
      <c r="FZ8" s="680">
        <f>COUNTIFS(Datos!$T:$T,$H8,Datos!$D:$D,FZ$3)</f>
        <v>0</v>
      </c>
      <c r="GA8" s="680">
        <f>COUNTIFS(Datos!$T:$T,$H8,Datos!$D:$D,GA$3)</f>
        <v>0</v>
      </c>
      <c r="GB8" s="680">
        <f>COUNTIFS(Datos!$T:$T,$H8,Datos!$D:$D,GB$3)</f>
        <v>0</v>
      </c>
      <c r="GC8" s="680">
        <f>COUNTIFS(Datos!$T:$T,$H8,Datos!$D:$D,GC$3)</f>
        <v>0</v>
      </c>
      <c r="GD8" s="680">
        <f>COUNTIFS(Datos!$T:$T,$H8,Datos!$D:$D,GD$3)</f>
        <v>0</v>
      </c>
      <c r="GE8" s="680">
        <f>COUNTIFS(Datos!$T:$T,$H8,Datos!$D:$D,GE$3)</f>
        <v>0</v>
      </c>
      <c r="GF8" s="680">
        <f>COUNTIFS(Datos!$T:$T,$H8,Datos!$D:$D,GF$3)</f>
        <v>0</v>
      </c>
      <c r="GG8" s="680">
        <f>COUNTIFS(Datos!$T:$T,$H8,Datos!$D:$D,GG$3)</f>
        <v>0</v>
      </c>
      <c r="GH8" s="680">
        <f>COUNTIFS(Datos!$T:$T,$H8,Datos!$D:$D,GH$3)</f>
        <v>0</v>
      </c>
      <c r="GI8" s="680">
        <f>COUNTIFS(Datos!$T:$T,$H8,Datos!$D:$D,GI$3)</f>
        <v>0</v>
      </c>
      <c r="GJ8" s="680">
        <f>COUNTIFS(Datos!$T:$T,$H8,Datos!$D:$D,GJ$3)</f>
        <v>0</v>
      </c>
      <c r="GK8" s="680">
        <f>COUNTIFS(Datos!$T:$T,$H8,Datos!$D:$D,GK$3)</f>
        <v>0</v>
      </c>
      <c r="GL8" s="680">
        <f>COUNTIFS(Datos!$T:$T,$H8,Datos!$D:$D,GL$3)</f>
        <v>1</v>
      </c>
      <c r="GM8" s="680">
        <f>COUNTIFS(Datos!$T:$T,$H8,Datos!$D:$D,GM$3)</f>
        <v>0</v>
      </c>
      <c r="GN8" s="680">
        <f>COUNTIFS(Datos!$T:$T,$H8,Datos!$D:$D,GN$3)</f>
        <v>0</v>
      </c>
      <c r="GO8" s="680">
        <f>COUNTIFS(Datos!$T:$T,$H8,Datos!$D:$D,GO$3)</f>
        <v>2</v>
      </c>
      <c r="GP8" s="680">
        <f>COUNTIFS(Datos!$T:$T,$H8,Datos!$D:$D,GP$3)</f>
        <v>0</v>
      </c>
      <c r="GQ8" s="680">
        <f>COUNTIFS(Datos!$T:$T,$H8,Datos!$D:$D,GQ$3)</f>
        <v>0</v>
      </c>
      <c r="GR8" s="680">
        <f>COUNTIFS(Datos!$T:$T,$H8,Datos!$D:$D,GR$3)</f>
        <v>1</v>
      </c>
      <c r="GS8" s="680">
        <f>COUNTIFS(Datos!$T:$T,$H8,Datos!$D:$D,GS$3)</f>
        <v>0</v>
      </c>
      <c r="GT8" s="680">
        <f>COUNTIFS(Datos!$T:$T,$H8,Datos!$D:$D,GT$3)</f>
        <v>2</v>
      </c>
      <c r="GU8" s="680">
        <f>COUNTIFS(Datos!$T:$T,$H8,Datos!$D:$D,GU$3)</f>
        <v>1</v>
      </c>
      <c r="GV8" s="680">
        <f>COUNTIFS(Datos!$T:$T,$H8,Datos!$D:$D,GV$3)</f>
        <v>0</v>
      </c>
      <c r="GW8" s="680">
        <f>COUNTIFS(Datos!$T:$T,$H8,Datos!$D:$D,GW$3)</f>
        <v>0</v>
      </c>
      <c r="GX8" s="680">
        <f>COUNTIFS(Datos!$T:$T,$H8,Datos!$D:$D,GX$3)</f>
        <v>0</v>
      </c>
      <c r="GY8" s="680">
        <f>COUNTIFS(Datos!$T:$T,$H8,Datos!$D:$D,GY$3)</f>
        <v>1</v>
      </c>
      <c r="GZ8" s="680">
        <f>COUNTIFS(Datos!$T:$T,$H8,Datos!$D:$D,GZ$3)</f>
        <v>0</v>
      </c>
      <c r="HA8" s="680">
        <f>COUNTIFS(Datos!$T:$T,$H8,Datos!$D:$D,HA$3)</f>
        <v>0</v>
      </c>
      <c r="HB8" s="680">
        <f>COUNTIFS(Datos!$T:$T,$H8,Datos!$D:$D,HB$3)</f>
        <v>0</v>
      </c>
      <c r="HC8" s="680">
        <f>COUNTIFS(Datos!$T:$T,$H8,Datos!$D:$D,HC$3)</f>
        <v>0</v>
      </c>
      <c r="HD8" s="680">
        <f>COUNTIFS(Datos!$T:$T,$H8,Datos!$D:$D,HD$3)</f>
        <v>0</v>
      </c>
      <c r="HE8" s="680">
        <f>COUNTIFS(Datos!$T:$T,$H8,Datos!$D:$D,HE$3)</f>
        <v>0</v>
      </c>
      <c r="HF8" s="680">
        <f>COUNTIFS(Datos!$T:$T,$H8,Datos!$D:$D,HF$3)</f>
        <v>0</v>
      </c>
      <c r="HG8" s="680">
        <f>COUNTIFS(Datos!$T:$T,$H8,Datos!$D:$D,HG$3)</f>
        <v>0</v>
      </c>
      <c r="HH8" s="680">
        <f>COUNTIFS(Datos!$T:$T,$H8,Datos!$D:$D,HH$3)</f>
        <v>0</v>
      </c>
      <c r="HI8" s="680">
        <f>COUNTIFS(Datos!$T:$T,$H8,Datos!$D:$D,HI$3)</f>
        <v>0</v>
      </c>
      <c r="HJ8" s="680">
        <f>COUNTIFS(Datos!$T:$T,$H8,Datos!$D:$D,HJ$3)</f>
        <v>0</v>
      </c>
      <c r="HK8" s="680">
        <f>COUNTIFS(Datos!$T:$T,$H8,Datos!$D:$D,HK$3)</f>
        <v>0</v>
      </c>
      <c r="HL8" s="680">
        <f>COUNTIFS(Datos!$T:$T,$H8,Datos!$D:$D,HL$3)</f>
        <v>0</v>
      </c>
      <c r="HM8" s="680">
        <f>COUNTIFS(Datos!$T:$T,$H8,Datos!$D:$D,HM$3)</f>
        <v>0</v>
      </c>
      <c r="HN8" s="680">
        <f>COUNTIFS(Datos!$T:$T,$H8,Datos!$D:$D,HN$3)</f>
        <v>0</v>
      </c>
      <c r="HO8" s="680">
        <f>COUNTIFS(Datos!$T:$T,$H8,Datos!$D:$D,HO$3)</f>
        <v>0</v>
      </c>
      <c r="HP8" s="680">
        <f>COUNTIFS(Datos!$T:$T,$H8,Datos!$D:$D,HP$3)</f>
        <v>0</v>
      </c>
      <c r="HQ8" s="680">
        <f>COUNTIFS(Datos!$T:$T,$H8,Datos!$D:$D,HQ$3)</f>
        <v>0</v>
      </c>
      <c r="HR8" s="680">
        <f>COUNTIFS(Datos!$T:$T,$H8,Datos!$D:$D,HR$3)</f>
        <v>0</v>
      </c>
      <c r="HS8" s="680">
        <f>COUNTIFS(Datos!$T:$T,$H8,Datos!$D:$D,HS$3)</f>
        <v>0</v>
      </c>
      <c r="HT8" s="680">
        <f>COUNTIFS(Datos!$T:$T,$H8,Datos!$D:$D,HT$3)</f>
        <v>0</v>
      </c>
      <c r="HU8" s="680">
        <f>COUNTIFS(Datos!$T:$T,$H8,Datos!$D:$D,HU$3)</f>
        <v>0</v>
      </c>
      <c r="HV8" s="680">
        <f>COUNTIFS(Datos!$T:$T,$H8,Datos!$D:$D,HV$3)</f>
        <v>0</v>
      </c>
      <c r="HW8" s="680">
        <f>COUNTIFS(Datos!$T:$T,$H8,Datos!$D:$D,HW$3)</f>
        <v>0</v>
      </c>
      <c r="HX8" s="680">
        <f>COUNTIFS(Datos!$T:$T,$H8,Datos!$D:$D,HX$3)</f>
        <v>0</v>
      </c>
      <c r="HY8" s="680">
        <f>COUNTIFS(Datos!$T:$T,$H8,Datos!$D:$D,HY$3)</f>
        <v>0</v>
      </c>
      <c r="HZ8" s="680">
        <f>COUNTIFS(Datos!$T:$T,$H8,Datos!$D:$D,HZ$3)</f>
        <v>0</v>
      </c>
      <c r="IA8" s="680">
        <f>COUNTIFS(Datos!$T:$T,$H8,Datos!$D:$D,IA$3)</f>
        <v>0</v>
      </c>
      <c r="IB8" s="680">
        <f>COUNTIFS(Datos!$T:$T,$H8,Datos!$D:$D,IB$3)</f>
        <v>0</v>
      </c>
      <c r="IC8" s="680">
        <f>COUNTIFS(Datos!$T:$T,$H8,Datos!$D:$D,IC$3)</f>
        <v>0</v>
      </c>
      <c r="ID8" s="680">
        <f>COUNTIFS(Datos!$T:$T,$H8,Datos!$D:$D,ID$3)</f>
        <v>0</v>
      </c>
      <c r="IE8" s="680">
        <f>COUNTIFS(Datos!$T:$T,$H8,Datos!$D:$D,IE$3)</f>
        <v>0</v>
      </c>
      <c r="IF8" s="680">
        <f>COUNTIFS(Datos!$T:$T,$H8,Datos!$D:$D,IF$3)</f>
        <v>0</v>
      </c>
      <c r="IG8" s="680">
        <f>COUNTIFS(Datos!$T:$T,$H8,Datos!$D:$D,IG$3)</f>
        <v>0</v>
      </c>
      <c r="IH8" s="680">
        <f>COUNTIFS(Datos!$T:$T,$H8,Datos!$D:$D,IH$3)</f>
        <v>0</v>
      </c>
      <c r="II8" s="680">
        <f>COUNTIFS(Datos!$T:$T,$H8,Datos!$D:$D,II$3)</f>
        <v>2</v>
      </c>
      <c r="IJ8" s="680">
        <f>COUNTIFS(Datos!$T:$T,$H8,Datos!$D:$D,IJ$3)</f>
        <v>0</v>
      </c>
      <c r="IK8" s="680">
        <f>COUNTIFS(Datos!$T:$T,$H8,Datos!$D:$D,IK$3)</f>
        <v>1</v>
      </c>
      <c r="IL8" s="680">
        <f>COUNTIFS(Datos!$T:$T,$H8,Datos!$D:$D,IL$3)</f>
        <v>1</v>
      </c>
      <c r="IM8" s="680">
        <f>COUNTIFS(Datos!$T:$T,$H8,Datos!$D:$D,IM$3)</f>
        <v>0</v>
      </c>
      <c r="IN8" s="680">
        <f>COUNTIFS(Datos!$T:$T,$H8,Datos!$D:$D,IN$3)</f>
        <v>0</v>
      </c>
      <c r="IO8" s="680">
        <f>COUNTIFS(Datos!$T:$T,$H8,Datos!$D:$D,IO$3)</f>
        <v>0</v>
      </c>
      <c r="IP8" s="680">
        <f>COUNTIFS(Datos!$T:$T,$H8,Datos!$D:$D,IP$3)</f>
        <v>0</v>
      </c>
      <c r="IQ8" s="680">
        <f>COUNTIFS(Datos!$T:$T,$H8,Datos!$D:$D,IQ$3)</f>
        <v>0</v>
      </c>
      <c r="IR8" s="680">
        <f>COUNTIFS(Datos!$T:$T,$H8,Datos!$D:$D,IR$3)</f>
        <v>0</v>
      </c>
      <c r="IS8" s="680">
        <f>COUNTIFS(Datos!$T:$T,$H8,Datos!$D:$D,IS$3)</f>
        <v>0</v>
      </c>
      <c r="IT8" s="680">
        <f>COUNTIFS(Datos!$T:$T,$H8,Datos!$D:$D,IT$3)</f>
        <v>0</v>
      </c>
      <c r="IU8" s="680">
        <f>COUNTIFS(Datos!$T:$T,$H8,Datos!$D:$D,IU$3)</f>
        <v>0</v>
      </c>
      <c r="IV8" s="680">
        <f>COUNTIFS(Datos!$T:$T,$H8,Datos!$D:$D,IV$3)</f>
        <v>0</v>
      </c>
      <c r="IW8" s="680">
        <f>COUNTIFS(Datos!$T:$T,$H8,Datos!$D:$D,IW$3)</f>
        <v>0</v>
      </c>
      <c r="IX8" s="680">
        <f>COUNTIFS(Datos!$T:$T,$H8,Datos!$D:$D,IX$3)</f>
        <v>0</v>
      </c>
      <c r="IY8" s="680">
        <f>COUNTIFS(Datos!$T:$T,$H8,Datos!$D:$D,IY$3)</f>
        <v>0</v>
      </c>
      <c r="IZ8" s="680">
        <f>COUNTIFS(Datos!$T:$T,$H8,Datos!$D:$D,IZ$3)</f>
        <v>0</v>
      </c>
      <c r="JA8" s="680">
        <f>COUNTIFS(Datos!$T:$T,$H8,Datos!$D:$D,JA$3)</f>
        <v>0</v>
      </c>
      <c r="JB8" s="680">
        <f>COUNTIFS(Datos!$T:$T,$H8,Datos!$D:$D,JB$3)</f>
        <v>0</v>
      </c>
      <c r="JC8" s="680">
        <f>COUNTIFS(Datos!$T:$T,$H8,Datos!$D:$D,JC$3)</f>
        <v>0</v>
      </c>
      <c r="JD8" s="680">
        <f>COUNTIFS(Datos!$T:$T,$H8,Datos!$D:$D,JD$3)</f>
        <v>0</v>
      </c>
      <c r="JE8" s="680">
        <f>COUNTIFS(Datos!$T:$T,$H8,Datos!$D:$D,JE$3)</f>
        <v>0</v>
      </c>
      <c r="JF8" s="680">
        <f>COUNTIFS(Datos!$T:$T,$H8,Datos!$D:$D,JF$3)</f>
        <v>0</v>
      </c>
      <c r="JG8" s="680">
        <f>COUNTIFS(Datos!$T:$T,$H8,Datos!$D:$D,JG$3)</f>
        <v>0</v>
      </c>
      <c r="JH8" s="680">
        <f>COUNTIFS(Datos!$T:$T,$H8,Datos!$D:$D,JH$3)</f>
        <v>0</v>
      </c>
      <c r="JI8" s="680">
        <f>COUNTIFS(Datos!$T:$T,$H8,Datos!$D:$D,JI$3)</f>
        <v>0</v>
      </c>
      <c r="JJ8" s="680">
        <f>COUNTIFS(Datos!$T:$T,$H8,Datos!$D:$D,JJ$3)</f>
        <v>0</v>
      </c>
      <c r="JK8" s="680">
        <f>COUNTIFS(Datos!$T:$T,$H8,Datos!$D:$D,JK$3)</f>
        <v>0</v>
      </c>
      <c r="JL8" s="680">
        <f>COUNTIFS(Datos!$T:$T,$H8,Datos!$D:$D,JL$3)</f>
        <v>0</v>
      </c>
      <c r="JM8" s="680">
        <f>COUNTIFS(Datos!$T:$T,$H8,Datos!$D:$D,JM$3)</f>
        <v>2</v>
      </c>
      <c r="JN8" s="680">
        <f>COUNTIFS(Datos!$T:$T,$H8,Datos!$D:$D,JN$3)</f>
        <v>0</v>
      </c>
      <c r="JO8" s="680">
        <f>COUNTIFS(Datos!$T:$T,$H8,Datos!$D:$D,JO$3)</f>
        <v>0</v>
      </c>
      <c r="JP8" s="680">
        <f>COUNTIFS(Datos!$T:$T,$H8,Datos!$D:$D,JP$3)</f>
        <v>0</v>
      </c>
      <c r="JQ8" s="680">
        <f>COUNTIFS(Datos!$T:$T,$H8,Datos!$D:$D,JQ$3)</f>
        <v>3</v>
      </c>
      <c r="JR8" s="680">
        <f>COUNTIFS(Datos!$T:$T,$H8,Datos!$D:$D,JR$3)</f>
        <v>0</v>
      </c>
      <c r="JS8" s="680">
        <f>COUNTIFS(Datos!$T:$T,$H8,Datos!$D:$D,JS$3)</f>
        <v>0</v>
      </c>
      <c r="JT8" s="680">
        <f>COUNTIFS(Datos!$T:$T,$H8,Datos!$D:$D,JT$3)</f>
        <v>0</v>
      </c>
      <c r="JU8" s="680">
        <f>COUNTIFS(Datos!$T:$T,$H8,Datos!$D:$D,JU$3)</f>
        <v>2</v>
      </c>
      <c r="JV8" s="680">
        <f>COUNTIFS(Datos!$T:$T,$H8,Datos!$D:$D,JV$3)</f>
        <v>0</v>
      </c>
      <c r="JW8" s="680">
        <f>COUNTIFS(Datos!$T:$T,$H8,Datos!$D:$D,JW$3)</f>
        <v>0</v>
      </c>
      <c r="JX8" s="680">
        <f>COUNTIFS(Datos!$T:$T,$H8,Datos!$D:$D,JX$3)</f>
        <v>1</v>
      </c>
      <c r="JY8" s="680">
        <f>COUNTIFS(Datos!$T:$T,$H8,Datos!$D:$D,JY$3)</f>
        <v>0</v>
      </c>
      <c r="JZ8" s="680">
        <f>COUNTIFS(Datos!$T:$T,$H8,Datos!$D:$D,JZ$3)</f>
        <v>1</v>
      </c>
      <c r="KA8" s="680">
        <f>COUNTIFS(Datos!$T:$T,$H8,Datos!$D:$D,KA$3)</f>
        <v>0</v>
      </c>
      <c r="KB8" s="680">
        <f>COUNTIFS(Datos!$T:$T,$H8,Datos!$D:$D,KB$3)</f>
        <v>0</v>
      </c>
      <c r="KC8" s="680">
        <f>COUNTIFS(Datos!$T:$T,$H8,Datos!$D:$D,KC$3)</f>
        <v>0</v>
      </c>
      <c r="KD8" s="680">
        <f>COUNTIFS(Datos!$T:$T,$H8,Datos!$D:$D,KD$3)</f>
        <v>0</v>
      </c>
      <c r="KE8" s="680">
        <f>COUNTIFS(Datos!$T:$T,$H8,Datos!$D:$D,KE$3)</f>
        <v>0</v>
      </c>
      <c r="KF8" s="680">
        <f>COUNTIFS(Datos!$T:$T,$H8,Datos!$D:$D,KF$3)</f>
        <v>1</v>
      </c>
      <c r="KG8" s="680">
        <f>COUNTIFS(Datos!$T:$T,$H8,Datos!$D:$D,KG$3)</f>
        <v>0</v>
      </c>
      <c r="KH8" s="680">
        <f>COUNTIFS(Datos!$T:$T,$H8,Datos!$D:$D,KH$3)</f>
        <v>2</v>
      </c>
      <c r="KI8" s="680">
        <f>COUNTIFS(Datos!$T:$T,$H8,Datos!$D:$D,KI$3)</f>
        <v>0</v>
      </c>
      <c r="KJ8" s="680">
        <f>COUNTIFS(Datos!$T:$T,$H8,Datos!$D:$D,KJ$3)</f>
        <v>0</v>
      </c>
      <c r="KK8" s="680">
        <f>COUNTIFS(Datos!$T:$T,$H8,Datos!$D:$D,KK$3)</f>
        <v>0</v>
      </c>
      <c r="KL8" s="680">
        <f>COUNTIFS(Datos!$T:$T,$H8,Datos!$D:$D,KL$3)</f>
        <v>0</v>
      </c>
      <c r="KM8" s="680">
        <f>COUNTIFS(Datos!$T:$T,$H8,Datos!$D:$D,KM$3)</f>
        <v>1</v>
      </c>
      <c r="KN8" s="680">
        <f>COUNTIFS(Datos!$T:$T,$H8,Datos!$D:$D,KN$3)</f>
        <v>2</v>
      </c>
      <c r="KO8" s="680">
        <f>COUNTIFS(Datos!$T:$T,$H8,Datos!$D:$D,KO$3)</f>
        <v>1</v>
      </c>
      <c r="KP8" s="680">
        <f>COUNTIFS(Datos!$T:$T,$H8,Datos!$D:$D,KP$3)</f>
        <v>0</v>
      </c>
      <c r="KQ8" s="680">
        <f>COUNTIFS(Datos!$T:$T,$H8,Datos!$D:$D,KQ$3)</f>
        <v>0</v>
      </c>
      <c r="KR8" s="680">
        <f>COUNTIFS(Datos!$T:$T,$H8,Datos!$D:$D,KR$3)</f>
        <v>0</v>
      </c>
      <c r="KS8" s="680">
        <f>COUNTIFS(Datos!$T:$T,$H8,Datos!$D:$D,KS$3)</f>
        <v>2</v>
      </c>
      <c r="KT8" s="680">
        <f>COUNTIFS(Datos!$T:$T,$H8,Datos!$D:$D,KT$3)</f>
        <v>1</v>
      </c>
      <c r="KU8" s="680">
        <f>COUNTIFS(Datos!$T:$T,$H8,Datos!$D:$D,KU$3)</f>
        <v>1</v>
      </c>
      <c r="KV8" s="680">
        <f>COUNTIFS(Datos!$T:$T,$H8,Datos!$D:$D,KV$3)</f>
        <v>1</v>
      </c>
      <c r="KW8" s="680">
        <f>COUNTIFS(Datos!$T:$T,$H8,Datos!$D:$D,KW$3)</f>
        <v>1</v>
      </c>
      <c r="KX8" s="680">
        <f>COUNTIFS(Datos!$T:$T,$H8,Datos!$D:$D,KX$3)</f>
        <v>0</v>
      </c>
      <c r="KY8" s="680">
        <f>COUNTIFS(Datos!$T:$T,$H8,Datos!$D:$D,KY$3)</f>
        <v>0</v>
      </c>
      <c r="KZ8" s="680">
        <f>COUNTIFS(Datos!$T:$T,$H8,Datos!$D:$D,KZ$3)</f>
        <v>0</v>
      </c>
      <c r="LA8" s="680">
        <f>COUNTIFS(Datos!$T:$T,$H8,Datos!$D:$D,LA$3)</f>
        <v>0</v>
      </c>
      <c r="LB8" s="680">
        <f>COUNTIFS(Datos!$T:$T,$H8,Datos!$D:$D,LB$3)</f>
        <v>1</v>
      </c>
      <c r="LC8" s="680">
        <f>COUNTIFS(Datos!$T:$T,$H8,Datos!$D:$D,LC$3)</f>
        <v>0</v>
      </c>
      <c r="LD8" s="680">
        <f>COUNTIFS(Datos!$T:$T,$H8,Datos!$D:$D,LD$3)</f>
        <v>0</v>
      </c>
      <c r="LE8" s="680">
        <f>COUNTIFS(Datos!$T:$T,$H8,Datos!$D:$D,LE$3)</f>
        <v>0</v>
      </c>
      <c r="LF8" s="680">
        <f>COUNTIFS(Datos!$T:$T,$H8,Datos!$D:$D,LF$3)</f>
        <v>0</v>
      </c>
      <c r="LG8" s="680">
        <f>COUNTIFS(Datos!$T:$T,$H8,Datos!$D:$D,LG$3)</f>
        <v>0</v>
      </c>
      <c r="LH8" s="680">
        <f>COUNTIFS(Datos!$T:$T,$H8,Datos!$D:$D,LH$3)</f>
        <v>0</v>
      </c>
      <c r="LI8" s="680">
        <f>COUNTIFS(Datos!$T:$T,$H8,Datos!$D:$D,LI$3)</f>
        <v>0</v>
      </c>
      <c r="LJ8" s="680">
        <f>COUNTIFS(Datos!$T:$T,$H8,Datos!$D:$D,LJ$3)</f>
        <v>0</v>
      </c>
      <c r="LK8" s="680">
        <f>COUNTIFS(Datos!$T:$T,$H8,Datos!$D:$D,LK$3)</f>
        <v>0</v>
      </c>
      <c r="LL8" s="680">
        <f>COUNTIFS(Datos!$T:$T,$H8,Datos!$D:$D,LL$3)</f>
        <v>0</v>
      </c>
      <c r="LM8" s="680">
        <f>COUNTIFS(Datos!$T:$T,$H8,Datos!$D:$D,LM$3)</f>
        <v>0</v>
      </c>
      <c r="LN8" s="680">
        <f>COUNTIFS(Datos!$T:$T,$H8,Datos!$D:$D,LN$3)</f>
        <v>0</v>
      </c>
      <c r="LO8" s="680">
        <f>COUNTIFS(Datos!$T:$T,$H8,Datos!$D:$D,LO$3)</f>
        <v>0</v>
      </c>
      <c r="LP8" s="680">
        <f>COUNTIFS(Datos!$T:$T,$H8,Datos!$D:$D,LP$3)</f>
        <v>0</v>
      </c>
      <c r="LQ8" s="680">
        <f>COUNTIFS(Datos!$T:$T,$H8,Datos!$D:$D,LQ$3)</f>
        <v>0</v>
      </c>
      <c r="LR8" s="680">
        <f>COUNTIFS(Datos!$T:$T,$H8,Datos!$D:$D,LR$3)</f>
        <v>0</v>
      </c>
      <c r="LS8" s="680">
        <f>COUNTIFS(Datos!$T:$T,$H8,Datos!$D:$D,LS$3)</f>
        <v>0</v>
      </c>
      <c r="LT8" s="680">
        <f>COUNTIFS(Datos!$T:$T,$H8,Datos!$D:$D,LT$3)</f>
        <v>0</v>
      </c>
      <c r="LU8" s="680">
        <f>COUNTIFS(Datos!$T:$T,$H8,Datos!$D:$D,LU$3)</f>
        <v>0</v>
      </c>
      <c r="LV8" s="680">
        <f>COUNTIFS(Datos!$T:$T,$H8,Datos!$D:$D,LV$3)</f>
        <v>0</v>
      </c>
      <c r="LW8" s="680">
        <f>COUNTIFS(Datos!$T:$T,$H8,Datos!$D:$D,LW$3)</f>
        <v>0</v>
      </c>
      <c r="LX8" s="680">
        <f>COUNTIFS(Datos!$T:$T,$H8,Datos!$D:$D,LX$3)</f>
        <v>0</v>
      </c>
      <c r="LY8" s="680">
        <f>COUNTIFS(Datos!$T:$T,$H8,Datos!$D:$D,LY$3)</f>
        <v>0</v>
      </c>
      <c r="LZ8" s="680">
        <f>COUNTIFS(Datos!$T:$T,$H8,Datos!$D:$D,LZ$3)</f>
        <v>0</v>
      </c>
      <c r="MA8" s="680">
        <f>COUNTIFS(Datos!$T:$T,$H8,Datos!$D:$D,MA$3)</f>
        <v>0</v>
      </c>
      <c r="MB8" s="680">
        <f>COUNTIFS(Datos!$T:$T,$H8,Datos!$D:$D,MB$3)</f>
        <v>0</v>
      </c>
      <c r="MC8" s="680">
        <f>COUNTIFS(Datos!$T:$T,$H8,Datos!$D:$D,MC$3)</f>
        <v>0</v>
      </c>
      <c r="MD8" s="680">
        <f>COUNTIFS(Datos!$T:$T,$H8,Datos!$D:$D,MD$3)</f>
        <v>0</v>
      </c>
      <c r="ME8" s="680">
        <f>COUNTIFS(Datos!$T:$T,$H8,Datos!$D:$D,ME$3)</f>
        <v>0</v>
      </c>
      <c r="MF8" s="680">
        <f>COUNTIFS(Datos!$T:$T,$H8,Datos!$D:$D,MF$3)</f>
        <v>0</v>
      </c>
      <c r="MG8" s="680">
        <f>COUNTIFS(Datos!$T:$T,$H8,Datos!$D:$D,MG$3)</f>
        <v>0</v>
      </c>
      <c r="MH8" s="680">
        <f>COUNTIFS(Datos!$T:$T,$H8,Datos!$D:$D,MH$3)</f>
        <v>0</v>
      </c>
      <c r="MI8" s="680">
        <f>COUNTIFS(Datos!$T:$T,$H8,Datos!$D:$D,MI$3)</f>
        <v>0</v>
      </c>
      <c r="MJ8" s="680">
        <f>COUNTIFS(Datos!$T:$T,$H8,Datos!$D:$D,MJ$3)</f>
        <v>0</v>
      </c>
      <c r="MK8" s="680">
        <f>COUNTIFS(Datos!$T:$T,$H8,Datos!$D:$D,MK$3)</f>
        <v>0</v>
      </c>
      <c r="ML8" s="680">
        <f>COUNTIFS(Datos!$T:$T,$H8,Datos!$D:$D,ML$3)</f>
        <v>0</v>
      </c>
      <c r="MM8" s="680">
        <f>COUNTIFS(Datos!$T:$T,$H8,Datos!$D:$D,MM$3)</f>
        <v>0</v>
      </c>
      <c r="MN8" s="680">
        <f>COUNTIFS(Datos!$T:$T,$H8,Datos!$D:$D,MN$3)</f>
        <v>0</v>
      </c>
      <c r="MO8" s="680">
        <f>COUNTIFS(Datos!$T:$T,$H8,Datos!$D:$D,MO$3)</f>
        <v>0</v>
      </c>
      <c r="MP8" s="680">
        <f>COUNTIFS(Datos!$T:$T,$H8,Datos!$D:$D,MP$3)</f>
        <v>0</v>
      </c>
      <c r="MQ8" s="680">
        <f>COUNTIFS(Datos!$T:$T,$H8,Datos!$D:$D,MQ$3)</f>
        <v>0</v>
      </c>
      <c r="MR8" s="680">
        <f>COUNTIFS(Datos!$T:$T,$H8,Datos!$D:$D,MR$3)</f>
        <v>0</v>
      </c>
      <c r="MS8" s="680">
        <f>COUNTIFS(Datos!$T:$T,$H8,Datos!$D:$D,MS$3)</f>
        <v>0</v>
      </c>
      <c r="MT8" s="680">
        <f>COUNTIFS(Datos!$T:$T,$H8,Datos!$D:$D,MT$3)</f>
        <v>0</v>
      </c>
      <c r="MU8" s="680">
        <f>COUNTIFS(Datos!$T:$T,$H8,Datos!$D:$D,MU$3)</f>
        <v>0</v>
      </c>
      <c r="MV8" s="680">
        <f>COUNTIFS(Datos!$T:$T,$H8,Datos!$D:$D,MV$3)</f>
        <v>0</v>
      </c>
      <c r="MW8" s="680">
        <f>COUNTIFS(Datos!$T:$T,$H8,Datos!$D:$D,MW$3)</f>
        <v>0</v>
      </c>
      <c r="MX8" s="680">
        <f>COUNTIFS(Datos!$T:$T,$H8,Datos!$D:$D,MX$3)</f>
        <v>0</v>
      </c>
      <c r="MY8" s="680">
        <f>COUNTIFS(Datos!$T:$T,$H8,Datos!$D:$D,MY$3)</f>
        <v>1</v>
      </c>
      <c r="MZ8" s="680">
        <f>COUNTIFS(Datos!$T:$T,$H8,Datos!$D:$D,MZ$3)</f>
        <v>0</v>
      </c>
      <c r="NA8" s="680">
        <f>COUNTIFS(Datos!$T:$T,$H8,Datos!$D:$D,NA$3)</f>
        <v>0</v>
      </c>
      <c r="NB8" s="680">
        <f>COUNTIFS(Datos!$T:$T,$H8,Datos!$D:$D,NB$3)</f>
        <v>0</v>
      </c>
      <c r="NC8" s="680">
        <f>COUNTIFS(Datos!$T:$T,$H8,Datos!$D:$D,NC$3)</f>
        <v>0</v>
      </c>
      <c r="ND8" s="680">
        <f>COUNTIFS(Datos!$T:$T,$H8,Datos!$D:$D,ND$3)</f>
        <v>2</v>
      </c>
      <c r="NE8" s="680">
        <f>COUNTIFS(Datos!$T:$T,$H8,Datos!$D:$D,NE$3)</f>
        <v>1</v>
      </c>
      <c r="NF8" s="680">
        <f>COUNTIFS(Datos!$T:$T,$H8,Datos!$D:$D,NF$3)</f>
        <v>0</v>
      </c>
      <c r="NG8" s="680">
        <f>COUNTIFS(Datos!$T:$T,$H8,Datos!$D:$D,NG$3)</f>
        <v>0</v>
      </c>
      <c r="NH8" s="680">
        <f>COUNTIFS(Datos!$T:$T,$H8,Datos!$D:$D,NH$3)</f>
        <v>0</v>
      </c>
      <c r="NI8" s="680">
        <f>COUNTIFS(Datos!$T:$T,$H8,Datos!$D:$D,NI$3)</f>
        <v>0</v>
      </c>
      <c r="NJ8" s="680">
        <f>COUNTIFS(Datos!$T:$T,$H8,Datos!$D:$D,NJ$3)</f>
        <v>0</v>
      </c>
      <c r="NK8" s="680">
        <f>COUNTIFS(Datos!$T:$T,$H8,Datos!$D:$D,NK$3)</f>
        <v>0</v>
      </c>
      <c r="NL8" s="680">
        <f>COUNTIFS(Datos!$T:$T,$H8,Datos!$D:$D,NL$3)</f>
        <v>1</v>
      </c>
      <c r="NM8" s="680">
        <f>COUNTIFS(Datos!$T:$T,$H8,Datos!$D:$D,NM$3)</f>
        <v>0</v>
      </c>
      <c r="NN8" s="680">
        <f>COUNTIFS(Datos!$T:$T,$H8,Datos!$D:$D,NN$3)</f>
        <v>0</v>
      </c>
      <c r="NO8" s="680">
        <f>COUNTIFS(Datos!$T:$T,$H8,Datos!$D:$D,NO$3)</f>
        <v>0</v>
      </c>
      <c r="NP8" s="680">
        <f>COUNTIFS(Datos!$T:$T,$H8,Datos!$D:$D,NP$3)</f>
        <v>0</v>
      </c>
      <c r="NQ8" s="680">
        <f>COUNTIFS(Datos!$T:$T,$H8,Datos!$D:$D,NQ$3)</f>
        <v>0</v>
      </c>
      <c r="NR8" s="680">
        <f>COUNTIFS(Datos!$T:$T,$H8,Datos!$D:$D,NR$3)</f>
        <v>0</v>
      </c>
      <c r="NS8" s="680">
        <f>COUNTIFS(Datos!$T:$T,$H8,Datos!$D:$D,NS$3)</f>
        <v>0</v>
      </c>
      <c r="NT8" s="680">
        <f>COUNTIFS(Datos!$T:$T,$H8,Datos!$D:$D,NT$3)</f>
        <v>0</v>
      </c>
      <c r="NU8" s="680">
        <f>COUNTIFS(Datos!$T:$T,$H8,Datos!$D:$D,NU$3)</f>
        <v>0</v>
      </c>
      <c r="NV8" s="680">
        <f>COUNTIFS(Datos!$T:$T,$H8,Datos!$D:$D,NV$3)</f>
        <v>0</v>
      </c>
      <c r="NW8" s="680">
        <f>COUNTIFS(Datos!$T:$T,$H8,Datos!$D:$D,NW$3)</f>
        <v>0</v>
      </c>
      <c r="NX8" s="680">
        <f>COUNTIFS(Datos!$T:$T,$H8,Datos!$D:$D,NX$3)</f>
        <v>0</v>
      </c>
      <c r="NY8" s="680">
        <f>COUNTIFS(Datos!$T:$T,$H8,Datos!$D:$D,NY$3)</f>
        <v>0</v>
      </c>
      <c r="NZ8" s="680">
        <f>COUNTIFS(Datos!$T:$T,$H8,Datos!$D:$D,NZ$3)</f>
        <v>0</v>
      </c>
      <c r="OA8" s="680">
        <f>COUNTIFS(Datos!$T:$T,$H8,Datos!$D:$D,OA$3)</f>
        <v>0</v>
      </c>
      <c r="OB8" s="680">
        <f>COUNTIFS(Datos!$T:$T,$H8,Datos!$D:$D,OB$3)</f>
        <v>0</v>
      </c>
      <c r="OC8" s="680">
        <f>COUNTIFS(Datos!$T:$T,$H8,Datos!$D:$D,OC$3)</f>
        <v>0</v>
      </c>
      <c r="OD8" s="680">
        <f>COUNTIFS(Datos!$T:$T,$H8,Datos!$D:$D,OD$3)</f>
        <v>0</v>
      </c>
      <c r="OE8" s="680">
        <f>COUNTIFS(Datos!$T:$T,$H8,Datos!$D:$D,OE$3)</f>
        <v>0</v>
      </c>
      <c r="OF8" s="680">
        <f>COUNTIFS(Datos!$T:$T,$H8,Datos!$D:$D,OF$3)</f>
        <v>0</v>
      </c>
      <c r="OG8" s="680">
        <f>COUNTIFS(Datos!$T:$T,$H8,Datos!$D:$D,OG$3)</f>
        <v>0</v>
      </c>
      <c r="OH8" s="680">
        <f>COUNTIFS(Datos!$T:$T,$H8,Datos!$D:$D,OH$3)</f>
        <v>0</v>
      </c>
      <c r="OI8" s="680">
        <f>COUNTIFS(Datos!$T:$T,$H8,Datos!$D:$D,OI$3)</f>
        <v>0</v>
      </c>
      <c r="OJ8" s="680">
        <f>COUNTIFS(Datos!$T:$T,$H8,Datos!$D:$D,OJ$3)</f>
        <v>0</v>
      </c>
      <c r="OK8" s="680">
        <f>COUNTIFS(Datos!$T:$T,$H8,Datos!$D:$D,OK$3)</f>
        <v>0</v>
      </c>
      <c r="OL8" s="680">
        <f>COUNTIFS(Datos!$T:$T,$H8,Datos!$D:$D,OL$3)</f>
        <v>0</v>
      </c>
      <c r="OM8" s="680">
        <f>COUNTIFS(Datos!$T:$T,$H8,Datos!$D:$D,OM$3)</f>
        <v>0</v>
      </c>
      <c r="ON8" s="680">
        <f>COUNTIFS(Datos!$T:$T,$H8,Datos!$D:$D,ON$3)</f>
        <v>0</v>
      </c>
      <c r="OO8" s="680">
        <f>COUNTIFS(Datos!$T:$T,$H8,Datos!$D:$D,OO$3)</f>
        <v>0</v>
      </c>
      <c r="OP8" s="680">
        <f>COUNTIFS(Datos!$T:$T,$H8,Datos!$D:$D,OP$3)</f>
        <v>0</v>
      </c>
      <c r="OQ8" s="680">
        <f>COUNTIFS(Datos!$T:$T,$H8,Datos!$D:$D,OQ$3)</f>
        <v>0</v>
      </c>
      <c r="OR8" s="680">
        <f>COUNTIFS(Datos!$T:$T,$H8,Datos!$D:$D,OR$3)</f>
        <v>0</v>
      </c>
      <c r="OS8" s="680">
        <f>COUNTIFS(Datos!$T:$T,$H8,Datos!$D:$D,OS$3)</f>
        <v>0</v>
      </c>
      <c r="OT8" s="680">
        <f>COUNTIFS(Datos!$T:$T,$H8,Datos!$D:$D,OT$3)</f>
        <v>0</v>
      </c>
      <c r="OU8" s="680">
        <f>COUNTIFS(Datos!$T:$T,$H8,Datos!$D:$D,OU$3)</f>
        <v>0</v>
      </c>
      <c r="OV8" s="680">
        <f>COUNTIFS(Datos!$T:$T,$H8,Datos!$D:$D,OV$3)</f>
        <v>0</v>
      </c>
      <c r="OW8" s="680">
        <f>COUNTIFS(Datos!$T:$T,$H8,Datos!$D:$D,OW$3)</f>
        <v>0</v>
      </c>
      <c r="OX8" s="680">
        <f>COUNTIFS(Datos!$T:$T,$H8,Datos!$D:$D,OX$3)</f>
        <v>0</v>
      </c>
      <c r="OY8" s="680">
        <f>COUNTIFS(Datos!$T:$T,$H8,Datos!$D:$D,OY$3)</f>
        <v>0</v>
      </c>
      <c r="OZ8" s="680">
        <f>COUNTIFS(Datos!$T:$T,$H8,Datos!$D:$D,OZ$3)</f>
        <v>0</v>
      </c>
      <c r="PA8" s="680">
        <f>COUNTIFS(Datos!$T:$T,$H8,Datos!$D:$D,PA$3)</f>
        <v>0</v>
      </c>
      <c r="PB8" s="680">
        <f>COUNTIFS(Datos!$T:$T,$H8,Datos!$D:$D,PB$3)</f>
        <v>0</v>
      </c>
      <c r="PC8" s="680">
        <f>COUNTIFS(Datos!$T:$T,$H8,Datos!$D:$D,PC$3)</f>
        <v>0</v>
      </c>
      <c r="PD8" s="680">
        <f>COUNTIFS(Datos!$T:$T,$H8,Datos!$D:$D,PD$3)</f>
        <v>0</v>
      </c>
      <c r="PE8" s="680">
        <f>COUNTIFS(Datos!$T:$T,$H8,Datos!$D:$D,PE$3)</f>
        <v>0</v>
      </c>
      <c r="PF8" s="680">
        <f>COUNTIFS(Datos!$T:$T,$H8,Datos!$D:$D,PF$3)</f>
        <v>0</v>
      </c>
      <c r="PG8" s="680">
        <f>COUNTIFS(Datos!$T:$T,$H8,Datos!$D:$D,PG$3)</f>
        <v>0</v>
      </c>
      <c r="PH8" s="680">
        <f>COUNTIFS(Datos!$T:$T,$H8,Datos!$D:$D,PH$3)</f>
        <v>0</v>
      </c>
      <c r="PI8" s="680">
        <f>COUNTIFS(Datos!$T:$T,$H8,Datos!$D:$D,PI$3)</f>
        <v>0</v>
      </c>
      <c r="PJ8" s="680">
        <f>COUNTIFS(Datos!$T:$T,$H8,Datos!$D:$D,PJ$3)</f>
        <v>0</v>
      </c>
      <c r="PK8" s="680">
        <f>COUNTIFS(Datos!$T:$T,$H8,Datos!$D:$D,PK$3)</f>
        <v>0</v>
      </c>
      <c r="PL8" s="680">
        <f>COUNTIFS(Datos!$T:$T,$H8,Datos!$D:$D,PL$3)</f>
        <v>0</v>
      </c>
      <c r="PM8" s="680">
        <f>COUNTIFS(Datos!$T:$T,$H8,Datos!$D:$D,PM$3)</f>
        <v>0</v>
      </c>
      <c r="PN8" s="680">
        <f>COUNTIFS(Datos!$T:$T,$H8,Datos!$D:$D,PN$3)</f>
        <v>0</v>
      </c>
      <c r="PO8" s="680">
        <f>COUNTIFS(Datos!$T:$T,$H8,Datos!$D:$D,PO$3)</f>
        <v>0</v>
      </c>
      <c r="PP8" s="680">
        <f>COUNTIFS(Datos!$T:$T,$H8,Datos!$D:$D,PP$3)</f>
        <v>0</v>
      </c>
    </row>
    <row r="9" spans="7:432" x14ac:dyDescent="0.25">
      <c r="G9" s="991"/>
      <c r="H9" s="679" t="s">
        <v>1610</v>
      </c>
      <c r="I9" s="680">
        <f>COUNTIFS(Datos!$T:$T,$H9,Datos!$B:$B,I$2)</f>
        <v>0</v>
      </c>
      <c r="J9" s="680">
        <f>COUNTIFS(Datos!$T:$T,$H9,Datos!$B:$B,J$2)</f>
        <v>0</v>
      </c>
      <c r="K9" s="680">
        <f>COUNTIFS(Datos!$T:$T,$H9,Datos!$B:$B,K$2)</f>
        <v>0</v>
      </c>
      <c r="L9" s="680">
        <f>COUNTIFS(Datos!$T:$T,$H9,Datos!$B:$B,L$2)</f>
        <v>0</v>
      </c>
      <c r="M9" s="680">
        <f>COUNTIFS(Datos!$T:$T,$H9,Datos!$B:$B,M$2)</f>
        <v>0</v>
      </c>
      <c r="N9" s="680">
        <f>COUNTIFS(Datos!$T:$T,$H9,Datos!$B:$B,N$2)</f>
        <v>0</v>
      </c>
      <c r="O9" s="680">
        <f>COUNTIFS(Datos!$T:$T,$H9,Datos!$B:$B,O$2)</f>
        <v>0</v>
      </c>
      <c r="P9" s="680">
        <f>COUNTIFS(Datos!$T:$T,$H9,Datos!$B:$B,P$2)</f>
        <v>0</v>
      </c>
      <c r="Q9" s="680">
        <f>COUNTIFS(Datos!$T:$T,$H9,Datos!$B:$B,Q$2)</f>
        <v>0</v>
      </c>
      <c r="R9" s="680">
        <f>COUNTIFS(Datos!$T:$T,$H9,Datos!$B:$B,R$2)</f>
        <v>2</v>
      </c>
      <c r="S9" s="680">
        <f>COUNTIFS(Datos!$T:$T,$H9,Datos!$B:$B,S$2)</f>
        <v>0</v>
      </c>
      <c r="T9" s="680">
        <f>COUNTIFS(Datos!$T:$T,$H9,Datos!$B:$B,T$2)</f>
        <v>0</v>
      </c>
      <c r="V9" s="680">
        <f>COUNTIFS(Datos!$T:$T,$H9,Datos!$C:$C,V$2)</f>
        <v>0</v>
      </c>
      <c r="W9" s="680">
        <f>COUNTIFS(Datos!$T:$T,$H9,Datos!$C:$C,W$2)</f>
        <v>0</v>
      </c>
      <c r="X9" s="680">
        <f>COUNTIFS(Datos!$T:$T,$H9,Datos!$C:$C,X$2)</f>
        <v>0</v>
      </c>
      <c r="Y9" s="680">
        <f>COUNTIFS(Datos!$T:$T,$H9,Datos!$C:$C,Y$2)</f>
        <v>0</v>
      </c>
      <c r="Z9" s="680">
        <f>COUNTIFS(Datos!$T:$T,$H9,Datos!$C:$C,Z$2)</f>
        <v>0</v>
      </c>
      <c r="AA9" s="680">
        <f>COUNTIFS(Datos!$T:$T,$H9,Datos!$C:$C,AA$2)</f>
        <v>0</v>
      </c>
      <c r="AB9" s="680">
        <f>COUNTIFS(Datos!$T:$T,$H9,Datos!$C:$C,AB$2)</f>
        <v>0</v>
      </c>
      <c r="AC9" s="680">
        <f>COUNTIFS(Datos!$T:$T,$H9,Datos!$C:$C,AC$2)</f>
        <v>0</v>
      </c>
      <c r="AD9" s="680">
        <f>COUNTIFS(Datos!$T:$T,$H9,Datos!$C:$C,AD$2)</f>
        <v>0</v>
      </c>
      <c r="AE9" s="680">
        <f>COUNTIFS(Datos!$T:$T,$H9,Datos!$C:$C,AE$2)</f>
        <v>0</v>
      </c>
      <c r="AF9" s="680">
        <f>COUNTIFS(Datos!$T:$T,$H9,Datos!$C:$C,AF$2)</f>
        <v>0</v>
      </c>
      <c r="AG9" s="680">
        <f>COUNTIFS(Datos!$T:$T,$H9,Datos!$C:$C,AG$2)</f>
        <v>0</v>
      </c>
      <c r="AH9" s="680">
        <f>COUNTIFS(Datos!$T:$T,$H9,Datos!$C:$C,AH$2)</f>
        <v>0</v>
      </c>
      <c r="AI9" s="680">
        <f>COUNTIFS(Datos!$T:$T,$H9,Datos!$C:$C,AI$2)</f>
        <v>0</v>
      </c>
      <c r="AJ9" s="680">
        <f>COUNTIFS(Datos!$T:$T,$H9,Datos!$C:$C,AJ$2)</f>
        <v>0</v>
      </c>
      <c r="AK9" s="680">
        <f>COUNTIFS(Datos!$T:$T,$H9,Datos!$C:$C,AK$2)</f>
        <v>0</v>
      </c>
      <c r="AL9" s="680">
        <f>COUNTIFS(Datos!$T:$T,$H9,Datos!$C:$C,AL$2)</f>
        <v>0</v>
      </c>
      <c r="AM9" s="680">
        <f>COUNTIFS(Datos!$T:$T,$H9,Datos!$C:$C,AM$2)</f>
        <v>0</v>
      </c>
      <c r="AN9" s="680">
        <f>COUNTIFS(Datos!$T:$T,$H9,Datos!$C:$C,AN$2)</f>
        <v>0</v>
      </c>
      <c r="AO9" s="680">
        <f>COUNTIFS(Datos!$T:$T,$H9,Datos!$C:$C,AO$2)</f>
        <v>0</v>
      </c>
      <c r="AP9" s="680">
        <f>COUNTIFS(Datos!$T:$T,$H9,Datos!$C:$C,AP$2)</f>
        <v>0</v>
      </c>
      <c r="AQ9" s="680">
        <f>COUNTIFS(Datos!$T:$T,$H9,Datos!$C:$C,AQ$2)</f>
        <v>0</v>
      </c>
      <c r="AR9" s="680">
        <f>COUNTIFS(Datos!$T:$T,$H9,Datos!$C:$C,AR$2)</f>
        <v>0</v>
      </c>
      <c r="AS9" s="680">
        <f>COUNTIFS(Datos!$T:$T,$H9,Datos!$C:$C,AS$2)</f>
        <v>0</v>
      </c>
      <c r="AT9" s="680">
        <f>COUNTIFS(Datos!$T:$T,$H9,Datos!$C:$C,AT$2)</f>
        <v>0</v>
      </c>
      <c r="AU9" s="680">
        <f>COUNTIFS(Datos!$T:$T,$H9,Datos!$C:$C,AU$2)</f>
        <v>0</v>
      </c>
      <c r="AV9" s="680">
        <f>COUNTIFS(Datos!$T:$T,$H9,Datos!$C:$C,AV$2)</f>
        <v>0</v>
      </c>
      <c r="AW9" s="680">
        <f>COUNTIFS(Datos!$T:$T,$H9,Datos!$C:$C,AW$2)</f>
        <v>0</v>
      </c>
      <c r="AX9" s="680">
        <f>COUNTIFS(Datos!$T:$T,$H9,Datos!$C:$C,AX$2)</f>
        <v>0</v>
      </c>
      <c r="AY9" s="680">
        <f>COUNTIFS(Datos!$T:$T,$H9,Datos!$C:$C,AY$2)</f>
        <v>0</v>
      </c>
      <c r="AZ9" s="680">
        <f>COUNTIFS(Datos!$T:$T,$H9,Datos!$C:$C,AZ$2)</f>
        <v>0</v>
      </c>
      <c r="BA9" s="680">
        <f>COUNTIFS(Datos!$T:$T,$H9,Datos!$C:$C,BA$2)</f>
        <v>0</v>
      </c>
      <c r="BB9" s="680">
        <f>COUNTIFS(Datos!$T:$T,$H9,Datos!$C:$C,BB$2)</f>
        <v>0</v>
      </c>
      <c r="BC9" s="680">
        <f>COUNTIFS(Datos!$T:$T,$H9,Datos!$C:$C,BC$2)</f>
        <v>0</v>
      </c>
      <c r="BD9" s="680">
        <f>COUNTIFS(Datos!$T:$T,$H9,Datos!$C:$C,BD$2)</f>
        <v>0</v>
      </c>
      <c r="BE9" s="680">
        <f>COUNTIFS(Datos!$T:$T,$H9,Datos!$C:$C,BE$2)</f>
        <v>0</v>
      </c>
      <c r="BF9" s="680">
        <f>COUNTIFS(Datos!$T:$T,$H9,Datos!$C:$C,BF$2)</f>
        <v>0</v>
      </c>
      <c r="BG9" s="680">
        <f>COUNTIFS(Datos!$T:$T,$H9,Datos!$C:$C,BG$2)</f>
        <v>0</v>
      </c>
      <c r="BH9" s="680">
        <f>COUNTIFS(Datos!$T:$T,$H9,Datos!$C:$C,BH$2)</f>
        <v>0</v>
      </c>
      <c r="BI9" s="680">
        <f>COUNTIFS(Datos!$T:$T,$H9,Datos!$C:$C,BI$2)</f>
        <v>0</v>
      </c>
      <c r="BJ9" s="680">
        <f>COUNTIFS(Datos!$T:$T,$H9,Datos!$C:$C,BJ$2)</f>
        <v>0</v>
      </c>
      <c r="BK9" s="680">
        <f>COUNTIFS(Datos!$T:$T,$H9,Datos!$C:$C,BK$2)</f>
        <v>0</v>
      </c>
      <c r="BL9" s="680">
        <f>COUNTIFS(Datos!$T:$T,$H9,Datos!$C:$C,BL$2)</f>
        <v>2</v>
      </c>
      <c r="BM9" s="680">
        <f>COUNTIFS(Datos!$T:$T,$H9,Datos!$C:$C,BM$2)</f>
        <v>0</v>
      </c>
      <c r="BN9" s="680">
        <f>COUNTIFS(Datos!$T:$T,$H9,Datos!$C:$C,BN$2)</f>
        <v>0</v>
      </c>
      <c r="BO9" s="680">
        <f>COUNTIFS(Datos!$T:$T,$H9,Datos!$C:$C,BO$2)</f>
        <v>0</v>
      </c>
      <c r="BP9" s="680">
        <f>COUNTIFS(Datos!$T:$T,$H9,Datos!$C:$C,BP$2)</f>
        <v>0</v>
      </c>
      <c r="BQ9" s="680">
        <f>COUNTIFS(Datos!$T:$T,$H9,Datos!$C:$C,BQ$2)</f>
        <v>0</v>
      </c>
      <c r="BR9" s="680">
        <f>COUNTIFS(Datos!$T:$T,$H9,Datos!$C:$C,BR$2)</f>
        <v>0</v>
      </c>
      <c r="BS9" s="680">
        <f>COUNTIFS(Datos!$T:$T,$H9,Datos!$C:$C,BS$2)</f>
        <v>0</v>
      </c>
      <c r="BT9" s="680">
        <f>COUNTIFS(Datos!$T:$T,$H9,Datos!$C:$C,BT$2)</f>
        <v>0</v>
      </c>
      <c r="BV9" s="680">
        <f>COUNTIFS(Datos!$T:$T,$H9,Datos!$D:$D,BV$3)</f>
        <v>0</v>
      </c>
      <c r="BW9" s="680">
        <f>COUNTIFS(Datos!$T:$T,$H9,Datos!$D:$D,BW$3)</f>
        <v>0</v>
      </c>
      <c r="BX9" s="680">
        <f>COUNTIFS(Datos!$T:$T,$H9,Datos!$D:$D,BX$3)</f>
        <v>0</v>
      </c>
      <c r="BY9" s="680">
        <f>COUNTIFS(Datos!$T:$T,$H9,Datos!$D:$D,BY$3)</f>
        <v>0</v>
      </c>
      <c r="BZ9" s="680">
        <f>COUNTIFS(Datos!$T:$T,$H9,Datos!$D:$D,BZ$3)</f>
        <v>0</v>
      </c>
      <c r="CA9" s="680">
        <f>COUNTIFS(Datos!$T:$T,$H9,Datos!$D:$D,CA$3)</f>
        <v>0</v>
      </c>
      <c r="CB9" s="680">
        <f>COUNTIFS(Datos!$T:$T,$H9,Datos!$D:$D,CB$3)</f>
        <v>0</v>
      </c>
      <c r="CC9" s="680">
        <f>COUNTIFS(Datos!$T:$T,$H9,Datos!$D:$D,CC$3)</f>
        <v>0</v>
      </c>
      <c r="CD9" s="680">
        <f>COUNTIFS(Datos!$T:$T,$H9,Datos!$D:$D,CD$3)</f>
        <v>0</v>
      </c>
      <c r="CE9" s="680">
        <f>COUNTIFS(Datos!$T:$T,$H9,Datos!$D:$D,CE$3)</f>
        <v>0</v>
      </c>
      <c r="CF9" s="680">
        <f>COUNTIFS(Datos!$T:$T,$H9,Datos!$D:$D,CF$3)</f>
        <v>0</v>
      </c>
      <c r="CG9" s="680">
        <f>COUNTIFS(Datos!$T:$T,$H9,Datos!$D:$D,CG$3)</f>
        <v>0</v>
      </c>
      <c r="CH9" s="680">
        <f>COUNTIFS(Datos!$T:$T,$H9,Datos!$D:$D,CH$3)</f>
        <v>0</v>
      </c>
      <c r="CI9" s="680">
        <f>COUNTIFS(Datos!$T:$T,$H9,Datos!$D:$D,CI$3)</f>
        <v>0</v>
      </c>
      <c r="CJ9" s="680">
        <f>COUNTIFS(Datos!$T:$T,$H9,Datos!$D:$D,CJ$3)</f>
        <v>0</v>
      </c>
      <c r="CK9" s="680">
        <f>COUNTIFS(Datos!$T:$T,$H9,Datos!$D:$D,CK$3)</f>
        <v>0</v>
      </c>
      <c r="CL9" s="680">
        <f>COUNTIFS(Datos!$T:$T,$H9,Datos!$D:$D,CL$3)</f>
        <v>0</v>
      </c>
      <c r="CM9" s="680">
        <f>COUNTIFS(Datos!$T:$T,$H9,Datos!$D:$D,CM$3)</f>
        <v>0</v>
      </c>
      <c r="CN9" s="680">
        <f>COUNTIFS(Datos!$T:$T,$H9,Datos!$D:$D,CN$3)</f>
        <v>0</v>
      </c>
      <c r="CO9" s="680">
        <f>COUNTIFS(Datos!$T:$T,$H9,Datos!$D:$D,CO$3)</f>
        <v>0</v>
      </c>
      <c r="CP9" s="680">
        <f>COUNTIFS(Datos!$T:$T,$H9,Datos!$D:$D,CP$3)</f>
        <v>0</v>
      </c>
      <c r="CQ9" s="680">
        <f>COUNTIFS(Datos!$T:$T,$H9,Datos!$D:$D,CQ$3)</f>
        <v>0</v>
      </c>
      <c r="CR9" s="680">
        <f>COUNTIFS(Datos!$T:$T,$H9,Datos!$D:$D,CR$3)</f>
        <v>0</v>
      </c>
      <c r="CS9" s="680">
        <f>COUNTIFS(Datos!$T:$T,$H9,Datos!$D:$D,CS$3)</f>
        <v>0</v>
      </c>
      <c r="CT9" s="680">
        <f>COUNTIFS(Datos!$T:$T,$H9,Datos!$D:$D,CT$3)</f>
        <v>0</v>
      </c>
      <c r="CU9" s="680">
        <f>COUNTIFS(Datos!$T:$T,$H9,Datos!$D:$D,CU$3)</f>
        <v>0</v>
      </c>
      <c r="CV9" s="680">
        <f>COUNTIFS(Datos!$T:$T,$H9,Datos!$D:$D,CV$3)</f>
        <v>0</v>
      </c>
      <c r="CW9" s="680">
        <f>COUNTIFS(Datos!$T:$T,$H9,Datos!$D:$D,CW$3)</f>
        <v>0</v>
      </c>
      <c r="CX9" s="680">
        <f>COUNTIFS(Datos!$T:$T,$H9,Datos!$D:$D,CX$3)</f>
        <v>0</v>
      </c>
      <c r="CY9" s="680">
        <f>COUNTIFS(Datos!$T:$T,$H9,Datos!$D:$D,CY$3)</f>
        <v>0</v>
      </c>
      <c r="CZ9" s="680">
        <f>COUNTIFS(Datos!$T:$T,$H9,Datos!$D:$D,CZ$3)</f>
        <v>0</v>
      </c>
      <c r="DA9" s="680">
        <f>COUNTIFS(Datos!$T:$T,$H9,Datos!$D:$D,DA$3)</f>
        <v>0</v>
      </c>
      <c r="DB9" s="680">
        <f>COUNTIFS(Datos!$T:$T,$H9,Datos!$D:$D,DB$3)</f>
        <v>0</v>
      </c>
      <c r="DC9" s="680">
        <f>COUNTIFS(Datos!$T:$T,$H9,Datos!$D:$D,DC$3)</f>
        <v>0</v>
      </c>
      <c r="DD9" s="680">
        <f>COUNTIFS(Datos!$T:$T,$H9,Datos!$D:$D,DD$3)</f>
        <v>0</v>
      </c>
      <c r="DE9" s="680">
        <f>COUNTIFS(Datos!$T:$T,$H9,Datos!$D:$D,DE$3)</f>
        <v>0</v>
      </c>
      <c r="DF9" s="680">
        <f>COUNTIFS(Datos!$T:$T,$H9,Datos!$D:$D,DF$3)</f>
        <v>0</v>
      </c>
      <c r="DG9" s="680">
        <f>COUNTIFS(Datos!$T:$T,$H9,Datos!$D:$D,DG$3)</f>
        <v>0</v>
      </c>
      <c r="DH9" s="680">
        <f>COUNTIFS(Datos!$T:$T,$H9,Datos!$D:$D,DH$3)</f>
        <v>0</v>
      </c>
      <c r="DI9" s="680">
        <f>COUNTIFS(Datos!$T:$T,$H9,Datos!$D:$D,DI$3)</f>
        <v>0</v>
      </c>
      <c r="DJ9" s="680">
        <f>COUNTIFS(Datos!$T:$T,$H9,Datos!$D:$D,DJ$3)</f>
        <v>0</v>
      </c>
      <c r="DK9" s="680">
        <f>COUNTIFS(Datos!$T:$T,$H9,Datos!$D:$D,DK$3)</f>
        <v>0</v>
      </c>
      <c r="DL9" s="680">
        <f>COUNTIFS(Datos!$T:$T,$H9,Datos!$D:$D,DL$3)</f>
        <v>0</v>
      </c>
      <c r="DM9" s="680">
        <f>COUNTIFS(Datos!$T:$T,$H9,Datos!$D:$D,DM$3)</f>
        <v>0</v>
      </c>
      <c r="DN9" s="680">
        <f>COUNTIFS(Datos!$T:$T,$H9,Datos!$D:$D,DN$3)</f>
        <v>0</v>
      </c>
      <c r="DO9" s="680">
        <f>COUNTIFS(Datos!$T:$T,$H9,Datos!$D:$D,DO$3)</f>
        <v>0</v>
      </c>
      <c r="DP9" s="680">
        <f>COUNTIFS(Datos!$T:$T,$H9,Datos!$D:$D,DP$3)</f>
        <v>0</v>
      </c>
      <c r="DQ9" s="680">
        <f>COUNTIFS(Datos!$T:$T,$H9,Datos!$D:$D,DQ$3)</f>
        <v>0</v>
      </c>
      <c r="DR9" s="680">
        <f>COUNTIFS(Datos!$T:$T,$H9,Datos!$D:$D,DR$3)</f>
        <v>0</v>
      </c>
      <c r="DS9" s="680">
        <f>COUNTIFS(Datos!$T:$T,$H9,Datos!$D:$D,DS$3)</f>
        <v>0</v>
      </c>
      <c r="DT9" s="680">
        <f>COUNTIFS(Datos!$T:$T,$H9,Datos!$D:$D,DT$3)</f>
        <v>0</v>
      </c>
      <c r="DU9" s="680">
        <f>COUNTIFS(Datos!$T:$T,$H9,Datos!$D:$D,DU$3)</f>
        <v>0</v>
      </c>
      <c r="DV9" s="680">
        <f>COUNTIFS(Datos!$T:$T,$H9,Datos!$D:$D,DV$3)</f>
        <v>0</v>
      </c>
      <c r="DW9" s="680">
        <f>COUNTIFS(Datos!$T:$T,$H9,Datos!$D:$D,DW$3)</f>
        <v>0</v>
      </c>
      <c r="DX9" s="680">
        <f>COUNTIFS(Datos!$T:$T,$H9,Datos!$D:$D,DX$3)</f>
        <v>0</v>
      </c>
      <c r="DY9" s="680">
        <f>COUNTIFS(Datos!$T:$T,$H9,Datos!$D:$D,DY$3)</f>
        <v>0</v>
      </c>
      <c r="DZ9" s="680">
        <f>COUNTIFS(Datos!$T:$T,$H9,Datos!$D:$D,DZ$3)</f>
        <v>0</v>
      </c>
      <c r="EA9" s="680">
        <f>COUNTIFS(Datos!$T:$T,$H9,Datos!$D:$D,EA$3)</f>
        <v>0</v>
      </c>
      <c r="EB9" s="680">
        <f>COUNTIFS(Datos!$T:$T,$H9,Datos!$D:$D,EB$3)</f>
        <v>0</v>
      </c>
      <c r="EC9" s="680">
        <f>COUNTIFS(Datos!$T:$T,$H9,Datos!$D:$D,EC$3)</f>
        <v>0</v>
      </c>
      <c r="ED9" s="680">
        <f>COUNTIFS(Datos!$T:$T,$H9,Datos!$D:$D,ED$3)</f>
        <v>0</v>
      </c>
      <c r="EE9" s="680">
        <f>COUNTIFS(Datos!$T:$T,$H9,Datos!$D:$D,EE$3)</f>
        <v>0</v>
      </c>
      <c r="EF9" s="680">
        <f>COUNTIFS(Datos!$T:$T,$H9,Datos!$D:$D,EF$3)</f>
        <v>0</v>
      </c>
      <c r="EG9" s="680">
        <f>COUNTIFS(Datos!$T:$T,$H9,Datos!$D:$D,EG$3)</f>
        <v>0</v>
      </c>
      <c r="EH9" s="680">
        <f>COUNTIFS(Datos!$T:$T,$H9,Datos!$D:$D,EH$3)</f>
        <v>0</v>
      </c>
      <c r="EI9" s="680">
        <f>COUNTIFS(Datos!$T:$T,$H9,Datos!$D:$D,EI$3)</f>
        <v>0</v>
      </c>
      <c r="EJ9" s="680">
        <f>COUNTIFS(Datos!$T:$T,$H9,Datos!$D:$D,EJ$3)</f>
        <v>0</v>
      </c>
      <c r="EK9" s="680">
        <f>COUNTIFS(Datos!$T:$T,$H9,Datos!$D:$D,EK$3)</f>
        <v>0</v>
      </c>
      <c r="EL9" s="680">
        <f>COUNTIFS(Datos!$T:$T,$H9,Datos!$D:$D,EL$3)</f>
        <v>0</v>
      </c>
      <c r="EM9" s="680">
        <f>COUNTIFS(Datos!$T:$T,$H9,Datos!$D:$D,EM$3)</f>
        <v>0</v>
      </c>
      <c r="EN9" s="680">
        <f>COUNTIFS(Datos!$T:$T,$H9,Datos!$D:$D,EN$3)</f>
        <v>0</v>
      </c>
      <c r="EO9" s="680">
        <f>COUNTIFS(Datos!$T:$T,$H9,Datos!$D:$D,EO$3)</f>
        <v>0</v>
      </c>
      <c r="EP9" s="680">
        <f>COUNTIFS(Datos!$T:$T,$H9,Datos!$D:$D,EP$3)</f>
        <v>0</v>
      </c>
      <c r="EQ9" s="680">
        <f>COUNTIFS(Datos!$T:$T,$H9,Datos!$D:$D,EQ$3)</f>
        <v>0</v>
      </c>
      <c r="ER9" s="680">
        <f>COUNTIFS(Datos!$T:$T,$H9,Datos!$D:$D,ER$3)</f>
        <v>0</v>
      </c>
      <c r="ES9" s="680">
        <f>COUNTIFS(Datos!$T:$T,$H9,Datos!$D:$D,ES$3)</f>
        <v>0</v>
      </c>
      <c r="ET9" s="680">
        <f>COUNTIFS(Datos!$T:$T,$H9,Datos!$D:$D,ET$3)</f>
        <v>0</v>
      </c>
      <c r="EU9" s="680">
        <f>COUNTIFS(Datos!$T:$T,$H9,Datos!$D:$D,EU$3)</f>
        <v>0</v>
      </c>
      <c r="EV9" s="680">
        <f>COUNTIFS(Datos!$T:$T,$H9,Datos!$D:$D,EV$3)</f>
        <v>0</v>
      </c>
      <c r="EW9" s="680">
        <f>COUNTIFS(Datos!$T:$T,$H9,Datos!$D:$D,EW$3)</f>
        <v>0</v>
      </c>
      <c r="EX9" s="680">
        <f>COUNTIFS(Datos!$T:$T,$H9,Datos!$D:$D,EX$3)</f>
        <v>0</v>
      </c>
      <c r="EY9" s="680">
        <f>COUNTIFS(Datos!$T:$T,$H9,Datos!$D:$D,EY$3)</f>
        <v>0</v>
      </c>
      <c r="EZ9" s="680">
        <f>COUNTIFS(Datos!$T:$T,$H9,Datos!$D:$D,EZ$3)</f>
        <v>0</v>
      </c>
      <c r="FA9" s="680">
        <f>COUNTIFS(Datos!$T:$T,$H9,Datos!$D:$D,FA$3)</f>
        <v>0</v>
      </c>
      <c r="FB9" s="680">
        <f>COUNTIFS(Datos!$T:$T,$H9,Datos!$D:$D,FB$3)</f>
        <v>0</v>
      </c>
      <c r="FC9" s="680">
        <f>COUNTIFS(Datos!$T:$T,$H9,Datos!$D:$D,FC$3)</f>
        <v>0</v>
      </c>
      <c r="FD9" s="680">
        <f>COUNTIFS(Datos!$T:$T,$H9,Datos!$D:$D,FD$3)</f>
        <v>0</v>
      </c>
      <c r="FE9" s="680">
        <f>COUNTIFS(Datos!$T:$T,$H9,Datos!$D:$D,FE$3)</f>
        <v>0</v>
      </c>
      <c r="FF9" s="680">
        <f>COUNTIFS(Datos!$T:$T,$H9,Datos!$D:$D,FF$3)</f>
        <v>0</v>
      </c>
      <c r="FG9" s="680">
        <f>COUNTIFS(Datos!$T:$T,$H9,Datos!$D:$D,FG$3)</f>
        <v>0</v>
      </c>
      <c r="FH9" s="680">
        <f>COUNTIFS(Datos!$T:$T,$H9,Datos!$D:$D,FH$3)</f>
        <v>0</v>
      </c>
      <c r="FI9" s="680">
        <f>COUNTIFS(Datos!$T:$T,$H9,Datos!$D:$D,FI$3)</f>
        <v>0</v>
      </c>
      <c r="FJ9" s="680">
        <f>COUNTIFS(Datos!$T:$T,$H9,Datos!$D:$D,FJ$3)</f>
        <v>0</v>
      </c>
      <c r="FK9" s="680">
        <f>COUNTIFS(Datos!$T:$T,$H9,Datos!$D:$D,FK$3)</f>
        <v>0</v>
      </c>
      <c r="FL9" s="680">
        <f>COUNTIFS(Datos!$T:$T,$H9,Datos!$D:$D,FL$3)</f>
        <v>0</v>
      </c>
      <c r="FM9" s="680">
        <f>COUNTIFS(Datos!$T:$T,$H9,Datos!$D:$D,FM$3)</f>
        <v>0</v>
      </c>
      <c r="FN9" s="680">
        <f>COUNTIFS(Datos!$T:$T,$H9,Datos!$D:$D,FN$3)</f>
        <v>0</v>
      </c>
      <c r="FO9" s="680">
        <f>COUNTIFS(Datos!$T:$T,$H9,Datos!$D:$D,FO$3)</f>
        <v>0</v>
      </c>
      <c r="FP9" s="680">
        <f>COUNTIFS(Datos!$T:$T,$H9,Datos!$D:$D,FP$3)</f>
        <v>0</v>
      </c>
      <c r="FQ9" s="680">
        <f>COUNTIFS(Datos!$T:$T,$H9,Datos!$D:$D,FQ$3)</f>
        <v>0</v>
      </c>
      <c r="FR9" s="680">
        <f>COUNTIFS(Datos!$T:$T,$H9,Datos!$D:$D,FR$3)</f>
        <v>0</v>
      </c>
      <c r="FS9" s="680">
        <f>COUNTIFS(Datos!$T:$T,$H9,Datos!$D:$D,FS$3)</f>
        <v>0</v>
      </c>
      <c r="FT9" s="680">
        <f>COUNTIFS(Datos!$T:$T,$H9,Datos!$D:$D,FT$3)</f>
        <v>0</v>
      </c>
      <c r="FU9" s="680">
        <f>COUNTIFS(Datos!$T:$T,$H9,Datos!$D:$D,FU$3)</f>
        <v>0</v>
      </c>
      <c r="FV9" s="680">
        <f>COUNTIFS(Datos!$T:$T,$H9,Datos!$D:$D,FV$3)</f>
        <v>0</v>
      </c>
      <c r="FW9" s="680">
        <f>COUNTIFS(Datos!$T:$T,$H9,Datos!$D:$D,FW$3)</f>
        <v>0</v>
      </c>
      <c r="FX9" s="680">
        <f>COUNTIFS(Datos!$T:$T,$H9,Datos!$D:$D,FX$3)</f>
        <v>0</v>
      </c>
      <c r="FY9" s="680">
        <f>COUNTIFS(Datos!$T:$T,$H9,Datos!$D:$D,FY$3)</f>
        <v>0</v>
      </c>
      <c r="FZ9" s="680">
        <f>COUNTIFS(Datos!$T:$T,$H9,Datos!$D:$D,FZ$3)</f>
        <v>0</v>
      </c>
      <c r="GA9" s="680">
        <f>COUNTIFS(Datos!$T:$T,$H9,Datos!$D:$D,GA$3)</f>
        <v>0</v>
      </c>
      <c r="GB9" s="680">
        <f>COUNTIFS(Datos!$T:$T,$H9,Datos!$D:$D,GB$3)</f>
        <v>0</v>
      </c>
      <c r="GC9" s="680">
        <f>COUNTIFS(Datos!$T:$T,$H9,Datos!$D:$D,GC$3)</f>
        <v>0</v>
      </c>
      <c r="GD9" s="680">
        <f>COUNTIFS(Datos!$T:$T,$H9,Datos!$D:$D,GD$3)</f>
        <v>0</v>
      </c>
      <c r="GE9" s="680">
        <f>COUNTIFS(Datos!$T:$T,$H9,Datos!$D:$D,GE$3)</f>
        <v>0</v>
      </c>
      <c r="GF9" s="680">
        <f>COUNTIFS(Datos!$T:$T,$H9,Datos!$D:$D,GF$3)</f>
        <v>0</v>
      </c>
      <c r="GG9" s="680">
        <f>COUNTIFS(Datos!$T:$T,$H9,Datos!$D:$D,GG$3)</f>
        <v>0</v>
      </c>
      <c r="GH9" s="680">
        <f>COUNTIFS(Datos!$T:$T,$H9,Datos!$D:$D,GH$3)</f>
        <v>0</v>
      </c>
      <c r="GI9" s="680">
        <f>COUNTIFS(Datos!$T:$T,$H9,Datos!$D:$D,GI$3)</f>
        <v>0</v>
      </c>
      <c r="GJ9" s="680">
        <f>COUNTIFS(Datos!$T:$T,$H9,Datos!$D:$D,GJ$3)</f>
        <v>0</v>
      </c>
      <c r="GK9" s="680">
        <f>COUNTIFS(Datos!$T:$T,$H9,Datos!$D:$D,GK$3)</f>
        <v>0</v>
      </c>
      <c r="GL9" s="680">
        <f>COUNTIFS(Datos!$T:$T,$H9,Datos!$D:$D,GL$3)</f>
        <v>0</v>
      </c>
      <c r="GM9" s="680">
        <f>COUNTIFS(Datos!$T:$T,$H9,Datos!$D:$D,GM$3)</f>
        <v>0</v>
      </c>
      <c r="GN9" s="680">
        <f>COUNTIFS(Datos!$T:$T,$H9,Datos!$D:$D,GN$3)</f>
        <v>0</v>
      </c>
      <c r="GO9" s="680">
        <f>COUNTIFS(Datos!$T:$T,$H9,Datos!$D:$D,GO$3)</f>
        <v>0</v>
      </c>
      <c r="GP9" s="680">
        <f>COUNTIFS(Datos!$T:$T,$H9,Datos!$D:$D,GP$3)</f>
        <v>0</v>
      </c>
      <c r="GQ9" s="680">
        <f>COUNTIFS(Datos!$T:$T,$H9,Datos!$D:$D,GQ$3)</f>
        <v>0</v>
      </c>
      <c r="GR9" s="680">
        <f>COUNTIFS(Datos!$T:$T,$H9,Datos!$D:$D,GR$3)</f>
        <v>0</v>
      </c>
      <c r="GS9" s="680">
        <f>COUNTIFS(Datos!$T:$T,$H9,Datos!$D:$D,GS$3)</f>
        <v>0</v>
      </c>
      <c r="GT9" s="680">
        <f>COUNTIFS(Datos!$T:$T,$H9,Datos!$D:$D,GT$3)</f>
        <v>0</v>
      </c>
      <c r="GU9" s="680">
        <f>COUNTIFS(Datos!$T:$T,$H9,Datos!$D:$D,GU$3)</f>
        <v>0</v>
      </c>
      <c r="GV9" s="680">
        <f>COUNTIFS(Datos!$T:$T,$H9,Datos!$D:$D,GV$3)</f>
        <v>0</v>
      </c>
      <c r="GW9" s="680">
        <f>COUNTIFS(Datos!$T:$T,$H9,Datos!$D:$D,GW$3)</f>
        <v>0</v>
      </c>
      <c r="GX9" s="680">
        <f>COUNTIFS(Datos!$T:$T,$H9,Datos!$D:$D,GX$3)</f>
        <v>0</v>
      </c>
      <c r="GY9" s="680">
        <f>COUNTIFS(Datos!$T:$T,$H9,Datos!$D:$D,GY$3)</f>
        <v>0</v>
      </c>
      <c r="GZ9" s="680">
        <f>COUNTIFS(Datos!$T:$T,$H9,Datos!$D:$D,GZ$3)</f>
        <v>0</v>
      </c>
      <c r="HA9" s="680">
        <f>COUNTIFS(Datos!$T:$T,$H9,Datos!$D:$D,HA$3)</f>
        <v>0</v>
      </c>
      <c r="HB9" s="680">
        <f>COUNTIFS(Datos!$T:$T,$H9,Datos!$D:$D,HB$3)</f>
        <v>0</v>
      </c>
      <c r="HC9" s="680">
        <f>COUNTIFS(Datos!$T:$T,$H9,Datos!$D:$D,HC$3)</f>
        <v>0</v>
      </c>
      <c r="HD9" s="680">
        <f>COUNTIFS(Datos!$T:$T,$H9,Datos!$D:$D,HD$3)</f>
        <v>0</v>
      </c>
      <c r="HE9" s="680">
        <f>COUNTIFS(Datos!$T:$T,$H9,Datos!$D:$D,HE$3)</f>
        <v>0</v>
      </c>
      <c r="HF9" s="680">
        <f>COUNTIFS(Datos!$T:$T,$H9,Datos!$D:$D,HF$3)</f>
        <v>0</v>
      </c>
      <c r="HG9" s="680">
        <f>COUNTIFS(Datos!$T:$T,$H9,Datos!$D:$D,HG$3)</f>
        <v>0</v>
      </c>
      <c r="HH9" s="680">
        <f>COUNTIFS(Datos!$T:$T,$H9,Datos!$D:$D,HH$3)</f>
        <v>0</v>
      </c>
      <c r="HI9" s="680">
        <f>COUNTIFS(Datos!$T:$T,$H9,Datos!$D:$D,HI$3)</f>
        <v>0</v>
      </c>
      <c r="HJ9" s="680">
        <f>COUNTIFS(Datos!$T:$T,$H9,Datos!$D:$D,HJ$3)</f>
        <v>0</v>
      </c>
      <c r="HK9" s="680">
        <f>COUNTIFS(Datos!$T:$T,$H9,Datos!$D:$D,HK$3)</f>
        <v>0</v>
      </c>
      <c r="HL9" s="680">
        <f>COUNTIFS(Datos!$T:$T,$H9,Datos!$D:$D,HL$3)</f>
        <v>0</v>
      </c>
      <c r="HM9" s="680">
        <f>COUNTIFS(Datos!$T:$T,$H9,Datos!$D:$D,HM$3)</f>
        <v>0</v>
      </c>
      <c r="HN9" s="680">
        <f>COUNTIFS(Datos!$T:$T,$H9,Datos!$D:$D,HN$3)</f>
        <v>0</v>
      </c>
      <c r="HO9" s="680">
        <f>COUNTIFS(Datos!$T:$T,$H9,Datos!$D:$D,HO$3)</f>
        <v>0</v>
      </c>
      <c r="HP9" s="680">
        <f>COUNTIFS(Datos!$T:$T,$H9,Datos!$D:$D,HP$3)</f>
        <v>0</v>
      </c>
      <c r="HQ9" s="680">
        <f>COUNTIFS(Datos!$T:$T,$H9,Datos!$D:$D,HQ$3)</f>
        <v>0</v>
      </c>
      <c r="HR9" s="680">
        <f>COUNTIFS(Datos!$T:$T,$H9,Datos!$D:$D,HR$3)</f>
        <v>0</v>
      </c>
      <c r="HS9" s="680">
        <f>COUNTIFS(Datos!$T:$T,$H9,Datos!$D:$D,HS$3)</f>
        <v>0</v>
      </c>
      <c r="HT9" s="680">
        <f>COUNTIFS(Datos!$T:$T,$H9,Datos!$D:$D,HT$3)</f>
        <v>0</v>
      </c>
      <c r="HU9" s="680">
        <f>COUNTIFS(Datos!$T:$T,$H9,Datos!$D:$D,HU$3)</f>
        <v>0</v>
      </c>
      <c r="HV9" s="680">
        <f>COUNTIFS(Datos!$T:$T,$H9,Datos!$D:$D,HV$3)</f>
        <v>0</v>
      </c>
      <c r="HW9" s="680">
        <f>COUNTIFS(Datos!$T:$T,$H9,Datos!$D:$D,HW$3)</f>
        <v>0</v>
      </c>
      <c r="HX9" s="680">
        <f>COUNTIFS(Datos!$T:$T,$H9,Datos!$D:$D,HX$3)</f>
        <v>0</v>
      </c>
      <c r="HY9" s="680">
        <f>COUNTIFS(Datos!$T:$T,$H9,Datos!$D:$D,HY$3)</f>
        <v>0</v>
      </c>
      <c r="HZ9" s="680">
        <f>COUNTIFS(Datos!$T:$T,$H9,Datos!$D:$D,HZ$3)</f>
        <v>0</v>
      </c>
      <c r="IA9" s="680">
        <f>COUNTIFS(Datos!$T:$T,$H9,Datos!$D:$D,IA$3)</f>
        <v>0</v>
      </c>
      <c r="IB9" s="680">
        <f>COUNTIFS(Datos!$T:$T,$H9,Datos!$D:$D,IB$3)</f>
        <v>0</v>
      </c>
      <c r="IC9" s="680">
        <f>COUNTIFS(Datos!$T:$T,$H9,Datos!$D:$D,IC$3)</f>
        <v>0</v>
      </c>
      <c r="ID9" s="680">
        <f>COUNTIFS(Datos!$T:$T,$H9,Datos!$D:$D,ID$3)</f>
        <v>0</v>
      </c>
      <c r="IE9" s="680">
        <f>COUNTIFS(Datos!$T:$T,$H9,Datos!$D:$D,IE$3)</f>
        <v>0</v>
      </c>
      <c r="IF9" s="680">
        <f>COUNTIFS(Datos!$T:$T,$H9,Datos!$D:$D,IF$3)</f>
        <v>0</v>
      </c>
      <c r="IG9" s="680">
        <f>COUNTIFS(Datos!$T:$T,$H9,Datos!$D:$D,IG$3)</f>
        <v>0</v>
      </c>
      <c r="IH9" s="680">
        <f>COUNTIFS(Datos!$T:$T,$H9,Datos!$D:$D,IH$3)</f>
        <v>0</v>
      </c>
      <c r="II9" s="680">
        <f>COUNTIFS(Datos!$T:$T,$H9,Datos!$D:$D,II$3)</f>
        <v>0</v>
      </c>
      <c r="IJ9" s="680">
        <f>COUNTIFS(Datos!$T:$T,$H9,Datos!$D:$D,IJ$3)</f>
        <v>0</v>
      </c>
      <c r="IK9" s="680">
        <f>COUNTIFS(Datos!$T:$T,$H9,Datos!$D:$D,IK$3)</f>
        <v>0</v>
      </c>
      <c r="IL9" s="680">
        <f>COUNTIFS(Datos!$T:$T,$H9,Datos!$D:$D,IL$3)</f>
        <v>0</v>
      </c>
      <c r="IM9" s="680">
        <f>COUNTIFS(Datos!$T:$T,$H9,Datos!$D:$D,IM$3)</f>
        <v>0</v>
      </c>
      <c r="IN9" s="680">
        <f>COUNTIFS(Datos!$T:$T,$H9,Datos!$D:$D,IN$3)</f>
        <v>0</v>
      </c>
      <c r="IO9" s="680">
        <f>COUNTIFS(Datos!$T:$T,$H9,Datos!$D:$D,IO$3)</f>
        <v>0</v>
      </c>
      <c r="IP9" s="680">
        <f>COUNTIFS(Datos!$T:$T,$H9,Datos!$D:$D,IP$3)</f>
        <v>0</v>
      </c>
      <c r="IQ9" s="680">
        <f>COUNTIFS(Datos!$T:$T,$H9,Datos!$D:$D,IQ$3)</f>
        <v>0</v>
      </c>
      <c r="IR9" s="680">
        <f>COUNTIFS(Datos!$T:$T,$H9,Datos!$D:$D,IR$3)</f>
        <v>0</v>
      </c>
      <c r="IS9" s="680">
        <f>COUNTIFS(Datos!$T:$T,$H9,Datos!$D:$D,IS$3)</f>
        <v>0</v>
      </c>
      <c r="IT9" s="680">
        <f>COUNTIFS(Datos!$T:$T,$H9,Datos!$D:$D,IT$3)</f>
        <v>0</v>
      </c>
      <c r="IU9" s="680">
        <f>COUNTIFS(Datos!$T:$T,$H9,Datos!$D:$D,IU$3)</f>
        <v>0</v>
      </c>
      <c r="IV9" s="680">
        <f>COUNTIFS(Datos!$T:$T,$H9,Datos!$D:$D,IV$3)</f>
        <v>0</v>
      </c>
      <c r="IW9" s="680">
        <f>COUNTIFS(Datos!$T:$T,$H9,Datos!$D:$D,IW$3)</f>
        <v>0</v>
      </c>
      <c r="IX9" s="680">
        <f>COUNTIFS(Datos!$T:$T,$H9,Datos!$D:$D,IX$3)</f>
        <v>0</v>
      </c>
      <c r="IY9" s="680">
        <f>COUNTIFS(Datos!$T:$T,$H9,Datos!$D:$D,IY$3)</f>
        <v>0</v>
      </c>
      <c r="IZ9" s="680">
        <f>COUNTIFS(Datos!$T:$T,$H9,Datos!$D:$D,IZ$3)</f>
        <v>0</v>
      </c>
      <c r="JA9" s="680">
        <f>COUNTIFS(Datos!$T:$T,$H9,Datos!$D:$D,JA$3)</f>
        <v>0</v>
      </c>
      <c r="JB9" s="680">
        <f>COUNTIFS(Datos!$T:$T,$H9,Datos!$D:$D,JB$3)</f>
        <v>0</v>
      </c>
      <c r="JC9" s="680">
        <f>COUNTIFS(Datos!$T:$T,$H9,Datos!$D:$D,JC$3)</f>
        <v>0</v>
      </c>
      <c r="JD9" s="680">
        <f>COUNTIFS(Datos!$T:$T,$H9,Datos!$D:$D,JD$3)</f>
        <v>0</v>
      </c>
      <c r="JE9" s="680">
        <f>COUNTIFS(Datos!$T:$T,$H9,Datos!$D:$D,JE$3)</f>
        <v>0</v>
      </c>
      <c r="JF9" s="680">
        <f>COUNTIFS(Datos!$T:$T,$H9,Datos!$D:$D,JF$3)</f>
        <v>0</v>
      </c>
      <c r="JG9" s="680">
        <f>COUNTIFS(Datos!$T:$T,$H9,Datos!$D:$D,JG$3)</f>
        <v>0</v>
      </c>
      <c r="JH9" s="680">
        <f>COUNTIFS(Datos!$T:$T,$H9,Datos!$D:$D,JH$3)</f>
        <v>0</v>
      </c>
      <c r="JI9" s="680">
        <f>COUNTIFS(Datos!$T:$T,$H9,Datos!$D:$D,JI$3)</f>
        <v>0</v>
      </c>
      <c r="JJ9" s="680">
        <f>COUNTIFS(Datos!$T:$T,$H9,Datos!$D:$D,JJ$3)</f>
        <v>0</v>
      </c>
      <c r="JK9" s="680">
        <f>COUNTIFS(Datos!$T:$T,$H9,Datos!$D:$D,JK$3)</f>
        <v>0</v>
      </c>
      <c r="JL9" s="680">
        <f>COUNTIFS(Datos!$T:$T,$H9,Datos!$D:$D,JL$3)</f>
        <v>0</v>
      </c>
      <c r="JM9" s="680">
        <f>COUNTIFS(Datos!$T:$T,$H9,Datos!$D:$D,JM$3)</f>
        <v>0</v>
      </c>
      <c r="JN9" s="680">
        <f>COUNTIFS(Datos!$T:$T,$H9,Datos!$D:$D,JN$3)</f>
        <v>0</v>
      </c>
      <c r="JO9" s="680">
        <f>COUNTIFS(Datos!$T:$T,$H9,Datos!$D:$D,JO$3)</f>
        <v>0</v>
      </c>
      <c r="JP9" s="680">
        <f>COUNTIFS(Datos!$T:$T,$H9,Datos!$D:$D,JP$3)</f>
        <v>0</v>
      </c>
      <c r="JQ9" s="680">
        <f>COUNTIFS(Datos!$T:$T,$H9,Datos!$D:$D,JQ$3)</f>
        <v>0</v>
      </c>
      <c r="JR9" s="680">
        <f>COUNTIFS(Datos!$T:$T,$H9,Datos!$D:$D,JR$3)</f>
        <v>0</v>
      </c>
      <c r="JS9" s="680">
        <f>COUNTIFS(Datos!$T:$T,$H9,Datos!$D:$D,JS$3)</f>
        <v>0</v>
      </c>
      <c r="JT9" s="680">
        <f>COUNTIFS(Datos!$T:$T,$H9,Datos!$D:$D,JT$3)</f>
        <v>0</v>
      </c>
      <c r="JU9" s="680">
        <f>COUNTIFS(Datos!$T:$T,$H9,Datos!$D:$D,JU$3)</f>
        <v>0</v>
      </c>
      <c r="JV9" s="680">
        <f>COUNTIFS(Datos!$T:$T,$H9,Datos!$D:$D,JV$3)</f>
        <v>0</v>
      </c>
      <c r="JW9" s="680">
        <f>COUNTIFS(Datos!$T:$T,$H9,Datos!$D:$D,JW$3)</f>
        <v>0</v>
      </c>
      <c r="JX9" s="680">
        <f>COUNTIFS(Datos!$T:$T,$H9,Datos!$D:$D,JX$3)</f>
        <v>0</v>
      </c>
      <c r="JY9" s="680">
        <f>COUNTIFS(Datos!$T:$T,$H9,Datos!$D:$D,JY$3)</f>
        <v>0</v>
      </c>
      <c r="JZ9" s="680">
        <f>COUNTIFS(Datos!$T:$T,$H9,Datos!$D:$D,JZ$3)</f>
        <v>0</v>
      </c>
      <c r="KA9" s="680">
        <f>COUNTIFS(Datos!$T:$T,$H9,Datos!$D:$D,KA$3)</f>
        <v>0</v>
      </c>
      <c r="KB9" s="680">
        <f>COUNTIFS(Datos!$T:$T,$H9,Datos!$D:$D,KB$3)</f>
        <v>0</v>
      </c>
      <c r="KC9" s="680">
        <f>COUNTIFS(Datos!$T:$T,$H9,Datos!$D:$D,KC$3)</f>
        <v>0</v>
      </c>
      <c r="KD9" s="680">
        <f>COUNTIFS(Datos!$T:$T,$H9,Datos!$D:$D,KD$3)</f>
        <v>0</v>
      </c>
      <c r="KE9" s="680">
        <f>COUNTIFS(Datos!$T:$T,$H9,Datos!$D:$D,KE$3)</f>
        <v>0</v>
      </c>
      <c r="KF9" s="680">
        <f>COUNTIFS(Datos!$T:$T,$H9,Datos!$D:$D,KF$3)</f>
        <v>0</v>
      </c>
      <c r="KG9" s="680">
        <f>COUNTIFS(Datos!$T:$T,$H9,Datos!$D:$D,KG$3)</f>
        <v>0</v>
      </c>
      <c r="KH9" s="680">
        <f>COUNTIFS(Datos!$T:$T,$H9,Datos!$D:$D,KH$3)</f>
        <v>0</v>
      </c>
      <c r="KI9" s="680">
        <f>COUNTIFS(Datos!$T:$T,$H9,Datos!$D:$D,KI$3)</f>
        <v>0</v>
      </c>
      <c r="KJ9" s="680">
        <f>COUNTIFS(Datos!$T:$T,$H9,Datos!$D:$D,KJ$3)</f>
        <v>0</v>
      </c>
      <c r="KK9" s="680">
        <f>COUNTIFS(Datos!$T:$T,$H9,Datos!$D:$D,KK$3)</f>
        <v>0</v>
      </c>
      <c r="KL9" s="680">
        <f>COUNTIFS(Datos!$T:$T,$H9,Datos!$D:$D,KL$3)</f>
        <v>0</v>
      </c>
      <c r="KM9" s="680">
        <f>COUNTIFS(Datos!$T:$T,$H9,Datos!$D:$D,KM$3)</f>
        <v>0</v>
      </c>
      <c r="KN9" s="680">
        <f>COUNTIFS(Datos!$T:$T,$H9,Datos!$D:$D,KN$3)</f>
        <v>0</v>
      </c>
      <c r="KO9" s="680">
        <f>COUNTIFS(Datos!$T:$T,$H9,Datos!$D:$D,KO$3)</f>
        <v>0</v>
      </c>
      <c r="KP9" s="680">
        <f>COUNTIFS(Datos!$T:$T,$H9,Datos!$D:$D,KP$3)</f>
        <v>0</v>
      </c>
      <c r="KQ9" s="680">
        <f>COUNTIFS(Datos!$T:$T,$H9,Datos!$D:$D,KQ$3)</f>
        <v>0</v>
      </c>
      <c r="KR9" s="680">
        <f>COUNTIFS(Datos!$T:$T,$H9,Datos!$D:$D,KR$3)</f>
        <v>0</v>
      </c>
      <c r="KS9" s="680">
        <f>COUNTIFS(Datos!$T:$T,$H9,Datos!$D:$D,KS$3)</f>
        <v>0</v>
      </c>
      <c r="KT9" s="680">
        <f>COUNTIFS(Datos!$T:$T,$H9,Datos!$D:$D,KT$3)</f>
        <v>0</v>
      </c>
      <c r="KU9" s="680">
        <f>COUNTIFS(Datos!$T:$T,$H9,Datos!$D:$D,KU$3)</f>
        <v>0</v>
      </c>
      <c r="KV9" s="680">
        <f>COUNTIFS(Datos!$T:$T,$H9,Datos!$D:$D,KV$3)</f>
        <v>0</v>
      </c>
      <c r="KW9" s="680">
        <f>COUNTIFS(Datos!$T:$T,$H9,Datos!$D:$D,KW$3)</f>
        <v>0</v>
      </c>
      <c r="KX9" s="680">
        <f>COUNTIFS(Datos!$T:$T,$H9,Datos!$D:$D,KX$3)</f>
        <v>0</v>
      </c>
      <c r="KY9" s="680">
        <f>COUNTIFS(Datos!$T:$T,$H9,Datos!$D:$D,KY$3)</f>
        <v>0</v>
      </c>
      <c r="KZ9" s="680">
        <f>COUNTIFS(Datos!$T:$T,$H9,Datos!$D:$D,KZ$3)</f>
        <v>0</v>
      </c>
      <c r="LA9" s="680">
        <f>COUNTIFS(Datos!$T:$T,$H9,Datos!$D:$D,LA$3)</f>
        <v>0</v>
      </c>
      <c r="LB9" s="680">
        <f>COUNTIFS(Datos!$T:$T,$H9,Datos!$D:$D,LB$3)</f>
        <v>0</v>
      </c>
      <c r="LC9" s="680">
        <f>COUNTIFS(Datos!$T:$T,$H9,Datos!$D:$D,LC$3)</f>
        <v>0</v>
      </c>
      <c r="LD9" s="680">
        <f>COUNTIFS(Datos!$T:$T,$H9,Datos!$D:$D,LD$3)</f>
        <v>0</v>
      </c>
      <c r="LE9" s="680">
        <f>COUNTIFS(Datos!$T:$T,$H9,Datos!$D:$D,LE$3)</f>
        <v>0</v>
      </c>
      <c r="LF9" s="680">
        <f>COUNTIFS(Datos!$T:$T,$H9,Datos!$D:$D,LF$3)</f>
        <v>0</v>
      </c>
      <c r="LG9" s="680">
        <f>COUNTIFS(Datos!$T:$T,$H9,Datos!$D:$D,LG$3)</f>
        <v>0</v>
      </c>
      <c r="LH9" s="680">
        <f>COUNTIFS(Datos!$T:$T,$H9,Datos!$D:$D,LH$3)</f>
        <v>0</v>
      </c>
      <c r="LI9" s="680">
        <f>COUNTIFS(Datos!$T:$T,$H9,Datos!$D:$D,LI$3)</f>
        <v>0</v>
      </c>
      <c r="LJ9" s="680">
        <f>COUNTIFS(Datos!$T:$T,$H9,Datos!$D:$D,LJ$3)</f>
        <v>0</v>
      </c>
      <c r="LK9" s="680">
        <f>COUNTIFS(Datos!$T:$T,$H9,Datos!$D:$D,LK$3)</f>
        <v>0</v>
      </c>
      <c r="LL9" s="680">
        <f>COUNTIFS(Datos!$T:$T,$H9,Datos!$D:$D,LL$3)</f>
        <v>0</v>
      </c>
      <c r="LM9" s="680">
        <f>COUNTIFS(Datos!$T:$T,$H9,Datos!$D:$D,LM$3)</f>
        <v>0</v>
      </c>
      <c r="LN9" s="680">
        <f>COUNTIFS(Datos!$T:$T,$H9,Datos!$D:$D,LN$3)</f>
        <v>0</v>
      </c>
      <c r="LO9" s="680">
        <f>COUNTIFS(Datos!$T:$T,$H9,Datos!$D:$D,LO$3)</f>
        <v>0</v>
      </c>
      <c r="LP9" s="680">
        <f>COUNTIFS(Datos!$T:$T,$H9,Datos!$D:$D,LP$3)</f>
        <v>0</v>
      </c>
      <c r="LQ9" s="680">
        <f>COUNTIFS(Datos!$T:$T,$H9,Datos!$D:$D,LQ$3)</f>
        <v>0</v>
      </c>
      <c r="LR9" s="680">
        <f>COUNTIFS(Datos!$T:$T,$H9,Datos!$D:$D,LR$3)</f>
        <v>0</v>
      </c>
      <c r="LS9" s="680">
        <f>COUNTIFS(Datos!$T:$T,$H9,Datos!$D:$D,LS$3)</f>
        <v>0</v>
      </c>
      <c r="LT9" s="680">
        <f>COUNTIFS(Datos!$T:$T,$H9,Datos!$D:$D,LT$3)</f>
        <v>0</v>
      </c>
      <c r="LU9" s="680">
        <f>COUNTIFS(Datos!$T:$T,$H9,Datos!$D:$D,LU$3)</f>
        <v>0</v>
      </c>
      <c r="LV9" s="680">
        <f>COUNTIFS(Datos!$T:$T,$H9,Datos!$D:$D,LV$3)</f>
        <v>0</v>
      </c>
      <c r="LW9" s="680">
        <f>COUNTIFS(Datos!$T:$T,$H9,Datos!$D:$D,LW$3)</f>
        <v>0</v>
      </c>
      <c r="LX9" s="680">
        <f>COUNTIFS(Datos!$T:$T,$H9,Datos!$D:$D,LX$3)</f>
        <v>0</v>
      </c>
      <c r="LY9" s="680">
        <f>COUNTIFS(Datos!$T:$T,$H9,Datos!$D:$D,LY$3)</f>
        <v>0</v>
      </c>
      <c r="LZ9" s="680">
        <f>COUNTIFS(Datos!$T:$T,$H9,Datos!$D:$D,LZ$3)</f>
        <v>0</v>
      </c>
      <c r="MA9" s="680">
        <f>COUNTIFS(Datos!$T:$T,$H9,Datos!$D:$D,MA$3)</f>
        <v>0</v>
      </c>
      <c r="MB9" s="680">
        <f>COUNTIFS(Datos!$T:$T,$H9,Datos!$D:$D,MB$3)</f>
        <v>0</v>
      </c>
      <c r="MC9" s="680">
        <f>COUNTIFS(Datos!$T:$T,$H9,Datos!$D:$D,MC$3)</f>
        <v>0</v>
      </c>
      <c r="MD9" s="680">
        <f>COUNTIFS(Datos!$T:$T,$H9,Datos!$D:$D,MD$3)</f>
        <v>0</v>
      </c>
      <c r="ME9" s="680">
        <f>COUNTIFS(Datos!$T:$T,$H9,Datos!$D:$D,ME$3)</f>
        <v>0</v>
      </c>
      <c r="MF9" s="680">
        <f>COUNTIFS(Datos!$T:$T,$H9,Datos!$D:$D,MF$3)</f>
        <v>0</v>
      </c>
      <c r="MG9" s="680">
        <f>COUNTIFS(Datos!$T:$T,$H9,Datos!$D:$D,MG$3)</f>
        <v>0</v>
      </c>
      <c r="MH9" s="680">
        <f>COUNTIFS(Datos!$T:$T,$H9,Datos!$D:$D,MH$3)</f>
        <v>0</v>
      </c>
      <c r="MI9" s="680">
        <f>COUNTIFS(Datos!$T:$T,$H9,Datos!$D:$D,MI$3)</f>
        <v>0</v>
      </c>
      <c r="MJ9" s="680">
        <f>COUNTIFS(Datos!$T:$T,$H9,Datos!$D:$D,MJ$3)</f>
        <v>0</v>
      </c>
      <c r="MK9" s="680">
        <f>COUNTIFS(Datos!$T:$T,$H9,Datos!$D:$D,MK$3)</f>
        <v>0</v>
      </c>
      <c r="ML9" s="680">
        <f>COUNTIFS(Datos!$T:$T,$H9,Datos!$D:$D,ML$3)</f>
        <v>0</v>
      </c>
      <c r="MM9" s="680">
        <f>COUNTIFS(Datos!$T:$T,$H9,Datos!$D:$D,MM$3)</f>
        <v>0</v>
      </c>
      <c r="MN9" s="680">
        <f>COUNTIFS(Datos!$T:$T,$H9,Datos!$D:$D,MN$3)</f>
        <v>0</v>
      </c>
      <c r="MO9" s="680">
        <f>COUNTIFS(Datos!$T:$T,$H9,Datos!$D:$D,MO$3)</f>
        <v>0</v>
      </c>
      <c r="MP9" s="680">
        <f>COUNTIFS(Datos!$T:$T,$H9,Datos!$D:$D,MP$3)</f>
        <v>0</v>
      </c>
      <c r="MQ9" s="680">
        <f>COUNTIFS(Datos!$T:$T,$H9,Datos!$D:$D,MQ$3)</f>
        <v>0</v>
      </c>
      <c r="MR9" s="680">
        <f>COUNTIFS(Datos!$T:$T,$H9,Datos!$D:$D,MR$3)</f>
        <v>0</v>
      </c>
      <c r="MS9" s="680">
        <f>COUNTIFS(Datos!$T:$T,$H9,Datos!$D:$D,MS$3)</f>
        <v>0</v>
      </c>
      <c r="MT9" s="680">
        <f>COUNTIFS(Datos!$T:$T,$H9,Datos!$D:$D,MT$3)</f>
        <v>0</v>
      </c>
      <c r="MU9" s="680">
        <f>COUNTIFS(Datos!$T:$T,$H9,Datos!$D:$D,MU$3)</f>
        <v>0</v>
      </c>
      <c r="MV9" s="680">
        <f>COUNTIFS(Datos!$T:$T,$H9,Datos!$D:$D,MV$3)</f>
        <v>0</v>
      </c>
      <c r="MW9" s="680">
        <f>COUNTIFS(Datos!$T:$T,$H9,Datos!$D:$D,MW$3)</f>
        <v>0</v>
      </c>
      <c r="MX9" s="680">
        <f>COUNTIFS(Datos!$T:$T,$H9,Datos!$D:$D,MX$3)</f>
        <v>0</v>
      </c>
      <c r="MY9" s="680">
        <f>COUNTIFS(Datos!$T:$T,$H9,Datos!$D:$D,MY$3)</f>
        <v>0</v>
      </c>
      <c r="MZ9" s="680">
        <f>COUNTIFS(Datos!$T:$T,$H9,Datos!$D:$D,MZ$3)</f>
        <v>0</v>
      </c>
      <c r="NA9" s="680">
        <f>COUNTIFS(Datos!$T:$T,$H9,Datos!$D:$D,NA$3)</f>
        <v>0</v>
      </c>
      <c r="NB9" s="680">
        <f>COUNTIFS(Datos!$T:$T,$H9,Datos!$D:$D,NB$3)</f>
        <v>0</v>
      </c>
      <c r="NC9" s="680">
        <f>COUNTIFS(Datos!$T:$T,$H9,Datos!$D:$D,NC$3)</f>
        <v>0</v>
      </c>
      <c r="ND9" s="680">
        <f>COUNTIFS(Datos!$T:$T,$H9,Datos!$D:$D,ND$3)</f>
        <v>2</v>
      </c>
      <c r="NE9" s="680">
        <f>COUNTIFS(Datos!$T:$T,$H9,Datos!$D:$D,NE$3)</f>
        <v>0</v>
      </c>
      <c r="NF9" s="680">
        <f>COUNTIFS(Datos!$T:$T,$H9,Datos!$D:$D,NF$3)</f>
        <v>0</v>
      </c>
      <c r="NG9" s="680">
        <f>COUNTIFS(Datos!$T:$T,$H9,Datos!$D:$D,NG$3)</f>
        <v>0</v>
      </c>
      <c r="NH9" s="680">
        <f>COUNTIFS(Datos!$T:$T,$H9,Datos!$D:$D,NH$3)</f>
        <v>0</v>
      </c>
      <c r="NI9" s="680">
        <f>COUNTIFS(Datos!$T:$T,$H9,Datos!$D:$D,NI$3)</f>
        <v>0</v>
      </c>
      <c r="NJ9" s="680">
        <f>COUNTIFS(Datos!$T:$T,$H9,Datos!$D:$D,NJ$3)</f>
        <v>0</v>
      </c>
      <c r="NK9" s="680">
        <f>COUNTIFS(Datos!$T:$T,$H9,Datos!$D:$D,NK$3)</f>
        <v>0</v>
      </c>
      <c r="NL9" s="680">
        <f>COUNTIFS(Datos!$T:$T,$H9,Datos!$D:$D,NL$3)</f>
        <v>0</v>
      </c>
      <c r="NM9" s="680">
        <f>COUNTIFS(Datos!$T:$T,$H9,Datos!$D:$D,NM$3)</f>
        <v>0</v>
      </c>
      <c r="NN9" s="680">
        <f>COUNTIFS(Datos!$T:$T,$H9,Datos!$D:$D,NN$3)</f>
        <v>0</v>
      </c>
      <c r="NO9" s="680">
        <f>COUNTIFS(Datos!$T:$T,$H9,Datos!$D:$D,NO$3)</f>
        <v>0</v>
      </c>
      <c r="NP9" s="680">
        <f>COUNTIFS(Datos!$T:$T,$H9,Datos!$D:$D,NP$3)</f>
        <v>0</v>
      </c>
      <c r="NQ9" s="680">
        <f>COUNTIFS(Datos!$T:$T,$H9,Datos!$D:$D,NQ$3)</f>
        <v>0</v>
      </c>
      <c r="NR9" s="680">
        <f>COUNTIFS(Datos!$T:$T,$H9,Datos!$D:$D,NR$3)</f>
        <v>0</v>
      </c>
      <c r="NS9" s="680">
        <f>COUNTIFS(Datos!$T:$T,$H9,Datos!$D:$D,NS$3)</f>
        <v>0</v>
      </c>
      <c r="NT9" s="680">
        <f>COUNTIFS(Datos!$T:$T,$H9,Datos!$D:$D,NT$3)</f>
        <v>0</v>
      </c>
      <c r="NU9" s="680">
        <f>COUNTIFS(Datos!$T:$T,$H9,Datos!$D:$D,NU$3)</f>
        <v>0</v>
      </c>
      <c r="NV9" s="680">
        <f>COUNTIFS(Datos!$T:$T,$H9,Datos!$D:$D,NV$3)</f>
        <v>0</v>
      </c>
      <c r="NW9" s="680">
        <f>COUNTIFS(Datos!$T:$T,$H9,Datos!$D:$D,NW$3)</f>
        <v>0</v>
      </c>
      <c r="NX9" s="680">
        <f>COUNTIFS(Datos!$T:$T,$H9,Datos!$D:$D,NX$3)</f>
        <v>0</v>
      </c>
      <c r="NY9" s="680">
        <f>COUNTIFS(Datos!$T:$T,$H9,Datos!$D:$D,NY$3)</f>
        <v>0</v>
      </c>
      <c r="NZ9" s="680">
        <f>COUNTIFS(Datos!$T:$T,$H9,Datos!$D:$D,NZ$3)</f>
        <v>0</v>
      </c>
      <c r="OA9" s="680">
        <f>COUNTIFS(Datos!$T:$T,$H9,Datos!$D:$D,OA$3)</f>
        <v>0</v>
      </c>
      <c r="OB9" s="680">
        <f>COUNTIFS(Datos!$T:$T,$H9,Datos!$D:$D,OB$3)</f>
        <v>0</v>
      </c>
      <c r="OC9" s="680">
        <f>COUNTIFS(Datos!$T:$T,$H9,Datos!$D:$D,OC$3)</f>
        <v>0</v>
      </c>
      <c r="OD9" s="680">
        <f>COUNTIFS(Datos!$T:$T,$H9,Datos!$D:$D,OD$3)</f>
        <v>0</v>
      </c>
      <c r="OE9" s="680">
        <f>COUNTIFS(Datos!$T:$T,$H9,Datos!$D:$D,OE$3)</f>
        <v>0</v>
      </c>
      <c r="OF9" s="680">
        <f>COUNTIFS(Datos!$T:$T,$H9,Datos!$D:$D,OF$3)</f>
        <v>0</v>
      </c>
      <c r="OG9" s="680">
        <f>COUNTIFS(Datos!$T:$T,$H9,Datos!$D:$D,OG$3)</f>
        <v>0</v>
      </c>
      <c r="OH9" s="680">
        <f>COUNTIFS(Datos!$T:$T,$H9,Datos!$D:$D,OH$3)</f>
        <v>0</v>
      </c>
      <c r="OI9" s="680">
        <f>COUNTIFS(Datos!$T:$T,$H9,Datos!$D:$D,OI$3)</f>
        <v>0</v>
      </c>
      <c r="OJ9" s="680">
        <f>COUNTIFS(Datos!$T:$T,$H9,Datos!$D:$D,OJ$3)</f>
        <v>0</v>
      </c>
      <c r="OK9" s="680">
        <f>COUNTIFS(Datos!$T:$T,$H9,Datos!$D:$D,OK$3)</f>
        <v>0</v>
      </c>
      <c r="OL9" s="680">
        <f>COUNTIFS(Datos!$T:$T,$H9,Datos!$D:$D,OL$3)</f>
        <v>0</v>
      </c>
      <c r="OM9" s="680">
        <f>COUNTIFS(Datos!$T:$T,$H9,Datos!$D:$D,OM$3)</f>
        <v>0</v>
      </c>
      <c r="ON9" s="680">
        <f>COUNTIFS(Datos!$T:$T,$H9,Datos!$D:$D,ON$3)</f>
        <v>0</v>
      </c>
      <c r="OO9" s="680">
        <f>COUNTIFS(Datos!$T:$T,$H9,Datos!$D:$D,OO$3)</f>
        <v>0</v>
      </c>
      <c r="OP9" s="680">
        <f>COUNTIFS(Datos!$T:$T,$H9,Datos!$D:$D,OP$3)</f>
        <v>0</v>
      </c>
      <c r="OQ9" s="680">
        <f>COUNTIFS(Datos!$T:$T,$H9,Datos!$D:$D,OQ$3)</f>
        <v>0</v>
      </c>
      <c r="OR9" s="680">
        <f>COUNTIFS(Datos!$T:$T,$H9,Datos!$D:$D,OR$3)</f>
        <v>0</v>
      </c>
      <c r="OS9" s="680">
        <f>COUNTIFS(Datos!$T:$T,$H9,Datos!$D:$D,OS$3)</f>
        <v>0</v>
      </c>
      <c r="OT9" s="680">
        <f>COUNTIFS(Datos!$T:$T,$H9,Datos!$D:$D,OT$3)</f>
        <v>0</v>
      </c>
      <c r="OU9" s="680">
        <f>COUNTIFS(Datos!$T:$T,$H9,Datos!$D:$D,OU$3)</f>
        <v>0</v>
      </c>
      <c r="OV9" s="680">
        <f>COUNTIFS(Datos!$T:$T,$H9,Datos!$D:$D,OV$3)</f>
        <v>0</v>
      </c>
      <c r="OW9" s="680">
        <f>COUNTIFS(Datos!$T:$T,$H9,Datos!$D:$D,OW$3)</f>
        <v>0</v>
      </c>
      <c r="OX9" s="680">
        <f>COUNTIFS(Datos!$T:$T,$H9,Datos!$D:$D,OX$3)</f>
        <v>0</v>
      </c>
      <c r="OY9" s="680">
        <f>COUNTIFS(Datos!$T:$T,$H9,Datos!$D:$D,OY$3)</f>
        <v>0</v>
      </c>
      <c r="OZ9" s="680">
        <f>COUNTIFS(Datos!$T:$T,$H9,Datos!$D:$D,OZ$3)</f>
        <v>0</v>
      </c>
      <c r="PA9" s="680">
        <f>COUNTIFS(Datos!$T:$T,$H9,Datos!$D:$D,PA$3)</f>
        <v>0</v>
      </c>
      <c r="PB9" s="680">
        <f>COUNTIFS(Datos!$T:$T,$H9,Datos!$D:$D,PB$3)</f>
        <v>0</v>
      </c>
      <c r="PC9" s="680">
        <f>COUNTIFS(Datos!$T:$T,$H9,Datos!$D:$D,PC$3)</f>
        <v>0</v>
      </c>
      <c r="PD9" s="680">
        <f>COUNTIFS(Datos!$T:$T,$H9,Datos!$D:$D,PD$3)</f>
        <v>0</v>
      </c>
      <c r="PE9" s="680">
        <f>COUNTIFS(Datos!$T:$T,$H9,Datos!$D:$D,PE$3)</f>
        <v>0</v>
      </c>
      <c r="PF9" s="680">
        <f>COUNTIFS(Datos!$T:$T,$H9,Datos!$D:$D,PF$3)</f>
        <v>0</v>
      </c>
      <c r="PG9" s="680">
        <f>COUNTIFS(Datos!$T:$T,$H9,Datos!$D:$D,PG$3)</f>
        <v>0</v>
      </c>
      <c r="PH9" s="680">
        <f>COUNTIFS(Datos!$T:$T,$H9,Datos!$D:$D,PH$3)</f>
        <v>0</v>
      </c>
      <c r="PI9" s="680">
        <f>COUNTIFS(Datos!$T:$T,$H9,Datos!$D:$D,PI$3)</f>
        <v>0</v>
      </c>
      <c r="PJ9" s="680">
        <f>COUNTIFS(Datos!$T:$T,$H9,Datos!$D:$D,PJ$3)</f>
        <v>0</v>
      </c>
      <c r="PK9" s="680">
        <f>COUNTIFS(Datos!$T:$T,$H9,Datos!$D:$D,PK$3)</f>
        <v>0</v>
      </c>
      <c r="PL9" s="680">
        <f>COUNTIFS(Datos!$T:$T,$H9,Datos!$D:$D,PL$3)</f>
        <v>0</v>
      </c>
      <c r="PM9" s="680">
        <f>COUNTIFS(Datos!$T:$T,$H9,Datos!$D:$D,PM$3)</f>
        <v>0</v>
      </c>
      <c r="PN9" s="680">
        <f>COUNTIFS(Datos!$T:$T,$H9,Datos!$D:$D,PN$3)</f>
        <v>0</v>
      </c>
      <c r="PO9" s="680">
        <f>COUNTIFS(Datos!$T:$T,$H9,Datos!$D:$D,PO$3)</f>
        <v>0</v>
      </c>
      <c r="PP9" s="680">
        <f>COUNTIFS(Datos!$T:$T,$H9,Datos!$D:$D,PP$3)</f>
        <v>0</v>
      </c>
    </row>
    <row r="10" spans="7:432" x14ac:dyDescent="0.25">
      <c r="G10" s="991"/>
      <c r="H10" s="679" t="s">
        <v>45</v>
      </c>
      <c r="I10" s="680">
        <f>COUNTIFS(Datos!$T:$T,$H10,Datos!$B:$B,I$2)</f>
        <v>0</v>
      </c>
      <c r="J10" s="680">
        <f>COUNTIFS(Datos!$T:$T,$H10,Datos!$B:$B,J$2)</f>
        <v>8</v>
      </c>
      <c r="K10" s="680">
        <f>COUNTIFS(Datos!$T:$T,$H10,Datos!$B:$B,K$2)</f>
        <v>9</v>
      </c>
      <c r="L10" s="680">
        <f>COUNTIFS(Datos!$T:$T,$H10,Datos!$B:$B,L$2)</f>
        <v>15</v>
      </c>
      <c r="M10" s="680">
        <f>COUNTIFS(Datos!$T:$T,$H10,Datos!$B:$B,M$2)</f>
        <v>11</v>
      </c>
      <c r="N10" s="680">
        <f>COUNTIFS(Datos!$T:$T,$H10,Datos!$B:$B,N$2)</f>
        <v>2</v>
      </c>
      <c r="O10" s="680">
        <f>COUNTIFS(Datos!$T:$T,$H10,Datos!$B:$B,O$2)</f>
        <v>16</v>
      </c>
      <c r="P10" s="680">
        <f>COUNTIFS(Datos!$T:$T,$H10,Datos!$B:$B,P$2)</f>
        <v>15</v>
      </c>
      <c r="Q10" s="680">
        <f>COUNTIFS(Datos!$T:$T,$H10,Datos!$B:$B,Q$2)</f>
        <v>16</v>
      </c>
      <c r="R10" s="680">
        <f>COUNTIFS(Datos!$T:$T,$H10,Datos!$B:$B,R$2)</f>
        <v>22</v>
      </c>
      <c r="S10" s="680">
        <f>COUNTIFS(Datos!$T:$T,$H10,Datos!$B:$B,S$2)</f>
        <v>13</v>
      </c>
      <c r="T10" s="680">
        <f>COUNTIFS(Datos!$T:$T,$H10,Datos!$B:$B,T$2)</f>
        <v>0</v>
      </c>
      <c r="V10" s="680">
        <f>COUNTIFS(Datos!$T:$T,$H10,Datos!$C:$C,V$2)</f>
        <v>0</v>
      </c>
      <c r="W10" s="680">
        <f>COUNTIFS(Datos!$T:$T,$H10,Datos!$C:$C,W$2)</f>
        <v>0</v>
      </c>
      <c r="X10" s="680">
        <f>COUNTIFS(Datos!$T:$T,$H10,Datos!$C:$C,X$2)</f>
        <v>0</v>
      </c>
      <c r="Y10" s="680">
        <f>COUNTIFS(Datos!$T:$T,$H10,Datos!$C:$C,Y$2)</f>
        <v>0</v>
      </c>
      <c r="Z10" s="680">
        <f>COUNTIFS(Datos!$T:$T,$H10,Datos!$C:$C,Z$2)</f>
        <v>0</v>
      </c>
      <c r="AA10" s="680">
        <f>COUNTIFS(Datos!$T:$T,$H10,Datos!$C:$C,AA$2)</f>
        <v>1</v>
      </c>
      <c r="AB10" s="680">
        <f>COUNTIFS(Datos!$T:$T,$H10,Datos!$C:$C,AB$2)</f>
        <v>0</v>
      </c>
      <c r="AC10" s="680">
        <f>COUNTIFS(Datos!$T:$T,$H10,Datos!$C:$C,AC$2)</f>
        <v>7</v>
      </c>
      <c r="AD10" s="680">
        <f>COUNTIFS(Datos!$T:$T,$H10,Datos!$C:$C,AD$2)</f>
        <v>0</v>
      </c>
      <c r="AE10" s="680">
        <f>COUNTIFS(Datos!$T:$T,$H10,Datos!$C:$C,AE$2)</f>
        <v>3</v>
      </c>
      <c r="AF10" s="680">
        <f>COUNTIFS(Datos!$T:$T,$H10,Datos!$C:$C,AF$2)</f>
        <v>2</v>
      </c>
      <c r="AG10" s="680">
        <f>COUNTIFS(Datos!$T:$T,$H10,Datos!$C:$C,AG$2)</f>
        <v>4</v>
      </c>
      <c r="AH10" s="680">
        <f>COUNTIFS(Datos!$T:$T,$H10,Datos!$C:$C,AH$2)</f>
        <v>0</v>
      </c>
      <c r="AI10" s="680">
        <f>COUNTIFS(Datos!$T:$T,$H10,Datos!$C:$C,AI$2)</f>
        <v>2</v>
      </c>
      <c r="AJ10" s="680">
        <f>COUNTIFS(Datos!$T:$T,$H10,Datos!$C:$C,AJ$2)</f>
        <v>5</v>
      </c>
      <c r="AK10" s="680">
        <f>COUNTIFS(Datos!$T:$T,$H10,Datos!$C:$C,AK$2)</f>
        <v>8</v>
      </c>
      <c r="AL10" s="680">
        <f>COUNTIFS(Datos!$T:$T,$H10,Datos!$C:$C,AL$2)</f>
        <v>2</v>
      </c>
      <c r="AM10" s="680">
        <f>COUNTIFS(Datos!$T:$T,$H10,Datos!$C:$C,AM$2)</f>
        <v>3</v>
      </c>
      <c r="AN10" s="680">
        <f>COUNTIFS(Datos!$T:$T,$H10,Datos!$C:$C,AN$2)</f>
        <v>3</v>
      </c>
      <c r="AO10" s="680">
        <f>COUNTIFS(Datos!$T:$T,$H10,Datos!$C:$C,AO$2)</f>
        <v>3</v>
      </c>
      <c r="AP10" s="680">
        <f>COUNTIFS(Datos!$T:$T,$H10,Datos!$C:$C,AP$2)</f>
        <v>0</v>
      </c>
      <c r="AQ10" s="680">
        <f>COUNTIFS(Datos!$T:$T,$H10,Datos!$C:$C,AQ$2)</f>
        <v>0</v>
      </c>
      <c r="AR10" s="680">
        <f>COUNTIFS(Datos!$T:$T,$H10,Datos!$C:$C,AR$2)</f>
        <v>0</v>
      </c>
      <c r="AS10" s="680">
        <f>COUNTIFS(Datos!$T:$T,$H10,Datos!$C:$C,AS$2)</f>
        <v>0</v>
      </c>
      <c r="AT10" s="680">
        <f>COUNTIFS(Datos!$T:$T,$H10,Datos!$C:$C,AT$2)</f>
        <v>2</v>
      </c>
      <c r="AU10" s="680">
        <f>COUNTIFS(Datos!$T:$T,$H10,Datos!$C:$C,AU$2)</f>
        <v>0</v>
      </c>
      <c r="AV10" s="680">
        <f>COUNTIFS(Datos!$T:$T,$H10,Datos!$C:$C,AV$2)</f>
        <v>0</v>
      </c>
      <c r="AW10" s="680">
        <f>COUNTIFS(Datos!$T:$T,$H10,Datos!$C:$C,AW$2)</f>
        <v>0</v>
      </c>
      <c r="AX10" s="680">
        <f>COUNTIFS(Datos!$T:$T,$H10,Datos!$C:$C,AX$2)</f>
        <v>5</v>
      </c>
      <c r="AY10" s="680">
        <f>COUNTIFS(Datos!$T:$T,$H10,Datos!$C:$C,AY$2)</f>
        <v>11</v>
      </c>
      <c r="AZ10" s="680">
        <f>COUNTIFS(Datos!$T:$T,$H10,Datos!$C:$C,AZ$2)</f>
        <v>4</v>
      </c>
      <c r="BA10" s="680">
        <f>COUNTIFS(Datos!$T:$T,$H10,Datos!$C:$C,BA$2)</f>
        <v>2</v>
      </c>
      <c r="BB10" s="680">
        <f>COUNTIFS(Datos!$T:$T,$H10,Datos!$C:$C,BB$2)</f>
        <v>5</v>
      </c>
      <c r="BC10" s="680">
        <f>COUNTIFS(Datos!$T:$T,$H10,Datos!$C:$C,BC$2)</f>
        <v>4</v>
      </c>
      <c r="BD10" s="680">
        <f>COUNTIFS(Datos!$T:$T,$H10,Datos!$C:$C,BD$2)</f>
        <v>6</v>
      </c>
      <c r="BE10" s="680">
        <f>COUNTIFS(Datos!$T:$T,$H10,Datos!$C:$C,BE$2)</f>
        <v>3</v>
      </c>
      <c r="BF10" s="680">
        <f>COUNTIFS(Datos!$T:$T,$H10,Datos!$C:$C,BF$2)</f>
        <v>3</v>
      </c>
      <c r="BG10" s="680">
        <f>COUNTIFS(Datos!$T:$T,$H10,Datos!$C:$C,BG$2)</f>
        <v>4</v>
      </c>
      <c r="BH10" s="680">
        <f>COUNTIFS(Datos!$T:$T,$H10,Datos!$C:$C,BH$2)</f>
        <v>3</v>
      </c>
      <c r="BI10" s="680">
        <f>COUNTIFS(Datos!$T:$T,$H10,Datos!$C:$C,BI$2)</f>
        <v>8</v>
      </c>
      <c r="BJ10" s="680">
        <f>COUNTIFS(Datos!$T:$T,$H10,Datos!$C:$C,BJ$2)</f>
        <v>5</v>
      </c>
      <c r="BK10" s="680">
        <f>COUNTIFS(Datos!$T:$T,$H10,Datos!$C:$C,BK$2)</f>
        <v>4</v>
      </c>
      <c r="BL10" s="680">
        <f>COUNTIFS(Datos!$T:$T,$H10,Datos!$C:$C,BL$2)</f>
        <v>2</v>
      </c>
      <c r="BM10" s="680">
        <f>COUNTIFS(Datos!$T:$T,$H10,Datos!$C:$C,BM$2)</f>
        <v>3</v>
      </c>
      <c r="BN10" s="680">
        <f>COUNTIFS(Datos!$T:$T,$H10,Datos!$C:$C,BN$2)</f>
        <v>1</v>
      </c>
      <c r="BO10" s="680">
        <f>COUNTIFS(Datos!$T:$T,$H10,Datos!$C:$C,BO$2)</f>
        <v>6</v>
      </c>
      <c r="BP10" s="680">
        <f>COUNTIFS(Datos!$T:$T,$H10,Datos!$C:$C,BP$2)</f>
        <v>3</v>
      </c>
      <c r="BQ10" s="680">
        <f>COUNTIFS(Datos!$T:$T,$H10,Datos!$C:$C,BQ$2)</f>
        <v>0</v>
      </c>
      <c r="BR10" s="680">
        <f>COUNTIFS(Datos!$T:$T,$H10,Datos!$C:$C,BR$2)</f>
        <v>0</v>
      </c>
      <c r="BS10" s="680">
        <f>COUNTIFS(Datos!$T:$T,$H10,Datos!$C:$C,BS$2)</f>
        <v>0</v>
      </c>
      <c r="BT10" s="680">
        <f>COUNTIFS(Datos!$T:$T,$H10,Datos!$C:$C,BT$2)</f>
        <v>0</v>
      </c>
      <c r="BV10" s="680">
        <f>COUNTIFS(Datos!$T:$T,$H10,Datos!$D:$D,BV$3)</f>
        <v>0</v>
      </c>
      <c r="BW10" s="680">
        <f>COUNTIFS(Datos!$T:$T,$H10,Datos!$D:$D,BW$3)</f>
        <v>0</v>
      </c>
      <c r="BX10" s="680">
        <f>COUNTIFS(Datos!$T:$T,$H10,Datos!$D:$D,BX$3)</f>
        <v>0</v>
      </c>
      <c r="BY10" s="680">
        <f>COUNTIFS(Datos!$T:$T,$H10,Datos!$D:$D,BY$3)</f>
        <v>0</v>
      </c>
      <c r="BZ10" s="680">
        <f>COUNTIFS(Datos!$T:$T,$H10,Datos!$D:$D,BZ$3)</f>
        <v>0</v>
      </c>
      <c r="CA10" s="680">
        <f>COUNTIFS(Datos!$T:$T,$H10,Datos!$D:$D,CA$3)</f>
        <v>0</v>
      </c>
      <c r="CB10" s="680">
        <f>COUNTIFS(Datos!$T:$T,$H10,Datos!$D:$D,CB$3)</f>
        <v>0</v>
      </c>
      <c r="CC10" s="680">
        <f>COUNTIFS(Datos!$T:$T,$H10,Datos!$D:$D,CC$3)</f>
        <v>0</v>
      </c>
      <c r="CD10" s="680">
        <f>COUNTIFS(Datos!$T:$T,$H10,Datos!$D:$D,CD$3)</f>
        <v>0</v>
      </c>
      <c r="CE10" s="680">
        <f>COUNTIFS(Datos!$T:$T,$H10,Datos!$D:$D,CE$3)</f>
        <v>0</v>
      </c>
      <c r="CF10" s="680">
        <f>COUNTIFS(Datos!$T:$T,$H10,Datos!$D:$D,CF$3)</f>
        <v>0</v>
      </c>
      <c r="CG10" s="680">
        <f>COUNTIFS(Datos!$T:$T,$H10,Datos!$D:$D,CG$3)</f>
        <v>0</v>
      </c>
      <c r="CH10" s="680">
        <f>COUNTIFS(Datos!$T:$T,$H10,Datos!$D:$D,CH$3)</f>
        <v>0</v>
      </c>
      <c r="CI10" s="680">
        <f>COUNTIFS(Datos!$T:$T,$H10,Datos!$D:$D,CI$3)</f>
        <v>0</v>
      </c>
      <c r="CJ10" s="680">
        <f>COUNTIFS(Datos!$T:$T,$H10,Datos!$D:$D,CJ$3)</f>
        <v>0</v>
      </c>
      <c r="CK10" s="680">
        <f>COUNTIFS(Datos!$T:$T,$H10,Datos!$D:$D,CK$3)</f>
        <v>0</v>
      </c>
      <c r="CL10" s="680">
        <f>COUNTIFS(Datos!$T:$T,$H10,Datos!$D:$D,CL$3)</f>
        <v>0</v>
      </c>
      <c r="CM10" s="680">
        <f>COUNTIFS(Datos!$T:$T,$H10,Datos!$D:$D,CM$3)</f>
        <v>0</v>
      </c>
      <c r="CN10" s="680">
        <f>COUNTIFS(Datos!$T:$T,$H10,Datos!$D:$D,CN$3)</f>
        <v>0</v>
      </c>
      <c r="CO10" s="680">
        <f>COUNTIFS(Datos!$T:$T,$H10,Datos!$D:$D,CO$3)</f>
        <v>0</v>
      </c>
      <c r="CP10" s="680">
        <f>COUNTIFS(Datos!$T:$T,$H10,Datos!$D:$D,CP$3)</f>
        <v>0</v>
      </c>
      <c r="CQ10" s="680">
        <f>COUNTIFS(Datos!$T:$T,$H10,Datos!$D:$D,CQ$3)</f>
        <v>0</v>
      </c>
      <c r="CR10" s="680">
        <f>COUNTIFS(Datos!$T:$T,$H10,Datos!$D:$D,CR$3)</f>
        <v>0</v>
      </c>
      <c r="CS10" s="680">
        <f>COUNTIFS(Datos!$T:$T,$H10,Datos!$D:$D,CS$3)</f>
        <v>0</v>
      </c>
      <c r="CT10" s="680">
        <f>COUNTIFS(Datos!$T:$T,$H10,Datos!$D:$D,CT$3)</f>
        <v>0</v>
      </c>
      <c r="CU10" s="680">
        <f>COUNTIFS(Datos!$T:$T,$H10,Datos!$D:$D,CU$3)</f>
        <v>0</v>
      </c>
      <c r="CV10" s="680">
        <f>COUNTIFS(Datos!$T:$T,$H10,Datos!$D:$D,CV$3)</f>
        <v>0</v>
      </c>
      <c r="CW10" s="680">
        <f>COUNTIFS(Datos!$T:$T,$H10,Datos!$D:$D,CW$3)</f>
        <v>0</v>
      </c>
      <c r="CX10" s="680">
        <f>COUNTIFS(Datos!$T:$T,$H10,Datos!$D:$D,CX$3)</f>
        <v>0</v>
      </c>
      <c r="CY10" s="680">
        <f>COUNTIFS(Datos!$T:$T,$H10,Datos!$D:$D,CY$3)</f>
        <v>0</v>
      </c>
      <c r="CZ10" s="680">
        <f>COUNTIFS(Datos!$T:$T,$H10,Datos!$D:$D,CZ$3)</f>
        <v>0</v>
      </c>
      <c r="DA10" s="680">
        <f>COUNTIFS(Datos!$T:$T,$H10,Datos!$D:$D,DA$3)</f>
        <v>0</v>
      </c>
      <c r="DB10" s="680">
        <f>COUNTIFS(Datos!$T:$T,$H10,Datos!$D:$D,DB$3)</f>
        <v>0</v>
      </c>
      <c r="DC10" s="680">
        <f>COUNTIFS(Datos!$T:$T,$H10,Datos!$D:$D,DC$3)</f>
        <v>0</v>
      </c>
      <c r="DD10" s="680">
        <f>COUNTIFS(Datos!$T:$T,$H10,Datos!$D:$D,DD$3)</f>
        <v>0</v>
      </c>
      <c r="DE10" s="680">
        <f>COUNTIFS(Datos!$T:$T,$H10,Datos!$D:$D,DE$3)</f>
        <v>0</v>
      </c>
      <c r="DF10" s="680">
        <f>COUNTIFS(Datos!$T:$T,$H10,Datos!$D:$D,DF$3)</f>
        <v>0</v>
      </c>
      <c r="DG10" s="680">
        <f>COUNTIFS(Datos!$T:$T,$H10,Datos!$D:$D,DG$3)</f>
        <v>0</v>
      </c>
      <c r="DH10" s="680">
        <f>COUNTIFS(Datos!$T:$T,$H10,Datos!$D:$D,DH$3)</f>
        <v>1</v>
      </c>
      <c r="DI10" s="680">
        <f>COUNTIFS(Datos!$T:$T,$H10,Datos!$D:$D,DI$3)</f>
        <v>0</v>
      </c>
      <c r="DJ10" s="680">
        <f>COUNTIFS(Datos!$T:$T,$H10,Datos!$D:$D,DJ$3)</f>
        <v>0</v>
      </c>
      <c r="DK10" s="680">
        <f>COUNTIFS(Datos!$T:$T,$H10,Datos!$D:$D,DK$3)</f>
        <v>0</v>
      </c>
      <c r="DL10" s="680">
        <f>COUNTIFS(Datos!$T:$T,$H10,Datos!$D:$D,DL$3)</f>
        <v>0</v>
      </c>
      <c r="DM10" s="680">
        <f>COUNTIFS(Datos!$T:$T,$H10,Datos!$D:$D,DM$3)</f>
        <v>0</v>
      </c>
      <c r="DN10" s="680">
        <f>COUNTIFS(Datos!$T:$T,$H10,Datos!$D:$D,DN$3)</f>
        <v>0</v>
      </c>
      <c r="DO10" s="680">
        <f>COUNTIFS(Datos!$T:$T,$H10,Datos!$D:$D,DO$3)</f>
        <v>0</v>
      </c>
      <c r="DP10" s="680">
        <f>COUNTIFS(Datos!$T:$T,$H10,Datos!$D:$D,DP$3)</f>
        <v>0</v>
      </c>
      <c r="DQ10" s="680">
        <f>COUNTIFS(Datos!$T:$T,$H10,Datos!$D:$D,DQ$3)</f>
        <v>0</v>
      </c>
      <c r="DR10" s="680">
        <f>COUNTIFS(Datos!$T:$T,$H10,Datos!$D:$D,DR$3)</f>
        <v>0</v>
      </c>
      <c r="DS10" s="680">
        <f>COUNTIFS(Datos!$T:$T,$H10,Datos!$D:$D,DS$3)</f>
        <v>2</v>
      </c>
      <c r="DT10" s="680">
        <f>COUNTIFS(Datos!$T:$T,$H10,Datos!$D:$D,DT$3)</f>
        <v>0</v>
      </c>
      <c r="DU10" s="680">
        <f>COUNTIFS(Datos!$T:$T,$H10,Datos!$D:$D,DU$3)</f>
        <v>2</v>
      </c>
      <c r="DV10" s="680">
        <f>COUNTIFS(Datos!$T:$T,$H10,Datos!$D:$D,DV$3)</f>
        <v>1</v>
      </c>
      <c r="DW10" s="680">
        <f>COUNTIFS(Datos!$T:$T,$H10,Datos!$D:$D,DW$3)</f>
        <v>2</v>
      </c>
      <c r="DX10" s="680">
        <f>COUNTIFS(Datos!$T:$T,$H10,Datos!$D:$D,DX$3)</f>
        <v>0</v>
      </c>
      <c r="DY10" s="680">
        <f>COUNTIFS(Datos!$T:$T,$H10,Datos!$D:$D,DY$3)</f>
        <v>0</v>
      </c>
      <c r="DZ10" s="680">
        <f>COUNTIFS(Datos!$T:$T,$H10,Datos!$D:$D,DZ$3)</f>
        <v>0</v>
      </c>
      <c r="EA10" s="680">
        <f>COUNTIFS(Datos!$T:$T,$H10,Datos!$D:$D,EA$3)</f>
        <v>0</v>
      </c>
      <c r="EB10" s="680">
        <f>COUNTIFS(Datos!$T:$T,$H10,Datos!$D:$D,EB$3)</f>
        <v>0</v>
      </c>
      <c r="EC10" s="680">
        <f>COUNTIFS(Datos!$T:$T,$H10,Datos!$D:$D,EC$3)</f>
        <v>0</v>
      </c>
      <c r="ED10" s="680">
        <f>COUNTIFS(Datos!$T:$T,$H10,Datos!$D:$D,ED$3)</f>
        <v>0</v>
      </c>
      <c r="EE10" s="680">
        <f>COUNTIFS(Datos!$T:$T,$H10,Datos!$D:$D,EE$3)</f>
        <v>0</v>
      </c>
      <c r="EF10" s="680">
        <f>COUNTIFS(Datos!$T:$T,$H10,Datos!$D:$D,EF$3)</f>
        <v>0</v>
      </c>
      <c r="EG10" s="680">
        <f>COUNTIFS(Datos!$T:$T,$H10,Datos!$D:$D,EG$3)</f>
        <v>0</v>
      </c>
      <c r="EH10" s="680">
        <f>COUNTIFS(Datos!$T:$T,$H10,Datos!$D:$D,EH$3)</f>
        <v>0</v>
      </c>
      <c r="EI10" s="680">
        <f>COUNTIFS(Datos!$T:$T,$H10,Datos!$D:$D,EI$3)</f>
        <v>1</v>
      </c>
      <c r="EJ10" s="680">
        <f>COUNTIFS(Datos!$T:$T,$H10,Datos!$D:$D,EJ$3)</f>
        <v>1</v>
      </c>
      <c r="EK10" s="680">
        <f>COUNTIFS(Datos!$T:$T,$H10,Datos!$D:$D,EK$3)</f>
        <v>1</v>
      </c>
      <c r="EL10" s="680">
        <f>COUNTIFS(Datos!$T:$T,$H10,Datos!$D:$D,EL$3)</f>
        <v>0</v>
      </c>
      <c r="EM10" s="680">
        <f>COUNTIFS(Datos!$T:$T,$H10,Datos!$D:$D,EM$3)</f>
        <v>0</v>
      </c>
      <c r="EN10" s="680">
        <f>COUNTIFS(Datos!$T:$T,$H10,Datos!$D:$D,EN$3)</f>
        <v>0</v>
      </c>
      <c r="EO10" s="680">
        <f>COUNTIFS(Datos!$T:$T,$H10,Datos!$D:$D,EO$3)</f>
        <v>0</v>
      </c>
      <c r="EP10" s="680">
        <f>COUNTIFS(Datos!$T:$T,$H10,Datos!$D:$D,EP$3)</f>
        <v>0</v>
      </c>
      <c r="EQ10" s="680">
        <f>COUNTIFS(Datos!$T:$T,$H10,Datos!$D:$D,EQ$3)</f>
        <v>1</v>
      </c>
      <c r="ER10" s="680">
        <f>COUNTIFS(Datos!$T:$T,$H10,Datos!$D:$D,ER$3)</f>
        <v>1</v>
      </c>
      <c r="ES10" s="680">
        <f>COUNTIFS(Datos!$T:$T,$H10,Datos!$D:$D,ES$3)</f>
        <v>0</v>
      </c>
      <c r="ET10" s="680">
        <f>COUNTIFS(Datos!$T:$T,$H10,Datos!$D:$D,ET$3)</f>
        <v>0</v>
      </c>
      <c r="EU10" s="680">
        <f>COUNTIFS(Datos!$T:$T,$H10,Datos!$D:$D,EU$3)</f>
        <v>2</v>
      </c>
      <c r="EV10" s="680">
        <f>COUNTIFS(Datos!$T:$T,$H10,Datos!$D:$D,EV$3)</f>
        <v>1</v>
      </c>
      <c r="EW10" s="680">
        <f>COUNTIFS(Datos!$T:$T,$H10,Datos!$D:$D,EW$3)</f>
        <v>1</v>
      </c>
      <c r="EX10" s="680">
        <f>COUNTIFS(Datos!$T:$T,$H10,Datos!$D:$D,EX$3)</f>
        <v>0</v>
      </c>
      <c r="EY10" s="680">
        <f>COUNTIFS(Datos!$T:$T,$H10,Datos!$D:$D,EY$3)</f>
        <v>0</v>
      </c>
      <c r="EZ10" s="680">
        <f>COUNTIFS(Datos!$T:$T,$H10,Datos!$D:$D,EZ$3)</f>
        <v>0</v>
      </c>
      <c r="FA10" s="680">
        <f>COUNTIFS(Datos!$T:$T,$H10,Datos!$D:$D,FA$3)</f>
        <v>0</v>
      </c>
      <c r="FB10" s="680">
        <f>COUNTIFS(Datos!$T:$T,$H10,Datos!$D:$D,FB$3)</f>
        <v>0</v>
      </c>
      <c r="FC10" s="680">
        <f>COUNTIFS(Datos!$T:$T,$H10,Datos!$D:$D,FC$3)</f>
        <v>0</v>
      </c>
      <c r="FD10" s="680">
        <f>COUNTIFS(Datos!$T:$T,$H10,Datos!$D:$D,FD$3)</f>
        <v>0</v>
      </c>
      <c r="FE10" s="680">
        <f>COUNTIFS(Datos!$T:$T,$H10,Datos!$D:$D,FE$3)</f>
        <v>0</v>
      </c>
      <c r="FF10" s="680">
        <f>COUNTIFS(Datos!$T:$T,$H10,Datos!$D:$D,FF$3)</f>
        <v>0</v>
      </c>
      <c r="FG10" s="680">
        <f>COUNTIFS(Datos!$T:$T,$H10,Datos!$D:$D,FG$3)</f>
        <v>0</v>
      </c>
      <c r="FH10" s="680">
        <f>COUNTIFS(Datos!$T:$T,$H10,Datos!$D:$D,FH$3)</f>
        <v>0</v>
      </c>
      <c r="FI10" s="680">
        <f>COUNTIFS(Datos!$T:$T,$H10,Datos!$D:$D,FI$3)</f>
        <v>0</v>
      </c>
      <c r="FJ10" s="680">
        <f>COUNTIFS(Datos!$T:$T,$H10,Datos!$D:$D,FJ$3)</f>
        <v>0</v>
      </c>
      <c r="FK10" s="680">
        <f>COUNTIFS(Datos!$T:$T,$H10,Datos!$D:$D,FK$3)</f>
        <v>0</v>
      </c>
      <c r="FL10" s="680">
        <f>COUNTIFS(Datos!$T:$T,$H10,Datos!$D:$D,FL$3)</f>
        <v>1</v>
      </c>
      <c r="FM10" s="680">
        <f>COUNTIFS(Datos!$T:$T,$H10,Datos!$D:$D,FM$3)</f>
        <v>1</v>
      </c>
      <c r="FN10" s="680">
        <f>COUNTIFS(Datos!$T:$T,$H10,Datos!$D:$D,FN$3)</f>
        <v>0</v>
      </c>
      <c r="FO10" s="680">
        <f>COUNTIFS(Datos!$T:$T,$H10,Datos!$D:$D,FO$3)</f>
        <v>0</v>
      </c>
      <c r="FP10" s="680">
        <f>COUNTIFS(Datos!$T:$T,$H10,Datos!$D:$D,FP$3)</f>
        <v>1</v>
      </c>
      <c r="FQ10" s="680">
        <f>COUNTIFS(Datos!$T:$T,$H10,Datos!$D:$D,FQ$3)</f>
        <v>3</v>
      </c>
      <c r="FR10" s="680">
        <f>COUNTIFS(Datos!$T:$T,$H10,Datos!$D:$D,FR$3)</f>
        <v>1</v>
      </c>
      <c r="FS10" s="680">
        <f>COUNTIFS(Datos!$T:$T,$H10,Datos!$D:$D,FS$3)</f>
        <v>0</v>
      </c>
      <c r="FT10" s="680">
        <f>COUNTIFS(Datos!$T:$T,$H10,Datos!$D:$D,FT$3)</f>
        <v>0</v>
      </c>
      <c r="FU10" s="680">
        <f>COUNTIFS(Datos!$T:$T,$H10,Datos!$D:$D,FU$3)</f>
        <v>0</v>
      </c>
      <c r="FV10" s="680">
        <f>COUNTIFS(Datos!$T:$T,$H10,Datos!$D:$D,FV$3)</f>
        <v>0</v>
      </c>
      <c r="FW10" s="680">
        <f>COUNTIFS(Datos!$T:$T,$H10,Datos!$D:$D,FW$3)</f>
        <v>2</v>
      </c>
      <c r="FX10" s="680">
        <f>COUNTIFS(Datos!$T:$T,$H10,Datos!$D:$D,FX$3)</f>
        <v>2</v>
      </c>
      <c r="FY10" s="680">
        <f>COUNTIFS(Datos!$T:$T,$H10,Datos!$D:$D,FY$3)</f>
        <v>0</v>
      </c>
      <c r="FZ10" s="680">
        <f>COUNTIFS(Datos!$T:$T,$H10,Datos!$D:$D,FZ$3)</f>
        <v>2</v>
      </c>
      <c r="GA10" s="680">
        <f>COUNTIFS(Datos!$T:$T,$H10,Datos!$D:$D,GA$3)</f>
        <v>2</v>
      </c>
      <c r="GB10" s="680">
        <f>COUNTIFS(Datos!$T:$T,$H10,Datos!$D:$D,GB$3)</f>
        <v>0</v>
      </c>
      <c r="GC10" s="680">
        <f>COUNTIFS(Datos!$T:$T,$H10,Datos!$D:$D,GC$3)</f>
        <v>0</v>
      </c>
      <c r="GD10" s="680">
        <f>COUNTIFS(Datos!$T:$T,$H10,Datos!$D:$D,GD$3)</f>
        <v>2</v>
      </c>
      <c r="GE10" s="680">
        <f>COUNTIFS(Datos!$T:$T,$H10,Datos!$D:$D,GE$3)</f>
        <v>0</v>
      </c>
      <c r="GF10" s="680">
        <f>COUNTIFS(Datos!$T:$T,$H10,Datos!$D:$D,GF$3)</f>
        <v>0</v>
      </c>
      <c r="GG10" s="680">
        <f>COUNTIFS(Datos!$T:$T,$H10,Datos!$D:$D,GG$3)</f>
        <v>0</v>
      </c>
      <c r="GH10" s="680">
        <f>COUNTIFS(Datos!$T:$T,$H10,Datos!$D:$D,GH$3)</f>
        <v>0</v>
      </c>
      <c r="GI10" s="680">
        <f>COUNTIFS(Datos!$T:$T,$H10,Datos!$D:$D,GI$3)</f>
        <v>0</v>
      </c>
      <c r="GJ10" s="680">
        <f>COUNTIFS(Datos!$T:$T,$H10,Datos!$D:$D,GJ$3)</f>
        <v>0</v>
      </c>
      <c r="GK10" s="680">
        <f>COUNTIFS(Datos!$T:$T,$H10,Datos!$D:$D,GK$3)</f>
        <v>1</v>
      </c>
      <c r="GL10" s="680">
        <f>COUNTIFS(Datos!$T:$T,$H10,Datos!$D:$D,GL$3)</f>
        <v>0</v>
      </c>
      <c r="GM10" s="680">
        <f>COUNTIFS(Datos!$T:$T,$H10,Datos!$D:$D,GM$3)</f>
        <v>1</v>
      </c>
      <c r="GN10" s="680">
        <f>COUNTIFS(Datos!$T:$T,$H10,Datos!$D:$D,GN$3)</f>
        <v>1</v>
      </c>
      <c r="GO10" s="680">
        <f>COUNTIFS(Datos!$T:$T,$H10,Datos!$D:$D,GO$3)</f>
        <v>0</v>
      </c>
      <c r="GP10" s="680">
        <f>COUNTIFS(Datos!$T:$T,$H10,Datos!$D:$D,GP$3)</f>
        <v>0</v>
      </c>
      <c r="GQ10" s="680">
        <f>COUNTIFS(Datos!$T:$T,$H10,Datos!$D:$D,GQ$3)</f>
        <v>0</v>
      </c>
      <c r="GR10" s="680">
        <f>COUNTIFS(Datos!$T:$T,$H10,Datos!$D:$D,GR$3)</f>
        <v>0</v>
      </c>
      <c r="GS10" s="680">
        <f>COUNTIFS(Datos!$T:$T,$H10,Datos!$D:$D,GS$3)</f>
        <v>0</v>
      </c>
      <c r="GT10" s="680">
        <f>COUNTIFS(Datos!$T:$T,$H10,Datos!$D:$D,GT$3)</f>
        <v>0</v>
      </c>
      <c r="GU10" s="680">
        <f>COUNTIFS(Datos!$T:$T,$H10,Datos!$D:$D,GU$3)</f>
        <v>0</v>
      </c>
      <c r="GV10" s="680">
        <f>COUNTIFS(Datos!$T:$T,$H10,Datos!$D:$D,GV$3)</f>
        <v>3</v>
      </c>
      <c r="GW10" s="680">
        <f>COUNTIFS(Datos!$T:$T,$H10,Datos!$D:$D,GW$3)</f>
        <v>0</v>
      </c>
      <c r="GX10" s="680">
        <f>COUNTIFS(Datos!$T:$T,$H10,Datos!$D:$D,GX$3)</f>
        <v>0</v>
      </c>
      <c r="GY10" s="680">
        <f>COUNTIFS(Datos!$T:$T,$H10,Datos!$D:$D,GY$3)</f>
        <v>0</v>
      </c>
      <c r="GZ10" s="680">
        <f>COUNTIFS(Datos!$T:$T,$H10,Datos!$D:$D,GZ$3)</f>
        <v>1</v>
      </c>
      <c r="HA10" s="680">
        <f>COUNTIFS(Datos!$T:$T,$H10,Datos!$D:$D,HA$3)</f>
        <v>2</v>
      </c>
      <c r="HB10" s="680">
        <f>COUNTIFS(Datos!$T:$T,$H10,Datos!$D:$D,HB$3)</f>
        <v>0</v>
      </c>
      <c r="HC10" s="680">
        <f>COUNTIFS(Datos!$T:$T,$H10,Datos!$D:$D,HC$3)</f>
        <v>0</v>
      </c>
      <c r="HD10" s="680">
        <f>COUNTIFS(Datos!$T:$T,$H10,Datos!$D:$D,HD$3)</f>
        <v>0</v>
      </c>
      <c r="HE10" s="680">
        <f>COUNTIFS(Datos!$T:$T,$H10,Datos!$D:$D,HE$3)</f>
        <v>0</v>
      </c>
      <c r="HF10" s="680">
        <f>COUNTIFS(Datos!$T:$T,$H10,Datos!$D:$D,HF$3)</f>
        <v>0</v>
      </c>
      <c r="HG10" s="680">
        <f>COUNTIFS(Datos!$T:$T,$H10,Datos!$D:$D,HG$3)</f>
        <v>0</v>
      </c>
      <c r="HH10" s="680">
        <f>COUNTIFS(Datos!$T:$T,$H10,Datos!$D:$D,HH$3)</f>
        <v>0</v>
      </c>
      <c r="HI10" s="680">
        <f>COUNTIFS(Datos!$T:$T,$H10,Datos!$D:$D,HI$3)</f>
        <v>0</v>
      </c>
      <c r="HJ10" s="680">
        <f>COUNTIFS(Datos!$T:$T,$H10,Datos!$D:$D,HJ$3)</f>
        <v>0</v>
      </c>
      <c r="HK10" s="680">
        <f>COUNTIFS(Datos!$T:$T,$H10,Datos!$D:$D,HK$3)</f>
        <v>0</v>
      </c>
      <c r="HL10" s="680">
        <f>COUNTIFS(Datos!$T:$T,$H10,Datos!$D:$D,HL$3)</f>
        <v>0</v>
      </c>
      <c r="HM10" s="680">
        <f>COUNTIFS(Datos!$T:$T,$H10,Datos!$D:$D,HM$3)</f>
        <v>0</v>
      </c>
      <c r="HN10" s="680">
        <f>COUNTIFS(Datos!$T:$T,$H10,Datos!$D:$D,HN$3)</f>
        <v>0</v>
      </c>
      <c r="HO10" s="680">
        <f>COUNTIFS(Datos!$T:$T,$H10,Datos!$D:$D,HO$3)</f>
        <v>0</v>
      </c>
      <c r="HP10" s="680">
        <f>COUNTIFS(Datos!$T:$T,$H10,Datos!$D:$D,HP$3)</f>
        <v>0</v>
      </c>
      <c r="HQ10" s="680">
        <f>COUNTIFS(Datos!$T:$T,$H10,Datos!$D:$D,HQ$3)</f>
        <v>0</v>
      </c>
      <c r="HR10" s="680">
        <f>COUNTIFS(Datos!$T:$T,$H10,Datos!$D:$D,HR$3)</f>
        <v>0</v>
      </c>
      <c r="HS10" s="680">
        <f>COUNTIFS(Datos!$T:$T,$H10,Datos!$D:$D,HS$3)</f>
        <v>0</v>
      </c>
      <c r="HT10" s="680">
        <f>COUNTIFS(Datos!$T:$T,$H10,Datos!$D:$D,HT$3)</f>
        <v>0</v>
      </c>
      <c r="HU10" s="680">
        <f>COUNTIFS(Datos!$T:$T,$H10,Datos!$D:$D,HU$3)</f>
        <v>0</v>
      </c>
      <c r="HV10" s="680">
        <f>COUNTIFS(Datos!$T:$T,$H10,Datos!$D:$D,HV$3)</f>
        <v>0</v>
      </c>
      <c r="HW10" s="680">
        <f>COUNTIFS(Datos!$T:$T,$H10,Datos!$D:$D,HW$3)</f>
        <v>0</v>
      </c>
      <c r="HX10" s="680">
        <f>COUNTIFS(Datos!$T:$T,$H10,Datos!$D:$D,HX$3)</f>
        <v>0</v>
      </c>
      <c r="HY10" s="680">
        <f>COUNTIFS(Datos!$T:$T,$H10,Datos!$D:$D,HY$3)</f>
        <v>0</v>
      </c>
      <c r="HZ10" s="680">
        <f>COUNTIFS(Datos!$T:$T,$H10,Datos!$D:$D,HZ$3)</f>
        <v>0</v>
      </c>
      <c r="IA10" s="680">
        <f>COUNTIFS(Datos!$T:$T,$H10,Datos!$D:$D,IA$3)</f>
        <v>0</v>
      </c>
      <c r="IB10" s="680">
        <f>COUNTIFS(Datos!$T:$T,$H10,Datos!$D:$D,IB$3)</f>
        <v>0</v>
      </c>
      <c r="IC10" s="680">
        <f>COUNTIFS(Datos!$T:$T,$H10,Datos!$D:$D,IC$3)</f>
        <v>0</v>
      </c>
      <c r="ID10" s="680">
        <f>COUNTIFS(Datos!$T:$T,$H10,Datos!$D:$D,ID$3)</f>
        <v>0</v>
      </c>
      <c r="IE10" s="680">
        <f>COUNTIFS(Datos!$T:$T,$H10,Datos!$D:$D,IE$3)</f>
        <v>0</v>
      </c>
      <c r="IF10" s="680">
        <f>COUNTIFS(Datos!$T:$T,$H10,Datos!$D:$D,IF$3)</f>
        <v>0</v>
      </c>
      <c r="IG10" s="680">
        <f>COUNTIFS(Datos!$T:$T,$H10,Datos!$D:$D,IG$3)</f>
        <v>0</v>
      </c>
      <c r="IH10" s="680">
        <f>COUNTIFS(Datos!$T:$T,$H10,Datos!$D:$D,IH$3)</f>
        <v>1</v>
      </c>
      <c r="II10" s="680">
        <f>COUNTIFS(Datos!$T:$T,$H10,Datos!$D:$D,II$3)</f>
        <v>0</v>
      </c>
      <c r="IJ10" s="680">
        <f>COUNTIFS(Datos!$T:$T,$H10,Datos!$D:$D,IJ$3)</f>
        <v>1</v>
      </c>
      <c r="IK10" s="680">
        <f>COUNTIFS(Datos!$T:$T,$H10,Datos!$D:$D,IK$3)</f>
        <v>0</v>
      </c>
      <c r="IL10" s="680">
        <f>COUNTIFS(Datos!$T:$T,$H10,Datos!$D:$D,IL$3)</f>
        <v>0</v>
      </c>
      <c r="IM10" s="680">
        <f>COUNTIFS(Datos!$T:$T,$H10,Datos!$D:$D,IM$3)</f>
        <v>0</v>
      </c>
      <c r="IN10" s="680">
        <f>COUNTIFS(Datos!$T:$T,$H10,Datos!$D:$D,IN$3)</f>
        <v>0</v>
      </c>
      <c r="IO10" s="680">
        <f>COUNTIFS(Datos!$T:$T,$H10,Datos!$D:$D,IO$3)</f>
        <v>0</v>
      </c>
      <c r="IP10" s="680">
        <f>COUNTIFS(Datos!$T:$T,$H10,Datos!$D:$D,IP$3)</f>
        <v>0</v>
      </c>
      <c r="IQ10" s="680">
        <f>COUNTIFS(Datos!$T:$T,$H10,Datos!$D:$D,IQ$3)</f>
        <v>0</v>
      </c>
      <c r="IR10" s="680">
        <f>COUNTIFS(Datos!$T:$T,$H10,Datos!$D:$D,IR$3)</f>
        <v>0</v>
      </c>
      <c r="IS10" s="680">
        <f>COUNTIFS(Datos!$T:$T,$H10,Datos!$D:$D,IS$3)</f>
        <v>0</v>
      </c>
      <c r="IT10" s="680">
        <f>COUNTIFS(Datos!$T:$T,$H10,Datos!$D:$D,IT$3)</f>
        <v>0</v>
      </c>
      <c r="IU10" s="680">
        <f>COUNTIFS(Datos!$T:$T,$H10,Datos!$D:$D,IU$3)</f>
        <v>0</v>
      </c>
      <c r="IV10" s="680">
        <f>COUNTIFS(Datos!$T:$T,$H10,Datos!$D:$D,IV$3)</f>
        <v>0</v>
      </c>
      <c r="IW10" s="680">
        <f>COUNTIFS(Datos!$T:$T,$H10,Datos!$D:$D,IW$3)</f>
        <v>0</v>
      </c>
      <c r="IX10" s="680">
        <f>COUNTIFS(Datos!$T:$T,$H10,Datos!$D:$D,IX$3)</f>
        <v>0</v>
      </c>
      <c r="IY10" s="680">
        <f>COUNTIFS(Datos!$T:$T,$H10,Datos!$D:$D,IY$3)</f>
        <v>0</v>
      </c>
      <c r="IZ10" s="680">
        <f>COUNTIFS(Datos!$T:$T,$H10,Datos!$D:$D,IZ$3)</f>
        <v>0</v>
      </c>
      <c r="JA10" s="680">
        <f>COUNTIFS(Datos!$T:$T,$H10,Datos!$D:$D,JA$3)</f>
        <v>0</v>
      </c>
      <c r="JB10" s="680">
        <f>COUNTIFS(Datos!$T:$T,$H10,Datos!$D:$D,JB$3)</f>
        <v>0</v>
      </c>
      <c r="JC10" s="680">
        <f>COUNTIFS(Datos!$T:$T,$H10,Datos!$D:$D,JC$3)</f>
        <v>0</v>
      </c>
      <c r="JD10" s="680">
        <f>COUNTIFS(Datos!$T:$T,$H10,Datos!$D:$D,JD$3)</f>
        <v>0</v>
      </c>
      <c r="JE10" s="680">
        <f>COUNTIFS(Datos!$T:$T,$H10,Datos!$D:$D,JE$3)</f>
        <v>0</v>
      </c>
      <c r="JF10" s="680">
        <f>COUNTIFS(Datos!$T:$T,$H10,Datos!$D:$D,JF$3)</f>
        <v>0</v>
      </c>
      <c r="JG10" s="680">
        <f>COUNTIFS(Datos!$T:$T,$H10,Datos!$D:$D,JG$3)</f>
        <v>0</v>
      </c>
      <c r="JH10" s="680">
        <f>COUNTIFS(Datos!$T:$T,$H10,Datos!$D:$D,JH$3)</f>
        <v>0</v>
      </c>
      <c r="JI10" s="680">
        <f>COUNTIFS(Datos!$T:$T,$H10,Datos!$D:$D,JI$3)</f>
        <v>0</v>
      </c>
      <c r="JJ10" s="680">
        <f>COUNTIFS(Datos!$T:$T,$H10,Datos!$D:$D,JJ$3)</f>
        <v>1</v>
      </c>
      <c r="JK10" s="680">
        <f>COUNTIFS(Datos!$T:$T,$H10,Datos!$D:$D,JK$3)</f>
        <v>0</v>
      </c>
      <c r="JL10" s="680">
        <f>COUNTIFS(Datos!$T:$T,$H10,Datos!$D:$D,JL$3)</f>
        <v>2</v>
      </c>
      <c r="JM10" s="680">
        <f>COUNTIFS(Datos!$T:$T,$H10,Datos!$D:$D,JM$3)</f>
        <v>2</v>
      </c>
      <c r="JN10" s="680">
        <f>COUNTIFS(Datos!$T:$T,$H10,Datos!$D:$D,JN$3)</f>
        <v>0</v>
      </c>
      <c r="JO10" s="680">
        <f>COUNTIFS(Datos!$T:$T,$H10,Datos!$D:$D,JO$3)</f>
        <v>0</v>
      </c>
      <c r="JP10" s="680">
        <f>COUNTIFS(Datos!$T:$T,$H10,Datos!$D:$D,JP$3)</f>
        <v>0</v>
      </c>
      <c r="JQ10" s="680">
        <f>COUNTIFS(Datos!$T:$T,$H10,Datos!$D:$D,JQ$3)</f>
        <v>3</v>
      </c>
      <c r="JR10" s="680">
        <f>COUNTIFS(Datos!$T:$T,$H10,Datos!$D:$D,JR$3)</f>
        <v>2</v>
      </c>
      <c r="JS10" s="680">
        <f>COUNTIFS(Datos!$T:$T,$H10,Datos!$D:$D,JS$3)</f>
        <v>2</v>
      </c>
      <c r="JT10" s="680">
        <f>COUNTIFS(Datos!$T:$T,$H10,Datos!$D:$D,JT$3)</f>
        <v>3</v>
      </c>
      <c r="JU10" s="680">
        <f>COUNTIFS(Datos!$T:$T,$H10,Datos!$D:$D,JU$3)</f>
        <v>1</v>
      </c>
      <c r="JV10" s="680">
        <f>COUNTIFS(Datos!$T:$T,$H10,Datos!$D:$D,JV$3)</f>
        <v>0</v>
      </c>
      <c r="JW10" s="680">
        <f>COUNTIFS(Datos!$T:$T,$H10,Datos!$D:$D,JW$3)</f>
        <v>0</v>
      </c>
      <c r="JX10" s="680">
        <f>COUNTIFS(Datos!$T:$T,$H10,Datos!$D:$D,JX$3)</f>
        <v>1</v>
      </c>
      <c r="JY10" s="680">
        <f>COUNTIFS(Datos!$T:$T,$H10,Datos!$D:$D,JY$3)</f>
        <v>0</v>
      </c>
      <c r="JZ10" s="680">
        <f>COUNTIFS(Datos!$T:$T,$H10,Datos!$D:$D,JZ$3)</f>
        <v>2</v>
      </c>
      <c r="KA10" s="680">
        <f>COUNTIFS(Datos!$T:$T,$H10,Datos!$D:$D,KA$3)</f>
        <v>0</v>
      </c>
      <c r="KB10" s="680">
        <f>COUNTIFS(Datos!$T:$T,$H10,Datos!$D:$D,KB$3)</f>
        <v>1</v>
      </c>
      <c r="KC10" s="680">
        <f>COUNTIFS(Datos!$T:$T,$H10,Datos!$D:$D,KC$3)</f>
        <v>0</v>
      </c>
      <c r="KD10" s="680">
        <f>COUNTIFS(Datos!$T:$T,$H10,Datos!$D:$D,KD$3)</f>
        <v>0</v>
      </c>
      <c r="KE10" s="680">
        <f>COUNTIFS(Datos!$T:$T,$H10,Datos!$D:$D,KE$3)</f>
        <v>1</v>
      </c>
      <c r="KF10" s="680">
        <f>COUNTIFS(Datos!$T:$T,$H10,Datos!$D:$D,KF$3)</f>
        <v>0</v>
      </c>
      <c r="KG10" s="680">
        <f>COUNTIFS(Datos!$T:$T,$H10,Datos!$D:$D,KG$3)</f>
        <v>1</v>
      </c>
      <c r="KH10" s="680">
        <f>COUNTIFS(Datos!$T:$T,$H10,Datos!$D:$D,KH$3)</f>
        <v>0</v>
      </c>
      <c r="KI10" s="680">
        <f>COUNTIFS(Datos!$T:$T,$H10,Datos!$D:$D,KI$3)</f>
        <v>0</v>
      </c>
      <c r="KJ10" s="680">
        <f>COUNTIFS(Datos!$T:$T,$H10,Datos!$D:$D,KJ$3)</f>
        <v>0</v>
      </c>
      <c r="KK10" s="680">
        <f>COUNTIFS(Datos!$T:$T,$H10,Datos!$D:$D,KK$3)</f>
        <v>0</v>
      </c>
      <c r="KL10" s="680">
        <f>COUNTIFS(Datos!$T:$T,$H10,Datos!$D:$D,KL$3)</f>
        <v>1</v>
      </c>
      <c r="KM10" s="680">
        <f>COUNTIFS(Datos!$T:$T,$H10,Datos!$D:$D,KM$3)</f>
        <v>0</v>
      </c>
      <c r="KN10" s="680">
        <f>COUNTIFS(Datos!$T:$T,$H10,Datos!$D:$D,KN$3)</f>
        <v>1</v>
      </c>
      <c r="KO10" s="680">
        <f>COUNTIFS(Datos!$T:$T,$H10,Datos!$D:$D,KO$3)</f>
        <v>2</v>
      </c>
      <c r="KP10" s="680">
        <f>COUNTIFS(Datos!$T:$T,$H10,Datos!$D:$D,KP$3)</f>
        <v>1</v>
      </c>
      <c r="KQ10" s="680">
        <f>COUNTIFS(Datos!$T:$T,$H10,Datos!$D:$D,KQ$3)</f>
        <v>0</v>
      </c>
      <c r="KR10" s="680">
        <f>COUNTIFS(Datos!$T:$T,$H10,Datos!$D:$D,KR$3)</f>
        <v>0</v>
      </c>
      <c r="KS10" s="680">
        <f>COUNTIFS(Datos!$T:$T,$H10,Datos!$D:$D,KS$3)</f>
        <v>0</v>
      </c>
      <c r="KT10" s="680">
        <f>COUNTIFS(Datos!$T:$T,$H10,Datos!$D:$D,KT$3)</f>
        <v>2</v>
      </c>
      <c r="KU10" s="680">
        <f>COUNTIFS(Datos!$T:$T,$H10,Datos!$D:$D,KU$3)</f>
        <v>0</v>
      </c>
      <c r="KV10" s="680">
        <f>COUNTIFS(Datos!$T:$T,$H10,Datos!$D:$D,KV$3)</f>
        <v>1</v>
      </c>
      <c r="KW10" s="680">
        <f>COUNTIFS(Datos!$T:$T,$H10,Datos!$D:$D,KW$3)</f>
        <v>1</v>
      </c>
      <c r="KX10" s="680">
        <f>COUNTIFS(Datos!$T:$T,$H10,Datos!$D:$D,KX$3)</f>
        <v>0</v>
      </c>
      <c r="KY10" s="680">
        <f>COUNTIFS(Datos!$T:$T,$H10,Datos!$D:$D,KY$3)</f>
        <v>0</v>
      </c>
      <c r="KZ10" s="680">
        <f>COUNTIFS(Datos!$T:$T,$H10,Datos!$D:$D,KZ$3)</f>
        <v>1</v>
      </c>
      <c r="LA10" s="680">
        <f>COUNTIFS(Datos!$T:$T,$H10,Datos!$D:$D,LA$3)</f>
        <v>1</v>
      </c>
      <c r="LB10" s="680">
        <f>COUNTIFS(Datos!$T:$T,$H10,Datos!$D:$D,LB$3)</f>
        <v>3</v>
      </c>
      <c r="LC10" s="680">
        <f>COUNTIFS(Datos!$T:$T,$H10,Datos!$D:$D,LC$3)</f>
        <v>0</v>
      </c>
      <c r="LD10" s="680">
        <f>COUNTIFS(Datos!$T:$T,$H10,Datos!$D:$D,LD$3)</f>
        <v>1</v>
      </c>
      <c r="LE10" s="680">
        <f>COUNTIFS(Datos!$T:$T,$H10,Datos!$D:$D,LE$3)</f>
        <v>0</v>
      </c>
      <c r="LF10" s="680">
        <f>COUNTIFS(Datos!$T:$T,$H10,Datos!$D:$D,LF$3)</f>
        <v>0</v>
      </c>
      <c r="LG10" s="680">
        <f>COUNTIFS(Datos!$T:$T,$H10,Datos!$D:$D,LG$3)</f>
        <v>0</v>
      </c>
      <c r="LH10" s="680">
        <f>COUNTIFS(Datos!$T:$T,$H10,Datos!$D:$D,LH$3)</f>
        <v>0</v>
      </c>
      <c r="LI10" s="680">
        <f>COUNTIFS(Datos!$T:$T,$H10,Datos!$D:$D,LI$3)</f>
        <v>0</v>
      </c>
      <c r="LJ10" s="680">
        <f>COUNTIFS(Datos!$T:$T,$H10,Datos!$D:$D,LJ$3)</f>
        <v>1</v>
      </c>
      <c r="LK10" s="680">
        <f>COUNTIFS(Datos!$T:$T,$H10,Datos!$D:$D,LK$3)</f>
        <v>2</v>
      </c>
      <c r="LL10" s="680">
        <f>COUNTIFS(Datos!$T:$T,$H10,Datos!$D:$D,LL$3)</f>
        <v>0</v>
      </c>
      <c r="LM10" s="680">
        <f>COUNTIFS(Datos!$T:$T,$H10,Datos!$D:$D,LM$3)</f>
        <v>0</v>
      </c>
      <c r="LN10" s="680">
        <f>COUNTIFS(Datos!$T:$T,$H10,Datos!$D:$D,LN$3)</f>
        <v>0</v>
      </c>
      <c r="LO10" s="680">
        <f>COUNTIFS(Datos!$T:$T,$H10,Datos!$D:$D,LO$3)</f>
        <v>1</v>
      </c>
      <c r="LP10" s="680">
        <f>COUNTIFS(Datos!$T:$T,$H10,Datos!$D:$D,LP$3)</f>
        <v>0</v>
      </c>
      <c r="LQ10" s="680">
        <f>COUNTIFS(Datos!$T:$T,$H10,Datos!$D:$D,LQ$3)</f>
        <v>1</v>
      </c>
      <c r="LR10" s="680">
        <f>COUNTIFS(Datos!$T:$T,$H10,Datos!$D:$D,LR$3)</f>
        <v>1</v>
      </c>
      <c r="LS10" s="680">
        <f>COUNTIFS(Datos!$T:$T,$H10,Datos!$D:$D,LS$3)</f>
        <v>0</v>
      </c>
      <c r="LT10" s="680">
        <f>COUNTIFS(Datos!$T:$T,$H10,Datos!$D:$D,LT$3)</f>
        <v>0</v>
      </c>
      <c r="LU10" s="680">
        <f>COUNTIFS(Datos!$T:$T,$H10,Datos!$D:$D,LU$3)</f>
        <v>1</v>
      </c>
      <c r="LV10" s="680">
        <f>COUNTIFS(Datos!$T:$T,$H10,Datos!$D:$D,LV$3)</f>
        <v>2</v>
      </c>
      <c r="LW10" s="680">
        <f>COUNTIFS(Datos!$T:$T,$H10,Datos!$D:$D,LW$3)</f>
        <v>1</v>
      </c>
      <c r="LX10" s="680">
        <f>COUNTIFS(Datos!$T:$T,$H10,Datos!$D:$D,LX$3)</f>
        <v>0</v>
      </c>
      <c r="LY10" s="680">
        <f>COUNTIFS(Datos!$T:$T,$H10,Datos!$D:$D,LY$3)</f>
        <v>0</v>
      </c>
      <c r="LZ10" s="680">
        <f>COUNTIFS(Datos!$T:$T,$H10,Datos!$D:$D,LZ$3)</f>
        <v>0</v>
      </c>
      <c r="MA10" s="680">
        <f>COUNTIFS(Datos!$T:$T,$H10,Datos!$D:$D,MA$3)</f>
        <v>0</v>
      </c>
      <c r="MB10" s="680">
        <f>COUNTIFS(Datos!$T:$T,$H10,Datos!$D:$D,MB$3)</f>
        <v>0</v>
      </c>
      <c r="MC10" s="680">
        <f>COUNTIFS(Datos!$T:$T,$H10,Datos!$D:$D,MC$3)</f>
        <v>0</v>
      </c>
      <c r="MD10" s="680">
        <f>COUNTIFS(Datos!$T:$T,$H10,Datos!$D:$D,MD$3)</f>
        <v>2</v>
      </c>
      <c r="ME10" s="680">
        <f>COUNTIFS(Datos!$T:$T,$H10,Datos!$D:$D,ME$3)</f>
        <v>0</v>
      </c>
      <c r="MF10" s="680">
        <f>COUNTIFS(Datos!$T:$T,$H10,Datos!$D:$D,MF$3)</f>
        <v>1</v>
      </c>
      <c r="MG10" s="680">
        <f>COUNTIFS(Datos!$T:$T,$H10,Datos!$D:$D,MG$3)</f>
        <v>0</v>
      </c>
      <c r="MH10" s="680">
        <f>COUNTIFS(Datos!$T:$T,$H10,Datos!$D:$D,MH$3)</f>
        <v>0</v>
      </c>
      <c r="MI10" s="680">
        <f>COUNTIFS(Datos!$T:$T,$H10,Datos!$D:$D,MI$3)</f>
        <v>2</v>
      </c>
      <c r="MJ10" s="680">
        <f>COUNTIFS(Datos!$T:$T,$H10,Datos!$D:$D,MJ$3)</f>
        <v>0</v>
      </c>
      <c r="MK10" s="680">
        <f>COUNTIFS(Datos!$T:$T,$H10,Datos!$D:$D,MK$3)</f>
        <v>4</v>
      </c>
      <c r="ML10" s="680">
        <f>COUNTIFS(Datos!$T:$T,$H10,Datos!$D:$D,ML$3)</f>
        <v>1</v>
      </c>
      <c r="MM10" s="680">
        <f>COUNTIFS(Datos!$T:$T,$H10,Datos!$D:$D,MM$3)</f>
        <v>1</v>
      </c>
      <c r="MN10" s="680">
        <f>COUNTIFS(Datos!$T:$T,$H10,Datos!$D:$D,MN$3)</f>
        <v>0</v>
      </c>
      <c r="MO10" s="680">
        <f>COUNTIFS(Datos!$T:$T,$H10,Datos!$D:$D,MO$3)</f>
        <v>0</v>
      </c>
      <c r="MP10" s="680">
        <f>COUNTIFS(Datos!$T:$T,$H10,Datos!$D:$D,MP$3)</f>
        <v>1</v>
      </c>
      <c r="MQ10" s="680">
        <f>COUNTIFS(Datos!$T:$T,$H10,Datos!$D:$D,MQ$3)</f>
        <v>1</v>
      </c>
      <c r="MR10" s="680">
        <f>COUNTIFS(Datos!$T:$T,$H10,Datos!$D:$D,MR$3)</f>
        <v>1</v>
      </c>
      <c r="MS10" s="680">
        <f>COUNTIFS(Datos!$T:$T,$H10,Datos!$D:$D,MS$3)</f>
        <v>1</v>
      </c>
      <c r="MT10" s="680">
        <f>COUNTIFS(Datos!$T:$T,$H10,Datos!$D:$D,MT$3)</f>
        <v>1</v>
      </c>
      <c r="MU10" s="680">
        <f>COUNTIFS(Datos!$T:$T,$H10,Datos!$D:$D,MU$3)</f>
        <v>0</v>
      </c>
      <c r="MV10" s="680">
        <f>COUNTIFS(Datos!$T:$T,$H10,Datos!$D:$D,MV$3)</f>
        <v>0</v>
      </c>
      <c r="MW10" s="680">
        <f>COUNTIFS(Datos!$T:$T,$H10,Datos!$D:$D,MW$3)</f>
        <v>0</v>
      </c>
      <c r="MX10" s="680">
        <f>COUNTIFS(Datos!$T:$T,$H10,Datos!$D:$D,MX$3)</f>
        <v>1</v>
      </c>
      <c r="MY10" s="680">
        <f>COUNTIFS(Datos!$T:$T,$H10,Datos!$D:$D,MY$3)</f>
        <v>0</v>
      </c>
      <c r="MZ10" s="680">
        <f>COUNTIFS(Datos!$T:$T,$H10,Datos!$D:$D,MZ$3)</f>
        <v>3</v>
      </c>
      <c r="NA10" s="680">
        <f>COUNTIFS(Datos!$T:$T,$H10,Datos!$D:$D,NA$3)</f>
        <v>0</v>
      </c>
      <c r="NB10" s="680">
        <f>COUNTIFS(Datos!$T:$T,$H10,Datos!$D:$D,NB$3)</f>
        <v>0</v>
      </c>
      <c r="NC10" s="680">
        <f>COUNTIFS(Datos!$T:$T,$H10,Datos!$D:$D,NC$3)</f>
        <v>0</v>
      </c>
      <c r="ND10" s="680">
        <f>COUNTIFS(Datos!$T:$T,$H10,Datos!$D:$D,ND$3)</f>
        <v>0</v>
      </c>
      <c r="NE10" s="680">
        <f>COUNTIFS(Datos!$T:$T,$H10,Datos!$D:$D,NE$3)</f>
        <v>0</v>
      </c>
      <c r="NF10" s="680">
        <f>COUNTIFS(Datos!$T:$T,$H10,Datos!$D:$D,NF$3)</f>
        <v>0</v>
      </c>
      <c r="NG10" s="680">
        <f>COUNTIFS(Datos!$T:$T,$H10,Datos!$D:$D,NG$3)</f>
        <v>1</v>
      </c>
      <c r="NH10" s="680">
        <f>COUNTIFS(Datos!$T:$T,$H10,Datos!$D:$D,NH$3)</f>
        <v>1</v>
      </c>
      <c r="NI10" s="680">
        <f>COUNTIFS(Datos!$T:$T,$H10,Datos!$D:$D,NI$3)</f>
        <v>0</v>
      </c>
      <c r="NJ10" s="680">
        <f>COUNTIFS(Datos!$T:$T,$H10,Datos!$D:$D,NJ$3)</f>
        <v>0</v>
      </c>
      <c r="NK10" s="680">
        <f>COUNTIFS(Datos!$T:$T,$H10,Datos!$D:$D,NK$3)</f>
        <v>2</v>
      </c>
      <c r="NL10" s="680">
        <f>COUNTIFS(Datos!$T:$T,$H10,Datos!$D:$D,NL$3)</f>
        <v>1</v>
      </c>
      <c r="NM10" s="680">
        <f>COUNTIFS(Datos!$T:$T,$H10,Datos!$D:$D,NM$3)</f>
        <v>0</v>
      </c>
      <c r="NN10" s="680">
        <f>COUNTIFS(Datos!$T:$T,$H10,Datos!$D:$D,NN$3)</f>
        <v>0</v>
      </c>
      <c r="NO10" s="680">
        <f>COUNTIFS(Datos!$T:$T,$H10,Datos!$D:$D,NO$3)</f>
        <v>0</v>
      </c>
      <c r="NP10" s="680">
        <f>COUNTIFS(Datos!$T:$T,$H10,Datos!$D:$D,NP$3)</f>
        <v>0</v>
      </c>
      <c r="NQ10" s="680">
        <f>COUNTIFS(Datos!$T:$T,$H10,Datos!$D:$D,NQ$3)</f>
        <v>0</v>
      </c>
      <c r="NR10" s="680">
        <f>COUNTIFS(Datos!$T:$T,$H10,Datos!$D:$D,NR$3)</f>
        <v>0</v>
      </c>
      <c r="NS10" s="680">
        <f>COUNTIFS(Datos!$T:$T,$H10,Datos!$D:$D,NS$3)</f>
        <v>0</v>
      </c>
      <c r="NT10" s="680">
        <f>COUNTIFS(Datos!$T:$T,$H10,Datos!$D:$D,NT$3)</f>
        <v>0</v>
      </c>
      <c r="NU10" s="680">
        <f>COUNTIFS(Datos!$T:$T,$H10,Datos!$D:$D,NU$3)</f>
        <v>0</v>
      </c>
      <c r="NV10" s="680">
        <f>COUNTIFS(Datos!$T:$T,$H10,Datos!$D:$D,NV$3)</f>
        <v>1</v>
      </c>
      <c r="NW10" s="680">
        <f>COUNTIFS(Datos!$T:$T,$H10,Datos!$D:$D,NW$3)</f>
        <v>0</v>
      </c>
      <c r="NX10" s="680">
        <f>COUNTIFS(Datos!$T:$T,$H10,Datos!$D:$D,NX$3)</f>
        <v>0</v>
      </c>
      <c r="NY10" s="680">
        <f>COUNTIFS(Datos!$T:$T,$H10,Datos!$D:$D,NY$3)</f>
        <v>0</v>
      </c>
      <c r="NZ10" s="680">
        <f>COUNTIFS(Datos!$T:$T,$H10,Datos!$D:$D,NZ$3)</f>
        <v>1</v>
      </c>
      <c r="OA10" s="680">
        <f>COUNTIFS(Datos!$T:$T,$H10,Datos!$D:$D,OA$3)</f>
        <v>2</v>
      </c>
      <c r="OB10" s="680">
        <f>COUNTIFS(Datos!$T:$T,$H10,Datos!$D:$D,OB$3)</f>
        <v>2</v>
      </c>
      <c r="OC10" s="680">
        <f>COUNTIFS(Datos!$T:$T,$H10,Datos!$D:$D,OC$3)</f>
        <v>1</v>
      </c>
      <c r="OD10" s="680">
        <f>COUNTIFS(Datos!$T:$T,$H10,Datos!$D:$D,OD$3)</f>
        <v>0</v>
      </c>
      <c r="OE10" s="680">
        <f>COUNTIFS(Datos!$T:$T,$H10,Datos!$D:$D,OE$3)</f>
        <v>0</v>
      </c>
      <c r="OF10" s="680">
        <f>COUNTIFS(Datos!$T:$T,$H10,Datos!$D:$D,OF$3)</f>
        <v>0</v>
      </c>
      <c r="OG10" s="680">
        <f>COUNTIFS(Datos!$T:$T,$H10,Datos!$D:$D,OG$3)</f>
        <v>2</v>
      </c>
      <c r="OH10" s="680">
        <f>COUNTIFS(Datos!$T:$T,$H10,Datos!$D:$D,OH$3)</f>
        <v>1</v>
      </c>
      <c r="OI10" s="680">
        <f>COUNTIFS(Datos!$T:$T,$H10,Datos!$D:$D,OI$3)</f>
        <v>0</v>
      </c>
      <c r="OJ10" s="680">
        <f>COUNTIFS(Datos!$T:$T,$H10,Datos!$D:$D,OJ$3)</f>
        <v>0</v>
      </c>
      <c r="OK10" s="680">
        <f>COUNTIFS(Datos!$T:$T,$H10,Datos!$D:$D,OK$3)</f>
        <v>0</v>
      </c>
      <c r="OL10" s="680">
        <f>COUNTIFS(Datos!$T:$T,$H10,Datos!$D:$D,OL$3)</f>
        <v>0</v>
      </c>
      <c r="OM10" s="680">
        <f>COUNTIFS(Datos!$T:$T,$H10,Datos!$D:$D,OM$3)</f>
        <v>0</v>
      </c>
      <c r="ON10" s="680">
        <f>COUNTIFS(Datos!$T:$T,$H10,Datos!$D:$D,ON$3)</f>
        <v>0</v>
      </c>
      <c r="OO10" s="680">
        <f>COUNTIFS(Datos!$T:$T,$H10,Datos!$D:$D,OO$3)</f>
        <v>0</v>
      </c>
      <c r="OP10" s="680">
        <f>COUNTIFS(Datos!$T:$T,$H10,Datos!$D:$D,OP$3)</f>
        <v>0</v>
      </c>
      <c r="OQ10" s="680">
        <f>COUNTIFS(Datos!$T:$T,$H10,Datos!$D:$D,OQ$3)</f>
        <v>0</v>
      </c>
      <c r="OR10" s="680">
        <f>COUNTIFS(Datos!$T:$T,$H10,Datos!$D:$D,OR$3)</f>
        <v>0</v>
      </c>
      <c r="OS10" s="680">
        <f>COUNTIFS(Datos!$T:$T,$H10,Datos!$D:$D,OS$3)</f>
        <v>0</v>
      </c>
      <c r="OT10" s="680">
        <f>COUNTIFS(Datos!$T:$T,$H10,Datos!$D:$D,OT$3)</f>
        <v>0</v>
      </c>
      <c r="OU10" s="680">
        <f>COUNTIFS(Datos!$T:$T,$H10,Datos!$D:$D,OU$3)</f>
        <v>0</v>
      </c>
      <c r="OV10" s="680">
        <f>COUNTIFS(Datos!$T:$T,$H10,Datos!$D:$D,OV$3)</f>
        <v>0</v>
      </c>
      <c r="OW10" s="680">
        <f>COUNTIFS(Datos!$T:$T,$H10,Datos!$D:$D,OW$3)</f>
        <v>0</v>
      </c>
      <c r="OX10" s="680">
        <f>COUNTIFS(Datos!$T:$T,$H10,Datos!$D:$D,OX$3)</f>
        <v>0</v>
      </c>
      <c r="OY10" s="680">
        <f>COUNTIFS(Datos!$T:$T,$H10,Datos!$D:$D,OY$3)</f>
        <v>0</v>
      </c>
      <c r="OZ10" s="680">
        <f>COUNTIFS(Datos!$T:$T,$H10,Datos!$D:$D,OZ$3)</f>
        <v>0</v>
      </c>
      <c r="PA10" s="680">
        <f>COUNTIFS(Datos!$T:$T,$H10,Datos!$D:$D,PA$3)</f>
        <v>0</v>
      </c>
      <c r="PB10" s="680">
        <f>COUNTIFS(Datos!$T:$T,$H10,Datos!$D:$D,PB$3)</f>
        <v>0</v>
      </c>
      <c r="PC10" s="680">
        <f>COUNTIFS(Datos!$T:$T,$H10,Datos!$D:$D,PC$3)</f>
        <v>0</v>
      </c>
      <c r="PD10" s="680">
        <f>COUNTIFS(Datos!$T:$T,$H10,Datos!$D:$D,PD$3)</f>
        <v>0</v>
      </c>
      <c r="PE10" s="680">
        <f>COUNTIFS(Datos!$T:$T,$H10,Datos!$D:$D,PE$3)</f>
        <v>0</v>
      </c>
      <c r="PF10" s="680">
        <f>COUNTIFS(Datos!$T:$T,$H10,Datos!$D:$D,PF$3)</f>
        <v>0</v>
      </c>
      <c r="PG10" s="680">
        <f>COUNTIFS(Datos!$T:$T,$H10,Datos!$D:$D,PG$3)</f>
        <v>0</v>
      </c>
      <c r="PH10" s="680">
        <f>COUNTIFS(Datos!$T:$T,$H10,Datos!$D:$D,PH$3)</f>
        <v>0</v>
      </c>
      <c r="PI10" s="680">
        <f>COUNTIFS(Datos!$T:$T,$H10,Datos!$D:$D,PI$3)</f>
        <v>0</v>
      </c>
      <c r="PJ10" s="680">
        <f>COUNTIFS(Datos!$T:$T,$H10,Datos!$D:$D,PJ$3)</f>
        <v>0</v>
      </c>
      <c r="PK10" s="680">
        <f>COUNTIFS(Datos!$T:$T,$H10,Datos!$D:$D,PK$3)</f>
        <v>0</v>
      </c>
      <c r="PL10" s="680">
        <f>COUNTIFS(Datos!$T:$T,$H10,Datos!$D:$D,PL$3)</f>
        <v>0</v>
      </c>
      <c r="PM10" s="680">
        <f>COUNTIFS(Datos!$T:$T,$H10,Datos!$D:$D,PM$3)</f>
        <v>0</v>
      </c>
      <c r="PN10" s="680">
        <f>COUNTIFS(Datos!$T:$T,$H10,Datos!$D:$D,PN$3)</f>
        <v>0</v>
      </c>
      <c r="PO10" s="680">
        <f>COUNTIFS(Datos!$T:$T,$H10,Datos!$D:$D,PO$3)</f>
        <v>0</v>
      </c>
      <c r="PP10" s="680">
        <f>COUNTIFS(Datos!$T:$T,$H10,Datos!$D:$D,PP$3)</f>
        <v>0</v>
      </c>
    </row>
    <row r="11" spans="7:432" x14ac:dyDescent="0.25">
      <c r="G11" s="991"/>
      <c r="H11" s="679" t="s">
        <v>44</v>
      </c>
      <c r="I11" s="680">
        <f>COUNTIFS(Datos!$T:$T,$H11,Datos!$B:$B,I$2)</f>
        <v>0</v>
      </c>
      <c r="J11" s="680">
        <f>COUNTIFS(Datos!$T:$T,$H11,Datos!$B:$B,J$2)</f>
        <v>15</v>
      </c>
      <c r="K11" s="680">
        <f>COUNTIFS(Datos!$T:$T,$H11,Datos!$B:$B,K$2)</f>
        <v>19</v>
      </c>
      <c r="L11" s="680">
        <f>COUNTIFS(Datos!$T:$T,$H11,Datos!$B:$B,L$2)</f>
        <v>8</v>
      </c>
      <c r="M11" s="680">
        <f>COUNTIFS(Datos!$T:$T,$H11,Datos!$B:$B,M$2)</f>
        <v>11</v>
      </c>
      <c r="N11" s="680">
        <f>COUNTIFS(Datos!$T:$T,$H11,Datos!$B:$B,N$2)</f>
        <v>6</v>
      </c>
      <c r="O11" s="680">
        <f>COUNTIFS(Datos!$T:$T,$H11,Datos!$B:$B,O$2)</f>
        <v>8</v>
      </c>
      <c r="P11" s="680">
        <f>COUNTIFS(Datos!$T:$T,$H11,Datos!$B:$B,P$2)</f>
        <v>16</v>
      </c>
      <c r="Q11" s="680">
        <f>COUNTIFS(Datos!$T:$T,$H11,Datos!$B:$B,Q$2)</f>
        <v>14</v>
      </c>
      <c r="R11" s="680">
        <f>COUNTIFS(Datos!$T:$T,$H11,Datos!$B:$B,R$2)</f>
        <v>16</v>
      </c>
      <c r="S11" s="680">
        <f>COUNTIFS(Datos!$T:$T,$H11,Datos!$B:$B,S$2)</f>
        <v>8</v>
      </c>
      <c r="T11" s="680">
        <f>COUNTIFS(Datos!$T:$T,$H11,Datos!$B:$B,T$2)</f>
        <v>0</v>
      </c>
      <c r="V11" s="680">
        <f>COUNTIFS(Datos!$T:$T,$H11,Datos!$C:$C,V$2)</f>
        <v>0</v>
      </c>
      <c r="W11" s="680">
        <f>COUNTIFS(Datos!$T:$T,$H11,Datos!$C:$C,W$2)</f>
        <v>0</v>
      </c>
      <c r="X11" s="680">
        <f>COUNTIFS(Datos!$T:$T,$H11,Datos!$C:$C,X$2)</f>
        <v>0</v>
      </c>
      <c r="Y11" s="680">
        <f>COUNTIFS(Datos!$T:$T,$H11,Datos!$C:$C,Y$2)</f>
        <v>0</v>
      </c>
      <c r="Z11" s="680">
        <f>COUNTIFS(Datos!$T:$T,$H11,Datos!$C:$C,Z$2)</f>
        <v>0</v>
      </c>
      <c r="AA11" s="680">
        <f>COUNTIFS(Datos!$T:$T,$H11,Datos!$C:$C,AA$2)</f>
        <v>5</v>
      </c>
      <c r="AB11" s="680">
        <f>COUNTIFS(Datos!$T:$T,$H11,Datos!$C:$C,AB$2)</f>
        <v>0</v>
      </c>
      <c r="AC11" s="680">
        <f>COUNTIFS(Datos!$T:$T,$H11,Datos!$C:$C,AC$2)</f>
        <v>10</v>
      </c>
      <c r="AD11" s="680">
        <f>COUNTIFS(Datos!$T:$T,$H11,Datos!$C:$C,AD$2)</f>
        <v>0</v>
      </c>
      <c r="AE11" s="680">
        <f>COUNTIFS(Datos!$T:$T,$H11,Datos!$C:$C,AE$2)</f>
        <v>7</v>
      </c>
      <c r="AF11" s="680">
        <f>COUNTIFS(Datos!$T:$T,$H11,Datos!$C:$C,AF$2)</f>
        <v>7</v>
      </c>
      <c r="AG11" s="680">
        <f>COUNTIFS(Datos!$T:$T,$H11,Datos!$C:$C,AG$2)</f>
        <v>5</v>
      </c>
      <c r="AH11" s="680">
        <f>COUNTIFS(Datos!$T:$T,$H11,Datos!$C:$C,AH$2)</f>
        <v>0</v>
      </c>
      <c r="AI11" s="680">
        <f>COUNTIFS(Datos!$T:$T,$H11,Datos!$C:$C,AI$2)</f>
        <v>2</v>
      </c>
      <c r="AJ11" s="680">
        <f>COUNTIFS(Datos!$T:$T,$H11,Datos!$C:$C,AJ$2)</f>
        <v>2</v>
      </c>
      <c r="AK11" s="680">
        <f>COUNTIFS(Datos!$T:$T,$H11,Datos!$C:$C,AK$2)</f>
        <v>4</v>
      </c>
      <c r="AL11" s="680">
        <f>COUNTIFS(Datos!$T:$T,$H11,Datos!$C:$C,AL$2)</f>
        <v>0</v>
      </c>
      <c r="AM11" s="680">
        <f>COUNTIFS(Datos!$T:$T,$H11,Datos!$C:$C,AM$2)</f>
        <v>3</v>
      </c>
      <c r="AN11" s="680">
        <f>COUNTIFS(Datos!$T:$T,$H11,Datos!$C:$C,AN$2)</f>
        <v>4</v>
      </c>
      <c r="AO11" s="680">
        <f>COUNTIFS(Datos!$T:$T,$H11,Datos!$C:$C,AO$2)</f>
        <v>4</v>
      </c>
      <c r="AP11" s="680">
        <f>COUNTIFS(Datos!$T:$T,$H11,Datos!$C:$C,AP$2)</f>
        <v>0</v>
      </c>
      <c r="AQ11" s="680">
        <f>COUNTIFS(Datos!$T:$T,$H11,Datos!$C:$C,AQ$2)</f>
        <v>0</v>
      </c>
      <c r="AR11" s="680">
        <f>COUNTIFS(Datos!$T:$T,$H11,Datos!$C:$C,AR$2)</f>
        <v>0</v>
      </c>
      <c r="AS11" s="680">
        <f>COUNTIFS(Datos!$T:$T,$H11,Datos!$C:$C,AS$2)</f>
        <v>0</v>
      </c>
      <c r="AT11" s="680">
        <f>COUNTIFS(Datos!$T:$T,$H11,Datos!$C:$C,AT$2)</f>
        <v>6</v>
      </c>
      <c r="AU11" s="680">
        <f>COUNTIFS(Datos!$T:$T,$H11,Datos!$C:$C,AU$2)</f>
        <v>0</v>
      </c>
      <c r="AV11" s="680">
        <f>COUNTIFS(Datos!$T:$T,$H11,Datos!$C:$C,AV$2)</f>
        <v>0</v>
      </c>
      <c r="AW11" s="680">
        <f>COUNTIFS(Datos!$T:$T,$H11,Datos!$C:$C,AW$2)</f>
        <v>0</v>
      </c>
      <c r="AX11" s="680">
        <f>COUNTIFS(Datos!$T:$T,$H11,Datos!$C:$C,AX$2)</f>
        <v>5</v>
      </c>
      <c r="AY11" s="680">
        <f>COUNTIFS(Datos!$T:$T,$H11,Datos!$C:$C,AY$2)</f>
        <v>3</v>
      </c>
      <c r="AZ11" s="680">
        <f>COUNTIFS(Datos!$T:$T,$H11,Datos!$C:$C,AZ$2)</f>
        <v>0</v>
      </c>
      <c r="BA11" s="680">
        <f>COUNTIFS(Datos!$T:$T,$H11,Datos!$C:$C,BA$2)</f>
        <v>6</v>
      </c>
      <c r="BB11" s="680">
        <f>COUNTIFS(Datos!$T:$T,$H11,Datos!$C:$C,BB$2)</f>
        <v>5</v>
      </c>
      <c r="BC11" s="680">
        <f>COUNTIFS(Datos!$T:$T,$H11,Datos!$C:$C,BC$2)</f>
        <v>5</v>
      </c>
      <c r="BD11" s="680">
        <f>COUNTIFS(Datos!$T:$T,$H11,Datos!$C:$C,BD$2)</f>
        <v>5</v>
      </c>
      <c r="BE11" s="680">
        <f>COUNTIFS(Datos!$T:$T,$H11,Datos!$C:$C,BE$2)</f>
        <v>2</v>
      </c>
      <c r="BF11" s="680">
        <f>COUNTIFS(Datos!$T:$T,$H11,Datos!$C:$C,BF$2)</f>
        <v>4</v>
      </c>
      <c r="BG11" s="680">
        <f>COUNTIFS(Datos!$T:$T,$H11,Datos!$C:$C,BG$2)</f>
        <v>3</v>
      </c>
      <c r="BH11" s="680">
        <f>COUNTIFS(Datos!$T:$T,$H11,Datos!$C:$C,BH$2)</f>
        <v>1</v>
      </c>
      <c r="BI11" s="680">
        <f>COUNTIFS(Datos!$T:$T,$H11,Datos!$C:$C,BI$2)</f>
        <v>5</v>
      </c>
      <c r="BJ11" s="680">
        <f>COUNTIFS(Datos!$T:$T,$H11,Datos!$C:$C,BJ$2)</f>
        <v>3</v>
      </c>
      <c r="BK11" s="680">
        <f>COUNTIFS(Datos!$T:$T,$H11,Datos!$C:$C,BK$2)</f>
        <v>3</v>
      </c>
      <c r="BL11" s="680">
        <f>COUNTIFS(Datos!$T:$T,$H11,Datos!$C:$C,BL$2)</f>
        <v>4</v>
      </c>
      <c r="BM11" s="680">
        <f>COUNTIFS(Datos!$T:$T,$H11,Datos!$C:$C,BM$2)</f>
        <v>3</v>
      </c>
      <c r="BN11" s="680">
        <f>COUNTIFS(Datos!$T:$T,$H11,Datos!$C:$C,BN$2)</f>
        <v>1</v>
      </c>
      <c r="BO11" s="680">
        <f>COUNTIFS(Datos!$T:$T,$H11,Datos!$C:$C,BO$2)</f>
        <v>2</v>
      </c>
      <c r="BP11" s="680">
        <f>COUNTIFS(Datos!$T:$T,$H11,Datos!$C:$C,BP$2)</f>
        <v>2</v>
      </c>
      <c r="BQ11" s="680">
        <f>COUNTIFS(Datos!$T:$T,$H11,Datos!$C:$C,BQ$2)</f>
        <v>0</v>
      </c>
      <c r="BR11" s="680">
        <f>COUNTIFS(Datos!$T:$T,$H11,Datos!$C:$C,BR$2)</f>
        <v>0</v>
      </c>
      <c r="BS11" s="680">
        <f>COUNTIFS(Datos!$T:$T,$H11,Datos!$C:$C,BS$2)</f>
        <v>0</v>
      </c>
      <c r="BT11" s="680">
        <f>COUNTIFS(Datos!$T:$T,$H11,Datos!$C:$C,BT$2)</f>
        <v>0</v>
      </c>
      <c r="BV11" s="680">
        <f>COUNTIFS(Datos!$T:$T,$H11,Datos!$D:$D,BV$3)</f>
        <v>0</v>
      </c>
      <c r="BW11" s="680">
        <f>COUNTIFS(Datos!$T:$T,$H11,Datos!$D:$D,BW$3)</f>
        <v>0</v>
      </c>
      <c r="BX11" s="680">
        <f>COUNTIFS(Datos!$T:$T,$H11,Datos!$D:$D,BX$3)</f>
        <v>0</v>
      </c>
      <c r="BY11" s="680">
        <f>COUNTIFS(Datos!$T:$T,$H11,Datos!$D:$D,BY$3)</f>
        <v>0</v>
      </c>
      <c r="BZ11" s="680">
        <f>COUNTIFS(Datos!$T:$T,$H11,Datos!$D:$D,BZ$3)</f>
        <v>0</v>
      </c>
      <c r="CA11" s="680">
        <f>COUNTIFS(Datos!$T:$T,$H11,Datos!$D:$D,CA$3)</f>
        <v>0</v>
      </c>
      <c r="CB11" s="680">
        <f>COUNTIFS(Datos!$T:$T,$H11,Datos!$D:$D,CB$3)</f>
        <v>0</v>
      </c>
      <c r="CC11" s="680">
        <f>COUNTIFS(Datos!$T:$T,$H11,Datos!$D:$D,CC$3)</f>
        <v>0</v>
      </c>
      <c r="CD11" s="680">
        <f>COUNTIFS(Datos!$T:$T,$H11,Datos!$D:$D,CD$3)</f>
        <v>0</v>
      </c>
      <c r="CE11" s="680">
        <f>COUNTIFS(Datos!$T:$T,$H11,Datos!$D:$D,CE$3)</f>
        <v>0</v>
      </c>
      <c r="CF11" s="680">
        <f>COUNTIFS(Datos!$T:$T,$H11,Datos!$D:$D,CF$3)</f>
        <v>0</v>
      </c>
      <c r="CG11" s="680">
        <f>COUNTIFS(Datos!$T:$T,$H11,Datos!$D:$D,CG$3)</f>
        <v>0</v>
      </c>
      <c r="CH11" s="680">
        <f>COUNTIFS(Datos!$T:$T,$H11,Datos!$D:$D,CH$3)</f>
        <v>0</v>
      </c>
      <c r="CI11" s="680">
        <f>COUNTIFS(Datos!$T:$T,$H11,Datos!$D:$D,CI$3)</f>
        <v>0</v>
      </c>
      <c r="CJ11" s="680">
        <f>COUNTIFS(Datos!$T:$T,$H11,Datos!$D:$D,CJ$3)</f>
        <v>0</v>
      </c>
      <c r="CK11" s="680">
        <f>COUNTIFS(Datos!$T:$T,$H11,Datos!$D:$D,CK$3)</f>
        <v>0</v>
      </c>
      <c r="CL11" s="680">
        <f>COUNTIFS(Datos!$T:$T,$H11,Datos!$D:$D,CL$3)</f>
        <v>0</v>
      </c>
      <c r="CM11" s="680">
        <f>COUNTIFS(Datos!$T:$T,$H11,Datos!$D:$D,CM$3)</f>
        <v>0</v>
      </c>
      <c r="CN11" s="680">
        <f>COUNTIFS(Datos!$T:$T,$H11,Datos!$D:$D,CN$3)</f>
        <v>0</v>
      </c>
      <c r="CO11" s="680">
        <f>COUNTIFS(Datos!$T:$T,$H11,Datos!$D:$D,CO$3)</f>
        <v>0</v>
      </c>
      <c r="CP11" s="680">
        <f>COUNTIFS(Datos!$T:$T,$H11,Datos!$D:$D,CP$3)</f>
        <v>0</v>
      </c>
      <c r="CQ11" s="680">
        <f>COUNTIFS(Datos!$T:$T,$H11,Datos!$D:$D,CQ$3)</f>
        <v>0</v>
      </c>
      <c r="CR11" s="680">
        <f>COUNTIFS(Datos!$T:$T,$H11,Datos!$D:$D,CR$3)</f>
        <v>0</v>
      </c>
      <c r="CS11" s="680">
        <f>COUNTIFS(Datos!$T:$T,$H11,Datos!$D:$D,CS$3)</f>
        <v>0</v>
      </c>
      <c r="CT11" s="680">
        <f>COUNTIFS(Datos!$T:$T,$H11,Datos!$D:$D,CT$3)</f>
        <v>0</v>
      </c>
      <c r="CU11" s="680">
        <f>COUNTIFS(Datos!$T:$T,$H11,Datos!$D:$D,CU$3)</f>
        <v>0</v>
      </c>
      <c r="CV11" s="680">
        <f>COUNTIFS(Datos!$T:$T,$H11,Datos!$D:$D,CV$3)</f>
        <v>0</v>
      </c>
      <c r="CW11" s="680">
        <f>COUNTIFS(Datos!$T:$T,$H11,Datos!$D:$D,CW$3)</f>
        <v>0</v>
      </c>
      <c r="CX11" s="680">
        <f>COUNTIFS(Datos!$T:$T,$H11,Datos!$D:$D,CX$3)</f>
        <v>0</v>
      </c>
      <c r="CY11" s="680">
        <f>COUNTIFS(Datos!$T:$T,$H11,Datos!$D:$D,CY$3)</f>
        <v>0</v>
      </c>
      <c r="CZ11" s="680">
        <f>COUNTIFS(Datos!$T:$T,$H11,Datos!$D:$D,CZ$3)</f>
        <v>0</v>
      </c>
      <c r="DA11" s="680">
        <f>COUNTIFS(Datos!$T:$T,$H11,Datos!$D:$D,DA$3)</f>
        <v>0</v>
      </c>
      <c r="DB11" s="680">
        <f>COUNTIFS(Datos!$T:$T,$H11,Datos!$D:$D,DB$3)</f>
        <v>0</v>
      </c>
      <c r="DC11" s="680">
        <f>COUNTIFS(Datos!$T:$T,$H11,Datos!$D:$D,DC$3)</f>
        <v>0</v>
      </c>
      <c r="DD11" s="680">
        <f>COUNTIFS(Datos!$T:$T,$H11,Datos!$D:$D,DD$3)</f>
        <v>0</v>
      </c>
      <c r="DE11" s="680">
        <f>COUNTIFS(Datos!$T:$T,$H11,Datos!$D:$D,DE$3)</f>
        <v>2</v>
      </c>
      <c r="DF11" s="680">
        <f>COUNTIFS(Datos!$T:$T,$H11,Datos!$D:$D,DF$3)</f>
        <v>1</v>
      </c>
      <c r="DG11" s="680">
        <f>COUNTIFS(Datos!$T:$T,$H11,Datos!$D:$D,DG$3)</f>
        <v>1</v>
      </c>
      <c r="DH11" s="680">
        <f>COUNTIFS(Datos!$T:$T,$H11,Datos!$D:$D,DH$3)</f>
        <v>1</v>
      </c>
      <c r="DI11" s="680">
        <f>COUNTIFS(Datos!$T:$T,$H11,Datos!$D:$D,DI$3)</f>
        <v>0</v>
      </c>
      <c r="DJ11" s="680">
        <f>COUNTIFS(Datos!$T:$T,$H11,Datos!$D:$D,DJ$3)</f>
        <v>0</v>
      </c>
      <c r="DK11" s="680">
        <f>COUNTIFS(Datos!$T:$T,$H11,Datos!$D:$D,DK$3)</f>
        <v>0</v>
      </c>
      <c r="DL11" s="680">
        <f>COUNTIFS(Datos!$T:$T,$H11,Datos!$D:$D,DL$3)</f>
        <v>0</v>
      </c>
      <c r="DM11" s="680">
        <f>COUNTIFS(Datos!$T:$T,$H11,Datos!$D:$D,DM$3)</f>
        <v>0</v>
      </c>
      <c r="DN11" s="680">
        <f>COUNTIFS(Datos!$T:$T,$H11,Datos!$D:$D,DN$3)</f>
        <v>0</v>
      </c>
      <c r="DO11" s="680">
        <f>COUNTIFS(Datos!$T:$T,$H11,Datos!$D:$D,DO$3)</f>
        <v>0</v>
      </c>
      <c r="DP11" s="680">
        <f>COUNTIFS(Datos!$T:$T,$H11,Datos!$D:$D,DP$3)</f>
        <v>0</v>
      </c>
      <c r="DQ11" s="680">
        <f>COUNTIFS(Datos!$T:$T,$H11,Datos!$D:$D,DQ$3)</f>
        <v>0</v>
      </c>
      <c r="DR11" s="680">
        <f>COUNTIFS(Datos!$T:$T,$H11,Datos!$D:$D,DR$3)</f>
        <v>0</v>
      </c>
      <c r="DS11" s="680">
        <f>COUNTIFS(Datos!$T:$T,$H11,Datos!$D:$D,DS$3)</f>
        <v>2</v>
      </c>
      <c r="DT11" s="680">
        <f>COUNTIFS(Datos!$T:$T,$H11,Datos!$D:$D,DT$3)</f>
        <v>2</v>
      </c>
      <c r="DU11" s="680">
        <f>COUNTIFS(Datos!$T:$T,$H11,Datos!$D:$D,DU$3)</f>
        <v>3</v>
      </c>
      <c r="DV11" s="680">
        <f>COUNTIFS(Datos!$T:$T,$H11,Datos!$D:$D,DV$3)</f>
        <v>1</v>
      </c>
      <c r="DW11" s="680">
        <f>COUNTIFS(Datos!$T:$T,$H11,Datos!$D:$D,DW$3)</f>
        <v>2</v>
      </c>
      <c r="DX11" s="680">
        <f>COUNTIFS(Datos!$T:$T,$H11,Datos!$D:$D,DX$3)</f>
        <v>0</v>
      </c>
      <c r="DY11" s="680">
        <f>COUNTIFS(Datos!$T:$T,$H11,Datos!$D:$D,DY$3)</f>
        <v>0</v>
      </c>
      <c r="DZ11" s="680">
        <f>COUNTIFS(Datos!$T:$T,$H11,Datos!$D:$D,DZ$3)</f>
        <v>0</v>
      </c>
      <c r="EA11" s="680">
        <f>COUNTIFS(Datos!$T:$T,$H11,Datos!$D:$D,EA$3)</f>
        <v>0</v>
      </c>
      <c r="EB11" s="680">
        <f>COUNTIFS(Datos!$T:$T,$H11,Datos!$D:$D,EB$3)</f>
        <v>0</v>
      </c>
      <c r="EC11" s="680">
        <f>COUNTIFS(Datos!$T:$T,$H11,Datos!$D:$D,EC$3)</f>
        <v>0</v>
      </c>
      <c r="ED11" s="680">
        <f>COUNTIFS(Datos!$T:$T,$H11,Datos!$D:$D,ED$3)</f>
        <v>0</v>
      </c>
      <c r="EE11" s="680">
        <f>COUNTIFS(Datos!$T:$T,$H11,Datos!$D:$D,EE$3)</f>
        <v>0</v>
      </c>
      <c r="EF11" s="680">
        <f>COUNTIFS(Datos!$T:$T,$H11,Datos!$D:$D,EF$3)</f>
        <v>0</v>
      </c>
      <c r="EG11" s="680">
        <f>COUNTIFS(Datos!$T:$T,$H11,Datos!$D:$D,EG$3)</f>
        <v>1</v>
      </c>
      <c r="EH11" s="680">
        <f>COUNTIFS(Datos!$T:$T,$H11,Datos!$D:$D,EH$3)</f>
        <v>3</v>
      </c>
      <c r="EI11" s="680">
        <f>COUNTIFS(Datos!$T:$T,$H11,Datos!$D:$D,EI$3)</f>
        <v>1</v>
      </c>
      <c r="EJ11" s="680">
        <f>COUNTIFS(Datos!$T:$T,$H11,Datos!$D:$D,EJ$3)</f>
        <v>0</v>
      </c>
      <c r="EK11" s="680">
        <f>COUNTIFS(Datos!$T:$T,$H11,Datos!$D:$D,EK$3)</f>
        <v>2</v>
      </c>
      <c r="EL11" s="680">
        <f>COUNTIFS(Datos!$T:$T,$H11,Datos!$D:$D,EL$3)</f>
        <v>0</v>
      </c>
      <c r="EM11" s="680">
        <f>COUNTIFS(Datos!$T:$T,$H11,Datos!$D:$D,EM$3)</f>
        <v>0</v>
      </c>
      <c r="EN11" s="680">
        <f>COUNTIFS(Datos!$T:$T,$H11,Datos!$D:$D,EN$3)</f>
        <v>2</v>
      </c>
      <c r="EO11" s="680">
        <f>COUNTIFS(Datos!$T:$T,$H11,Datos!$D:$D,EO$3)</f>
        <v>1</v>
      </c>
      <c r="EP11" s="680">
        <f>COUNTIFS(Datos!$T:$T,$H11,Datos!$D:$D,EP$3)</f>
        <v>2</v>
      </c>
      <c r="EQ11" s="680">
        <f>COUNTIFS(Datos!$T:$T,$H11,Datos!$D:$D,EQ$3)</f>
        <v>1</v>
      </c>
      <c r="ER11" s="680">
        <f>COUNTIFS(Datos!$T:$T,$H11,Datos!$D:$D,ER$3)</f>
        <v>1</v>
      </c>
      <c r="ES11" s="680">
        <f>COUNTIFS(Datos!$T:$T,$H11,Datos!$D:$D,ES$3)</f>
        <v>0</v>
      </c>
      <c r="ET11" s="680">
        <f>COUNTIFS(Datos!$T:$T,$H11,Datos!$D:$D,ET$3)</f>
        <v>0</v>
      </c>
      <c r="EU11" s="680">
        <f>COUNTIFS(Datos!$T:$T,$H11,Datos!$D:$D,EU$3)</f>
        <v>2</v>
      </c>
      <c r="EV11" s="680">
        <f>COUNTIFS(Datos!$T:$T,$H11,Datos!$D:$D,EV$3)</f>
        <v>2</v>
      </c>
      <c r="EW11" s="680">
        <f>COUNTIFS(Datos!$T:$T,$H11,Datos!$D:$D,EW$3)</f>
        <v>1</v>
      </c>
      <c r="EX11" s="680">
        <f>COUNTIFS(Datos!$T:$T,$H11,Datos!$D:$D,EX$3)</f>
        <v>0</v>
      </c>
      <c r="EY11" s="680">
        <f>COUNTIFS(Datos!$T:$T,$H11,Datos!$D:$D,EY$3)</f>
        <v>0</v>
      </c>
      <c r="EZ11" s="680">
        <f>COUNTIFS(Datos!$T:$T,$H11,Datos!$D:$D,EZ$3)</f>
        <v>0</v>
      </c>
      <c r="FA11" s="680">
        <f>COUNTIFS(Datos!$T:$T,$H11,Datos!$D:$D,FA$3)</f>
        <v>0</v>
      </c>
      <c r="FB11" s="680">
        <f>COUNTIFS(Datos!$T:$T,$H11,Datos!$D:$D,FB$3)</f>
        <v>0</v>
      </c>
      <c r="FC11" s="680">
        <f>COUNTIFS(Datos!$T:$T,$H11,Datos!$D:$D,FC$3)</f>
        <v>0</v>
      </c>
      <c r="FD11" s="680">
        <f>COUNTIFS(Datos!$T:$T,$H11,Datos!$D:$D,FD$3)</f>
        <v>0</v>
      </c>
      <c r="FE11" s="680">
        <f>COUNTIFS(Datos!$T:$T,$H11,Datos!$D:$D,FE$3)</f>
        <v>0</v>
      </c>
      <c r="FF11" s="680">
        <f>COUNTIFS(Datos!$T:$T,$H11,Datos!$D:$D,FF$3)</f>
        <v>0</v>
      </c>
      <c r="FG11" s="680">
        <f>COUNTIFS(Datos!$T:$T,$H11,Datos!$D:$D,FG$3)</f>
        <v>0</v>
      </c>
      <c r="FH11" s="680">
        <f>COUNTIFS(Datos!$T:$T,$H11,Datos!$D:$D,FH$3)</f>
        <v>0</v>
      </c>
      <c r="FI11" s="680">
        <f>COUNTIFS(Datos!$T:$T,$H11,Datos!$D:$D,FI$3)</f>
        <v>0</v>
      </c>
      <c r="FJ11" s="680">
        <f>COUNTIFS(Datos!$T:$T,$H11,Datos!$D:$D,FJ$3)</f>
        <v>0</v>
      </c>
      <c r="FK11" s="680">
        <f>COUNTIFS(Datos!$T:$T,$H11,Datos!$D:$D,FK$3)</f>
        <v>1</v>
      </c>
      <c r="FL11" s="680">
        <f>COUNTIFS(Datos!$T:$T,$H11,Datos!$D:$D,FL$3)</f>
        <v>1</v>
      </c>
      <c r="FM11" s="680">
        <f>COUNTIFS(Datos!$T:$T,$H11,Datos!$D:$D,FM$3)</f>
        <v>0</v>
      </c>
      <c r="FN11" s="680">
        <f>COUNTIFS(Datos!$T:$T,$H11,Datos!$D:$D,FN$3)</f>
        <v>0</v>
      </c>
      <c r="FO11" s="680">
        <f>COUNTIFS(Datos!$T:$T,$H11,Datos!$D:$D,FO$3)</f>
        <v>0</v>
      </c>
      <c r="FP11" s="680">
        <f>COUNTIFS(Datos!$T:$T,$H11,Datos!$D:$D,FP$3)</f>
        <v>2</v>
      </c>
      <c r="FQ11" s="680">
        <f>COUNTIFS(Datos!$T:$T,$H11,Datos!$D:$D,FQ$3)</f>
        <v>0</v>
      </c>
      <c r="FR11" s="680">
        <f>COUNTIFS(Datos!$T:$T,$H11,Datos!$D:$D,FR$3)</f>
        <v>0</v>
      </c>
      <c r="FS11" s="680">
        <f>COUNTIFS(Datos!$T:$T,$H11,Datos!$D:$D,FS$3)</f>
        <v>0</v>
      </c>
      <c r="FT11" s="680">
        <f>COUNTIFS(Datos!$T:$T,$H11,Datos!$D:$D,FT$3)</f>
        <v>0</v>
      </c>
      <c r="FU11" s="680">
        <f>COUNTIFS(Datos!$T:$T,$H11,Datos!$D:$D,FU$3)</f>
        <v>0</v>
      </c>
      <c r="FV11" s="680">
        <f>COUNTIFS(Datos!$T:$T,$H11,Datos!$D:$D,FV$3)</f>
        <v>0</v>
      </c>
      <c r="FW11" s="680">
        <f>COUNTIFS(Datos!$T:$T,$H11,Datos!$D:$D,FW$3)</f>
        <v>0</v>
      </c>
      <c r="FX11" s="680">
        <f>COUNTIFS(Datos!$T:$T,$H11,Datos!$D:$D,FX$3)</f>
        <v>1</v>
      </c>
      <c r="FY11" s="680">
        <f>COUNTIFS(Datos!$T:$T,$H11,Datos!$D:$D,FY$3)</f>
        <v>0</v>
      </c>
      <c r="FZ11" s="680">
        <f>COUNTIFS(Datos!$T:$T,$H11,Datos!$D:$D,FZ$3)</f>
        <v>0</v>
      </c>
      <c r="GA11" s="680">
        <f>COUNTIFS(Datos!$T:$T,$H11,Datos!$D:$D,GA$3)</f>
        <v>3</v>
      </c>
      <c r="GB11" s="680">
        <f>COUNTIFS(Datos!$T:$T,$H11,Datos!$D:$D,GB$3)</f>
        <v>0</v>
      </c>
      <c r="GC11" s="680">
        <f>COUNTIFS(Datos!$T:$T,$H11,Datos!$D:$D,GC$3)</f>
        <v>0</v>
      </c>
      <c r="GD11" s="680">
        <f>COUNTIFS(Datos!$T:$T,$H11,Datos!$D:$D,GD$3)</f>
        <v>0</v>
      </c>
      <c r="GE11" s="680">
        <f>COUNTIFS(Datos!$T:$T,$H11,Datos!$D:$D,GE$3)</f>
        <v>0</v>
      </c>
      <c r="GF11" s="680">
        <f>COUNTIFS(Datos!$T:$T,$H11,Datos!$D:$D,GF$3)</f>
        <v>0</v>
      </c>
      <c r="GG11" s="680">
        <f>COUNTIFS(Datos!$T:$T,$H11,Datos!$D:$D,GG$3)</f>
        <v>0</v>
      </c>
      <c r="GH11" s="680">
        <f>COUNTIFS(Datos!$T:$T,$H11,Datos!$D:$D,GH$3)</f>
        <v>0</v>
      </c>
      <c r="GI11" s="680">
        <f>COUNTIFS(Datos!$T:$T,$H11,Datos!$D:$D,GI$3)</f>
        <v>0</v>
      </c>
      <c r="GJ11" s="680">
        <f>COUNTIFS(Datos!$T:$T,$H11,Datos!$D:$D,GJ$3)</f>
        <v>0</v>
      </c>
      <c r="GK11" s="680">
        <f>COUNTIFS(Datos!$T:$T,$H11,Datos!$D:$D,GK$3)</f>
        <v>0</v>
      </c>
      <c r="GL11" s="680">
        <f>COUNTIFS(Datos!$T:$T,$H11,Datos!$D:$D,GL$3)</f>
        <v>2</v>
      </c>
      <c r="GM11" s="680">
        <f>COUNTIFS(Datos!$T:$T,$H11,Datos!$D:$D,GM$3)</f>
        <v>0</v>
      </c>
      <c r="GN11" s="680">
        <f>COUNTIFS(Datos!$T:$T,$H11,Datos!$D:$D,GN$3)</f>
        <v>0</v>
      </c>
      <c r="GO11" s="680">
        <f>COUNTIFS(Datos!$T:$T,$H11,Datos!$D:$D,GO$3)</f>
        <v>1</v>
      </c>
      <c r="GP11" s="680">
        <f>COUNTIFS(Datos!$T:$T,$H11,Datos!$D:$D,GP$3)</f>
        <v>0</v>
      </c>
      <c r="GQ11" s="680">
        <f>COUNTIFS(Datos!$T:$T,$H11,Datos!$D:$D,GQ$3)</f>
        <v>0</v>
      </c>
      <c r="GR11" s="680">
        <f>COUNTIFS(Datos!$T:$T,$H11,Datos!$D:$D,GR$3)</f>
        <v>0</v>
      </c>
      <c r="GS11" s="680">
        <f>COUNTIFS(Datos!$T:$T,$H11,Datos!$D:$D,GS$3)</f>
        <v>0</v>
      </c>
      <c r="GT11" s="680">
        <f>COUNTIFS(Datos!$T:$T,$H11,Datos!$D:$D,GT$3)</f>
        <v>0</v>
      </c>
      <c r="GU11" s="680">
        <f>COUNTIFS(Datos!$T:$T,$H11,Datos!$D:$D,GU$3)</f>
        <v>1</v>
      </c>
      <c r="GV11" s="680">
        <f>COUNTIFS(Datos!$T:$T,$H11,Datos!$D:$D,GV$3)</f>
        <v>3</v>
      </c>
      <c r="GW11" s="680">
        <f>COUNTIFS(Datos!$T:$T,$H11,Datos!$D:$D,GW$3)</f>
        <v>0</v>
      </c>
      <c r="GX11" s="680">
        <f>COUNTIFS(Datos!$T:$T,$H11,Datos!$D:$D,GX$3)</f>
        <v>0</v>
      </c>
      <c r="GY11" s="680">
        <f>COUNTIFS(Datos!$T:$T,$H11,Datos!$D:$D,GY$3)</f>
        <v>1</v>
      </c>
      <c r="GZ11" s="680">
        <f>COUNTIFS(Datos!$T:$T,$H11,Datos!$D:$D,GZ$3)</f>
        <v>1</v>
      </c>
      <c r="HA11" s="680">
        <f>COUNTIFS(Datos!$T:$T,$H11,Datos!$D:$D,HA$3)</f>
        <v>0</v>
      </c>
      <c r="HB11" s="680">
        <f>COUNTIFS(Datos!$T:$T,$H11,Datos!$D:$D,HB$3)</f>
        <v>2</v>
      </c>
      <c r="HC11" s="680">
        <f>COUNTIFS(Datos!$T:$T,$H11,Datos!$D:$D,HC$3)</f>
        <v>0</v>
      </c>
      <c r="HD11" s="680">
        <f>COUNTIFS(Datos!$T:$T,$H11,Datos!$D:$D,HD$3)</f>
        <v>0</v>
      </c>
      <c r="HE11" s="680">
        <f>COUNTIFS(Datos!$T:$T,$H11,Datos!$D:$D,HE$3)</f>
        <v>0</v>
      </c>
      <c r="HF11" s="680">
        <f>COUNTIFS(Datos!$T:$T,$H11,Datos!$D:$D,HF$3)</f>
        <v>0</v>
      </c>
      <c r="HG11" s="680">
        <f>COUNTIFS(Datos!$T:$T,$H11,Datos!$D:$D,HG$3)</f>
        <v>0</v>
      </c>
      <c r="HH11" s="680">
        <f>COUNTIFS(Datos!$T:$T,$H11,Datos!$D:$D,HH$3)</f>
        <v>0</v>
      </c>
      <c r="HI11" s="680">
        <f>COUNTIFS(Datos!$T:$T,$H11,Datos!$D:$D,HI$3)</f>
        <v>0</v>
      </c>
      <c r="HJ11" s="680">
        <f>COUNTIFS(Datos!$T:$T,$H11,Datos!$D:$D,HJ$3)</f>
        <v>0</v>
      </c>
      <c r="HK11" s="680">
        <f>COUNTIFS(Datos!$T:$T,$H11,Datos!$D:$D,HK$3)</f>
        <v>0</v>
      </c>
      <c r="HL11" s="680">
        <f>COUNTIFS(Datos!$T:$T,$H11,Datos!$D:$D,HL$3)</f>
        <v>0</v>
      </c>
      <c r="HM11" s="680">
        <f>COUNTIFS(Datos!$T:$T,$H11,Datos!$D:$D,HM$3)</f>
        <v>0</v>
      </c>
      <c r="HN11" s="680">
        <f>COUNTIFS(Datos!$T:$T,$H11,Datos!$D:$D,HN$3)</f>
        <v>0</v>
      </c>
      <c r="HO11" s="680">
        <f>COUNTIFS(Datos!$T:$T,$H11,Datos!$D:$D,HO$3)</f>
        <v>0</v>
      </c>
      <c r="HP11" s="680">
        <f>COUNTIFS(Datos!$T:$T,$H11,Datos!$D:$D,HP$3)</f>
        <v>0</v>
      </c>
      <c r="HQ11" s="680">
        <f>COUNTIFS(Datos!$T:$T,$H11,Datos!$D:$D,HQ$3)</f>
        <v>0</v>
      </c>
      <c r="HR11" s="680">
        <f>COUNTIFS(Datos!$T:$T,$H11,Datos!$D:$D,HR$3)</f>
        <v>0</v>
      </c>
      <c r="HS11" s="680">
        <f>COUNTIFS(Datos!$T:$T,$H11,Datos!$D:$D,HS$3)</f>
        <v>0</v>
      </c>
      <c r="HT11" s="680">
        <f>COUNTIFS(Datos!$T:$T,$H11,Datos!$D:$D,HT$3)</f>
        <v>0</v>
      </c>
      <c r="HU11" s="680">
        <f>COUNTIFS(Datos!$T:$T,$H11,Datos!$D:$D,HU$3)</f>
        <v>0</v>
      </c>
      <c r="HV11" s="680">
        <f>COUNTIFS(Datos!$T:$T,$H11,Datos!$D:$D,HV$3)</f>
        <v>0</v>
      </c>
      <c r="HW11" s="680">
        <f>COUNTIFS(Datos!$T:$T,$H11,Datos!$D:$D,HW$3)</f>
        <v>0</v>
      </c>
      <c r="HX11" s="680">
        <f>COUNTIFS(Datos!$T:$T,$H11,Datos!$D:$D,HX$3)</f>
        <v>0</v>
      </c>
      <c r="HY11" s="680">
        <f>COUNTIFS(Datos!$T:$T,$H11,Datos!$D:$D,HY$3)</f>
        <v>0</v>
      </c>
      <c r="HZ11" s="680">
        <f>COUNTIFS(Datos!$T:$T,$H11,Datos!$D:$D,HZ$3)</f>
        <v>0</v>
      </c>
      <c r="IA11" s="680">
        <f>COUNTIFS(Datos!$T:$T,$H11,Datos!$D:$D,IA$3)</f>
        <v>0</v>
      </c>
      <c r="IB11" s="680">
        <f>COUNTIFS(Datos!$T:$T,$H11,Datos!$D:$D,IB$3)</f>
        <v>0</v>
      </c>
      <c r="IC11" s="680">
        <f>COUNTIFS(Datos!$T:$T,$H11,Datos!$D:$D,IC$3)</f>
        <v>0</v>
      </c>
      <c r="ID11" s="680">
        <f>COUNTIFS(Datos!$T:$T,$H11,Datos!$D:$D,ID$3)</f>
        <v>0</v>
      </c>
      <c r="IE11" s="680">
        <f>COUNTIFS(Datos!$T:$T,$H11,Datos!$D:$D,IE$3)</f>
        <v>0</v>
      </c>
      <c r="IF11" s="680">
        <f>COUNTIFS(Datos!$T:$T,$H11,Datos!$D:$D,IF$3)</f>
        <v>0</v>
      </c>
      <c r="IG11" s="680">
        <f>COUNTIFS(Datos!$T:$T,$H11,Datos!$D:$D,IG$3)</f>
        <v>0</v>
      </c>
      <c r="IH11" s="680">
        <f>COUNTIFS(Datos!$T:$T,$H11,Datos!$D:$D,IH$3)</f>
        <v>1</v>
      </c>
      <c r="II11" s="680">
        <f>COUNTIFS(Datos!$T:$T,$H11,Datos!$D:$D,II$3)</f>
        <v>2</v>
      </c>
      <c r="IJ11" s="680">
        <f>COUNTIFS(Datos!$T:$T,$H11,Datos!$D:$D,IJ$3)</f>
        <v>0</v>
      </c>
      <c r="IK11" s="680">
        <f>COUNTIFS(Datos!$T:$T,$H11,Datos!$D:$D,IK$3)</f>
        <v>2</v>
      </c>
      <c r="IL11" s="680">
        <f>COUNTIFS(Datos!$T:$T,$H11,Datos!$D:$D,IL$3)</f>
        <v>1</v>
      </c>
      <c r="IM11" s="680">
        <f>COUNTIFS(Datos!$T:$T,$H11,Datos!$D:$D,IM$3)</f>
        <v>0</v>
      </c>
      <c r="IN11" s="680">
        <f>COUNTIFS(Datos!$T:$T,$H11,Datos!$D:$D,IN$3)</f>
        <v>0</v>
      </c>
      <c r="IO11" s="680">
        <f>COUNTIFS(Datos!$T:$T,$H11,Datos!$D:$D,IO$3)</f>
        <v>0</v>
      </c>
      <c r="IP11" s="680">
        <f>COUNTIFS(Datos!$T:$T,$H11,Datos!$D:$D,IP$3)</f>
        <v>0</v>
      </c>
      <c r="IQ11" s="680">
        <f>COUNTIFS(Datos!$T:$T,$H11,Datos!$D:$D,IQ$3)</f>
        <v>0</v>
      </c>
      <c r="IR11" s="680">
        <f>COUNTIFS(Datos!$T:$T,$H11,Datos!$D:$D,IR$3)</f>
        <v>0</v>
      </c>
      <c r="IS11" s="680">
        <f>COUNTIFS(Datos!$T:$T,$H11,Datos!$D:$D,IS$3)</f>
        <v>0</v>
      </c>
      <c r="IT11" s="680">
        <f>COUNTIFS(Datos!$T:$T,$H11,Datos!$D:$D,IT$3)</f>
        <v>0</v>
      </c>
      <c r="IU11" s="680">
        <f>COUNTIFS(Datos!$T:$T,$H11,Datos!$D:$D,IU$3)</f>
        <v>0</v>
      </c>
      <c r="IV11" s="680">
        <f>COUNTIFS(Datos!$T:$T,$H11,Datos!$D:$D,IV$3)</f>
        <v>0</v>
      </c>
      <c r="IW11" s="680">
        <f>COUNTIFS(Datos!$T:$T,$H11,Datos!$D:$D,IW$3)</f>
        <v>0</v>
      </c>
      <c r="IX11" s="680">
        <f>COUNTIFS(Datos!$T:$T,$H11,Datos!$D:$D,IX$3)</f>
        <v>0</v>
      </c>
      <c r="IY11" s="680">
        <f>COUNTIFS(Datos!$T:$T,$H11,Datos!$D:$D,IY$3)</f>
        <v>0</v>
      </c>
      <c r="IZ11" s="680">
        <f>COUNTIFS(Datos!$T:$T,$H11,Datos!$D:$D,IZ$3)</f>
        <v>0</v>
      </c>
      <c r="JA11" s="680">
        <f>COUNTIFS(Datos!$T:$T,$H11,Datos!$D:$D,JA$3)</f>
        <v>0</v>
      </c>
      <c r="JB11" s="680">
        <f>COUNTIFS(Datos!$T:$T,$H11,Datos!$D:$D,JB$3)</f>
        <v>0</v>
      </c>
      <c r="JC11" s="680">
        <f>COUNTIFS(Datos!$T:$T,$H11,Datos!$D:$D,JC$3)</f>
        <v>0</v>
      </c>
      <c r="JD11" s="680">
        <f>COUNTIFS(Datos!$T:$T,$H11,Datos!$D:$D,JD$3)</f>
        <v>0</v>
      </c>
      <c r="JE11" s="680">
        <f>COUNTIFS(Datos!$T:$T,$H11,Datos!$D:$D,JE$3)</f>
        <v>0</v>
      </c>
      <c r="JF11" s="680">
        <f>COUNTIFS(Datos!$T:$T,$H11,Datos!$D:$D,JF$3)</f>
        <v>0</v>
      </c>
      <c r="JG11" s="680">
        <f>COUNTIFS(Datos!$T:$T,$H11,Datos!$D:$D,JG$3)</f>
        <v>0</v>
      </c>
      <c r="JH11" s="680">
        <f>COUNTIFS(Datos!$T:$T,$H11,Datos!$D:$D,JH$3)</f>
        <v>0</v>
      </c>
      <c r="JI11" s="680">
        <f>COUNTIFS(Datos!$T:$T,$H11,Datos!$D:$D,JI$3)</f>
        <v>0</v>
      </c>
      <c r="JJ11" s="680">
        <f>COUNTIFS(Datos!$T:$T,$H11,Datos!$D:$D,JJ$3)</f>
        <v>1</v>
      </c>
      <c r="JK11" s="680">
        <f>COUNTIFS(Datos!$T:$T,$H11,Datos!$D:$D,JK$3)</f>
        <v>0</v>
      </c>
      <c r="JL11" s="680">
        <f>COUNTIFS(Datos!$T:$T,$H11,Datos!$D:$D,JL$3)</f>
        <v>1</v>
      </c>
      <c r="JM11" s="680">
        <f>COUNTIFS(Datos!$T:$T,$H11,Datos!$D:$D,JM$3)</f>
        <v>2</v>
      </c>
      <c r="JN11" s="680">
        <f>COUNTIFS(Datos!$T:$T,$H11,Datos!$D:$D,JN$3)</f>
        <v>1</v>
      </c>
      <c r="JO11" s="680">
        <f>COUNTIFS(Datos!$T:$T,$H11,Datos!$D:$D,JO$3)</f>
        <v>0</v>
      </c>
      <c r="JP11" s="680">
        <f>COUNTIFS(Datos!$T:$T,$H11,Datos!$D:$D,JP$3)</f>
        <v>0</v>
      </c>
      <c r="JQ11" s="680">
        <f>COUNTIFS(Datos!$T:$T,$H11,Datos!$D:$D,JQ$3)</f>
        <v>0</v>
      </c>
      <c r="JR11" s="680">
        <f>COUNTIFS(Datos!$T:$T,$H11,Datos!$D:$D,JR$3)</f>
        <v>1</v>
      </c>
      <c r="JS11" s="680">
        <f>COUNTIFS(Datos!$T:$T,$H11,Datos!$D:$D,JS$3)</f>
        <v>1</v>
      </c>
      <c r="JT11" s="680">
        <f>COUNTIFS(Datos!$T:$T,$H11,Datos!$D:$D,JT$3)</f>
        <v>0</v>
      </c>
      <c r="JU11" s="680">
        <f>COUNTIFS(Datos!$T:$T,$H11,Datos!$D:$D,JU$3)</f>
        <v>1</v>
      </c>
      <c r="JV11" s="680">
        <f>COUNTIFS(Datos!$T:$T,$H11,Datos!$D:$D,JV$3)</f>
        <v>0</v>
      </c>
      <c r="JW11" s="680">
        <f>COUNTIFS(Datos!$T:$T,$H11,Datos!$D:$D,JW$3)</f>
        <v>0</v>
      </c>
      <c r="JX11" s="680">
        <f>COUNTIFS(Datos!$T:$T,$H11,Datos!$D:$D,JX$3)</f>
        <v>0</v>
      </c>
      <c r="JY11" s="680">
        <f>COUNTIFS(Datos!$T:$T,$H11,Datos!$D:$D,JY$3)</f>
        <v>0</v>
      </c>
      <c r="JZ11" s="680">
        <f>COUNTIFS(Datos!$T:$T,$H11,Datos!$D:$D,JZ$3)</f>
        <v>0</v>
      </c>
      <c r="KA11" s="680">
        <f>COUNTIFS(Datos!$T:$T,$H11,Datos!$D:$D,KA$3)</f>
        <v>0</v>
      </c>
      <c r="KB11" s="680">
        <f>COUNTIFS(Datos!$T:$T,$H11,Datos!$D:$D,KB$3)</f>
        <v>0</v>
      </c>
      <c r="KC11" s="680">
        <f>COUNTIFS(Datos!$T:$T,$H11,Datos!$D:$D,KC$3)</f>
        <v>0</v>
      </c>
      <c r="KD11" s="680">
        <f>COUNTIFS(Datos!$T:$T,$H11,Datos!$D:$D,KD$3)</f>
        <v>0</v>
      </c>
      <c r="KE11" s="680">
        <f>COUNTIFS(Datos!$T:$T,$H11,Datos!$D:$D,KE$3)</f>
        <v>1</v>
      </c>
      <c r="KF11" s="680">
        <f>COUNTIFS(Datos!$T:$T,$H11,Datos!$D:$D,KF$3)</f>
        <v>0</v>
      </c>
      <c r="KG11" s="680">
        <f>COUNTIFS(Datos!$T:$T,$H11,Datos!$D:$D,KG$3)</f>
        <v>2</v>
      </c>
      <c r="KH11" s="680">
        <f>COUNTIFS(Datos!$T:$T,$H11,Datos!$D:$D,KH$3)</f>
        <v>1</v>
      </c>
      <c r="KI11" s="680">
        <f>COUNTIFS(Datos!$T:$T,$H11,Datos!$D:$D,KI$3)</f>
        <v>2</v>
      </c>
      <c r="KJ11" s="680">
        <f>COUNTIFS(Datos!$T:$T,$H11,Datos!$D:$D,KJ$3)</f>
        <v>0</v>
      </c>
      <c r="KK11" s="680">
        <f>COUNTIFS(Datos!$T:$T,$H11,Datos!$D:$D,KK$3)</f>
        <v>0</v>
      </c>
      <c r="KL11" s="680">
        <f>COUNTIFS(Datos!$T:$T,$H11,Datos!$D:$D,KL$3)</f>
        <v>2</v>
      </c>
      <c r="KM11" s="680">
        <f>COUNTIFS(Datos!$T:$T,$H11,Datos!$D:$D,KM$3)</f>
        <v>2</v>
      </c>
      <c r="KN11" s="680">
        <f>COUNTIFS(Datos!$T:$T,$H11,Datos!$D:$D,KN$3)</f>
        <v>1</v>
      </c>
      <c r="KO11" s="680">
        <f>COUNTIFS(Datos!$T:$T,$H11,Datos!$D:$D,KO$3)</f>
        <v>0</v>
      </c>
      <c r="KP11" s="680">
        <f>COUNTIFS(Datos!$T:$T,$H11,Datos!$D:$D,KP$3)</f>
        <v>0</v>
      </c>
      <c r="KQ11" s="680">
        <f>COUNTIFS(Datos!$T:$T,$H11,Datos!$D:$D,KQ$3)</f>
        <v>0</v>
      </c>
      <c r="KR11" s="680">
        <f>COUNTIFS(Datos!$T:$T,$H11,Datos!$D:$D,KR$3)</f>
        <v>0</v>
      </c>
      <c r="KS11" s="680">
        <f>COUNTIFS(Datos!$T:$T,$H11,Datos!$D:$D,KS$3)</f>
        <v>1</v>
      </c>
      <c r="KT11" s="680">
        <f>COUNTIFS(Datos!$T:$T,$H11,Datos!$D:$D,KT$3)</f>
        <v>1</v>
      </c>
      <c r="KU11" s="680">
        <f>COUNTIFS(Datos!$T:$T,$H11,Datos!$D:$D,KU$3)</f>
        <v>0</v>
      </c>
      <c r="KV11" s="680">
        <f>COUNTIFS(Datos!$T:$T,$H11,Datos!$D:$D,KV$3)</f>
        <v>2</v>
      </c>
      <c r="KW11" s="680">
        <f>COUNTIFS(Datos!$T:$T,$H11,Datos!$D:$D,KW$3)</f>
        <v>1</v>
      </c>
      <c r="KX11" s="680">
        <f>COUNTIFS(Datos!$T:$T,$H11,Datos!$D:$D,KX$3)</f>
        <v>0</v>
      </c>
      <c r="KY11" s="680">
        <f>COUNTIFS(Datos!$T:$T,$H11,Datos!$D:$D,KY$3)</f>
        <v>0</v>
      </c>
      <c r="KZ11" s="680">
        <f>COUNTIFS(Datos!$T:$T,$H11,Datos!$D:$D,KZ$3)</f>
        <v>0</v>
      </c>
      <c r="LA11" s="680">
        <f>COUNTIFS(Datos!$T:$T,$H11,Datos!$D:$D,LA$3)</f>
        <v>1</v>
      </c>
      <c r="LB11" s="680">
        <f>COUNTIFS(Datos!$T:$T,$H11,Datos!$D:$D,LB$3)</f>
        <v>1</v>
      </c>
      <c r="LC11" s="680">
        <f>COUNTIFS(Datos!$T:$T,$H11,Datos!$D:$D,LC$3)</f>
        <v>0</v>
      </c>
      <c r="LD11" s="680">
        <f>COUNTIFS(Datos!$T:$T,$H11,Datos!$D:$D,LD$3)</f>
        <v>3</v>
      </c>
      <c r="LE11" s="680">
        <f>COUNTIFS(Datos!$T:$T,$H11,Datos!$D:$D,LE$3)</f>
        <v>0</v>
      </c>
      <c r="LF11" s="680">
        <f>COUNTIFS(Datos!$T:$T,$H11,Datos!$D:$D,LF$3)</f>
        <v>0</v>
      </c>
      <c r="LG11" s="680">
        <f>COUNTIFS(Datos!$T:$T,$H11,Datos!$D:$D,LG$3)</f>
        <v>0</v>
      </c>
      <c r="LH11" s="680">
        <f>COUNTIFS(Datos!$T:$T,$H11,Datos!$D:$D,LH$3)</f>
        <v>0</v>
      </c>
      <c r="LI11" s="680">
        <f>COUNTIFS(Datos!$T:$T,$H11,Datos!$D:$D,LI$3)</f>
        <v>0</v>
      </c>
      <c r="LJ11" s="680">
        <f>COUNTIFS(Datos!$T:$T,$H11,Datos!$D:$D,LJ$3)</f>
        <v>1</v>
      </c>
      <c r="LK11" s="680">
        <f>COUNTIFS(Datos!$T:$T,$H11,Datos!$D:$D,LK$3)</f>
        <v>1</v>
      </c>
      <c r="LL11" s="680">
        <f>COUNTIFS(Datos!$T:$T,$H11,Datos!$D:$D,LL$3)</f>
        <v>0</v>
      </c>
      <c r="LM11" s="680">
        <f>COUNTIFS(Datos!$T:$T,$H11,Datos!$D:$D,LM$3)</f>
        <v>0</v>
      </c>
      <c r="LN11" s="680">
        <f>COUNTIFS(Datos!$T:$T,$H11,Datos!$D:$D,LN$3)</f>
        <v>0</v>
      </c>
      <c r="LO11" s="680">
        <f>COUNTIFS(Datos!$T:$T,$H11,Datos!$D:$D,LO$3)</f>
        <v>1</v>
      </c>
      <c r="LP11" s="680">
        <f>COUNTIFS(Datos!$T:$T,$H11,Datos!$D:$D,LP$3)</f>
        <v>1</v>
      </c>
      <c r="LQ11" s="680">
        <f>COUNTIFS(Datos!$T:$T,$H11,Datos!$D:$D,LQ$3)</f>
        <v>2</v>
      </c>
      <c r="LR11" s="680">
        <f>COUNTIFS(Datos!$T:$T,$H11,Datos!$D:$D,LR$3)</f>
        <v>0</v>
      </c>
      <c r="LS11" s="680">
        <f>COUNTIFS(Datos!$T:$T,$H11,Datos!$D:$D,LS$3)</f>
        <v>0</v>
      </c>
      <c r="LT11" s="680">
        <f>COUNTIFS(Datos!$T:$T,$H11,Datos!$D:$D,LT$3)</f>
        <v>0</v>
      </c>
      <c r="LU11" s="680">
        <f>COUNTIFS(Datos!$T:$T,$H11,Datos!$D:$D,LU$3)</f>
        <v>0</v>
      </c>
      <c r="LV11" s="680">
        <f>COUNTIFS(Datos!$T:$T,$H11,Datos!$D:$D,LV$3)</f>
        <v>1</v>
      </c>
      <c r="LW11" s="680">
        <f>COUNTIFS(Datos!$T:$T,$H11,Datos!$D:$D,LW$3)</f>
        <v>0</v>
      </c>
      <c r="LX11" s="680">
        <f>COUNTIFS(Datos!$T:$T,$H11,Datos!$D:$D,LX$3)</f>
        <v>0</v>
      </c>
      <c r="LY11" s="680">
        <f>COUNTIFS(Datos!$T:$T,$H11,Datos!$D:$D,LY$3)</f>
        <v>2</v>
      </c>
      <c r="LZ11" s="680">
        <f>COUNTIFS(Datos!$T:$T,$H11,Datos!$D:$D,LZ$3)</f>
        <v>0</v>
      </c>
      <c r="MA11" s="680">
        <f>COUNTIFS(Datos!$T:$T,$H11,Datos!$D:$D,MA$3)</f>
        <v>0</v>
      </c>
      <c r="MB11" s="680">
        <f>COUNTIFS(Datos!$T:$T,$H11,Datos!$D:$D,MB$3)</f>
        <v>0</v>
      </c>
      <c r="MC11" s="680">
        <f>COUNTIFS(Datos!$T:$T,$H11,Datos!$D:$D,MC$3)</f>
        <v>0</v>
      </c>
      <c r="MD11" s="680">
        <f>COUNTIFS(Datos!$T:$T,$H11,Datos!$D:$D,MD$3)</f>
        <v>1</v>
      </c>
      <c r="ME11" s="680">
        <f>COUNTIFS(Datos!$T:$T,$H11,Datos!$D:$D,ME$3)</f>
        <v>0</v>
      </c>
      <c r="MF11" s="680">
        <f>COUNTIFS(Datos!$T:$T,$H11,Datos!$D:$D,MF$3)</f>
        <v>0</v>
      </c>
      <c r="MG11" s="680">
        <f>COUNTIFS(Datos!$T:$T,$H11,Datos!$D:$D,MG$3)</f>
        <v>0</v>
      </c>
      <c r="MH11" s="680">
        <f>COUNTIFS(Datos!$T:$T,$H11,Datos!$D:$D,MH$3)</f>
        <v>0</v>
      </c>
      <c r="MI11" s="680">
        <f>COUNTIFS(Datos!$T:$T,$H11,Datos!$D:$D,MI$3)</f>
        <v>1</v>
      </c>
      <c r="MJ11" s="680">
        <f>COUNTIFS(Datos!$T:$T,$H11,Datos!$D:$D,MJ$3)</f>
        <v>2</v>
      </c>
      <c r="MK11" s="680">
        <f>COUNTIFS(Datos!$T:$T,$H11,Datos!$D:$D,MK$3)</f>
        <v>0</v>
      </c>
      <c r="ML11" s="680">
        <f>COUNTIFS(Datos!$T:$T,$H11,Datos!$D:$D,ML$3)</f>
        <v>2</v>
      </c>
      <c r="MM11" s="680">
        <f>COUNTIFS(Datos!$T:$T,$H11,Datos!$D:$D,MM$3)</f>
        <v>0</v>
      </c>
      <c r="MN11" s="680">
        <f>COUNTIFS(Datos!$T:$T,$H11,Datos!$D:$D,MN$3)</f>
        <v>0</v>
      </c>
      <c r="MO11" s="680">
        <f>COUNTIFS(Datos!$T:$T,$H11,Datos!$D:$D,MO$3)</f>
        <v>0</v>
      </c>
      <c r="MP11" s="680">
        <f>COUNTIFS(Datos!$T:$T,$H11,Datos!$D:$D,MP$3)</f>
        <v>1</v>
      </c>
      <c r="MQ11" s="680">
        <f>COUNTIFS(Datos!$T:$T,$H11,Datos!$D:$D,MQ$3)</f>
        <v>0</v>
      </c>
      <c r="MR11" s="680">
        <f>COUNTIFS(Datos!$T:$T,$H11,Datos!$D:$D,MR$3)</f>
        <v>1</v>
      </c>
      <c r="MS11" s="680">
        <f>COUNTIFS(Datos!$T:$T,$H11,Datos!$D:$D,MS$3)</f>
        <v>0</v>
      </c>
      <c r="MT11" s="680">
        <f>COUNTIFS(Datos!$T:$T,$H11,Datos!$D:$D,MT$3)</f>
        <v>1</v>
      </c>
      <c r="MU11" s="680">
        <f>COUNTIFS(Datos!$T:$T,$H11,Datos!$D:$D,MU$3)</f>
        <v>0</v>
      </c>
      <c r="MV11" s="680">
        <f>COUNTIFS(Datos!$T:$T,$H11,Datos!$D:$D,MV$3)</f>
        <v>0</v>
      </c>
      <c r="MW11" s="680">
        <f>COUNTIFS(Datos!$T:$T,$H11,Datos!$D:$D,MW$3)</f>
        <v>1</v>
      </c>
      <c r="MX11" s="680">
        <f>COUNTIFS(Datos!$T:$T,$H11,Datos!$D:$D,MX$3)</f>
        <v>0</v>
      </c>
      <c r="MY11" s="680">
        <f>COUNTIFS(Datos!$T:$T,$H11,Datos!$D:$D,MY$3)</f>
        <v>2</v>
      </c>
      <c r="MZ11" s="680">
        <f>COUNTIFS(Datos!$T:$T,$H11,Datos!$D:$D,MZ$3)</f>
        <v>0</v>
      </c>
      <c r="NA11" s="680">
        <f>COUNTIFS(Datos!$T:$T,$H11,Datos!$D:$D,NA$3)</f>
        <v>0</v>
      </c>
      <c r="NB11" s="680">
        <f>COUNTIFS(Datos!$T:$T,$H11,Datos!$D:$D,NB$3)</f>
        <v>0</v>
      </c>
      <c r="NC11" s="680">
        <f>COUNTIFS(Datos!$T:$T,$H11,Datos!$D:$D,NC$3)</f>
        <v>0</v>
      </c>
      <c r="ND11" s="680">
        <f>COUNTIFS(Datos!$T:$T,$H11,Datos!$D:$D,ND$3)</f>
        <v>0</v>
      </c>
      <c r="NE11" s="680">
        <f>COUNTIFS(Datos!$T:$T,$H11,Datos!$D:$D,NE$3)</f>
        <v>0</v>
      </c>
      <c r="NF11" s="680">
        <f>COUNTIFS(Datos!$T:$T,$H11,Datos!$D:$D,NF$3)</f>
        <v>1</v>
      </c>
      <c r="NG11" s="680">
        <f>COUNTIFS(Datos!$T:$T,$H11,Datos!$D:$D,NG$3)</f>
        <v>1</v>
      </c>
      <c r="NH11" s="680">
        <f>COUNTIFS(Datos!$T:$T,$H11,Datos!$D:$D,NH$3)</f>
        <v>2</v>
      </c>
      <c r="NI11" s="680">
        <f>COUNTIFS(Datos!$T:$T,$H11,Datos!$D:$D,NI$3)</f>
        <v>0</v>
      </c>
      <c r="NJ11" s="680">
        <f>COUNTIFS(Datos!$T:$T,$H11,Datos!$D:$D,NJ$3)</f>
        <v>0</v>
      </c>
      <c r="NK11" s="680">
        <f>COUNTIFS(Datos!$T:$T,$H11,Datos!$D:$D,NK$3)</f>
        <v>0</v>
      </c>
      <c r="NL11" s="680">
        <f>COUNTIFS(Datos!$T:$T,$H11,Datos!$D:$D,NL$3)</f>
        <v>3</v>
      </c>
      <c r="NM11" s="680">
        <f>COUNTIFS(Datos!$T:$T,$H11,Datos!$D:$D,NM$3)</f>
        <v>0</v>
      </c>
      <c r="NN11" s="680">
        <f>COUNTIFS(Datos!$T:$T,$H11,Datos!$D:$D,NN$3)</f>
        <v>0</v>
      </c>
      <c r="NO11" s="680">
        <f>COUNTIFS(Datos!$T:$T,$H11,Datos!$D:$D,NO$3)</f>
        <v>0</v>
      </c>
      <c r="NP11" s="680">
        <f>COUNTIFS(Datos!$T:$T,$H11,Datos!$D:$D,NP$3)</f>
        <v>0</v>
      </c>
      <c r="NQ11" s="680">
        <f>COUNTIFS(Datos!$T:$T,$H11,Datos!$D:$D,NQ$3)</f>
        <v>0</v>
      </c>
      <c r="NR11" s="680">
        <f>COUNTIFS(Datos!$T:$T,$H11,Datos!$D:$D,NR$3)</f>
        <v>0</v>
      </c>
      <c r="NS11" s="680">
        <f>COUNTIFS(Datos!$T:$T,$H11,Datos!$D:$D,NS$3)</f>
        <v>0</v>
      </c>
      <c r="NT11" s="680">
        <f>COUNTIFS(Datos!$T:$T,$H11,Datos!$D:$D,NT$3)</f>
        <v>0</v>
      </c>
      <c r="NU11" s="680">
        <f>COUNTIFS(Datos!$T:$T,$H11,Datos!$D:$D,NU$3)</f>
        <v>1</v>
      </c>
      <c r="NV11" s="680">
        <f>COUNTIFS(Datos!$T:$T,$H11,Datos!$D:$D,NV$3)</f>
        <v>0</v>
      </c>
      <c r="NW11" s="680">
        <f>COUNTIFS(Datos!$T:$T,$H11,Datos!$D:$D,NW$3)</f>
        <v>0</v>
      </c>
      <c r="NX11" s="680">
        <f>COUNTIFS(Datos!$T:$T,$H11,Datos!$D:$D,NX$3)</f>
        <v>0</v>
      </c>
      <c r="NY11" s="680">
        <f>COUNTIFS(Datos!$T:$T,$H11,Datos!$D:$D,NY$3)</f>
        <v>0</v>
      </c>
      <c r="NZ11" s="680">
        <f>COUNTIFS(Datos!$T:$T,$H11,Datos!$D:$D,NZ$3)</f>
        <v>0</v>
      </c>
      <c r="OA11" s="680">
        <f>COUNTIFS(Datos!$T:$T,$H11,Datos!$D:$D,OA$3)</f>
        <v>2</v>
      </c>
      <c r="OB11" s="680">
        <f>COUNTIFS(Datos!$T:$T,$H11,Datos!$D:$D,OB$3)</f>
        <v>0</v>
      </c>
      <c r="OC11" s="680">
        <f>COUNTIFS(Datos!$T:$T,$H11,Datos!$D:$D,OC$3)</f>
        <v>0</v>
      </c>
      <c r="OD11" s="680">
        <f>COUNTIFS(Datos!$T:$T,$H11,Datos!$D:$D,OD$3)</f>
        <v>0</v>
      </c>
      <c r="OE11" s="680">
        <f>COUNTIFS(Datos!$T:$T,$H11,Datos!$D:$D,OE$3)</f>
        <v>0</v>
      </c>
      <c r="OF11" s="680">
        <f>COUNTIFS(Datos!$T:$T,$H11,Datos!$D:$D,OF$3)</f>
        <v>1</v>
      </c>
      <c r="OG11" s="680">
        <f>COUNTIFS(Datos!$T:$T,$H11,Datos!$D:$D,OG$3)</f>
        <v>0</v>
      </c>
      <c r="OH11" s="680">
        <f>COUNTIFS(Datos!$T:$T,$H11,Datos!$D:$D,OH$3)</f>
        <v>1</v>
      </c>
      <c r="OI11" s="680">
        <f>COUNTIFS(Datos!$T:$T,$H11,Datos!$D:$D,OI$3)</f>
        <v>0</v>
      </c>
      <c r="OJ11" s="680">
        <f>COUNTIFS(Datos!$T:$T,$H11,Datos!$D:$D,OJ$3)</f>
        <v>0</v>
      </c>
      <c r="OK11" s="680">
        <f>COUNTIFS(Datos!$T:$T,$H11,Datos!$D:$D,OK$3)</f>
        <v>0</v>
      </c>
      <c r="OL11" s="680">
        <f>COUNTIFS(Datos!$T:$T,$H11,Datos!$D:$D,OL$3)</f>
        <v>0</v>
      </c>
      <c r="OM11" s="680">
        <f>COUNTIFS(Datos!$T:$T,$H11,Datos!$D:$D,OM$3)</f>
        <v>0</v>
      </c>
      <c r="ON11" s="680">
        <f>COUNTIFS(Datos!$T:$T,$H11,Datos!$D:$D,ON$3)</f>
        <v>0</v>
      </c>
      <c r="OO11" s="680">
        <f>COUNTIFS(Datos!$T:$T,$H11,Datos!$D:$D,OO$3)</f>
        <v>0</v>
      </c>
      <c r="OP11" s="680">
        <f>COUNTIFS(Datos!$T:$T,$H11,Datos!$D:$D,OP$3)</f>
        <v>0</v>
      </c>
      <c r="OQ11" s="680">
        <f>COUNTIFS(Datos!$T:$T,$H11,Datos!$D:$D,OQ$3)</f>
        <v>0</v>
      </c>
      <c r="OR11" s="680">
        <f>COUNTIFS(Datos!$T:$T,$H11,Datos!$D:$D,OR$3)</f>
        <v>0</v>
      </c>
      <c r="OS11" s="680">
        <f>COUNTIFS(Datos!$T:$T,$H11,Datos!$D:$D,OS$3)</f>
        <v>0</v>
      </c>
      <c r="OT11" s="680">
        <f>COUNTIFS(Datos!$T:$T,$H11,Datos!$D:$D,OT$3)</f>
        <v>0</v>
      </c>
      <c r="OU11" s="680">
        <f>COUNTIFS(Datos!$T:$T,$H11,Datos!$D:$D,OU$3)</f>
        <v>0</v>
      </c>
      <c r="OV11" s="680">
        <f>COUNTIFS(Datos!$T:$T,$H11,Datos!$D:$D,OV$3)</f>
        <v>0</v>
      </c>
      <c r="OW11" s="680">
        <f>COUNTIFS(Datos!$T:$T,$H11,Datos!$D:$D,OW$3)</f>
        <v>0</v>
      </c>
      <c r="OX11" s="680">
        <f>COUNTIFS(Datos!$T:$T,$H11,Datos!$D:$D,OX$3)</f>
        <v>0</v>
      </c>
      <c r="OY11" s="680">
        <f>COUNTIFS(Datos!$T:$T,$H11,Datos!$D:$D,OY$3)</f>
        <v>0</v>
      </c>
      <c r="OZ11" s="680">
        <f>COUNTIFS(Datos!$T:$T,$H11,Datos!$D:$D,OZ$3)</f>
        <v>0</v>
      </c>
      <c r="PA11" s="680">
        <f>COUNTIFS(Datos!$T:$T,$H11,Datos!$D:$D,PA$3)</f>
        <v>0</v>
      </c>
      <c r="PB11" s="680">
        <f>COUNTIFS(Datos!$T:$T,$H11,Datos!$D:$D,PB$3)</f>
        <v>0</v>
      </c>
      <c r="PC11" s="680">
        <f>COUNTIFS(Datos!$T:$T,$H11,Datos!$D:$D,PC$3)</f>
        <v>0</v>
      </c>
      <c r="PD11" s="680">
        <f>COUNTIFS(Datos!$T:$T,$H11,Datos!$D:$D,PD$3)</f>
        <v>0</v>
      </c>
      <c r="PE11" s="680">
        <f>COUNTIFS(Datos!$T:$T,$H11,Datos!$D:$D,PE$3)</f>
        <v>0</v>
      </c>
      <c r="PF11" s="680">
        <f>COUNTIFS(Datos!$T:$T,$H11,Datos!$D:$D,PF$3)</f>
        <v>0</v>
      </c>
      <c r="PG11" s="680">
        <f>COUNTIFS(Datos!$T:$T,$H11,Datos!$D:$D,PG$3)</f>
        <v>0</v>
      </c>
      <c r="PH11" s="680">
        <f>COUNTIFS(Datos!$T:$T,$H11,Datos!$D:$D,PH$3)</f>
        <v>0</v>
      </c>
      <c r="PI11" s="680">
        <f>COUNTIFS(Datos!$T:$T,$H11,Datos!$D:$D,PI$3)</f>
        <v>0</v>
      </c>
      <c r="PJ11" s="680">
        <f>COUNTIFS(Datos!$T:$T,$H11,Datos!$D:$D,PJ$3)</f>
        <v>0</v>
      </c>
      <c r="PK11" s="680">
        <f>COUNTIFS(Datos!$T:$T,$H11,Datos!$D:$D,PK$3)</f>
        <v>0</v>
      </c>
      <c r="PL11" s="680">
        <f>COUNTIFS(Datos!$T:$T,$H11,Datos!$D:$D,PL$3)</f>
        <v>0</v>
      </c>
      <c r="PM11" s="680">
        <f>COUNTIFS(Datos!$T:$T,$H11,Datos!$D:$D,PM$3)</f>
        <v>0</v>
      </c>
      <c r="PN11" s="680">
        <f>COUNTIFS(Datos!$T:$T,$H11,Datos!$D:$D,PN$3)</f>
        <v>0</v>
      </c>
      <c r="PO11" s="680">
        <f>COUNTIFS(Datos!$T:$T,$H11,Datos!$D:$D,PO$3)</f>
        <v>0</v>
      </c>
      <c r="PP11" s="680">
        <f>COUNTIFS(Datos!$T:$T,$H11,Datos!$D:$D,PP$3)</f>
        <v>0</v>
      </c>
    </row>
    <row r="12" spans="7:432" x14ac:dyDescent="0.25">
      <c r="G12" s="991"/>
      <c r="H12" s="679" t="s">
        <v>43</v>
      </c>
      <c r="I12" s="680">
        <f>COUNTIFS(Datos!$T:$T,$H12,Datos!$B:$B,I$2)</f>
        <v>0</v>
      </c>
      <c r="J12" s="680">
        <f>COUNTIFS(Datos!$T:$T,$H12,Datos!$B:$B,J$2)</f>
        <v>4</v>
      </c>
      <c r="K12" s="680">
        <f>COUNTIFS(Datos!$T:$T,$H12,Datos!$B:$B,K$2)</f>
        <v>5</v>
      </c>
      <c r="L12" s="680">
        <f>COUNTIFS(Datos!$T:$T,$H12,Datos!$B:$B,L$2)</f>
        <v>7</v>
      </c>
      <c r="M12" s="680">
        <f>COUNTIFS(Datos!$T:$T,$H12,Datos!$B:$B,M$2)</f>
        <v>11</v>
      </c>
      <c r="N12" s="680">
        <f>COUNTIFS(Datos!$T:$T,$H12,Datos!$B:$B,N$2)</f>
        <v>0</v>
      </c>
      <c r="O12" s="680">
        <f>COUNTIFS(Datos!$T:$T,$H12,Datos!$B:$B,O$2)</f>
        <v>9</v>
      </c>
      <c r="P12" s="680">
        <f>COUNTIFS(Datos!$T:$T,$H12,Datos!$B:$B,P$2)</f>
        <v>8</v>
      </c>
      <c r="Q12" s="680">
        <f>COUNTIFS(Datos!$T:$T,$H12,Datos!$B:$B,Q$2)</f>
        <v>12</v>
      </c>
      <c r="R12" s="680">
        <f>COUNTIFS(Datos!$T:$T,$H12,Datos!$B:$B,R$2)</f>
        <v>9</v>
      </c>
      <c r="S12" s="680">
        <f>COUNTIFS(Datos!$T:$T,$H12,Datos!$B:$B,S$2)</f>
        <v>7</v>
      </c>
      <c r="T12" s="680">
        <f>COUNTIFS(Datos!$T:$T,$H12,Datos!$B:$B,T$2)</f>
        <v>5</v>
      </c>
      <c r="V12" s="680">
        <f>COUNTIFS(Datos!$T:$T,$H12,Datos!$C:$C,V$2)</f>
        <v>0</v>
      </c>
      <c r="W12" s="680">
        <f>COUNTIFS(Datos!$T:$T,$H12,Datos!$C:$C,W$2)</f>
        <v>0</v>
      </c>
      <c r="X12" s="680">
        <f>COUNTIFS(Datos!$T:$T,$H12,Datos!$C:$C,X$2)</f>
        <v>0</v>
      </c>
      <c r="Y12" s="680">
        <f>COUNTIFS(Datos!$T:$T,$H12,Datos!$C:$C,Y$2)</f>
        <v>0</v>
      </c>
      <c r="Z12" s="680">
        <f>COUNTIFS(Datos!$T:$T,$H12,Datos!$C:$C,Z$2)</f>
        <v>0</v>
      </c>
      <c r="AA12" s="680">
        <f>COUNTIFS(Datos!$T:$T,$H12,Datos!$C:$C,AA$2)</f>
        <v>2</v>
      </c>
      <c r="AB12" s="680">
        <f>COUNTIFS(Datos!$T:$T,$H12,Datos!$C:$C,AB$2)</f>
        <v>0</v>
      </c>
      <c r="AC12" s="680">
        <f>COUNTIFS(Datos!$T:$T,$H12,Datos!$C:$C,AC$2)</f>
        <v>2</v>
      </c>
      <c r="AD12" s="680">
        <f>COUNTIFS(Datos!$T:$T,$H12,Datos!$C:$C,AD$2)</f>
        <v>0</v>
      </c>
      <c r="AE12" s="680">
        <f>COUNTIFS(Datos!$T:$T,$H12,Datos!$C:$C,AE$2)</f>
        <v>1</v>
      </c>
      <c r="AF12" s="680">
        <f>COUNTIFS(Datos!$T:$T,$H12,Datos!$C:$C,AF$2)</f>
        <v>2</v>
      </c>
      <c r="AG12" s="680">
        <f>COUNTIFS(Datos!$T:$T,$H12,Datos!$C:$C,AG$2)</f>
        <v>2</v>
      </c>
      <c r="AH12" s="680">
        <f>COUNTIFS(Datos!$T:$T,$H12,Datos!$C:$C,AH$2)</f>
        <v>0</v>
      </c>
      <c r="AI12" s="680">
        <f>COUNTIFS(Datos!$T:$T,$H12,Datos!$C:$C,AI$2)</f>
        <v>3</v>
      </c>
      <c r="AJ12" s="680">
        <f>COUNTIFS(Datos!$T:$T,$H12,Datos!$C:$C,AJ$2)</f>
        <v>2</v>
      </c>
      <c r="AK12" s="680">
        <f>COUNTIFS(Datos!$T:$T,$H12,Datos!$C:$C,AK$2)</f>
        <v>2</v>
      </c>
      <c r="AL12" s="680">
        <f>COUNTIFS(Datos!$T:$T,$H12,Datos!$C:$C,AL$2)</f>
        <v>0</v>
      </c>
      <c r="AM12" s="680">
        <f>COUNTIFS(Datos!$T:$T,$H12,Datos!$C:$C,AM$2)</f>
        <v>5</v>
      </c>
      <c r="AN12" s="680">
        <f>COUNTIFS(Datos!$T:$T,$H12,Datos!$C:$C,AN$2)</f>
        <v>4</v>
      </c>
      <c r="AO12" s="680">
        <f>COUNTIFS(Datos!$T:$T,$H12,Datos!$C:$C,AO$2)</f>
        <v>2</v>
      </c>
      <c r="AP12" s="680">
        <f>COUNTIFS(Datos!$T:$T,$H12,Datos!$C:$C,AP$2)</f>
        <v>0</v>
      </c>
      <c r="AQ12" s="680">
        <f>COUNTIFS(Datos!$T:$T,$H12,Datos!$C:$C,AQ$2)</f>
        <v>0</v>
      </c>
      <c r="AR12" s="680">
        <f>COUNTIFS(Datos!$T:$T,$H12,Datos!$C:$C,AR$2)</f>
        <v>0</v>
      </c>
      <c r="AS12" s="680">
        <f>COUNTIFS(Datos!$T:$T,$H12,Datos!$C:$C,AS$2)</f>
        <v>0</v>
      </c>
      <c r="AT12" s="680">
        <f>COUNTIFS(Datos!$T:$T,$H12,Datos!$C:$C,AT$2)</f>
        <v>0</v>
      </c>
      <c r="AU12" s="680">
        <f>COUNTIFS(Datos!$T:$T,$H12,Datos!$C:$C,AU$2)</f>
        <v>0</v>
      </c>
      <c r="AV12" s="680">
        <f>COUNTIFS(Datos!$T:$T,$H12,Datos!$C:$C,AV$2)</f>
        <v>0</v>
      </c>
      <c r="AW12" s="680">
        <f>COUNTIFS(Datos!$T:$T,$H12,Datos!$C:$C,AW$2)</f>
        <v>0</v>
      </c>
      <c r="AX12" s="680">
        <f>COUNTIFS(Datos!$T:$T,$H12,Datos!$C:$C,AX$2)</f>
        <v>5</v>
      </c>
      <c r="AY12" s="680">
        <f>COUNTIFS(Datos!$T:$T,$H12,Datos!$C:$C,AY$2)</f>
        <v>4</v>
      </c>
      <c r="AZ12" s="680">
        <f>COUNTIFS(Datos!$T:$T,$H12,Datos!$C:$C,AZ$2)</f>
        <v>3</v>
      </c>
      <c r="BA12" s="680">
        <f>COUNTIFS(Datos!$T:$T,$H12,Datos!$C:$C,BA$2)</f>
        <v>2</v>
      </c>
      <c r="BB12" s="680">
        <f>COUNTIFS(Datos!$T:$T,$H12,Datos!$C:$C,BB$2)</f>
        <v>3</v>
      </c>
      <c r="BC12" s="680">
        <f>COUNTIFS(Datos!$T:$T,$H12,Datos!$C:$C,BC$2)</f>
        <v>0</v>
      </c>
      <c r="BD12" s="680">
        <f>COUNTIFS(Datos!$T:$T,$H12,Datos!$C:$C,BD$2)</f>
        <v>5</v>
      </c>
      <c r="BE12" s="680">
        <f>COUNTIFS(Datos!$T:$T,$H12,Datos!$C:$C,BE$2)</f>
        <v>0</v>
      </c>
      <c r="BF12" s="680">
        <f>COUNTIFS(Datos!$T:$T,$H12,Datos!$C:$C,BF$2)</f>
        <v>2</v>
      </c>
      <c r="BG12" s="680">
        <f>COUNTIFS(Datos!$T:$T,$H12,Datos!$C:$C,BG$2)</f>
        <v>5</v>
      </c>
      <c r="BH12" s="680">
        <f>COUNTIFS(Datos!$T:$T,$H12,Datos!$C:$C,BH$2)</f>
        <v>1</v>
      </c>
      <c r="BI12" s="680">
        <f>COUNTIFS(Datos!$T:$T,$H12,Datos!$C:$C,BI$2)</f>
        <v>2</v>
      </c>
      <c r="BJ12" s="680">
        <f>COUNTIFS(Datos!$T:$T,$H12,Datos!$C:$C,BJ$2)</f>
        <v>2</v>
      </c>
      <c r="BK12" s="680">
        <f>COUNTIFS(Datos!$T:$T,$H12,Datos!$C:$C,BK$2)</f>
        <v>1</v>
      </c>
      <c r="BL12" s="680">
        <f>COUNTIFS(Datos!$T:$T,$H12,Datos!$C:$C,BL$2)</f>
        <v>3</v>
      </c>
      <c r="BM12" s="680">
        <f>COUNTIFS(Datos!$T:$T,$H12,Datos!$C:$C,BM$2)</f>
        <v>2</v>
      </c>
      <c r="BN12" s="680">
        <f>COUNTIFS(Datos!$T:$T,$H12,Datos!$C:$C,BN$2)</f>
        <v>1</v>
      </c>
      <c r="BO12" s="680">
        <f>COUNTIFS(Datos!$T:$T,$H12,Datos!$C:$C,BO$2)</f>
        <v>2</v>
      </c>
      <c r="BP12" s="680">
        <f>COUNTIFS(Datos!$T:$T,$H12,Datos!$C:$C,BP$2)</f>
        <v>2</v>
      </c>
      <c r="BQ12" s="680">
        <f>COUNTIFS(Datos!$T:$T,$H12,Datos!$C:$C,BQ$2)</f>
        <v>5</v>
      </c>
      <c r="BR12" s="680">
        <f>COUNTIFS(Datos!$T:$T,$H12,Datos!$C:$C,BR$2)</f>
        <v>0</v>
      </c>
      <c r="BS12" s="680">
        <f>COUNTIFS(Datos!$T:$T,$H12,Datos!$C:$C,BS$2)</f>
        <v>0</v>
      </c>
      <c r="BT12" s="680">
        <f>COUNTIFS(Datos!$T:$T,$H12,Datos!$C:$C,BT$2)</f>
        <v>0</v>
      </c>
      <c r="BV12" s="680">
        <f>COUNTIFS(Datos!$T:$T,$H12,Datos!$D:$D,BV$3)</f>
        <v>0</v>
      </c>
      <c r="BW12" s="680">
        <f>COUNTIFS(Datos!$T:$T,$H12,Datos!$D:$D,BW$3)</f>
        <v>0</v>
      </c>
      <c r="BX12" s="680">
        <f>COUNTIFS(Datos!$T:$T,$H12,Datos!$D:$D,BX$3)</f>
        <v>0</v>
      </c>
      <c r="BY12" s="680">
        <f>COUNTIFS(Datos!$T:$T,$H12,Datos!$D:$D,BY$3)</f>
        <v>0</v>
      </c>
      <c r="BZ12" s="680">
        <f>COUNTIFS(Datos!$T:$T,$H12,Datos!$D:$D,BZ$3)</f>
        <v>0</v>
      </c>
      <c r="CA12" s="680">
        <f>COUNTIFS(Datos!$T:$T,$H12,Datos!$D:$D,CA$3)</f>
        <v>0</v>
      </c>
      <c r="CB12" s="680">
        <f>COUNTIFS(Datos!$T:$T,$H12,Datos!$D:$D,CB$3)</f>
        <v>0</v>
      </c>
      <c r="CC12" s="680">
        <f>COUNTIFS(Datos!$T:$T,$H12,Datos!$D:$D,CC$3)</f>
        <v>0</v>
      </c>
      <c r="CD12" s="680">
        <f>COUNTIFS(Datos!$T:$T,$H12,Datos!$D:$D,CD$3)</f>
        <v>0</v>
      </c>
      <c r="CE12" s="680">
        <f>COUNTIFS(Datos!$T:$T,$H12,Datos!$D:$D,CE$3)</f>
        <v>0</v>
      </c>
      <c r="CF12" s="680">
        <f>COUNTIFS(Datos!$T:$T,$H12,Datos!$D:$D,CF$3)</f>
        <v>0</v>
      </c>
      <c r="CG12" s="680">
        <f>COUNTIFS(Datos!$T:$T,$H12,Datos!$D:$D,CG$3)</f>
        <v>0</v>
      </c>
      <c r="CH12" s="680">
        <f>COUNTIFS(Datos!$T:$T,$H12,Datos!$D:$D,CH$3)</f>
        <v>0</v>
      </c>
      <c r="CI12" s="680">
        <f>COUNTIFS(Datos!$T:$T,$H12,Datos!$D:$D,CI$3)</f>
        <v>0</v>
      </c>
      <c r="CJ12" s="680">
        <f>COUNTIFS(Datos!$T:$T,$H12,Datos!$D:$D,CJ$3)</f>
        <v>0</v>
      </c>
      <c r="CK12" s="680">
        <f>COUNTIFS(Datos!$T:$T,$H12,Datos!$D:$D,CK$3)</f>
        <v>0</v>
      </c>
      <c r="CL12" s="680">
        <f>COUNTIFS(Datos!$T:$T,$H12,Datos!$D:$D,CL$3)</f>
        <v>0</v>
      </c>
      <c r="CM12" s="680">
        <f>COUNTIFS(Datos!$T:$T,$H12,Datos!$D:$D,CM$3)</f>
        <v>0</v>
      </c>
      <c r="CN12" s="680">
        <f>COUNTIFS(Datos!$T:$T,$H12,Datos!$D:$D,CN$3)</f>
        <v>0</v>
      </c>
      <c r="CO12" s="680">
        <f>COUNTIFS(Datos!$T:$T,$H12,Datos!$D:$D,CO$3)</f>
        <v>0</v>
      </c>
      <c r="CP12" s="680">
        <f>COUNTIFS(Datos!$T:$T,$H12,Datos!$D:$D,CP$3)</f>
        <v>0</v>
      </c>
      <c r="CQ12" s="680">
        <f>COUNTIFS(Datos!$T:$T,$H12,Datos!$D:$D,CQ$3)</f>
        <v>0</v>
      </c>
      <c r="CR12" s="680">
        <f>COUNTIFS(Datos!$T:$T,$H12,Datos!$D:$D,CR$3)</f>
        <v>0</v>
      </c>
      <c r="CS12" s="680">
        <f>COUNTIFS(Datos!$T:$T,$H12,Datos!$D:$D,CS$3)</f>
        <v>0</v>
      </c>
      <c r="CT12" s="680">
        <f>COUNTIFS(Datos!$T:$T,$H12,Datos!$D:$D,CT$3)</f>
        <v>0</v>
      </c>
      <c r="CU12" s="680">
        <f>COUNTIFS(Datos!$T:$T,$H12,Datos!$D:$D,CU$3)</f>
        <v>0</v>
      </c>
      <c r="CV12" s="680">
        <f>COUNTIFS(Datos!$T:$T,$H12,Datos!$D:$D,CV$3)</f>
        <v>0</v>
      </c>
      <c r="CW12" s="680">
        <f>COUNTIFS(Datos!$T:$T,$H12,Datos!$D:$D,CW$3)</f>
        <v>0</v>
      </c>
      <c r="CX12" s="680">
        <f>COUNTIFS(Datos!$T:$T,$H12,Datos!$D:$D,CX$3)</f>
        <v>0</v>
      </c>
      <c r="CY12" s="680">
        <f>COUNTIFS(Datos!$T:$T,$H12,Datos!$D:$D,CY$3)</f>
        <v>0</v>
      </c>
      <c r="CZ12" s="680">
        <f>COUNTIFS(Datos!$T:$T,$H12,Datos!$D:$D,CZ$3)</f>
        <v>0</v>
      </c>
      <c r="DA12" s="680">
        <f>COUNTIFS(Datos!$T:$T,$H12,Datos!$D:$D,DA$3)</f>
        <v>0</v>
      </c>
      <c r="DB12" s="680">
        <f>COUNTIFS(Datos!$T:$T,$H12,Datos!$D:$D,DB$3)</f>
        <v>0</v>
      </c>
      <c r="DC12" s="680">
        <f>COUNTIFS(Datos!$T:$T,$H12,Datos!$D:$D,DC$3)</f>
        <v>0</v>
      </c>
      <c r="DD12" s="680">
        <f>COUNTIFS(Datos!$T:$T,$H12,Datos!$D:$D,DD$3)</f>
        <v>0</v>
      </c>
      <c r="DE12" s="680">
        <f>COUNTIFS(Datos!$T:$T,$H12,Datos!$D:$D,DE$3)</f>
        <v>0</v>
      </c>
      <c r="DF12" s="680">
        <f>COUNTIFS(Datos!$T:$T,$H12,Datos!$D:$D,DF$3)</f>
        <v>1</v>
      </c>
      <c r="DG12" s="680">
        <f>COUNTIFS(Datos!$T:$T,$H12,Datos!$D:$D,DG$3)</f>
        <v>1</v>
      </c>
      <c r="DH12" s="680">
        <f>COUNTIFS(Datos!$T:$T,$H12,Datos!$D:$D,DH$3)</f>
        <v>0</v>
      </c>
      <c r="DI12" s="680">
        <f>COUNTIFS(Datos!$T:$T,$H12,Datos!$D:$D,DI$3)</f>
        <v>0</v>
      </c>
      <c r="DJ12" s="680">
        <f>COUNTIFS(Datos!$T:$T,$H12,Datos!$D:$D,DJ$3)</f>
        <v>0</v>
      </c>
      <c r="DK12" s="680">
        <f>COUNTIFS(Datos!$T:$T,$H12,Datos!$D:$D,DK$3)</f>
        <v>0</v>
      </c>
      <c r="DL12" s="680">
        <f>COUNTIFS(Datos!$T:$T,$H12,Datos!$D:$D,DL$3)</f>
        <v>0</v>
      </c>
      <c r="DM12" s="680">
        <f>COUNTIFS(Datos!$T:$T,$H12,Datos!$D:$D,DM$3)</f>
        <v>0</v>
      </c>
      <c r="DN12" s="680">
        <f>COUNTIFS(Datos!$T:$T,$H12,Datos!$D:$D,DN$3)</f>
        <v>0</v>
      </c>
      <c r="DO12" s="680">
        <f>COUNTIFS(Datos!$T:$T,$H12,Datos!$D:$D,DO$3)</f>
        <v>0</v>
      </c>
      <c r="DP12" s="680">
        <f>COUNTIFS(Datos!$T:$T,$H12,Datos!$D:$D,DP$3)</f>
        <v>0</v>
      </c>
      <c r="DQ12" s="680">
        <f>COUNTIFS(Datos!$T:$T,$H12,Datos!$D:$D,DQ$3)</f>
        <v>0</v>
      </c>
      <c r="DR12" s="680">
        <f>COUNTIFS(Datos!$T:$T,$H12,Datos!$D:$D,DR$3)</f>
        <v>0</v>
      </c>
      <c r="DS12" s="680">
        <f>COUNTIFS(Datos!$T:$T,$H12,Datos!$D:$D,DS$3)</f>
        <v>0</v>
      </c>
      <c r="DT12" s="680">
        <f>COUNTIFS(Datos!$T:$T,$H12,Datos!$D:$D,DT$3)</f>
        <v>1</v>
      </c>
      <c r="DU12" s="680">
        <f>COUNTIFS(Datos!$T:$T,$H12,Datos!$D:$D,DU$3)</f>
        <v>0</v>
      </c>
      <c r="DV12" s="680">
        <f>COUNTIFS(Datos!$T:$T,$H12,Datos!$D:$D,DV$3)</f>
        <v>1</v>
      </c>
      <c r="DW12" s="680">
        <f>COUNTIFS(Datos!$T:$T,$H12,Datos!$D:$D,DW$3)</f>
        <v>0</v>
      </c>
      <c r="DX12" s="680">
        <f>COUNTIFS(Datos!$T:$T,$H12,Datos!$D:$D,DX$3)</f>
        <v>0</v>
      </c>
      <c r="DY12" s="680">
        <f>COUNTIFS(Datos!$T:$T,$H12,Datos!$D:$D,DY$3)</f>
        <v>0</v>
      </c>
      <c r="DZ12" s="680">
        <f>COUNTIFS(Datos!$T:$T,$H12,Datos!$D:$D,DZ$3)</f>
        <v>0</v>
      </c>
      <c r="EA12" s="680">
        <f>COUNTIFS(Datos!$T:$T,$H12,Datos!$D:$D,EA$3)</f>
        <v>0</v>
      </c>
      <c r="EB12" s="680">
        <f>COUNTIFS(Datos!$T:$T,$H12,Datos!$D:$D,EB$3)</f>
        <v>0</v>
      </c>
      <c r="EC12" s="680">
        <f>COUNTIFS(Datos!$T:$T,$H12,Datos!$D:$D,EC$3)</f>
        <v>0</v>
      </c>
      <c r="ED12" s="680">
        <f>COUNTIFS(Datos!$T:$T,$H12,Datos!$D:$D,ED$3)</f>
        <v>0</v>
      </c>
      <c r="EE12" s="680">
        <f>COUNTIFS(Datos!$T:$T,$H12,Datos!$D:$D,EE$3)</f>
        <v>0</v>
      </c>
      <c r="EF12" s="680">
        <f>COUNTIFS(Datos!$T:$T,$H12,Datos!$D:$D,EF$3)</f>
        <v>0</v>
      </c>
      <c r="EG12" s="680">
        <f>COUNTIFS(Datos!$T:$T,$H12,Datos!$D:$D,EG$3)</f>
        <v>1</v>
      </c>
      <c r="EH12" s="680">
        <f>COUNTIFS(Datos!$T:$T,$H12,Datos!$D:$D,EH$3)</f>
        <v>0</v>
      </c>
      <c r="EI12" s="680">
        <f>COUNTIFS(Datos!$T:$T,$H12,Datos!$D:$D,EI$3)</f>
        <v>0</v>
      </c>
      <c r="EJ12" s="680">
        <f>COUNTIFS(Datos!$T:$T,$H12,Datos!$D:$D,EJ$3)</f>
        <v>0</v>
      </c>
      <c r="EK12" s="680">
        <f>COUNTIFS(Datos!$T:$T,$H12,Datos!$D:$D,EK$3)</f>
        <v>0</v>
      </c>
      <c r="EL12" s="680">
        <f>COUNTIFS(Datos!$T:$T,$H12,Datos!$D:$D,EL$3)</f>
        <v>0</v>
      </c>
      <c r="EM12" s="680">
        <f>COUNTIFS(Datos!$T:$T,$H12,Datos!$D:$D,EM$3)</f>
        <v>0</v>
      </c>
      <c r="EN12" s="680">
        <f>COUNTIFS(Datos!$T:$T,$H12,Datos!$D:$D,EN$3)</f>
        <v>0</v>
      </c>
      <c r="EO12" s="680">
        <f>COUNTIFS(Datos!$T:$T,$H12,Datos!$D:$D,EO$3)</f>
        <v>1</v>
      </c>
      <c r="EP12" s="680">
        <f>COUNTIFS(Datos!$T:$T,$H12,Datos!$D:$D,EP$3)</f>
        <v>0</v>
      </c>
      <c r="EQ12" s="680">
        <f>COUNTIFS(Datos!$T:$T,$H12,Datos!$D:$D,EQ$3)</f>
        <v>1</v>
      </c>
      <c r="ER12" s="680">
        <f>COUNTIFS(Datos!$T:$T,$H12,Datos!$D:$D,ER$3)</f>
        <v>0</v>
      </c>
      <c r="ES12" s="680">
        <f>COUNTIFS(Datos!$T:$T,$H12,Datos!$D:$D,ES$3)</f>
        <v>0</v>
      </c>
      <c r="ET12" s="680">
        <f>COUNTIFS(Datos!$T:$T,$H12,Datos!$D:$D,ET$3)</f>
        <v>0</v>
      </c>
      <c r="EU12" s="680">
        <f>COUNTIFS(Datos!$T:$T,$H12,Datos!$D:$D,EU$3)</f>
        <v>0</v>
      </c>
      <c r="EV12" s="680">
        <f>COUNTIFS(Datos!$T:$T,$H12,Datos!$D:$D,EV$3)</f>
        <v>1</v>
      </c>
      <c r="EW12" s="680">
        <f>COUNTIFS(Datos!$T:$T,$H12,Datos!$D:$D,EW$3)</f>
        <v>1</v>
      </c>
      <c r="EX12" s="680">
        <f>COUNTIFS(Datos!$T:$T,$H12,Datos!$D:$D,EX$3)</f>
        <v>0</v>
      </c>
      <c r="EY12" s="680">
        <f>COUNTIFS(Datos!$T:$T,$H12,Datos!$D:$D,EY$3)</f>
        <v>0</v>
      </c>
      <c r="EZ12" s="680">
        <f>COUNTIFS(Datos!$T:$T,$H12,Datos!$D:$D,EZ$3)</f>
        <v>0</v>
      </c>
      <c r="FA12" s="680">
        <f>COUNTIFS(Datos!$T:$T,$H12,Datos!$D:$D,FA$3)</f>
        <v>0</v>
      </c>
      <c r="FB12" s="680">
        <f>COUNTIFS(Datos!$T:$T,$H12,Datos!$D:$D,FB$3)</f>
        <v>0</v>
      </c>
      <c r="FC12" s="680">
        <f>COUNTIFS(Datos!$T:$T,$H12,Datos!$D:$D,FC$3)</f>
        <v>0</v>
      </c>
      <c r="FD12" s="680">
        <f>COUNTIFS(Datos!$T:$T,$H12,Datos!$D:$D,FD$3)</f>
        <v>0</v>
      </c>
      <c r="FE12" s="680">
        <f>COUNTIFS(Datos!$T:$T,$H12,Datos!$D:$D,FE$3)</f>
        <v>0</v>
      </c>
      <c r="FF12" s="680">
        <f>COUNTIFS(Datos!$T:$T,$H12,Datos!$D:$D,FF$3)</f>
        <v>0</v>
      </c>
      <c r="FG12" s="680">
        <f>COUNTIFS(Datos!$T:$T,$H12,Datos!$D:$D,FG$3)</f>
        <v>0</v>
      </c>
      <c r="FH12" s="680">
        <f>COUNTIFS(Datos!$T:$T,$H12,Datos!$D:$D,FH$3)</f>
        <v>0</v>
      </c>
      <c r="FI12" s="680">
        <f>COUNTIFS(Datos!$T:$T,$H12,Datos!$D:$D,FI$3)</f>
        <v>0</v>
      </c>
      <c r="FJ12" s="680">
        <f>COUNTIFS(Datos!$T:$T,$H12,Datos!$D:$D,FJ$3)</f>
        <v>0</v>
      </c>
      <c r="FK12" s="680">
        <f>COUNTIFS(Datos!$T:$T,$H12,Datos!$D:$D,FK$3)</f>
        <v>0</v>
      </c>
      <c r="FL12" s="680">
        <f>COUNTIFS(Datos!$T:$T,$H12,Datos!$D:$D,FL$3)</f>
        <v>0</v>
      </c>
      <c r="FM12" s="680">
        <f>COUNTIFS(Datos!$T:$T,$H12,Datos!$D:$D,FM$3)</f>
        <v>3</v>
      </c>
      <c r="FN12" s="680">
        <f>COUNTIFS(Datos!$T:$T,$H12,Datos!$D:$D,FN$3)</f>
        <v>0</v>
      </c>
      <c r="FO12" s="680">
        <f>COUNTIFS(Datos!$T:$T,$H12,Datos!$D:$D,FO$3)</f>
        <v>0</v>
      </c>
      <c r="FP12" s="680">
        <f>COUNTIFS(Datos!$T:$T,$H12,Datos!$D:$D,FP$3)</f>
        <v>1</v>
      </c>
      <c r="FQ12" s="680">
        <f>COUNTIFS(Datos!$T:$T,$H12,Datos!$D:$D,FQ$3)</f>
        <v>0</v>
      </c>
      <c r="FR12" s="680">
        <f>COUNTIFS(Datos!$T:$T,$H12,Datos!$D:$D,FR$3)</f>
        <v>1</v>
      </c>
      <c r="FS12" s="680">
        <f>COUNTIFS(Datos!$T:$T,$H12,Datos!$D:$D,FS$3)</f>
        <v>0</v>
      </c>
      <c r="FT12" s="680">
        <f>COUNTIFS(Datos!$T:$T,$H12,Datos!$D:$D,FT$3)</f>
        <v>0</v>
      </c>
      <c r="FU12" s="680">
        <f>COUNTIFS(Datos!$T:$T,$H12,Datos!$D:$D,FU$3)</f>
        <v>0</v>
      </c>
      <c r="FV12" s="680">
        <f>COUNTIFS(Datos!$T:$T,$H12,Datos!$D:$D,FV$3)</f>
        <v>0</v>
      </c>
      <c r="FW12" s="680">
        <f>COUNTIFS(Datos!$T:$T,$H12,Datos!$D:$D,FW$3)</f>
        <v>0</v>
      </c>
      <c r="FX12" s="680">
        <f>COUNTIFS(Datos!$T:$T,$H12,Datos!$D:$D,FX$3)</f>
        <v>1</v>
      </c>
      <c r="FY12" s="680">
        <f>COUNTIFS(Datos!$T:$T,$H12,Datos!$D:$D,FY$3)</f>
        <v>1</v>
      </c>
      <c r="FZ12" s="680">
        <f>COUNTIFS(Datos!$T:$T,$H12,Datos!$D:$D,FZ$3)</f>
        <v>0</v>
      </c>
      <c r="GA12" s="680">
        <f>COUNTIFS(Datos!$T:$T,$H12,Datos!$D:$D,GA$3)</f>
        <v>0</v>
      </c>
      <c r="GB12" s="680">
        <f>COUNTIFS(Datos!$T:$T,$H12,Datos!$D:$D,GB$3)</f>
        <v>0</v>
      </c>
      <c r="GC12" s="680">
        <f>COUNTIFS(Datos!$T:$T,$H12,Datos!$D:$D,GC$3)</f>
        <v>0</v>
      </c>
      <c r="GD12" s="680">
        <f>COUNTIFS(Datos!$T:$T,$H12,Datos!$D:$D,GD$3)</f>
        <v>0</v>
      </c>
      <c r="GE12" s="680">
        <f>COUNTIFS(Datos!$T:$T,$H12,Datos!$D:$D,GE$3)</f>
        <v>0</v>
      </c>
      <c r="GF12" s="680">
        <f>COUNTIFS(Datos!$T:$T,$H12,Datos!$D:$D,GF$3)</f>
        <v>0</v>
      </c>
      <c r="GG12" s="680">
        <f>COUNTIFS(Datos!$T:$T,$H12,Datos!$D:$D,GG$3)</f>
        <v>0</v>
      </c>
      <c r="GH12" s="680">
        <f>COUNTIFS(Datos!$T:$T,$H12,Datos!$D:$D,GH$3)</f>
        <v>0</v>
      </c>
      <c r="GI12" s="680">
        <f>COUNTIFS(Datos!$T:$T,$H12,Datos!$D:$D,GI$3)</f>
        <v>0</v>
      </c>
      <c r="GJ12" s="680">
        <f>COUNTIFS(Datos!$T:$T,$H12,Datos!$D:$D,GJ$3)</f>
        <v>0</v>
      </c>
      <c r="GK12" s="680">
        <f>COUNTIFS(Datos!$T:$T,$H12,Datos!$D:$D,GK$3)</f>
        <v>1</v>
      </c>
      <c r="GL12" s="680">
        <f>COUNTIFS(Datos!$T:$T,$H12,Datos!$D:$D,GL$3)</f>
        <v>3</v>
      </c>
      <c r="GM12" s="680">
        <f>COUNTIFS(Datos!$T:$T,$H12,Datos!$D:$D,GM$3)</f>
        <v>0</v>
      </c>
      <c r="GN12" s="680">
        <f>COUNTIFS(Datos!$T:$T,$H12,Datos!$D:$D,GN$3)</f>
        <v>1</v>
      </c>
      <c r="GO12" s="680">
        <f>COUNTIFS(Datos!$T:$T,$H12,Datos!$D:$D,GO$3)</f>
        <v>0</v>
      </c>
      <c r="GP12" s="680">
        <f>COUNTIFS(Datos!$T:$T,$H12,Datos!$D:$D,GP$3)</f>
        <v>0</v>
      </c>
      <c r="GQ12" s="680">
        <f>COUNTIFS(Datos!$T:$T,$H12,Datos!$D:$D,GQ$3)</f>
        <v>0</v>
      </c>
      <c r="GR12" s="680">
        <f>COUNTIFS(Datos!$T:$T,$H12,Datos!$D:$D,GR$3)</f>
        <v>1</v>
      </c>
      <c r="GS12" s="680">
        <f>COUNTIFS(Datos!$T:$T,$H12,Datos!$D:$D,GS$3)</f>
        <v>1</v>
      </c>
      <c r="GT12" s="680">
        <f>COUNTIFS(Datos!$T:$T,$H12,Datos!$D:$D,GT$3)</f>
        <v>1</v>
      </c>
      <c r="GU12" s="680">
        <f>COUNTIFS(Datos!$T:$T,$H12,Datos!$D:$D,GU$3)</f>
        <v>1</v>
      </c>
      <c r="GV12" s="680">
        <f>COUNTIFS(Datos!$T:$T,$H12,Datos!$D:$D,GV$3)</f>
        <v>0</v>
      </c>
      <c r="GW12" s="680">
        <f>COUNTIFS(Datos!$T:$T,$H12,Datos!$D:$D,GW$3)</f>
        <v>0</v>
      </c>
      <c r="GX12" s="680">
        <f>COUNTIFS(Datos!$T:$T,$H12,Datos!$D:$D,GX$3)</f>
        <v>0</v>
      </c>
      <c r="GY12" s="680">
        <f>COUNTIFS(Datos!$T:$T,$H12,Datos!$D:$D,GY$3)</f>
        <v>0</v>
      </c>
      <c r="GZ12" s="680">
        <f>COUNTIFS(Datos!$T:$T,$H12,Datos!$D:$D,GZ$3)</f>
        <v>0</v>
      </c>
      <c r="HA12" s="680">
        <f>COUNTIFS(Datos!$T:$T,$H12,Datos!$D:$D,HA$3)</f>
        <v>0</v>
      </c>
      <c r="HB12" s="680">
        <f>COUNTIFS(Datos!$T:$T,$H12,Datos!$D:$D,HB$3)</f>
        <v>2</v>
      </c>
      <c r="HC12" s="680">
        <f>COUNTIFS(Datos!$T:$T,$H12,Datos!$D:$D,HC$3)</f>
        <v>0</v>
      </c>
      <c r="HD12" s="680">
        <f>COUNTIFS(Datos!$T:$T,$H12,Datos!$D:$D,HD$3)</f>
        <v>0</v>
      </c>
      <c r="HE12" s="680">
        <f>COUNTIFS(Datos!$T:$T,$H12,Datos!$D:$D,HE$3)</f>
        <v>0</v>
      </c>
      <c r="HF12" s="680">
        <f>COUNTIFS(Datos!$T:$T,$H12,Datos!$D:$D,HF$3)</f>
        <v>0</v>
      </c>
      <c r="HG12" s="680">
        <f>COUNTIFS(Datos!$T:$T,$H12,Datos!$D:$D,HG$3)</f>
        <v>0</v>
      </c>
      <c r="HH12" s="680">
        <f>COUNTIFS(Datos!$T:$T,$H12,Datos!$D:$D,HH$3)</f>
        <v>0</v>
      </c>
      <c r="HI12" s="680">
        <f>COUNTIFS(Datos!$T:$T,$H12,Datos!$D:$D,HI$3)</f>
        <v>0</v>
      </c>
      <c r="HJ12" s="680">
        <f>COUNTIFS(Datos!$T:$T,$H12,Datos!$D:$D,HJ$3)</f>
        <v>0</v>
      </c>
      <c r="HK12" s="680">
        <f>COUNTIFS(Datos!$T:$T,$H12,Datos!$D:$D,HK$3)</f>
        <v>0</v>
      </c>
      <c r="HL12" s="680">
        <f>COUNTIFS(Datos!$T:$T,$H12,Datos!$D:$D,HL$3)</f>
        <v>0</v>
      </c>
      <c r="HM12" s="680">
        <f>COUNTIFS(Datos!$T:$T,$H12,Datos!$D:$D,HM$3)</f>
        <v>0</v>
      </c>
      <c r="HN12" s="680">
        <f>COUNTIFS(Datos!$T:$T,$H12,Datos!$D:$D,HN$3)</f>
        <v>0</v>
      </c>
      <c r="HO12" s="680">
        <f>COUNTIFS(Datos!$T:$T,$H12,Datos!$D:$D,HO$3)</f>
        <v>0</v>
      </c>
      <c r="HP12" s="680">
        <f>COUNTIFS(Datos!$T:$T,$H12,Datos!$D:$D,HP$3)</f>
        <v>0</v>
      </c>
      <c r="HQ12" s="680">
        <f>COUNTIFS(Datos!$T:$T,$H12,Datos!$D:$D,HQ$3)</f>
        <v>0</v>
      </c>
      <c r="HR12" s="680">
        <f>COUNTIFS(Datos!$T:$T,$H12,Datos!$D:$D,HR$3)</f>
        <v>0</v>
      </c>
      <c r="HS12" s="680">
        <f>COUNTIFS(Datos!$T:$T,$H12,Datos!$D:$D,HS$3)</f>
        <v>0</v>
      </c>
      <c r="HT12" s="680">
        <f>COUNTIFS(Datos!$T:$T,$H12,Datos!$D:$D,HT$3)</f>
        <v>0</v>
      </c>
      <c r="HU12" s="680">
        <f>COUNTIFS(Datos!$T:$T,$H12,Datos!$D:$D,HU$3)</f>
        <v>0</v>
      </c>
      <c r="HV12" s="680">
        <f>COUNTIFS(Datos!$T:$T,$H12,Datos!$D:$D,HV$3)</f>
        <v>0</v>
      </c>
      <c r="HW12" s="680">
        <f>COUNTIFS(Datos!$T:$T,$H12,Datos!$D:$D,HW$3)</f>
        <v>0</v>
      </c>
      <c r="HX12" s="680">
        <f>COUNTIFS(Datos!$T:$T,$H12,Datos!$D:$D,HX$3)</f>
        <v>0</v>
      </c>
      <c r="HY12" s="680">
        <f>COUNTIFS(Datos!$T:$T,$H12,Datos!$D:$D,HY$3)</f>
        <v>0</v>
      </c>
      <c r="HZ12" s="680">
        <f>COUNTIFS(Datos!$T:$T,$H12,Datos!$D:$D,HZ$3)</f>
        <v>0</v>
      </c>
      <c r="IA12" s="680">
        <f>COUNTIFS(Datos!$T:$T,$H12,Datos!$D:$D,IA$3)</f>
        <v>0</v>
      </c>
      <c r="IB12" s="680">
        <f>COUNTIFS(Datos!$T:$T,$H12,Datos!$D:$D,IB$3)</f>
        <v>0</v>
      </c>
      <c r="IC12" s="680">
        <f>COUNTIFS(Datos!$T:$T,$H12,Datos!$D:$D,IC$3)</f>
        <v>0</v>
      </c>
      <c r="ID12" s="680">
        <f>COUNTIFS(Datos!$T:$T,$H12,Datos!$D:$D,ID$3)</f>
        <v>0</v>
      </c>
      <c r="IE12" s="680">
        <f>COUNTIFS(Datos!$T:$T,$H12,Datos!$D:$D,IE$3)</f>
        <v>0</v>
      </c>
      <c r="IF12" s="680">
        <f>COUNTIFS(Datos!$T:$T,$H12,Datos!$D:$D,IF$3)</f>
        <v>0</v>
      </c>
      <c r="IG12" s="680">
        <f>COUNTIFS(Datos!$T:$T,$H12,Datos!$D:$D,IG$3)</f>
        <v>0</v>
      </c>
      <c r="IH12" s="680">
        <f>COUNTIFS(Datos!$T:$T,$H12,Datos!$D:$D,IH$3)</f>
        <v>0</v>
      </c>
      <c r="II12" s="680">
        <f>COUNTIFS(Datos!$T:$T,$H12,Datos!$D:$D,II$3)</f>
        <v>0</v>
      </c>
      <c r="IJ12" s="680">
        <f>COUNTIFS(Datos!$T:$T,$H12,Datos!$D:$D,IJ$3)</f>
        <v>0</v>
      </c>
      <c r="IK12" s="680">
        <f>COUNTIFS(Datos!$T:$T,$H12,Datos!$D:$D,IK$3)</f>
        <v>0</v>
      </c>
      <c r="IL12" s="680">
        <f>COUNTIFS(Datos!$T:$T,$H12,Datos!$D:$D,IL$3)</f>
        <v>0</v>
      </c>
      <c r="IM12" s="680">
        <f>COUNTIFS(Datos!$T:$T,$H12,Datos!$D:$D,IM$3)</f>
        <v>0</v>
      </c>
      <c r="IN12" s="680">
        <f>COUNTIFS(Datos!$T:$T,$H12,Datos!$D:$D,IN$3)</f>
        <v>0</v>
      </c>
      <c r="IO12" s="680">
        <f>COUNTIFS(Datos!$T:$T,$H12,Datos!$D:$D,IO$3)</f>
        <v>0</v>
      </c>
      <c r="IP12" s="680">
        <f>COUNTIFS(Datos!$T:$T,$H12,Datos!$D:$D,IP$3)</f>
        <v>0</v>
      </c>
      <c r="IQ12" s="680">
        <f>COUNTIFS(Datos!$T:$T,$H12,Datos!$D:$D,IQ$3)</f>
        <v>0</v>
      </c>
      <c r="IR12" s="680">
        <f>COUNTIFS(Datos!$T:$T,$H12,Datos!$D:$D,IR$3)</f>
        <v>0</v>
      </c>
      <c r="IS12" s="680">
        <f>COUNTIFS(Datos!$T:$T,$H12,Datos!$D:$D,IS$3)</f>
        <v>0</v>
      </c>
      <c r="IT12" s="680">
        <f>COUNTIFS(Datos!$T:$T,$H12,Datos!$D:$D,IT$3)</f>
        <v>0</v>
      </c>
      <c r="IU12" s="680">
        <f>COUNTIFS(Datos!$T:$T,$H12,Datos!$D:$D,IU$3)</f>
        <v>0</v>
      </c>
      <c r="IV12" s="680">
        <f>COUNTIFS(Datos!$T:$T,$H12,Datos!$D:$D,IV$3)</f>
        <v>0</v>
      </c>
      <c r="IW12" s="680">
        <f>COUNTIFS(Datos!$T:$T,$H12,Datos!$D:$D,IW$3)</f>
        <v>0</v>
      </c>
      <c r="IX12" s="680">
        <f>COUNTIFS(Datos!$T:$T,$H12,Datos!$D:$D,IX$3)</f>
        <v>0</v>
      </c>
      <c r="IY12" s="680">
        <f>COUNTIFS(Datos!$T:$T,$H12,Datos!$D:$D,IY$3)</f>
        <v>0</v>
      </c>
      <c r="IZ12" s="680">
        <f>COUNTIFS(Datos!$T:$T,$H12,Datos!$D:$D,IZ$3)</f>
        <v>0</v>
      </c>
      <c r="JA12" s="680">
        <f>COUNTIFS(Datos!$T:$T,$H12,Datos!$D:$D,JA$3)</f>
        <v>0</v>
      </c>
      <c r="JB12" s="680">
        <f>COUNTIFS(Datos!$T:$T,$H12,Datos!$D:$D,JB$3)</f>
        <v>0</v>
      </c>
      <c r="JC12" s="680">
        <f>COUNTIFS(Datos!$T:$T,$H12,Datos!$D:$D,JC$3)</f>
        <v>0</v>
      </c>
      <c r="JD12" s="680">
        <f>COUNTIFS(Datos!$T:$T,$H12,Datos!$D:$D,JD$3)</f>
        <v>0</v>
      </c>
      <c r="JE12" s="680">
        <f>COUNTIFS(Datos!$T:$T,$H12,Datos!$D:$D,JE$3)</f>
        <v>0</v>
      </c>
      <c r="JF12" s="680">
        <f>COUNTIFS(Datos!$T:$T,$H12,Datos!$D:$D,JF$3)</f>
        <v>0</v>
      </c>
      <c r="JG12" s="680">
        <f>COUNTIFS(Datos!$T:$T,$H12,Datos!$D:$D,JG$3)</f>
        <v>0</v>
      </c>
      <c r="JH12" s="680">
        <f>COUNTIFS(Datos!$T:$T,$H12,Datos!$D:$D,JH$3)</f>
        <v>0</v>
      </c>
      <c r="JI12" s="680">
        <f>COUNTIFS(Datos!$T:$T,$H12,Datos!$D:$D,JI$3)</f>
        <v>0</v>
      </c>
      <c r="JJ12" s="680">
        <f>COUNTIFS(Datos!$T:$T,$H12,Datos!$D:$D,JJ$3)</f>
        <v>2</v>
      </c>
      <c r="JK12" s="680">
        <f>COUNTIFS(Datos!$T:$T,$H12,Datos!$D:$D,JK$3)</f>
        <v>2</v>
      </c>
      <c r="JL12" s="680">
        <f>COUNTIFS(Datos!$T:$T,$H12,Datos!$D:$D,JL$3)</f>
        <v>1</v>
      </c>
      <c r="JM12" s="680">
        <f>COUNTIFS(Datos!$T:$T,$H12,Datos!$D:$D,JM$3)</f>
        <v>0</v>
      </c>
      <c r="JN12" s="680">
        <f>COUNTIFS(Datos!$T:$T,$H12,Datos!$D:$D,JN$3)</f>
        <v>0</v>
      </c>
      <c r="JO12" s="680">
        <f>COUNTIFS(Datos!$T:$T,$H12,Datos!$D:$D,JO$3)</f>
        <v>0</v>
      </c>
      <c r="JP12" s="680">
        <f>COUNTIFS(Datos!$T:$T,$H12,Datos!$D:$D,JP$3)</f>
        <v>0</v>
      </c>
      <c r="JQ12" s="680">
        <f>COUNTIFS(Datos!$T:$T,$H12,Datos!$D:$D,JQ$3)</f>
        <v>0</v>
      </c>
      <c r="JR12" s="680">
        <f>COUNTIFS(Datos!$T:$T,$H12,Datos!$D:$D,JR$3)</f>
        <v>2</v>
      </c>
      <c r="JS12" s="680">
        <f>COUNTIFS(Datos!$T:$T,$H12,Datos!$D:$D,JS$3)</f>
        <v>2</v>
      </c>
      <c r="JT12" s="680">
        <f>COUNTIFS(Datos!$T:$T,$H12,Datos!$D:$D,JT$3)</f>
        <v>0</v>
      </c>
      <c r="JU12" s="680">
        <f>COUNTIFS(Datos!$T:$T,$H12,Datos!$D:$D,JU$3)</f>
        <v>0</v>
      </c>
      <c r="JV12" s="680">
        <f>COUNTIFS(Datos!$T:$T,$H12,Datos!$D:$D,JV$3)</f>
        <v>0</v>
      </c>
      <c r="JW12" s="680">
        <f>COUNTIFS(Datos!$T:$T,$H12,Datos!$D:$D,JW$3)</f>
        <v>0</v>
      </c>
      <c r="JX12" s="680">
        <f>COUNTIFS(Datos!$T:$T,$H12,Datos!$D:$D,JX$3)</f>
        <v>1</v>
      </c>
      <c r="JY12" s="680">
        <f>COUNTIFS(Datos!$T:$T,$H12,Datos!$D:$D,JY$3)</f>
        <v>1</v>
      </c>
      <c r="JZ12" s="680">
        <f>COUNTIFS(Datos!$T:$T,$H12,Datos!$D:$D,JZ$3)</f>
        <v>0</v>
      </c>
      <c r="KA12" s="680">
        <f>COUNTIFS(Datos!$T:$T,$H12,Datos!$D:$D,KA$3)</f>
        <v>0</v>
      </c>
      <c r="KB12" s="680">
        <f>COUNTIFS(Datos!$T:$T,$H12,Datos!$D:$D,KB$3)</f>
        <v>1</v>
      </c>
      <c r="KC12" s="680">
        <f>COUNTIFS(Datos!$T:$T,$H12,Datos!$D:$D,KC$3)</f>
        <v>0</v>
      </c>
      <c r="KD12" s="680">
        <f>COUNTIFS(Datos!$T:$T,$H12,Datos!$D:$D,KD$3)</f>
        <v>0</v>
      </c>
      <c r="KE12" s="680">
        <f>COUNTIFS(Datos!$T:$T,$H12,Datos!$D:$D,KE$3)</f>
        <v>0</v>
      </c>
      <c r="KF12" s="680">
        <f>COUNTIFS(Datos!$T:$T,$H12,Datos!$D:$D,KF$3)</f>
        <v>1</v>
      </c>
      <c r="KG12" s="680">
        <f>COUNTIFS(Datos!$T:$T,$H12,Datos!$D:$D,KG$3)</f>
        <v>0</v>
      </c>
      <c r="KH12" s="680">
        <f>COUNTIFS(Datos!$T:$T,$H12,Datos!$D:$D,KH$3)</f>
        <v>1</v>
      </c>
      <c r="KI12" s="680">
        <f>COUNTIFS(Datos!$T:$T,$H12,Datos!$D:$D,KI$3)</f>
        <v>0</v>
      </c>
      <c r="KJ12" s="680">
        <f>COUNTIFS(Datos!$T:$T,$H12,Datos!$D:$D,KJ$3)</f>
        <v>0</v>
      </c>
      <c r="KK12" s="680">
        <f>COUNTIFS(Datos!$T:$T,$H12,Datos!$D:$D,KK$3)</f>
        <v>0</v>
      </c>
      <c r="KL12" s="680">
        <f>COUNTIFS(Datos!$T:$T,$H12,Datos!$D:$D,KL$3)</f>
        <v>0</v>
      </c>
      <c r="KM12" s="680">
        <f>COUNTIFS(Datos!$T:$T,$H12,Datos!$D:$D,KM$3)</f>
        <v>0</v>
      </c>
      <c r="KN12" s="680">
        <f>COUNTIFS(Datos!$T:$T,$H12,Datos!$D:$D,KN$3)</f>
        <v>2</v>
      </c>
      <c r="KO12" s="680">
        <f>COUNTIFS(Datos!$T:$T,$H12,Datos!$D:$D,KO$3)</f>
        <v>0</v>
      </c>
      <c r="KP12" s="680">
        <f>COUNTIFS(Datos!$T:$T,$H12,Datos!$D:$D,KP$3)</f>
        <v>1</v>
      </c>
      <c r="KQ12" s="680">
        <f>COUNTIFS(Datos!$T:$T,$H12,Datos!$D:$D,KQ$3)</f>
        <v>0</v>
      </c>
      <c r="KR12" s="680">
        <f>COUNTIFS(Datos!$T:$T,$H12,Datos!$D:$D,KR$3)</f>
        <v>0</v>
      </c>
      <c r="KS12" s="680">
        <f>COUNTIFS(Datos!$T:$T,$H12,Datos!$D:$D,KS$3)</f>
        <v>0</v>
      </c>
      <c r="KT12" s="680">
        <f>COUNTIFS(Datos!$T:$T,$H12,Datos!$D:$D,KT$3)</f>
        <v>0</v>
      </c>
      <c r="KU12" s="680">
        <f>COUNTIFS(Datos!$T:$T,$H12,Datos!$D:$D,KU$3)</f>
        <v>0</v>
      </c>
      <c r="KV12" s="680">
        <f>COUNTIFS(Datos!$T:$T,$H12,Datos!$D:$D,KV$3)</f>
        <v>0</v>
      </c>
      <c r="KW12" s="680">
        <f>COUNTIFS(Datos!$T:$T,$H12,Datos!$D:$D,KW$3)</f>
        <v>0</v>
      </c>
      <c r="KX12" s="680">
        <f>COUNTIFS(Datos!$T:$T,$H12,Datos!$D:$D,KX$3)</f>
        <v>0</v>
      </c>
      <c r="KY12" s="680">
        <f>COUNTIFS(Datos!$T:$T,$H12,Datos!$D:$D,KY$3)</f>
        <v>0</v>
      </c>
      <c r="KZ12" s="680">
        <f>COUNTIFS(Datos!$T:$T,$H12,Datos!$D:$D,KZ$3)</f>
        <v>0</v>
      </c>
      <c r="LA12" s="680">
        <f>COUNTIFS(Datos!$T:$T,$H12,Datos!$D:$D,LA$3)</f>
        <v>3</v>
      </c>
      <c r="LB12" s="680">
        <f>COUNTIFS(Datos!$T:$T,$H12,Datos!$D:$D,LB$3)</f>
        <v>0</v>
      </c>
      <c r="LC12" s="680">
        <f>COUNTIFS(Datos!$T:$T,$H12,Datos!$D:$D,LC$3)</f>
        <v>2</v>
      </c>
      <c r="LD12" s="680">
        <f>COUNTIFS(Datos!$T:$T,$H12,Datos!$D:$D,LD$3)</f>
        <v>0</v>
      </c>
      <c r="LE12" s="680">
        <f>COUNTIFS(Datos!$T:$T,$H12,Datos!$D:$D,LE$3)</f>
        <v>0</v>
      </c>
      <c r="LF12" s="680">
        <f>COUNTIFS(Datos!$T:$T,$H12,Datos!$D:$D,LF$3)</f>
        <v>0</v>
      </c>
      <c r="LG12" s="680">
        <f>COUNTIFS(Datos!$T:$T,$H12,Datos!$D:$D,LG$3)</f>
        <v>0</v>
      </c>
      <c r="LH12" s="680">
        <f>COUNTIFS(Datos!$T:$T,$H12,Datos!$D:$D,LH$3)</f>
        <v>0</v>
      </c>
      <c r="LI12" s="680">
        <f>COUNTIFS(Datos!$T:$T,$H12,Datos!$D:$D,LI$3)</f>
        <v>0</v>
      </c>
      <c r="LJ12" s="680">
        <f>COUNTIFS(Datos!$T:$T,$H12,Datos!$D:$D,LJ$3)</f>
        <v>0</v>
      </c>
      <c r="LK12" s="680">
        <f>COUNTIFS(Datos!$T:$T,$H12,Datos!$D:$D,LK$3)</f>
        <v>0</v>
      </c>
      <c r="LL12" s="680">
        <f>COUNTIFS(Datos!$T:$T,$H12,Datos!$D:$D,LL$3)</f>
        <v>0</v>
      </c>
      <c r="LM12" s="680">
        <f>COUNTIFS(Datos!$T:$T,$H12,Datos!$D:$D,LM$3)</f>
        <v>0</v>
      </c>
      <c r="LN12" s="680">
        <f>COUNTIFS(Datos!$T:$T,$H12,Datos!$D:$D,LN$3)</f>
        <v>0</v>
      </c>
      <c r="LO12" s="680">
        <f>COUNTIFS(Datos!$T:$T,$H12,Datos!$D:$D,LO$3)</f>
        <v>0</v>
      </c>
      <c r="LP12" s="680">
        <f>COUNTIFS(Datos!$T:$T,$H12,Datos!$D:$D,LP$3)</f>
        <v>0</v>
      </c>
      <c r="LQ12" s="680">
        <f>COUNTIFS(Datos!$T:$T,$H12,Datos!$D:$D,LQ$3)</f>
        <v>2</v>
      </c>
      <c r="LR12" s="680">
        <f>COUNTIFS(Datos!$T:$T,$H12,Datos!$D:$D,LR$3)</f>
        <v>0</v>
      </c>
      <c r="LS12" s="680">
        <f>COUNTIFS(Datos!$T:$T,$H12,Datos!$D:$D,LS$3)</f>
        <v>0</v>
      </c>
      <c r="LT12" s="680">
        <f>COUNTIFS(Datos!$T:$T,$H12,Datos!$D:$D,LT$3)</f>
        <v>0</v>
      </c>
      <c r="LU12" s="680">
        <f>COUNTIFS(Datos!$T:$T,$H12,Datos!$D:$D,LU$3)</f>
        <v>0</v>
      </c>
      <c r="LV12" s="680">
        <f>COUNTIFS(Datos!$T:$T,$H12,Datos!$D:$D,LV$3)</f>
        <v>2</v>
      </c>
      <c r="LW12" s="680">
        <f>COUNTIFS(Datos!$T:$T,$H12,Datos!$D:$D,LW$3)</f>
        <v>2</v>
      </c>
      <c r="LX12" s="680">
        <f>COUNTIFS(Datos!$T:$T,$H12,Datos!$D:$D,LX$3)</f>
        <v>0</v>
      </c>
      <c r="LY12" s="680">
        <f>COUNTIFS(Datos!$T:$T,$H12,Datos!$D:$D,LY$3)</f>
        <v>1</v>
      </c>
      <c r="LZ12" s="680">
        <f>COUNTIFS(Datos!$T:$T,$H12,Datos!$D:$D,LZ$3)</f>
        <v>0</v>
      </c>
      <c r="MA12" s="680">
        <f>COUNTIFS(Datos!$T:$T,$H12,Datos!$D:$D,MA$3)</f>
        <v>0</v>
      </c>
      <c r="MB12" s="680">
        <f>COUNTIFS(Datos!$T:$T,$H12,Datos!$D:$D,MB$3)</f>
        <v>1</v>
      </c>
      <c r="MC12" s="680">
        <f>COUNTIFS(Datos!$T:$T,$H12,Datos!$D:$D,MC$3)</f>
        <v>0</v>
      </c>
      <c r="MD12" s="680">
        <f>COUNTIFS(Datos!$T:$T,$H12,Datos!$D:$D,MD$3)</f>
        <v>0</v>
      </c>
      <c r="ME12" s="680">
        <f>COUNTIFS(Datos!$T:$T,$H12,Datos!$D:$D,ME$3)</f>
        <v>0</v>
      </c>
      <c r="MF12" s="680">
        <f>COUNTIFS(Datos!$T:$T,$H12,Datos!$D:$D,MF$3)</f>
        <v>0</v>
      </c>
      <c r="MG12" s="680">
        <f>COUNTIFS(Datos!$T:$T,$H12,Datos!$D:$D,MG$3)</f>
        <v>0</v>
      </c>
      <c r="MH12" s="680">
        <f>COUNTIFS(Datos!$T:$T,$H12,Datos!$D:$D,MH$3)</f>
        <v>0</v>
      </c>
      <c r="MI12" s="680">
        <f>COUNTIFS(Datos!$T:$T,$H12,Datos!$D:$D,MI$3)</f>
        <v>1</v>
      </c>
      <c r="MJ12" s="680">
        <f>COUNTIFS(Datos!$T:$T,$H12,Datos!$D:$D,MJ$3)</f>
        <v>0</v>
      </c>
      <c r="MK12" s="680">
        <f>COUNTIFS(Datos!$T:$T,$H12,Datos!$D:$D,MK$3)</f>
        <v>0</v>
      </c>
      <c r="ML12" s="680">
        <f>COUNTIFS(Datos!$T:$T,$H12,Datos!$D:$D,ML$3)</f>
        <v>0</v>
      </c>
      <c r="MM12" s="680">
        <f>COUNTIFS(Datos!$T:$T,$H12,Datos!$D:$D,MM$3)</f>
        <v>1</v>
      </c>
      <c r="MN12" s="680">
        <f>COUNTIFS(Datos!$T:$T,$H12,Datos!$D:$D,MN$3)</f>
        <v>0</v>
      </c>
      <c r="MO12" s="680">
        <f>COUNTIFS(Datos!$T:$T,$H12,Datos!$D:$D,MO$3)</f>
        <v>0</v>
      </c>
      <c r="MP12" s="680">
        <f>COUNTIFS(Datos!$T:$T,$H12,Datos!$D:$D,MP$3)</f>
        <v>1</v>
      </c>
      <c r="MQ12" s="680">
        <f>COUNTIFS(Datos!$T:$T,$H12,Datos!$D:$D,MQ$3)</f>
        <v>0</v>
      </c>
      <c r="MR12" s="680">
        <f>COUNTIFS(Datos!$T:$T,$H12,Datos!$D:$D,MR$3)</f>
        <v>0</v>
      </c>
      <c r="MS12" s="680">
        <f>COUNTIFS(Datos!$T:$T,$H12,Datos!$D:$D,MS$3)</f>
        <v>1</v>
      </c>
      <c r="MT12" s="680">
        <f>COUNTIFS(Datos!$T:$T,$H12,Datos!$D:$D,MT$3)</f>
        <v>0</v>
      </c>
      <c r="MU12" s="680">
        <f>COUNTIFS(Datos!$T:$T,$H12,Datos!$D:$D,MU$3)</f>
        <v>0</v>
      </c>
      <c r="MV12" s="680">
        <f>COUNTIFS(Datos!$T:$T,$H12,Datos!$D:$D,MV$3)</f>
        <v>0</v>
      </c>
      <c r="MW12" s="680">
        <f>COUNTIFS(Datos!$T:$T,$H12,Datos!$D:$D,MW$3)</f>
        <v>1</v>
      </c>
      <c r="MX12" s="680">
        <f>COUNTIFS(Datos!$T:$T,$H12,Datos!$D:$D,MX$3)</f>
        <v>0</v>
      </c>
      <c r="MY12" s="680">
        <f>COUNTIFS(Datos!$T:$T,$H12,Datos!$D:$D,MY$3)</f>
        <v>0</v>
      </c>
      <c r="MZ12" s="680">
        <f>COUNTIFS(Datos!$T:$T,$H12,Datos!$D:$D,MZ$3)</f>
        <v>0</v>
      </c>
      <c r="NA12" s="680">
        <f>COUNTIFS(Datos!$T:$T,$H12,Datos!$D:$D,NA$3)</f>
        <v>0</v>
      </c>
      <c r="NB12" s="680">
        <f>COUNTIFS(Datos!$T:$T,$H12,Datos!$D:$D,NB$3)</f>
        <v>0</v>
      </c>
      <c r="NC12" s="680">
        <f>COUNTIFS(Datos!$T:$T,$H12,Datos!$D:$D,NC$3)</f>
        <v>0</v>
      </c>
      <c r="ND12" s="680">
        <f>COUNTIFS(Datos!$T:$T,$H12,Datos!$D:$D,ND$3)</f>
        <v>0</v>
      </c>
      <c r="NE12" s="680">
        <f>COUNTIFS(Datos!$T:$T,$H12,Datos!$D:$D,NE$3)</f>
        <v>0</v>
      </c>
      <c r="NF12" s="680">
        <f>COUNTIFS(Datos!$T:$T,$H12,Datos!$D:$D,NF$3)</f>
        <v>1</v>
      </c>
      <c r="NG12" s="680">
        <f>COUNTIFS(Datos!$T:$T,$H12,Datos!$D:$D,NG$3)</f>
        <v>1</v>
      </c>
      <c r="NH12" s="680">
        <f>COUNTIFS(Datos!$T:$T,$H12,Datos!$D:$D,NH$3)</f>
        <v>1</v>
      </c>
      <c r="NI12" s="680">
        <f>COUNTIFS(Datos!$T:$T,$H12,Datos!$D:$D,NI$3)</f>
        <v>0</v>
      </c>
      <c r="NJ12" s="680">
        <f>COUNTIFS(Datos!$T:$T,$H12,Datos!$D:$D,NJ$3)</f>
        <v>0</v>
      </c>
      <c r="NK12" s="680">
        <f>COUNTIFS(Datos!$T:$T,$H12,Datos!$D:$D,NK$3)</f>
        <v>0</v>
      </c>
      <c r="NL12" s="680">
        <f>COUNTIFS(Datos!$T:$T,$H12,Datos!$D:$D,NL$3)</f>
        <v>1</v>
      </c>
      <c r="NM12" s="680">
        <f>COUNTIFS(Datos!$T:$T,$H12,Datos!$D:$D,NM$3)</f>
        <v>1</v>
      </c>
      <c r="NN12" s="680">
        <f>COUNTIFS(Datos!$T:$T,$H12,Datos!$D:$D,NN$3)</f>
        <v>0</v>
      </c>
      <c r="NO12" s="680">
        <f>COUNTIFS(Datos!$T:$T,$H12,Datos!$D:$D,NO$3)</f>
        <v>0</v>
      </c>
      <c r="NP12" s="680">
        <f>COUNTIFS(Datos!$T:$T,$H12,Datos!$D:$D,NP$3)</f>
        <v>0</v>
      </c>
      <c r="NQ12" s="680">
        <f>COUNTIFS(Datos!$T:$T,$H12,Datos!$D:$D,NQ$3)</f>
        <v>0</v>
      </c>
      <c r="NR12" s="680">
        <f>COUNTIFS(Datos!$T:$T,$H12,Datos!$D:$D,NR$3)</f>
        <v>0</v>
      </c>
      <c r="NS12" s="680">
        <f>COUNTIFS(Datos!$T:$T,$H12,Datos!$D:$D,NS$3)</f>
        <v>0</v>
      </c>
      <c r="NT12" s="680">
        <f>COUNTIFS(Datos!$T:$T,$H12,Datos!$D:$D,NT$3)</f>
        <v>0</v>
      </c>
      <c r="NU12" s="680">
        <f>COUNTIFS(Datos!$T:$T,$H12,Datos!$D:$D,NU$3)</f>
        <v>0</v>
      </c>
      <c r="NV12" s="680">
        <f>COUNTIFS(Datos!$T:$T,$H12,Datos!$D:$D,NV$3)</f>
        <v>1</v>
      </c>
      <c r="NW12" s="680">
        <f>COUNTIFS(Datos!$T:$T,$H12,Datos!$D:$D,NW$3)</f>
        <v>0</v>
      </c>
      <c r="NX12" s="680">
        <f>COUNTIFS(Datos!$T:$T,$H12,Datos!$D:$D,NX$3)</f>
        <v>0</v>
      </c>
      <c r="NY12" s="680">
        <f>COUNTIFS(Datos!$T:$T,$H12,Datos!$D:$D,NY$3)</f>
        <v>0</v>
      </c>
      <c r="NZ12" s="680">
        <f>COUNTIFS(Datos!$T:$T,$H12,Datos!$D:$D,NZ$3)</f>
        <v>0</v>
      </c>
      <c r="OA12" s="680">
        <f>COUNTIFS(Datos!$T:$T,$H12,Datos!$D:$D,OA$3)</f>
        <v>1</v>
      </c>
      <c r="OB12" s="680">
        <f>COUNTIFS(Datos!$T:$T,$H12,Datos!$D:$D,OB$3)</f>
        <v>1</v>
      </c>
      <c r="OC12" s="680">
        <f>COUNTIFS(Datos!$T:$T,$H12,Datos!$D:$D,OC$3)</f>
        <v>0</v>
      </c>
      <c r="OD12" s="680">
        <f>COUNTIFS(Datos!$T:$T,$H12,Datos!$D:$D,OD$3)</f>
        <v>0</v>
      </c>
      <c r="OE12" s="680">
        <f>COUNTIFS(Datos!$T:$T,$H12,Datos!$D:$D,OE$3)</f>
        <v>0</v>
      </c>
      <c r="OF12" s="680">
        <f>COUNTIFS(Datos!$T:$T,$H12,Datos!$D:$D,OF$3)</f>
        <v>1</v>
      </c>
      <c r="OG12" s="680">
        <f>COUNTIFS(Datos!$T:$T,$H12,Datos!$D:$D,OG$3)</f>
        <v>0</v>
      </c>
      <c r="OH12" s="680">
        <f>COUNTIFS(Datos!$T:$T,$H12,Datos!$D:$D,OH$3)</f>
        <v>0</v>
      </c>
      <c r="OI12" s="680">
        <f>COUNTIFS(Datos!$T:$T,$H12,Datos!$D:$D,OI$3)</f>
        <v>1</v>
      </c>
      <c r="OJ12" s="680">
        <f>COUNTIFS(Datos!$T:$T,$H12,Datos!$D:$D,OJ$3)</f>
        <v>0</v>
      </c>
      <c r="OK12" s="680">
        <f>COUNTIFS(Datos!$T:$T,$H12,Datos!$D:$D,OK$3)</f>
        <v>0</v>
      </c>
      <c r="OL12" s="680">
        <f>COUNTIFS(Datos!$T:$T,$H12,Datos!$D:$D,OL$3)</f>
        <v>0</v>
      </c>
      <c r="OM12" s="680">
        <f>COUNTIFS(Datos!$T:$T,$H12,Datos!$D:$D,OM$3)</f>
        <v>2</v>
      </c>
      <c r="ON12" s="680">
        <f>COUNTIFS(Datos!$T:$T,$H12,Datos!$D:$D,ON$3)</f>
        <v>1</v>
      </c>
      <c r="OO12" s="680">
        <f>COUNTIFS(Datos!$T:$T,$H12,Datos!$D:$D,OO$3)</f>
        <v>2</v>
      </c>
      <c r="OP12" s="680">
        <f>COUNTIFS(Datos!$T:$T,$H12,Datos!$D:$D,OP$3)</f>
        <v>0</v>
      </c>
      <c r="OQ12" s="680">
        <f>COUNTIFS(Datos!$T:$T,$H12,Datos!$D:$D,OQ$3)</f>
        <v>0</v>
      </c>
      <c r="OR12" s="680">
        <f>COUNTIFS(Datos!$T:$T,$H12,Datos!$D:$D,OR$3)</f>
        <v>0</v>
      </c>
      <c r="OS12" s="680">
        <f>COUNTIFS(Datos!$T:$T,$H12,Datos!$D:$D,OS$3)</f>
        <v>0</v>
      </c>
      <c r="OT12" s="680">
        <f>COUNTIFS(Datos!$T:$T,$H12,Datos!$D:$D,OT$3)</f>
        <v>0</v>
      </c>
      <c r="OU12" s="680">
        <f>COUNTIFS(Datos!$T:$T,$H12,Datos!$D:$D,OU$3)</f>
        <v>0</v>
      </c>
      <c r="OV12" s="680">
        <f>COUNTIFS(Datos!$T:$T,$H12,Datos!$D:$D,OV$3)</f>
        <v>0</v>
      </c>
      <c r="OW12" s="680">
        <f>COUNTIFS(Datos!$T:$T,$H12,Datos!$D:$D,OW$3)</f>
        <v>0</v>
      </c>
      <c r="OX12" s="680">
        <f>COUNTIFS(Datos!$T:$T,$H12,Datos!$D:$D,OX$3)</f>
        <v>0</v>
      </c>
      <c r="OY12" s="680">
        <f>COUNTIFS(Datos!$T:$T,$H12,Datos!$D:$D,OY$3)</f>
        <v>0</v>
      </c>
      <c r="OZ12" s="680">
        <f>COUNTIFS(Datos!$T:$T,$H12,Datos!$D:$D,OZ$3)</f>
        <v>0</v>
      </c>
      <c r="PA12" s="680">
        <f>COUNTIFS(Datos!$T:$T,$H12,Datos!$D:$D,PA$3)</f>
        <v>0</v>
      </c>
      <c r="PB12" s="680">
        <f>COUNTIFS(Datos!$T:$T,$H12,Datos!$D:$D,PB$3)</f>
        <v>0</v>
      </c>
      <c r="PC12" s="680">
        <f>COUNTIFS(Datos!$T:$T,$H12,Datos!$D:$D,PC$3)</f>
        <v>0</v>
      </c>
      <c r="PD12" s="680">
        <f>COUNTIFS(Datos!$T:$T,$H12,Datos!$D:$D,PD$3)</f>
        <v>0</v>
      </c>
      <c r="PE12" s="680">
        <f>COUNTIFS(Datos!$T:$T,$H12,Datos!$D:$D,PE$3)</f>
        <v>0</v>
      </c>
      <c r="PF12" s="680">
        <f>COUNTIFS(Datos!$T:$T,$H12,Datos!$D:$D,PF$3)</f>
        <v>0</v>
      </c>
      <c r="PG12" s="680">
        <f>COUNTIFS(Datos!$T:$T,$H12,Datos!$D:$D,PG$3)</f>
        <v>0</v>
      </c>
      <c r="PH12" s="680">
        <f>COUNTIFS(Datos!$T:$T,$H12,Datos!$D:$D,PH$3)</f>
        <v>0</v>
      </c>
      <c r="PI12" s="680">
        <f>COUNTIFS(Datos!$T:$T,$H12,Datos!$D:$D,PI$3)</f>
        <v>0</v>
      </c>
      <c r="PJ12" s="680">
        <f>COUNTIFS(Datos!$T:$T,$H12,Datos!$D:$D,PJ$3)</f>
        <v>0</v>
      </c>
      <c r="PK12" s="680">
        <f>COUNTIFS(Datos!$T:$T,$H12,Datos!$D:$D,PK$3)</f>
        <v>0</v>
      </c>
      <c r="PL12" s="680">
        <f>COUNTIFS(Datos!$T:$T,$H12,Datos!$D:$D,PL$3)</f>
        <v>0</v>
      </c>
      <c r="PM12" s="680">
        <f>COUNTIFS(Datos!$T:$T,$H12,Datos!$D:$D,PM$3)</f>
        <v>0</v>
      </c>
      <c r="PN12" s="680">
        <f>COUNTIFS(Datos!$T:$T,$H12,Datos!$D:$D,PN$3)</f>
        <v>0</v>
      </c>
      <c r="PO12" s="680">
        <f>COUNTIFS(Datos!$T:$T,$H12,Datos!$D:$D,PO$3)</f>
        <v>0</v>
      </c>
      <c r="PP12" s="680">
        <f>COUNTIFS(Datos!$T:$T,$H12,Datos!$D:$D,PP$3)</f>
        <v>0</v>
      </c>
    </row>
    <row r="14" spans="7:432" x14ac:dyDescent="0.25">
      <c r="G14" s="992" t="s">
        <v>1611</v>
      </c>
      <c r="H14" s="679" t="s">
        <v>384</v>
      </c>
      <c r="I14" s="680">
        <f>COUNTIFS(Datos!$Y:$Y,$H14,Datos!$B:$B,I$2)</f>
        <v>0</v>
      </c>
      <c r="J14" s="680">
        <f>COUNTIFS(Datos!$Y:$Y,$H14,Datos!$B:$B,J$2)</f>
        <v>26</v>
      </c>
      <c r="K14" s="680">
        <f>COUNTIFS(Datos!$Y:$Y,$H14,Datos!$B:$B,K$2)</f>
        <v>24</v>
      </c>
      <c r="L14" s="680">
        <f>COUNTIFS(Datos!$Y:$Y,$H14,Datos!$B:$B,L$2)</f>
        <v>18</v>
      </c>
      <c r="M14" s="680">
        <f>COUNTIFS(Datos!$Y:$Y,$H14,Datos!$B:$B,M$2)</f>
        <v>21</v>
      </c>
      <c r="N14" s="680">
        <f>COUNTIFS(Datos!$Y:$Y,$H14,Datos!$B:$B,N$2)</f>
        <v>7</v>
      </c>
      <c r="O14" s="680">
        <f>COUNTIFS(Datos!$Y:$Y,$H14,Datos!$B:$B,O$2)</f>
        <v>29</v>
      </c>
      <c r="P14" s="680">
        <f>COUNTIFS(Datos!$Y:$Y,$H14,Datos!$B:$B,P$2)</f>
        <v>25</v>
      </c>
      <c r="Q14" s="680">
        <f>COUNTIFS(Datos!$Y:$Y,$H14,Datos!$B:$B,Q$2)</f>
        <v>25</v>
      </c>
      <c r="R14" s="680">
        <f>COUNTIFS(Datos!$Y:$Y,$H14,Datos!$B:$B,R$2)</f>
        <v>27</v>
      </c>
      <c r="S14" s="680">
        <f>COUNTIFS(Datos!$Y:$Y,$H14,Datos!$B:$B,S$2)</f>
        <v>12</v>
      </c>
      <c r="T14" s="680">
        <f>COUNTIFS(Datos!$Y:$Y,$H14,Datos!$B:$B,T$2)</f>
        <v>4</v>
      </c>
      <c r="V14" s="680">
        <f>COUNTIFS(Datos!$Y:$Y,$H14,Datos!$C:$C,V$2)</f>
        <v>0</v>
      </c>
      <c r="W14" s="680">
        <f>COUNTIFS(Datos!$Y:$Y,$H14,Datos!$C:$C,W$2)</f>
        <v>0</v>
      </c>
      <c r="X14" s="680">
        <f>COUNTIFS(Datos!$Y:$Y,$H14,Datos!$C:$C,X$2)</f>
        <v>0</v>
      </c>
      <c r="Y14" s="680">
        <f>COUNTIFS(Datos!$Y:$Y,$H14,Datos!$C:$C,Y$2)</f>
        <v>0</v>
      </c>
      <c r="Z14" s="680">
        <f>COUNTIFS(Datos!$Y:$Y,$H14,Datos!$C:$C,Z$2)</f>
        <v>0</v>
      </c>
      <c r="AA14" s="680">
        <f>COUNTIFS(Datos!$Y:$Y,$H14,Datos!$C:$C,AA$2)</f>
        <v>6</v>
      </c>
      <c r="AB14" s="680">
        <f>COUNTIFS(Datos!$Y:$Y,$H14,Datos!$C:$C,AB$2)</f>
        <v>0</v>
      </c>
      <c r="AC14" s="680">
        <f>COUNTIFS(Datos!$Y:$Y,$H14,Datos!$C:$C,AC$2)</f>
        <v>20</v>
      </c>
      <c r="AD14" s="680">
        <f>COUNTIFS(Datos!$Y:$Y,$H14,Datos!$C:$C,AD$2)</f>
        <v>0</v>
      </c>
      <c r="AE14" s="680">
        <f>COUNTIFS(Datos!$Y:$Y,$H14,Datos!$C:$C,AE$2)</f>
        <v>7</v>
      </c>
      <c r="AF14" s="680">
        <f>COUNTIFS(Datos!$Y:$Y,$H14,Datos!$C:$C,AF$2)</f>
        <v>10</v>
      </c>
      <c r="AG14" s="680">
        <f>COUNTIFS(Datos!$Y:$Y,$H14,Datos!$C:$C,AG$2)</f>
        <v>7</v>
      </c>
      <c r="AH14" s="680">
        <f>COUNTIFS(Datos!$Y:$Y,$H14,Datos!$C:$C,AH$2)</f>
        <v>0</v>
      </c>
      <c r="AI14" s="680">
        <f>COUNTIFS(Datos!$Y:$Y,$H14,Datos!$C:$C,AI$2)</f>
        <v>4</v>
      </c>
      <c r="AJ14" s="680">
        <f>COUNTIFS(Datos!$Y:$Y,$H14,Datos!$C:$C,AJ$2)</f>
        <v>4</v>
      </c>
      <c r="AK14" s="680">
        <f>COUNTIFS(Datos!$Y:$Y,$H14,Datos!$C:$C,AK$2)</f>
        <v>10</v>
      </c>
      <c r="AL14" s="680">
        <f>COUNTIFS(Datos!$Y:$Y,$H14,Datos!$C:$C,AL$2)</f>
        <v>2</v>
      </c>
      <c r="AM14" s="680">
        <f>COUNTIFS(Datos!$Y:$Y,$H14,Datos!$C:$C,AM$2)</f>
        <v>8</v>
      </c>
      <c r="AN14" s="680">
        <f>COUNTIFS(Datos!$Y:$Y,$H14,Datos!$C:$C,AN$2)</f>
        <v>5</v>
      </c>
      <c r="AO14" s="680">
        <f>COUNTIFS(Datos!$Y:$Y,$H14,Datos!$C:$C,AO$2)</f>
        <v>6</v>
      </c>
      <c r="AP14" s="680">
        <f>COUNTIFS(Datos!$Y:$Y,$H14,Datos!$C:$C,AP$2)</f>
        <v>0</v>
      </c>
      <c r="AQ14" s="680">
        <f>COUNTIFS(Datos!$Y:$Y,$H14,Datos!$C:$C,AQ$2)</f>
        <v>0</v>
      </c>
      <c r="AR14" s="680">
        <f>COUNTIFS(Datos!$Y:$Y,$H14,Datos!$C:$C,AR$2)</f>
        <v>0</v>
      </c>
      <c r="AS14" s="680">
        <f>COUNTIFS(Datos!$Y:$Y,$H14,Datos!$C:$C,AS$2)</f>
        <v>0</v>
      </c>
      <c r="AT14" s="680">
        <f>COUNTIFS(Datos!$Y:$Y,$H14,Datos!$C:$C,AT$2)</f>
        <v>7</v>
      </c>
      <c r="AU14" s="680">
        <f>COUNTIFS(Datos!$Y:$Y,$H14,Datos!$C:$C,AU$2)</f>
        <v>0</v>
      </c>
      <c r="AV14" s="680">
        <f>COUNTIFS(Datos!$Y:$Y,$H14,Datos!$C:$C,AV$2)</f>
        <v>0</v>
      </c>
      <c r="AW14" s="680">
        <f>COUNTIFS(Datos!$Y:$Y,$H14,Datos!$C:$C,AW$2)</f>
        <v>0</v>
      </c>
      <c r="AX14" s="680">
        <f>COUNTIFS(Datos!$Y:$Y,$H14,Datos!$C:$C,AX$2)</f>
        <v>13</v>
      </c>
      <c r="AY14" s="680">
        <f>COUNTIFS(Datos!$Y:$Y,$H14,Datos!$C:$C,AY$2)</f>
        <v>16</v>
      </c>
      <c r="AZ14" s="680">
        <f>COUNTIFS(Datos!$Y:$Y,$H14,Datos!$C:$C,AZ$2)</f>
        <v>7</v>
      </c>
      <c r="BA14" s="680">
        <f>COUNTIFS(Datos!$Y:$Y,$H14,Datos!$C:$C,BA$2)</f>
        <v>7</v>
      </c>
      <c r="BB14" s="680">
        <f>COUNTIFS(Datos!$Y:$Y,$H14,Datos!$C:$C,BB$2)</f>
        <v>9</v>
      </c>
      <c r="BC14" s="680">
        <f>COUNTIFS(Datos!$Y:$Y,$H14,Datos!$C:$C,BC$2)</f>
        <v>2</v>
      </c>
      <c r="BD14" s="680">
        <f>COUNTIFS(Datos!$Y:$Y,$H14,Datos!$C:$C,BD$2)</f>
        <v>11</v>
      </c>
      <c r="BE14" s="680">
        <f>COUNTIFS(Datos!$Y:$Y,$H14,Datos!$C:$C,BE$2)</f>
        <v>2</v>
      </c>
      <c r="BF14" s="680">
        <f>COUNTIFS(Datos!$Y:$Y,$H14,Datos!$C:$C,BF$2)</f>
        <v>5</v>
      </c>
      <c r="BG14" s="680">
        <f>COUNTIFS(Datos!$Y:$Y,$H14,Datos!$C:$C,BG$2)</f>
        <v>7</v>
      </c>
      <c r="BH14" s="680">
        <f>COUNTIFS(Datos!$Y:$Y,$H14,Datos!$C:$C,BH$2)</f>
        <v>5</v>
      </c>
      <c r="BI14" s="680">
        <f>COUNTIFS(Datos!$Y:$Y,$H14,Datos!$C:$C,BI$2)</f>
        <v>10</v>
      </c>
      <c r="BJ14" s="680">
        <f>COUNTIFS(Datos!$Y:$Y,$H14,Datos!$C:$C,BJ$2)</f>
        <v>5</v>
      </c>
      <c r="BK14" s="680">
        <f>COUNTIFS(Datos!$Y:$Y,$H14,Datos!$C:$C,BK$2)</f>
        <v>3</v>
      </c>
      <c r="BL14" s="680">
        <f>COUNTIFS(Datos!$Y:$Y,$H14,Datos!$C:$C,BL$2)</f>
        <v>4</v>
      </c>
      <c r="BM14" s="680">
        <f>COUNTIFS(Datos!$Y:$Y,$H14,Datos!$C:$C,BM$2)</f>
        <v>5</v>
      </c>
      <c r="BN14" s="680">
        <f>COUNTIFS(Datos!$Y:$Y,$H14,Datos!$C:$C,BN$2)</f>
        <v>2</v>
      </c>
      <c r="BO14" s="680">
        <f>COUNTIFS(Datos!$Y:$Y,$H14,Datos!$C:$C,BO$2)</f>
        <v>5</v>
      </c>
      <c r="BP14" s="680">
        <f>COUNTIFS(Datos!$Y:$Y,$H14,Datos!$C:$C,BP$2)</f>
        <v>0</v>
      </c>
      <c r="BQ14" s="680">
        <f>COUNTIFS(Datos!$Y:$Y,$H14,Datos!$C:$C,BQ$2)</f>
        <v>4</v>
      </c>
      <c r="BR14" s="680">
        <f>COUNTIFS(Datos!$Y:$Y,$H14,Datos!$C:$C,BR$2)</f>
        <v>0</v>
      </c>
      <c r="BS14" s="680">
        <f>COUNTIFS(Datos!$Y:$Y,$H14,Datos!$C:$C,BS$2)</f>
        <v>0</v>
      </c>
      <c r="BT14" s="680">
        <f>COUNTIFS(Datos!$Y:$Y,$H14,Datos!$C:$C,BT$2)</f>
        <v>0</v>
      </c>
      <c r="BV14" s="680">
        <f>COUNTIFS(Datos!$Y:$Y,$H14,Datos!$D:$D,BV$3)</f>
        <v>0</v>
      </c>
      <c r="BW14" s="680">
        <f>COUNTIFS(Datos!$Y:$Y,$H14,Datos!$D:$D,BW$3)</f>
        <v>0</v>
      </c>
      <c r="BX14" s="680">
        <f>COUNTIFS(Datos!$Y:$Y,$H14,Datos!$D:$D,BX$3)</f>
        <v>0</v>
      </c>
      <c r="BY14" s="680">
        <f>COUNTIFS(Datos!$Y:$Y,$H14,Datos!$D:$D,BY$3)</f>
        <v>0</v>
      </c>
      <c r="BZ14" s="680">
        <f>COUNTIFS(Datos!$Y:$Y,$H14,Datos!$D:$D,BZ$3)</f>
        <v>0</v>
      </c>
      <c r="CA14" s="680">
        <f>COUNTIFS(Datos!$Y:$Y,$H14,Datos!$D:$D,CA$3)</f>
        <v>0</v>
      </c>
      <c r="CB14" s="680">
        <f>COUNTIFS(Datos!$Y:$Y,$H14,Datos!$D:$D,CB$3)</f>
        <v>0</v>
      </c>
      <c r="CC14" s="680">
        <f>COUNTIFS(Datos!$Y:$Y,$H14,Datos!$D:$D,CC$3)</f>
        <v>0</v>
      </c>
      <c r="CD14" s="680">
        <f>COUNTIFS(Datos!$Y:$Y,$H14,Datos!$D:$D,CD$3)</f>
        <v>0</v>
      </c>
      <c r="CE14" s="680">
        <f>COUNTIFS(Datos!$Y:$Y,$H14,Datos!$D:$D,CE$3)</f>
        <v>0</v>
      </c>
      <c r="CF14" s="680">
        <f>COUNTIFS(Datos!$Y:$Y,$H14,Datos!$D:$D,CF$3)</f>
        <v>0</v>
      </c>
      <c r="CG14" s="680">
        <f>COUNTIFS(Datos!$Y:$Y,$H14,Datos!$D:$D,CG$3)</f>
        <v>0</v>
      </c>
      <c r="CH14" s="680">
        <f>COUNTIFS(Datos!$Y:$Y,$H14,Datos!$D:$D,CH$3)</f>
        <v>0</v>
      </c>
      <c r="CI14" s="680">
        <f>COUNTIFS(Datos!$Y:$Y,$H14,Datos!$D:$D,CI$3)</f>
        <v>0</v>
      </c>
      <c r="CJ14" s="680">
        <f>COUNTIFS(Datos!$Y:$Y,$H14,Datos!$D:$D,CJ$3)</f>
        <v>0</v>
      </c>
      <c r="CK14" s="680">
        <f>COUNTIFS(Datos!$Y:$Y,$H14,Datos!$D:$D,CK$3)</f>
        <v>0</v>
      </c>
      <c r="CL14" s="680">
        <f>COUNTIFS(Datos!$Y:$Y,$H14,Datos!$D:$D,CL$3)</f>
        <v>0</v>
      </c>
      <c r="CM14" s="680">
        <f>COUNTIFS(Datos!$Y:$Y,$H14,Datos!$D:$D,CM$3)</f>
        <v>0</v>
      </c>
      <c r="CN14" s="680">
        <f>COUNTIFS(Datos!$Y:$Y,$H14,Datos!$D:$D,CN$3)</f>
        <v>0</v>
      </c>
      <c r="CO14" s="680">
        <f>COUNTIFS(Datos!$Y:$Y,$H14,Datos!$D:$D,CO$3)</f>
        <v>0</v>
      </c>
      <c r="CP14" s="680">
        <f>COUNTIFS(Datos!$Y:$Y,$H14,Datos!$D:$D,CP$3)</f>
        <v>0</v>
      </c>
      <c r="CQ14" s="680">
        <f>COUNTIFS(Datos!$Y:$Y,$H14,Datos!$D:$D,CQ$3)</f>
        <v>0</v>
      </c>
      <c r="CR14" s="680">
        <f>COUNTIFS(Datos!$Y:$Y,$H14,Datos!$D:$D,CR$3)</f>
        <v>0</v>
      </c>
      <c r="CS14" s="680">
        <f>COUNTIFS(Datos!$Y:$Y,$H14,Datos!$D:$D,CS$3)</f>
        <v>0</v>
      </c>
      <c r="CT14" s="680">
        <f>COUNTIFS(Datos!$Y:$Y,$H14,Datos!$D:$D,CT$3)</f>
        <v>0</v>
      </c>
      <c r="CU14" s="680">
        <f>COUNTIFS(Datos!$Y:$Y,$H14,Datos!$D:$D,CU$3)</f>
        <v>0</v>
      </c>
      <c r="CV14" s="680">
        <f>COUNTIFS(Datos!$Y:$Y,$H14,Datos!$D:$D,CV$3)</f>
        <v>0</v>
      </c>
      <c r="CW14" s="680">
        <f>COUNTIFS(Datos!$Y:$Y,$H14,Datos!$D:$D,CW$3)</f>
        <v>0</v>
      </c>
      <c r="CX14" s="680">
        <f>COUNTIFS(Datos!$Y:$Y,$H14,Datos!$D:$D,CX$3)</f>
        <v>0</v>
      </c>
      <c r="CY14" s="680">
        <f>COUNTIFS(Datos!$Y:$Y,$H14,Datos!$D:$D,CY$3)</f>
        <v>0</v>
      </c>
      <c r="CZ14" s="680">
        <f>COUNTIFS(Datos!$Y:$Y,$H14,Datos!$D:$D,CZ$3)</f>
        <v>0</v>
      </c>
      <c r="DA14" s="680">
        <f>COUNTIFS(Datos!$Y:$Y,$H14,Datos!$D:$D,DA$3)</f>
        <v>0</v>
      </c>
      <c r="DB14" s="680">
        <f>COUNTIFS(Datos!$Y:$Y,$H14,Datos!$D:$D,DB$3)</f>
        <v>0</v>
      </c>
      <c r="DC14" s="680">
        <f>COUNTIFS(Datos!$Y:$Y,$H14,Datos!$D:$D,DC$3)</f>
        <v>0</v>
      </c>
      <c r="DD14" s="680">
        <f>COUNTIFS(Datos!$Y:$Y,$H14,Datos!$D:$D,DD$3)</f>
        <v>0</v>
      </c>
      <c r="DE14" s="680">
        <f>COUNTIFS(Datos!$Y:$Y,$H14,Datos!$D:$D,DE$3)</f>
        <v>3</v>
      </c>
      <c r="DF14" s="680">
        <f>COUNTIFS(Datos!$Y:$Y,$H14,Datos!$D:$D,DF$3)</f>
        <v>1</v>
      </c>
      <c r="DG14" s="680">
        <f>COUNTIFS(Datos!$Y:$Y,$H14,Datos!$D:$D,DG$3)</f>
        <v>0</v>
      </c>
      <c r="DH14" s="680">
        <f>COUNTIFS(Datos!$Y:$Y,$H14,Datos!$D:$D,DH$3)</f>
        <v>2</v>
      </c>
      <c r="DI14" s="680">
        <f>COUNTIFS(Datos!$Y:$Y,$H14,Datos!$D:$D,DI$3)</f>
        <v>0</v>
      </c>
      <c r="DJ14" s="680">
        <f>COUNTIFS(Datos!$Y:$Y,$H14,Datos!$D:$D,DJ$3)</f>
        <v>0</v>
      </c>
      <c r="DK14" s="680">
        <f>COUNTIFS(Datos!$Y:$Y,$H14,Datos!$D:$D,DK$3)</f>
        <v>0</v>
      </c>
      <c r="DL14" s="680">
        <f>COUNTIFS(Datos!$Y:$Y,$H14,Datos!$D:$D,DL$3)</f>
        <v>0</v>
      </c>
      <c r="DM14" s="680">
        <f>COUNTIFS(Datos!$Y:$Y,$H14,Datos!$D:$D,DM$3)</f>
        <v>0</v>
      </c>
      <c r="DN14" s="680">
        <f>COUNTIFS(Datos!$Y:$Y,$H14,Datos!$D:$D,DN$3)</f>
        <v>0</v>
      </c>
      <c r="DO14" s="680">
        <f>COUNTIFS(Datos!$Y:$Y,$H14,Datos!$D:$D,DO$3)</f>
        <v>0</v>
      </c>
      <c r="DP14" s="680">
        <f>COUNTIFS(Datos!$Y:$Y,$H14,Datos!$D:$D,DP$3)</f>
        <v>0</v>
      </c>
      <c r="DQ14" s="680">
        <f>COUNTIFS(Datos!$Y:$Y,$H14,Datos!$D:$D,DQ$3)</f>
        <v>0</v>
      </c>
      <c r="DR14" s="680">
        <f>COUNTIFS(Datos!$Y:$Y,$H14,Datos!$D:$D,DR$3)</f>
        <v>0</v>
      </c>
      <c r="DS14" s="680">
        <f>COUNTIFS(Datos!$Y:$Y,$H14,Datos!$D:$D,DS$3)</f>
        <v>4</v>
      </c>
      <c r="DT14" s="680">
        <f>COUNTIFS(Datos!$Y:$Y,$H14,Datos!$D:$D,DT$3)</f>
        <v>0</v>
      </c>
      <c r="DU14" s="680">
        <f>COUNTIFS(Datos!$Y:$Y,$H14,Datos!$D:$D,DU$3)</f>
        <v>5</v>
      </c>
      <c r="DV14" s="680">
        <f>COUNTIFS(Datos!$Y:$Y,$H14,Datos!$D:$D,DV$3)</f>
        <v>6</v>
      </c>
      <c r="DW14" s="680">
        <f>COUNTIFS(Datos!$Y:$Y,$H14,Datos!$D:$D,DW$3)</f>
        <v>5</v>
      </c>
      <c r="DX14" s="680">
        <f>COUNTIFS(Datos!$Y:$Y,$H14,Datos!$D:$D,DX$3)</f>
        <v>0</v>
      </c>
      <c r="DY14" s="680">
        <f>COUNTIFS(Datos!$Y:$Y,$H14,Datos!$D:$D,DY$3)</f>
        <v>0</v>
      </c>
      <c r="DZ14" s="680">
        <f>COUNTIFS(Datos!$Y:$Y,$H14,Datos!$D:$D,DZ$3)</f>
        <v>0</v>
      </c>
      <c r="EA14" s="680">
        <f>COUNTIFS(Datos!$Y:$Y,$H14,Datos!$D:$D,EA$3)</f>
        <v>0</v>
      </c>
      <c r="EB14" s="680">
        <f>COUNTIFS(Datos!$Y:$Y,$H14,Datos!$D:$D,EB$3)</f>
        <v>0</v>
      </c>
      <c r="EC14" s="680">
        <f>COUNTIFS(Datos!$Y:$Y,$H14,Datos!$D:$D,EC$3)</f>
        <v>0</v>
      </c>
      <c r="ED14" s="680">
        <f>COUNTIFS(Datos!$Y:$Y,$H14,Datos!$D:$D,ED$3)</f>
        <v>0</v>
      </c>
      <c r="EE14" s="680">
        <f>COUNTIFS(Datos!$Y:$Y,$H14,Datos!$D:$D,EE$3)</f>
        <v>0</v>
      </c>
      <c r="EF14" s="680">
        <f>COUNTIFS(Datos!$Y:$Y,$H14,Datos!$D:$D,EF$3)</f>
        <v>0</v>
      </c>
      <c r="EG14" s="680">
        <f>COUNTIFS(Datos!$Y:$Y,$H14,Datos!$D:$D,EG$3)</f>
        <v>2</v>
      </c>
      <c r="EH14" s="680">
        <f>COUNTIFS(Datos!$Y:$Y,$H14,Datos!$D:$D,EH$3)</f>
        <v>3</v>
      </c>
      <c r="EI14" s="680">
        <f>COUNTIFS(Datos!$Y:$Y,$H14,Datos!$D:$D,EI$3)</f>
        <v>1</v>
      </c>
      <c r="EJ14" s="680">
        <f>COUNTIFS(Datos!$Y:$Y,$H14,Datos!$D:$D,EJ$3)</f>
        <v>1</v>
      </c>
      <c r="EK14" s="680">
        <f>COUNTIFS(Datos!$Y:$Y,$H14,Datos!$D:$D,EK$3)</f>
        <v>0</v>
      </c>
      <c r="EL14" s="680">
        <f>COUNTIFS(Datos!$Y:$Y,$H14,Datos!$D:$D,EL$3)</f>
        <v>0</v>
      </c>
      <c r="EM14" s="680">
        <f>COUNTIFS(Datos!$Y:$Y,$H14,Datos!$D:$D,EM$3)</f>
        <v>0</v>
      </c>
      <c r="EN14" s="680">
        <f>COUNTIFS(Datos!$Y:$Y,$H14,Datos!$D:$D,EN$3)</f>
        <v>3</v>
      </c>
      <c r="EO14" s="680">
        <f>COUNTIFS(Datos!$Y:$Y,$H14,Datos!$D:$D,EO$3)</f>
        <v>2</v>
      </c>
      <c r="EP14" s="680">
        <f>COUNTIFS(Datos!$Y:$Y,$H14,Datos!$D:$D,EP$3)</f>
        <v>3</v>
      </c>
      <c r="EQ14" s="680">
        <f>COUNTIFS(Datos!$Y:$Y,$H14,Datos!$D:$D,EQ$3)</f>
        <v>1</v>
      </c>
      <c r="ER14" s="680">
        <f>COUNTIFS(Datos!$Y:$Y,$H14,Datos!$D:$D,ER$3)</f>
        <v>1</v>
      </c>
      <c r="ES14" s="680">
        <f>COUNTIFS(Datos!$Y:$Y,$H14,Datos!$D:$D,ES$3)</f>
        <v>0</v>
      </c>
      <c r="ET14" s="680">
        <f>COUNTIFS(Datos!$Y:$Y,$H14,Datos!$D:$D,ET$3)</f>
        <v>0</v>
      </c>
      <c r="EU14" s="680">
        <f>COUNTIFS(Datos!$Y:$Y,$H14,Datos!$D:$D,EU$3)</f>
        <v>2</v>
      </c>
      <c r="EV14" s="680">
        <f>COUNTIFS(Datos!$Y:$Y,$H14,Datos!$D:$D,EV$3)</f>
        <v>2</v>
      </c>
      <c r="EW14" s="680">
        <f>COUNTIFS(Datos!$Y:$Y,$H14,Datos!$D:$D,EW$3)</f>
        <v>3</v>
      </c>
      <c r="EX14" s="680">
        <f>COUNTIFS(Datos!$Y:$Y,$H14,Datos!$D:$D,EX$3)</f>
        <v>0</v>
      </c>
      <c r="EY14" s="680">
        <f>COUNTIFS(Datos!$Y:$Y,$H14,Datos!$D:$D,EY$3)</f>
        <v>0</v>
      </c>
      <c r="EZ14" s="680">
        <f>COUNTIFS(Datos!$Y:$Y,$H14,Datos!$D:$D,EZ$3)</f>
        <v>0</v>
      </c>
      <c r="FA14" s="680">
        <f>COUNTIFS(Datos!$Y:$Y,$H14,Datos!$D:$D,FA$3)</f>
        <v>0</v>
      </c>
      <c r="FB14" s="680">
        <f>COUNTIFS(Datos!$Y:$Y,$H14,Datos!$D:$D,FB$3)</f>
        <v>0</v>
      </c>
      <c r="FC14" s="680">
        <f>COUNTIFS(Datos!$Y:$Y,$H14,Datos!$D:$D,FC$3)</f>
        <v>0</v>
      </c>
      <c r="FD14" s="680">
        <f>COUNTIFS(Datos!$Y:$Y,$H14,Datos!$D:$D,FD$3)</f>
        <v>0</v>
      </c>
      <c r="FE14" s="680">
        <f>COUNTIFS(Datos!$Y:$Y,$H14,Datos!$D:$D,FE$3)</f>
        <v>0</v>
      </c>
      <c r="FF14" s="680">
        <f>COUNTIFS(Datos!$Y:$Y,$H14,Datos!$D:$D,FF$3)</f>
        <v>0</v>
      </c>
      <c r="FG14" s="680">
        <f>COUNTIFS(Datos!$Y:$Y,$H14,Datos!$D:$D,FG$3)</f>
        <v>0</v>
      </c>
      <c r="FH14" s="680">
        <f>COUNTIFS(Datos!$Y:$Y,$H14,Datos!$D:$D,FH$3)</f>
        <v>0</v>
      </c>
      <c r="FI14" s="680">
        <f>COUNTIFS(Datos!$Y:$Y,$H14,Datos!$D:$D,FI$3)</f>
        <v>0</v>
      </c>
      <c r="FJ14" s="680">
        <f>COUNTIFS(Datos!$Y:$Y,$H14,Datos!$D:$D,FJ$3)</f>
        <v>0</v>
      </c>
      <c r="FK14" s="680">
        <f>COUNTIFS(Datos!$Y:$Y,$H14,Datos!$D:$D,FK$3)</f>
        <v>1</v>
      </c>
      <c r="FL14" s="680">
        <f>COUNTIFS(Datos!$Y:$Y,$H14,Datos!$D:$D,FL$3)</f>
        <v>1</v>
      </c>
      <c r="FM14" s="680">
        <f>COUNTIFS(Datos!$Y:$Y,$H14,Datos!$D:$D,FM$3)</f>
        <v>2</v>
      </c>
      <c r="FN14" s="680">
        <f>COUNTIFS(Datos!$Y:$Y,$H14,Datos!$D:$D,FN$3)</f>
        <v>0</v>
      </c>
      <c r="FO14" s="680">
        <f>COUNTIFS(Datos!$Y:$Y,$H14,Datos!$D:$D,FO$3)</f>
        <v>0</v>
      </c>
      <c r="FP14" s="680">
        <f>COUNTIFS(Datos!$Y:$Y,$H14,Datos!$D:$D,FP$3)</f>
        <v>1</v>
      </c>
      <c r="FQ14" s="680">
        <f>COUNTIFS(Datos!$Y:$Y,$H14,Datos!$D:$D,FQ$3)</f>
        <v>2</v>
      </c>
      <c r="FR14" s="680">
        <f>COUNTIFS(Datos!$Y:$Y,$H14,Datos!$D:$D,FR$3)</f>
        <v>1</v>
      </c>
      <c r="FS14" s="680">
        <f>COUNTIFS(Datos!$Y:$Y,$H14,Datos!$D:$D,FS$3)</f>
        <v>0</v>
      </c>
      <c r="FT14" s="680">
        <f>COUNTIFS(Datos!$Y:$Y,$H14,Datos!$D:$D,FT$3)</f>
        <v>0</v>
      </c>
      <c r="FU14" s="680">
        <f>COUNTIFS(Datos!$Y:$Y,$H14,Datos!$D:$D,FU$3)</f>
        <v>0</v>
      </c>
      <c r="FV14" s="680">
        <f>COUNTIFS(Datos!$Y:$Y,$H14,Datos!$D:$D,FV$3)</f>
        <v>0</v>
      </c>
      <c r="FW14" s="680">
        <f>COUNTIFS(Datos!$Y:$Y,$H14,Datos!$D:$D,FW$3)</f>
        <v>2</v>
      </c>
      <c r="FX14" s="680">
        <f>COUNTIFS(Datos!$Y:$Y,$H14,Datos!$D:$D,FX$3)</f>
        <v>2</v>
      </c>
      <c r="FY14" s="680">
        <f>COUNTIFS(Datos!$Y:$Y,$H14,Datos!$D:$D,FY$3)</f>
        <v>0</v>
      </c>
      <c r="FZ14" s="680">
        <f>COUNTIFS(Datos!$Y:$Y,$H14,Datos!$D:$D,FZ$3)</f>
        <v>2</v>
      </c>
      <c r="GA14" s="680">
        <f>COUNTIFS(Datos!$Y:$Y,$H14,Datos!$D:$D,GA$3)</f>
        <v>4</v>
      </c>
      <c r="GB14" s="680">
        <f>COUNTIFS(Datos!$Y:$Y,$H14,Datos!$D:$D,GB$3)</f>
        <v>0</v>
      </c>
      <c r="GC14" s="680">
        <f>COUNTIFS(Datos!$Y:$Y,$H14,Datos!$D:$D,GC$3)</f>
        <v>0</v>
      </c>
      <c r="GD14" s="680">
        <f>COUNTIFS(Datos!$Y:$Y,$H14,Datos!$D:$D,GD$3)</f>
        <v>2</v>
      </c>
      <c r="GE14" s="680">
        <f>COUNTIFS(Datos!$Y:$Y,$H14,Datos!$D:$D,GE$3)</f>
        <v>0</v>
      </c>
      <c r="GF14" s="680">
        <f>COUNTIFS(Datos!$Y:$Y,$H14,Datos!$D:$D,GF$3)</f>
        <v>0</v>
      </c>
      <c r="GG14" s="680">
        <f>COUNTIFS(Datos!$Y:$Y,$H14,Datos!$D:$D,GG$3)</f>
        <v>0</v>
      </c>
      <c r="GH14" s="680">
        <f>COUNTIFS(Datos!$Y:$Y,$H14,Datos!$D:$D,GH$3)</f>
        <v>0</v>
      </c>
      <c r="GI14" s="680">
        <f>COUNTIFS(Datos!$Y:$Y,$H14,Datos!$D:$D,GI$3)</f>
        <v>0</v>
      </c>
      <c r="GJ14" s="680">
        <f>COUNTIFS(Datos!$Y:$Y,$H14,Datos!$D:$D,GJ$3)</f>
        <v>0</v>
      </c>
      <c r="GK14" s="680">
        <f>COUNTIFS(Datos!$Y:$Y,$H14,Datos!$D:$D,GK$3)</f>
        <v>1</v>
      </c>
      <c r="GL14" s="680">
        <f>COUNTIFS(Datos!$Y:$Y,$H14,Datos!$D:$D,GL$3)</f>
        <v>2</v>
      </c>
      <c r="GM14" s="680">
        <f>COUNTIFS(Datos!$Y:$Y,$H14,Datos!$D:$D,GM$3)</f>
        <v>1</v>
      </c>
      <c r="GN14" s="680">
        <f>COUNTIFS(Datos!$Y:$Y,$H14,Datos!$D:$D,GN$3)</f>
        <v>1</v>
      </c>
      <c r="GO14" s="680">
        <f>COUNTIFS(Datos!$Y:$Y,$H14,Datos!$D:$D,GO$3)</f>
        <v>3</v>
      </c>
      <c r="GP14" s="680">
        <f>COUNTIFS(Datos!$Y:$Y,$H14,Datos!$D:$D,GP$3)</f>
        <v>0</v>
      </c>
      <c r="GQ14" s="680">
        <f>COUNTIFS(Datos!$Y:$Y,$H14,Datos!$D:$D,GQ$3)</f>
        <v>0</v>
      </c>
      <c r="GR14" s="680">
        <f>COUNTIFS(Datos!$Y:$Y,$H14,Datos!$D:$D,GR$3)</f>
        <v>0</v>
      </c>
      <c r="GS14" s="680">
        <f>COUNTIFS(Datos!$Y:$Y,$H14,Datos!$D:$D,GS$3)</f>
        <v>0</v>
      </c>
      <c r="GT14" s="680">
        <f>COUNTIFS(Datos!$Y:$Y,$H14,Datos!$D:$D,GT$3)</f>
        <v>0</v>
      </c>
      <c r="GU14" s="680">
        <f>COUNTIFS(Datos!$Y:$Y,$H14,Datos!$D:$D,GU$3)</f>
        <v>1</v>
      </c>
      <c r="GV14" s="680">
        <f>COUNTIFS(Datos!$Y:$Y,$H14,Datos!$D:$D,GV$3)</f>
        <v>4</v>
      </c>
      <c r="GW14" s="680">
        <f>COUNTIFS(Datos!$Y:$Y,$H14,Datos!$D:$D,GW$3)</f>
        <v>0</v>
      </c>
      <c r="GX14" s="680">
        <f>COUNTIFS(Datos!$Y:$Y,$H14,Datos!$D:$D,GX$3)</f>
        <v>0</v>
      </c>
      <c r="GY14" s="680">
        <f>COUNTIFS(Datos!$Y:$Y,$H14,Datos!$D:$D,GY$3)</f>
        <v>1</v>
      </c>
      <c r="GZ14" s="680">
        <f>COUNTIFS(Datos!$Y:$Y,$H14,Datos!$D:$D,GZ$3)</f>
        <v>2</v>
      </c>
      <c r="HA14" s="680">
        <f>COUNTIFS(Datos!$Y:$Y,$H14,Datos!$D:$D,HA$3)</f>
        <v>1</v>
      </c>
      <c r="HB14" s="680">
        <f>COUNTIFS(Datos!$Y:$Y,$H14,Datos!$D:$D,HB$3)</f>
        <v>2</v>
      </c>
      <c r="HC14" s="680">
        <f>COUNTIFS(Datos!$Y:$Y,$H14,Datos!$D:$D,HC$3)</f>
        <v>0</v>
      </c>
      <c r="HD14" s="680">
        <f>COUNTIFS(Datos!$Y:$Y,$H14,Datos!$D:$D,HD$3)</f>
        <v>0</v>
      </c>
      <c r="HE14" s="680">
        <f>COUNTIFS(Datos!$Y:$Y,$H14,Datos!$D:$D,HE$3)</f>
        <v>0</v>
      </c>
      <c r="HF14" s="680">
        <f>COUNTIFS(Datos!$Y:$Y,$H14,Datos!$D:$D,HF$3)</f>
        <v>0</v>
      </c>
      <c r="HG14" s="680">
        <f>COUNTIFS(Datos!$Y:$Y,$H14,Datos!$D:$D,HG$3)</f>
        <v>0</v>
      </c>
      <c r="HH14" s="680">
        <f>COUNTIFS(Datos!$Y:$Y,$H14,Datos!$D:$D,HH$3)</f>
        <v>0</v>
      </c>
      <c r="HI14" s="680">
        <f>COUNTIFS(Datos!$Y:$Y,$H14,Datos!$D:$D,HI$3)</f>
        <v>0</v>
      </c>
      <c r="HJ14" s="680">
        <f>COUNTIFS(Datos!$Y:$Y,$H14,Datos!$D:$D,HJ$3)</f>
        <v>0</v>
      </c>
      <c r="HK14" s="680">
        <f>COUNTIFS(Datos!$Y:$Y,$H14,Datos!$D:$D,HK$3)</f>
        <v>0</v>
      </c>
      <c r="HL14" s="680">
        <f>COUNTIFS(Datos!$Y:$Y,$H14,Datos!$D:$D,HL$3)</f>
        <v>0</v>
      </c>
      <c r="HM14" s="680">
        <f>COUNTIFS(Datos!$Y:$Y,$H14,Datos!$D:$D,HM$3)</f>
        <v>0</v>
      </c>
      <c r="HN14" s="680">
        <f>COUNTIFS(Datos!$Y:$Y,$H14,Datos!$D:$D,HN$3)</f>
        <v>0</v>
      </c>
      <c r="HO14" s="680">
        <f>COUNTIFS(Datos!$Y:$Y,$H14,Datos!$D:$D,HO$3)</f>
        <v>0</v>
      </c>
      <c r="HP14" s="680">
        <f>COUNTIFS(Datos!$Y:$Y,$H14,Datos!$D:$D,HP$3)</f>
        <v>0</v>
      </c>
      <c r="HQ14" s="680">
        <f>COUNTIFS(Datos!$Y:$Y,$H14,Datos!$D:$D,HQ$3)</f>
        <v>0</v>
      </c>
      <c r="HR14" s="680">
        <f>COUNTIFS(Datos!$Y:$Y,$H14,Datos!$D:$D,HR$3)</f>
        <v>0</v>
      </c>
      <c r="HS14" s="680">
        <f>COUNTIFS(Datos!$Y:$Y,$H14,Datos!$D:$D,HS$3)</f>
        <v>0</v>
      </c>
      <c r="HT14" s="680">
        <f>COUNTIFS(Datos!$Y:$Y,$H14,Datos!$D:$D,HT$3)</f>
        <v>0</v>
      </c>
      <c r="HU14" s="680">
        <f>COUNTIFS(Datos!$Y:$Y,$H14,Datos!$D:$D,HU$3)</f>
        <v>0</v>
      </c>
      <c r="HV14" s="680">
        <f>COUNTIFS(Datos!$Y:$Y,$H14,Datos!$D:$D,HV$3)</f>
        <v>0</v>
      </c>
      <c r="HW14" s="680">
        <f>COUNTIFS(Datos!$Y:$Y,$H14,Datos!$D:$D,HW$3)</f>
        <v>0</v>
      </c>
      <c r="HX14" s="680">
        <f>COUNTIFS(Datos!$Y:$Y,$H14,Datos!$D:$D,HX$3)</f>
        <v>0</v>
      </c>
      <c r="HY14" s="680">
        <f>COUNTIFS(Datos!$Y:$Y,$H14,Datos!$D:$D,HY$3)</f>
        <v>0</v>
      </c>
      <c r="HZ14" s="680">
        <f>COUNTIFS(Datos!$Y:$Y,$H14,Datos!$D:$D,HZ$3)</f>
        <v>0</v>
      </c>
      <c r="IA14" s="680">
        <f>COUNTIFS(Datos!$Y:$Y,$H14,Datos!$D:$D,IA$3)</f>
        <v>0</v>
      </c>
      <c r="IB14" s="680">
        <f>COUNTIFS(Datos!$Y:$Y,$H14,Datos!$D:$D,IB$3)</f>
        <v>0</v>
      </c>
      <c r="IC14" s="680">
        <f>COUNTIFS(Datos!$Y:$Y,$H14,Datos!$D:$D,IC$3)</f>
        <v>0</v>
      </c>
      <c r="ID14" s="680">
        <f>COUNTIFS(Datos!$Y:$Y,$H14,Datos!$D:$D,ID$3)</f>
        <v>0</v>
      </c>
      <c r="IE14" s="680">
        <f>COUNTIFS(Datos!$Y:$Y,$H14,Datos!$D:$D,IE$3)</f>
        <v>0</v>
      </c>
      <c r="IF14" s="680">
        <f>COUNTIFS(Datos!$Y:$Y,$H14,Datos!$D:$D,IF$3)</f>
        <v>0</v>
      </c>
      <c r="IG14" s="680">
        <f>COUNTIFS(Datos!$Y:$Y,$H14,Datos!$D:$D,IG$3)</f>
        <v>0</v>
      </c>
      <c r="IH14" s="680">
        <f>COUNTIFS(Datos!$Y:$Y,$H14,Datos!$D:$D,IH$3)</f>
        <v>1</v>
      </c>
      <c r="II14" s="680">
        <f>COUNTIFS(Datos!$Y:$Y,$H14,Datos!$D:$D,II$3)</f>
        <v>2</v>
      </c>
      <c r="IJ14" s="680">
        <f>COUNTIFS(Datos!$Y:$Y,$H14,Datos!$D:$D,IJ$3)</f>
        <v>1</v>
      </c>
      <c r="IK14" s="680">
        <f>COUNTIFS(Datos!$Y:$Y,$H14,Datos!$D:$D,IK$3)</f>
        <v>1</v>
      </c>
      <c r="IL14" s="680">
        <f>COUNTIFS(Datos!$Y:$Y,$H14,Datos!$D:$D,IL$3)</f>
        <v>2</v>
      </c>
      <c r="IM14" s="680">
        <f>COUNTIFS(Datos!$Y:$Y,$H14,Datos!$D:$D,IM$3)</f>
        <v>0</v>
      </c>
      <c r="IN14" s="680">
        <f>COUNTIFS(Datos!$Y:$Y,$H14,Datos!$D:$D,IN$3)</f>
        <v>0</v>
      </c>
      <c r="IO14" s="680">
        <f>COUNTIFS(Datos!$Y:$Y,$H14,Datos!$D:$D,IO$3)</f>
        <v>0</v>
      </c>
      <c r="IP14" s="680">
        <f>COUNTIFS(Datos!$Y:$Y,$H14,Datos!$D:$D,IP$3)</f>
        <v>0</v>
      </c>
      <c r="IQ14" s="680">
        <f>COUNTIFS(Datos!$Y:$Y,$H14,Datos!$D:$D,IQ$3)</f>
        <v>0</v>
      </c>
      <c r="IR14" s="680">
        <f>COUNTIFS(Datos!$Y:$Y,$H14,Datos!$D:$D,IR$3)</f>
        <v>0</v>
      </c>
      <c r="IS14" s="680">
        <f>COUNTIFS(Datos!$Y:$Y,$H14,Datos!$D:$D,IS$3)</f>
        <v>0</v>
      </c>
      <c r="IT14" s="680">
        <f>COUNTIFS(Datos!$Y:$Y,$H14,Datos!$D:$D,IT$3)</f>
        <v>0</v>
      </c>
      <c r="IU14" s="680">
        <f>COUNTIFS(Datos!$Y:$Y,$H14,Datos!$D:$D,IU$3)</f>
        <v>0</v>
      </c>
      <c r="IV14" s="680">
        <f>COUNTIFS(Datos!$Y:$Y,$H14,Datos!$D:$D,IV$3)</f>
        <v>0</v>
      </c>
      <c r="IW14" s="680">
        <f>COUNTIFS(Datos!$Y:$Y,$H14,Datos!$D:$D,IW$3)</f>
        <v>0</v>
      </c>
      <c r="IX14" s="680">
        <f>COUNTIFS(Datos!$Y:$Y,$H14,Datos!$D:$D,IX$3)</f>
        <v>0</v>
      </c>
      <c r="IY14" s="680">
        <f>COUNTIFS(Datos!$Y:$Y,$H14,Datos!$D:$D,IY$3)</f>
        <v>0</v>
      </c>
      <c r="IZ14" s="680">
        <f>COUNTIFS(Datos!$Y:$Y,$H14,Datos!$D:$D,IZ$3)</f>
        <v>0</v>
      </c>
      <c r="JA14" s="680">
        <f>COUNTIFS(Datos!$Y:$Y,$H14,Datos!$D:$D,JA$3)</f>
        <v>0</v>
      </c>
      <c r="JB14" s="680">
        <f>COUNTIFS(Datos!$Y:$Y,$H14,Datos!$D:$D,JB$3)</f>
        <v>0</v>
      </c>
      <c r="JC14" s="680">
        <f>COUNTIFS(Datos!$Y:$Y,$H14,Datos!$D:$D,JC$3)</f>
        <v>0</v>
      </c>
      <c r="JD14" s="680">
        <f>COUNTIFS(Datos!$Y:$Y,$H14,Datos!$D:$D,JD$3)</f>
        <v>0</v>
      </c>
      <c r="JE14" s="680">
        <f>COUNTIFS(Datos!$Y:$Y,$H14,Datos!$D:$D,JE$3)</f>
        <v>0</v>
      </c>
      <c r="JF14" s="680">
        <f>COUNTIFS(Datos!$Y:$Y,$H14,Datos!$D:$D,JF$3)</f>
        <v>0</v>
      </c>
      <c r="JG14" s="680">
        <f>COUNTIFS(Datos!$Y:$Y,$H14,Datos!$D:$D,JG$3)</f>
        <v>0</v>
      </c>
      <c r="JH14" s="680">
        <f>COUNTIFS(Datos!$Y:$Y,$H14,Datos!$D:$D,JH$3)</f>
        <v>0</v>
      </c>
      <c r="JI14" s="680">
        <f>COUNTIFS(Datos!$Y:$Y,$H14,Datos!$D:$D,JI$3)</f>
        <v>0</v>
      </c>
      <c r="JJ14" s="680">
        <f>COUNTIFS(Datos!$Y:$Y,$H14,Datos!$D:$D,JJ$3)</f>
        <v>4</v>
      </c>
      <c r="JK14" s="680">
        <f>COUNTIFS(Datos!$Y:$Y,$H14,Datos!$D:$D,JK$3)</f>
        <v>1</v>
      </c>
      <c r="JL14" s="680">
        <f>COUNTIFS(Datos!$Y:$Y,$H14,Datos!$D:$D,JL$3)</f>
        <v>2</v>
      </c>
      <c r="JM14" s="680">
        <f>COUNTIFS(Datos!$Y:$Y,$H14,Datos!$D:$D,JM$3)</f>
        <v>5</v>
      </c>
      <c r="JN14" s="680">
        <f>COUNTIFS(Datos!$Y:$Y,$H14,Datos!$D:$D,JN$3)</f>
        <v>1</v>
      </c>
      <c r="JO14" s="680">
        <f>COUNTIFS(Datos!$Y:$Y,$H14,Datos!$D:$D,JO$3)</f>
        <v>0</v>
      </c>
      <c r="JP14" s="680">
        <f>COUNTIFS(Datos!$Y:$Y,$H14,Datos!$D:$D,JP$3)</f>
        <v>0</v>
      </c>
      <c r="JQ14" s="680">
        <f>COUNTIFS(Datos!$Y:$Y,$H14,Datos!$D:$D,JQ$3)</f>
        <v>3</v>
      </c>
      <c r="JR14" s="680">
        <f>COUNTIFS(Datos!$Y:$Y,$H14,Datos!$D:$D,JR$3)</f>
        <v>4</v>
      </c>
      <c r="JS14" s="680">
        <f>COUNTIFS(Datos!$Y:$Y,$H14,Datos!$D:$D,JS$3)</f>
        <v>3</v>
      </c>
      <c r="JT14" s="680">
        <f>COUNTIFS(Datos!$Y:$Y,$H14,Datos!$D:$D,JT$3)</f>
        <v>3</v>
      </c>
      <c r="JU14" s="680">
        <f>COUNTIFS(Datos!$Y:$Y,$H14,Datos!$D:$D,JU$3)</f>
        <v>3</v>
      </c>
      <c r="JV14" s="680">
        <f>COUNTIFS(Datos!$Y:$Y,$H14,Datos!$D:$D,JV$3)</f>
        <v>0</v>
      </c>
      <c r="JW14" s="680">
        <f>COUNTIFS(Datos!$Y:$Y,$H14,Datos!$D:$D,JW$3)</f>
        <v>0</v>
      </c>
      <c r="JX14" s="680">
        <f>COUNTIFS(Datos!$Y:$Y,$H14,Datos!$D:$D,JX$3)</f>
        <v>2</v>
      </c>
      <c r="JY14" s="680">
        <f>COUNTIFS(Datos!$Y:$Y,$H14,Datos!$D:$D,JY$3)</f>
        <v>1</v>
      </c>
      <c r="JZ14" s="680">
        <f>COUNTIFS(Datos!$Y:$Y,$H14,Datos!$D:$D,JZ$3)</f>
        <v>2</v>
      </c>
      <c r="KA14" s="680">
        <f>COUNTIFS(Datos!$Y:$Y,$H14,Datos!$D:$D,KA$3)</f>
        <v>1</v>
      </c>
      <c r="KB14" s="680">
        <f>COUNTIFS(Datos!$Y:$Y,$H14,Datos!$D:$D,KB$3)</f>
        <v>1</v>
      </c>
      <c r="KC14" s="680">
        <f>COUNTIFS(Datos!$Y:$Y,$H14,Datos!$D:$D,KC$3)</f>
        <v>0</v>
      </c>
      <c r="KD14" s="680">
        <f>COUNTIFS(Datos!$Y:$Y,$H14,Datos!$D:$D,KD$3)</f>
        <v>0</v>
      </c>
      <c r="KE14" s="680">
        <f>COUNTIFS(Datos!$Y:$Y,$H14,Datos!$D:$D,KE$3)</f>
        <v>1</v>
      </c>
      <c r="KF14" s="680">
        <f>COUNTIFS(Datos!$Y:$Y,$H14,Datos!$D:$D,KF$3)</f>
        <v>3</v>
      </c>
      <c r="KG14" s="680">
        <f>COUNTIFS(Datos!$Y:$Y,$H14,Datos!$D:$D,KG$3)</f>
        <v>2</v>
      </c>
      <c r="KH14" s="680">
        <f>COUNTIFS(Datos!$Y:$Y,$H14,Datos!$D:$D,KH$3)</f>
        <v>0</v>
      </c>
      <c r="KI14" s="680">
        <f>COUNTIFS(Datos!$Y:$Y,$H14,Datos!$D:$D,KI$3)</f>
        <v>1</v>
      </c>
      <c r="KJ14" s="680">
        <f>COUNTIFS(Datos!$Y:$Y,$H14,Datos!$D:$D,KJ$3)</f>
        <v>0</v>
      </c>
      <c r="KK14" s="680">
        <f>COUNTIFS(Datos!$Y:$Y,$H14,Datos!$D:$D,KK$3)</f>
        <v>0</v>
      </c>
      <c r="KL14" s="680">
        <f>COUNTIFS(Datos!$Y:$Y,$H14,Datos!$D:$D,KL$3)</f>
        <v>2</v>
      </c>
      <c r="KM14" s="680">
        <f>COUNTIFS(Datos!$Y:$Y,$H14,Datos!$D:$D,KM$3)</f>
        <v>1</v>
      </c>
      <c r="KN14" s="680">
        <f>COUNTIFS(Datos!$Y:$Y,$H14,Datos!$D:$D,KN$3)</f>
        <v>2</v>
      </c>
      <c r="KO14" s="680">
        <f>COUNTIFS(Datos!$Y:$Y,$H14,Datos!$D:$D,KO$3)</f>
        <v>2</v>
      </c>
      <c r="KP14" s="680">
        <f>COUNTIFS(Datos!$Y:$Y,$H14,Datos!$D:$D,KP$3)</f>
        <v>2</v>
      </c>
      <c r="KQ14" s="680">
        <f>COUNTIFS(Datos!$Y:$Y,$H14,Datos!$D:$D,KQ$3)</f>
        <v>0</v>
      </c>
      <c r="KR14" s="680">
        <f>COUNTIFS(Datos!$Y:$Y,$H14,Datos!$D:$D,KR$3)</f>
        <v>0</v>
      </c>
      <c r="KS14" s="680">
        <f>COUNTIFS(Datos!$Y:$Y,$H14,Datos!$D:$D,KS$3)</f>
        <v>0</v>
      </c>
      <c r="KT14" s="680">
        <f>COUNTIFS(Datos!$Y:$Y,$H14,Datos!$D:$D,KT$3)</f>
        <v>1</v>
      </c>
      <c r="KU14" s="680">
        <f>COUNTIFS(Datos!$Y:$Y,$H14,Datos!$D:$D,KU$3)</f>
        <v>0</v>
      </c>
      <c r="KV14" s="680">
        <f>COUNTIFS(Datos!$Y:$Y,$H14,Datos!$D:$D,KV$3)</f>
        <v>0</v>
      </c>
      <c r="KW14" s="680">
        <f>COUNTIFS(Datos!$Y:$Y,$H14,Datos!$D:$D,KW$3)</f>
        <v>1</v>
      </c>
      <c r="KX14" s="680">
        <f>COUNTIFS(Datos!$Y:$Y,$H14,Datos!$D:$D,KX$3)</f>
        <v>0</v>
      </c>
      <c r="KY14" s="680">
        <f>COUNTIFS(Datos!$Y:$Y,$H14,Datos!$D:$D,KY$3)</f>
        <v>0</v>
      </c>
      <c r="KZ14" s="680">
        <f>COUNTIFS(Datos!$Y:$Y,$H14,Datos!$D:$D,KZ$3)</f>
        <v>0</v>
      </c>
      <c r="LA14" s="680">
        <f>COUNTIFS(Datos!$Y:$Y,$H14,Datos!$D:$D,LA$3)</f>
        <v>3</v>
      </c>
      <c r="LB14" s="680">
        <f>COUNTIFS(Datos!$Y:$Y,$H14,Datos!$D:$D,LB$3)</f>
        <v>6</v>
      </c>
      <c r="LC14" s="680">
        <f>COUNTIFS(Datos!$Y:$Y,$H14,Datos!$D:$D,LC$3)</f>
        <v>0</v>
      </c>
      <c r="LD14" s="680">
        <f>COUNTIFS(Datos!$Y:$Y,$H14,Datos!$D:$D,LD$3)</f>
        <v>2</v>
      </c>
      <c r="LE14" s="680">
        <f>COUNTIFS(Datos!$Y:$Y,$H14,Datos!$D:$D,LE$3)</f>
        <v>0</v>
      </c>
      <c r="LF14" s="680">
        <f>COUNTIFS(Datos!$Y:$Y,$H14,Datos!$D:$D,LF$3)</f>
        <v>0</v>
      </c>
      <c r="LG14" s="680">
        <f>COUNTIFS(Datos!$Y:$Y,$H14,Datos!$D:$D,LG$3)</f>
        <v>0</v>
      </c>
      <c r="LH14" s="680">
        <f>COUNTIFS(Datos!$Y:$Y,$H14,Datos!$D:$D,LH$3)</f>
        <v>0</v>
      </c>
      <c r="LI14" s="680">
        <f>COUNTIFS(Datos!$Y:$Y,$H14,Datos!$D:$D,LI$3)</f>
        <v>0</v>
      </c>
      <c r="LJ14" s="680">
        <f>COUNTIFS(Datos!$Y:$Y,$H14,Datos!$D:$D,LJ$3)</f>
        <v>1</v>
      </c>
      <c r="LK14" s="680">
        <f>COUNTIFS(Datos!$Y:$Y,$H14,Datos!$D:$D,LK$3)</f>
        <v>1</v>
      </c>
      <c r="LL14" s="680">
        <f>COUNTIFS(Datos!$Y:$Y,$H14,Datos!$D:$D,LL$3)</f>
        <v>0</v>
      </c>
      <c r="LM14" s="680">
        <f>COUNTIFS(Datos!$Y:$Y,$H14,Datos!$D:$D,LM$3)</f>
        <v>0</v>
      </c>
      <c r="LN14" s="680">
        <f>COUNTIFS(Datos!$Y:$Y,$H14,Datos!$D:$D,LN$3)</f>
        <v>0</v>
      </c>
      <c r="LO14" s="680">
        <f>COUNTIFS(Datos!$Y:$Y,$H14,Datos!$D:$D,LO$3)</f>
        <v>2</v>
      </c>
      <c r="LP14" s="680">
        <f>COUNTIFS(Datos!$Y:$Y,$H14,Datos!$D:$D,LP$3)</f>
        <v>1</v>
      </c>
      <c r="LQ14" s="680">
        <f>COUNTIFS(Datos!$Y:$Y,$H14,Datos!$D:$D,LQ$3)</f>
        <v>1</v>
      </c>
      <c r="LR14" s="680">
        <f>COUNTIFS(Datos!$Y:$Y,$H14,Datos!$D:$D,LR$3)</f>
        <v>1</v>
      </c>
      <c r="LS14" s="680">
        <f>COUNTIFS(Datos!$Y:$Y,$H14,Datos!$D:$D,LS$3)</f>
        <v>0</v>
      </c>
      <c r="LT14" s="680">
        <f>COUNTIFS(Datos!$Y:$Y,$H14,Datos!$D:$D,LT$3)</f>
        <v>0</v>
      </c>
      <c r="LU14" s="680">
        <f>COUNTIFS(Datos!$Y:$Y,$H14,Datos!$D:$D,LU$3)</f>
        <v>1</v>
      </c>
      <c r="LV14" s="680">
        <f>COUNTIFS(Datos!$Y:$Y,$H14,Datos!$D:$D,LV$3)</f>
        <v>2</v>
      </c>
      <c r="LW14" s="680">
        <f>COUNTIFS(Datos!$Y:$Y,$H14,Datos!$D:$D,LW$3)</f>
        <v>2</v>
      </c>
      <c r="LX14" s="680">
        <f>COUNTIFS(Datos!$Y:$Y,$H14,Datos!$D:$D,LX$3)</f>
        <v>0</v>
      </c>
      <c r="LY14" s="680">
        <f>COUNTIFS(Datos!$Y:$Y,$H14,Datos!$D:$D,LY$3)</f>
        <v>2</v>
      </c>
      <c r="LZ14" s="680">
        <f>COUNTIFS(Datos!$Y:$Y,$H14,Datos!$D:$D,LZ$3)</f>
        <v>0</v>
      </c>
      <c r="MA14" s="680">
        <f>COUNTIFS(Datos!$Y:$Y,$H14,Datos!$D:$D,MA$3)</f>
        <v>0</v>
      </c>
      <c r="MB14" s="680">
        <f>COUNTIFS(Datos!$Y:$Y,$H14,Datos!$D:$D,MB$3)</f>
        <v>1</v>
      </c>
      <c r="MC14" s="680">
        <f>COUNTIFS(Datos!$Y:$Y,$H14,Datos!$D:$D,MC$3)</f>
        <v>0</v>
      </c>
      <c r="MD14" s="680">
        <f>COUNTIFS(Datos!$Y:$Y,$H14,Datos!$D:$D,MD$3)</f>
        <v>3</v>
      </c>
      <c r="ME14" s="680">
        <f>COUNTIFS(Datos!$Y:$Y,$H14,Datos!$D:$D,ME$3)</f>
        <v>0</v>
      </c>
      <c r="MF14" s="680">
        <f>COUNTIFS(Datos!$Y:$Y,$H14,Datos!$D:$D,MF$3)</f>
        <v>1</v>
      </c>
      <c r="MG14" s="680">
        <f>COUNTIFS(Datos!$Y:$Y,$H14,Datos!$D:$D,MG$3)</f>
        <v>0</v>
      </c>
      <c r="MH14" s="680">
        <f>COUNTIFS(Datos!$Y:$Y,$H14,Datos!$D:$D,MH$3)</f>
        <v>0</v>
      </c>
      <c r="MI14" s="680">
        <f>COUNTIFS(Datos!$Y:$Y,$H14,Datos!$D:$D,MI$3)</f>
        <v>1</v>
      </c>
      <c r="MJ14" s="680">
        <f>COUNTIFS(Datos!$Y:$Y,$H14,Datos!$D:$D,MJ$3)</f>
        <v>1</v>
      </c>
      <c r="MK14" s="680">
        <f>COUNTIFS(Datos!$Y:$Y,$H14,Datos!$D:$D,MK$3)</f>
        <v>4</v>
      </c>
      <c r="ML14" s="680">
        <f>COUNTIFS(Datos!$Y:$Y,$H14,Datos!$D:$D,ML$3)</f>
        <v>2</v>
      </c>
      <c r="MM14" s="680">
        <f>COUNTIFS(Datos!$Y:$Y,$H14,Datos!$D:$D,MM$3)</f>
        <v>2</v>
      </c>
      <c r="MN14" s="680">
        <f>COUNTIFS(Datos!$Y:$Y,$H14,Datos!$D:$D,MN$3)</f>
        <v>0</v>
      </c>
      <c r="MO14" s="680">
        <f>COUNTIFS(Datos!$Y:$Y,$H14,Datos!$D:$D,MO$3)</f>
        <v>0</v>
      </c>
      <c r="MP14" s="680">
        <f>COUNTIFS(Datos!$Y:$Y,$H14,Datos!$D:$D,MP$3)</f>
        <v>2</v>
      </c>
      <c r="MQ14" s="680">
        <f>COUNTIFS(Datos!$Y:$Y,$H14,Datos!$D:$D,MQ$3)</f>
        <v>0</v>
      </c>
      <c r="MR14" s="680">
        <f>COUNTIFS(Datos!$Y:$Y,$H14,Datos!$D:$D,MR$3)</f>
        <v>0</v>
      </c>
      <c r="MS14" s="680">
        <f>COUNTIFS(Datos!$Y:$Y,$H14,Datos!$D:$D,MS$3)</f>
        <v>1</v>
      </c>
      <c r="MT14" s="680">
        <f>COUNTIFS(Datos!$Y:$Y,$H14,Datos!$D:$D,MT$3)</f>
        <v>2</v>
      </c>
      <c r="MU14" s="680">
        <f>COUNTIFS(Datos!$Y:$Y,$H14,Datos!$D:$D,MU$3)</f>
        <v>0</v>
      </c>
      <c r="MV14" s="680">
        <f>COUNTIFS(Datos!$Y:$Y,$H14,Datos!$D:$D,MV$3)</f>
        <v>0</v>
      </c>
      <c r="MW14" s="680">
        <f>COUNTIFS(Datos!$Y:$Y,$H14,Datos!$D:$D,MW$3)</f>
        <v>1</v>
      </c>
      <c r="MX14" s="680">
        <f>COUNTIFS(Datos!$Y:$Y,$H14,Datos!$D:$D,MX$3)</f>
        <v>1</v>
      </c>
      <c r="MY14" s="680">
        <f>COUNTIFS(Datos!$Y:$Y,$H14,Datos!$D:$D,MY$3)</f>
        <v>1</v>
      </c>
      <c r="MZ14" s="680">
        <f>COUNTIFS(Datos!$Y:$Y,$H14,Datos!$D:$D,MZ$3)</f>
        <v>0</v>
      </c>
      <c r="NA14" s="680">
        <f>COUNTIFS(Datos!$Y:$Y,$H14,Datos!$D:$D,NA$3)</f>
        <v>0</v>
      </c>
      <c r="NB14" s="680">
        <f>COUNTIFS(Datos!$Y:$Y,$H14,Datos!$D:$D,NB$3)</f>
        <v>0</v>
      </c>
      <c r="NC14" s="680">
        <f>COUNTIFS(Datos!$Y:$Y,$H14,Datos!$D:$D,NC$3)</f>
        <v>0</v>
      </c>
      <c r="ND14" s="680">
        <f>COUNTIFS(Datos!$Y:$Y,$H14,Datos!$D:$D,ND$3)</f>
        <v>0</v>
      </c>
      <c r="NE14" s="680">
        <f>COUNTIFS(Datos!$Y:$Y,$H14,Datos!$D:$D,NE$3)</f>
        <v>0</v>
      </c>
      <c r="NF14" s="680">
        <f>COUNTIFS(Datos!$Y:$Y,$H14,Datos!$D:$D,NF$3)</f>
        <v>1</v>
      </c>
      <c r="NG14" s="680">
        <f>COUNTIFS(Datos!$Y:$Y,$H14,Datos!$D:$D,NG$3)</f>
        <v>2</v>
      </c>
      <c r="NH14" s="680">
        <f>COUNTIFS(Datos!$Y:$Y,$H14,Datos!$D:$D,NH$3)</f>
        <v>1</v>
      </c>
      <c r="NI14" s="680">
        <f>COUNTIFS(Datos!$Y:$Y,$H14,Datos!$D:$D,NI$3)</f>
        <v>0</v>
      </c>
      <c r="NJ14" s="680">
        <f>COUNTIFS(Datos!$Y:$Y,$H14,Datos!$D:$D,NJ$3)</f>
        <v>0</v>
      </c>
      <c r="NK14" s="680">
        <f>COUNTIFS(Datos!$Y:$Y,$H14,Datos!$D:$D,NK$3)</f>
        <v>1</v>
      </c>
      <c r="NL14" s="680">
        <f>COUNTIFS(Datos!$Y:$Y,$H14,Datos!$D:$D,NL$3)</f>
        <v>4</v>
      </c>
      <c r="NM14" s="680">
        <f>COUNTIFS(Datos!$Y:$Y,$H14,Datos!$D:$D,NM$3)</f>
        <v>0</v>
      </c>
      <c r="NN14" s="680">
        <f>COUNTIFS(Datos!$Y:$Y,$H14,Datos!$D:$D,NN$3)</f>
        <v>0</v>
      </c>
      <c r="NO14" s="680">
        <f>COUNTIFS(Datos!$Y:$Y,$H14,Datos!$D:$D,NO$3)</f>
        <v>0</v>
      </c>
      <c r="NP14" s="680">
        <f>COUNTIFS(Datos!$Y:$Y,$H14,Datos!$D:$D,NP$3)</f>
        <v>0</v>
      </c>
      <c r="NQ14" s="680">
        <f>COUNTIFS(Datos!$Y:$Y,$H14,Datos!$D:$D,NQ$3)</f>
        <v>0</v>
      </c>
      <c r="NR14" s="680">
        <f>COUNTIFS(Datos!$Y:$Y,$H14,Datos!$D:$D,NR$3)</f>
        <v>0</v>
      </c>
      <c r="NS14" s="680">
        <f>COUNTIFS(Datos!$Y:$Y,$H14,Datos!$D:$D,NS$3)</f>
        <v>0</v>
      </c>
      <c r="NT14" s="680">
        <f>COUNTIFS(Datos!$Y:$Y,$H14,Datos!$D:$D,NT$3)</f>
        <v>0</v>
      </c>
      <c r="NU14" s="680">
        <f>COUNTIFS(Datos!$Y:$Y,$H14,Datos!$D:$D,NU$3)</f>
        <v>1</v>
      </c>
      <c r="NV14" s="680">
        <f>COUNTIFS(Datos!$Y:$Y,$H14,Datos!$D:$D,NV$3)</f>
        <v>1</v>
      </c>
      <c r="NW14" s="680">
        <f>COUNTIFS(Datos!$Y:$Y,$H14,Datos!$D:$D,NW$3)</f>
        <v>0</v>
      </c>
      <c r="NX14" s="680">
        <f>COUNTIFS(Datos!$Y:$Y,$H14,Datos!$D:$D,NX$3)</f>
        <v>0</v>
      </c>
      <c r="NY14" s="680">
        <f>COUNTIFS(Datos!$Y:$Y,$H14,Datos!$D:$D,NY$3)</f>
        <v>0</v>
      </c>
      <c r="NZ14" s="680">
        <f>COUNTIFS(Datos!$Y:$Y,$H14,Datos!$D:$D,NZ$3)</f>
        <v>0</v>
      </c>
      <c r="OA14" s="680">
        <f>COUNTIFS(Datos!$Y:$Y,$H14,Datos!$D:$D,OA$3)</f>
        <v>3</v>
      </c>
      <c r="OB14" s="680">
        <f>COUNTIFS(Datos!$Y:$Y,$H14,Datos!$D:$D,OB$3)</f>
        <v>2</v>
      </c>
      <c r="OC14" s="680">
        <f>COUNTIFS(Datos!$Y:$Y,$H14,Datos!$D:$D,OC$3)</f>
        <v>0</v>
      </c>
      <c r="OD14" s="680">
        <f>COUNTIFS(Datos!$Y:$Y,$H14,Datos!$D:$D,OD$3)</f>
        <v>0</v>
      </c>
      <c r="OE14" s="680">
        <f>COUNTIFS(Datos!$Y:$Y,$H14,Datos!$D:$D,OE$3)</f>
        <v>0</v>
      </c>
      <c r="OF14" s="680">
        <f>COUNTIFS(Datos!$Y:$Y,$H14,Datos!$D:$D,OF$3)</f>
        <v>0</v>
      </c>
      <c r="OG14" s="680">
        <f>COUNTIFS(Datos!$Y:$Y,$H14,Datos!$D:$D,OG$3)</f>
        <v>0</v>
      </c>
      <c r="OH14" s="680">
        <f>COUNTIFS(Datos!$Y:$Y,$H14,Datos!$D:$D,OH$3)</f>
        <v>0</v>
      </c>
      <c r="OI14" s="680">
        <f>COUNTIFS(Datos!$Y:$Y,$H14,Datos!$D:$D,OI$3)</f>
        <v>0</v>
      </c>
      <c r="OJ14" s="680">
        <f>COUNTIFS(Datos!$Y:$Y,$H14,Datos!$D:$D,OJ$3)</f>
        <v>0</v>
      </c>
      <c r="OK14" s="680">
        <f>COUNTIFS(Datos!$Y:$Y,$H14,Datos!$D:$D,OK$3)</f>
        <v>0</v>
      </c>
      <c r="OL14" s="680">
        <f>COUNTIFS(Datos!$Y:$Y,$H14,Datos!$D:$D,OL$3)</f>
        <v>0</v>
      </c>
      <c r="OM14" s="680">
        <f>COUNTIFS(Datos!$Y:$Y,$H14,Datos!$D:$D,OM$3)</f>
        <v>2</v>
      </c>
      <c r="ON14" s="680">
        <f>COUNTIFS(Datos!$Y:$Y,$H14,Datos!$D:$D,ON$3)</f>
        <v>1</v>
      </c>
      <c r="OO14" s="680">
        <f>COUNTIFS(Datos!$Y:$Y,$H14,Datos!$D:$D,OO$3)</f>
        <v>1</v>
      </c>
      <c r="OP14" s="680">
        <f>COUNTIFS(Datos!$Y:$Y,$H14,Datos!$D:$D,OP$3)</f>
        <v>0</v>
      </c>
      <c r="OQ14" s="680">
        <f>COUNTIFS(Datos!$Y:$Y,$H14,Datos!$D:$D,OQ$3)</f>
        <v>0</v>
      </c>
      <c r="OR14" s="680">
        <f>COUNTIFS(Datos!$Y:$Y,$H14,Datos!$D:$D,OR$3)</f>
        <v>0</v>
      </c>
      <c r="OS14" s="680">
        <f>COUNTIFS(Datos!$Y:$Y,$H14,Datos!$D:$D,OS$3)</f>
        <v>0</v>
      </c>
      <c r="OT14" s="680">
        <f>COUNTIFS(Datos!$Y:$Y,$H14,Datos!$D:$D,OT$3)</f>
        <v>0</v>
      </c>
      <c r="OU14" s="680">
        <f>COUNTIFS(Datos!$Y:$Y,$H14,Datos!$D:$D,OU$3)</f>
        <v>0</v>
      </c>
      <c r="OV14" s="680">
        <f>COUNTIFS(Datos!$Y:$Y,$H14,Datos!$D:$D,OV$3)</f>
        <v>0</v>
      </c>
      <c r="OW14" s="680">
        <f>COUNTIFS(Datos!$Y:$Y,$H14,Datos!$D:$D,OW$3)</f>
        <v>0</v>
      </c>
      <c r="OX14" s="680">
        <f>COUNTIFS(Datos!$Y:$Y,$H14,Datos!$D:$D,OX$3)</f>
        <v>0</v>
      </c>
      <c r="OY14" s="680">
        <f>COUNTIFS(Datos!$Y:$Y,$H14,Datos!$D:$D,OY$3)</f>
        <v>0</v>
      </c>
      <c r="OZ14" s="680">
        <f>COUNTIFS(Datos!$Y:$Y,$H14,Datos!$D:$D,OZ$3)</f>
        <v>0</v>
      </c>
      <c r="PA14" s="680">
        <f>COUNTIFS(Datos!$Y:$Y,$H14,Datos!$D:$D,PA$3)</f>
        <v>0</v>
      </c>
      <c r="PB14" s="680">
        <f>COUNTIFS(Datos!$Y:$Y,$H14,Datos!$D:$D,PB$3)</f>
        <v>0</v>
      </c>
      <c r="PC14" s="680">
        <f>COUNTIFS(Datos!$Y:$Y,$H14,Datos!$D:$D,PC$3)</f>
        <v>0</v>
      </c>
      <c r="PD14" s="680">
        <f>COUNTIFS(Datos!$Y:$Y,$H14,Datos!$D:$D,PD$3)</f>
        <v>0</v>
      </c>
      <c r="PE14" s="680">
        <f>COUNTIFS(Datos!$Y:$Y,$H14,Datos!$D:$D,PE$3)</f>
        <v>0</v>
      </c>
      <c r="PF14" s="680">
        <f>COUNTIFS(Datos!$Y:$Y,$H14,Datos!$D:$D,PF$3)</f>
        <v>0</v>
      </c>
      <c r="PG14" s="680">
        <f>COUNTIFS(Datos!$Y:$Y,$H14,Datos!$D:$D,PG$3)</f>
        <v>0</v>
      </c>
      <c r="PH14" s="680">
        <f>COUNTIFS(Datos!$Y:$Y,$H14,Datos!$D:$D,PH$3)</f>
        <v>0</v>
      </c>
      <c r="PI14" s="680">
        <f>COUNTIFS(Datos!$Y:$Y,$H14,Datos!$D:$D,PI$3)</f>
        <v>0</v>
      </c>
      <c r="PJ14" s="680">
        <f>COUNTIFS(Datos!$Y:$Y,$H14,Datos!$D:$D,PJ$3)</f>
        <v>0</v>
      </c>
      <c r="PK14" s="680">
        <f>COUNTIFS(Datos!$Y:$Y,$H14,Datos!$D:$D,PK$3)</f>
        <v>0</v>
      </c>
      <c r="PL14" s="680">
        <f>COUNTIFS(Datos!$Y:$Y,$H14,Datos!$D:$D,PL$3)</f>
        <v>0</v>
      </c>
      <c r="PM14" s="680">
        <f>COUNTIFS(Datos!$Y:$Y,$H14,Datos!$D:$D,PM$3)</f>
        <v>0</v>
      </c>
      <c r="PN14" s="680">
        <f>COUNTIFS(Datos!$Y:$Y,$H14,Datos!$D:$D,PN$3)</f>
        <v>0</v>
      </c>
      <c r="PO14" s="680">
        <f>COUNTIFS(Datos!$Y:$Y,$H14,Datos!$D:$D,PO$3)</f>
        <v>0</v>
      </c>
      <c r="PP14" s="680">
        <f>COUNTIFS(Datos!$Y:$Y,$H14,Datos!$D:$D,PP$3)</f>
        <v>0</v>
      </c>
    </row>
    <row r="15" spans="7:432" x14ac:dyDescent="0.25">
      <c r="G15" s="992"/>
      <c r="H15" s="679" t="s">
        <v>385</v>
      </c>
      <c r="I15" s="680">
        <f>COUNTIFS(Datos!$Y:$Y,$H15,Datos!$B:$B,I$2)</f>
        <v>0</v>
      </c>
      <c r="J15" s="680">
        <f>COUNTIFS(Datos!$Y:$Y,$H15,Datos!$B:$B,J$2)</f>
        <v>1</v>
      </c>
      <c r="K15" s="680">
        <f>COUNTIFS(Datos!$Y:$Y,$H15,Datos!$B:$B,K$2)</f>
        <v>15</v>
      </c>
      <c r="L15" s="680">
        <f>COUNTIFS(Datos!$Y:$Y,$H15,Datos!$B:$B,L$2)</f>
        <v>11</v>
      </c>
      <c r="M15" s="680">
        <f>COUNTIFS(Datos!$Y:$Y,$H15,Datos!$B:$B,M$2)</f>
        <v>17</v>
      </c>
      <c r="N15" s="680">
        <f>COUNTIFS(Datos!$Y:$Y,$H15,Datos!$B:$B,N$2)</f>
        <v>2</v>
      </c>
      <c r="O15" s="680">
        <f>COUNTIFS(Datos!$Y:$Y,$H15,Datos!$B:$B,O$2)</f>
        <v>14</v>
      </c>
      <c r="P15" s="680">
        <f>COUNTIFS(Datos!$Y:$Y,$H15,Datos!$B:$B,P$2)</f>
        <v>21</v>
      </c>
      <c r="Q15" s="680">
        <f>COUNTIFS(Datos!$Y:$Y,$H15,Datos!$B:$B,Q$2)</f>
        <v>17</v>
      </c>
      <c r="R15" s="680">
        <f>COUNTIFS(Datos!$Y:$Y,$H15,Datos!$B:$B,R$2)</f>
        <v>24</v>
      </c>
      <c r="S15" s="680">
        <f>COUNTIFS(Datos!$Y:$Y,$H15,Datos!$B:$B,S$2)</f>
        <v>10</v>
      </c>
      <c r="T15" s="680">
        <f>COUNTIFS(Datos!$Y:$Y,$H15,Datos!$B:$B,T$2)</f>
        <v>3</v>
      </c>
      <c r="V15" s="680">
        <f>COUNTIFS(Datos!$Y:$Y,$H15,Datos!$C:$C,V$2)</f>
        <v>0</v>
      </c>
      <c r="W15" s="680">
        <f>COUNTIFS(Datos!$Y:$Y,$H15,Datos!$C:$C,W$2)</f>
        <v>0</v>
      </c>
      <c r="X15" s="680">
        <f>COUNTIFS(Datos!$Y:$Y,$H15,Datos!$C:$C,X$2)</f>
        <v>0</v>
      </c>
      <c r="Y15" s="680">
        <f>COUNTIFS(Datos!$Y:$Y,$H15,Datos!$C:$C,Y$2)</f>
        <v>0</v>
      </c>
      <c r="Z15" s="680">
        <f>COUNTIFS(Datos!$Y:$Y,$H15,Datos!$C:$C,Z$2)</f>
        <v>0</v>
      </c>
      <c r="AA15" s="680">
        <f>COUNTIFS(Datos!$Y:$Y,$H15,Datos!$C:$C,AA$2)</f>
        <v>0</v>
      </c>
      <c r="AB15" s="680">
        <f>COUNTIFS(Datos!$Y:$Y,$H15,Datos!$C:$C,AB$2)</f>
        <v>0</v>
      </c>
      <c r="AC15" s="680">
        <f>COUNTIFS(Datos!$Y:$Y,$H15,Datos!$C:$C,AC$2)</f>
        <v>1</v>
      </c>
      <c r="AD15" s="680">
        <f>COUNTIFS(Datos!$Y:$Y,$H15,Datos!$C:$C,AD$2)</f>
        <v>0</v>
      </c>
      <c r="AE15" s="680">
        <f>COUNTIFS(Datos!$Y:$Y,$H15,Datos!$C:$C,AE$2)</f>
        <v>5</v>
      </c>
      <c r="AF15" s="680">
        <f>COUNTIFS(Datos!$Y:$Y,$H15,Datos!$C:$C,AF$2)</f>
        <v>4</v>
      </c>
      <c r="AG15" s="680">
        <f>COUNTIFS(Datos!$Y:$Y,$H15,Datos!$C:$C,AG$2)</f>
        <v>6</v>
      </c>
      <c r="AH15" s="680">
        <f>COUNTIFS(Datos!$Y:$Y,$H15,Datos!$C:$C,AH$2)</f>
        <v>0</v>
      </c>
      <c r="AI15" s="680">
        <f>COUNTIFS(Datos!$Y:$Y,$H15,Datos!$C:$C,AI$2)</f>
        <v>5</v>
      </c>
      <c r="AJ15" s="680">
        <f>COUNTIFS(Datos!$Y:$Y,$H15,Datos!$C:$C,AJ$2)</f>
        <v>3</v>
      </c>
      <c r="AK15" s="680">
        <f>COUNTIFS(Datos!$Y:$Y,$H15,Datos!$C:$C,AK$2)</f>
        <v>3</v>
      </c>
      <c r="AL15" s="680">
        <f>COUNTIFS(Datos!$Y:$Y,$H15,Datos!$C:$C,AL$2)</f>
        <v>1</v>
      </c>
      <c r="AM15" s="680">
        <f>COUNTIFS(Datos!$Y:$Y,$H15,Datos!$C:$C,AM$2)</f>
        <v>6</v>
      </c>
      <c r="AN15" s="680">
        <f>COUNTIFS(Datos!$Y:$Y,$H15,Datos!$C:$C,AN$2)</f>
        <v>8</v>
      </c>
      <c r="AO15" s="680">
        <f>COUNTIFS(Datos!$Y:$Y,$H15,Datos!$C:$C,AO$2)</f>
        <v>2</v>
      </c>
      <c r="AP15" s="680">
        <f>COUNTIFS(Datos!$Y:$Y,$H15,Datos!$C:$C,AP$2)</f>
        <v>0</v>
      </c>
      <c r="AQ15" s="680">
        <f>COUNTIFS(Datos!$Y:$Y,$H15,Datos!$C:$C,AQ$2)</f>
        <v>0</v>
      </c>
      <c r="AR15" s="680">
        <f>COUNTIFS(Datos!$Y:$Y,$H15,Datos!$C:$C,AR$2)</f>
        <v>0</v>
      </c>
      <c r="AS15" s="680">
        <f>COUNTIFS(Datos!$Y:$Y,$H15,Datos!$C:$C,AS$2)</f>
        <v>0</v>
      </c>
      <c r="AT15" s="680">
        <f>COUNTIFS(Datos!$Y:$Y,$H15,Datos!$C:$C,AT$2)</f>
        <v>2</v>
      </c>
      <c r="AU15" s="680">
        <f>COUNTIFS(Datos!$Y:$Y,$H15,Datos!$C:$C,AU$2)</f>
        <v>0</v>
      </c>
      <c r="AV15" s="680">
        <f>COUNTIFS(Datos!$Y:$Y,$H15,Datos!$C:$C,AV$2)</f>
        <v>0</v>
      </c>
      <c r="AW15" s="680">
        <f>COUNTIFS(Datos!$Y:$Y,$H15,Datos!$C:$C,AW$2)</f>
        <v>0</v>
      </c>
      <c r="AX15" s="680">
        <f>COUNTIFS(Datos!$Y:$Y,$H15,Datos!$C:$C,AX$2)</f>
        <v>5</v>
      </c>
      <c r="AY15" s="680">
        <f>COUNTIFS(Datos!$Y:$Y,$H15,Datos!$C:$C,AY$2)</f>
        <v>9</v>
      </c>
      <c r="AZ15" s="680">
        <f>COUNTIFS(Datos!$Y:$Y,$H15,Datos!$C:$C,AZ$2)</f>
        <v>3</v>
      </c>
      <c r="BA15" s="680">
        <f>COUNTIFS(Datos!$Y:$Y,$H15,Datos!$C:$C,BA$2)</f>
        <v>8</v>
      </c>
      <c r="BB15" s="680">
        <f>COUNTIFS(Datos!$Y:$Y,$H15,Datos!$C:$C,BB$2)</f>
        <v>4</v>
      </c>
      <c r="BC15" s="680">
        <f>COUNTIFS(Datos!$Y:$Y,$H15,Datos!$C:$C,BC$2)</f>
        <v>6</v>
      </c>
      <c r="BD15" s="680">
        <f>COUNTIFS(Datos!$Y:$Y,$H15,Datos!$C:$C,BD$2)</f>
        <v>5</v>
      </c>
      <c r="BE15" s="680">
        <f>COUNTIFS(Datos!$Y:$Y,$H15,Datos!$C:$C,BE$2)</f>
        <v>2</v>
      </c>
      <c r="BF15" s="680">
        <f>COUNTIFS(Datos!$Y:$Y,$H15,Datos!$C:$C,BF$2)</f>
        <v>4</v>
      </c>
      <c r="BG15" s="680">
        <f>COUNTIFS(Datos!$Y:$Y,$H15,Datos!$C:$C,BG$2)</f>
        <v>6</v>
      </c>
      <c r="BH15" s="680">
        <f>COUNTIFS(Datos!$Y:$Y,$H15,Datos!$C:$C,BH$2)</f>
        <v>2</v>
      </c>
      <c r="BI15" s="680">
        <f>COUNTIFS(Datos!$Y:$Y,$H15,Datos!$C:$C,BI$2)</f>
        <v>5</v>
      </c>
      <c r="BJ15" s="680">
        <f>COUNTIFS(Datos!$Y:$Y,$H15,Datos!$C:$C,BJ$2)</f>
        <v>2</v>
      </c>
      <c r="BK15" s="680">
        <f>COUNTIFS(Datos!$Y:$Y,$H15,Datos!$C:$C,BK$2)</f>
        <v>7</v>
      </c>
      <c r="BL15" s="680">
        <f>COUNTIFS(Datos!$Y:$Y,$H15,Datos!$C:$C,BL$2)</f>
        <v>8</v>
      </c>
      <c r="BM15" s="680">
        <f>COUNTIFS(Datos!$Y:$Y,$H15,Datos!$C:$C,BM$2)</f>
        <v>3</v>
      </c>
      <c r="BN15" s="680">
        <f>COUNTIFS(Datos!$Y:$Y,$H15,Datos!$C:$C,BN$2)</f>
        <v>0</v>
      </c>
      <c r="BO15" s="680">
        <f>COUNTIFS(Datos!$Y:$Y,$H15,Datos!$C:$C,BO$2)</f>
        <v>3</v>
      </c>
      <c r="BP15" s="680">
        <f>COUNTIFS(Datos!$Y:$Y,$H15,Datos!$C:$C,BP$2)</f>
        <v>4</v>
      </c>
      <c r="BQ15" s="680">
        <f>COUNTIFS(Datos!$Y:$Y,$H15,Datos!$C:$C,BQ$2)</f>
        <v>3</v>
      </c>
      <c r="BR15" s="680">
        <f>COUNTIFS(Datos!$Y:$Y,$H15,Datos!$C:$C,BR$2)</f>
        <v>0</v>
      </c>
      <c r="BS15" s="680">
        <f>COUNTIFS(Datos!$Y:$Y,$H15,Datos!$C:$C,BS$2)</f>
        <v>0</v>
      </c>
      <c r="BT15" s="680">
        <f>COUNTIFS(Datos!$Y:$Y,$H15,Datos!$C:$C,BT$2)</f>
        <v>0</v>
      </c>
      <c r="BV15" s="680">
        <f>COUNTIFS(Datos!$Y:$Y,$H15,Datos!$D:$D,BV$3)</f>
        <v>0</v>
      </c>
      <c r="BW15" s="680">
        <f>COUNTIFS(Datos!$Y:$Y,$H15,Datos!$D:$D,BW$3)</f>
        <v>0</v>
      </c>
      <c r="BX15" s="680">
        <f>COUNTIFS(Datos!$Y:$Y,$H15,Datos!$D:$D,BX$3)</f>
        <v>0</v>
      </c>
      <c r="BY15" s="680">
        <f>COUNTIFS(Datos!$Y:$Y,$H15,Datos!$D:$D,BY$3)</f>
        <v>0</v>
      </c>
      <c r="BZ15" s="680">
        <f>COUNTIFS(Datos!$Y:$Y,$H15,Datos!$D:$D,BZ$3)</f>
        <v>0</v>
      </c>
      <c r="CA15" s="680">
        <f>COUNTIFS(Datos!$Y:$Y,$H15,Datos!$D:$D,CA$3)</f>
        <v>0</v>
      </c>
      <c r="CB15" s="680">
        <f>COUNTIFS(Datos!$Y:$Y,$H15,Datos!$D:$D,CB$3)</f>
        <v>0</v>
      </c>
      <c r="CC15" s="680">
        <f>COUNTIFS(Datos!$Y:$Y,$H15,Datos!$D:$D,CC$3)</f>
        <v>0</v>
      </c>
      <c r="CD15" s="680">
        <f>COUNTIFS(Datos!$Y:$Y,$H15,Datos!$D:$D,CD$3)</f>
        <v>0</v>
      </c>
      <c r="CE15" s="680">
        <f>COUNTIFS(Datos!$Y:$Y,$H15,Datos!$D:$D,CE$3)</f>
        <v>0</v>
      </c>
      <c r="CF15" s="680">
        <f>COUNTIFS(Datos!$Y:$Y,$H15,Datos!$D:$D,CF$3)</f>
        <v>0</v>
      </c>
      <c r="CG15" s="680">
        <f>COUNTIFS(Datos!$Y:$Y,$H15,Datos!$D:$D,CG$3)</f>
        <v>0</v>
      </c>
      <c r="CH15" s="680">
        <f>COUNTIFS(Datos!$Y:$Y,$H15,Datos!$D:$D,CH$3)</f>
        <v>0</v>
      </c>
      <c r="CI15" s="680">
        <f>COUNTIFS(Datos!$Y:$Y,$H15,Datos!$D:$D,CI$3)</f>
        <v>0</v>
      </c>
      <c r="CJ15" s="680">
        <f>COUNTIFS(Datos!$Y:$Y,$H15,Datos!$D:$D,CJ$3)</f>
        <v>0</v>
      </c>
      <c r="CK15" s="680">
        <f>COUNTIFS(Datos!$Y:$Y,$H15,Datos!$D:$D,CK$3)</f>
        <v>0</v>
      </c>
      <c r="CL15" s="680">
        <f>COUNTIFS(Datos!$Y:$Y,$H15,Datos!$D:$D,CL$3)</f>
        <v>0</v>
      </c>
      <c r="CM15" s="680">
        <f>COUNTIFS(Datos!$Y:$Y,$H15,Datos!$D:$D,CM$3)</f>
        <v>0</v>
      </c>
      <c r="CN15" s="680">
        <f>COUNTIFS(Datos!$Y:$Y,$H15,Datos!$D:$D,CN$3)</f>
        <v>0</v>
      </c>
      <c r="CO15" s="680">
        <f>COUNTIFS(Datos!$Y:$Y,$H15,Datos!$D:$D,CO$3)</f>
        <v>0</v>
      </c>
      <c r="CP15" s="680">
        <f>COUNTIFS(Datos!$Y:$Y,$H15,Datos!$D:$D,CP$3)</f>
        <v>0</v>
      </c>
      <c r="CQ15" s="680">
        <f>COUNTIFS(Datos!$Y:$Y,$H15,Datos!$D:$D,CQ$3)</f>
        <v>0</v>
      </c>
      <c r="CR15" s="680">
        <f>COUNTIFS(Datos!$Y:$Y,$H15,Datos!$D:$D,CR$3)</f>
        <v>0</v>
      </c>
      <c r="CS15" s="680">
        <f>COUNTIFS(Datos!$Y:$Y,$H15,Datos!$D:$D,CS$3)</f>
        <v>0</v>
      </c>
      <c r="CT15" s="680">
        <f>COUNTIFS(Datos!$Y:$Y,$H15,Datos!$D:$D,CT$3)</f>
        <v>0</v>
      </c>
      <c r="CU15" s="680">
        <f>COUNTIFS(Datos!$Y:$Y,$H15,Datos!$D:$D,CU$3)</f>
        <v>0</v>
      </c>
      <c r="CV15" s="680">
        <f>COUNTIFS(Datos!$Y:$Y,$H15,Datos!$D:$D,CV$3)</f>
        <v>0</v>
      </c>
      <c r="CW15" s="680">
        <f>COUNTIFS(Datos!$Y:$Y,$H15,Datos!$D:$D,CW$3)</f>
        <v>0</v>
      </c>
      <c r="CX15" s="680">
        <f>COUNTIFS(Datos!$Y:$Y,$H15,Datos!$D:$D,CX$3)</f>
        <v>0</v>
      </c>
      <c r="CY15" s="680">
        <f>COUNTIFS(Datos!$Y:$Y,$H15,Datos!$D:$D,CY$3)</f>
        <v>0</v>
      </c>
      <c r="CZ15" s="680">
        <f>COUNTIFS(Datos!$Y:$Y,$H15,Datos!$D:$D,CZ$3)</f>
        <v>0</v>
      </c>
      <c r="DA15" s="680">
        <f>COUNTIFS(Datos!$Y:$Y,$H15,Datos!$D:$D,DA$3)</f>
        <v>0</v>
      </c>
      <c r="DB15" s="680">
        <f>COUNTIFS(Datos!$Y:$Y,$H15,Datos!$D:$D,DB$3)</f>
        <v>0</v>
      </c>
      <c r="DC15" s="680">
        <f>COUNTIFS(Datos!$Y:$Y,$H15,Datos!$D:$D,DC$3)</f>
        <v>0</v>
      </c>
      <c r="DD15" s="680">
        <f>COUNTIFS(Datos!$Y:$Y,$H15,Datos!$D:$D,DD$3)</f>
        <v>0</v>
      </c>
      <c r="DE15" s="680">
        <f>COUNTIFS(Datos!$Y:$Y,$H15,Datos!$D:$D,DE$3)</f>
        <v>0</v>
      </c>
      <c r="DF15" s="680">
        <f>COUNTIFS(Datos!$Y:$Y,$H15,Datos!$D:$D,DF$3)</f>
        <v>0</v>
      </c>
      <c r="DG15" s="680">
        <f>COUNTIFS(Datos!$Y:$Y,$H15,Datos!$D:$D,DG$3)</f>
        <v>0</v>
      </c>
      <c r="DH15" s="680">
        <f>COUNTIFS(Datos!$Y:$Y,$H15,Datos!$D:$D,DH$3)</f>
        <v>0</v>
      </c>
      <c r="DI15" s="680">
        <f>COUNTIFS(Datos!$Y:$Y,$H15,Datos!$D:$D,DI$3)</f>
        <v>0</v>
      </c>
      <c r="DJ15" s="680">
        <f>COUNTIFS(Datos!$Y:$Y,$H15,Datos!$D:$D,DJ$3)</f>
        <v>0</v>
      </c>
      <c r="DK15" s="680">
        <f>COUNTIFS(Datos!$Y:$Y,$H15,Datos!$D:$D,DK$3)</f>
        <v>0</v>
      </c>
      <c r="DL15" s="680">
        <f>COUNTIFS(Datos!$Y:$Y,$H15,Datos!$D:$D,DL$3)</f>
        <v>0</v>
      </c>
      <c r="DM15" s="680">
        <f>COUNTIFS(Datos!$Y:$Y,$H15,Datos!$D:$D,DM$3)</f>
        <v>0</v>
      </c>
      <c r="DN15" s="680">
        <f>COUNTIFS(Datos!$Y:$Y,$H15,Datos!$D:$D,DN$3)</f>
        <v>0</v>
      </c>
      <c r="DO15" s="680">
        <f>COUNTIFS(Datos!$Y:$Y,$H15,Datos!$D:$D,DO$3)</f>
        <v>0</v>
      </c>
      <c r="DP15" s="680">
        <f>COUNTIFS(Datos!$Y:$Y,$H15,Datos!$D:$D,DP$3)</f>
        <v>0</v>
      </c>
      <c r="DQ15" s="680">
        <f>COUNTIFS(Datos!$Y:$Y,$H15,Datos!$D:$D,DQ$3)</f>
        <v>0</v>
      </c>
      <c r="DR15" s="680">
        <f>COUNTIFS(Datos!$Y:$Y,$H15,Datos!$D:$D,DR$3)</f>
        <v>0</v>
      </c>
      <c r="DS15" s="680">
        <f>COUNTIFS(Datos!$Y:$Y,$H15,Datos!$D:$D,DS$3)</f>
        <v>0</v>
      </c>
      <c r="DT15" s="680">
        <f>COUNTIFS(Datos!$Y:$Y,$H15,Datos!$D:$D,DT$3)</f>
        <v>0</v>
      </c>
      <c r="DU15" s="680">
        <f>COUNTIFS(Datos!$Y:$Y,$H15,Datos!$D:$D,DU$3)</f>
        <v>0</v>
      </c>
      <c r="DV15" s="680">
        <f>COUNTIFS(Datos!$Y:$Y,$H15,Datos!$D:$D,DV$3)</f>
        <v>0</v>
      </c>
      <c r="DW15" s="680">
        <f>COUNTIFS(Datos!$Y:$Y,$H15,Datos!$D:$D,DW$3)</f>
        <v>1</v>
      </c>
      <c r="DX15" s="680">
        <f>COUNTIFS(Datos!$Y:$Y,$H15,Datos!$D:$D,DX$3)</f>
        <v>0</v>
      </c>
      <c r="DY15" s="680">
        <f>COUNTIFS(Datos!$Y:$Y,$H15,Datos!$D:$D,DY$3)</f>
        <v>0</v>
      </c>
      <c r="DZ15" s="680">
        <f>COUNTIFS(Datos!$Y:$Y,$H15,Datos!$D:$D,DZ$3)</f>
        <v>0</v>
      </c>
      <c r="EA15" s="680">
        <f>COUNTIFS(Datos!$Y:$Y,$H15,Datos!$D:$D,EA$3)</f>
        <v>0</v>
      </c>
      <c r="EB15" s="680">
        <f>COUNTIFS(Datos!$Y:$Y,$H15,Datos!$D:$D,EB$3)</f>
        <v>0</v>
      </c>
      <c r="EC15" s="680">
        <f>COUNTIFS(Datos!$Y:$Y,$H15,Datos!$D:$D,EC$3)</f>
        <v>0</v>
      </c>
      <c r="ED15" s="680">
        <f>COUNTIFS(Datos!$Y:$Y,$H15,Datos!$D:$D,ED$3)</f>
        <v>0</v>
      </c>
      <c r="EE15" s="680">
        <f>COUNTIFS(Datos!$Y:$Y,$H15,Datos!$D:$D,EE$3)</f>
        <v>0</v>
      </c>
      <c r="EF15" s="680">
        <f>COUNTIFS(Datos!$Y:$Y,$H15,Datos!$D:$D,EF$3)</f>
        <v>0</v>
      </c>
      <c r="EG15" s="680">
        <f>COUNTIFS(Datos!$Y:$Y,$H15,Datos!$D:$D,EG$3)</f>
        <v>0</v>
      </c>
      <c r="EH15" s="680">
        <f>COUNTIFS(Datos!$Y:$Y,$H15,Datos!$D:$D,EH$3)</f>
        <v>1</v>
      </c>
      <c r="EI15" s="680">
        <f>COUNTIFS(Datos!$Y:$Y,$H15,Datos!$D:$D,EI$3)</f>
        <v>1</v>
      </c>
      <c r="EJ15" s="680">
        <f>COUNTIFS(Datos!$Y:$Y,$H15,Datos!$D:$D,EJ$3)</f>
        <v>2</v>
      </c>
      <c r="EK15" s="680">
        <f>COUNTIFS(Datos!$Y:$Y,$H15,Datos!$D:$D,EK$3)</f>
        <v>1</v>
      </c>
      <c r="EL15" s="680">
        <f>COUNTIFS(Datos!$Y:$Y,$H15,Datos!$D:$D,EL$3)</f>
        <v>0</v>
      </c>
      <c r="EM15" s="680">
        <f>COUNTIFS(Datos!$Y:$Y,$H15,Datos!$D:$D,EM$3)</f>
        <v>0</v>
      </c>
      <c r="EN15" s="680">
        <f>COUNTIFS(Datos!$Y:$Y,$H15,Datos!$D:$D,EN$3)</f>
        <v>2</v>
      </c>
      <c r="EO15" s="680">
        <f>COUNTIFS(Datos!$Y:$Y,$H15,Datos!$D:$D,EO$3)</f>
        <v>2</v>
      </c>
      <c r="EP15" s="680">
        <f>COUNTIFS(Datos!$Y:$Y,$H15,Datos!$D:$D,EP$3)</f>
        <v>0</v>
      </c>
      <c r="EQ15" s="680">
        <f>COUNTIFS(Datos!$Y:$Y,$H15,Datos!$D:$D,EQ$3)</f>
        <v>0</v>
      </c>
      <c r="ER15" s="680">
        <f>COUNTIFS(Datos!$Y:$Y,$H15,Datos!$D:$D,ER$3)</f>
        <v>0</v>
      </c>
      <c r="ES15" s="680">
        <f>COUNTIFS(Datos!$Y:$Y,$H15,Datos!$D:$D,ES$3)</f>
        <v>0</v>
      </c>
      <c r="ET15" s="680">
        <f>COUNTIFS(Datos!$Y:$Y,$H15,Datos!$D:$D,ET$3)</f>
        <v>0</v>
      </c>
      <c r="EU15" s="680">
        <f>COUNTIFS(Datos!$Y:$Y,$H15,Datos!$D:$D,EU$3)</f>
        <v>2</v>
      </c>
      <c r="EV15" s="680">
        <f>COUNTIFS(Datos!$Y:$Y,$H15,Datos!$D:$D,EV$3)</f>
        <v>3</v>
      </c>
      <c r="EW15" s="680">
        <f>COUNTIFS(Datos!$Y:$Y,$H15,Datos!$D:$D,EW$3)</f>
        <v>1</v>
      </c>
      <c r="EX15" s="680">
        <f>COUNTIFS(Datos!$Y:$Y,$H15,Datos!$D:$D,EX$3)</f>
        <v>0</v>
      </c>
      <c r="EY15" s="680">
        <f>COUNTIFS(Datos!$Y:$Y,$H15,Datos!$D:$D,EY$3)</f>
        <v>0</v>
      </c>
      <c r="EZ15" s="680">
        <f>COUNTIFS(Datos!$Y:$Y,$H15,Datos!$D:$D,EZ$3)</f>
        <v>0</v>
      </c>
      <c r="FA15" s="680">
        <f>COUNTIFS(Datos!$Y:$Y,$H15,Datos!$D:$D,FA$3)</f>
        <v>0</v>
      </c>
      <c r="FB15" s="680">
        <f>COUNTIFS(Datos!$Y:$Y,$H15,Datos!$D:$D,FB$3)</f>
        <v>0</v>
      </c>
      <c r="FC15" s="680">
        <f>COUNTIFS(Datos!$Y:$Y,$H15,Datos!$D:$D,FC$3)</f>
        <v>0</v>
      </c>
      <c r="FD15" s="680">
        <f>COUNTIFS(Datos!$Y:$Y,$H15,Datos!$D:$D,FD$3)</f>
        <v>0</v>
      </c>
      <c r="FE15" s="680">
        <f>COUNTIFS(Datos!$Y:$Y,$H15,Datos!$D:$D,FE$3)</f>
        <v>0</v>
      </c>
      <c r="FF15" s="680">
        <f>COUNTIFS(Datos!$Y:$Y,$H15,Datos!$D:$D,FF$3)</f>
        <v>0</v>
      </c>
      <c r="FG15" s="680">
        <f>COUNTIFS(Datos!$Y:$Y,$H15,Datos!$D:$D,FG$3)</f>
        <v>0</v>
      </c>
      <c r="FH15" s="680">
        <f>COUNTIFS(Datos!$Y:$Y,$H15,Datos!$D:$D,FH$3)</f>
        <v>0</v>
      </c>
      <c r="FI15" s="680">
        <f>COUNTIFS(Datos!$Y:$Y,$H15,Datos!$D:$D,FI$3)</f>
        <v>0</v>
      </c>
      <c r="FJ15" s="680">
        <f>COUNTIFS(Datos!$Y:$Y,$H15,Datos!$D:$D,FJ$3)</f>
        <v>0</v>
      </c>
      <c r="FK15" s="680">
        <f>COUNTIFS(Datos!$Y:$Y,$H15,Datos!$D:$D,FK$3)</f>
        <v>2</v>
      </c>
      <c r="FL15" s="680">
        <f>COUNTIFS(Datos!$Y:$Y,$H15,Datos!$D:$D,FL$3)</f>
        <v>0</v>
      </c>
      <c r="FM15" s="680">
        <f>COUNTIFS(Datos!$Y:$Y,$H15,Datos!$D:$D,FM$3)</f>
        <v>3</v>
      </c>
      <c r="FN15" s="680">
        <f>COUNTIFS(Datos!$Y:$Y,$H15,Datos!$D:$D,FN$3)</f>
        <v>0</v>
      </c>
      <c r="FO15" s="680">
        <f>COUNTIFS(Datos!$Y:$Y,$H15,Datos!$D:$D,FO$3)</f>
        <v>0</v>
      </c>
      <c r="FP15" s="680">
        <f>COUNTIFS(Datos!$Y:$Y,$H15,Datos!$D:$D,FP$3)</f>
        <v>2</v>
      </c>
      <c r="FQ15" s="680">
        <f>COUNTIFS(Datos!$Y:$Y,$H15,Datos!$D:$D,FQ$3)</f>
        <v>1</v>
      </c>
      <c r="FR15" s="680">
        <f>COUNTIFS(Datos!$Y:$Y,$H15,Datos!$D:$D,FR$3)</f>
        <v>0</v>
      </c>
      <c r="FS15" s="680">
        <f>COUNTIFS(Datos!$Y:$Y,$H15,Datos!$D:$D,FS$3)</f>
        <v>0</v>
      </c>
      <c r="FT15" s="680">
        <f>COUNTIFS(Datos!$Y:$Y,$H15,Datos!$D:$D,FT$3)</f>
        <v>0</v>
      </c>
      <c r="FU15" s="680">
        <f>COUNTIFS(Datos!$Y:$Y,$H15,Datos!$D:$D,FU$3)</f>
        <v>0</v>
      </c>
      <c r="FV15" s="680">
        <f>COUNTIFS(Datos!$Y:$Y,$H15,Datos!$D:$D,FV$3)</f>
        <v>0</v>
      </c>
      <c r="FW15" s="680">
        <f>COUNTIFS(Datos!$Y:$Y,$H15,Datos!$D:$D,FW$3)</f>
        <v>0</v>
      </c>
      <c r="FX15" s="680">
        <f>COUNTIFS(Datos!$Y:$Y,$H15,Datos!$D:$D,FX$3)</f>
        <v>1</v>
      </c>
      <c r="FY15" s="680">
        <f>COUNTIFS(Datos!$Y:$Y,$H15,Datos!$D:$D,FY$3)</f>
        <v>2</v>
      </c>
      <c r="FZ15" s="680">
        <f>COUNTIFS(Datos!$Y:$Y,$H15,Datos!$D:$D,FZ$3)</f>
        <v>0</v>
      </c>
      <c r="GA15" s="680">
        <f>COUNTIFS(Datos!$Y:$Y,$H15,Datos!$D:$D,GA$3)</f>
        <v>0</v>
      </c>
      <c r="GB15" s="680">
        <f>COUNTIFS(Datos!$Y:$Y,$H15,Datos!$D:$D,GB$3)</f>
        <v>0</v>
      </c>
      <c r="GC15" s="680">
        <f>COUNTIFS(Datos!$Y:$Y,$H15,Datos!$D:$D,GC$3)</f>
        <v>0</v>
      </c>
      <c r="GD15" s="680">
        <f>COUNTIFS(Datos!$Y:$Y,$H15,Datos!$D:$D,GD$3)</f>
        <v>1</v>
      </c>
      <c r="GE15" s="680">
        <f>COUNTIFS(Datos!$Y:$Y,$H15,Datos!$D:$D,GE$3)</f>
        <v>0</v>
      </c>
      <c r="GF15" s="680">
        <f>COUNTIFS(Datos!$Y:$Y,$H15,Datos!$D:$D,GF$3)</f>
        <v>0</v>
      </c>
      <c r="GG15" s="680">
        <f>COUNTIFS(Datos!$Y:$Y,$H15,Datos!$D:$D,GG$3)</f>
        <v>0</v>
      </c>
      <c r="GH15" s="680">
        <f>COUNTIFS(Datos!$Y:$Y,$H15,Datos!$D:$D,GH$3)</f>
        <v>0</v>
      </c>
      <c r="GI15" s="680">
        <f>COUNTIFS(Datos!$Y:$Y,$H15,Datos!$D:$D,GI$3)</f>
        <v>0</v>
      </c>
      <c r="GJ15" s="680">
        <f>COUNTIFS(Datos!$Y:$Y,$H15,Datos!$D:$D,GJ$3)</f>
        <v>0</v>
      </c>
      <c r="GK15" s="680">
        <f>COUNTIFS(Datos!$Y:$Y,$H15,Datos!$D:$D,GK$3)</f>
        <v>1</v>
      </c>
      <c r="GL15" s="680">
        <f>COUNTIFS(Datos!$Y:$Y,$H15,Datos!$D:$D,GL$3)</f>
        <v>4</v>
      </c>
      <c r="GM15" s="680">
        <f>COUNTIFS(Datos!$Y:$Y,$H15,Datos!$D:$D,GM$3)</f>
        <v>0</v>
      </c>
      <c r="GN15" s="680">
        <f>COUNTIFS(Datos!$Y:$Y,$H15,Datos!$D:$D,GN$3)</f>
        <v>1</v>
      </c>
      <c r="GO15" s="680">
        <f>COUNTIFS(Datos!$Y:$Y,$H15,Datos!$D:$D,GO$3)</f>
        <v>0</v>
      </c>
      <c r="GP15" s="680">
        <f>COUNTIFS(Datos!$Y:$Y,$H15,Datos!$D:$D,GP$3)</f>
        <v>0</v>
      </c>
      <c r="GQ15" s="680">
        <f>COUNTIFS(Datos!$Y:$Y,$H15,Datos!$D:$D,GQ$3)</f>
        <v>0</v>
      </c>
      <c r="GR15" s="680">
        <f>COUNTIFS(Datos!$Y:$Y,$H15,Datos!$D:$D,GR$3)</f>
        <v>2</v>
      </c>
      <c r="GS15" s="680">
        <f>COUNTIFS(Datos!$Y:$Y,$H15,Datos!$D:$D,GS$3)</f>
        <v>1</v>
      </c>
      <c r="GT15" s="680">
        <f>COUNTIFS(Datos!$Y:$Y,$H15,Datos!$D:$D,GT$3)</f>
        <v>3</v>
      </c>
      <c r="GU15" s="680">
        <f>COUNTIFS(Datos!$Y:$Y,$H15,Datos!$D:$D,GU$3)</f>
        <v>2</v>
      </c>
      <c r="GV15" s="680">
        <f>COUNTIFS(Datos!$Y:$Y,$H15,Datos!$D:$D,GV$3)</f>
        <v>0</v>
      </c>
      <c r="GW15" s="680">
        <f>COUNTIFS(Datos!$Y:$Y,$H15,Datos!$D:$D,GW$3)</f>
        <v>0</v>
      </c>
      <c r="GX15" s="680">
        <f>COUNTIFS(Datos!$Y:$Y,$H15,Datos!$D:$D,GX$3)</f>
        <v>0</v>
      </c>
      <c r="GY15" s="680">
        <f>COUNTIFS(Datos!$Y:$Y,$H15,Datos!$D:$D,GY$3)</f>
        <v>1</v>
      </c>
      <c r="GZ15" s="680">
        <f>COUNTIFS(Datos!$Y:$Y,$H15,Datos!$D:$D,GZ$3)</f>
        <v>0</v>
      </c>
      <c r="HA15" s="680">
        <f>COUNTIFS(Datos!$Y:$Y,$H15,Datos!$D:$D,HA$3)</f>
        <v>0</v>
      </c>
      <c r="HB15" s="680">
        <f>COUNTIFS(Datos!$Y:$Y,$H15,Datos!$D:$D,HB$3)</f>
        <v>1</v>
      </c>
      <c r="HC15" s="680">
        <f>COUNTIFS(Datos!$Y:$Y,$H15,Datos!$D:$D,HC$3)</f>
        <v>0</v>
      </c>
      <c r="HD15" s="680">
        <f>COUNTIFS(Datos!$Y:$Y,$H15,Datos!$D:$D,HD$3)</f>
        <v>0</v>
      </c>
      <c r="HE15" s="680">
        <f>COUNTIFS(Datos!$Y:$Y,$H15,Datos!$D:$D,HE$3)</f>
        <v>0</v>
      </c>
      <c r="HF15" s="680">
        <f>COUNTIFS(Datos!$Y:$Y,$H15,Datos!$D:$D,HF$3)</f>
        <v>0</v>
      </c>
      <c r="HG15" s="680">
        <f>COUNTIFS(Datos!$Y:$Y,$H15,Datos!$D:$D,HG$3)</f>
        <v>0</v>
      </c>
      <c r="HH15" s="680">
        <f>COUNTIFS(Datos!$Y:$Y,$H15,Datos!$D:$D,HH$3)</f>
        <v>0</v>
      </c>
      <c r="HI15" s="680">
        <f>COUNTIFS(Datos!$Y:$Y,$H15,Datos!$D:$D,HI$3)</f>
        <v>0</v>
      </c>
      <c r="HJ15" s="680">
        <f>COUNTIFS(Datos!$Y:$Y,$H15,Datos!$D:$D,HJ$3)</f>
        <v>0</v>
      </c>
      <c r="HK15" s="680">
        <f>COUNTIFS(Datos!$Y:$Y,$H15,Datos!$D:$D,HK$3)</f>
        <v>0</v>
      </c>
      <c r="HL15" s="680">
        <f>COUNTIFS(Datos!$Y:$Y,$H15,Datos!$D:$D,HL$3)</f>
        <v>0</v>
      </c>
      <c r="HM15" s="680">
        <f>COUNTIFS(Datos!$Y:$Y,$H15,Datos!$D:$D,HM$3)</f>
        <v>0</v>
      </c>
      <c r="HN15" s="680">
        <f>COUNTIFS(Datos!$Y:$Y,$H15,Datos!$D:$D,HN$3)</f>
        <v>0</v>
      </c>
      <c r="HO15" s="680">
        <f>COUNTIFS(Datos!$Y:$Y,$H15,Datos!$D:$D,HO$3)</f>
        <v>0</v>
      </c>
      <c r="HP15" s="680">
        <f>COUNTIFS(Datos!$Y:$Y,$H15,Datos!$D:$D,HP$3)</f>
        <v>0</v>
      </c>
      <c r="HQ15" s="680">
        <f>COUNTIFS(Datos!$Y:$Y,$H15,Datos!$D:$D,HQ$3)</f>
        <v>0</v>
      </c>
      <c r="HR15" s="680">
        <f>COUNTIFS(Datos!$Y:$Y,$H15,Datos!$D:$D,HR$3)</f>
        <v>0</v>
      </c>
      <c r="HS15" s="680">
        <f>COUNTIFS(Datos!$Y:$Y,$H15,Datos!$D:$D,HS$3)</f>
        <v>0</v>
      </c>
      <c r="HT15" s="680">
        <f>COUNTIFS(Datos!$Y:$Y,$H15,Datos!$D:$D,HT$3)</f>
        <v>0</v>
      </c>
      <c r="HU15" s="680">
        <f>COUNTIFS(Datos!$Y:$Y,$H15,Datos!$D:$D,HU$3)</f>
        <v>0</v>
      </c>
      <c r="HV15" s="680">
        <f>COUNTIFS(Datos!$Y:$Y,$H15,Datos!$D:$D,HV$3)</f>
        <v>0</v>
      </c>
      <c r="HW15" s="680">
        <f>COUNTIFS(Datos!$Y:$Y,$H15,Datos!$D:$D,HW$3)</f>
        <v>0</v>
      </c>
      <c r="HX15" s="680">
        <f>COUNTIFS(Datos!$Y:$Y,$H15,Datos!$D:$D,HX$3)</f>
        <v>0</v>
      </c>
      <c r="HY15" s="680">
        <f>COUNTIFS(Datos!$Y:$Y,$H15,Datos!$D:$D,HY$3)</f>
        <v>0</v>
      </c>
      <c r="HZ15" s="680">
        <f>COUNTIFS(Datos!$Y:$Y,$H15,Datos!$D:$D,HZ$3)</f>
        <v>0</v>
      </c>
      <c r="IA15" s="680">
        <f>COUNTIFS(Datos!$Y:$Y,$H15,Datos!$D:$D,IA$3)</f>
        <v>0</v>
      </c>
      <c r="IB15" s="680">
        <f>COUNTIFS(Datos!$Y:$Y,$H15,Datos!$D:$D,IB$3)</f>
        <v>0</v>
      </c>
      <c r="IC15" s="680">
        <f>COUNTIFS(Datos!$Y:$Y,$H15,Datos!$D:$D,IC$3)</f>
        <v>0</v>
      </c>
      <c r="ID15" s="680">
        <f>COUNTIFS(Datos!$Y:$Y,$H15,Datos!$D:$D,ID$3)</f>
        <v>0</v>
      </c>
      <c r="IE15" s="680">
        <f>COUNTIFS(Datos!$Y:$Y,$H15,Datos!$D:$D,IE$3)</f>
        <v>0</v>
      </c>
      <c r="IF15" s="680">
        <f>COUNTIFS(Datos!$Y:$Y,$H15,Datos!$D:$D,IF$3)</f>
        <v>0</v>
      </c>
      <c r="IG15" s="680">
        <f>COUNTIFS(Datos!$Y:$Y,$H15,Datos!$D:$D,IG$3)</f>
        <v>0</v>
      </c>
      <c r="IH15" s="680">
        <f>COUNTIFS(Datos!$Y:$Y,$H15,Datos!$D:$D,IH$3)</f>
        <v>0</v>
      </c>
      <c r="II15" s="680">
        <f>COUNTIFS(Datos!$Y:$Y,$H15,Datos!$D:$D,II$3)</f>
        <v>1</v>
      </c>
      <c r="IJ15" s="680">
        <f>COUNTIFS(Datos!$Y:$Y,$H15,Datos!$D:$D,IJ$3)</f>
        <v>0</v>
      </c>
      <c r="IK15" s="680">
        <f>COUNTIFS(Datos!$Y:$Y,$H15,Datos!$D:$D,IK$3)</f>
        <v>1</v>
      </c>
      <c r="IL15" s="680">
        <f>COUNTIFS(Datos!$Y:$Y,$H15,Datos!$D:$D,IL$3)</f>
        <v>0</v>
      </c>
      <c r="IM15" s="680">
        <f>COUNTIFS(Datos!$Y:$Y,$H15,Datos!$D:$D,IM$3)</f>
        <v>0</v>
      </c>
      <c r="IN15" s="680">
        <f>COUNTIFS(Datos!$Y:$Y,$H15,Datos!$D:$D,IN$3)</f>
        <v>0</v>
      </c>
      <c r="IO15" s="680">
        <f>COUNTIFS(Datos!$Y:$Y,$H15,Datos!$D:$D,IO$3)</f>
        <v>0</v>
      </c>
      <c r="IP15" s="680">
        <f>COUNTIFS(Datos!$Y:$Y,$H15,Datos!$D:$D,IP$3)</f>
        <v>0</v>
      </c>
      <c r="IQ15" s="680">
        <f>COUNTIFS(Datos!$Y:$Y,$H15,Datos!$D:$D,IQ$3)</f>
        <v>0</v>
      </c>
      <c r="IR15" s="680">
        <f>COUNTIFS(Datos!$Y:$Y,$H15,Datos!$D:$D,IR$3)</f>
        <v>0</v>
      </c>
      <c r="IS15" s="680">
        <f>COUNTIFS(Datos!$Y:$Y,$H15,Datos!$D:$D,IS$3)</f>
        <v>0</v>
      </c>
      <c r="IT15" s="680">
        <f>COUNTIFS(Datos!$Y:$Y,$H15,Datos!$D:$D,IT$3)</f>
        <v>0</v>
      </c>
      <c r="IU15" s="680">
        <f>COUNTIFS(Datos!$Y:$Y,$H15,Datos!$D:$D,IU$3)</f>
        <v>0</v>
      </c>
      <c r="IV15" s="680">
        <f>COUNTIFS(Datos!$Y:$Y,$H15,Datos!$D:$D,IV$3)</f>
        <v>0</v>
      </c>
      <c r="IW15" s="680">
        <f>COUNTIFS(Datos!$Y:$Y,$H15,Datos!$D:$D,IW$3)</f>
        <v>0</v>
      </c>
      <c r="IX15" s="680">
        <f>COUNTIFS(Datos!$Y:$Y,$H15,Datos!$D:$D,IX$3)</f>
        <v>0</v>
      </c>
      <c r="IY15" s="680">
        <f>COUNTIFS(Datos!$Y:$Y,$H15,Datos!$D:$D,IY$3)</f>
        <v>0</v>
      </c>
      <c r="IZ15" s="680">
        <f>COUNTIFS(Datos!$Y:$Y,$H15,Datos!$D:$D,IZ$3)</f>
        <v>0</v>
      </c>
      <c r="JA15" s="680">
        <f>COUNTIFS(Datos!$Y:$Y,$H15,Datos!$D:$D,JA$3)</f>
        <v>0</v>
      </c>
      <c r="JB15" s="680">
        <f>COUNTIFS(Datos!$Y:$Y,$H15,Datos!$D:$D,JB$3)</f>
        <v>0</v>
      </c>
      <c r="JC15" s="680">
        <f>COUNTIFS(Datos!$Y:$Y,$H15,Datos!$D:$D,JC$3)</f>
        <v>0</v>
      </c>
      <c r="JD15" s="680">
        <f>COUNTIFS(Datos!$Y:$Y,$H15,Datos!$D:$D,JD$3)</f>
        <v>0</v>
      </c>
      <c r="JE15" s="680">
        <f>COUNTIFS(Datos!$Y:$Y,$H15,Datos!$D:$D,JE$3)</f>
        <v>0</v>
      </c>
      <c r="JF15" s="680">
        <f>COUNTIFS(Datos!$Y:$Y,$H15,Datos!$D:$D,JF$3)</f>
        <v>0</v>
      </c>
      <c r="JG15" s="680">
        <f>COUNTIFS(Datos!$Y:$Y,$H15,Datos!$D:$D,JG$3)</f>
        <v>0</v>
      </c>
      <c r="JH15" s="680">
        <f>COUNTIFS(Datos!$Y:$Y,$H15,Datos!$D:$D,JH$3)</f>
        <v>0</v>
      </c>
      <c r="JI15" s="680">
        <f>COUNTIFS(Datos!$Y:$Y,$H15,Datos!$D:$D,JI$3)</f>
        <v>0</v>
      </c>
      <c r="JJ15" s="680">
        <f>COUNTIFS(Datos!$Y:$Y,$H15,Datos!$D:$D,JJ$3)</f>
        <v>0</v>
      </c>
      <c r="JK15" s="680">
        <f>COUNTIFS(Datos!$Y:$Y,$H15,Datos!$D:$D,JK$3)</f>
        <v>1</v>
      </c>
      <c r="JL15" s="680">
        <f>COUNTIFS(Datos!$Y:$Y,$H15,Datos!$D:$D,JL$3)</f>
        <v>3</v>
      </c>
      <c r="JM15" s="680">
        <f>COUNTIFS(Datos!$Y:$Y,$H15,Datos!$D:$D,JM$3)</f>
        <v>0</v>
      </c>
      <c r="JN15" s="680">
        <f>COUNTIFS(Datos!$Y:$Y,$H15,Datos!$D:$D,JN$3)</f>
        <v>1</v>
      </c>
      <c r="JO15" s="680">
        <f>COUNTIFS(Datos!$Y:$Y,$H15,Datos!$D:$D,JO$3)</f>
        <v>0</v>
      </c>
      <c r="JP15" s="680">
        <f>COUNTIFS(Datos!$Y:$Y,$H15,Datos!$D:$D,JP$3)</f>
        <v>0</v>
      </c>
      <c r="JQ15" s="680">
        <f>COUNTIFS(Datos!$Y:$Y,$H15,Datos!$D:$D,JQ$3)</f>
        <v>3</v>
      </c>
      <c r="JR15" s="680">
        <f>COUNTIFS(Datos!$Y:$Y,$H15,Datos!$D:$D,JR$3)</f>
        <v>1</v>
      </c>
      <c r="JS15" s="680">
        <f>COUNTIFS(Datos!$Y:$Y,$H15,Datos!$D:$D,JS$3)</f>
        <v>2</v>
      </c>
      <c r="JT15" s="680">
        <f>COUNTIFS(Datos!$Y:$Y,$H15,Datos!$D:$D,JT$3)</f>
        <v>0</v>
      </c>
      <c r="JU15" s="680">
        <f>COUNTIFS(Datos!$Y:$Y,$H15,Datos!$D:$D,JU$3)</f>
        <v>3</v>
      </c>
      <c r="JV15" s="680">
        <f>COUNTIFS(Datos!$Y:$Y,$H15,Datos!$D:$D,JV$3)</f>
        <v>0</v>
      </c>
      <c r="JW15" s="680">
        <f>COUNTIFS(Datos!$Y:$Y,$H15,Datos!$D:$D,JW$3)</f>
        <v>0</v>
      </c>
      <c r="JX15" s="680">
        <f>COUNTIFS(Datos!$Y:$Y,$H15,Datos!$D:$D,JX$3)</f>
        <v>1</v>
      </c>
      <c r="JY15" s="680">
        <f>COUNTIFS(Datos!$Y:$Y,$H15,Datos!$D:$D,JY$3)</f>
        <v>0</v>
      </c>
      <c r="JZ15" s="680">
        <f>COUNTIFS(Datos!$Y:$Y,$H15,Datos!$D:$D,JZ$3)</f>
        <v>1</v>
      </c>
      <c r="KA15" s="680">
        <f>COUNTIFS(Datos!$Y:$Y,$H15,Datos!$D:$D,KA$3)</f>
        <v>0</v>
      </c>
      <c r="KB15" s="680">
        <f>COUNTIFS(Datos!$Y:$Y,$H15,Datos!$D:$D,KB$3)</f>
        <v>1</v>
      </c>
      <c r="KC15" s="680">
        <f>COUNTIFS(Datos!$Y:$Y,$H15,Datos!$D:$D,KC$3)</f>
        <v>0</v>
      </c>
      <c r="KD15" s="680">
        <f>COUNTIFS(Datos!$Y:$Y,$H15,Datos!$D:$D,KD$3)</f>
        <v>0</v>
      </c>
      <c r="KE15" s="680">
        <f>COUNTIFS(Datos!$Y:$Y,$H15,Datos!$D:$D,KE$3)</f>
        <v>2</v>
      </c>
      <c r="KF15" s="680">
        <f>COUNTIFS(Datos!$Y:$Y,$H15,Datos!$D:$D,KF$3)</f>
        <v>1</v>
      </c>
      <c r="KG15" s="680">
        <f>COUNTIFS(Datos!$Y:$Y,$H15,Datos!$D:$D,KG$3)</f>
        <v>1</v>
      </c>
      <c r="KH15" s="680">
        <f>COUNTIFS(Datos!$Y:$Y,$H15,Datos!$D:$D,KH$3)</f>
        <v>3</v>
      </c>
      <c r="KI15" s="680">
        <f>COUNTIFS(Datos!$Y:$Y,$H15,Datos!$D:$D,KI$3)</f>
        <v>1</v>
      </c>
      <c r="KJ15" s="680">
        <f>COUNTIFS(Datos!$Y:$Y,$H15,Datos!$D:$D,KJ$3)</f>
        <v>0</v>
      </c>
      <c r="KK15" s="680">
        <f>COUNTIFS(Datos!$Y:$Y,$H15,Datos!$D:$D,KK$3)</f>
        <v>0</v>
      </c>
      <c r="KL15" s="680">
        <f>COUNTIFS(Datos!$Y:$Y,$H15,Datos!$D:$D,KL$3)</f>
        <v>1</v>
      </c>
      <c r="KM15" s="680">
        <f>COUNTIFS(Datos!$Y:$Y,$H15,Datos!$D:$D,KM$3)</f>
        <v>1</v>
      </c>
      <c r="KN15" s="680">
        <f>COUNTIFS(Datos!$Y:$Y,$H15,Datos!$D:$D,KN$3)</f>
        <v>1</v>
      </c>
      <c r="KO15" s="680">
        <f>COUNTIFS(Datos!$Y:$Y,$H15,Datos!$D:$D,KO$3)</f>
        <v>1</v>
      </c>
      <c r="KP15" s="680">
        <f>COUNTIFS(Datos!$Y:$Y,$H15,Datos!$D:$D,KP$3)</f>
        <v>0</v>
      </c>
      <c r="KQ15" s="680">
        <f>COUNTIFS(Datos!$Y:$Y,$H15,Datos!$D:$D,KQ$3)</f>
        <v>0</v>
      </c>
      <c r="KR15" s="680">
        <f>COUNTIFS(Datos!$Y:$Y,$H15,Datos!$D:$D,KR$3)</f>
        <v>0</v>
      </c>
      <c r="KS15" s="680">
        <f>COUNTIFS(Datos!$Y:$Y,$H15,Datos!$D:$D,KS$3)</f>
        <v>2</v>
      </c>
      <c r="KT15" s="680">
        <f>COUNTIFS(Datos!$Y:$Y,$H15,Datos!$D:$D,KT$3)</f>
        <v>1</v>
      </c>
      <c r="KU15" s="680">
        <f>COUNTIFS(Datos!$Y:$Y,$H15,Datos!$D:$D,KU$3)</f>
        <v>1</v>
      </c>
      <c r="KV15" s="680">
        <f>COUNTIFS(Datos!$Y:$Y,$H15,Datos!$D:$D,KV$3)</f>
        <v>1</v>
      </c>
      <c r="KW15" s="680">
        <f>COUNTIFS(Datos!$Y:$Y,$H15,Datos!$D:$D,KW$3)</f>
        <v>1</v>
      </c>
      <c r="KX15" s="680">
        <f>COUNTIFS(Datos!$Y:$Y,$H15,Datos!$D:$D,KX$3)</f>
        <v>0</v>
      </c>
      <c r="KY15" s="680">
        <f>COUNTIFS(Datos!$Y:$Y,$H15,Datos!$D:$D,KY$3)</f>
        <v>0</v>
      </c>
      <c r="KZ15" s="680">
        <f>COUNTIFS(Datos!$Y:$Y,$H15,Datos!$D:$D,KZ$3)</f>
        <v>0</v>
      </c>
      <c r="LA15" s="680">
        <f>COUNTIFS(Datos!$Y:$Y,$H15,Datos!$D:$D,LA$3)</f>
        <v>1</v>
      </c>
      <c r="LB15" s="680">
        <f>COUNTIFS(Datos!$Y:$Y,$H15,Datos!$D:$D,LB$3)</f>
        <v>1</v>
      </c>
      <c r="LC15" s="680">
        <f>COUNTIFS(Datos!$Y:$Y,$H15,Datos!$D:$D,LC$3)</f>
        <v>1</v>
      </c>
      <c r="LD15" s="680">
        <f>COUNTIFS(Datos!$Y:$Y,$H15,Datos!$D:$D,LD$3)</f>
        <v>2</v>
      </c>
      <c r="LE15" s="680">
        <f>COUNTIFS(Datos!$Y:$Y,$H15,Datos!$D:$D,LE$3)</f>
        <v>0</v>
      </c>
      <c r="LF15" s="680">
        <f>COUNTIFS(Datos!$Y:$Y,$H15,Datos!$D:$D,LF$3)</f>
        <v>0</v>
      </c>
      <c r="LG15" s="680">
        <f>COUNTIFS(Datos!$Y:$Y,$H15,Datos!$D:$D,LG$3)</f>
        <v>0</v>
      </c>
      <c r="LH15" s="680">
        <f>COUNTIFS(Datos!$Y:$Y,$H15,Datos!$D:$D,LH$3)</f>
        <v>0</v>
      </c>
      <c r="LI15" s="680">
        <f>COUNTIFS(Datos!$Y:$Y,$H15,Datos!$D:$D,LI$3)</f>
        <v>0</v>
      </c>
      <c r="LJ15" s="680">
        <f>COUNTIFS(Datos!$Y:$Y,$H15,Datos!$D:$D,LJ$3)</f>
        <v>0</v>
      </c>
      <c r="LK15" s="680">
        <f>COUNTIFS(Datos!$Y:$Y,$H15,Datos!$D:$D,LK$3)</f>
        <v>2</v>
      </c>
      <c r="LL15" s="680">
        <f>COUNTIFS(Datos!$Y:$Y,$H15,Datos!$D:$D,LL$3)</f>
        <v>0</v>
      </c>
      <c r="LM15" s="680">
        <f>COUNTIFS(Datos!$Y:$Y,$H15,Datos!$D:$D,LM$3)</f>
        <v>0</v>
      </c>
      <c r="LN15" s="680">
        <f>COUNTIFS(Datos!$Y:$Y,$H15,Datos!$D:$D,LN$3)</f>
        <v>0</v>
      </c>
      <c r="LO15" s="680">
        <f>COUNTIFS(Datos!$Y:$Y,$H15,Datos!$D:$D,LO$3)</f>
        <v>0</v>
      </c>
      <c r="LP15" s="680">
        <f>COUNTIFS(Datos!$Y:$Y,$H15,Datos!$D:$D,LP$3)</f>
        <v>1</v>
      </c>
      <c r="LQ15" s="680">
        <f>COUNTIFS(Datos!$Y:$Y,$H15,Datos!$D:$D,LQ$3)</f>
        <v>3</v>
      </c>
      <c r="LR15" s="680">
        <f>COUNTIFS(Datos!$Y:$Y,$H15,Datos!$D:$D,LR$3)</f>
        <v>0</v>
      </c>
      <c r="LS15" s="680">
        <f>COUNTIFS(Datos!$Y:$Y,$H15,Datos!$D:$D,LS$3)</f>
        <v>0</v>
      </c>
      <c r="LT15" s="680">
        <f>COUNTIFS(Datos!$Y:$Y,$H15,Datos!$D:$D,LT$3)</f>
        <v>0</v>
      </c>
      <c r="LU15" s="680">
        <f>COUNTIFS(Datos!$Y:$Y,$H15,Datos!$D:$D,LU$3)</f>
        <v>0</v>
      </c>
      <c r="LV15" s="680">
        <f>COUNTIFS(Datos!$Y:$Y,$H15,Datos!$D:$D,LV$3)</f>
        <v>3</v>
      </c>
      <c r="LW15" s="680">
        <f>COUNTIFS(Datos!$Y:$Y,$H15,Datos!$D:$D,LW$3)</f>
        <v>2</v>
      </c>
      <c r="LX15" s="680">
        <f>COUNTIFS(Datos!$Y:$Y,$H15,Datos!$D:$D,LX$3)</f>
        <v>0</v>
      </c>
      <c r="LY15" s="680">
        <f>COUNTIFS(Datos!$Y:$Y,$H15,Datos!$D:$D,LY$3)</f>
        <v>1</v>
      </c>
      <c r="LZ15" s="680">
        <f>COUNTIFS(Datos!$Y:$Y,$H15,Datos!$D:$D,LZ$3)</f>
        <v>0</v>
      </c>
      <c r="MA15" s="680">
        <f>COUNTIFS(Datos!$Y:$Y,$H15,Datos!$D:$D,MA$3)</f>
        <v>0</v>
      </c>
      <c r="MB15" s="680">
        <f>COUNTIFS(Datos!$Y:$Y,$H15,Datos!$D:$D,MB$3)</f>
        <v>0</v>
      </c>
      <c r="MC15" s="680">
        <f>COUNTIFS(Datos!$Y:$Y,$H15,Datos!$D:$D,MC$3)</f>
        <v>0</v>
      </c>
      <c r="MD15" s="680">
        <f>COUNTIFS(Datos!$Y:$Y,$H15,Datos!$D:$D,MD$3)</f>
        <v>1</v>
      </c>
      <c r="ME15" s="680">
        <f>COUNTIFS(Datos!$Y:$Y,$H15,Datos!$D:$D,ME$3)</f>
        <v>0</v>
      </c>
      <c r="MF15" s="680">
        <f>COUNTIFS(Datos!$Y:$Y,$H15,Datos!$D:$D,MF$3)</f>
        <v>1</v>
      </c>
      <c r="MG15" s="680">
        <f>COUNTIFS(Datos!$Y:$Y,$H15,Datos!$D:$D,MG$3)</f>
        <v>0</v>
      </c>
      <c r="MH15" s="680">
        <f>COUNTIFS(Datos!$Y:$Y,$H15,Datos!$D:$D,MH$3)</f>
        <v>0</v>
      </c>
      <c r="MI15" s="680">
        <f>COUNTIFS(Datos!$Y:$Y,$H15,Datos!$D:$D,MI$3)</f>
        <v>2</v>
      </c>
      <c r="MJ15" s="680">
        <f>COUNTIFS(Datos!$Y:$Y,$H15,Datos!$D:$D,MJ$3)</f>
        <v>0</v>
      </c>
      <c r="MK15" s="680">
        <f>COUNTIFS(Datos!$Y:$Y,$H15,Datos!$D:$D,MK$3)</f>
        <v>1</v>
      </c>
      <c r="ML15" s="680">
        <f>COUNTIFS(Datos!$Y:$Y,$H15,Datos!$D:$D,ML$3)</f>
        <v>0</v>
      </c>
      <c r="MM15" s="680">
        <f>COUNTIFS(Datos!$Y:$Y,$H15,Datos!$D:$D,MM$3)</f>
        <v>2</v>
      </c>
      <c r="MN15" s="680">
        <f>COUNTIFS(Datos!$Y:$Y,$H15,Datos!$D:$D,MN$3)</f>
        <v>0</v>
      </c>
      <c r="MO15" s="680">
        <f>COUNTIFS(Datos!$Y:$Y,$H15,Datos!$D:$D,MO$3)</f>
        <v>0</v>
      </c>
      <c r="MP15" s="680">
        <f>COUNTIFS(Datos!$Y:$Y,$H15,Datos!$D:$D,MP$3)</f>
        <v>1</v>
      </c>
      <c r="MQ15" s="680">
        <f>COUNTIFS(Datos!$Y:$Y,$H15,Datos!$D:$D,MQ$3)</f>
        <v>0</v>
      </c>
      <c r="MR15" s="680">
        <f>COUNTIFS(Datos!$Y:$Y,$H15,Datos!$D:$D,MR$3)</f>
        <v>1</v>
      </c>
      <c r="MS15" s="680">
        <f>COUNTIFS(Datos!$Y:$Y,$H15,Datos!$D:$D,MS$3)</f>
        <v>0</v>
      </c>
      <c r="MT15" s="680">
        <f>COUNTIFS(Datos!$Y:$Y,$H15,Datos!$D:$D,MT$3)</f>
        <v>0</v>
      </c>
      <c r="MU15" s="680">
        <f>COUNTIFS(Datos!$Y:$Y,$H15,Datos!$D:$D,MU$3)</f>
        <v>0</v>
      </c>
      <c r="MV15" s="680">
        <f>COUNTIFS(Datos!$Y:$Y,$H15,Datos!$D:$D,MV$3)</f>
        <v>0</v>
      </c>
      <c r="MW15" s="680">
        <f>COUNTIFS(Datos!$Y:$Y,$H15,Datos!$D:$D,MW$3)</f>
        <v>1</v>
      </c>
      <c r="MX15" s="680">
        <f>COUNTIFS(Datos!$Y:$Y,$H15,Datos!$D:$D,MX$3)</f>
        <v>1</v>
      </c>
      <c r="MY15" s="680">
        <f>COUNTIFS(Datos!$Y:$Y,$H15,Datos!$D:$D,MY$3)</f>
        <v>2</v>
      </c>
      <c r="MZ15" s="680">
        <f>COUNTIFS(Datos!$Y:$Y,$H15,Datos!$D:$D,MZ$3)</f>
        <v>3</v>
      </c>
      <c r="NA15" s="680">
        <f>COUNTIFS(Datos!$Y:$Y,$H15,Datos!$D:$D,NA$3)</f>
        <v>0</v>
      </c>
      <c r="NB15" s="680">
        <f>COUNTIFS(Datos!$Y:$Y,$H15,Datos!$D:$D,NB$3)</f>
        <v>0</v>
      </c>
      <c r="NC15" s="680">
        <f>COUNTIFS(Datos!$Y:$Y,$H15,Datos!$D:$D,NC$3)</f>
        <v>0</v>
      </c>
      <c r="ND15" s="680">
        <f>COUNTIFS(Datos!$Y:$Y,$H15,Datos!$D:$D,ND$3)</f>
        <v>4</v>
      </c>
      <c r="NE15" s="680">
        <f>COUNTIFS(Datos!$Y:$Y,$H15,Datos!$D:$D,NE$3)</f>
        <v>1</v>
      </c>
      <c r="NF15" s="680">
        <f>COUNTIFS(Datos!$Y:$Y,$H15,Datos!$D:$D,NF$3)</f>
        <v>1</v>
      </c>
      <c r="NG15" s="680">
        <f>COUNTIFS(Datos!$Y:$Y,$H15,Datos!$D:$D,NG$3)</f>
        <v>0</v>
      </c>
      <c r="NH15" s="680">
        <f>COUNTIFS(Datos!$Y:$Y,$H15,Datos!$D:$D,NH$3)</f>
        <v>2</v>
      </c>
      <c r="NI15" s="680">
        <f>COUNTIFS(Datos!$Y:$Y,$H15,Datos!$D:$D,NI$3)</f>
        <v>0</v>
      </c>
      <c r="NJ15" s="680">
        <f>COUNTIFS(Datos!$Y:$Y,$H15,Datos!$D:$D,NJ$3)</f>
        <v>0</v>
      </c>
      <c r="NK15" s="680">
        <f>COUNTIFS(Datos!$Y:$Y,$H15,Datos!$D:$D,NK$3)</f>
        <v>0</v>
      </c>
      <c r="NL15" s="680">
        <f>COUNTIFS(Datos!$Y:$Y,$H15,Datos!$D:$D,NL$3)</f>
        <v>1</v>
      </c>
      <c r="NM15" s="680">
        <f>COUNTIFS(Datos!$Y:$Y,$H15,Datos!$D:$D,NM$3)</f>
        <v>2</v>
      </c>
      <c r="NN15" s="680">
        <f>COUNTIFS(Datos!$Y:$Y,$H15,Datos!$D:$D,NN$3)</f>
        <v>0</v>
      </c>
      <c r="NO15" s="680">
        <f>COUNTIFS(Datos!$Y:$Y,$H15,Datos!$D:$D,NO$3)</f>
        <v>0</v>
      </c>
      <c r="NP15" s="680">
        <f>COUNTIFS(Datos!$Y:$Y,$H15,Datos!$D:$D,NP$3)</f>
        <v>0</v>
      </c>
      <c r="NQ15" s="680">
        <f>COUNTIFS(Datos!$Y:$Y,$H15,Datos!$D:$D,NQ$3)</f>
        <v>0</v>
      </c>
      <c r="NR15" s="680">
        <f>COUNTIFS(Datos!$Y:$Y,$H15,Datos!$D:$D,NR$3)</f>
        <v>0</v>
      </c>
      <c r="NS15" s="680">
        <f>COUNTIFS(Datos!$Y:$Y,$H15,Datos!$D:$D,NS$3)</f>
        <v>0</v>
      </c>
      <c r="NT15" s="680">
        <f>COUNTIFS(Datos!$Y:$Y,$H15,Datos!$D:$D,NT$3)</f>
        <v>0</v>
      </c>
      <c r="NU15" s="680">
        <f>COUNTIFS(Datos!$Y:$Y,$H15,Datos!$D:$D,NU$3)</f>
        <v>0</v>
      </c>
      <c r="NV15" s="680">
        <f>COUNTIFS(Datos!$Y:$Y,$H15,Datos!$D:$D,NV$3)</f>
        <v>0</v>
      </c>
      <c r="NW15" s="680">
        <f>COUNTIFS(Datos!$Y:$Y,$H15,Datos!$D:$D,NW$3)</f>
        <v>0</v>
      </c>
      <c r="NX15" s="680">
        <f>COUNTIFS(Datos!$Y:$Y,$H15,Datos!$D:$D,NX$3)</f>
        <v>0</v>
      </c>
      <c r="NY15" s="680">
        <f>COUNTIFS(Datos!$Y:$Y,$H15,Datos!$D:$D,NY$3)</f>
        <v>0</v>
      </c>
      <c r="NZ15" s="680">
        <f>COUNTIFS(Datos!$Y:$Y,$H15,Datos!$D:$D,NZ$3)</f>
        <v>1</v>
      </c>
      <c r="OA15" s="680">
        <f>COUNTIFS(Datos!$Y:$Y,$H15,Datos!$D:$D,OA$3)</f>
        <v>0</v>
      </c>
      <c r="OB15" s="680">
        <f>COUNTIFS(Datos!$Y:$Y,$H15,Datos!$D:$D,OB$3)</f>
        <v>1</v>
      </c>
      <c r="OC15" s="680">
        <f>COUNTIFS(Datos!$Y:$Y,$H15,Datos!$D:$D,OC$3)</f>
        <v>1</v>
      </c>
      <c r="OD15" s="680">
        <f>COUNTIFS(Datos!$Y:$Y,$H15,Datos!$D:$D,OD$3)</f>
        <v>0</v>
      </c>
      <c r="OE15" s="680">
        <f>COUNTIFS(Datos!$Y:$Y,$H15,Datos!$D:$D,OE$3)</f>
        <v>0</v>
      </c>
      <c r="OF15" s="680">
        <f>COUNTIFS(Datos!$Y:$Y,$H15,Datos!$D:$D,OF$3)</f>
        <v>0</v>
      </c>
      <c r="OG15" s="680">
        <f>COUNTIFS(Datos!$Y:$Y,$H15,Datos!$D:$D,OG$3)</f>
        <v>0</v>
      </c>
      <c r="OH15" s="680">
        <f>COUNTIFS(Datos!$Y:$Y,$H15,Datos!$D:$D,OH$3)</f>
        <v>3</v>
      </c>
      <c r="OI15" s="680">
        <f>COUNTIFS(Datos!$Y:$Y,$H15,Datos!$D:$D,OI$3)</f>
        <v>1</v>
      </c>
      <c r="OJ15" s="680">
        <f>COUNTIFS(Datos!$Y:$Y,$H15,Datos!$D:$D,OJ$3)</f>
        <v>0</v>
      </c>
      <c r="OK15" s="680">
        <f>COUNTIFS(Datos!$Y:$Y,$H15,Datos!$D:$D,OK$3)</f>
        <v>0</v>
      </c>
      <c r="OL15" s="680">
        <f>COUNTIFS(Datos!$Y:$Y,$H15,Datos!$D:$D,OL$3)</f>
        <v>0</v>
      </c>
      <c r="OM15" s="680">
        <f>COUNTIFS(Datos!$Y:$Y,$H15,Datos!$D:$D,OM$3)</f>
        <v>0</v>
      </c>
      <c r="ON15" s="680">
        <f>COUNTIFS(Datos!$Y:$Y,$H15,Datos!$D:$D,ON$3)</f>
        <v>1</v>
      </c>
      <c r="OO15" s="680">
        <f>COUNTIFS(Datos!$Y:$Y,$H15,Datos!$D:$D,OO$3)</f>
        <v>2</v>
      </c>
      <c r="OP15" s="680">
        <f>COUNTIFS(Datos!$Y:$Y,$H15,Datos!$D:$D,OP$3)</f>
        <v>0</v>
      </c>
      <c r="OQ15" s="680">
        <f>COUNTIFS(Datos!$Y:$Y,$H15,Datos!$D:$D,OQ$3)</f>
        <v>0</v>
      </c>
      <c r="OR15" s="680">
        <f>COUNTIFS(Datos!$Y:$Y,$H15,Datos!$D:$D,OR$3)</f>
        <v>0</v>
      </c>
      <c r="OS15" s="680">
        <f>COUNTIFS(Datos!$Y:$Y,$H15,Datos!$D:$D,OS$3)</f>
        <v>0</v>
      </c>
      <c r="OT15" s="680">
        <f>COUNTIFS(Datos!$Y:$Y,$H15,Datos!$D:$D,OT$3)</f>
        <v>0</v>
      </c>
      <c r="OU15" s="680">
        <f>COUNTIFS(Datos!$Y:$Y,$H15,Datos!$D:$D,OU$3)</f>
        <v>0</v>
      </c>
      <c r="OV15" s="680">
        <f>COUNTIFS(Datos!$Y:$Y,$H15,Datos!$D:$D,OV$3)</f>
        <v>0</v>
      </c>
      <c r="OW15" s="680">
        <f>COUNTIFS(Datos!$Y:$Y,$H15,Datos!$D:$D,OW$3)</f>
        <v>0</v>
      </c>
      <c r="OX15" s="680">
        <f>COUNTIFS(Datos!$Y:$Y,$H15,Datos!$D:$D,OX$3)</f>
        <v>0</v>
      </c>
      <c r="OY15" s="680">
        <f>COUNTIFS(Datos!$Y:$Y,$H15,Datos!$D:$D,OY$3)</f>
        <v>0</v>
      </c>
      <c r="OZ15" s="680">
        <f>COUNTIFS(Datos!$Y:$Y,$H15,Datos!$D:$D,OZ$3)</f>
        <v>0</v>
      </c>
      <c r="PA15" s="680">
        <f>COUNTIFS(Datos!$Y:$Y,$H15,Datos!$D:$D,PA$3)</f>
        <v>0</v>
      </c>
      <c r="PB15" s="680">
        <f>COUNTIFS(Datos!$Y:$Y,$H15,Datos!$D:$D,PB$3)</f>
        <v>0</v>
      </c>
      <c r="PC15" s="680">
        <f>COUNTIFS(Datos!$Y:$Y,$H15,Datos!$D:$D,PC$3)</f>
        <v>0</v>
      </c>
      <c r="PD15" s="680">
        <f>COUNTIFS(Datos!$Y:$Y,$H15,Datos!$D:$D,PD$3)</f>
        <v>0</v>
      </c>
      <c r="PE15" s="680">
        <f>COUNTIFS(Datos!$Y:$Y,$H15,Datos!$D:$D,PE$3)</f>
        <v>0</v>
      </c>
      <c r="PF15" s="680">
        <f>COUNTIFS(Datos!$Y:$Y,$H15,Datos!$D:$D,PF$3)</f>
        <v>0</v>
      </c>
      <c r="PG15" s="680">
        <f>COUNTIFS(Datos!$Y:$Y,$H15,Datos!$D:$D,PG$3)</f>
        <v>0</v>
      </c>
      <c r="PH15" s="680">
        <f>COUNTIFS(Datos!$Y:$Y,$H15,Datos!$D:$D,PH$3)</f>
        <v>0</v>
      </c>
      <c r="PI15" s="680">
        <f>COUNTIFS(Datos!$Y:$Y,$H15,Datos!$D:$D,PI$3)</f>
        <v>0</v>
      </c>
      <c r="PJ15" s="680">
        <f>COUNTIFS(Datos!$Y:$Y,$H15,Datos!$D:$D,PJ$3)</f>
        <v>0</v>
      </c>
      <c r="PK15" s="680">
        <f>COUNTIFS(Datos!$Y:$Y,$H15,Datos!$D:$D,PK$3)</f>
        <v>0</v>
      </c>
      <c r="PL15" s="680">
        <f>COUNTIFS(Datos!$Y:$Y,$H15,Datos!$D:$D,PL$3)</f>
        <v>0</v>
      </c>
      <c r="PM15" s="680">
        <f>COUNTIFS(Datos!$Y:$Y,$H15,Datos!$D:$D,PM$3)</f>
        <v>0</v>
      </c>
      <c r="PN15" s="680">
        <f>COUNTIFS(Datos!$Y:$Y,$H15,Datos!$D:$D,PN$3)</f>
        <v>0</v>
      </c>
      <c r="PO15" s="680">
        <f>COUNTIFS(Datos!$Y:$Y,$H15,Datos!$D:$D,PO$3)</f>
        <v>0</v>
      </c>
      <c r="PP15" s="680">
        <f>COUNTIFS(Datos!$Y:$Y,$H15,Datos!$D:$D,PP$3)</f>
        <v>0</v>
      </c>
    </row>
    <row r="16" spans="7:432" x14ac:dyDescent="0.25">
      <c r="G16" s="992"/>
      <c r="H16" s="679" t="s">
        <v>386</v>
      </c>
      <c r="I16" s="680">
        <f>COUNTIFS(Datos!$Y:$Y,$H16,Datos!$B:$B,I$2)</f>
        <v>0</v>
      </c>
      <c r="J16" s="680">
        <f>COUNTIFS(Datos!$Y:$Y,$H16,Datos!$B:$B,J$2)</f>
        <v>6</v>
      </c>
      <c r="K16" s="680">
        <f>COUNTIFS(Datos!$Y:$Y,$H16,Datos!$B:$B,K$2)</f>
        <v>9</v>
      </c>
      <c r="L16" s="680">
        <f>COUNTIFS(Datos!$Y:$Y,$H16,Datos!$B:$B,L$2)</f>
        <v>11</v>
      </c>
      <c r="M16" s="680">
        <f>COUNTIFS(Datos!$Y:$Y,$H16,Datos!$B:$B,M$2)</f>
        <v>8</v>
      </c>
      <c r="N16" s="680">
        <f>COUNTIFS(Datos!$Y:$Y,$H16,Datos!$B:$B,N$2)</f>
        <v>4</v>
      </c>
      <c r="O16" s="680">
        <f>COUNTIFS(Datos!$Y:$Y,$H16,Datos!$B:$B,O$2)</f>
        <v>4</v>
      </c>
      <c r="P16" s="680">
        <f>COUNTIFS(Datos!$Y:$Y,$H16,Datos!$B:$B,P$2)</f>
        <v>19</v>
      </c>
      <c r="Q16" s="680">
        <f>COUNTIFS(Datos!$Y:$Y,$H16,Datos!$B:$B,Q$2)</f>
        <v>18</v>
      </c>
      <c r="R16" s="680">
        <f>COUNTIFS(Datos!$Y:$Y,$H16,Datos!$B:$B,R$2)</f>
        <v>14</v>
      </c>
      <c r="S16" s="680">
        <f>COUNTIFS(Datos!$Y:$Y,$H16,Datos!$B:$B,S$2)</f>
        <v>18</v>
      </c>
      <c r="T16" s="680">
        <f>COUNTIFS(Datos!$Y:$Y,$H16,Datos!$B:$B,T$2)</f>
        <v>0</v>
      </c>
      <c r="V16" s="680">
        <f>COUNTIFS(Datos!$Y:$Y,$H16,Datos!$C:$C,V$2)</f>
        <v>0</v>
      </c>
      <c r="W16" s="680">
        <f>COUNTIFS(Datos!$Y:$Y,$H16,Datos!$C:$C,W$2)</f>
        <v>0</v>
      </c>
      <c r="X16" s="680">
        <f>COUNTIFS(Datos!$Y:$Y,$H16,Datos!$C:$C,X$2)</f>
        <v>0</v>
      </c>
      <c r="Y16" s="680">
        <f>COUNTIFS(Datos!$Y:$Y,$H16,Datos!$C:$C,Y$2)</f>
        <v>0</v>
      </c>
      <c r="Z16" s="680">
        <f>COUNTIFS(Datos!$Y:$Y,$H16,Datos!$C:$C,Z$2)</f>
        <v>0</v>
      </c>
      <c r="AA16" s="680">
        <f>COUNTIFS(Datos!$Y:$Y,$H16,Datos!$C:$C,AA$2)</f>
        <v>3</v>
      </c>
      <c r="AB16" s="680">
        <f>COUNTIFS(Datos!$Y:$Y,$H16,Datos!$C:$C,AB$2)</f>
        <v>0</v>
      </c>
      <c r="AC16" s="680">
        <f>COUNTIFS(Datos!$Y:$Y,$H16,Datos!$C:$C,AC$2)</f>
        <v>3</v>
      </c>
      <c r="AD16" s="680">
        <f>COUNTIFS(Datos!$Y:$Y,$H16,Datos!$C:$C,AD$2)</f>
        <v>0</v>
      </c>
      <c r="AE16" s="680">
        <f>COUNTIFS(Datos!$Y:$Y,$H16,Datos!$C:$C,AE$2)</f>
        <v>3</v>
      </c>
      <c r="AF16" s="680">
        <f>COUNTIFS(Datos!$Y:$Y,$H16,Datos!$C:$C,AF$2)</f>
        <v>6</v>
      </c>
      <c r="AG16" s="680">
        <f>COUNTIFS(Datos!$Y:$Y,$H16,Datos!$C:$C,AG$2)</f>
        <v>0</v>
      </c>
      <c r="AH16" s="680">
        <f>COUNTIFS(Datos!$Y:$Y,$H16,Datos!$C:$C,AH$2)</f>
        <v>0</v>
      </c>
      <c r="AI16" s="680">
        <f>COUNTIFS(Datos!$Y:$Y,$H16,Datos!$C:$C,AI$2)</f>
        <v>4</v>
      </c>
      <c r="AJ16" s="680">
        <f>COUNTIFS(Datos!$Y:$Y,$H16,Datos!$C:$C,AJ$2)</f>
        <v>5</v>
      </c>
      <c r="AK16" s="680">
        <f>COUNTIFS(Datos!$Y:$Y,$H16,Datos!$C:$C,AK$2)</f>
        <v>2</v>
      </c>
      <c r="AL16" s="680">
        <f>COUNTIFS(Datos!$Y:$Y,$H16,Datos!$C:$C,AL$2)</f>
        <v>0</v>
      </c>
      <c r="AM16" s="680">
        <f>COUNTIFS(Datos!$Y:$Y,$H16,Datos!$C:$C,AM$2)</f>
        <v>1</v>
      </c>
      <c r="AN16" s="680">
        <f>COUNTIFS(Datos!$Y:$Y,$H16,Datos!$C:$C,AN$2)</f>
        <v>3</v>
      </c>
      <c r="AO16" s="680">
        <f>COUNTIFS(Datos!$Y:$Y,$H16,Datos!$C:$C,AO$2)</f>
        <v>4</v>
      </c>
      <c r="AP16" s="680">
        <f>COUNTIFS(Datos!$Y:$Y,$H16,Datos!$C:$C,AP$2)</f>
        <v>0</v>
      </c>
      <c r="AQ16" s="680">
        <f>COUNTIFS(Datos!$Y:$Y,$H16,Datos!$C:$C,AQ$2)</f>
        <v>0</v>
      </c>
      <c r="AR16" s="680">
        <f>COUNTIFS(Datos!$Y:$Y,$H16,Datos!$C:$C,AR$2)</f>
        <v>0</v>
      </c>
      <c r="AS16" s="680">
        <f>COUNTIFS(Datos!$Y:$Y,$H16,Datos!$C:$C,AS$2)</f>
        <v>0</v>
      </c>
      <c r="AT16" s="680">
        <f>COUNTIFS(Datos!$Y:$Y,$H16,Datos!$C:$C,AT$2)</f>
        <v>4</v>
      </c>
      <c r="AU16" s="680">
        <f>COUNTIFS(Datos!$Y:$Y,$H16,Datos!$C:$C,AU$2)</f>
        <v>0</v>
      </c>
      <c r="AV16" s="680">
        <f>COUNTIFS(Datos!$Y:$Y,$H16,Datos!$C:$C,AV$2)</f>
        <v>0</v>
      </c>
      <c r="AW16" s="680">
        <f>COUNTIFS(Datos!$Y:$Y,$H16,Datos!$C:$C,AW$2)</f>
        <v>0</v>
      </c>
      <c r="AX16" s="680">
        <f>COUNTIFS(Datos!$Y:$Y,$H16,Datos!$C:$C,AX$2)</f>
        <v>2</v>
      </c>
      <c r="AY16" s="680">
        <f>COUNTIFS(Datos!$Y:$Y,$H16,Datos!$C:$C,AY$2)</f>
        <v>2</v>
      </c>
      <c r="AZ16" s="680">
        <f>COUNTIFS(Datos!$Y:$Y,$H16,Datos!$C:$C,AZ$2)</f>
        <v>1</v>
      </c>
      <c r="BA16" s="680">
        <f>COUNTIFS(Datos!$Y:$Y,$H16,Datos!$C:$C,BA$2)</f>
        <v>2</v>
      </c>
      <c r="BB16" s="680">
        <f>COUNTIFS(Datos!$Y:$Y,$H16,Datos!$C:$C,BB$2)</f>
        <v>7</v>
      </c>
      <c r="BC16" s="680">
        <f>COUNTIFS(Datos!$Y:$Y,$H16,Datos!$C:$C,BC$2)</f>
        <v>9</v>
      </c>
      <c r="BD16" s="680">
        <f>COUNTIFS(Datos!$Y:$Y,$H16,Datos!$C:$C,BD$2)</f>
        <v>8</v>
      </c>
      <c r="BE16" s="680">
        <f>COUNTIFS(Datos!$Y:$Y,$H16,Datos!$C:$C,BE$2)</f>
        <v>2</v>
      </c>
      <c r="BF16" s="680">
        <f>COUNTIFS(Datos!$Y:$Y,$H16,Datos!$C:$C,BF$2)</f>
        <v>5</v>
      </c>
      <c r="BG16" s="680">
        <f>COUNTIFS(Datos!$Y:$Y,$H16,Datos!$C:$C,BG$2)</f>
        <v>3</v>
      </c>
      <c r="BH16" s="680">
        <f>COUNTIFS(Datos!$Y:$Y,$H16,Datos!$C:$C,BH$2)</f>
        <v>0</v>
      </c>
      <c r="BI16" s="680">
        <f>COUNTIFS(Datos!$Y:$Y,$H16,Datos!$C:$C,BI$2)</f>
        <v>3</v>
      </c>
      <c r="BJ16" s="680">
        <f>COUNTIFS(Datos!$Y:$Y,$H16,Datos!$C:$C,BJ$2)</f>
        <v>5</v>
      </c>
      <c r="BK16" s="680">
        <f>COUNTIFS(Datos!$Y:$Y,$H16,Datos!$C:$C,BK$2)</f>
        <v>2</v>
      </c>
      <c r="BL16" s="680">
        <f>COUNTIFS(Datos!$Y:$Y,$H16,Datos!$C:$C,BL$2)</f>
        <v>4</v>
      </c>
      <c r="BM16" s="680">
        <f>COUNTIFS(Datos!$Y:$Y,$H16,Datos!$C:$C,BM$2)</f>
        <v>3</v>
      </c>
      <c r="BN16" s="680">
        <f>COUNTIFS(Datos!$Y:$Y,$H16,Datos!$C:$C,BN$2)</f>
        <v>3</v>
      </c>
      <c r="BO16" s="680">
        <f>COUNTIFS(Datos!$Y:$Y,$H16,Datos!$C:$C,BO$2)</f>
        <v>4</v>
      </c>
      <c r="BP16" s="680">
        <f>COUNTIFS(Datos!$Y:$Y,$H16,Datos!$C:$C,BP$2)</f>
        <v>8</v>
      </c>
      <c r="BQ16" s="680">
        <f>COUNTIFS(Datos!$Y:$Y,$H16,Datos!$C:$C,BQ$2)</f>
        <v>0</v>
      </c>
      <c r="BR16" s="680">
        <f>COUNTIFS(Datos!$Y:$Y,$H16,Datos!$C:$C,BR$2)</f>
        <v>0</v>
      </c>
      <c r="BS16" s="680">
        <f>COUNTIFS(Datos!$Y:$Y,$H16,Datos!$C:$C,BS$2)</f>
        <v>0</v>
      </c>
      <c r="BT16" s="680">
        <f>COUNTIFS(Datos!$Y:$Y,$H16,Datos!$C:$C,BT$2)</f>
        <v>0</v>
      </c>
      <c r="BV16" s="680">
        <f>COUNTIFS(Datos!$Y:$Y,$H16,Datos!$D:$D,BV$3)</f>
        <v>0</v>
      </c>
      <c r="BW16" s="680">
        <f>COUNTIFS(Datos!$Y:$Y,$H16,Datos!$D:$D,BW$3)</f>
        <v>0</v>
      </c>
      <c r="BX16" s="680">
        <f>COUNTIFS(Datos!$Y:$Y,$H16,Datos!$D:$D,BX$3)</f>
        <v>0</v>
      </c>
      <c r="BY16" s="680">
        <f>COUNTIFS(Datos!$Y:$Y,$H16,Datos!$D:$D,BY$3)</f>
        <v>0</v>
      </c>
      <c r="BZ16" s="680">
        <f>COUNTIFS(Datos!$Y:$Y,$H16,Datos!$D:$D,BZ$3)</f>
        <v>0</v>
      </c>
      <c r="CA16" s="680">
        <f>COUNTIFS(Datos!$Y:$Y,$H16,Datos!$D:$D,CA$3)</f>
        <v>0</v>
      </c>
      <c r="CB16" s="680">
        <f>COUNTIFS(Datos!$Y:$Y,$H16,Datos!$D:$D,CB$3)</f>
        <v>0</v>
      </c>
      <c r="CC16" s="680">
        <f>COUNTIFS(Datos!$Y:$Y,$H16,Datos!$D:$D,CC$3)</f>
        <v>0</v>
      </c>
      <c r="CD16" s="680">
        <f>COUNTIFS(Datos!$Y:$Y,$H16,Datos!$D:$D,CD$3)</f>
        <v>0</v>
      </c>
      <c r="CE16" s="680">
        <f>COUNTIFS(Datos!$Y:$Y,$H16,Datos!$D:$D,CE$3)</f>
        <v>0</v>
      </c>
      <c r="CF16" s="680">
        <f>COUNTIFS(Datos!$Y:$Y,$H16,Datos!$D:$D,CF$3)</f>
        <v>0</v>
      </c>
      <c r="CG16" s="680">
        <f>COUNTIFS(Datos!$Y:$Y,$H16,Datos!$D:$D,CG$3)</f>
        <v>0</v>
      </c>
      <c r="CH16" s="680">
        <f>COUNTIFS(Datos!$Y:$Y,$H16,Datos!$D:$D,CH$3)</f>
        <v>0</v>
      </c>
      <c r="CI16" s="680">
        <f>COUNTIFS(Datos!$Y:$Y,$H16,Datos!$D:$D,CI$3)</f>
        <v>0</v>
      </c>
      <c r="CJ16" s="680">
        <f>COUNTIFS(Datos!$Y:$Y,$H16,Datos!$D:$D,CJ$3)</f>
        <v>0</v>
      </c>
      <c r="CK16" s="680">
        <f>COUNTIFS(Datos!$Y:$Y,$H16,Datos!$D:$D,CK$3)</f>
        <v>0</v>
      </c>
      <c r="CL16" s="680">
        <f>COUNTIFS(Datos!$Y:$Y,$H16,Datos!$D:$D,CL$3)</f>
        <v>0</v>
      </c>
      <c r="CM16" s="680">
        <f>COUNTIFS(Datos!$Y:$Y,$H16,Datos!$D:$D,CM$3)</f>
        <v>0</v>
      </c>
      <c r="CN16" s="680">
        <f>COUNTIFS(Datos!$Y:$Y,$H16,Datos!$D:$D,CN$3)</f>
        <v>0</v>
      </c>
      <c r="CO16" s="680">
        <f>COUNTIFS(Datos!$Y:$Y,$H16,Datos!$D:$D,CO$3)</f>
        <v>0</v>
      </c>
      <c r="CP16" s="680">
        <f>COUNTIFS(Datos!$Y:$Y,$H16,Datos!$D:$D,CP$3)</f>
        <v>0</v>
      </c>
      <c r="CQ16" s="680">
        <f>COUNTIFS(Datos!$Y:$Y,$H16,Datos!$D:$D,CQ$3)</f>
        <v>0</v>
      </c>
      <c r="CR16" s="680">
        <f>COUNTIFS(Datos!$Y:$Y,$H16,Datos!$D:$D,CR$3)</f>
        <v>0</v>
      </c>
      <c r="CS16" s="680">
        <f>COUNTIFS(Datos!$Y:$Y,$H16,Datos!$D:$D,CS$3)</f>
        <v>0</v>
      </c>
      <c r="CT16" s="680">
        <f>COUNTIFS(Datos!$Y:$Y,$H16,Datos!$D:$D,CT$3)</f>
        <v>0</v>
      </c>
      <c r="CU16" s="680">
        <f>COUNTIFS(Datos!$Y:$Y,$H16,Datos!$D:$D,CU$3)</f>
        <v>0</v>
      </c>
      <c r="CV16" s="680">
        <f>COUNTIFS(Datos!$Y:$Y,$H16,Datos!$D:$D,CV$3)</f>
        <v>0</v>
      </c>
      <c r="CW16" s="680">
        <f>COUNTIFS(Datos!$Y:$Y,$H16,Datos!$D:$D,CW$3)</f>
        <v>0</v>
      </c>
      <c r="CX16" s="680">
        <f>COUNTIFS(Datos!$Y:$Y,$H16,Datos!$D:$D,CX$3)</f>
        <v>0</v>
      </c>
      <c r="CY16" s="680">
        <f>COUNTIFS(Datos!$Y:$Y,$H16,Datos!$D:$D,CY$3)</f>
        <v>0</v>
      </c>
      <c r="CZ16" s="680">
        <f>COUNTIFS(Datos!$Y:$Y,$H16,Datos!$D:$D,CZ$3)</f>
        <v>0</v>
      </c>
      <c r="DA16" s="680">
        <f>COUNTIFS(Datos!$Y:$Y,$H16,Datos!$D:$D,DA$3)</f>
        <v>0</v>
      </c>
      <c r="DB16" s="680">
        <f>COUNTIFS(Datos!$Y:$Y,$H16,Datos!$D:$D,DB$3)</f>
        <v>0</v>
      </c>
      <c r="DC16" s="680">
        <f>COUNTIFS(Datos!$Y:$Y,$H16,Datos!$D:$D,DC$3)</f>
        <v>0</v>
      </c>
      <c r="DD16" s="680">
        <f>COUNTIFS(Datos!$Y:$Y,$H16,Datos!$D:$D,DD$3)</f>
        <v>0</v>
      </c>
      <c r="DE16" s="680">
        <f>COUNTIFS(Datos!$Y:$Y,$H16,Datos!$D:$D,DE$3)</f>
        <v>0</v>
      </c>
      <c r="DF16" s="680">
        <f>COUNTIFS(Datos!$Y:$Y,$H16,Datos!$D:$D,DF$3)</f>
        <v>1</v>
      </c>
      <c r="DG16" s="680">
        <f>COUNTIFS(Datos!$Y:$Y,$H16,Datos!$D:$D,DG$3)</f>
        <v>2</v>
      </c>
      <c r="DH16" s="680">
        <f>COUNTIFS(Datos!$Y:$Y,$H16,Datos!$D:$D,DH$3)</f>
        <v>0</v>
      </c>
      <c r="DI16" s="680">
        <f>COUNTIFS(Datos!$Y:$Y,$H16,Datos!$D:$D,DI$3)</f>
        <v>0</v>
      </c>
      <c r="DJ16" s="680">
        <f>COUNTIFS(Datos!$Y:$Y,$H16,Datos!$D:$D,DJ$3)</f>
        <v>0</v>
      </c>
      <c r="DK16" s="680">
        <f>COUNTIFS(Datos!$Y:$Y,$H16,Datos!$D:$D,DK$3)</f>
        <v>0</v>
      </c>
      <c r="DL16" s="680">
        <f>COUNTIFS(Datos!$Y:$Y,$H16,Datos!$D:$D,DL$3)</f>
        <v>0</v>
      </c>
      <c r="DM16" s="680">
        <f>COUNTIFS(Datos!$Y:$Y,$H16,Datos!$D:$D,DM$3)</f>
        <v>0</v>
      </c>
      <c r="DN16" s="680">
        <f>COUNTIFS(Datos!$Y:$Y,$H16,Datos!$D:$D,DN$3)</f>
        <v>0</v>
      </c>
      <c r="DO16" s="680">
        <f>COUNTIFS(Datos!$Y:$Y,$H16,Datos!$D:$D,DO$3)</f>
        <v>0</v>
      </c>
      <c r="DP16" s="680">
        <f>COUNTIFS(Datos!$Y:$Y,$H16,Datos!$D:$D,DP$3)</f>
        <v>0</v>
      </c>
      <c r="DQ16" s="680">
        <f>COUNTIFS(Datos!$Y:$Y,$H16,Datos!$D:$D,DQ$3)</f>
        <v>0</v>
      </c>
      <c r="DR16" s="680">
        <f>COUNTIFS(Datos!$Y:$Y,$H16,Datos!$D:$D,DR$3)</f>
        <v>0</v>
      </c>
      <c r="DS16" s="680">
        <f>COUNTIFS(Datos!$Y:$Y,$H16,Datos!$D:$D,DS$3)</f>
        <v>0</v>
      </c>
      <c r="DT16" s="680">
        <f>COUNTIFS(Datos!$Y:$Y,$H16,Datos!$D:$D,DT$3)</f>
        <v>3</v>
      </c>
      <c r="DU16" s="680">
        <f>COUNTIFS(Datos!$Y:$Y,$H16,Datos!$D:$D,DU$3)</f>
        <v>0</v>
      </c>
      <c r="DV16" s="680">
        <f>COUNTIFS(Datos!$Y:$Y,$H16,Datos!$D:$D,DV$3)</f>
        <v>0</v>
      </c>
      <c r="DW16" s="680">
        <f>COUNTIFS(Datos!$Y:$Y,$H16,Datos!$D:$D,DW$3)</f>
        <v>0</v>
      </c>
      <c r="DX16" s="680">
        <f>COUNTIFS(Datos!$Y:$Y,$H16,Datos!$D:$D,DX$3)</f>
        <v>0</v>
      </c>
      <c r="DY16" s="680">
        <f>COUNTIFS(Datos!$Y:$Y,$H16,Datos!$D:$D,DY$3)</f>
        <v>0</v>
      </c>
      <c r="DZ16" s="680">
        <f>COUNTIFS(Datos!$Y:$Y,$H16,Datos!$D:$D,DZ$3)</f>
        <v>0</v>
      </c>
      <c r="EA16" s="680">
        <f>COUNTIFS(Datos!$Y:$Y,$H16,Datos!$D:$D,EA$3)</f>
        <v>0</v>
      </c>
      <c r="EB16" s="680">
        <f>COUNTIFS(Datos!$Y:$Y,$H16,Datos!$D:$D,EB$3)</f>
        <v>0</v>
      </c>
      <c r="EC16" s="680">
        <f>COUNTIFS(Datos!$Y:$Y,$H16,Datos!$D:$D,EC$3)</f>
        <v>0</v>
      </c>
      <c r="ED16" s="680">
        <f>COUNTIFS(Datos!$Y:$Y,$H16,Datos!$D:$D,ED$3)</f>
        <v>0</v>
      </c>
      <c r="EE16" s="680">
        <f>COUNTIFS(Datos!$Y:$Y,$H16,Datos!$D:$D,EE$3)</f>
        <v>0</v>
      </c>
      <c r="EF16" s="680">
        <f>COUNTIFS(Datos!$Y:$Y,$H16,Datos!$D:$D,EF$3)</f>
        <v>0</v>
      </c>
      <c r="EG16" s="680">
        <f>COUNTIFS(Datos!$Y:$Y,$H16,Datos!$D:$D,EG$3)</f>
        <v>0</v>
      </c>
      <c r="EH16" s="680">
        <f>COUNTIFS(Datos!$Y:$Y,$H16,Datos!$D:$D,EH$3)</f>
        <v>0</v>
      </c>
      <c r="EI16" s="680">
        <f>COUNTIFS(Datos!$Y:$Y,$H16,Datos!$D:$D,EI$3)</f>
        <v>0</v>
      </c>
      <c r="EJ16" s="680">
        <f>COUNTIFS(Datos!$Y:$Y,$H16,Datos!$D:$D,EJ$3)</f>
        <v>1</v>
      </c>
      <c r="EK16" s="680">
        <f>COUNTIFS(Datos!$Y:$Y,$H16,Datos!$D:$D,EK$3)</f>
        <v>2</v>
      </c>
      <c r="EL16" s="680">
        <f>COUNTIFS(Datos!$Y:$Y,$H16,Datos!$D:$D,EL$3)</f>
        <v>0</v>
      </c>
      <c r="EM16" s="680">
        <f>COUNTIFS(Datos!$Y:$Y,$H16,Datos!$D:$D,EM$3)</f>
        <v>0</v>
      </c>
      <c r="EN16" s="680">
        <f>COUNTIFS(Datos!$Y:$Y,$H16,Datos!$D:$D,EN$3)</f>
        <v>3</v>
      </c>
      <c r="EO16" s="680">
        <f>COUNTIFS(Datos!$Y:$Y,$H16,Datos!$D:$D,EO$3)</f>
        <v>0</v>
      </c>
      <c r="EP16" s="680">
        <f>COUNTIFS(Datos!$Y:$Y,$H16,Datos!$D:$D,EP$3)</f>
        <v>0</v>
      </c>
      <c r="EQ16" s="680">
        <f>COUNTIFS(Datos!$Y:$Y,$H16,Datos!$D:$D,EQ$3)</f>
        <v>2</v>
      </c>
      <c r="ER16" s="680">
        <f>COUNTIFS(Datos!$Y:$Y,$H16,Datos!$D:$D,ER$3)</f>
        <v>1</v>
      </c>
      <c r="ES16" s="680">
        <f>COUNTIFS(Datos!$Y:$Y,$H16,Datos!$D:$D,ES$3)</f>
        <v>0</v>
      </c>
      <c r="ET16" s="680">
        <f>COUNTIFS(Datos!$Y:$Y,$H16,Datos!$D:$D,ET$3)</f>
        <v>0</v>
      </c>
      <c r="EU16" s="680">
        <f>COUNTIFS(Datos!$Y:$Y,$H16,Datos!$D:$D,EU$3)</f>
        <v>0</v>
      </c>
      <c r="EV16" s="680">
        <f>COUNTIFS(Datos!$Y:$Y,$H16,Datos!$D:$D,EV$3)</f>
        <v>0</v>
      </c>
      <c r="EW16" s="680">
        <f>COUNTIFS(Datos!$Y:$Y,$H16,Datos!$D:$D,EW$3)</f>
        <v>0</v>
      </c>
      <c r="EX16" s="680">
        <f>COUNTIFS(Datos!$Y:$Y,$H16,Datos!$D:$D,EX$3)</f>
        <v>0</v>
      </c>
      <c r="EY16" s="680">
        <f>COUNTIFS(Datos!$Y:$Y,$H16,Datos!$D:$D,EY$3)</f>
        <v>0</v>
      </c>
      <c r="EZ16" s="680">
        <f>COUNTIFS(Datos!$Y:$Y,$H16,Datos!$D:$D,EZ$3)</f>
        <v>0</v>
      </c>
      <c r="FA16" s="680">
        <f>COUNTIFS(Datos!$Y:$Y,$H16,Datos!$D:$D,FA$3)</f>
        <v>0</v>
      </c>
      <c r="FB16" s="680">
        <f>COUNTIFS(Datos!$Y:$Y,$H16,Datos!$D:$D,FB$3)</f>
        <v>0</v>
      </c>
      <c r="FC16" s="680">
        <f>COUNTIFS(Datos!$Y:$Y,$H16,Datos!$D:$D,FC$3)</f>
        <v>0</v>
      </c>
      <c r="FD16" s="680">
        <f>COUNTIFS(Datos!$Y:$Y,$H16,Datos!$D:$D,FD$3)</f>
        <v>0</v>
      </c>
      <c r="FE16" s="680">
        <f>COUNTIFS(Datos!$Y:$Y,$H16,Datos!$D:$D,FE$3)</f>
        <v>0</v>
      </c>
      <c r="FF16" s="680">
        <f>COUNTIFS(Datos!$Y:$Y,$H16,Datos!$D:$D,FF$3)</f>
        <v>0</v>
      </c>
      <c r="FG16" s="680">
        <f>COUNTIFS(Datos!$Y:$Y,$H16,Datos!$D:$D,FG$3)</f>
        <v>0</v>
      </c>
      <c r="FH16" s="680">
        <f>COUNTIFS(Datos!$Y:$Y,$H16,Datos!$D:$D,FH$3)</f>
        <v>0</v>
      </c>
      <c r="FI16" s="680">
        <f>COUNTIFS(Datos!$Y:$Y,$H16,Datos!$D:$D,FI$3)</f>
        <v>0</v>
      </c>
      <c r="FJ16" s="680">
        <f>COUNTIFS(Datos!$Y:$Y,$H16,Datos!$D:$D,FJ$3)</f>
        <v>0</v>
      </c>
      <c r="FK16" s="680">
        <f>COUNTIFS(Datos!$Y:$Y,$H16,Datos!$D:$D,FK$3)</f>
        <v>3</v>
      </c>
      <c r="FL16" s="680">
        <f>COUNTIFS(Datos!$Y:$Y,$H16,Datos!$D:$D,FL$3)</f>
        <v>1</v>
      </c>
      <c r="FM16" s="680">
        <f>COUNTIFS(Datos!$Y:$Y,$H16,Datos!$D:$D,FM$3)</f>
        <v>0</v>
      </c>
      <c r="FN16" s="680">
        <f>COUNTIFS(Datos!$Y:$Y,$H16,Datos!$D:$D,FN$3)</f>
        <v>0</v>
      </c>
      <c r="FO16" s="680">
        <f>COUNTIFS(Datos!$Y:$Y,$H16,Datos!$D:$D,FO$3)</f>
        <v>0</v>
      </c>
      <c r="FP16" s="680">
        <f>COUNTIFS(Datos!$Y:$Y,$H16,Datos!$D:$D,FP$3)</f>
        <v>2</v>
      </c>
      <c r="FQ16" s="680">
        <f>COUNTIFS(Datos!$Y:$Y,$H16,Datos!$D:$D,FQ$3)</f>
        <v>2</v>
      </c>
      <c r="FR16" s="680">
        <f>COUNTIFS(Datos!$Y:$Y,$H16,Datos!$D:$D,FR$3)</f>
        <v>1</v>
      </c>
      <c r="FS16" s="680">
        <f>COUNTIFS(Datos!$Y:$Y,$H16,Datos!$D:$D,FS$3)</f>
        <v>0</v>
      </c>
      <c r="FT16" s="680">
        <f>COUNTIFS(Datos!$Y:$Y,$H16,Datos!$D:$D,FT$3)</f>
        <v>0</v>
      </c>
      <c r="FU16" s="680">
        <f>COUNTIFS(Datos!$Y:$Y,$H16,Datos!$D:$D,FU$3)</f>
        <v>0</v>
      </c>
      <c r="FV16" s="680">
        <f>COUNTIFS(Datos!$Y:$Y,$H16,Datos!$D:$D,FV$3)</f>
        <v>0</v>
      </c>
      <c r="FW16" s="680">
        <f>COUNTIFS(Datos!$Y:$Y,$H16,Datos!$D:$D,FW$3)</f>
        <v>0</v>
      </c>
      <c r="FX16" s="680">
        <f>COUNTIFS(Datos!$Y:$Y,$H16,Datos!$D:$D,FX$3)</f>
        <v>1</v>
      </c>
      <c r="FY16" s="680">
        <f>COUNTIFS(Datos!$Y:$Y,$H16,Datos!$D:$D,FY$3)</f>
        <v>0</v>
      </c>
      <c r="FZ16" s="680">
        <f>COUNTIFS(Datos!$Y:$Y,$H16,Datos!$D:$D,FZ$3)</f>
        <v>0</v>
      </c>
      <c r="GA16" s="680">
        <f>COUNTIFS(Datos!$Y:$Y,$H16,Datos!$D:$D,GA$3)</f>
        <v>1</v>
      </c>
      <c r="GB16" s="680">
        <f>COUNTIFS(Datos!$Y:$Y,$H16,Datos!$D:$D,GB$3)</f>
        <v>0</v>
      </c>
      <c r="GC16" s="680">
        <f>COUNTIFS(Datos!$Y:$Y,$H16,Datos!$D:$D,GC$3)</f>
        <v>0</v>
      </c>
      <c r="GD16" s="680">
        <f>COUNTIFS(Datos!$Y:$Y,$H16,Datos!$D:$D,GD$3)</f>
        <v>0</v>
      </c>
      <c r="GE16" s="680">
        <f>COUNTIFS(Datos!$Y:$Y,$H16,Datos!$D:$D,GE$3)</f>
        <v>0</v>
      </c>
      <c r="GF16" s="680">
        <f>COUNTIFS(Datos!$Y:$Y,$H16,Datos!$D:$D,GF$3)</f>
        <v>0</v>
      </c>
      <c r="GG16" s="680">
        <f>COUNTIFS(Datos!$Y:$Y,$H16,Datos!$D:$D,GG$3)</f>
        <v>0</v>
      </c>
      <c r="GH16" s="680">
        <f>COUNTIFS(Datos!$Y:$Y,$H16,Datos!$D:$D,GH$3)</f>
        <v>0</v>
      </c>
      <c r="GI16" s="680">
        <f>COUNTIFS(Datos!$Y:$Y,$H16,Datos!$D:$D,GI$3)</f>
        <v>0</v>
      </c>
      <c r="GJ16" s="680">
        <f>COUNTIFS(Datos!$Y:$Y,$H16,Datos!$D:$D,GJ$3)</f>
        <v>0</v>
      </c>
      <c r="GK16" s="680">
        <f>COUNTIFS(Datos!$Y:$Y,$H16,Datos!$D:$D,GK$3)</f>
        <v>1</v>
      </c>
      <c r="GL16" s="680">
        <f>COUNTIFS(Datos!$Y:$Y,$H16,Datos!$D:$D,GL$3)</f>
        <v>0</v>
      </c>
      <c r="GM16" s="680">
        <f>COUNTIFS(Datos!$Y:$Y,$H16,Datos!$D:$D,GM$3)</f>
        <v>0</v>
      </c>
      <c r="GN16" s="680">
        <f>COUNTIFS(Datos!$Y:$Y,$H16,Datos!$D:$D,GN$3)</f>
        <v>0</v>
      </c>
      <c r="GO16" s="680">
        <f>COUNTIFS(Datos!$Y:$Y,$H16,Datos!$D:$D,GO$3)</f>
        <v>0</v>
      </c>
      <c r="GP16" s="680">
        <f>COUNTIFS(Datos!$Y:$Y,$H16,Datos!$D:$D,GP$3)</f>
        <v>0</v>
      </c>
      <c r="GQ16" s="680">
        <f>COUNTIFS(Datos!$Y:$Y,$H16,Datos!$D:$D,GQ$3)</f>
        <v>0</v>
      </c>
      <c r="GR16" s="680">
        <f>COUNTIFS(Datos!$Y:$Y,$H16,Datos!$D:$D,GR$3)</f>
        <v>0</v>
      </c>
      <c r="GS16" s="680">
        <f>COUNTIFS(Datos!$Y:$Y,$H16,Datos!$D:$D,GS$3)</f>
        <v>0</v>
      </c>
      <c r="GT16" s="680">
        <f>COUNTIFS(Datos!$Y:$Y,$H16,Datos!$D:$D,GT$3)</f>
        <v>0</v>
      </c>
      <c r="GU16" s="680">
        <f>COUNTIFS(Datos!$Y:$Y,$H16,Datos!$D:$D,GU$3)</f>
        <v>0</v>
      </c>
      <c r="GV16" s="680">
        <f>COUNTIFS(Datos!$Y:$Y,$H16,Datos!$D:$D,GV$3)</f>
        <v>3</v>
      </c>
      <c r="GW16" s="680">
        <f>COUNTIFS(Datos!$Y:$Y,$H16,Datos!$D:$D,GW$3)</f>
        <v>0</v>
      </c>
      <c r="GX16" s="680">
        <f>COUNTIFS(Datos!$Y:$Y,$H16,Datos!$D:$D,GX$3)</f>
        <v>0</v>
      </c>
      <c r="GY16" s="680">
        <f>COUNTIFS(Datos!$Y:$Y,$H16,Datos!$D:$D,GY$3)</f>
        <v>1</v>
      </c>
      <c r="GZ16" s="680">
        <f>COUNTIFS(Datos!$Y:$Y,$H16,Datos!$D:$D,GZ$3)</f>
        <v>0</v>
      </c>
      <c r="HA16" s="680">
        <f>COUNTIFS(Datos!$Y:$Y,$H16,Datos!$D:$D,HA$3)</f>
        <v>1</v>
      </c>
      <c r="HB16" s="680">
        <f>COUNTIFS(Datos!$Y:$Y,$H16,Datos!$D:$D,HB$3)</f>
        <v>2</v>
      </c>
      <c r="HC16" s="680">
        <f>COUNTIFS(Datos!$Y:$Y,$H16,Datos!$D:$D,HC$3)</f>
        <v>0</v>
      </c>
      <c r="HD16" s="680">
        <f>COUNTIFS(Datos!$Y:$Y,$H16,Datos!$D:$D,HD$3)</f>
        <v>0</v>
      </c>
      <c r="HE16" s="680">
        <f>COUNTIFS(Datos!$Y:$Y,$H16,Datos!$D:$D,HE$3)</f>
        <v>0</v>
      </c>
      <c r="HF16" s="680">
        <f>COUNTIFS(Datos!$Y:$Y,$H16,Datos!$D:$D,HF$3)</f>
        <v>0</v>
      </c>
      <c r="HG16" s="680">
        <f>COUNTIFS(Datos!$Y:$Y,$H16,Datos!$D:$D,HG$3)</f>
        <v>0</v>
      </c>
      <c r="HH16" s="680">
        <f>COUNTIFS(Datos!$Y:$Y,$H16,Datos!$D:$D,HH$3)</f>
        <v>0</v>
      </c>
      <c r="HI16" s="680">
        <f>COUNTIFS(Datos!$Y:$Y,$H16,Datos!$D:$D,HI$3)</f>
        <v>0</v>
      </c>
      <c r="HJ16" s="680">
        <f>COUNTIFS(Datos!$Y:$Y,$H16,Datos!$D:$D,HJ$3)</f>
        <v>0</v>
      </c>
      <c r="HK16" s="680">
        <f>COUNTIFS(Datos!$Y:$Y,$H16,Datos!$D:$D,HK$3)</f>
        <v>0</v>
      </c>
      <c r="HL16" s="680">
        <f>COUNTIFS(Datos!$Y:$Y,$H16,Datos!$D:$D,HL$3)</f>
        <v>0</v>
      </c>
      <c r="HM16" s="680">
        <f>COUNTIFS(Datos!$Y:$Y,$H16,Datos!$D:$D,HM$3)</f>
        <v>0</v>
      </c>
      <c r="HN16" s="680">
        <f>COUNTIFS(Datos!$Y:$Y,$H16,Datos!$D:$D,HN$3)</f>
        <v>0</v>
      </c>
      <c r="HO16" s="680">
        <f>COUNTIFS(Datos!$Y:$Y,$H16,Datos!$D:$D,HO$3)</f>
        <v>0</v>
      </c>
      <c r="HP16" s="680">
        <f>COUNTIFS(Datos!$Y:$Y,$H16,Datos!$D:$D,HP$3)</f>
        <v>0</v>
      </c>
      <c r="HQ16" s="680">
        <f>COUNTIFS(Datos!$Y:$Y,$H16,Datos!$D:$D,HQ$3)</f>
        <v>0</v>
      </c>
      <c r="HR16" s="680">
        <f>COUNTIFS(Datos!$Y:$Y,$H16,Datos!$D:$D,HR$3)</f>
        <v>0</v>
      </c>
      <c r="HS16" s="680">
        <f>COUNTIFS(Datos!$Y:$Y,$H16,Datos!$D:$D,HS$3)</f>
        <v>0</v>
      </c>
      <c r="HT16" s="680">
        <f>COUNTIFS(Datos!$Y:$Y,$H16,Datos!$D:$D,HT$3)</f>
        <v>0</v>
      </c>
      <c r="HU16" s="680">
        <f>COUNTIFS(Datos!$Y:$Y,$H16,Datos!$D:$D,HU$3)</f>
        <v>0</v>
      </c>
      <c r="HV16" s="680">
        <f>COUNTIFS(Datos!$Y:$Y,$H16,Datos!$D:$D,HV$3)</f>
        <v>0</v>
      </c>
      <c r="HW16" s="680">
        <f>COUNTIFS(Datos!$Y:$Y,$H16,Datos!$D:$D,HW$3)</f>
        <v>0</v>
      </c>
      <c r="HX16" s="680">
        <f>COUNTIFS(Datos!$Y:$Y,$H16,Datos!$D:$D,HX$3)</f>
        <v>0</v>
      </c>
      <c r="HY16" s="680">
        <f>COUNTIFS(Datos!$Y:$Y,$H16,Datos!$D:$D,HY$3)</f>
        <v>0</v>
      </c>
      <c r="HZ16" s="680">
        <f>COUNTIFS(Datos!$Y:$Y,$H16,Datos!$D:$D,HZ$3)</f>
        <v>0</v>
      </c>
      <c r="IA16" s="680">
        <f>COUNTIFS(Datos!$Y:$Y,$H16,Datos!$D:$D,IA$3)</f>
        <v>0</v>
      </c>
      <c r="IB16" s="680">
        <f>COUNTIFS(Datos!$Y:$Y,$H16,Datos!$D:$D,IB$3)</f>
        <v>0</v>
      </c>
      <c r="IC16" s="680">
        <f>COUNTIFS(Datos!$Y:$Y,$H16,Datos!$D:$D,IC$3)</f>
        <v>0</v>
      </c>
      <c r="ID16" s="680">
        <f>COUNTIFS(Datos!$Y:$Y,$H16,Datos!$D:$D,ID$3)</f>
        <v>0</v>
      </c>
      <c r="IE16" s="680">
        <f>COUNTIFS(Datos!$Y:$Y,$H16,Datos!$D:$D,IE$3)</f>
        <v>0</v>
      </c>
      <c r="IF16" s="680">
        <f>COUNTIFS(Datos!$Y:$Y,$H16,Datos!$D:$D,IF$3)</f>
        <v>0</v>
      </c>
      <c r="IG16" s="680">
        <f>COUNTIFS(Datos!$Y:$Y,$H16,Datos!$D:$D,IG$3)</f>
        <v>0</v>
      </c>
      <c r="IH16" s="680">
        <f>COUNTIFS(Datos!$Y:$Y,$H16,Datos!$D:$D,IH$3)</f>
        <v>1</v>
      </c>
      <c r="II16" s="680">
        <f>COUNTIFS(Datos!$Y:$Y,$H16,Datos!$D:$D,II$3)</f>
        <v>1</v>
      </c>
      <c r="IJ16" s="680">
        <f>COUNTIFS(Datos!$Y:$Y,$H16,Datos!$D:$D,IJ$3)</f>
        <v>0</v>
      </c>
      <c r="IK16" s="680">
        <f>COUNTIFS(Datos!$Y:$Y,$H16,Datos!$D:$D,IK$3)</f>
        <v>2</v>
      </c>
      <c r="IL16" s="680">
        <f>COUNTIFS(Datos!$Y:$Y,$H16,Datos!$D:$D,IL$3)</f>
        <v>0</v>
      </c>
      <c r="IM16" s="680">
        <f>COUNTIFS(Datos!$Y:$Y,$H16,Datos!$D:$D,IM$3)</f>
        <v>0</v>
      </c>
      <c r="IN16" s="680">
        <f>COUNTIFS(Datos!$Y:$Y,$H16,Datos!$D:$D,IN$3)</f>
        <v>0</v>
      </c>
      <c r="IO16" s="680">
        <f>COUNTIFS(Datos!$Y:$Y,$H16,Datos!$D:$D,IO$3)</f>
        <v>0</v>
      </c>
      <c r="IP16" s="680">
        <f>COUNTIFS(Datos!$Y:$Y,$H16,Datos!$D:$D,IP$3)</f>
        <v>0</v>
      </c>
      <c r="IQ16" s="680">
        <f>COUNTIFS(Datos!$Y:$Y,$H16,Datos!$D:$D,IQ$3)</f>
        <v>0</v>
      </c>
      <c r="IR16" s="680">
        <f>COUNTIFS(Datos!$Y:$Y,$H16,Datos!$D:$D,IR$3)</f>
        <v>0</v>
      </c>
      <c r="IS16" s="680">
        <f>COUNTIFS(Datos!$Y:$Y,$H16,Datos!$D:$D,IS$3)</f>
        <v>0</v>
      </c>
      <c r="IT16" s="680">
        <f>COUNTIFS(Datos!$Y:$Y,$H16,Datos!$D:$D,IT$3)</f>
        <v>0</v>
      </c>
      <c r="IU16" s="680">
        <f>COUNTIFS(Datos!$Y:$Y,$H16,Datos!$D:$D,IU$3)</f>
        <v>0</v>
      </c>
      <c r="IV16" s="680">
        <f>COUNTIFS(Datos!$Y:$Y,$H16,Datos!$D:$D,IV$3)</f>
        <v>0</v>
      </c>
      <c r="IW16" s="680">
        <f>COUNTIFS(Datos!$Y:$Y,$H16,Datos!$D:$D,IW$3)</f>
        <v>0</v>
      </c>
      <c r="IX16" s="680">
        <f>COUNTIFS(Datos!$Y:$Y,$H16,Datos!$D:$D,IX$3)</f>
        <v>0</v>
      </c>
      <c r="IY16" s="680">
        <f>COUNTIFS(Datos!$Y:$Y,$H16,Datos!$D:$D,IY$3)</f>
        <v>0</v>
      </c>
      <c r="IZ16" s="680">
        <f>COUNTIFS(Datos!$Y:$Y,$H16,Datos!$D:$D,IZ$3)</f>
        <v>0</v>
      </c>
      <c r="JA16" s="680">
        <f>COUNTIFS(Datos!$Y:$Y,$H16,Datos!$D:$D,JA$3)</f>
        <v>0</v>
      </c>
      <c r="JB16" s="680">
        <f>COUNTIFS(Datos!$Y:$Y,$H16,Datos!$D:$D,JB$3)</f>
        <v>0</v>
      </c>
      <c r="JC16" s="680">
        <f>COUNTIFS(Datos!$Y:$Y,$H16,Datos!$D:$D,JC$3)</f>
        <v>0</v>
      </c>
      <c r="JD16" s="680">
        <f>COUNTIFS(Datos!$Y:$Y,$H16,Datos!$D:$D,JD$3)</f>
        <v>0</v>
      </c>
      <c r="JE16" s="680">
        <f>COUNTIFS(Datos!$Y:$Y,$H16,Datos!$D:$D,JE$3)</f>
        <v>0</v>
      </c>
      <c r="JF16" s="680">
        <f>COUNTIFS(Datos!$Y:$Y,$H16,Datos!$D:$D,JF$3)</f>
        <v>0</v>
      </c>
      <c r="JG16" s="680">
        <f>COUNTIFS(Datos!$Y:$Y,$H16,Datos!$D:$D,JG$3)</f>
        <v>0</v>
      </c>
      <c r="JH16" s="680">
        <f>COUNTIFS(Datos!$Y:$Y,$H16,Datos!$D:$D,JH$3)</f>
        <v>0</v>
      </c>
      <c r="JI16" s="680">
        <f>COUNTIFS(Datos!$Y:$Y,$H16,Datos!$D:$D,JI$3)</f>
        <v>0</v>
      </c>
      <c r="JJ16" s="680">
        <f>COUNTIFS(Datos!$Y:$Y,$H16,Datos!$D:$D,JJ$3)</f>
        <v>0</v>
      </c>
      <c r="JK16" s="680">
        <f>COUNTIFS(Datos!$Y:$Y,$H16,Datos!$D:$D,JK$3)</f>
        <v>0</v>
      </c>
      <c r="JL16" s="680">
        <f>COUNTIFS(Datos!$Y:$Y,$H16,Datos!$D:$D,JL$3)</f>
        <v>0</v>
      </c>
      <c r="JM16" s="680">
        <f>COUNTIFS(Datos!$Y:$Y,$H16,Datos!$D:$D,JM$3)</f>
        <v>2</v>
      </c>
      <c r="JN16" s="680">
        <f>COUNTIFS(Datos!$Y:$Y,$H16,Datos!$D:$D,JN$3)</f>
        <v>0</v>
      </c>
      <c r="JO16" s="680">
        <f>COUNTIFS(Datos!$Y:$Y,$H16,Datos!$D:$D,JO$3)</f>
        <v>0</v>
      </c>
      <c r="JP16" s="680">
        <f>COUNTIFS(Datos!$Y:$Y,$H16,Datos!$D:$D,JP$3)</f>
        <v>0</v>
      </c>
      <c r="JQ16" s="680">
        <f>COUNTIFS(Datos!$Y:$Y,$H16,Datos!$D:$D,JQ$3)</f>
        <v>1</v>
      </c>
      <c r="JR16" s="680">
        <f>COUNTIFS(Datos!$Y:$Y,$H16,Datos!$D:$D,JR$3)</f>
        <v>0</v>
      </c>
      <c r="JS16" s="680">
        <f>COUNTIFS(Datos!$Y:$Y,$H16,Datos!$D:$D,JS$3)</f>
        <v>0</v>
      </c>
      <c r="JT16" s="680">
        <f>COUNTIFS(Datos!$Y:$Y,$H16,Datos!$D:$D,JT$3)</f>
        <v>1</v>
      </c>
      <c r="JU16" s="680">
        <f>COUNTIFS(Datos!$Y:$Y,$H16,Datos!$D:$D,JU$3)</f>
        <v>0</v>
      </c>
      <c r="JV16" s="680">
        <f>COUNTIFS(Datos!$Y:$Y,$H16,Datos!$D:$D,JV$3)</f>
        <v>0</v>
      </c>
      <c r="JW16" s="680">
        <f>COUNTIFS(Datos!$Y:$Y,$H16,Datos!$D:$D,JW$3)</f>
        <v>0</v>
      </c>
      <c r="JX16" s="680">
        <f>COUNTIFS(Datos!$Y:$Y,$H16,Datos!$D:$D,JX$3)</f>
        <v>0</v>
      </c>
      <c r="JY16" s="680">
        <f>COUNTIFS(Datos!$Y:$Y,$H16,Datos!$D:$D,JY$3)</f>
        <v>0</v>
      </c>
      <c r="JZ16" s="680">
        <f>COUNTIFS(Datos!$Y:$Y,$H16,Datos!$D:$D,JZ$3)</f>
        <v>1</v>
      </c>
      <c r="KA16" s="680">
        <f>COUNTIFS(Datos!$Y:$Y,$H16,Datos!$D:$D,KA$3)</f>
        <v>0</v>
      </c>
      <c r="KB16" s="680">
        <f>COUNTIFS(Datos!$Y:$Y,$H16,Datos!$D:$D,KB$3)</f>
        <v>0</v>
      </c>
      <c r="KC16" s="680">
        <f>COUNTIFS(Datos!$Y:$Y,$H16,Datos!$D:$D,KC$3)</f>
        <v>0</v>
      </c>
      <c r="KD16" s="680">
        <f>COUNTIFS(Datos!$Y:$Y,$H16,Datos!$D:$D,KD$3)</f>
        <v>0</v>
      </c>
      <c r="KE16" s="680">
        <f>COUNTIFS(Datos!$Y:$Y,$H16,Datos!$D:$D,KE$3)</f>
        <v>0</v>
      </c>
      <c r="KF16" s="680">
        <f>COUNTIFS(Datos!$Y:$Y,$H16,Datos!$D:$D,KF$3)</f>
        <v>0</v>
      </c>
      <c r="KG16" s="680">
        <f>COUNTIFS(Datos!$Y:$Y,$H16,Datos!$D:$D,KG$3)</f>
        <v>0</v>
      </c>
      <c r="KH16" s="680">
        <f>COUNTIFS(Datos!$Y:$Y,$H16,Datos!$D:$D,KH$3)</f>
        <v>1</v>
      </c>
      <c r="KI16" s="680">
        <f>COUNTIFS(Datos!$Y:$Y,$H16,Datos!$D:$D,KI$3)</f>
        <v>1</v>
      </c>
      <c r="KJ16" s="680">
        <f>COUNTIFS(Datos!$Y:$Y,$H16,Datos!$D:$D,KJ$3)</f>
        <v>0</v>
      </c>
      <c r="KK16" s="680">
        <f>COUNTIFS(Datos!$Y:$Y,$H16,Datos!$D:$D,KK$3)</f>
        <v>0</v>
      </c>
      <c r="KL16" s="680">
        <f>COUNTIFS(Datos!$Y:$Y,$H16,Datos!$D:$D,KL$3)</f>
        <v>3</v>
      </c>
      <c r="KM16" s="680">
        <f>COUNTIFS(Datos!$Y:$Y,$H16,Datos!$D:$D,KM$3)</f>
        <v>1</v>
      </c>
      <c r="KN16" s="680">
        <f>COUNTIFS(Datos!$Y:$Y,$H16,Datos!$D:$D,KN$3)</f>
        <v>3</v>
      </c>
      <c r="KO16" s="680">
        <f>COUNTIFS(Datos!$Y:$Y,$H16,Datos!$D:$D,KO$3)</f>
        <v>0</v>
      </c>
      <c r="KP16" s="680">
        <f>COUNTIFS(Datos!$Y:$Y,$H16,Datos!$D:$D,KP$3)</f>
        <v>0</v>
      </c>
      <c r="KQ16" s="680">
        <f>COUNTIFS(Datos!$Y:$Y,$H16,Datos!$D:$D,KQ$3)</f>
        <v>0</v>
      </c>
      <c r="KR16" s="680">
        <f>COUNTIFS(Datos!$Y:$Y,$H16,Datos!$D:$D,KR$3)</f>
        <v>0</v>
      </c>
      <c r="KS16" s="680">
        <f>COUNTIFS(Datos!$Y:$Y,$H16,Datos!$D:$D,KS$3)</f>
        <v>1</v>
      </c>
      <c r="KT16" s="680">
        <f>COUNTIFS(Datos!$Y:$Y,$H16,Datos!$D:$D,KT$3)</f>
        <v>2</v>
      </c>
      <c r="KU16" s="680">
        <f>COUNTIFS(Datos!$Y:$Y,$H16,Datos!$D:$D,KU$3)</f>
        <v>1</v>
      </c>
      <c r="KV16" s="680">
        <f>COUNTIFS(Datos!$Y:$Y,$H16,Datos!$D:$D,KV$3)</f>
        <v>3</v>
      </c>
      <c r="KW16" s="680">
        <f>COUNTIFS(Datos!$Y:$Y,$H16,Datos!$D:$D,KW$3)</f>
        <v>2</v>
      </c>
      <c r="KX16" s="680">
        <f>COUNTIFS(Datos!$Y:$Y,$H16,Datos!$D:$D,KX$3)</f>
        <v>0</v>
      </c>
      <c r="KY16" s="680">
        <f>COUNTIFS(Datos!$Y:$Y,$H16,Datos!$D:$D,KY$3)</f>
        <v>0</v>
      </c>
      <c r="KZ16" s="680">
        <f>COUNTIFS(Datos!$Y:$Y,$H16,Datos!$D:$D,KZ$3)</f>
        <v>2</v>
      </c>
      <c r="LA16" s="680">
        <f>COUNTIFS(Datos!$Y:$Y,$H16,Datos!$D:$D,LA$3)</f>
        <v>2</v>
      </c>
      <c r="LB16" s="680">
        <f>COUNTIFS(Datos!$Y:$Y,$H16,Datos!$D:$D,LB$3)</f>
        <v>0</v>
      </c>
      <c r="LC16" s="680">
        <f>COUNTIFS(Datos!$Y:$Y,$H16,Datos!$D:$D,LC$3)</f>
        <v>2</v>
      </c>
      <c r="LD16" s="680">
        <f>COUNTIFS(Datos!$Y:$Y,$H16,Datos!$D:$D,LD$3)</f>
        <v>2</v>
      </c>
      <c r="LE16" s="680">
        <f>COUNTIFS(Datos!$Y:$Y,$H16,Datos!$D:$D,LE$3)</f>
        <v>0</v>
      </c>
      <c r="LF16" s="680">
        <f>COUNTIFS(Datos!$Y:$Y,$H16,Datos!$D:$D,LF$3)</f>
        <v>0</v>
      </c>
      <c r="LG16" s="680">
        <f>COUNTIFS(Datos!$Y:$Y,$H16,Datos!$D:$D,LG$3)</f>
        <v>0</v>
      </c>
      <c r="LH16" s="680">
        <f>COUNTIFS(Datos!$Y:$Y,$H16,Datos!$D:$D,LH$3)</f>
        <v>0</v>
      </c>
      <c r="LI16" s="680">
        <f>COUNTIFS(Datos!$Y:$Y,$H16,Datos!$D:$D,LI$3)</f>
        <v>0</v>
      </c>
      <c r="LJ16" s="680">
        <f>COUNTIFS(Datos!$Y:$Y,$H16,Datos!$D:$D,LJ$3)</f>
        <v>1</v>
      </c>
      <c r="LK16" s="680">
        <f>COUNTIFS(Datos!$Y:$Y,$H16,Datos!$D:$D,LK$3)</f>
        <v>1</v>
      </c>
      <c r="LL16" s="680">
        <f>COUNTIFS(Datos!$Y:$Y,$H16,Datos!$D:$D,LL$3)</f>
        <v>0</v>
      </c>
      <c r="LM16" s="680">
        <f>COUNTIFS(Datos!$Y:$Y,$H16,Datos!$D:$D,LM$3)</f>
        <v>0</v>
      </c>
      <c r="LN16" s="680">
        <f>COUNTIFS(Datos!$Y:$Y,$H16,Datos!$D:$D,LN$3)</f>
        <v>1</v>
      </c>
      <c r="LO16" s="680">
        <f>COUNTIFS(Datos!$Y:$Y,$H16,Datos!$D:$D,LO$3)</f>
        <v>1</v>
      </c>
      <c r="LP16" s="680">
        <f>COUNTIFS(Datos!$Y:$Y,$H16,Datos!$D:$D,LP$3)</f>
        <v>0</v>
      </c>
      <c r="LQ16" s="680">
        <f>COUNTIFS(Datos!$Y:$Y,$H16,Datos!$D:$D,LQ$3)</f>
        <v>2</v>
      </c>
      <c r="LR16" s="680">
        <f>COUNTIFS(Datos!$Y:$Y,$H16,Datos!$D:$D,LR$3)</f>
        <v>1</v>
      </c>
      <c r="LS16" s="680">
        <f>COUNTIFS(Datos!$Y:$Y,$H16,Datos!$D:$D,LS$3)</f>
        <v>0</v>
      </c>
      <c r="LT16" s="680">
        <f>COUNTIFS(Datos!$Y:$Y,$H16,Datos!$D:$D,LT$3)</f>
        <v>0</v>
      </c>
      <c r="LU16" s="680">
        <f>COUNTIFS(Datos!$Y:$Y,$H16,Datos!$D:$D,LU$3)</f>
        <v>0</v>
      </c>
      <c r="LV16" s="680">
        <f>COUNTIFS(Datos!$Y:$Y,$H16,Datos!$D:$D,LV$3)</f>
        <v>0</v>
      </c>
      <c r="LW16" s="680">
        <f>COUNTIFS(Datos!$Y:$Y,$H16,Datos!$D:$D,LW$3)</f>
        <v>0</v>
      </c>
      <c r="LX16" s="680">
        <f>COUNTIFS(Datos!$Y:$Y,$H16,Datos!$D:$D,LX$3)</f>
        <v>1</v>
      </c>
      <c r="LY16" s="680">
        <f>COUNTIFS(Datos!$Y:$Y,$H16,Datos!$D:$D,LY$3)</f>
        <v>2</v>
      </c>
      <c r="LZ16" s="680">
        <f>COUNTIFS(Datos!$Y:$Y,$H16,Datos!$D:$D,LZ$3)</f>
        <v>0</v>
      </c>
      <c r="MA16" s="680">
        <f>COUNTIFS(Datos!$Y:$Y,$H16,Datos!$D:$D,MA$3)</f>
        <v>0</v>
      </c>
      <c r="MB16" s="680">
        <f>COUNTIFS(Datos!$Y:$Y,$H16,Datos!$D:$D,MB$3)</f>
        <v>0</v>
      </c>
      <c r="MC16" s="680">
        <f>COUNTIFS(Datos!$Y:$Y,$H16,Datos!$D:$D,MC$3)</f>
        <v>0</v>
      </c>
      <c r="MD16" s="680">
        <f>COUNTIFS(Datos!$Y:$Y,$H16,Datos!$D:$D,MD$3)</f>
        <v>0</v>
      </c>
      <c r="ME16" s="680">
        <f>COUNTIFS(Datos!$Y:$Y,$H16,Datos!$D:$D,ME$3)</f>
        <v>0</v>
      </c>
      <c r="MF16" s="680">
        <f>COUNTIFS(Datos!$Y:$Y,$H16,Datos!$D:$D,MF$3)</f>
        <v>0</v>
      </c>
      <c r="MG16" s="680">
        <f>COUNTIFS(Datos!$Y:$Y,$H16,Datos!$D:$D,MG$3)</f>
        <v>0</v>
      </c>
      <c r="MH16" s="680">
        <f>COUNTIFS(Datos!$Y:$Y,$H16,Datos!$D:$D,MH$3)</f>
        <v>0</v>
      </c>
      <c r="MI16" s="680">
        <f>COUNTIFS(Datos!$Y:$Y,$H16,Datos!$D:$D,MI$3)</f>
        <v>1</v>
      </c>
      <c r="MJ16" s="680">
        <f>COUNTIFS(Datos!$Y:$Y,$H16,Datos!$D:$D,MJ$3)</f>
        <v>1</v>
      </c>
      <c r="MK16" s="680">
        <f>COUNTIFS(Datos!$Y:$Y,$H16,Datos!$D:$D,MK$3)</f>
        <v>0</v>
      </c>
      <c r="ML16" s="680">
        <f>COUNTIFS(Datos!$Y:$Y,$H16,Datos!$D:$D,ML$3)</f>
        <v>1</v>
      </c>
      <c r="MM16" s="680">
        <f>COUNTIFS(Datos!$Y:$Y,$H16,Datos!$D:$D,MM$3)</f>
        <v>0</v>
      </c>
      <c r="MN16" s="680">
        <f>COUNTIFS(Datos!$Y:$Y,$H16,Datos!$D:$D,MN$3)</f>
        <v>0</v>
      </c>
      <c r="MO16" s="680">
        <f>COUNTIFS(Datos!$Y:$Y,$H16,Datos!$D:$D,MO$3)</f>
        <v>0</v>
      </c>
      <c r="MP16" s="680">
        <f>COUNTIFS(Datos!$Y:$Y,$H16,Datos!$D:$D,MP$3)</f>
        <v>0</v>
      </c>
      <c r="MQ16" s="680">
        <f>COUNTIFS(Datos!$Y:$Y,$H16,Datos!$D:$D,MQ$3)</f>
        <v>1</v>
      </c>
      <c r="MR16" s="680">
        <f>COUNTIFS(Datos!$Y:$Y,$H16,Datos!$D:$D,MR$3)</f>
        <v>1</v>
      </c>
      <c r="MS16" s="680">
        <f>COUNTIFS(Datos!$Y:$Y,$H16,Datos!$D:$D,MS$3)</f>
        <v>2</v>
      </c>
      <c r="MT16" s="680">
        <f>COUNTIFS(Datos!$Y:$Y,$H16,Datos!$D:$D,MT$3)</f>
        <v>1</v>
      </c>
      <c r="MU16" s="680">
        <f>COUNTIFS(Datos!$Y:$Y,$H16,Datos!$D:$D,MU$3)</f>
        <v>0</v>
      </c>
      <c r="MV16" s="680">
        <f>COUNTIFS(Datos!$Y:$Y,$H16,Datos!$D:$D,MV$3)</f>
        <v>0</v>
      </c>
      <c r="MW16" s="680">
        <f>COUNTIFS(Datos!$Y:$Y,$H16,Datos!$D:$D,MW$3)</f>
        <v>1</v>
      </c>
      <c r="MX16" s="680">
        <f>COUNTIFS(Datos!$Y:$Y,$H16,Datos!$D:$D,MX$3)</f>
        <v>0</v>
      </c>
      <c r="MY16" s="680">
        <f>COUNTIFS(Datos!$Y:$Y,$H16,Datos!$D:$D,MY$3)</f>
        <v>0</v>
      </c>
      <c r="MZ16" s="680">
        <f>COUNTIFS(Datos!$Y:$Y,$H16,Datos!$D:$D,MZ$3)</f>
        <v>1</v>
      </c>
      <c r="NA16" s="680">
        <f>COUNTIFS(Datos!$Y:$Y,$H16,Datos!$D:$D,NA$3)</f>
        <v>0</v>
      </c>
      <c r="NB16" s="680">
        <f>COUNTIFS(Datos!$Y:$Y,$H16,Datos!$D:$D,NB$3)</f>
        <v>0</v>
      </c>
      <c r="NC16" s="680">
        <f>COUNTIFS(Datos!$Y:$Y,$H16,Datos!$D:$D,NC$3)</f>
        <v>0</v>
      </c>
      <c r="ND16" s="680">
        <f>COUNTIFS(Datos!$Y:$Y,$H16,Datos!$D:$D,ND$3)</f>
        <v>0</v>
      </c>
      <c r="NE16" s="680">
        <f>COUNTIFS(Datos!$Y:$Y,$H16,Datos!$D:$D,NE$3)</f>
        <v>1</v>
      </c>
      <c r="NF16" s="680">
        <f>COUNTIFS(Datos!$Y:$Y,$H16,Datos!$D:$D,NF$3)</f>
        <v>0</v>
      </c>
      <c r="NG16" s="680">
        <f>COUNTIFS(Datos!$Y:$Y,$H16,Datos!$D:$D,NG$3)</f>
        <v>1</v>
      </c>
      <c r="NH16" s="680">
        <f>COUNTIFS(Datos!$Y:$Y,$H16,Datos!$D:$D,NH$3)</f>
        <v>2</v>
      </c>
      <c r="NI16" s="680">
        <f>COUNTIFS(Datos!$Y:$Y,$H16,Datos!$D:$D,NI$3)</f>
        <v>0</v>
      </c>
      <c r="NJ16" s="680">
        <f>COUNTIFS(Datos!$Y:$Y,$H16,Datos!$D:$D,NJ$3)</f>
        <v>0</v>
      </c>
      <c r="NK16" s="680">
        <f>COUNTIFS(Datos!$Y:$Y,$H16,Datos!$D:$D,NK$3)</f>
        <v>1</v>
      </c>
      <c r="NL16" s="680">
        <f>COUNTIFS(Datos!$Y:$Y,$H16,Datos!$D:$D,NL$3)</f>
        <v>1</v>
      </c>
      <c r="NM16" s="680">
        <f>COUNTIFS(Datos!$Y:$Y,$H16,Datos!$D:$D,NM$3)</f>
        <v>1</v>
      </c>
      <c r="NN16" s="680">
        <f>COUNTIFS(Datos!$Y:$Y,$H16,Datos!$D:$D,NN$3)</f>
        <v>0</v>
      </c>
      <c r="NO16" s="680">
        <f>COUNTIFS(Datos!$Y:$Y,$H16,Datos!$D:$D,NO$3)</f>
        <v>0</v>
      </c>
      <c r="NP16" s="680">
        <f>COUNTIFS(Datos!$Y:$Y,$H16,Datos!$D:$D,NP$3)</f>
        <v>0</v>
      </c>
      <c r="NQ16" s="680">
        <f>COUNTIFS(Datos!$Y:$Y,$H16,Datos!$D:$D,NQ$3)</f>
        <v>0</v>
      </c>
      <c r="NR16" s="680">
        <f>COUNTIFS(Datos!$Y:$Y,$H16,Datos!$D:$D,NR$3)</f>
        <v>0</v>
      </c>
      <c r="NS16" s="680">
        <f>COUNTIFS(Datos!$Y:$Y,$H16,Datos!$D:$D,NS$3)</f>
        <v>0</v>
      </c>
      <c r="NT16" s="680">
        <f>COUNTIFS(Datos!$Y:$Y,$H16,Datos!$D:$D,NT$3)</f>
        <v>0</v>
      </c>
      <c r="NU16" s="680">
        <f>COUNTIFS(Datos!$Y:$Y,$H16,Datos!$D:$D,NU$3)</f>
        <v>2</v>
      </c>
      <c r="NV16" s="680">
        <f>COUNTIFS(Datos!$Y:$Y,$H16,Datos!$D:$D,NV$3)</f>
        <v>1</v>
      </c>
      <c r="NW16" s="680">
        <f>COUNTIFS(Datos!$Y:$Y,$H16,Datos!$D:$D,NW$3)</f>
        <v>0</v>
      </c>
      <c r="NX16" s="680">
        <f>COUNTIFS(Datos!$Y:$Y,$H16,Datos!$D:$D,NX$3)</f>
        <v>0</v>
      </c>
      <c r="NY16" s="680">
        <f>COUNTIFS(Datos!$Y:$Y,$H16,Datos!$D:$D,NY$3)</f>
        <v>0</v>
      </c>
      <c r="NZ16" s="680">
        <f>COUNTIFS(Datos!$Y:$Y,$H16,Datos!$D:$D,NZ$3)</f>
        <v>0</v>
      </c>
      <c r="OA16" s="680">
        <f>COUNTIFS(Datos!$Y:$Y,$H16,Datos!$D:$D,OA$3)</f>
        <v>2</v>
      </c>
      <c r="OB16" s="680">
        <f>COUNTIFS(Datos!$Y:$Y,$H16,Datos!$D:$D,OB$3)</f>
        <v>0</v>
      </c>
      <c r="OC16" s="680">
        <f>COUNTIFS(Datos!$Y:$Y,$H16,Datos!$D:$D,OC$3)</f>
        <v>2</v>
      </c>
      <c r="OD16" s="680">
        <f>COUNTIFS(Datos!$Y:$Y,$H16,Datos!$D:$D,OD$3)</f>
        <v>0</v>
      </c>
      <c r="OE16" s="680">
        <f>COUNTIFS(Datos!$Y:$Y,$H16,Datos!$D:$D,OE$3)</f>
        <v>0</v>
      </c>
      <c r="OF16" s="680">
        <f>COUNTIFS(Datos!$Y:$Y,$H16,Datos!$D:$D,OF$3)</f>
        <v>2</v>
      </c>
      <c r="OG16" s="680">
        <f>COUNTIFS(Datos!$Y:$Y,$H16,Datos!$D:$D,OG$3)</f>
        <v>2</v>
      </c>
      <c r="OH16" s="680">
        <f>COUNTIFS(Datos!$Y:$Y,$H16,Datos!$D:$D,OH$3)</f>
        <v>0</v>
      </c>
      <c r="OI16" s="680">
        <f>COUNTIFS(Datos!$Y:$Y,$H16,Datos!$D:$D,OI$3)</f>
        <v>0</v>
      </c>
      <c r="OJ16" s="680">
        <f>COUNTIFS(Datos!$Y:$Y,$H16,Datos!$D:$D,OJ$3)</f>
        <v>4</v>
      </c>
      <c r="OK16" s="680">
        <f>COUNTIFS(Datos!$Y:$Y,$H16,Datos!$D:$D,OK$3)</f>
        <v>0</v>
      </c>
      <c r="OL16" s="680">
        <f>COUNTIFS(Datos!$Y:$Y,$H16,Datos!$D:$D,OL$3)</f>
        <v>0</v>
      </c>
      <c r="OM16" s="680">
        <f>COUNTIFS(Datos!$Y:$Y,$H16,Datos!$D:$D,OM$3)</f>
        <v>0</v>
      </c>
      <c r="ON16" s="680">
        <f>COUNTIFS(Datos!$Y:$Y,$H16,Datos!$D:$D,ON$3)</f>
        <v>0</v>
      </c>
      <c r="OO16" s="680">
        <f>COUNTIFS(Datos!$Y:$Y,$H16,Datos!$D:$D,OO$3)</f>
        <v>0</v>
      </c>
      <c r="OP16" s="680">
        <f>COUNTIFS(Datos!$Y:$Y,$H16,Datos!$D:$D,OP$3)</f>
        <v>0</v>
      </c>
      <c r="OQ16" s="680">
        <f>COUNTIFS(Datos!$Y:$Y,$H16,Datos!$D:$D,OQ$3)</f>
        <v>0</v>
      </c>
      <c r="OR16" s="680">
        <f>COUNTIFS(Datos!$Y:$Y,$H16,Datos!$D:$D,OR$3)</f>
        <v>0</v>
      </c>
      <c r="OS16" s="680">
        <f>COUNTIFS(Datos!$Y:$Y,$H16,Datos!$D:$D,OS$3)</f>
        <v>0</v>
      </c>
      <c r="OT16" s="680">
        <f>COUNTIFS(Datos!$Y:$Y,$H16,Datos!$D:$D,OT$3)</f>
        <v>0</v>
      </c>
      <c r="OU16" s="680">
        <f>COUNTIFS(Datos!$Y:$Y,$H16,Datos!$D:$D,OU$3)</f>
        <v>0</v>
      </c>
      <c r="OV16" s="680">
        <f>COUNTIFS(Datos!$Y:$Y,$H16,Datos!$D:$D,OV$3)</f>
        <v>0</v>
      </c>
      <c r="OW16" s="680">
        <f>COUNTIFS(Datos!$Y:$Y,$H16,Datos!$D:$D,OW$3)</f>
        <v>0</v>
      </c>
      <c r="OX16" s="680">
        <f>COUNTIFS(Datos!$Y:$Y,$H16,Datos!$D:$D,OX$3)</f>
        <v>0</v>
      </c>
      <c r="OY16" s="680">
        <f>COUNTIFS(Datos!$Y:$Y,$H16,Datos!$D:$D,OY$3)</f>
        <v>0</v>
      </c>
      <c r="OZ16" s="680">
        <f>COUNTIFS(Datos!$Y:$Y,$H16,Datos!$D:$D,OZ$3)</f>
        <v>0</v>
      </c>
      <c r="PA16" s="680">
        <f>COUNTIFS(Datos!$Y:$Y,$H16,Datos!$D:$D,PA$3)</f>
        <v>0</v>
      </c>
      <c r="PB16" s="680">
        <f>COUNTIFS(Datos!$Y:$Y,$H16,Datos!$D:$D,PB$3)</f>
        <v>0</v>
      </c>
      <c r="PC16" s="680">
        <f>COUNTIFS(Datos!$Y:$Y,$H16,Datos!$D:$D,PC$3)</f>
        <v>0</v>
      </c>
      <c r="PD16" s="680">
        <f>COUNTIFS(Datos!$Y:$Y,$H16,Datos!$D:$D,PD$3)</f>
        <v>0</v>
      </c>
      <c r="PE16" s="680">
        <f>COUNTIFS(Datos!$Y:$Y,$H16,Datos!$D:$D,PE$3)</f>
        <v>0</v>
      </c>
      <c r="PF16" s="680">
        <f>COUNTIFS(Datos!$Y:$Y,$H16,Datos!$D:$D,PF$3)</f>
        <v>0</v>
      </c>
      <c r="PG16" s="680">
        <f>COUNTIFS(Datos!$Y:$Y,$H16,Datos!$D:$D,PG$3)</f>
        <v>0</v>
      </c>
      <c r="PH16" s="680">
        <f>COUNTIFS(Datos!$Y:$Y,$H16,Datos!$D:$D,PH$3)</f>
        <v>0</v>
      </c>
      <c r="PI16" s="680">
        <f>COUNTIFS(Datos!$Y:$Y,$H16,Datos!$D:$D,PI$3)</f>
        <v>0</v>
      </c>
      <c r="PJ16" s="680">
        <f>COUNTIFS(Datos!$Y:$Y,$H16,Datos!$D:$D,PJ$3)</f>
        <v>0</v>
      </c>
      <c r="PK16" s="680">
        <f>COUNTIFS(Datos!$Y:$Y,$H16,Datos!$D:$D,PK$3)</f>
        <v>0</v>
      </c>
      <c r="PL16" s="680">
        <f>COUNTIFS(Datos!$Y:$Y,$H16,Datos!$D:$D,PL$3)</f>
        <v>0</v>
      </c>
      <c r="PM16" s="680">
        <f>COUNTIFS(Datos!$Y:$Y,$H16,Datos!$D:$D,PM$3)</f>
        <v>0</v>
      </c>
      <c r="PN16" s="680">
        <f>COUNTIFS(Datos!$Y:$Y,$H16,Datos!$D:$D,PN$3)</f>
        <v>0</v>
      </c>
      <c r="PO16" s="680">
        <f>COUNTIFS(Datos!$Y:$Y,$H16,Datos!$D:$D,PO$3)</f>
        <v>0</v>
      </c>
      <c r="PP16" s="680">
        <f>COUNTIFS(Datos!$Y:$Y,$H16,Datos!$D:$D,PP$3)</f>
        <v>0</v>
      </c>
    </row>
    <row r="17" spans="1:432" x14ac:dyDescent="0.25">
      <c r="G17" s="686"/>
    </row>
    <row r="18" spans="1:432" x14ac:dyDescent="0.25">
      <c r="V18" s="679">
        <v>1</v>
      </c>
      <c r="W18" s="679">
        <v>1</v>
      </c>
      <c r="X18" s="679">
        <v>1</v>
      </c>
      <c r="Y18" s="679">
        <v>1</v>
      </c>
      <c r="Z18" s="679">
        <v>2</v>
      </c>
      <c r="AA18" s="679">
        <v>2</v>
      </c>
      <c r="AB18" s="679">
        <v>2</v>
      </c>
      <c r="AC18" s="679">
        <v>2</v>
      </c>
      <c r="AD18" s="679">
        <v>3</v>
      </c>
      <c r="AE18" s="679">
        <v>3</v>
      </c>
      <c r="AF18" s="679">
        <v>3</v>
      </c>
      <c r="AG18" s="679">
        <v>3</v>
      </c>
      <c r="AH18" s="679">
        <v>4</v>
      </c>
      <c r="AI18" s="679">
        <v>4</v>
      </c>
      <c r="AJ18" s="679">
        <v>4</v>
      </c>
      <c r="AK18" s="679">
        <v>4</v>
      </c>
      <c r="AL18" s="679">
        <v>5</v>
      </c>
      <c r="AM18" s="679">
        <v>5</v>
      </c>
      <c r="AN18" s="679">
        <v>5</v>
      </c>
      <c r="AO18" s="679">
        <v>5</v>
      </c>
      <c r="AP18" s="679">
        <v>5</v>
      </c>
      <c r="AQ18" s="679">
        <v>6</v>
      </c>
      <c r="AR18" s="679">
        <v>6</v>
      </c>
      <c r="AS18" s="679">
        <v>6</v>
      </c>
      <c r="AT18" s="679">
        <v>6</v>
      </c>
      <c r="AU18" s="679">
        <v>7</v>
      </c>
      <c r="AV18" s="679">
        <v>7</v>
      </c>
      <c r="AW18" s="679">
        <v>7</v>
      </c>
      <c r="AX18" s="679">
        <v>7</v>
      </c>
      <c r="AY18" s="679">
        <v>7</v>
      </c>
      <c r="AZ18" s="679">
        <v>8</v>
      </c>
      <c r="BA18" s="679">
        <v>8</v>
      </c>
      <c r="BB18" s="679">
        <v>8</v>
      </c>
      <c r="BC18" s="679">
        <v>8</v>
      </c>
      <c r="BD18" s="679">
        <v>9</v>
      </c>
      <c r="BE18" s="679">
        <v>9</v>
      </c>
      <c r="BF18" s="679">
        <v>9</v>
      </c>
      <c r="BG18" s="679">
        <v>9</v>
      </c>
      <c r="BH18" s="679">
        <v>10</v>
      </c>
      <c r="BI18" s="679">
        <v>10</v>
      </c>
      <c r="BJ18" s="679">
        <v>10</v>
      </c>
      <c r="BK18" s="679">
        <v>10</v>
      </c>
      <c r="BL18" s="679">
        <v>10</v>
      </c>
      <c r="BM18" s="679">
        <v>11</v>
      </c>
      <c r="BN18" s="679">
        <v>11</v>
      </c>
      <c r="BO18" s="679">
        <v>11</v>
      </c>
      <c r="BP18" s="679">
        <v>11</v>
      </c>
      <c r="BQ18" s="679">
        <v>12</v>
      </c>
      <c r="BR18" s="679">
        <v>12</v>
      </c>
      <c r="BS18" s="679">
        <v>12</v>
      </c>
      <c r="BT18" s="679">
        <v>12</v>
      </c>
    </row>
    <row r="19" spans="1:432" ht="15.75" x14ac:dyDescent="0.25">
      <c r="I19" s="679">
        <v>1</v>
      </c>
      <c r="J19" s="679">
        <v>2</v>
      </c>
      <c r="K19" s="679">
        <v>3</v>
      </c>
      <c r="L19" s="679">
        <v>4</v>
      </c>
      <c r="M19" s="679">
        <v>5</v>
      </c>
      <c r="N19" s="679">
        <v>6</v>
      </c>
      <c r="O19" s="679">
        <v>7</v>
      </c>
      <c r="P19" s="679">
        <v>8</v>
      </c>
      <c r="Q19" s="679">
        <v>9</v>
      </c>
      <c r="R19" s="679">
        <v>10</v>
      </c>
      <c r="S19" s="679">
        <v>11</v>
      </c>
      <c r="T19" s="679">
        <v>12</v>
      </c>
      <c r="V19" s="679">
        <v>2</v>
      </c>
      <c r="W19" s="679">
        <v>3</v>
      </c>
      <c r="X19" s="679">
        <v>4</v>
      </c>
      <c r="Y19" s="679">
        <v>5</v>
      </c>
      <c r="Z19" s="679">
        <v>6</v>
      </c>
      <c r="AA19" s="679">
        <v>7</v>
      </c>
      <c r="AB19" s="679">
        <v>8</v>
      </c>
      <c r="AC19" s="679">
        <v>9</v>
      </c>
      <c r="AD19" s="679">
        <v>10</v>
      </c>
      <c r="AE19" s="679">
        <v>11</v>
      </c>
      <c r="AF19" s="679">
        <v>12</v>
      </c>
      <c r="AG19" s="679">
        <v>13</v>
      </c>
      <c r="AH19" s="679">
        <v>14</v>
      </c>
      <c r="AI19" s="679">
        <v>15</v>
      </c>
      <c r="AJ19" s="679">
        <v>16</v>
      </c>
      <c r="AK19" s="679">
        <v>17</v>
      </c>
      <c r="AL19" s="679">
        <v>18</v>
      </c>
      <c r="AM19" s="679">
        <v>19</v>
      </c>
      <c r="AN19" s="679">
        <v>20</v>
      </c>
      <c r="AO19" s="679">
        <v>21</v>
      </c>
      <c r="AP19" s="679">
        <v>22</v>
      </c>
      <c r="AQ19" s="679">
        <v>23</v>
      </c>
      <c r="AR19" s="679">
        <v>24</v>
      </c>
      <c r="AS19" s="679">
        <v>25</v>
      </c>
      <c r="AT19" s="679">
        <v>26</v>
      </c>
      <c r="AU19" s="679">
        <v>27</v>
      </c>
      <c r="AV19" s="679">
        <v>28</v>
      </c>
      <c r="AW19" s="679">
        <v>29</v>
      </c>
      <c r="AX19" s="679">
        <v>30</v>
      </c>
      <c r="AY19" s="679">
        <v>31</v>
      </c>
      <c r="AZ19" s="679">
        <v>32</v>
      </c>
      <c r="BA19" s="679">
        <v>33</v>
      </c>
      <c r="BB19" s="679">
        <v>34</v>
      </c>
      <c r="BC19" s="679">
        <v>35</v>
      </c>
      <c r="BD19" s="679">
        <v>36</v>
      </c>
      <c r="BE19" s="679">
        <v>37</v>
      </c>
      <c r="BF19" s="679">
        <v>38</v>
      </c>
      <c r="BG19" s="679">
        <v>39</v>
      </c>
      <c r="BH19" s="679">
        <v>40</v>
      </c>
      <c r="BI19" s="679">
        <v>41</v>
      </c>
      <c r="BJ19" s="679">
        <v>42</v>
      </c>
      <c r="BK19" s="679">
        <v>43</v>
      </c>
      <c r="BL19" s="679">
        <v>44</v>
      </c>
      <c r="BM19" s="679">
        <v>45</v>
      </c>
      <c r="BN19" s="679">
        <v>46</v>
      </c>
      <c r="BO19" s="679">
        <v>47</v>
      </c>
      <c r="BP19" s="679">
        <v>48</v>
      </c>
      <c r="BQ19" s="679">
        <v>49</v>
      </c>
      <c r="BR19" s="679">
        <v>50</v>
      </c>
      <c r="BS19" s="679">
        <v>51</v>
      </c>
      <c r="BT19" s="679">
        <v>52</v>
      </c>
      <c r="BV19" s="681">
        <f>+WEEKNUM(BV20,2)</f>
        <v>2</v>
      </c>
      <c r="BW19" s="681">
        <f t="shared" ref="BW19:EH19" si="1">+WEEKNUM(BW20,2)</f>
        <v>2</v>
      </c>
      <c r="BX19" s="681">
        <f t="shared" si="1"/>
        <v>2</v>
      </c>
      <c r="BY19" s="681">
        <f t="shared" si="1"/>
        <v>2</v>
      </c>
      <c r="BZ19" s="681">
        <f t="shared" si="1"/>
        <v>2</v>
      </c>
      <c r="CA19" s="681">
        <f t="shared" si="1"/>
        <v>2</v>
      </c>
      <c r="CB19" s="681">
        <f t="shared" si="1"/>
        <v>2</v>
      </c>
      <c r="CC19" s="681">
        <f t="shared" si="1"/>
        <v>3</v>
      </c>
      <c r="CD19" s="681">
        <f t="shared" si="1"/>
        <v>3</v>
      </c>
      <c r="CE19" s="681">
        <f t="shared" si="1"/>
        <v>3</v>
      </c>
      <c r="CF19" s="681">
        <f t="shared" si="1"/>
        <v>3</v>
      </c>
      <c r="CG19" s="681">
        <f t="shared" si="1"/>
        <v>3</v>
      </c>
      <c r="CH19" s="681">
        <f t="shared" si="1"/>
        <v>3</v>
      </c>
      <c r="CI19" s="681">
        <f t="shared" si="1"/>
        <v>3</v>
      </c>
      <c r="CJ19" s="681">
        <f t="shared" si="1"/>
        <v>4</v>
      </c>
      <c r="CK19" s="681">
        <f t="shared" si="1"/>
        <v>4</v>
      </c>
      <c r="CL19" s="681">
        <f t="shared" si="1"/>
        <v>4</v>
      </c>
      <c r="CM19" s="681">
        <f t="shared" si="1"/>
        <v>4</v>
      </c>
      <c r="CN19" s="681">
        <f t="shared" si="1"/>
        <v>4</v>
      </c>
      <c r="CO19" s="681">
        <f t="shared" si="1"/>
        <v>4</v>
      </c>
      <c r="CP19" s="681">
        <f t="shared" si="1"/>
        <v>4</v>
      </c>
      <c r="CQ19" s="681">
        <f t="shared" si="1"/>
        <v>5</v>
      </c>
      <c r="CR19" s="681">
        <f t="shared" si="1"/>
        <v>5</v>
      </c>
      <c r="CS19" s="681">
        <f t="shared" si="1"/>
        <v>5</v>
      </c>
      <c r="CT19" s="681">
        <f t="shared" si="1"/>
        <v>5</v>
      </c>
      <c r="CU19" s="681">
        <f t="shared" si="1"/>
        <v>5</v>
      </c>
      <c r="CV19" s="681">
        <f t="shared" si="1"/>
        <v>5</v>
      </c>
      <c r="CW19" s="681">
        <f t="shared" si="1"/>
        <v>5</v>
      </c>
      <c r="CX19" s="681">
        <f t="shared" si="1"/>
        <v>6</v>
      </c>
      <c r="CY19" s="681">
        <f t="shared" si="1"/>
        <v>6</v>
      </c>
      <c r="CZ19" s="681">
        <f t="shared" si="1"/>
        <v>6</v>
      </c>
      <c r="DA19" s="681">
        <f t="shared" si="1"/>
        <v>6</v>
      </c>
      <c r="DB19" s="681">
        <f t="shared" si="1"/>
        <v>6</v>
      </c>
      <c r="DC19" s="681">
        <f t="shared" si="1"/>
        <v>6</v>
      </c>
      <c r="DD19" s="681">
        <f t="shared" si="1"/>
        <v>6</v>
      </c>
      <c r="DE19" s="681">
        <f t="shared" si="1"/>
        <v>7</v>
      </c>
      <c r="DF19" s="681">
        <f t="shared" si="1"/>
        <v>7</v>
      </c>
      <c r="DG19" s="681">
        <f t="shared" si="1"/>
        <v>7</v>
      </c>
      <c r="DH19" s="681">
        <f t="shared" si="1"/>
        <v>7</v>
      </c>
      <c r="DI19" s="681">
        <f t="shared" si="1"/>
        <v>7</v>
      </c>
      <c r="DJ19" s="681">
        <f t="shared" si="1"/>
        <v>7</v>
      </c>
      <c r="DK19" s="681">
        <f t="shared" si="1"/>
        <v>7</v>
      </c>
      <c r="DL19" s="681">
        <f t="shared" si="1"/>
        <v>8</v>
      </c>
      <c r="DM19" s="681">
        <f t="shared" si="1"/>
        <v>8</v>
      </c>
      <c r="DN19" s="681">
        <f t="shared" si="1"/>
        <v>8</v>
      </c>
      <c r="DO19" s="681">
        <f t="shared" si="1"/>
        <v>8</v>
      </c>
      <c r="DP19" s="681">
        <f t="shared" si="1"/>
        <v>8</v>
      </c>
      <c r="DQ19" s="681">
        <f t="shared" si="1"/>
        <v>8</v>
      </c>
      <c r="DR19" s="681">
        <f t="shared" si="1"/>
        <v>8</v>
      </c>
      <c r="DS19" s="681">
        <f t="shared" si="1"/>
        <v>9</v>
      </c>
      <c r="DT19" s="681">
        <f t="shared" si="1"/>
        <v>9</v>
      </c>
      <c r="DU19" s="681">
        <f t="shared" si="1"/>
        <v>9</v>
      </c>
      <c r="DV19" s="681">
        <f t="shared" si="1"/>
        <v>9</v>
      </c>
      <c r="DW19" s="681">
        <f t="shared" si="1"/>
        <v>9</v>
      </c>
      <c r="DX19" s="681">
        <f t="shared" si="1"/>
        <v>9</v>
      </c>
      <c r="DY19" s="681">
        <f t="shared" si="1"/>
        <v>9</v>
      </c>
      <c r="DZ19" s="681">
        <f t="shared" si="1"/>
        <v>10</v>
      </c>
      <c r="EA19" s="681">
        <f t="shared" si="1"/>
        <v>10</v>
      </c>
      <c r="EB19" s="681">
        <f t="shared" si="1"/>
        <v>10</v>
      </c>
      <c r="EC19" s="681">
        <f t="shared" si="1"/>
        <v>10</v>
      </c>
      <c r="ED19" s="681">
        <f t="shared" si="1"/>
        <v>10</v>
      </c>
      <c r="EE19" s="681">
        <f t="shared" si="1"/>
        <v>10</v>
      </c>
      <c r="EF19" s="681">
        <f t="shared" si="1"/>
        <v>10</v>
      </c>
      <c r="EG19" s="681">
        <f t="shared" si="1"/>
        <v>11</v>
      </c>
      <c r="EH19" s="681">
        <f t="shared" si="1"/>
        <v>11</v>
      </c>
      <c r="EI19" s="681">
        <f t="shared" ref="EI19:GT19" si="2">+WEEKNUM(EI20,2)</f>
        <v>11</v>
      </c>
      <c r="EJ19" s="681">
        <f t="shared" si="2"/>
        <v>11</v>
      </c>
      <c r="EK19" s="681">
        <f t="shared" si="2"/>
        <v>11</v>
      </c>
      <c r="EL19" s="681">
        <f t="shared" si="2"/>
        <v>11</v>
      </c>
      <c r="EM19" s="681">
        <f t="shared" si="2"/>
        <v>11</v>
      </c>
      <c r="EN19" s="681">
        <f t="shared" si="2"/>
        <v>12</v>
      </c>
      <c r="EO19" s="681">
        <f t="shared" si="2"/>
        <v>12</v>
      </c>
      <c r="EP19" s="681">
        <f t="shared" si="2"/>
        <v>12</v>
      </c>
      <c r="EQ19" s="681">
        <f t="shared" si="2"/>
        <v>12</v>
      </c>
      <c r="ER19" s="681">
        <f t="shared" si="2"/>
        <v>12</v>
      </c>
      <c r="ES19" s="681">
        <f t="shared" si="2"/>
        <v>12</v>
      </c>
      <c r="ET19" s="681">
        <f t="shared" si="2"/>
        <v>12</v>
      </c>
      <c r="EU19" s="681">
        <f t="shared" si="2"/>
        <v>13</v>
      </c>
      <c r="EV19" s="681">
        <f t="shared" si="2"/>
        <v>13</v>
      </c>
      <c r="EW19" s="681">
        <f t="shared" si="2"/>
        <v>13</v>
      </c>
      <c r="EX19" s="681">
        <f t="shared" si="2"/>
        <v>13</v>
      </c>
      <c r="EY19" s="681">
        <f t="shared" si="2"/>
        <v>13</v>
      </c>
      <c r="EZ19" s="681">
        <f t="shared" si="2"/>
        <v>13</v>
      </c>
      <c r="FA19" s="681">
        <f t="shared" si="2"/>
        <v>13</v>
      </c>
      <c r="FB19" s="681">
        <f t="shared" si="2"/>
        <v>14</v>
      </c>
      <c r="FC19" s="681">
        <f t="shared" si="2"/>
        <v>14</v>
      </c>
      <c r="FD19" s="681">
        <f t="shared" si="2"/>
        <v>14</v>
      </c>
      <c r="FE19" s="681">
        <f t="shared" si="2"/>
        <v>14</v>
      </c>
      <c r="FF19" s="681">
        <f t="shared" si="2"/>
        <v>14</v>
      </c>
      <c r="FG19" s="681">
        <f t="shared" si="2"/>
        <v>14</v>
      </c>
      <c r="FH19" s="681">
        <f t="shared" si="2"/>
        <v>14</v>
      </c>
      <c r="FI19" s="681">
        <f t="shared" si="2"/>
        <v>15</v>
      </c>
      <c r="FJ19" s="681">
        <f t="shared" si="2"/>
        <v>15</v>
      </c>
      <c r="FK19" s="681">
        <f t="shared" si="2"/>
        <v>15</v>
      </c>
      <c r="FL19" s="681">
        <f t="shared" si="2"/>
        <v>15</v>
      </c>
      <c r="FM19" s="681">
        <f t="shared" si="2"/>
        <v>15</v>
      </c>
      <c r="FN19" s="681">
        <f t="shared" si="2"/>
        <v>15</v>
      </c>
      <c r="FO19" s="681">
        <f t="shared" si="2"/>
        <v>15</v>
      </c>
      <c r="FP19" s="681">
        <f t="shared" si="2"/>
        <v>16</v>
      </c>
      <c r="FQ19" s="681">
        <f t="shared" si="2"/>
        <v>16</v>
      </c>
      <c r="FR19" s="681">
        <f t="shared" si="2"/>
        <v>16</v>
      </c>
      <c r="FS19" s="681">
        <f t="shared" si="2"/>
        <v>16</v>
      </c>
      <c r="FT19" s="681">
        <f t="shared" si="2"/>
        <v>16</v>
      </c>
      <c r="FU19" s="681">
        <f t="shared" si="2"/>
        <v>16</v>
      </c>
      <c r="FV19" s="681">
        <f t="shared" si="2"/>
        <v>16</v>
      </c>
      <c r="FW19" s="681">
        <f t="shared" si="2"/>
        <v>17</v>
      </c>
      <c r="FX19" s="681">
        <f t="shared" si="2"/>
        <v>17</v>
      </c>
      <c r="FY19" s="681">
        <f t="shared" si="2"/>
        <v>17</v>
      </c>
      <c r="FZ19" s="681">
        <f t="shared" si="2"/>
        <v>17</v>
      </c>
      <c r="GA19" s="681">
        <f t="shared" si="2"/>
        <v>17</v>
      </c>
      <c r="GB19" s="681">
        <f t="shared" si="2"/>
        <v>17</v>
      </c>
      <c r="GC19" s="681">
        <f t="shared" si="2"/>
        <v>17</v>
      </c>
      <c r="GD19" s="681">
        <f t="shared" si="2"/>
        <v>18</v>
      </c>
      <c r="GE19" s="681">
        <f t="shared" si="2"/>
        <v>18</v>
      </c>
      <c r="GF19" s="681">
        <f t="shared" si="2"/>
        <v>18</v>
      </c>
      <c r="GG19" s="681">
        <f t="shared" si="2"/>
        <v>18</v>
      </c>
      <c r="GH19" s="681">
        <f t="shared" si="2"/>
        <v>18</v>
      </c>
      <c r="GI19" s="681">
        <f t="shared" si="2"/>
        <v>18</v>
      </c>
      <c r="GJ19" s="681">
        <f t="shared" si="2"/>
        <v>18</v>
      </c>
      <c r="GK19" s="681">
        <f t="shared" si="2"/>
        <v>19</v>
      </c>
      <c r="GL19" s="681">
        <f t="shared" si="2"/>
        <v>19</v>
      </c>
      <c r="GM19" s="681">
        <f t="shared" si="2"/>
        <v>19</v>
      </c>
      <c r="GN19" s="681">
        <f t="shared" si="2"/>
        <v>19</v>
      </c>
      <c r="GO19" s="681">
        <f t="shared" si="2"/>
        <v>19</v>
      </c>
      <c r="GP19" s="681">
        <f t="shared" si="2"/>
        <v>19</v>
      </c>
      <c r="GQ19" s="681">
        <f t="shared" si="2"/>
        <v>19</v>
      </c>
      <c r="GR19" s="681">
        <f t="shared" si="2"/>
        <v>20</v>
      </c>
      <c r="GS19" s="681">
        <f t="shared" si="2"/>
        <v>20</v>
      </c>
      <c r="GT19" s="681">
        <f t="shared" si="2"/>
        <v>20</v>
      </c>
      <c r="GU19" s="681">
        <f t="shared" ref="GU19:JF19" si="3">+WEEKNUM(GU20,2)</f>
        <v>20</v>
      </c>
      <c r="GV19" s="681">
        <f t="shared" si="3"/>
        <v>20</v>
      </c>
      <c r="GW19" s="681">
        <f t="shared" si="3"/>
        <v>20</v>
      </c>
      <c r="GX19" s="681">
        <f t="shared" si="3"/>
        <v>20</v>
      </c>
      <c r="GY19" s="681">
        <f t="shared" si="3"/>
        <v>21</v>
      </c>
      <c r="GZ19" s="681">
        <f t="shared" si="3"/>
        <v>21</v>
      </c>
      <c r="HA19" s="681">
        <f t="shared" si="3"/>
        <v>21</v>
      </c>
      <c r="HB19" s="681">
        <f t="shared" si="3"/>
        <v>21</v>
      </c>
      <c r="HC19" s="681">
        <f t="shared" si="3"/>
        <v>21</v>
      </c>
      <c r="HD19" s="681">
        <f t="shared" si="3"/>
        <v>21</v>
      </c>
      <c r="HE19" s="681">
        <f t="shared" si="3"/>
        <v>21</v>
      </c>
      <c r="HF19" s="681">
        <f t="shared" si="3"/>
        <v>22</v>
      </c>
      <c r="HG19" s="681">
        <f t="shared" si="3"/>
        <v>22</v>
      </c>
      <c r="HH19" s="681">
        <f t="shared" si="3"/>
        <v>22</v>
      </c>
      <c r="HI19" s="681">
        <f t="shared" si="3"/>
        <v>22</v>
      </c>
      <c r="HJ19" s="681">
        <f t="shared" si="3"/>
        <v>22</v>
      </c>
      <c r="HK19" s="681">
        <f t="shared" si="3"/>
        <v>22</v>
      </c>
      <c r="HL19" s="681">
        <f t="shared" si="3"/>
        <v>22</v>
      </c>
      <c r="HM19" s="681">
        <f t="shared" si="3"/>
        <v>23</v>
      </c>
      <c r="HN19" s="681">
        <f t="shared" si="3"/>
        <v>23</v>
      </c>
      <c r="HO19" s="681">
        <f t="shared" si="3"/>
        <v>23</v>
      </c>
      <c r="HP19" s="681">
        <f t="shared" si="3"/>
        <v>23</v>
      </c>
      <c r="HQ19" s="681">
        <f t="shared" si="3"/>
        <v>23</v>
      </c>
      <c r="HR19" s="681">
        <f t="shared" si="3"/>
        <v>23</v>
      </c>
      <c r="HS19" s="681">
        <f t="shared" si="3"/>
        <v>23</v>
      </c>
      <c r="HT19" s="681">
        <f t="shared" si="3"/>
        <v>24</v>
      </c>
      <c r="HU19" s="681">
        <f t="shared" si="3"/>
        <v>24</v>
      </c>
      <c r="HV19" s="681">
        <f t="shared" si="3"/>
        <v>24</v>
      </c>
      <c r="HW19" s="681">
        <f t="shared" si="3"/>
        <v>24</v>
      </c>
      <c r="HX19" s="681">
        <f t="shared" si="3"/>
        <v>24</v>
      </c>
      <c r="HY19" s="681">
        <f t="shared" si="3"/>
        <v>24</v>
      </c>
      <c r="HZ19" s="681">
        <f t="shared" si="3"/>
        <v>24</v>
      </c>
      <c r="IA19" s="681">
        <f t="shared" si="3"/>
        <v>25</v>
      </c>
      <c r="IB19" s="681">
        <f t="shared" si="3"/>
        <v>25</v>
      </c>
      <c r="IC19" s="681">
        <f t="shared" si="3"/>
        <v>25</v>
      </c>
      <c r="ID19" s="681">
        <f t="shared" si="3"/>
        <v>25</v>
      </c>
      <c r="IE19" s="681">
        <f t="shared" si="3"/>
        <v>25</v>
      </c>
      <c r="IF19" s="681">
        <f t="shared" si="3"/>
        <v>25</v>
      </c>
      <c r="IG19" s="681">
        <f t="shared" si="3"/>
        <v>25</v>
      </c>
      <c r="IH19" s="681">
        <f t="shared" si="3"/>
        <v>26</v>
      </c>
      <c r="II19" s="681">
        <f t="shared" si="3"/>
        <v>26</v>
      </c>
      <c r="IJ19" s="681">
        <f t="shared" si="3"/>
        <v>26</v>
      </c>
      <c r="IK19" s="681">
        <f t="shared" si="3"/>
        <v>26</v>
      </c>
      <c r="IL19" s="681">
        <f t="shared" si="3"/>
        <v>26</v>
      </c>
      <c r="IM19" s="681">
        <f t="shared" si="3"/>
        <v>26</v>
      </c>
      <c r="IN19" s="681">
        <f t="shared" si="3"/>
        <v>26</v>
      </c>
      <c r="IO19" s="681">
        <f t="shared" si="3"/>
        <v>27</v>
      </c>
      <c r="IP19" s="681">
        <f t="shared" si="3"/>
        <v>27</v>
      </c>
      <c r="IQ19" s="681">
        <f t="shared" si="3"/>
        <v>27</v>
      </c>
      <c r="IR19" s="681">
        <f t="shared" si="3"/>
        <v>27</v>
      </c>
      <c r="IS19" s="681">
        <f t="shared" si="3"/>
        <v>27</v>
      </c>
      <c r="IT19" s="681">
        <f t="shared" si="3"/>
        <v>27</v>
      </c>
      <c r="IU19" s="681">
        <f t="shared" si="3"/>
        <v>27</v>
      </c>
      <c r="IV19" s="681">
        <f t="shared" si="3"/>
        <v>28</v>
      </c>
      <c r="IW19" s="681">
        <f t="shared" si="3"/>
        <v>28</v>
      </c>
      <c r="IX19" s="681">
        <f t="shared" si="3"/>
        <v>28</v>
      </c>
      <c r="IY19" s="681">
        <f t="shared" si="3"/>
        <v>28</v>
      </c>
      <c r="IZ19" s="681">
        <f t="shared" si="3"/>
        <v>28</v>
      </c>
      <c r="JA19" s="681">
        <f t="shared" si="3"/>
        <v>28</v>
      </c>
      <c r="JB19" s="681">
        <f t="shared" si="3"/>
        <v>28</v>
      </c>
      <c r="JC19" s="681">
        <f t="shared" si="3"/>
        <v>29</v>
      </c>
      <c r="JD19" s="681">
        <f t="shared" si="3"/>
        <v>29</v>
      </c>
      <c r="JE19" s="681">
        <f t="shared" si="3"/>
        <v>29</v>
      </c>
      <c r="JF19" s="681">
        <f t="shared" si="3"/>
        <v>29</v>
      </c>
      <c r="JG19" s="681">
        <f t="shared" ref="JG19:LR19" si="4">+WEEKNUM(JG20,2)</f>
        <v>29</v>
      </c>
      <c r="JH19" s="681">
        <f t="shared" si="4"/>
        <v>29</v>
      </c>
      <c r="JI19" s="681">
        <f t="shared" si="4"/>
        <v>29</v>
      </c>
      <c r="JJ19" s="681">
        <f t="shared" si="4"/>
        <v>30</v>
      </c>
      <c r="JK19" s="681">
        <f t="shared" si="4"/>
        <v>30</v>
      </c>
      <c r="JL19" s="681">
        <f t="shared" si="4"/>
        <v>30</v>
      </c>
      <c r="JM19" s="681">
        <f t="shared" si="4"/>
        <v>30</v>
      </c>
      <c r="JN19" s="681">
        <f t="shared" si="4"/>
        <v>30</v>
      </c>
      <c r="JO19" s="681">
        <f t="shared" si="4"/>
        <v>30</v>
      </c>
      <c r="JP19" s="681">
        <f t="shared" si="4"/>
        <v>30</v>
      </c>
      <c r="JQ19" s="681">
        <f t="shared" si="4"/>
        <v>31</v>
      </c>
      <c r="JR19" s="681">
        <f t="shared" si="4"/>
        <v>31</v>
      </c>
      <c r="JS19" s="681">
        <f t="shared" si="4"/>
        <v>31</v>
      </c>
      <c r="JT19" s="681">
        <f t="shared" si="4"/>
        <v>31</v>
      </c>
      <c r="JU19" s="681">
        <f t="shared" si="4"/>
        <v>31</v>
      </c>
      <c r="JV19" s="681">
        <f t="shared" si="4"/>
        <v>31</v>
      </c>
      <c r="JW19" s="681">
        <f t="shared" si="4"/>
        <v>31</v>
      </c>
      <c r="JX19" s="681">
        <f t="shared" si="4"/>
        <v>32</v>
      </c>
      <c r="JY19" s="681">
        <f t="shared" si="4"/>
        <v>32</v>
      </c>
      <c r="JZ19" s="681">
        <f t="shared" si="4"/>
        <v>32</v>
      </c>
      <c r="KA19" s="681">
        <f t="shared" si="4"/>
        <v>32</v>
      </c>
      <c r="KB19" s="681">
        <f t="shared" si="4"/>
        <v>32</v>
      </c>
      <c r="KC19" s="681">
        <f t="shared" si="4"/>
        <v>32</v>
      </c>
      <c r="KD19" s="681">
        <f t="shared" si="4"/>
        <v>32</v>
      </c>
      <c r="KE19" s="681">
        <f t="shared" si="4"/>
        <v>33</v>
      </c>
      <c r="KF19" s="681">
        <f t="shared" si="4"/>
        <v>33</v>
      </c>
      <c r="KG19" s="681">
        <f t="shared" si="4"/>
        <v>33</v>
      </c>
      <c r="KH19" s="681">
        <f t="shared" si="4"/>
        <v>33</v>
      </c>
      <c r="KI19" s="681">
        <f t="shared" si="4"/>
        <v>33</v>
      </c>
      <c r="KJ19" s="681">
        <f t="shared" si="4"/>
        <v>33</v>
      </c>
      <c r="KK19" s="681">
        <f t="shared" si="4"/>
        <v>33</v>
      </c>
      <c r="KL19" s="681">
        <f t="shared" si="4"/>
        <v>34</v>
      </c>
      <c r="KM19" s="681">
        <f t="shared" si="4"/>
        <v>34</v>
      </c>
      <c r="KN19" s="681">
        <f t="shared" si="4"/>
        <v>34</v>
      </c>
      <c r="KO19" s="681">
        <f t="shared" si="4"/>
        <v>34</v>
      </c>
      <c r="KP19" s="681">
        <f t="shared" si="4"/>
        <v>34</v>
      </c>
      <c r="KQ19" s="681">
        <f t="shared" si="4"/>
        <v>34</v>
      </c>
      <c r="KR19" s="681">
        <f t="shared" si="4"/>
        <v>34</v>
      </c>
      <c r="KS19" s="681">
        <f t="shared" si="4"/>
        <v>35</v>
      </c>
      <c r="KT19" s="681">
        <f t="shared" si="4"/>
        <v>35</v>
      </c>
      <c r="KU19" s="681">
        <f t="shared" si="4"/>
        <v>35</v>
      </c>
      <c r="KV19" s="681">
        <f t="shared" si="4"/>
        <v>35</v>
      </c>
      <c r="KW19" s="681">
        <f t="shared" si="4"/>
        <v>35</v>
      </c>
      <c r="KX19" s="681">
        <f t="shared" si="4"/>
        <v>35</v>
      </c>
      <c r="KY19" s="681">
        <f t="shared" si="4"/>
        <v>35</v>
      </c>
      <c r="KZ19" s="681">
        <f t="shared" si="4"/>
        <v>36</v>
      </c>
      <c r="LA19" s="681">
        <f t="shared" si="4"/>
        <v>36</v>
      </c>
      <c r="LB19" s="681">
        <f t="shared" si="4"/>
        <v>36</v>
      </c>
      <c r="LC19" s="681">
        <f t="shared" si="4"/>
        <v>36</v>
      </c>
      <c r="LD19" s="681">
        <f t="shared" si="4"/>
        <v>36</v>
      </c>
      <c r="LE19" s="681">
        <f t="shared" si="4"/>
        <v>36</v>
      </c>
      <c r="LF19" s="681">
        <f t="shared" si="4"/>
        <v>36</v>
      </c>
      <c r="LG19" s="681">
        <f t="shared" si="4"/>
        <v>37</v>
      </c>
      <c r="LH19" s="681">
        <f t="shared" si="4"/>
        <v>37</v>
      </c>
      <c r="LI19" s="681">
        <f t="shared" si="4"/>
        <v>37</v>
      </c>
      <c r="LJ19" s="681">
        <f t="shared" si="4"/>
        <v>37</v>
      </c>
      <c r="LK19" s="681">
        <f t="shared" si="4"/>
        <v>37</v>
      </c>
      <c r="LL19" s="681">
        <f t="shared" si="4"/>
        <v>37</v>
      </c>
      <c r="LM19" s="681">
        <f t="shared" si="4"/>
        <v>37</v>
      </c>
      <c r="LN19" s="681">
        <f t="shared" si="4"/>
        <v>38</v>
      </c>
      <c r="LO19" s="681">
        <f t="shared" si="4"/>
        <v>38</v>
      </c>
      <c r="LP19" s="681">
        <f t="shared" si="4"/>
        <v>38</v>
      </c>
      <c r="LQ19" s="681">
        <f t="shared" si="4"/>
        <v>38</v>
      </c>
      <c r="LR19" s="681">
        <f t="shared" si="4"/>
        <v>38</v>
      </c>
      <c r="LS19" s="681">
        <f t="shared" ref="LS19:OD19" si="5">+WEEKNUM(LS20,2)</f>
        <v>38</v>
      </c>
      <c r="LT19" s="681">
        <f t="shared" si="5"/>
        <v>38</v>
      </c>
      <c r="LU19" s="681">
        <f t="shared" si="5"/>
        <v>39</v>
      </c>
      <c r="LV19" s="681">
        <f t="shared" si="5"/>
        <v>39</v>
      </c>
      <c r="LW19" s="681">
        <f t="shared" si="5"/>
        <v>39</v>
      </c>
      <c r="LX19" s="681">
        <f t="shared" si="5"/>
        <v>39</v>
      </c>
      <c r="LY19" s="681">
        <f t="shared" si="5"/>
        <v>39</v>
      </c>
      <c r="LZ19" s="681">
        <f t="shared" si="5"/>
        <v>39</v>
      </c>
      <c r="MA19" s="681">
        <f t="shared" si="5"/>
        <v>39</v>
      </c>
      <c r="MB19" s="681">
        <f t="shared" si="5"/>
        <v>40</v>
      </c>
      <c r="MC19" s="681">
        <f t="shared" si="5"/>
        <v>40</v>
      </c>
      <c r="MD19" s="681">
        <f t="shared" si="5"/>
        <v>40</v>
      </c>
      <c r="ME19" s="681">
        <f t="shared" si="5"/>
        <v>40</v>
      </c>
      <c r="MF19" s="681">
        <f t="shared" si="5"/>
        <v>40</v>
      </c>
      <c r="MG19" s="681">
        <f t="shared" si="5"/>
        <v>40</v>
      </c>
      <c r="MH19" s="681">
        <f t="shared" si="5"/>
        <v>40</v>
      </c>
      <c r="MI19" s="681">
        <f t="shared" si="5"/>
        <v>41</v>
      </c>
      <c r="MJ19" s="681">
        <f t="shared" si="5"/>
        <v>41</v>
      </c>
      <c r="MK19" s="681">
        <f t="shared" si="5"/>
        <v>41</v>
      </c>
      <c r="ML19" s="681">
        <f t="shared" si="5"/>
        <v>41</v>
      </c>
      <c r="MM19" s="681">
        <f t="shared" si="5"/>
        <v>41</v>
      </c>
      <c r="MN19" s="681">
        <f t="shared" si="5"/>
        <v>41</v>
      </c>
      <c r="MO19" s="681">
        <f t="shared" si="5"/>
        <v>41</v>
      </c>
      <c r="MP19" s="681">
        <f t="shared" si="5"/>
        <v>42</v>
      </c>
      <c r="MQ19" s="681">
        <f t="shared" si="5"/>
        <v>42</v>
      </c>
      <c r="MR19" s="681">
        <f t="shared" si="5"/>
        <v>42</v>
      </c>
      <c r="MS19" s="681">
        <f t="shared" si="5"/>
        <v>42</v>
      </c>
      <c r="MT19" s="681">
        <f t="shared" si="5"/>
        <v>42</v>
      </c>
      <c r="MU19" s="681">
        <f t="shared" si="5"/>
        <v>42</v>
      </c>
      <c r="MV19" s="681">
        <f t="shared" si="5"/>
        <v>42</v>
      </c>
      <c r="MW19" s="681">
        <f t="shared" si="5"/>
        <v>43</v>
      </c>
      <c r="MX19" s="681">
        <f t="shared" si="5"/>
        <v>43</v>
      </c>
      <c r="MY19" s="681">
        <f t="shared" si="5"/>
        <v>43</v>
      </c>
      <c r="MZ19" s="681">
        <f t="shared" si="5"/>
        <v>43</v>
      </c>
      <c r="NA19" s="681">
        <f t="shared" si="5"/>
        <v>43</v>
      </c>
      <c r="NB19" s="681">
        <f t="shared" si="5"/>
        <v>43</v>
      </c>
      <c r="NC19" s="681">
        <f t="shared" si="5"/>
        <v>43</v>
      </c>
      <c r="ND19" s="681">
        <f t="shared" si="5"/>
        <v>44</v>
      </c>
      <c r="NE19" s="681">
        <f t="shared" si="5"/>
        <v>44</v>
      </c>
      <c r="NF19" s="681">
        <f t="shared" si="5"/>
        <v>44</v>
      </c>
      <c r="NG19" s="681">
        <f t="shared" si="5"/>
        <v>44</v>
      </c>
      <c r="NH19" s="681">
        <f t="shared" si="5"/>
        <v>44</v>
      </c>
      <c r="NI19" s="681">
        <f t="shared" si="5"/>
        <v>44</v>
      </c>
      <c r="NJ19" s="681">
        <f t="shared" si="5"/>
        <v>44</v>
      </c>
      <c r="NK19" s="681">
        <f t="shared" si="5"/>
        <v>45</v>
      </c>
      <c r="NL19" s="681">
        <f t="shared" si="5"/>
        <v>45</v>
      </c>
      <c r="NM19" s="681">
        <f t="shared" si="5"/>
        <v>45</v>
      </c>
      <c r="NN19" s="681">
        <f t="shared" si="5"/>
        <v>45</v>
      </c>
      <c r="NO19" s="681">
        <f t="shared" si="5"/>
        <v>45</v>
      </c>
      <c r="NP19" s="681">
        <f t="shared" si="5"/>
        <v>45</v>
      </c>
      <c r="NQ19" s="681">
        <f t="shared" si="5"/>
        <v>45</v>
      </c>
      <c r="NR19" s="681">
        <f t="shared" si="5"/>
        <v>46</v>
      </c>
      <c r="NS19" s="681">
        <f t="shared" si="5"/>
        <v>46</v>
      </c>
      <c r="NT19" s="681">
        <f t="shared" si="5"/>
        <v>46</v>
      </c>
      <c r="NU19" s="681">
        <f t="shared" si="5"/>
        <v>46</v>
      </c>
      <c r="NV19" s="681">
        <f t="shared" si="5"/>
        <v>46</v>
      </c>
      <c r="NW19" s="681">
        <f t="shared" si="5"/>
        <v>46</v>
      </c>
      <c r="NX19" s="681">
        <f t="shared" si="5"/>
        <v>46</v>
      </c>
      <c r="NY19" s="681">
        <f t="shared" si="5"/>
        <v>47</v>
      </c>
      <c r="NZ19" s="681">
        <f t="shared" si="5"/>
        <v>47</v>
      </c>
      <c r="OA19" s="681">
        <f t="shared" si="5"/>
        <v>47</v>
      </c>
      <c r="OB19" s="681">
        <f t="shared" si="5"/>
        <v>47</v>
      </c>
      <c r="OC19" s="681">
        <f t="shared" si="5"/>
        <v>47</v>
      </c>
      <c r="OD19" s="681">
        <f t="shared" si="5"/>
        <v>47</v>
      </c>
      <c r="OE19" s="681">
        <f t="shared" ref="OE19:PP19" si="6">+WEEKNUM(OE20,2)</f>
        <v>47</v>
      </c>
      <c r="OF19" s="681">
        <f t="shared" si="6"/>
        <v>48</v>
      </c>
      <c r="OG19" s="681">
        <f t="shared" si="6"/>
        <v>48</v>
      </c>
      <c r="OH19" s="681">
        <f t="shared" si="6"/>
        <v>48</v>
      </c>
      <c r="OI19" s="681">
        <f t="shared" si="6"/>
        <v>48</v>
      </c>
      <c r="OJ19" s="681">
        <f t="shared" si="6"/>
        <v>48</v>
      </c>
      <c r="OK19" s="681">
        <f t="shared" si="6"/>
        <v>48</v>
      </c>
      <c r="OL19" s="681">
        <f t="shared" si="6"/>
        <v>48</v>
      </c>
      <c r="OM19" s="681">
        <f t="shared" si="6"/>
        <v>49</v>
      </c>
      <c r="ON19" s="681">
        <f t="shared" si="6"/>
        <v>49</v>
      </c>
      <c r="OO19" s="681">
        <f t="shared" si="6"/>
        <v>49</v>
      </c>
      <c r="OP19" s="681">
        <f t="shared" si="6"/>
        <v>49</v>
      </c>
      <c r="OQ19" s="681">
        <f t="shared" si="6"/>
        <v>49</v>
      </c>
      <c r="OR19" s="681">
        <f t="shared" si="6"/>
        <v>49</v>
      </c>
      <c r="OS19" s="681">
        <f t="shared" si="6"/>
        <v>49</v>
      </c>
      <c r="OT19" s="681">
        <f t="shared" si="6"/>
        <v>50</v>
      </c>
      <c r="OU19" s="681">
        <f t="shared" si="6"/>
        <v>50</v>
      </c>
      <c r="OV19" s="681">
        <f t="shared" si="6"/>
        <v>50</v>
      </c>
      <c r="OW19" s="681">
        <f t="shared" si="6"/>
        <v>50</v>
      </c>
      <c r="OX19" s="681">
        <f t="shared" si="6"/>
        <v>50</v>
      </c>
      <c r="OY19" s="681">
        <f t="shared" si="6"/>
        <v>50</v>
      </c>
      <c r="OZ19" s="681">
        <f t="shared" si="6"/>
        <v>50</v>
      </c>
      <c r="PA19" s="681">
        <f t="shared" si="6"/>
        <v>51</v>
      </c>
      <c r="PB19" s="681">
        <f t="shared" si="6"/>
        <v>51</v>
      </c>
      <c r="PC19" s="681">
        <f t="shared" si="6"/>
        <v>51</v>
      </c>
      <c r="PD19" s="681">
        <f t="shared" si="6"/>
        <v>51</v>
      </c>
      <c r="PE19" s="681">
        <f t="shared" si="6"/>
        <v>51</v>
      </c>
      <c r="PF19" s="681">
        <f t="shared" si="6"/>
        <v>51</v>
      </c>
      <c r="PG19" s="681">
        <f t="shared" si="6"/>
        <v>51</v>
      </c>
      <c r="PH19" s="681">
        <f t="shared" si="6"/>
        <v>52</v>
      </c>
      <c r="PI19" s="681">
        <f t="shared" si="6"/>
        <v>52</v>
      </c>
      <c r="PJ19" s="681">
        <f t="shared" si="6"/>
        <v>52</v>
      </c>
      <c r="PK19" s="681">
        <f t="shared" si="6"/>
        <v>52</v>
      </c>
      <c r="PL19" s="681">
        <f t="shared" si="6"/>
        <v>52</v>
      </c>
      <c r="PM19" s="681">
        <f t="shared" si="6"/>
        <v>52</v>
      </c>
      <c r="PN19" s="681">
        <f t="shared" si="6"/>
        <v>52</v>
      </c>
      <c r="PO19" s="681">
        <f t="shared" si="6"/>
        <v>53</v>
      </c>
      <c r="PP19" s="681">
        <f t="shared" si="6"/>
        <v>53</v>
      </c>
    </row>
    <row r="20" spans="1:432" s="259" customFormat="1" ht="39.75" thickBot="1" x14ac:dyDescent="0.3">
      <c r="I20" s="683" t="s">
        <v>1596</v>
      </c>
      <c r="J20" s="683" t="s">
        <v>1597</v>
      </c>
      <c r="K20" s="683" t="s">
        <v>1598</v>
      </c>
      <c r="L20" s="683" t="s">
        <v>1599</v>
      </c>
      <c r="M20" s="683" t="s">
        <v>1600</v>
      </c>
      <c r="N20" s="683" t="s">
        <v>1601</v>
      </c>
      <c r="O20" s="683" t="s">
        <v>1602</v>
      </c>
      <c r="P20" s="683" t="s">
        <v>1603</v>
      </c>
      <c r="Q20" s="683" t="s">
        <v>1604</v>
      </c>
      <c r="R20" s="683" t="s">
        <v>1605</v>
      </c>
      <c r="S20" s="683" t="s">
        <v>1606</v>
      </c>
      <c r="T20" s="683" t="s">
        <v>1607</v>
      </c>
      <c r="V20" s="259" t="s">
        <v>747</v>
      </c>
      <c r="W20" s="259" t="s">
        <v>743</v>
      </c>
      <c r="X20" s="259" t="s">
        <v>744</v>
      </c>
      <c r="Y20" s="259" t="s">
        <v>745</v>
      </c>
      <c r="Z20" s="259" t="s">
        <v>742</v>
      </c>
      <c r="AA20" s="259" t="s">
        <v>107</v>
      </c>
      <c r="AB20" s="259" t="s">
        <v>108</v>
      </c>
      <c r="AC20" s="259" t="s">
        <v>109</v>
      </c>
      <c r="AD20" s="259" t="s">
        <v>110</v>
      </c>
      <c r="AE20" s="259" t="s">
        <v>111</v>
      </c>
      <c r="AF20" s="259" t="s">
        <v>112</v>
      </c>
      <c r="AG20" s="259" t="s">
        <v>129</v>
      </c>
      <c r="AH20" s="259" t="s">
        <v>130</v>
      </c>
      <c r="AI20" s="259" t="s">
        <v>375</v>
      </c>
      <c r="AJ20" s="259" t="s">
        <v>376</v>
      </c>
      <c r="AK20" s="259" t="s">
        <v>377</v>
      </c>
      <c r="AL20" s="259" t="s">
        <v>487</v>
      </c>
      <c r="AM20" s="259" t="s">
        <v>488</v>
      </c>
      <c r="AN20" s="259" t="s">
        <v>489</v>
      </c>
      <c r="AO20" s="259" t="s">
        <v>490</v>
      </c>
      <c r="AP20" s="259" t="s">
        <v>775</v>
      </c>
      <c r="AQ20" s="259" t="s">
        <v>776</v>
      </c>
      <c r="AR20" s="259" t="s">
        <v>777</v>
      </c>
      <c r="AS20" s="259" t="s">
        <v>778</v>
      </c>
      <c r="AT20" s="259" t="s">
        <v>779</v>
      </c>
      <c r="AU20" s="259" t="s">
        <v>81</v>
      </c>
      <c r="AV20" s="259" t="s">
        <v>33</v>
      </c>
      <c r="AW20" s="259" t="s">
        <v>39</v>
      </c>
      <c r="AX20" s="259" t="s">
        <v>82</v>
      </c>
      <c r="AY20" s="259" t="s">
        <v>68</v>
      </c>
      <c r="AZ20" s="259" t="s">
        <v>69</v>
      </c>
      <c r="BA20" s="259" t="s">
        <v>70</v>
      </c>
      <c r="BB20" s="259" t="s">
        <v>71</v>
      </c>
      <c r="BC20" s="259" t="s">
        <v>83</v>
      </c>
      <c r="BD20" s="259" t="s">
        <v>93</v>
      </c>
      <c r="BE20" s="259" t="s">
        <v>94</v>
      </c>
      <c r="BF20" s="259" t="s">
        <v>95</v>
      </c>
      <c r="BG20" s="259" t="s">
        <v>1152</v>
      </c>
      <c r="BH20" s="259" t="s">
        <v>96</v>
      </c>
      <c r="BI20" s="259" t="s">
        <v>97</v>
      </c>
      <c r="BJ20" s="259" t="s">
        <v>98</v>
      </c>
      <c r="BK20" s="259" t="s">
        <v>99</v>
      </c>
      <c r="BL20" s="259" t="s">
        <v>1222</v>
      </c>
      <c r="BM20" s="259" t="s">
        <v>1223</v>
      </c>
      <c r="BN20" s="259" t="s">
        <v>1224</v>
      </c>
      <c r="BO20" s="259" t="s">
        <v>1225</v>
      </c>
      <c r="BP20" s="259" t="s">
        <v>1226</v>
      </c>
      <c r="BQ20" s="259" t="s">
        <v>1227</v>
      </c>
      <c r="BR20" s="259" t="s">
        <v>1228</v>
      </c>
      <c r="BS20" s="259" t="s">
        <v>1229</v>
      </c>
      <c r="BT20" s="259" t="s">
        <v>1230</v>
      </c>
      <c r="BV20" s="684">
        <v>43472</v>
      </c>
      <c r="BW20" s="684">
        <v>43473</v>
      </c>
      <c r="BX20" s="684">
        <v>43474</v>
      </c>
      <c r="BY20" s="684">
        <v>43475</v>
      </c>
      <c r="BZ20" s="684">
        <v>43476</v>
      </c>
      <c r="CA20" s="685">
        <v>43477</v>
      </c>
      <c r="CB20" s="685">
        <v>43478</v>
      </c>
      <c r="CC20" s="685">
        <v>43479</v>
      </c>
      <c r="CD20" s="685">
        <v>43480</v>
      </c>
      <c r="CE20" s="685">
        <v>43481</v>
      </c>
      <c r="CF20" s="685">
        <v>43482</v>
      </c>
      <c r="CG20" s="685">
        <v>43483</v>
      </c>
      <c r="CH20" s="684">
        <v>43484</v>
      </c>
      <c r="CI20" s="684">
        <v>43485</v>
      </c>
      <c r="CJ20" s="684">
        <v>43486</v>
      </c>
      <c r="CK20" s="684">
        <v>43487</v>
      </c>
      <c r="CL20" s="684">
        <v>43488</v>
      </c>
      <c r="CM20" s="684">
        <v>43489</v>
      </c>
      <c r="CN20" s="684">
        <v>43490</v>
      </c>
      <c r="CO20" s="684">
        <v>43491</v>
      </c>
      <c r="CP20" s="684">
        <v>43492</v>
      </c>
      <c r="CQ20" s="684">
        <v>43493</v>
      </c>
      <c r="CR20" s="684">
        <v>43494</v>
      </c>
      <c r="CS20" s="684">
        <v>43495</v>
      </c>
      <c r="CT20" s="684">
        <v>43496</v>
      </c>
      <c r="CU20" s="684">
        <v>43497</v>
      </c>
      <c r="CV20" s="684">
        <v>43498</v>
      </c>
      <c r="CW20" s="684">
        <v>43499</v>
      </c>
      <c r="CX20" s="684">
        <v>43500</v>
      </c>
      <c r="CY20" s="684">
        <v>43501</v>
      </c>
      <c r="CZ20" s="684">
        <v>43502</v>
      </c>
      <c r="DA20" s="684">
        <v>43503</v>
      </c>
      <c r="DB20" s="684">
        <v>43504</v>
      </c>
      <c r="DC20" s="684">
        <v>43505</v>
      </c>
      <c r="DD20" s="684">
        <v>43506</v>
      </c>
      <c r="DE20" s="684">
        <v>43507</v>
      </c>
      <c r="DF20" s="684">
        <v>43508</v>
      </c>
      <c r="DG20" s="684">
        <v>43509</v>
      </c>
      <c r="DH20" s="684">
        <v>43510</v>
      </c>
      <c r="DI20" s="684">
        <v>43511</v>
      </c>
      <c r="DJ20" s="684">
        <v>43512</v>
      </c>
      <c r="DK20" s="684">
        <v>43513</v>
      </c>
      <c r="DL20" s="684">
        <v>43514</v>
      </c>
      <c r="DM20" s="684">
        <v>43515</v>
      </c>
      <c r="DN20" s="684">
        <v>43516</v>
      </c>
      <c r="DO20" s="684">
        <v>43517</v>
      </c>
      <c r="DP20" s="684">
        <v>43518</v>
      </c>
      <c r="DQ20" s="684">
        <v>43519</v>
      </c>
      <c r="DR20" s="684">
        <v>43520</v>
      </c>
      <c r="DS20" s="684">
        <v>43521</v>
      </c>
      <c r="DT20" s="684">
        <v>43522</v>
      </c>
      <c r="DU20" s="684">
        <v>43523</v>
      </c>
      <c r="DV20" s="684">
        <v>43524</v>
      </c>
      <c r="DW20" s="684">
        <v>43525</v>
      </c>
      <c r="DX20" s="684">
        <v>43526</v>
      </c>
      <c r="DY20" s="684">
        <v>43527</v>
      </c>
      <c r="DZ20" s="684">
        <v>43528</v>
      </c>
      <c r="EA20" s="684">
        <v>43529</v>
      </c>
      <c r="EB20" s="684">
        <v>43530</v>
      </c>
      <c r="EC20" s="684">
        <v>43531</v>
      </c>
      <c r="ED20" s="684">
        <v>43532</v>
      </c>
      <c r="EE20" s="684">
        <v>43533</v>
      </c>
      <c r="EF20" s="684">
        <v>43534</v>
      </c>
      <c r="EG20" s="684">
        <v>43535</v>
      </c>
      <c r="EH20" s="684">
        <v>43536</v>
      </c>
      <c r="EI20" s="684">
        <v>43537</v>
      </c>
      <c r="EJ20" s="684">
        <v>43538</v>
      </c>
      <c r="EK20" s="684">
        <v>43539</v>
      </c>
      <c r="EL20" s="684">
        <v>43540</v>
      </c>
      <c r="EM20" s="684">
        <v>43541</v>
      </c>
      <c r="EN20" s="684">
        <v>43542</v>
      </c>
      <c r="EO20" s="684">
        <v>43543</v>
      </c>
      <c r="EP20" s="684">
        <v>43544</v>
      </c>
      <c r="EQ20" s="684">
        <v>43545</v>
      </c>
      <c r="ER20" s="684">
        <v>43546</v>
      </c>
      <c r="ES20" s="684">
        <v>43547</v>
      </c>
      <c r="ET20" s="684">
        <v>43548</v>
      </c>
      <c r="EU20" s="684">
        <v>43549</v>
      </c>
      <c r="EV20" s="684">
        <v>43550</v>
      </c>
      <c r="EW20" s="684">
        <v>43551</v>
      </c>
      <c r="EX20" s="684">
        <v>43552</v>
      </c>
      <c r="EY20" s="684">
        <v>43553</v>
      </c>
      <c r="EZ20" s="684">
        <v>43554</v>
      </c>
      <c r="FA20" s="684">
        <v>43555</v>
      </c>
      <c r="FB20" s="684">
        <v>43556</v>
      </c>
      <c r="FC20" s="684">
        <v>43557</v>
      </c>
      <c r="FD20" s="684">
        <v>43558</v>
      </c>
      <c r="FE20" s="684">
        <v>43559</v>
      </c>
      <c r="FF20" s="684">
        <v>43560</v>
      </c>
      <c r="FG20" s="684">
        <v>43561</v>
      </c>
      <c r="FH20" s="684">
        <v>43562</v>
      </c>
      <c r="FI20" s="684">
        <v>43563</v>
      </c>
      <c r="FJ20" s="684">
        <v>43564</v>
      </c>
      <c r="FK20" s="684">
        <v>43565</v>
      </c>
      <c r="FL20" s="684">
        <v>43566</v>
      </c>
      <c r="FM20" s="684">
        <v>43567</v>
      </c>
      <c r="FN20" s="684">
        <v>43568</v>
      </c>
      <c r="FO20" s="684">
        <v>43569</v>
      </c>
      <c r="FP20" s="684">
        <v>43570</v>
      </c>
      <c r="FQ20" s="684">
        <v>43571</v>
      </c>
      <c r="FR20" s="684">
        <v>43572</v>
      </c>
      <c r="FS20" s="684">
        <v>43573</v>
      </c>
      <c r="FT20" s="684">
        <v>43574</v>
      </c>
      <c r="FU20" s="684">
        <v>43575</v>
      </c>
      <c r="FV20" s="684">
        <v>43576</v>
      </c>
      <c r="FW20" s="684">
        <v>43577</v>
      </c>
      <c r="FX20" s="684">
        <v>43578</v>
      </c>
      <c r="FY20" s="684">
        <v>43579</v>
      </c>
      <c r="FZ20" s="684">
        <v>43580</v>
      </c>
      <c r="GA20" s="684">
        <v>43581</v>
      </c>
      <c r="GB20" s="684">
        <v>43582</v>
      </c>
      <c r="GC20" s="684">
        <v>43583</v>
      </c>
      <c r="GD20" s="684">
        <v>43584</v>
      </c>
      <c r="GE20" s="684">
        <v>43585</v>
      </c>
      <c r="GF20" s="684">
        <v>43586</v>
      </c>
      <c r="GG20" s="684">
        <v>43587</v>
      </c>
      <c r="GH20" s="684">
        <v>43588</v>
      </c>
      <c r="GI20" s="684">
        <v>43589</v>
      </c>
      <c r="GJ20" s="684">
        <v>43590</v>
      </c>
      <c r="GK20" s="684">
        <v>43591</v>
      </c>
      <c r="GL20" s="684">
        <v>43592</v>
      </c>
      <c r="GM20" s="684">
        <v>43593</v>
      </c>
      <c r="GN20" s="684">
        <v>43594</v>
      </c>
      <c r="GO20" s="684">
        <v>43595</v>
      </c>
      <c r="GP20" s="684">
        <v>43596</v>
      </c>
      <c r="GQ20" s="684">
        <v>43597</v>
      </c>
      <c r="GR20" s="684">
        <v>43598</v>
      </c>
      <c r="GS20" s="684">
        <v>43599</v>
      </c>
      <c r="GT20" s="684">
        <v>43600</v>
      </c>
      <c r="GU20" s="684">
        <v>43601</v>
      </c>
      <c r="GV20" s="684">
        <v>43602</v>
      </c>
      <c r="GW20" s="684">
        <v>43603</v>
      </c>
      <c r="GX20" s="684">
        <v>43604</v>
      </c>
      <c r="GY20" s="684">
        <v>43605</v>
      </c>
      <c r="GZ20" s="684">
        <v>43606</v>
      </c>
      <c r="HA20" s="684">
        <v>43607</v>
      </c>
      <c r="HB20" s="684">
        <v>43608</v>
      </c>
      <c r="HC20" s="684">
        <v>43609</v>
      </c>
      <c r="HD20" s="684">
        <v>43610</v>
      </c>
      <c r="HE20" s="684">
        <v>43611</v>
      </c>
      <c r="HF20" s="684">
        <v>43612</v>
      </c>
      <c r="HG20" s="684">
        <v>43613</v>
      </c>
      <c r="HH20" s="684">
        <v>43614</v>
      </c>
      <c r="HI20" s="684">
        <v>43615</v>
      </c>
      <c r="HJ20" s="684">
        <v>43616</v>
      </c>
      <c r="HK20" s="684">
        <v>43617</v>
      </c>
      <c r="HL20" s="684">
        <v>43618</v>
      </c>
      <c r="HM20" s="684">
        <v>43619</v>
      </c>
      <c r="HN20" s="684">
        <v>43620</v>
      </c>
      <c r="HO20" s="684">
        <v>43621</v>
      </c>
      <c r="HP20" s="684">
        <v>43622</v>
      </c>
      <c r="HQ20" s="684">
        <v>43623</v>
      </c>
      <c r="HR20" s="684">
        <v>43624</v>
      </c>
      <c r="HS20" s="684">
        <v>43625</v>
      </c>
      <c r="HT20" s="684">
        <v>43626</v>
      </c>
      <c r="HU20" s="684">
        <v>43627</v>
      </c>
      <c r="HV20" s="684">
        <v>43628</v>
      </c>
      <c r="HW20" s="684">
        <v>43629</v>
      </c>
      <c r="HX20" s="684">
        <v>43630</v>
      </c>
      <c r="HY20" s="684">
        <v>43631</v>
      </c>
      <c r="HZ20" s="684">
        <v>43632</v>
      </c>
      <c r="IA20" s="684">
        <v>43633</v>
      </c>
      <c r="IB20" s="684">
        <v>43634</v>
      </c>
      <c r="IC20" s="684">
        <v>43635</v>
      </c>
      <c r="ID20" s="684">
        <v>43636</v>
      </c>
      <c r="IE20" s="684">
        <v>43637</v>
      </c>
      <c r="IF20" s="684">
        <v>43638</v>
      </c>
      <c r="IG20" s="684">
        <v>43639</v>
      </c>
      <c r="IH20" s="684">
        <v>43640</v>
      </c>
      <c r="II20" s="684">
        <v>43641</v>
      </c>
      <c r="IJ20" s="684">
        <v>43642</v>
      </c>
      <c r="IK20" s="684">
        <v>43643</v>
      </c>
      <c r="IL20" s="684">
        <v>43644</v>
      </c>
      <c r="IM20" s="684">
        <v>43645</v>
      </c>
      <c r="IN20" s="684">
        <v>43646</v>
      </c>
      <c r="IO20" s="684">
        <v>43647</v>
      </c>
      <c r="IP20" s="684">
        <v>43648</v>
      </c>
      <c r="IQ20" s="684">
        <v>43649</v>
      </c>
      <c r="IR20" s="684">
        <v>43650</v>
      </c>
      <c r="IS20" s="684">
        <v>43651</v>
      </c>
      <c r="IT20" s="684">
        <v>43652</v>
      </c>
      <c r="IU20" s="684">
        <v>43653</v>
      </c>
      <c r="IV20" s="684">
        <v>43654</v>
      </c>
      <c r="IW20" s="684">
        <v>43655</v>
      </c>
      <c r="IX20" s="684">
        <v>43656</v>
      </c>
      <c r="IY20" s="684">
        <v>43657</v>
      </c>
      <c r="IZ20" s="684">
        <v>43658</v>
      </c>
      <c r="JA20" s="684">
        <v>43659</v>
      </c>
      <c r="JB20" s="684">
        <v>43660</v>
      </c>
      <c r="JC20" s="684">
        <v>43661</v>
      </c>
      <c r="JD20" s="684">
        <v>43662</v>
      </c>
      <c r="JE20" s="684">
        <v>43663</v>
      </c>
      <c r="JF20" s="684">
        <v>43664</v>
      </c>
      <c r="JG20" s="684">
        <v>43665</v>
      </c>
      <c r="JH20" s="684">
        <v>43666</v>
      </c>
      <c r="JI20" s="684">
        <v>43667</v>
      </c>
      <c r="JJ20" s="684">
        <v>43668</v>
      </c>
      <c r="JK20" s="684">
        <v>43669</v>
      </c>
      <c r="JL20" s="684">
        <v>43670</v>
      </c>
      <c r="JM20" s="684">
        <v>43671</v>
      </c>
      <c r="JN20" s="684">
        <v>43672</v>
      </c>
      <c r="JO20" s="684">
        <v>43673</v>
      </c>
      <c r="JP20" s="684">
        <v>43674</v>
      </c>
      <c r="JQ20" s="684">
        <v>43675</v>
      </c>
      <c r="JR20" s="684">
        <v>43676</v>
      </c>
      <c r="JS20" s="684">
        <v>43677</v>
      </c>
      <c r="JT20" s="684">
        <v>43678</v>
      </c>
      <c r="JU20" s="684">
        <v>43679</v>
      </c>
      <c r="JV20" s="684">
        <v>43680</v>
      </c>
      <c r="JW20" s="684">
        <v>43681</v>
      </c>
      <c r="JX20" s="684">
        <v>43682</v>
      </c>
      <c r="JY20" s="684">
        <v>43683</v>
      </c>
      <c r="JZ20" s="684">
        <v>43684</v>
      </c>
      <c r="KA20" s="684">
        <v>43685</v>
      </c>
      <c r="KB20" s="684">
        <v>43686</v>
      </c>
      <c r="KC20" s="684">
        <v>43687</v>
      </c>
      <c r="KD20" s="684">
        <v>43688</v>
      </c>
      <c r="KE20" s="684">
        <v>43689</v>
      </c>
      <c r="KF20" s="684">
        <v>43690</v>
      </c>
      <c r="KG20" s="684">
        <v>43691</v>
      </c>
      <c r="KH20" s="684">
        <v>43692</v>
      </c>
      <c r="KI20" s="684">
        <v>43693</v>
      </c>
      <c r="KJ20" s="684">
        <v>43694</v>
      </c>
      <c r="KK20" s="684">
        <v>43695</v>
      </c>
      <c r="KL20" s="684">
        <v>43696</v>
      </c>
      <c r="KM20" s="684">
        <v>43697</v>
      </c>
      <c r="KN20" s="684">
        <v>43698</v>
      </c>
      <c r="KO20" s="684">
        <v>43699</v>
      </c>
      <c r="KP20" s="684">
        <v>43700</v>
      </c>
      <c r="KQ20" s="684">
        <v>43701</v>
      </c>
      <c r="KR20" s="684">
        <v>43702</v>
      </c>
      <c r="KS20" s="684">
        <v>43703</v>
      </c>
      <c r="KT20" s="684">
        <v>43704</v>
      </c>
      <c r="KU20" s="684">
        <v>43705</v>
      </c>
      <c r="KV20" s="684">
        <v>43706</v>
      </c>
      <c r="KW20" s="684">
        <v>43707</v>
      </c>
      <c r="KX20" s="684">
        <v>43708</v>
      </c>
      <c r="KY20" s="684">
        <v>43709</v>
      </c>
      <c r="KZ20" s="684">
        <v>43710</v>
      </c>
      <c r="LA20" s="684">
        <v>43711</v>
      </c>
      <c r="LB20" s="684">
        <v>43712</v>
      </c>
      <c r="LC20" s="684">
        <v>43713</v>
      </c>
      <c r="LD20" s="684">
        <v>43714</v>
      </c>
      <c r="LE20" s="684">
        <v>43715</v>
      </c>
      <c r="LF20" s="684">
        <v>43716</v>
      </c>
      <c r="LG20" s="684">
        <v>43717</v>
      </c>
      <c r="LH20" s="684">
        <v>43718</v>
      </c>
      <c r="LI20" s="684">
        <v>43719</v>
      </c>
      <c r="LJ20" s="684">
        <v>43720</v>
      </c>
      <c r="LK20" s="684">
        <v>43721</v>
      </c>
      <c r="LL20" s="684">
        <v>43722</v>
      </c>
      <c r="LM20" s="684">
        <v>43723</v>
      </c>
      <c r="LN20" s="684">
        <v>43724</v>
      </c>
      <c r="LO20" s="684">
        <v>43725</v>
      </c>
      <c r="LP20" s="684">
        <v>43726</v>
      </c>
      <c r="LQ20" s="684">
        <v>43727</v>
      </c>
      <c r="LR20" s="684">
        <v>43728</v>
      </c>
      <c r="LS20" s="684">
        <v>43729</v>
      </c>
      <c r="LT20" s="684">
        <v>43730</v>
      </c>
      <c r="LU20" s="684">
        <v>43731</v>
      </c>
      <c r="LV20" s="684">
        <v>43732</v>
      </c>
      <c r="LW20" s="684">
        <v>43733</v>
      </c>
      <c r="LX20" s="684">
        <v>43734</v>
      </c>
      <c r="LY20" s="684">
        <v>43735</v>
      </c>
      <c r="LZ20" s="684">
        <v>43736</v>
      </c>
      <c r="MA20" s="684">
        <v>43737</v>
      </c>
      <c r="MB20" s="684">
        <v>43738</v>
      </c>
      <c r="MC20" s="684">
        <v>43739</v>
      </c>
      <c r="MD20" s="684">
        <v>43740</v>
      </c>
      <c r="ME20" s="684">
        <v>43741</v>
      </c>
      <c r="MF20" s="684">
        <v>43742</v>
      </c>
      <c r="MG20" s="684">
        <v>43743</v>
      </c>
      <c r="MH20" s="684">
        <v>43744</v>
      </c>
      <c r="MI20" s="684">
        <v>43745</v>
      </c>
      <c r="MJ20" s="684">
        <v>43746</v>
      </c>
      <c r="MK20" s="684">
        <v>43747</v>
      </c>
      <c r="ML20" s="684">
        <v>43748</v>
      </c>
      <c r="MM20" s="684">
        <v>43749</v>
      </c>
      <c r="MN20" s="684">
        <v>43750</v>
      </c>
      <c r="MO20" s="684">
        <v>43751</v>
      </c>
      <c r="MP20" s="684">
        <v>43752</v>
      </c>
      <c r="MQ20" s="684">
        <v>43753</v>
      </c>
      <c r="MR20" s="684">
        <v>43754</v>
      </c>
      <c r="MS20" s="684">
        <v>43755</v>
      </c>
      <c r="MT20" s="684">
        <v>43756</v>
      </c>
      <c r="MU20" s="684">
        <v>43757</v>
      </c>
      <c r="MV20" s="684">
        <v>43758</v>
      </c>
      <c r="MW20" s="684">
        <v>43759</v>
      </c>
      <c r="MX20" s="684">
        <v>43760</v>
      </c>
      <c r="MY20" s="684">
        <v>43761</v>
      </c>
      <c r="MZ20" s="684">
        <v>43762</v>
      </c>
      <c r="NA20" s="684">
        <v>43763</v>
      </c>
      <c r="NB20" s="684">
        <v>43764</v>
      </c>
      <c r="NC20" s="684">
        <v>43765</v>
      </c>
      <c r="ND20" s="684">
        <v>43766</v>
      </c>
      <c r="NE20" s="684">
        <v>43767</v>
      </c>
      <c r="NF20" s="684">
        <v>43768</v>
      </c>
      <c r="NG20" s="684">
        <v>43769</v>
      </c>
      <c r="NH20" s="684">
        <v>43770</v>
      </c>
      <c r="NI20" s="684">
        <v>43771</v>
      </c>
      <c r="NJ20" s="684">
        <v>43772</v>
      </c>
      <c r="NK20" s="684">
        <v>43773</v>
      </c>
      <c r="NL20" s="684">
        <v>43774</v>
      </c>
      <c r="NM20" s="684">
        <v>43775</v>
      </c>
      <c r="NN20" s="684">
        <v>43776</v>
      </c>
      <c r="NO20" s="684">
        <v>43777</v>
      </c>
      <c r="NP20" s="684">
        <v>43778</v>
      </c>
      <c r="NQ20" s="684">
        <v>43779</v>
      </c>
      <c r="NR20" s="684">
        <v>43780</v>
      </c>
      <c r="NS20" s="684">
        <v>43781</v>
      </c>
      <c r="NT20" s="684">
        <v>43782</v>
      </c>
      <c r="NU20" s="684">
        <v>43783</v>
      </c>
      <c r="NV20" s="684">
        <v>43784</v>
      </c>
      <c r="NW20" s="684">
        <v>43785</v>
      </c>
      <c r="NX20" s="684">
        <v>43786</v>
      </c>
      <c r="NY20" s="684">
        <v>43787</v>
      </c>
      <c r="NZ20" s="684">
        <v>43788</v>
      </c>
      <c r="OA20" s="684">
        <v>43789</v>
      </c>
      <c r="OB20" s="684">
        <v>43790</v>
      </c>
      <c r="OC20" s="684">
        <v>43791</v>
      </c>
      <c r="OD20" s="684">
        <v>43792</v>
      </c>
      <c r="OE20" s="684">
        <v>43793</v>
      </c>
      <c r="OF20" s="684">
        <v>43794</v>
      </c>
      <c r="OG20" s="684">
        <v>43795</v>
      </c>
      <c r="OH20" s="684">
        <v>43796</v>
      </c>
      <c r="OI20" s="684">
        <v>43797</v>
      </c>
      <c r="OJ20" s="684">
        <v>43798</v>
      </c>
      <c r="OK20" s="684">
        <v>43799</v>
      </c>
      <c r="OL20" s="684">
        <v>43800</v>
      </c>
      <c r="OM20" s="684">
        <v>43801</v>
      </c>
      <c r="ON20" s="684">
        <v>43802</v>
      </c>
      <c r="OO20" s="684">
        <v>43803</v>
      </c>
      <c r="OP20" s="684">
        <v>43804</v>
      </c>
      <c r="OQ20" s="684">
        <v>43805</v>
      </c>
      <c r="OR20" s="684">
        <v>43806</v>
      </c>
      <c r="OS20" s="684">
        <v>43807</v>
      </c>
      <c r="OT20" s="684">
        <v>43808</v>
      </c>
      <c r="OU20" s="684">
        <v>43809</v>
      </c>
      <c r="OV20" s="684">
        <v>43810</v>
      </c>
      <c r="OW20" s="684">
        <v>43811</v>
      </c>
      <c r="OX20" s="684">
        <v>43812</v>
      </c>
      <c r="OY20" s="684">
        <v>43813</v>
      </c>
      <c r="OZ20" s="684">
        <v>43814</v>
      </c>
      <c r="PA20" s="684">
        <v>43815</v>
      </c>
      <c r="PB20" s="684">
        <v>43816</v>
      </c>
      <c r="PC20" s="684">
        <v>43817</v>
      </c>
      <c r="PD20" s="684">
        <v>43818</v>
      </c>
      <c r="PE20" s="684">
        <v>43819</v>
      </c>
      <c r="PF20" s="684">
        <v>43820</v>
      </c>
      <c r="PG20" s="684">
        <v>43821</v>
      </c>
      <c r="PH20" s="684">
        <v>43822</v>
      </c>
      <c r="PI20" s="684">
        <v>43823</v>
      </c>
      <c r="PJ20" s="684">
        <v>43824</v>
      </c>
      <c r="PK20" s="684">
        <v>43825</v>
      </c>
      <c r="PL20" s="684">
        <v>43826</v>
      </c>
      <c r="PM20" s="684">
        <v>43827</v>
      </c>
      <c r="PN20" s="684">
        <v>43828</v>
      </c>
      <c r="PO20" s="684">
        <v>43829</v>
      </c>
      <c r="PP20" s="684">
        <v>43830</v>
      </c>
    </row>
    <row r="21" spans="1:432" ht="15.75" thickBot="1" x14ac:dyDescent="0.3">
      <c r="G21" s="993" t="s">
        <v>848</v>
      </c>
      <c r="H21" s="687" t="s">
        <v>626</v>
      </c>
      <c r="I21" s="274">
        <f>COUNTIFS(Datos!$P:$P,"*",Datos!$B:$B,I19)</f>
        <v>0</v>
      </c>
      <c r="J21" s="274">
        <f>COUNTIFS(Datos!$P:$P,"*",Datos!$B:$B,J19)</f>
        <v>33</v>
      </c>
      <c r="K21" s="274">
        <f>COUNTIFS(Datos!$P:$P,"*",Datos!$B:$B,K19)</f>
        <v>48</v>
      </c>
      <c r="L21" s="274">
        <f>COUNTIFS(Datos!$P:$P,"*",Datos!$B:$B,L19)</f>
        <v>40</v>
      </c>
      <c r="M21" s="274">
        <f>COUNTIFS(Datos!$P:$P,"*",Datos!$B:$B,M19)</f>
        <v>46</v>
      </c>
      <c r="N21" s="274">
        <f>COUNTIFS(Datos!$P:$P,"*",Datos!$B:$B,N19)</f>
        <v>13</v>
      </c>
      <c r="O21" s="274">
        <f>COUNTIFS(Datos!$P:$P,"*",Datos!$B:$B,O19)</f>
        <v>47</v>
      </c>
      <c r="P21" s="274">
        <f>COUNTIFS(Datos!$P:$P,"*",Datos!$B:$B,P19)</f>
        <v>65</v>
      </c>
      <c r="Q21" s="274">
        <f>COUNTIFS(Datos!$P:$P,"*",Datos!$B:$B,Q19)</f>
        <v>60</v>
      </c>
      <c r="R21" s="274">
        <f>COUNTIFS(Datos!$P:$P,"*",Datos!$B:$B,R19)</f>
        <v>65</v>
      </c>
      <c r="S21" s="274">
        <f>COUNTIFS(Datos!$P:$P,"*",Datos!$B:$B,S19)</f>
        <v>40</v>
      </c>
      <c r="T21" s="274">
        <f>COUNTIFS(Datos!$P:$P,"*",Datos!$B:$B,T19)</f>
        <v>7</v>
      </c>
      <c r="V21" s="274">
        <f>COUNTIFS(Datos!$P:$P,"*",Datos!$C:$C,V20)</f>
        <v>0</v>
      </c>
      <c r="W21" s="274">
        <f>COUNTIFS(Datos!$P:$P,"*",Datos!$C:$C,W20)</f>
        <v>0</v>
      </c>
      <c r="X21" s="274">
        <f>COUNTIFS(Datos!$P:$P,"*",Datos!$C:$C,X20)</f>
        <v>0</v>
      </c>
      <c r="Y21" s="274">
        <f>COUNTIFS(Datos!$P:$P,"*",Datos!$C:$C,Y20)</f>
        <v>0</v>
      </c>
      <c r="Z21" s="274">
        <f>COUNTIFS(Datos!$P:$P,"*",Datos!$C:$C,Z20)</f>
        <v>0</v>
      </c>
      <c r="AA21" s="274">
        <f>COUNTIFS(Datos!$P:$P,"*",Datos!$C:$C,AA20)</f>
        <v>9</v>
      </c>
      <c r="AB21" s="274">
        <f>COUNTIFS(Datos!$P:$P,"*",Datos!$C:$C,AB20)</f>
        <v>0</v>
      </c>
      <c r="AC21" s="274">
        <f>COUNTIFS(Datos!$P:$P,"*",Datos!$C:$C,AC20)</f>
        <v>24</v>
      </c>
      <c r="AD21" s="274">
        <f>COUNTIFS(Datos!$P:$P,"*",Datos!$C:$C,AD20)</f>
        <v>0</v>
      </c>
      <c r="AE21" s="274">
        <f>COUNTIFS(Datos!$P:$P,"*",Datos!$C:$C,AE20)</f>
        <v>15</v>
      </c>
      <c r="AF21" s="274">
        <f>COUNTIFS(Datos!$P:$P,"*",Datos!$C:$C,AF20)</f>
        <v>20</v>
      </c>
      <c r="AG21" s="274">
        <f>COUNTIFS(Datos!$P:$P,"*",Datos!$C:$C,AG20)</f>
        <v>13</v>
      </c>
      <c r="AH21" s="274">
        <f>COUNTIFS(Datos!$P:$P,"*",Datos!$C:$C,AH20)</f>
        <v>0</v>
      </c>
      <c r="AI21" s="274">
        <f>COUNTIFS(Datos!$P:$P,"*",Datos!$C:$C,AI20)</f>
        <v>13</v>
      </c>
      <c r="AJ21" s="274">
        <f>COUNTIFS(Datos!$P:$P,"*",Datos!$C:$C,AJ20)</f>
        <v>12</v>
      </c>
      <c r="AK21" s="274">
        <f>COUNTIFS(Datos!$P:$P,"*",Datos!$C:$C,AK20)</f>
        <v>15</v>
      </c>
      <c r="AL21" s="274">
        <f>COUNTIFS(Datos!$P:$P,"*",Datos!$C:$C,AL20)</f>
        <v>3</v>
      </c>
      <c r="AM21" s="274">
        <f>COUNTIFS(Datos!$P:$P,"*",Datos!$C:$C,AM20)</f>
        <v>15</v>
      </c>
      <c r="AN21" s="274">
        <f>COUNTIFS(Datos!$P:$P,"*",Datos!$C:$C,AN20)</f>
        <v>16</v>
      </c>
      <c r="AO21" s="274">
        <f>COUNTIFS(Datos!$P:$P,"*",Datos!$C:$C,AO20)</f>
        <v>12</v>
      </c>
      <c r="AP21" s="274">
        <f>COUNTIFS(Datos!$P:$P,"*",Datos!$C:$C,AP20)</f>
        <v>0</v>
      </c>
      <c r="AQ21" s="274">
        <f>COUNTIFS(Datos!$P:$P,"*",Datos!$C:$C,AQ20)</f>
        <v>0</v>
      </c>
      <c r="AR21" s="274">
        <f>COUNTIFS(Datos!$P:$P,"*",Datos!$C:$C,AR20)</f>
        <v>0</v>
      </c>
      <c r="AS21" s="274">
        <f>COUNTIFS(Datos!$P:$P,"*",Datos!$C:$C,AS20)</f>
        <v>0</v>
      </c>
      <c r="AT21" s="274">
        <f>COUNTIFS(Datos!$P:$P,"*",Datos!$C:$C,AT20)</f>
        <v>13</v>
      </c>
      <c r="AU21" s="274">
        <f>COUNTIFS(Datos!$P:$P,"*",Datos!$C:$C,AU20)</f>
        <v>0</v>
      </c>
      <c r="AV21" s="274">
        <f>COUNTIFS(Datos!$P:$P,"*",Datos!$C:$C,AV20)</f>
        <v>0</v>
      </c>
      <c r="AW21" s="274">
        <f>COUNTIFS(Datos!$P:$P,"*",Datos!$C:$C,AW20)</f>
        <v>0</v>
      </c>
      <c r="AX21" s="274">
        <f>COUNTIFS(Datos!$P:$P,"*",Datos!$C:$C,AX20)</f>
        <v>20</v>
      </c>
      <c r="AY21" s="274">
        <f>COUNTIFS(Datos!$P:$P,"*",Datos!$C:$C,AY20)</f>
        <v>27</v>
      </c>
      <c r="AZ21" s="274">
        <f>COUNTIFS(Datos!$P:$P,"*",Datos!$C:$C,AZ20)</f>
        <v>11</v>
      </c>
      <c r="BA21" s="274">
        <f>COUNTIFS(Datos!$P:$P,"*",Datos!$C:$C,BA20)</f>
        <v>17</v>
      </c>
      <c r="BB21" s="274">
        <f>COUNTIFS(Datos!$P:$P,"*",Datos!$C:$C,BB20)</f>
        <v>20</v>
      </c>
      <c r="BC21" s="274">
        <f>COUNTIFS(Datos!$P:$P,"*",Datos!$C:$C,BC20)</f>
        <v>17</v>
      </c>
      <c r="BD21" s="274">
        <f>COUNTIFS(Datos!$P:$P,"*",Datos!$C:$C,BD20)</f>
        <v>24</v>
      </c>
      <c r="BE21" s="274">
        <f>COUNTIFS(Datos!$P:$P,"*",Datos!$C:$C,BE20)</f>
        <v>6</v>
      </c>
      <c r="BF21" s="274">
        <f>COUNTIFS(Datos!$P:$P,"*",Datos!$C:$C,BF20)</f>
        <v>14</v>
      </c>
      <c r="BG21" s="274">
        <f>COUNTIFS(Datos!$P:$P,"*",Datos!$C:$C,BG20)</f>
        <v>16</v>
      </c>
      <c r="BH21" s="274">
        <f>COUNTIFS(Datos!$P:$P,"*",Datos!$C:$C,BH20)</f>
        <v>7</v>
      </c>
      <c r="BI21" s="274">
        <f>COUNTIFS(Datos!$P:$P,"*",Datos!$C:$C,BI20)</f>
        <v>18</v>
      </c>
      <c r="BJ21" s="274">
        <f>COUNTIFS(Datos!$P:$P,"*",Datos!$C:$C,BJ20)</f>
        <v>12</v>
      </c>
      <c r="BK21" s="274">
        <f>COUNTIFS(Datos!$P:$P,"*",Datos!$C:$C,BK20)</f>
        <v>12</v>
      </c>
      <c r="BL21" s="274">
        <f>COUNTIFS(Datos!$P:$P,"*",Datos!$C:$C,BL20)</f>
        <v>16</v>
      </c>
      <c r="BM21" s="274">
        <f>COUNTIFS(Datos!$P:$P,"*",Datos!$C:$C,BM20)</f>
        <v>11</v>
      </c>
      <c r="BN21" s="274">
        <f>COUNTIFS(Datos!$P:$P,"*",Datos!$C:$C,BN20)</f>
        <v>5</v>
      </c>
      <c r="BO21" s="274">
        <f>COUNTIFS(Datos!$P:$P,"*",Datos!$C:$C,BO20)</f>
        <v>12</v>
      </c>
      <c r="BP21" s="274">
        <f>COUNTIFS(Datos!$P:$P,"*",Datos!$C:$C,BP20)</f>
        <v>12</v>
      </c>
      <c r="BQ21" s="274">
        <f>COUNTIFS(Datos!$P:$P,"*",Datos!$C:$C,BQ20)</f>
        <v>7</v>
      </c>
      <c r="BR21" s="274">
        <f>COUNTIFS(Datos!$P:$P,"*",Datos!$C:$C,BR20)</f>
        <v>0</v>
      </c>
      <c r="BS21" s="274">
        <f>COUNTIFS(Datos!$P:$P,"*",Datos!$C:$C,BS20)</f>
        <v>0</v>
      </c>
      <c r="BT21" s="274">
        <f>COUNTIFS(Datos!$P:$P,"*",Datos!$C:$C,BT20)</f>
        <v>0</v>
      </c>
      <c r="BV21" s="274">
        <f>COUNTIFS(Datos!$P:$P,"*",Datos!$D:$D,BV20)</f>
        <v>0</v>
      </c>
      <c r="BW21" s="274">
        <f>COUNTIFS(Datos!$P:$P,"*",Datos!$D:$D,BW20)</f>
        <v>0</v>
      </c>
      <c r="BX21" s="274">
        <f>COUNTIFS(Datos!$P:$P,"*",Datos!$D:$D,BX20)</f>
        <v>0</v>
      </c>
      <c r="BY21" s="274">
        <f>COUNTIFS(Datos!$P:$P,"*",Datos!$D:$D,BY20)</f>
        <v>0</v>
      </c>
      <c r="BZ21" s="274">
        <f>COUNTIFS(Datos!$P:$P,"*",Datos!$D:$D,BZ20)</f>
        <v>0</v>
      </c>
      <c r="CA21" s="274">
        <f>COUNTIFS(Datos!$P:$P,"*",Datos!$D:$D,CA20)</f>
        <v>0</v>
      </c>
      <c r="CB21" s="274">
        <f>COUNTIFS(Datos!$P:$P,"*",Datos!$D:$D,CB20)</f>
        <v>0</v>
      </c>
      <c r="CC21" s="274">
        <f>COUNTIFS(Datos!$P:$P,"*",Datos!$D:$D,CC20)</f>
        <v>0</v>
      </c>
      <c r="CD21" s="274">
        <f>COUNTIFS(Datos!$P:$P,"*",Datos!$D:$D,CD20)</f>
        <v>0</v>
      </c>
      <c r="CE21" s="274">
        <f>COUNTIFS(Datos!$P:$P,"*",Datos!$D:$D,CE20)</f>
        <v>0</v>
      </c>
      <c r="CF21" s="274">
        <f>COUNTIFS(Datos!$P:$P,"*",Datos!$D:$D,CF20)</f>
        <v>0</v>
      </c>
      <c r="CG21" s="274">
        <f>COUNTIFS(Datos!$P:$P,"*",Datos!$D:$D,CG20)</f>
        <v>0</v>
      </c>
      <c r="CH21" s="274">
        <f>COUNTIFS(Datos!$P:$P,"*",Datos!$D:$D,CH20)</f>
        <v>0</v>
      </c>
      <c r="CI21" s="274">
        <f>COUNTIFS(Datos!$P:$P,"*",Datos!$D:$D,CI20)</f>
        <v>0</v>
      </c>
      <c r="CJ21" s="274">
        <f>COUNTIFS(Datos!$P:$P,"*",Datos!$D:$D,CJ20)</f>
        <v>0</v>
      </c>
      <c r="CK21" s="274">
        <f>COUNTIFS(Datos!$P:$P,"*",Datos!$D:$D,CK20)</f>
        <v>0</v>
      </c>
      <c r="CL21" s="274">
        <f>COUNTIFS(Datos!$P:$P,"*",Datos!$D:$D,CL20)</f>
        <v>0</v>
      </c>
      <c r="CM21" s="274">
        <f>COUNTIFS(Datos!$P:$P,"*",Datos!$D:$D,CM20)</f>
        <v>0</v>
      </c>
      <c r="CN21" s="274">
        <f>COUNTIFS(Datos!$P:$P,"*",Datos!$D:$D,CN20)</f>
        <v>0</v>
      </c>
      <c r="CO21" s="274">
        <f>COUNTIFS(Datos!$P:$P,"*",Datos!$D:$D,CO20)</f>
        <v>0</v>
      </c>
      <c r="CP21" s="274">
        <f>COUNTIFS(Datos!$P:$P,"*",Datos!$D:$D,CP20)</f>
        <v>0</v>
      </c>
      <c r="CQ21" s="274">
        <f>COUNTIFS(Datos!$P:$P,"*",Datos!$D:$D,CQ20)</f>
        <v>0</v>
      </c>
      <c r="CR21" s="274">
        <f>COUNTIFS(Datos!$P:$P,"*",Datos!$D:$D,CR20)</f>
        <v>0</v>
      </c>
      <c r="CS21" s="274">
        <f>COUNTIFS(Datos!$P:$P,"*",Datos!$D:$D,CS20)</f>
        <v>0</v>
      </c>
      <c r="CT21" s="274">
        <f>COUNTIFS(Datos!$P:$P,"*",Datos!$D:$D,CT20)</f>
        <v>0</v>
      </c>
      <c r="CU21" s="274">
        <f>COUNTIFS(Datos!$P:$P,"*",Datos!$D:$D,CU20)</f>
        <v>0</v>
      </c>
      <c r="CV21" s="274">
        <f>COUNTIFS(Datos!$P:$P,"*",Datos!$D:$D,CV20)</f>
        <v>0</v>
      </c>
      <c r="CW21" s="274">
        <f>COUNTIFS(Datos!$P:$P,"*",Datos!$D:$D,CW20)</f>
        <v>0</v>
      </c>
      <c r="CX21" s="274">
        <f>COUNTIFS(Datos!$P:$P,"*",Datos!$D:$D,CX20)</f>
        <v>0</v>
      </c>
      <c r="CY21" s="274">
        <f>COUNTIFS(Datos!$P:$P,"*",Datos!$D:$D,CY20)</f>
        <v>0</v>
      </c>
      <c r="CZ21" s="274">
        <f>COUNTIFS(Datos!$P:$P,"*",Datos!$D:$D,CZ20)</f>
        <v>0</v>
      </c>
      <c r="DA21" s="274">
        <f>COUNTIFS(Datos!$P:$P,"*",Datos!$D:$D,DA20)</f>
        <v>0</v>
      </c>
      <c r="DB21" s="274">
        <f>COUNTIFS(Datos!$P:$P,"*",Datos!$D:$D,DB20)</f>
        <v>0</v>
      </c>
      <c r="DC21" s="274">
        <f>COUNTIFS(Datos!$P:$P,"*",Datos!$D:$D,DC20)</f>
        <v>0</v>
      </c>
      <c r="DD21" s="274">
        <f>COUNTIFS(Datos!$P:$P,"*",Datos!$D:$D,DD20)</f>
        <v>0</v>
      </c>
      <c r="DE21" s="274">
        <f>COUNTIFS(Datos!$P:$P,"*",Datos!$D:$D,DE20)</f>
        <v>3</v>
      </c>
      <c r="DF21" s="274">
        <f>COUNTIFS(Datos!$P:$P,"*",Datos!$D:$D,DF20)</f>
        <v>2</v>
      </c>
      <c r="DG21" s="274">
        <f>COUNTIFS(Datos!$P:$P,"*",Datos!$D:$D,DG20)</f>
        <v>2</v>
      </c>
      <c r="DH21" s="274">
        <f>COUNTIFS(Datos!$P:$P,"*",Datos!$D:$D,DH20)</f>
        <v>2</v>
      </c>
      <c r="DI21" s="274">
        <f>COUNTIFS(Datos!$P:$P,"*",Datos!$D:$D,DI20)</f>
        <v>0</v>
      </c>
      <c r="DJ21" s="274">
        <f>COUNTIFS(Datos!$P:$P,"*",Datos!$D:$D,DJ20)</f>
        <v>0</v>
      </c>
      <c r="DK21" s="274">
        <f>COUNTIFS(Datos!$P:$P,"*",Datos!$D:$D,DK20)</f>
        <v>0</v>
      </c>
      <c r="DL21" s="274">
        <f>COUNTIFS(Datos!$P:$P,"*",Datos!$D:$D,DL20)</f>
        <v>0</v>
      </c>
      <c r="DM21" s="274">
        <f>COUNTIFS(Datos!$P:$P,"*",Datos!$D:$D,DM20)</f>
        <v>0</v>
      </c>
      <c r="DN21" s="274">
        <f>COUNTIFS(Datos!$P:$P,"*",Datos!$D:$D,DN20)</f>
        <v>0</v>
      </c>
      <c r="DO21" s="274">
        <f>COUNTIFS(Datos!$P:$P,"*",Datos!$D:$D,DO20)</f>
        <v>0</v>
      </c>
      <c r="DP21" s="274">
        <f>COUNTIFS(Datos!$P:$P,"*",Datos!$D:$D,DP20)</f>
        <v>0</v>
      </c>
      <c r="DQ21" s="274">
        <f>COUNTIFS(Datos!$P:$P,"*",Datos!$D:$D,DQ20)</f>
        <v>0</v>
      </c>
      <c r="DR21" s="274">
        <f>COUNTIFS(Datos!$P:$P,"*",Datos!$D:$D,DR20)</f>
        <v>0</v>
      </c>
      <c r="DS21" s="274">
        <f>COUNTIFS(Datos!$P:$P,"*",Datos!$D:$D,DS20)</f>
        <v>4</v>
      </c>
      <c r="DT21" s="274">
        <f>COUNTIFS(Datos!$P:$P,"*",Datos!$D:$D,DT20)</f>
        <v>3</v>
      </c>
      <c r="DU21" s="274">
        <f>COUNTIFS(Datos!$P:$P,"*",Datos!$D:$D,DU20)</f>
        <v>5</v>
      </c>
      <c r="DV21" s="274">
        <f>COUNTIFS(Datos!$P:$P,"*",Datos!$D:$D,DV20)</f>
        <v>6</v>
      </c>
      <c r="DW21" s="274">
        <f>COUNTIFS(Datos!$P:$P,"*",Datos!$D:$D,DW20)</f>
        <v>6</v>
      </c>
      <c r="DX21" s="274">
        <f>COUNTIFS(Datos!$P:$P,"*",Datos!$D:$D,DX20)</f>
        <v>0</v>
      </c>
      <c r="DY21" s="274">
        <f>COUNTIFS(Datos!$P:$P,"*",Datos!$D:$D,DY20)</f>
        <v>0</v>
      </c>
      <c r="DZ21" s="274">
        <f>COUNTIFS(Datos!$P:$P,"*",Datos!$D:$D,DZ20)</f>
        <v>0</v>
      </c>
      <c r="EA21" s="274">
        <f>COUNTIFS(Datos!$P:$P,"*",Datos!$D:$D,EA20)</f>
        <v>0</v>
      </c>
      <c r="EB21" s="274">
        <f>COUNTIFS(Datos!$P:$P,"*",Datos!$D:$D,EB20)</f>
        <v>0</v>
      </c>
      <c r="EC21" s="274">
        <f>COUNTIFS(Datos!$P:$P,"*",Datos!$D:$D,EC20)</f>
        <v>0</v>
      </c>
      <c r="ED21" s="274">
        <f>COUNTIFS(Datos!$P:$P,"*",Datos!$D:$D,ED20)</f>
        <v>0</v>
      </c>
      <c r="EE21" s="274">
        <f>COUNTIFS(Datos!$P:$P,"*",Datos!$D:$D,EE20)</f>
        <v>0</v>
      </c>
      <c r="EF21" s="274">
        <f>COUNTIFS(Datos!$P:$P,"*",Datos!$D:$D,EF20)</f>
        <v>0</v>
      </c>
      <c r="EG21" s="274">
        <f>COUNTIFS(Datos!$P:$P,"*",Datos!$D:$D,EG20)</f>
        <v>2</v>
      </c>
      <c r="EH21" s="274">
        <f>COUNTIFS(Datos!$P:$P,"*",Datos!$D:$D,EH20)</f>
        <v>4</v>
      </c>
      <c r="EI21" s="274">
        <f>COUNTIFS(Datos!$P:$P,"*",Datos!$D:$D,EI20)</f>
        <v>2</v>
      </c>
      <c r="EJ21" s="274">
        <f>COUNTIFS(Datos!$P:$P,"*",Datos!$D:$D,EJ20)</f>
        <v>4</v>
      </c>
      <c r="EK21" s="274">
        <f>COUNTIFS(Datos!$P:$P,"*",Datos!$D:$D,EK20)</f>
        <v>3</v>
      </c>
      <c r="EL21" s="274">
        <f>COUNTIFS(Datos!$P:$P,"*",Datos!$D:$D,EL20)</f>
        <v>0</v>
      </c>
      <c r="EM21" s="274">
        <f>COUNTIFS(Datos!$P:$P,"*",Datos!$D:$D,EM20)</f>
        <v>0</v>
      </c>
      <c r="EN21" s="274">
        <f>COUNTIFS(Datos!$P:$P,"*",Datos!$D:$D,EN20)</f>
        <v>8</v>
      </c>
      <c r="EO21" s="274">
        <f>COUNTIFS(Datos!$P:$P,"*",Datos!$D:$D,EO20)</f>
        <v>4</v>
      </c>
      <c r="EP21" s="274">
        <f>COUNTIFS(Datos!$P:$P,"*",Datos!$D:$D,EP20)</f>
        <v>3</v>
      </c>
      <c r="EQ21" s="274">
        <f>COUNTIFS(Datos!$P:$P,"*",Datos!$D:$D,EQ20)</f>
        <v>3</v>
      </c>
      <c r="ER21" s="274">
        <f>COUNTIFS(Datos!$P:$P,"*",Datos!$D:$D,ER20)</f>
        <v>2</v>
      </c>
      <c r="ES21" s="274">
        <f>COUNTIFS(Datos!$P:$P,"*",Datos!$D:$D,ES20)</f>
        <v>0</v>
      </c>
      <c r="ET21" s="274">
        <f>COUNTIFS(Datos!$P:$P,"*",Datos!$D:$D,ET20)</f>
        <v>0</v>
      </c>
      <c r="EU21" s="274">
        <f>COUNTIFS(Datos!$P:$P,"*",Datos!$D:$D,EU20)</f>
        <v>4</v>
      </c>
      <c r="EV21" s="274">
        <f>COUNTIFS(Datos!$P:$P,"*",Datos!$D:$D,EV20)</f>
        <v>5</v>
      </c>
      <c r="EW21" s="274">
        <f>COUNTIFS(Datos!$P:$P,"*",Datos!$D:$D,EW20)</f>
        <v>4</v>
      </c>
      <c r="EX21" s="274">
        <f>COUNTIFS(Datos!$P:$P,"*",Datos!$D:$D,EX20)</f>
        <v>0</v>
      </c>
      <c r="EY21" s="274">
        <f>COUNTIFS(Datos!$P:$P,"*",Datos!$D:$D,EY20)</f>
        <v>0</v>
      </c>
      <c r="EZ21" s="274">
        <f>COUNTIFS(Datos!$P:$P,"*",Datos!$D:$D,EZ20)</f>
        <v>0</v>
      </c>
      <c r="FA21" s="274">
        <f>COUNTIFS(Datos!$P:$P,"*",Datos!$D:$D,FA20)</f>
        <v>0</v>
      </c>
      <c r="FB21" s="274">
        <f>COUNTIFS(Datos!$P:$P,"*",Datos!$D:$D,FB20)</f>
        <v>0</v>
      </c>
      <c r="FC21" s="274">
        <f>COUNTIFS(Datos!$P:$P,"*",Datos!$D:$D,FC20)</f>
        <v>0</v>
      </c>
      <c r="FD21" s="274">
        <f>COUNTIFS(Datos!$P:$P,"*",Datos!$D:$D,FD20)</f>
        <v>0</v>
      </c>
      <c r="FE21" s="274">
        <f>COUNTIFS(Datos!$P:$P,"*",Datos!$D:$D,FE20)</f>
        <v>0</v>
      </c>
      <c r="FF21" s="274">
        <f>COUNTIFS(Datos!$P:$P,"*",Datos!$D:$D,FF20)</f>
        <v>0</v>
      </c>
      <c r="FG21" s="274">
        <f>COUNTIFS(Datos!$P:$P,"*",Datos!$D:$D,FG20)</f>
        <v>0</v>
      </c>
      <c r="FH21" s="274">
        <f>COUNTIFS(Datos!$P:$P,"*",Datos!$D:$D,FH20)</f>
        <v>0</v>
      </c>
      <c r="FI21" s="274">
        <f>COUNTIFS(Datos!$P:$P,"*",Datos!$D:$D,FI20)</f>
        <v>0</v>
      </c>
      <c r="FJ21" s="274">
        <f>COUNTIFS(Datos!$P:$P,"*",Datos!$D:$D,FJ20)</f>
        <v>0</v>
      </c>
      <c r="FK21" s="274">
        <f>COUNTIFS(Datos!$P:$P,"*",Datos!$D:$D,FK20)</f>
        <v>6</v>
      </c>
      <c r="FL21" s="274">
        <f>COUNTIFS(Datos!$P:$P,"*",Datos!$D:$D,FL20)</f>
        <v>2</v>
      </c>
      <c r="FM21" s="274">
        <f>COUNTIFS(Datos!$P:$P,"*",Datos!$D:$D,FM20)</f>
        <v>5</v>
      </c>
      <c r="FN21" s="274">
        <f>COUNTIFS(Datos!$P:$P,"*",Datos!$D:$D,FN20)</f>
        <v>0</v>
      </c>
      <c r="FO21" s="274">
        <f>COUNTIFS(Datos!$P:$P,"*",Datos!$D:$D,FO20)</f>
        <v>0</v>
      </c>
      <c r="FP21" s="274">
        <f>COUNTIFS(Datos!$P:$P,"*",Datos!$D:$D,FP20)</f>
        <v>5</v>
      </c>
      <c r="FQ21" s="274">
        <f>COUNTIFS(Datos!$P:$P,"*",Datos!$D:$D,FQ20)</f>
        <v>5</v>
      </c>
      <c r="FR21" s="274">
        <f>COUNTIFS(Datos!$P:$P,"*",Datos!$D:$D,FR20)</f>
        <v>2</v>
      </c>
      <c r="FS21" s="274">
        <f>COUNTIFS(Datos!$P:$P,"*",Datos!$D:$D,FS20)</f>
        <v>0</v>
      </c>
      <c r="FT21" s="274">
        <f>COUNTIFS(Datos!$P:$P,"*",Datos!$D:$D,FT20)</f>
        <v>0</v>
      </c>
      <c r="FU21" s="274">
        <f>COUNTIFS(Datos!$P:$P,"*",Datos!$D:$D,FU20)</f>
        <v>0</v>
      </c>
      <c r="FV21" s="274">
        <f>COUNTIFS(Datos!$P:$P,"*",Datos!$D:$D,FV20)</f>
        <v>0</v>
      </c>
      <c r="FW21" s="274">
        <f>COUNTIFS(Datos!$P:$P,"*",Datos!$D:$D,FW20)</f>
        <v>2</v>
      </c>
      <c r="FX21" s="274">
        <f>COUNTIFS(Datos!$P:$P,"*",Datos!$D:$D,FX20)</f>
        <v>4</v>
      </c>
      <c r="FY21" s="274">
        <f>COUNTIFS(Datos!$P:$P,"*",Datos!$D:$D,FY20)</f>
        <v>2</v>
      </c>
      <c r="FZ21" s="274">
        <f>COUNTIFS(Datos!$P:$P,"*",Datos!$D:$D,FZ20)</f>
        <v>2</v>
      </c>
      <c r="GA21" s="274">
        <f>COUNTIFS(Datos!$P:$P,"*",Datos!$D:$D,GA20)</f>
        <v>5</v>
      </c>
      <c r="GB21" s="274">
        <f>COUNTIFS(Datos!$P:$P,"*",Datos!$D:$D,GB20)</f>
        <v>0</v>
      </c>
      <c r="GC21" s="274">
        <f>COUNTIFS(Datos!$P:$P,"*",Datos!$D:$D,GC20)</f>
        <v>0</v>
      </c>
      <c r="GD21" s="274">
        <f>COUNTIFS(Datos!$P:$P,"*",Datos!$D:$D,GD20)</f>
        <v>3</v>
      </c>
      <c r="GE21" s="274">
        <f>COUNTIFS(Datos!$P:$P,"*",Datos!$D:$D,GE20)</f>
        <v>0</v>
      </c>
      <c r="GF21" s="274">
        <f>COUNTIFS(Datos!$P:$P,"*",Datos!$D:$D,GF20)</f>
        <v>0</v>
      </c>
      <c r="GG21" s="274">
        <f>COUNTIFS(Datos!$P:$P,"*",Datos!$D:$D,GG20)</f>
        <v>0</v>
      </c>
      <c r="GH21" s="274">
        <f>COUNTIFS(Datos!$P:$P,"*",Datos!$D:$D,GH20)</f>
        <v>0</v>
      </c>
      <c r="GI21" s="274">
        <f>COUNTIFS(Datos!$P:$P,"*",Datos!$D:$D,GI20)</f>
        <v>0</v>
      </c>
      <c r="GJ21" s="274">
        <f>COUNTIFS(Datos!$P:$P,"*",Datos!$D:$D,GJ20)</f>
        <v>0</v>
      </c>
      <c r="GK21" s="274">
        <f>COUNTIFS(Datos!$P:$P,"*",Datos!$D:$D,GK20)</f>
        <v>3</v>
      </c>
      <c r="GL21" s="274">
        <f>COUNTIFS(Datos!$P:$P,"*",Datos!$D:$D,GL20)</f>
        <v>6</v>
      </c>
      <c r="GM21" s="274">
        <f>COUNTIFS(Datos!$P:$P,"*",Datos!$D:$D,GM20)</f>
        <v>1</v>
      </c>
      <c r="GN21" s="274">
        <f>COUNTIFS(Datos!$P:$P,"*",Datos!$D:$D,GN20)</f>
        <v>2</v>
      </c>
      <c r="GO21" s="274">
        <f>COUNTIFS(Datos!$P:$P,"*",Datos!$D:$D,GO20)</f>
        <v>3</v>
      </c>
      <c r="GP21" s="274">
        <f>COUNTIFS(Datos!$P:$P,"*",Datos!$D:$D,GP20)</f>
        <v>0</v>
      </c>
      <c r="GQ21" s="274">
        <f>COUNTIFS(Datos!$P:$P,"*",Datos!$D:$D,GQ20)</f>
        <v>0</v>
      </c>
      <c r="GR21" s="274">
        <f>COUNTIFS(Datos!$P:$P,"*",Datos!$D:$D,GR20)</f>
        <v>2</v>
      </c>
      <c r="GS21" s="274">
        <f>COUNTIFS(Datos!$P:$P,"*",Datos!$D:$D,GS20)</f>
        <v>1</v>
      </c>
      <c r="GT21" s="274">
        <f>COUNTIFS(Datos!$P:$P,"*",Datos!$D:$D,GT20)</f>
        <v>3</v>
      </c>
      <c r="GU21" s="274">
        <f>COUNTIFS(Datos!$P:$P,"*",Datos!$D:$D,GU20)</f>
        <v>3</v>
      </c>
      <c r="GV21" s="274">
        <f>COUNTIFS(Datos!$P:$P,"*",Datos!$D:$D,GV20)</f>
        <v>7</v>
      </c>
      <c r="GW21" s="274">
        <f>COUNTIFS(Datos!$P:$P,"*",Datos!$D:$D,GW20)</f>
        <v>0</v>
      </c>
      <c r="GX21" s="274">
        <f>COUNTIFS(Datos!$P:$P,"*",Datos!$D:$D,GX20)</f>
        <v>0</v>
      </c>
      <c r="GY21" s="274">
        <f>COUNTIFS(Datos!$P:$P,"*",Datos!$D:$D,GY20)</f>
        <v>3</v>
      </c>
      <c r="GZ21" s="274">
        <f>COUNTIFS(Datos!$P:$P,"*",Datos!$D:$D,GZ20)</f>
        <v>2</v>
      </c>
      <c r="HA21" s="274">
        <f>COUNTIFS(Datos!$P:$P,"*",Datos!$D:$D,HA20)</f>
        <v>2</v>
      </c>
      <c r="HB21" s="274">
        <f>COUNTIFS(Datos!$P:$P,"*",Datos!$D:$D,HB20)</f>
        <v>5</v>
      </c>
      <c r="HC21" s="274">
        <f>COUNTIFS(Datos!$P:$P,"*",Datos!$D:$D,HC20)</f>
        <v>0</v>
      </c>
      <c r="HD21" s="274">
        <f>COUNTIFS(Datos!$P:$P,"*",Datos!$D:$D,HD20)</f>
        <v>0</v>
      </c>
      <c r="HE21" s="274">
        <f>COUNTIFS(Datos!$P:$P,"*",Datos!$D:$D,HE20)</f>
        <v>0</v>
      </c>
      <c r="HF21" s="274">
        <f>COUNTIFS(Datos!$P:$P,"*",Datos!$D:$D,HF20)</f>
        <v>0</v>
      </c>
      <c r="HG21" s="274">
        <f>COUNTIFS(Datos!$P:$P,"*",Datos!$D:$D,HG20)</f>
        <v>0</v>
      </c>
      <c r="HH21" s="274">
        <f>COUNTIFS(Datos!$P:$P,"*",Datos!$D:$D,HH20)</f>
        <v>0</v>
      </c>
      <c r="HI21" s="274">
        <f>COUNTIFS(Datos!$P:$P,"*",Datos!$D:$D,HI20)</f>
        <v>0</v>
      </c>
      <c r="HJ21" s="274">
        <f>COUNTIFS(Datos!$P:$P,"*",Datos!$D:$D,HJ20)</f>
        <v>0</v>
      </c>
      <c r="HK21" s="274">
        <f>COUNTIFS(Datos!$P:$P,"*",Datos!$D:$D,HK20)</f>
        <v>0</v>
      </c>
      <c r="HL21" s="274">
        <f>COUNTIFS(Datos!$P:$P,"*",Datos!$D:$D,HL20)</f>
        <v>0</v>
      </c>
      <c r="HM21" s="274">
        <f>COUNTIFS(Datos!$P:$P,"*",Datos!$D:$D,HM20)</f>
        <v>0</v>
      </c>
      <c r="HN21" s="274">
        <f>COUNTIFS(Datos!$P:$P,"*",Datos!$D:$D,HN20)</f>
        <v>0</v>
      </c>
      <c r="HO21" s="274">
        <f>COUNTIFS(Datos!$P:$P,"*",Datos!$D:$D,HO20)</f>
        <v>0</v>
      </c>
      <c r="HP21" s="274">
        <f>COUNTIFS(Datos!$P:$P,"*",Datos!$D:$D,HP20)</f>
        <v>0</v>
      </c>
      <c r="HQ21" s="274">
        <f>COUNTIFS(Datos!$P:$P,"*",Datos!$D:$D,HQ20)</f>
        <v>0</v>
      </c>
      <c r="HR21" s="274">
        <f>COUNTIFS(Datos!$P:$P,"*",Datos!$D:$D,HR20)</f>
        <v>0</v>
      </c>
      <c r="HS21" s="274">
        <f>COUNTIFS(Datos!$P:$P,"*",Datos!$D:$D,HS20)</f>
        <v>0</v>
      </c>
      <c r="HT21" s="274">
        <f>COUNTIFS(Datos!$P:$P,"*",Datos!$D:$D,HT20)</f>
        <v>0</v>
      </c>
      <c r="HU21" s="274">
        <f>COUNTIFS(Datos!$P:$P,"*",Datos!$D:$D,HU20)</f>
        <v>0</v>
      </c>
      <c r="HV21" s="274">
        <f>COUNTIFS(Datos!$P:$P,"*",Datos!$D:$D,HV20)</f>
        <v>0</v>
      </c>
      <c r="HW21" s="274">
        <f>COUNTIFS(Datos!$P:$P,"*",Datos!$D:$D,HW20)</f>
        <v>0</v>
      </c>
      <c r="HX21" s="274">
        <f>COUNTIFS(Datos!$P:$P,"*",Datos!$D:$D,HX20)</f>
        <v>0</v>
      </c>
      <c r="HY21" s="274">
        <f>COUNTIFS(Datos!$P:$P,"*",Datos!$D:$D,HY20)</f>
        <v>0</v>
      </c>
      <c r="HZ21" s="274">
        <f>COUNTIFS(Datos!$P:$P,"*",Datos!$D:$D,HZ20)</f>
        <v>0</v>
      </c>
      <c r="IA21" s="274">
        <f>COUNTIFS(Datos!$P:$P,"*",Datos!$D:$D,IA20)</f>
        <v>0</v>
      </c>
      <c r="IB21" s="274">
        <f>COUNTIFS(Datos!$P:$P,"*",Datos!$D:$D,IB20)</f>
        <v>0</v>
      </c>
      <c r="IC21" s="274">
        <f>COUNTIFS(Datos!$P:$P,"*",Datos!$D:$D,IC20)</f>
        <v>0</v>
      </c>
      <c r="ID21" s="274">
        <f>COUNTIFS(Datos!$P:$P,"*",Datos!$D:$D,ID20)</f>
        <v>0</v>
      </c>
      <c r="IE21" s="274">
        <f>COUNTIFS(Datos!$P:$P,"*",Datos!$D:$D,IE20)</f>
        <v>0</v>
      </c>
      <c r="IF21" s="274">
        <f>COUNTIFS(Datos!$P:$P,"*",Datos!$D:$D,IF20)</f>
        <v>0</v>
      </c>
      <c r="IG21" s="274">
        <f>COUNTIFS(Datos!$P:$P,"*",Datos!$D:$D,IG20)</f>
        <v>0</v>
      </c>
      <c r="IH21" s="274">
        <f>COUNTIFS(Datos!$P:$P,"*",Datos!$D:$D,IH20)</f>
        <v>2</v>
      </c>
      <c r="II21" s="274">
        <f>COUNTIFS(Datos!$P:$P,"*",Datos!$D:$D,II20)</f>
        <v>4</v>
      </c>
      <c r="IJ21" s="274">
        <f>COUNTIFS(Datos!$P:$P,"*",Datos!$D:$D,IJ20)</f>
        <v>1</v>
      </c>
      <c r="IK21" s="274">
        <f>COUNTIFS(Datos!$P:$P,"*",Datos!$D:$D,IK20)</f>
        <v>4</v>
      </c>
      <c r="IL21" s="274">
        <f>COUNTIFS(Datos!$P:$P,"*",Datos!$D:$D,IL20)</f>
        <v>2</v>
      </c>
      <c r="IM21" s="274">
        <f>COUNTIFS(Datos!$P:$P,"*",Datos!$D:$D,IM20)</f>
        <v>0</v>
      </c>
      <c r="IN21" s="274">
        <f>COUNTIFS(Datos!$P:$P,"*",Datos!$D:$D,IN20)</f>
        <v>0</v>
      </c>
      <c r="IO21" s="274">
        <f>COUNTIFS(Datos!$P:$P,"*",Datos!$D:$D,IO20)</f>
        <v>0</v>
      </c>
      <c r="IP21" s="274">
        <f>COUNTIFS(Datos!$P:$P,"*",Datos!$D:$D,IP20)</f>
        <v>0</v>
      </c>
      <c r="IQ21" s="274">
        <f>COUNTIFS(Datos!$P:$P,"*",Datos!$D:$D,IQ20)</f>
        <v>0</v>
      </c>
      <c r="IR21" s="274">
        <f>COUNTIFS(Datos!$P:$P,"*",Datos!$D:$D,IR20)</f>
        <v>0</v>
      </c>
      <c r="IS21" s="274">
        <f>COUNTIFS(Datos!$P:$P,"*",Datos!$D:$D,IS20)</f>
        <v>0</v>
      </c>
      <c r="IT21" s="274">
        <f>COUNTIFS(Datos!$P:$P,"*",Datos!$D:$D,IT20)</f>
        <v>0</v>
      </c>
      <c r="IU21" s="274">
        <f>COUNTIFS(Datos!$P:$P,"*",Datos!$D:$D,IU20)</f>
        <v>0</v>
      </c>
      <c r="IV21" s="274">
        <f>COUNTIFS(Datos!$P:$P,"*",Datos!$D:$D,IV20)</f>
        <v>0</v>
      </c>
      <c r="IW21" s="274">
        <f>COUNTIFS(Datos!$P:$P,"*",Datos!$D:$D,IW20)</f>
        <v>0</v>
      </c>
      <c r="IX21" s="274">
        <f>COUNTIFS(Datos!$P:$P,"*",Datos!$D:$D,IX20)</f>
        <v>0</v>
      </c>
      <c r="IY21" s="274">
        <f>COUNTIFS(Datos!$P:$P,"*",Datos!$D:$D,IY20)</f>
        <v>0</v>
      </c>
      <c r="IZ21" s="274">
        <f>COUNTIFS(Datos!$P:$P,"*",Datos!$D:$D,IZ20)</f>
        <v>0</v>
      </c>
      <c r="JA21" s="274">
        <f>COUNTIFS(Datos!$P:$P,"*",Datos!$D:$D,JA20)</f>
        <v>0</v>
      </c>
      <c r="JB21" s="274">
        <f>COUNTIFS(Datos!$P:$P,"*",Datos!$D:$D,JB20)</f>
        <v>0</v>
      </c>
      <c r="JC21" s="274">
        <f>COUNTIFS(Datos!$P:$P,"*",Datos!$D:$D,JC20)</f>
        <v>0</v>
      </c>
      <c r="JD21" s="274">
        <f>COUNTIFS(Datos!$P:$P,"*",Datos!$D:$D,JD20)</f>
        <v>0</v>
      </c>
      <c r="JE21" s="274">
        <f>COUNTIFS(Datos!$P:$P,"*",Datos!$D:$D,JE20)</f>
        <v>0</v>
      </c>
      <c r="JF21" s="274">
        <f>COUNTIFS(Datos!$P:$P,"*",Datos!$D:$D,JF20)</f>
        <v>0</v>
      </c>
      <c r="JG21" s="274">
        <f>COUNTIFS(Datos!$P:$P,"*",Datos!$D:$D,JG20)</f>
        <v>0</v>
      </c>
      <c r="JH21" s="274">
        <f>COUNTIFS(Datos!$P:$P,"*",Datos!$D:$D,JH20)</f>
        <v>0</v>
      </c>
      <c r="JI21" s="274">
        <f>COUNTIFS(Datos!$P:$P,"*",Datos!$D:$D,JI20)</f>
        <v>0</v>
      </c>
      <c r="JJ21" s="274">
        <f>COUNTIFS(Datos!$P:$P,"*",Datos!$D:$D,JJ20)</f>
        <v>4</v>
      </c>
      <c r="JK21" s="274">
        <f>COUNTIFS(Datos!$P:$P,"*",Datos!$D:$D,JK20)</f>
        <v>2</v>
      </c>
      <c r="JL21" s="274">
        <f>COUNTIFS(Datos!$P:$P,"*",Datos!$D:$D,JL20)</f>
        <v>5</v>
      </c>
      <c r="JM21" s="274">
        <f>COUNTIFS(Datos!$P:$P,"*",Datos!$D:$D,JM20)</f>
        <v>7</v>
      </c>
      <c r="JN21" s="274">
        <f>COUNTIFS(Datos!$P:$P,"*",Datos!$D:$D,JN20)</f>
        <v>2</v>
      </c>
      <c r="JO21" s="274">
        <f>COUNTIFS(Datos!$P:$P,"*",Datos!$D:$D,JO20)</f>
        <v>0</v>
      </c>
      <c r="JP21" s="274">
        <f>COUNTIFS(Datos!$P:$P,"*",Datos!$D:$D,JP20)</f>
        <v>0</v>
      </c>
      <c r="JQ21" s="274">
        <f>COUNTIFS(Datos!$P:$P,"*",Datos!$D:$D,JQ20)</f>
        <v>7</v>
      </c>
      <c r="JR21" s="274">
        <f>COUNTIFS(Datos!$P:$P,"*",Datos!$D:$D,JR20)</f>
        <v>5</v>
      </c>
      <c r="JS21" s="274">
        <f>COUNTIFS(Datos!$P:$P,"*",Datos!$D:$D,JS20)</f>
        <v>5</v>
      </c>
      <c r="JT21" s="274">
        <f>COUNTIFS(Datos!$P:$P,"*",Datos!$D:$D,JT20)</f>
        <v>4</v>
      </c>
      <c r="JU21" s="274">
        <f>COUNTIFS(Datos!$P:$P,"*",Datos!$D:$D,JU20)</f>
        <v>6</v>
      </c>
      <c r="JV21" s="274">
        <f>COUNTIFS(Datos!$P:$P,"*",Datos!$D:$D,JV20)</f>
        <v>0</v>
      </c>
      <c r="JW21" s="274">
        <f>COUNTIFS(Datos!$P:$P,"*",Datos!$D:$D,JW20)</f>
        <v>0</v>
      </c>
      <c r="JX21" s="274">
        <f>COUNTIFS(Datos!$P:$P,"*",Datos!$D:$D,JX20)</f>
        <v>3</v>
      </c>
      <c r="JY21" s="274">
        <f>COUNTIFS(Datos!$P:$P,"*",Datos!$D:$D,JY20)</f>
        <v>1</v>
      </c>
      <c r="JZ21" s="274">
        <f>COUNTIFS(Datos!$P:$P,"*",Datos!$D:$D,JZ20)</f>
        <v>4</v>
      </c>
      <c r="KA21" s="274">
        <f>COUNTIFS(Datos!$P:$P,"*",Datos!$D:$D,KA20)</f>
        <v>1</v>
      </c>
      <c r="KB21" s="274">
        <f>COUNTIFS(Datos!$P:$P,"*",Datos!$D:$D,KB20)</f>
        <v>2</v>
      </c>
      <c r="KC21" s="274">
        <f>COUNTIFS(Datos!$P:$P,"*",Datos!$D:$D,KC20)</f>
        <v>0</v>
      </c>
      <c r="KD21" s="274">
        <f>COUNTIFS(Datos!$P:$P,"*",Datos!$D:$D,KD20)</f>
        <v>0</v>
      </c>
      <c r="KE21" s="274">
        <f>COUNTIFS(Datos!$P:$P,"*",Datos!$D:$D,KE20)</f>
        <v>3</v>
      </c>
      <c r="KF21" s="274">
        <f>COUNTIFS(Datos!$P:$P,"*",Datos!$D:$D,KF20)</f>
        <v>4</v>
      </c>
      <c r="KG21" s="274">
        <f>COUNTIFS(Datos!$P:$P,"*",Datos!$D:$D,KG20)</f>
        <v>3</v>
      </c>
      <c r="KH21" s="274">
        <f>COUNTIFS(Datos!$P:$P,"*",Datos!$D:$D,KH20)</f>
        <v>4</v>
      </c>
      <c r="KI21" s="274">
        <f>COUNTIFS(Datos!$P:$P,"*",Datos!$D:$D,KI20)</f>
        <v>3</v>
      </c>
      <c r="KJ21" s="274">
        <f>COUNTIFS(Datos!$P:$P,"*",Datos!$D:$D,KJ20)</f>
        <v>0</v>
      </c>
      <c r="KK21" s="274">
        <f>COUNTIFS(Datos!$P:$P,"*",Datos!$D:$D,KK20)</f>
        <v>0</v>
      </c>
      <c r="KL21" s="274">
        <f>COUNTIFS(Datos!$P:$P,"*",Datos!$D:$D,KL20)</f>
        <v>6</v>
      </c>
      <c r="KM21" s="274">
        <f>COUNTIFS(Datos!$P:$P,"*",Datos!$D:$D,KM20)</f>
        <v>3</v>
      </c>
      <c r="KN21" s="274">
        <f>COUNTIFS(Datos!$P:$P,"*",Datos!$D:$D,KN20)</f>
        <v>6</v>
      </c>
      <c r="KO21" s="274">
        <f>COUNTIFS(Datos!$P:$P,"*",Datos!$D:$D,KO20)</f>
        <v>3</v>
      </c>
      <c r="KP21" s="274">
        <f>COUNTIFS(Datos!$P:$P,"*",Datos!$D:$D,KP20)</f>
        <v>2</v>
      </c>
      <c r="KQ21" s="274">
        <f>COUNTIFS(Datos!$P:$P,"*",Datos!$D:$D,KQ20)</f>
        <v>0</v>
      </c>
      <c r="KR21" s="274">
        <f>COUNTIFS(Datos!$P:$P,"*",Datos!$D:$D,KR20)</f>
        <v>0</v>
      </c>
      <c r="KS21" s="274">
        <f>COUNTIFS(Datos!$P:$P,"*",Datos!$D:$D,KS20)</f>
        <v>3</v>
      </c>
      <c r="KT21" s="274">
        <f>COUNTIFS(Datos!$P:$P,"*",Datos!$D:$D,KT20)</f>
        <v>4</v>
      </c>
      <c r="KU21" s="274">
        <f>COUNTIFS(Datos!$P:$P,"*",Datos!$D:$D,KU20)</f>
        <v>2</v>
      </c>
      <c r="KV21" s="274">
        <f>COUNTIFS(Datos!$P:$P,"*",Datos!$D:$D,KV20)</f>
        <v>4</v>
      </c>
      <c r="KW21" s="274">
        <f>COUNTIFS(Datos!$P:$P,"*",Datos!$D:$D,KW20)</f>
        <v>4</v>
      </c>
      <c r="KX21" s="274">
        <f>COUNTIFS(Datos!$P:$P,"*",Datos!$D:$D,KX20)</f>
        <v>0</v>
      </c>
      <c r="KY21" s="274">
        <f>COUNTIFS(Datos!$P:$P,"*",Datos!$D:$D,KY20)</f>
        <v>0</v>
      </c>
      <c r="KZ21" s="274">
        <f>COUNTIFS(Datos!$P:$P,"*",Datos!$D:$D,KZ20)</f>
        <v>2</v>
      </c>
      <c r="LA21" s="274">
        <f>COUNTIFS(Datos!$P:$P,"*",Datos!$D:$D,LA20)</f>
        <v>6</v>
      </c>
      <c r="LB21" s="274">
        <f>COUNTIFS(Datos!$P:$P,"*",Datos!$D:$D,LB20)</f>
        <v>7</v>
      </c>
      <c r="LC21" s="274">
        <f>COUNTIFS(Datos!$P:$P,"*",Datos!$D:$D,LC20)</f>
        <v>3</v>
      </c>
      <c r="LD21" s="274">
        <f>COUNTIFS(Datos!$P:$P,"*",Datos!$D:$D,LD20)</f>
        <v>6</v>
      </c>
      <c r="LE21" s="274">
        <f>COUNTIFS(Datos!$P:$P,"*",Datos!$D:$D,LE20)</f>
        <v>0</v>
      </c>
      <c r="LF21" s="274">
        <f>COUNTIFS(Datos!$P:$P,"*",Datos!$D:$D,LF20)</f>
        <v>0</v>
      </c>
      <c r="LG21" s="274">
        <f>COUNTIFS(Datos!$P:$P,"*",Datos!$D:$D,LG20)</f>
        <v>0</v>
      </c>
      <c r="LH21" s="274">
        <f>COUNTIFS(Datos!$P:$P,"*",Datos!$D:$D,LH20)</f>
        <v>0</v>
      </c>
      <c r="LI21" s="274">
        <f>COUNTIFS(Datos!$P:$P,"*",Datos!$D:$D,LI20)</f>
        <v>0</v>
      </c>
      <c r="LJ21" s="274">
        <f>COUNTIFS(Datos!$P:$P,"*",Datos!$D:$D,LJ20)</f>
        <v>2</v>
      </c>
      <c r="LK21" s="274">
        <f>COUNTIFS(Datos!$P:$P,"*",Datos!$D:$D,LK20)</f>
        <v>4</v>
      </c>
      <c r="LL21" s="274">
        <f>COUNTIFS(Datos!$P:$P,"*",Datos!$D:$D,LL20)</f>
        <v>0</v>
      </c>
      <c r="LM21" s="274">
        <f>COUNTIFS(Datos!$P:$P,"*",Datos!$D:$D,LM20)</f>
        <v>0</v>
      </c>
      <c r="LN21" s="274">
        <f>COUNTIFS(Datos!$P:$P,"*",Datos!$D:$D,LN20)</f>
        <v>1</v>
      </c>
      <c r="LO21" s="274">
        <f>COUNTIFS(Datos!$P:$P,"*",Datos!$D:$D,LO20)</f>
        <v>3</v>
      </c>
      <c r="LP21" s="274">
        <f>COUNTIFS(Datos!$P:$P,"*",Datos!$D:$D,LP20)</f>
        <v>2</v>
      </c>
      <c r="LQ21" s="274">
        <f>COUNTIFS(Datos!$P:$P,"*",Datos!$D:$D,LQ20)</f>
        <v>6</v>
      </c>
      <c r="LR21" s="274">
        <f>COUNTIFS(Datos!$P:$P,"*",Datos!$D:$D,LR20)</f>
        <v>2</v>
      </c>
      <c r="LS21" s="274">
        <f>COUNTIFS(Datos!$P:$P,"*",Datos!$D:$D,LS20)</f>
        <v>0</v>
      </c>
      <c r="LT21" s="274">
        <f>COUNTIFS(Datos!$P:$P,"*",Datos!$D:$D,LT20)</f>
        <v>0</v>
      </c>
      <c r="LU21" s="274">
        <f>COUNTIFS(Datos!$P:$P,"*",Datos!$D:$D,LU20)</f>
        <v>1</v>
      </c>
      <c r="LV21" s="274">
        <f>COUNTIFS(Datos!$P:$P,"*",Datos!$D:$D,LV20)</f>
        <v>5</v>
      </c>
      <c r="LW21" s="274">
        <f>COUNTIFS(Datos!$P:$P,"*",Datos!$D:$D,LW20)</f>
        <v>4</v>
      </c>
      <c r="LX21" s="274">
        <f>COUNTIFS(Datos!$P:$P,"*",Datos!$D:$D,LX20)</f>
        <v>1</v>
      </c>
      <c r="LY21" s="274">
        <f>COUNTIFS(Datos!$P:$P,"*",Datos!$D:$D,LY20)</f>
        <v>5</v>
      </c>
      <c r="LZ21" s="274">
        <f>COUNTIFS(Datos!$P:$P,"*",Datos!$D:$D,LZ20)</f>
        <v>0</v>
      </c>
      <c r="MA21" s="274">
        <f>COUNTIFS(Datos!$P:$P,"*",Datos!$D:$D,MA20)</f>
        <v>0</v>
      </c>
      <c r="MB21" s="274">
        <f>COUNTIFS(Datos!$P:$P,"*",Datos!$D:$D,MB20)</f>
        <v>1</v>
      </c>
      <c r="MC21" s="274">
        <f>COUNTIFS(Datos!$P:$P,"*",Datos!$D:$D,MC20)</f>
        <v>0</v>
      </c>
      <c r="MD21" s="274">
        <f>COUNTIFS(Datos!$P:$P,"*",Datos!$D:$D,MD20)</f>
        <v>4</v>
      </c>
      <c r="ME21" s="274">
        <f>COUNTIFS(Datos!$P:$P,"*",Datos!$D:$D,ME20)</f>
        <v>0</v>
      </c>
      <c r="MF21" s="274">
        <f>COUNTIFS(Datos!$P:$P,"*",Datos!$D:$D,MF20)</f>
        <v>2</v>
      </c>
      <c r="MG21" s="274">
        <f>COUNTIFS(Datos!$P:$P,"*",Datos!$D:$D,MG20)</f>
        <v>0</v>
      </c>
      <c r="MH21" s="274">
        <f>COUNTIFS(Datos!$P:$P,"*",Datos!$D:$D,MH20)</f>
        <v>0</v>
      </c>
      <c r="MI21" s="274">
        <f>COUNTIFS(Datos!$P:$P,"*",Datos!$D:$D,MI20)</f>
        <v>4</v>
      </c>
      <c r="MJ21" s="274">
        <f>COUNTIFS(Datos!$P:$P,"*",Datos!$D:$D,MJ20)</f>
        <v>2</v>
      </c>
      <c r="MK21" s="274">
        <f>COUNTIFS(Datos!$P:$P,"*",Datos!$D:$D,MK20)</f>
        <v>5</v>
      </c>
      <c r="ML21" s="274">
        <f>COUNTIFS(Datos!$P:$P,"*",Datos!$D:$D,ML20)</f>
        <v>3</v>
      </c>
      <c r="MM21" s="274">
        <f>COUNTIFS(Datos!$P:$P,"*",Datos!$D:$D,MM20)</f>
        <v>4</v>
      </c>
      <c r="MN21" s="274">
        <f>COUNTIFS(Datos!$P:$P,"*",Datos!$D:$D,MN20)</f>
        <v>0</v>
      </c>
      <c r="MO21" s="274">
        <f>COUNTIFS(Datos!$P:$P,"*",Datos!$D:$D,MO20)</f>
        <v>0</v>
      </c>
      <c r="MP21" s="274">
        <f>COUNTIFS(Datos!$P:$P,"*",Datos!$D:$D,MP20)</f>
        <v>3</v>
      </c>
      <c r="MQ21" s="274">
        <f>COUNTIFS(Datos!$P:$P,"*",Datos!$D:$D,MQ20)</f>
        <v>1</v>
      </c>
      <c r="MR21" s="274">
        <f>COUNTIFS(Datos!$P:$P,"*",Datos!$D:$D,MR20)</f>
        <v>2</v>
      </c>
      <c r="MS21" s="274">
        <f>COUNTIFS(Datos!$P:$P,"*",Datos!$D:$D,MS20)</f>
        <v>3</v>
      </c>
      <c r="MT21" s="274">
        <f>COUNTIFS(Datos!$P:$P,"*",Datos!$D:$D,MT20)</f>
        <v>3</v>
      </c>
      <c r="MU21" s="274">
        <f>COUNTIFS(Datos!$P:$P,"*",Datos!$D:$D,MU20)</f>
        <v>0</v>
      </c>
      <c r="MV21" s="274">
        <f>COUNTIFS(Datos!$P:$P,"*",Datos!$D:$D,MV20)</f>
        <v>0</v>
      </c>
      <c r="MW21" s="274">
        <f>COUNTIFS(Datos!$P:$P,"*",Datos!$D:$D,MW20)</f>
        <v>3</v>
      </c>
      <c r="MX21" s="274">
        <f>COUNTIFS(Datos!$P:$P,"*",Datos!$D:$D,MX20)</f>
        <v>2</v>
      </c>
      <c r="MY21" s="274">
        <f>COUNTIFS(Datos!$P:$P,"*",Datos!$D:$D,MY20)</f>
        <v>3</v>
      </c>
      <c r="MZ21" s="274">
        <f>COUNTIFS(Datos!$P:$P,"*",Datos!$D:$D,MZ20)</f>
        <v>4</v>
      </c>
      <c r="NA21" s="274">
        <f>COUNTIFS(Datos!$P:$P,"*",Datos!$D:$D,NA20)</f>
        <v>0</v>
      </c>
      <c r="NB21" s="274">
        <f>COUNTIFS(Datos!$P:$P,"*",Datos!$D:$D,NB20)</f>
        <v>0</v>
      </c>
      <c r="NC21" s="274">
        <f>COUNTIFS(Datos!$P:$P,"*",Datos!$D:$D,NC20)</f>
        <v>0</v>
      </c>
      <c r="ND21" s="274">
        <f>COUNTIFS(Datos!$P:$P,"*",Datos!$D:$D,ND20)</f>
        <v>4</v>
      </c>
      <c r="NE21" s="274">
        <f>COUNTIFS(Datos!$P:$P,"*",Datos!$D:$D,NE20)</f>
        <v>2</v>
      </c>
      <c r="NF21" s="274">
        <f>COUNTIFS(Datos!$P:$P,"*",Datos!$D:$D,NF20)</f>
        <v>2</v>
      </c>
      <c r="NG21" s="274">
        <f>COUNTIFS(Datos!$P:$P,"*",Datos!$D:$D,NG20)</f>
        <v>3</v>
      </c>
      <c r="NH21" s="274">
        <f>COUNTIFS(Datos!$P:$P,"*",Datos!$D:$D,NH20)</f>
        <v>5</v>
      </c>
      <c r="NI21" s="274">
        <f>COUNTIFS(Datos!$P:$P,"*",Datos!$D:$D,NI20)</f>
        <v>0</v>
      </c>
      <c r="NJ21" s="274">
        <f>COUNTIFS(Datos!$P:$P,"*",Datos!$D:$D,NJ20)</f>
        <v>0</v>
      </c>
      <c r="NK21" s="274">
        <f>COUNTIFS(Datos!$P:$P,"*",Datos!$D:$D,NK20)</f>
        <v>2</v>
      </c>
      <c r="NL21" s="274">
        <f>COUNTIFS(Datos!$P:$P,"*",Datos!$D:$D,NL20)</f>
        <v>6</v>
      </c>
      <c r="NM21" s="274">
        <f>COUNTIFS(Datos!$P:$P,"*",Datos!$D:$D,NM20)</f>
        <v>3</v>
      </c>
      <c r="NN21" s="274">
        <f>COUNTIFS(Datos!$P:$P,"*",Datos!$D:$D,NN20)</f>
        <v>0</v>
      </c>
      <c r="NO21" s="274">
        <f>COUNTIFS(Datos!$P:$P,"*",Datos!$D:$D,NO20)</f>
        <v>0</v>
      </c>
      <c r="NP21" s="274">
        <f>COUNTIFS(Datos!$P:$P,"*",Datos!$D:$D,NP20)</f>
        <v>0</v>
      </c>
      <c r="NQ21" s="274">
        <f>COUNTIFS(Datos!$P:$P,"*",Datos!$D:$D,NQ20)</f>
        <v>0</v>
      </c>
      <c r="NR21" s="274">
        <f>COUNTIFS(Datos!$P:$P,"*",Datos!$D:$D,NR20)</f>
        <v>0</v>
      </c>
      <c r="NS21" s="274">
        <f>COUNTIFS(Datos!$P:$P,"*",Datos!$D:$D,NS20)</f>
        <v>0</v>
      </c>
      <c r="NT21" s="274">
        <f>COUNTIFS(Datos!$P:$P,"*",Datos!$D:$D,NT20)</f>
        <v>0</v>
      </c>
      <c r="NU21" s="274">
        <f>COUNTIFS(Datos!$P:$P,"*",Datos!$D:$D,NU20)</f>
        <v>3</v>
      </c>
      <c r="NV21" s="274">
        <f>COUNTIFS(Datos!$P:$P,"*",Datos!$D:$D,NV20)</f>
        <v>2</v>
      </c>
      <c r="NW21" s="274">
        <f>COUNTIFS(Datos!$P:$P,"*",Datos!$D:$D,NW20)</f>
        <v>0</v>
      </c>
      <c r="NX21" s="274">
        <f>COUNTIFS(Datos!$P:$P,"*",Datos!$D:$D,NX20)</f>
        <v>0</v>
      </c>
      <c r="NY21" s="274">
        <f>COUNTIFS(Datos!$P:$P,"*",Datos!$D:$D,NY20)</f>
        <v>0</v>
      </c>
      <c r="NZ21" s="274">
        <f>COUNTIFS(Datos!$P:$P,"*",Datos!$D:$D,NZ20)</f>
        <v>1</v>
      </c>
      <c r="OA21" s="274">
        <f>COUNTIFS(Datos!$P:$P,"*",Datos!$D:$D,OA20)</f>
        <v>5</v>
      </c>
      <c r="OB21" s="274">
        <f>COUNTIFS(Datos!$P:$P,"*",Datos!$D:$D,OB20)</f>
        <v>3</v>
      </c>
      <c r="OC21" s="274">
        <f>COUNTIFS(Datos!$P:$P,"*",Datos!$D:$D,OC20)</f>
        <v>3</v>
      </c>
      <c r="OD21" s="274">
        <f>COUNTIFS(Datos!$P:$P,"*",Datos!$D:$D,OD20)</f>
        <v>0</v>
      </c>
      <c r="OE21" s="274">
        <f>COUNTIFS(Datos!$P:$P,"*",Datos!$D:$D,OE20)</f>
        <v>0</v>
      </c>
      <c r="OF21" s="274">
        <f>COUNTIFS(Datos!$P:$P,"*",Datos!$D:$D,OF20)</f>
        <v>2</v>
      </c>
      <c r="OG21" s="274">
        <f>COUNTIFS(Datos!$P:$P,"*",Datos!$D:$D,OG20)</f>
        <v>2</v>
      </c>
      <c r="OH21" s="274">
        <f>COUNTIFS(Datos!$P:$P,"*",Datos!$D:$D,OH20)</f>
        <v>3</v>
      </c>
      <c r="OI21" s="274">
        <f>COUNTIFS(Datos!$P:$P,"*",Datos!$D:$D,OI20)</f>
        <v>1</v>
      </c>
      <c r="OJ21" s="274">
        <f>COUNTIFS(Datos!$P:$P,"*",Datos!$D:$D,OJ20)</f>
        <v>4</v>
      </c>
      <c r="OK21" s="274">
        <f>COUNTIFS(Datos!$P:$P,"*",Datos!$D:$D,OK20)</f>
        <v>0</v>
      </c>
      <c r="OL21" s="274">
        <f>COUNTIFS(Datos!$P:$P,"*",Datos!$D:$D,OL20)</f>
        <v>0</v>
      </c>
      <c r="OM21" s="274">
        <f>COUNTIFS(Datos!$P:$P,"*",Datos!$D:$D,OM20)</f>
        <v>2</v>
      </c>
      <c r="ON21" s="274">
        <f>COUNTIFS(Datos!$P:$P,"*",Datos!$D:$D,ON20)</f>
        <v>2</v>
      </c>
      <c r="OO21" s="274">
        <f>COUNTIFS(Datos!$P:$P,"*",Datos!$D:$D,OO20)</f>
        <v>3</v>
      </c>
      <c r="OP21" s="274">
        <f>COUNTIFS(Datos!$P:$P,"*",Datos!$D:$D,OP20)</f>
        <v>0</v>
      </c>
      <c r="OQ21" s="274">
        <f>COUNTIFS(Datos!$P:$P,"*",Datos!$D:$D,OQ20)</f>
        <v>0</v>
      </c>
      <c r="OR21" s="274">
        <f>COUNTIFS(Datos!$P:$P,"*",Datos!$D:$D,OR20)</f>
        <v>0</v>
      </c>
      <c r="OS21" s="274">
        <f>COUNTIFS(Datos!$P:$P,"*",Datos!$D:$D,OS20)</f>
        <v>0</v>
      </c>
      <c r="OT21" s="274">
        <f>COUNTIFS(Datos!$P:$P,"*",Datos!$D:$D,OT20)</f>
        <v>0</v>
      </c>
      <c r="OU21" s="274">
        <f>COUNTIFS(Datos!$P:$P,"*",Datos!$D:$D,OU20)</f>
        <v>0</v>
      </c>
      <c r="OV21" s="274">
        <f>COUNTIFS(Datos!$P:$P,"*",Datos!$D:$D,OV20)</f>
        <v>0</v>
      </c>
      <c r="OW21" s="274">
        <f>COUNTIFS(Datos!$P:$P,"*",Datos!$D:$D,OW20)</f>
        <v>0</v>
      </c>
      <c r="OX21" s="274">
        <f>COUNTIFS(Datos!$P:$P,"*",Datos!$D:$D,OX20)</f>
        <v>0</v>
      </c>
      <c r="OY21" s="274">
        <f>COUNTIFS(Datos!$P:$P,"*",Datos!$D:$D,OY20)</f>
        <v>0</v>
      </c>
      <c r="OZ21" s="274">
        <f>COUNTIFS(Datos!$P:$P,"*",Datos!$D:$D,OZ20)</f>
        <v>0</v>
      </c>
      <c r="PA21" s="274">
        <f>COUNTIFS(Datos!$P:$P,"*",Datos!$D:$D,PA20)</f>
        <v>0</v>
      </c>
      <c r="PB21" s="274">
        <f>COUNTIFS(Datos!$P:$P,"*",Datos!$D:$D,PB20)</f>
        <v>0</v>
      </c>
      <c r="PC21" s="274">
        <f>COUNTIFS(Datos!$P:$P,"*",Datos!$D:$D,PC20)</f>
        <v>0</v>
      </c>
      <c r="PD21" s="274">
        <f>COUNTIFS(Datos!$P:$P,"*",Datos!$D:$D,PD20)</f>
        <v>0</v>
      </c>
      <c r="PE21" s="274">
        <f>COUNTIFS(Datos!$P:$P,"*",Datos!$D:$D,PE20)</f>
        <v>0</v>
      </c>
      <c r="PF21" s="274">
        <f>COUNTIFS(Datos!$P:$P,"*",Datos!$D:$D,PF20)</f>
        <v>0</v>
      </c>
      <c r="PG21" s="274">
        <f>COUNTIFS(Datos!$P:$P,"*",Datos!$D:$D,PG20)</f>
        <v>0</v>
      </c>
      <c r="PH21" s="274">
        <f>COUNTIFS(Datos!$P:$P,"*",Datos!$D:$D,PH20)</f>
        <v>0</v>
      </c>
      <c r="PI21" s="274">
        <f>COUNTIFS(Datos!$P:$P,"*",Datos!$D:$D,PI20)</f>
        <v>0</v>
      </c>
      <c r="PJ21" s="274">
        <f>COUNTIFS(Datos!$P:$P,"*",Datos!$D:$D,PJ20)</f>
        <v>0</v>
      </c>
      <c r="PK21" s="274">
        <f>COUNTIFS(Datos!$P:$P,"*",Datos!$D:$D,PK20)</f>
        <v>0</v>
      </c>
      <c r="PL21" s="274">
        <f>COUNTIFS(Datos!$P:$P,"*",Datos!$D:$D,PL20)</f>
        <v>0</v>
      </c>
      <c r="PM21" s="274">
        <f>COUNTIFS(Datos!$P:$P,"*",Datos!$D:$D,PM20)</f>
        <v>0</v>
      </c>
      <c r="PN21" s="274">
        <f>COUNTIFS(Datos!$P:$P,"*",Datos!$D:$D,PN20)</f>
        <v>0</v>
      </c>
      <c r="PO21" s="274">
        <f>COUNTIFS(Datos!$P:$P,"*",Datos!$D:$D,PO20)</f>
        <v>0</v>
      </c>
      <c r="PP21" s="274">
        <f>COUNTIFS(Datos!$P:$P,"*",Datos!$D:$D,PP20)</f>
        <v>0</v>
      </c>
    </row>
    <row r="22" spans="1:432" ht="15.75" thickBot="1" x14ac:dyDescent="0.3">
      <c r="G22" s="993"/>
      <c r="H22" s="687" t="s">
        <v>1612</v>
      </c>
      <c r="I22" s="688">
        <f>+SUMIF($V$18:$BT$18,I19,$V$22:$BT$22)</f>
        <v>0</v>
      </c>
      <c r="J22" s="688">
        <f t="shared" ref="J22:T22" si="7">+SUMIF($V$18:$BT$18,J19,$V$22:$BT$22)</f>
        <v>129</v>
      </c>
      <c r="K22" s="688">
        <f t="shared" si="7"/>
        <v>240</v>
      </c>
      <c r="L22" s="688">
        <f t="shared" si="7"/>
        <v>217</v>
      </c>
      <c r="M22" s="688">
        <f t="shared" si="7"/>
        <v>275</v>
      </c>
      <c r="N22" s="688">
        <f t="shared" si="7"/>
        <v>99</v>
      </c>
      <c r="O22" s="688">
        <f t="shared" si="7"/>
        <v>165</v>
      </c>
      <c r="P22" s="688">
        <f t="shared" si="7"/>
        <v>454</v>
      </c>
      <c r="Q22" s="688">
        <f t="shared" si="7"/>
        <v>423</v>
      </c>
      <c r="R22" s="688">
        <f t="shared" si="7"/>
        <v>609</v>
      </c>
      <c r="S22" s="688">
        <f t="shared" si="7"/>
        <v>267</v>
      </c>
      <c r="T22" s="688">
        <f t="shared" si="7"/>
        <v>66</v>
      </c>
      <c r="V22" s="688">
        <f>+SUMIF(IC!$A:$A,'Perfo Calidad'!V$20,IC!$F:$F)</f>
        <v>0</v>
      </c>
      <c r="W22" s="688">
        <f>+SUMIF(IC!$A:$A,'Perfo Calidad'!W$20,IC!$F:$F)</f>
        <v>0</v>
      </c>
      <c r="X22" s="688">
        <f>+SUMIF(IC!$A:$A,'Perfo Calidad'!X$20,IC!$F:$F)</f>
        <v>0</v>
      </c>
      <c r="Y22" s="688">
        <f>+SUMIF(IC!$A:$A,'Perfo Calidad'!Y$20,IC!$F:$F)</f>
        <v>0</v>
      </c>
      <c r="Z22" s="688">
        <f>+SUMIF(IC!$A:$A,'Perfo Calidad'!Z$20,IC!$F:$F)</f>
        <v>0</v>
      </c>
      <c r="AA22" s="688">
        <f>+SUMIF(IC!$A:$A,'Perfo Calidad'!AA$20,IC!$F:$F)</f>
        <v>56</v>
      </c>
      <c r="AB22" s="688">
        <f>+SUMIF(IC!$A:$A,'Perfo Calidad'!AB$20,IC!$F:$F)</f>
        <v>0</v>
      </c>
      <c r="AC22" s="688">
        <f>+SUMIF(IC!$A:$A,'Perfo Calidad'!AC$20,IC!$F:$F)</f>
        <v>73</v>
      </c>
      <c r="AD22" s="688">
        <f>+SUMIF(IC!$A:$A,'Perfo Calidad'!AD$20,IC!$F:$F)</f>
        <v>0</v>
      </c>
      <c r="AE22" s="688">
        <f>+SUMIF(IC!$A:$A,'Perfo Calidad'!AE$20,IC!$F:$F)</f>
        <v>70</v>
      </c>
      <c r="AF22" s="688">
        <f>+SUMIF(IC!$A:$A,'Perfo Calidad'!AF$20,IC!$F:$F)</f>
        <v>112</v>
      </c>
      <c r="AG22" s="688">
        <f>+SUMIF(IC!$A:$A,'Perfo Calidad'!AG$20,IC!$F:$F)</f>
        <v>58</v>
      </c>
      <c r="AH22" s="688">
        <f>+SUMIF(IC!$A:$A,'Perfo Calidad'!AH$20,IC!$F:$F)</f>
        <v>0</v>
      </c>
      <c r="AI22" s="688">
        <f>+SUMIF(IC!$A:$A,'Perfo Calidad'!AI$20,IC!$F:$F)</f>
        <v>58</v>
      </c>
      <c r="AJ22" s="688">
        <f>+SUMIF(IC!$A:$A,'Perfo Calidad'!AJ$20,IC!$F:$F)</f>
        <v>83</v>
      </c>
      <c r="AK22" s="688">
        <f>+SUMIF(IC!$A:$A,'Perfo Calidad'!AK$20,IC!$F:$F)</f>
        <v>76</v>
      </c>
      <c r="AL22" s="688">
        <f>+SUMIF(IC!$A:$A,'Perfo Calidad'!AL$20,IC!$F:$F)</f>
        <v>16</v>
      </c>
      <c r="AM22" s="688">
        <f>+SUMIF(IC!$A:$A,'Perfo Calidad'!AM$20,IC!$F:$F)</f>
        <v>73</v>
      </c>
      <c r="AN22" s="688">
        <f>+SUMIF(IC!$A:$A,'Perfo Calidad'!AN$20,IC!$F:$F)</f>
        <v>85</v>
      </c>
      <c r="AO22" s="688">
        <f>+SUMIF(IC!$A:$A,'Perfo Calidad'!AO$20,IC!$F:$F)</f>
        <v>101</v>
      </c>
      <c r="AP22" s="688">
        <f>+SUMIF(IC!$A:$A,'Perfo Calidad'!AP$20,IC!$F:$F)</f>
        <v>0</v>
      </c>
      <c r="AQ22" s="688">
        <f>+SUMIF(IC!$A:$A,'Perfo Calidad'!AQ$20,IC!$F:$F)</f>
        <v>0</v>
      </c>
      <c r="AR22" s="688">
        <f>+SUMIF(IC!$A:$A,'Perfo Calidad'!AR$20,IC!$F:$F)</f>
        <v>0</v>
      </c>
      <c r="AS22" s="688">
        <f>+SUMIF(IC!$A:$A,'Perfo Calidad'!AS$20,IC!$F:$F)</f>
        <v>0</v>
      </c>
      <c r="AT22" s="688">
        <f>+SUMIF(IC!$A:$A,'Perfo Calidad'!AT$20,IC!$F:$F)</f>
        <v>99</v>
      </c>
      <c r="AU22" s="688">
        <f>+SUMIF(IC!$A:$A,'Perfo Calidad'!AU$20,IC!$F:$F)</f>
        <v>0</v>
      </c>
      <c r="AV22" s="688">
        <f>+SUMIF(IC!$A:$A,'Perfo Calidad'!AV$20,IC!$F:$F)</f>
        <v>0</v>
      </c>
      <c r="AW22" s="688">
        <f>+SUMIF(IC!$A:$A,'Perfo Calidad'!AW$20,IC!$F:$F)</f>
        <v>0</v>
      </c>
      <c r="AX22" s="688">
        <f>+SUMIF(IC!$A:$A,'Perfo Calidad'!AX$20,IC!$F:$F)</f>
        <v>68</v>
      </c>
      <c r="AY22" s="688">
        <f>+SUMIF(IC!$A:$A,'Perfo Calidad'!AY$20,IC!$F:$F)</f>
        <v>97</v>
      </c>
      <c r="AZ22" s="688">
        <f>+SUMIF(IC!$A:$A,'Perfo Calidad'!AZ$20,IC!$F:$F)</f>
        <v>86</v>
      </c>
      <c r="BA22" s="688">
        <f>+SUMIF(IC!$A:$A,'Perfo Calidad'!BA$20,IC!$F:$F)</f>
        <v>116</v>
      </c>
      <c r="BB22" s="688">
        <f>+SUMIF(IC!$A:$A,'Perfo Calidad'!BB$20,IC!$F:$F)</f>
        <v>117</v>
      </c>
      <c r="BC22" s="688">
        <f>+SUMIF(IC!$A:$A,'Perfo Calidad'!BC$20,IC!$F:$F)</f>
        <v>135</v>
      </c>
      <c r="BD22" s="688">
        <f>+SUMIF(IC!$A:$A,'Perfo Calidad'!BD$20,IC!$F:$F)</f>
        <v>138</v>
      </c>
      <c r="BE22" s="688">
        <f>+SUMIF(IC!$A:$A,'Perfo Calidad'!BE$20,IC!$F:$F)</f>
        <v>47</v>
      </c>
      <c r="BF22" s="688">
        <f>+SUMIF(IC!$A:$A,'Perfo Calidad'!BF$20,IC!$F:$F)</f>
        <v>112</v>
      </c>
      <c r="BG22" s="688">
        <f>+SUMIF(IC!$A:$A,'Perfo Calidad'!BG$20,IC!$F:$F)</f>
        <v>126</v>
      </c>
      <c r="BH22" s="688">
        <f>+SUMIF(IC!$A:$A,'Perfo Calidad'!BH$20,IC!$F:$F)</f>
        <v>101</v>
      </c>
      <c r="BI22" s="688">
        <f>+SUMIF(IC!$A:$A,'Perfo Calidad'!BI$20,IC!$F:$F)</f>
        <v>125</v>
      </c>
      <c r="BJ22" s="688">
        <f>+SUMIF(IC!$A:$A,'Perfo Calidad'!BJ$20,IC!$F:$F)</f>
        <v>116</v>
      </c>
      <c r="BK22" s="688">
        <f>+SUMIF(IC!$A:$A,'Perfo Calidad'!BK$20,IC!$F:$F)</f>
        <v>132</v>
      </c>
      <c r="BL22" s="688">
        <f>+SUMIF(IC!$A:$A,'Perfo Calidad'!BL$20,IC!$F:$F)</f>
        <v>135</v>
      </c>
      <c r="BM22" s="688">
        <f>+SUMIF(IC!$A:$A,'Perfo Calidad'!BM$20,IC!$F:$F)</f>
        <v>75</v>
      </c>
      <c r="BN22" s="688">
        <f>+SUMIF(IC!$A:$A,'Perfo Calidad'!BN$20,IC!$F:$F)</f>
        <v>35</v>
      </c>
      <c r="BO22" s="688">
        <f>+SUMIF(IC!$A:$A,'Perfo Calidad'!BO$20,IC!$F:$F)</f>
        <v>61</v>
      </c>
      <c r="BP22" s="688">
        <f>+SUMIF(IC!$A:$A,'Perfo Calidad'!BP$20,IC!$F:$F)</f>
        <v>96</v>
      </c>
      <c r="BQ22" s="688">
        <f>+SUMIF(IC!$A:$A,'Perfo Calidad'!BQ$20,IC!$F:$F)</f>
        <v>66</v>
      </c>
      <c r="BR22" s="688">
        <f>+SUMIF(IC!$A:$A,'Perfo Calidad'!BR$20,IC!$F:$F)</f>
        <v>0</v>
      </c>
      <c r="BS22" s="688">
        <f>+SUMIF(IC!$A:$A,'Perfo Calidad'!BS$20,IC!$F:$F)</f>
        <v>0</v>
      </c>
      <c r="BT22" s="688">
        <f>+SUMIF(IC!$A:$A,'Perfo Calidad'!BT$20,IC!$F:$F)</f>
        <v>0</v>
      </c>
      <c r="BV22" s="688">
        <f>+SUMIF(IC!$C:$C,'Perfo Calidad'!BV$20,IC!$F:$F)</f>
        <v>0</v>
      </c>
      <c r="BW22" s="688">
        <f>+SUMIF(IC!$C:$C,'Perfo Calidad'!BW$20,IC!$F:$F)</f>
        <v>0</v>
      </c>
      <c r="BX22" s="688">
        <f>+SUMIF(IC!$C:$C,'Perfo Calidad'!BX$20,IC!$F:$F)</f>
        <v>0</v>
      </c>
      <c r="BY22" s="688">
        <f>+SUMIF(IC!$C:$C,'Perfo Calidad'!BY$20,IC!$F:$F)</f>
        <v>0</v>
      </c>
      <c r="BZ22" s="688">
        <f>+SUMIF(IC!$C:$C,'Perfo Calidad'!BZ$20,IC!$F:$F)</f>
        <v>0</v>
      </c>
      <c r="CA22" s="688">
        <f>+SUMIF(IC!$C:$C,'Perfo Calidad'!CA$20,IC!$F:$F)</f>
        <v>0</v>
      </c>
      <c r="CB22" s="688">
        <f>+SUMIF(IC!$C:$C,'Perfo Calidad'!CB$20,IC!$F:$F)</f>
        <v>0</v>
      </c>
      <c r="CC22" s="688">
        <f>+SUMIF(IC!$C:$C,'Perfo Calidad'!CC$20,IC!$F:$F)</f>
        <v>0</v>
      </c>
      <c r="CD22" s="688">
        <f>+SUMIF(IC!$C:$C,'Perfo Calidad'!CD$20,IC!$F:$F)</f>
        <v>0</v>
      </c>
      <c r="CE22" s="688">
        <f>+SUMIF(IC!$C:$C,'Perfo Calidad'!CE$20,IC!$F:$F)</f>
        <v>0</v>
      </c>
      <c r="CF22" s="688">
        <f>+SUMIF(IC!$C:$C,'Perfo Calidad'!CF$20,IC!$F:$F)</f>
        <v>0</v>
      </c>
      <c r="CG22" s="688">
        <f>+SUMIF(IC!$C:$C,'Perfo Calidad'!CG$20,IC!$F:$F)</f>
        <v>0</v>
      </c>
      <c r="CH22" s="688">
        <f>+SUMIF(IC!$C:$C,'Perfo Calidad'!CH$20,IC!$F:$F)</f>
        <v>0</v>
      </c>
      <c r="CI22" s="688">
        <f>+SUMIF(IC!$C:$C,'Perfo Calidad'!CI$20,IC!$F:$F)</f>
        <v>0</v>
      </c>
      <c r="CJ22" s="688">
        <f>+SUMIF(IC!$C:$C,'Perfo Calidad'!CJ$20,IC!$F:$F)</f>
        <v>0</v>
      </c>
      <c r="CK22" s="688">
        <f>+SUMIF(IC!$C:$C,'Perfo Calidad'!CK$20,IC!$F:$F)</f>
        <v>0</v>
      </c>
      <c r="CL22" s="688">
        <f>+SUMIF(IC!$C:$C,'Perfo Calidad'!CL$20,IC!$F:$F)</f>
        <v>0</v>
      </c>
      <c r="CM22" s="688">
        <f>+SUMIF(IC!$C:$C,'Perfo Calidad'!CM$20,IC!$F:$F)</f>
        <v>0</v>
      </c>
      <c r="CN22" s="688">
        <f>+SUMIF(IC!$C:$C,'Perfo Calidad'!CN$20,IC!$F:$F)</f>
        <v>0</v>
      </c>
      <c r="CO22" s="688">
        <f>+SUMIF(IC!$C:$C,'Perfo Calidad'!CO$20,IC!$F:$F)</f>
        <v>0</v>
      </c>
      <c r="CP22" s="688">
        <f>+SUMIF(IC!$C:$C,'Perfo Calidad'!CP$20,IC!$F:$F)</f>
        <v>0</v>
      </c>
      <c r="CQ22" s="688">
        <f>+SUMIF(IC!$C:$C,'Perfo Calidad'!CQ$20,IC!$F:$F)</f>
        <v>0</v>
      </c>
      <c r="CR22" s="688">
        <f>+SUMIF(IC!$C:$C,'Perfo Calidad'!CR$20,IC!$F:$F)</f>
        <v>0</v>
      </c>
      <c r="CS22" s="688">
        <f>+SUMIF(IC!$C:$C,'Perfo Calidad'!CS$20,IC!$F:$F)</f>
        <v>0</v>
      </c>
      <c r="CT22" s="688">
        <f>+SUMIF(IC!$C:$C,'Perfo Calidad'!CT$20,IC!$F:$F)</f>
        <v>0</v>
      </c>
      <c r="CU22" s="688">
        <f>+SUMIF(IC!$C:$C,'Perfo Calidad'!CU$20,IC!$F:$F)</f>
        <v>0</v>
      </c>
      <c r="CV22" s="688">
        <f>+SUMIF(IC!$C:$C,'Perfo Calidad'!CV$20,IC!$F:$F)</f>
        <v>0</v>
      </c>
      <c r="CW22" s="688">
        <f>+SUMIF(IC!$C:$C,'Perfo Calidad'!CW$20,IC!$F:$F)</f>
        <v>0</v>
      </c>
      <c r="CX22" s="688">
        <f>+SUMIF(IC!$C:$C,'Perfo Calidad'!CX$20,IC!$F:$F)</f>
        <v>0</v>
      </c>
      <c r="CY22" s="688">
        <f>+SUMIF(IC!$C:$C,'Perfo Calidad'!CY$20,IC!$F:$F)</f>
        <v>0</v>
      </c>
      <c r="CZ22" s="688">
        <f>+SUMIF(IC!$C:$C,'Perfo Calidad'!CZ$20,IC!$F:$F)</f>
        <v>0</v>
      </c>
      <c r="DA22" s="688">
        <f>+SUMIF(IC!$C:$C,'Perfo Calidad'!DA$20,IC!$F:$F)</f>
        <v>0</v>
      </c>
      <c r="DB22" s="688">
        <f>+SUMIF(IC!$C:$C,'Perfo Calidad'!DB$20,IC!$F:$F)</f>
        <v>0</v>
      </c>
      <c r="DC22" s="688">
        <f>+SUMIF(IC!$C:$C,'Perfo Calidad'!DC$20,IC!$F:$F)</f>
        <v>0</v>
      </c>
      <c r="DD22" s="688">
        <f>+SUMIF(IC!$C:$C,'Perfo Calidad'!DD$20,IC!$F:$F)</f>
        <v>0</v>
      </c>
      <c r="DE22" s="688">
        <f>+SUMIF(IC!$C:$C,'Perfo Calidad'!DE$20,IC!$F:$F)</f>
        <v>10</v>
      </c>
      <c r="DF22" s="688">
        <f>+SUMIF(IC!$C:$C,'Perfo Calidad'!DF$20,IC!$F:$F)</f>
        <v>14</v>
      </c>
      <c r="DG22" s="688">
        <f>+SUMIF(IC!$C:$C,'Perfo Calidad'!DG$20,IC!$F:$F)</f>
        <v>19</v>
      </c>
      <c r="DH22" s="688">
        <f>+SUMIF(IC!$C:$C,'Perfo Calidad'!DH$20,IC!$F:$F)</f>
        <v>13</v>
      </c>
      <c r="DI22" s="688">
        <f>+SUMIF(IC!$C:$C,'Perfo Calidad'!DI$20,IC!$F:$F)</f>
        <v>0</v>
      </c>
      <c r="DJ22" s="688">
        <f>+SUMIF(IC!$C:$C,'Perfo Calidad'!DJ$20,IC!$F:$F)</f>
        <v>0</v>
      </c>
      <c r="DK22" s="688">
        <f>+SUMIF(IC!$C:$C,'Perfo Calidad'!DK$20,IC!$F:$F)</f>
        <v>0</v>
      </c>
      <c r="DL22" s="688">
        <f>+SUMIF(IC!$C:$C,'Perfo Calidad'!DL$20,IC!$F:$F)</f>
        <v>0</v>
      </c>
      <c r="DM22" s="688">
        <f>+SUMIF(IC!$C:$C,'Perfo Calidad'!DM$20,IC!$F:$F)</f>
        <v>0</v>
      </c>
      <c r="DN22" s="688">
        <f>+SUMIF(IC!$C:$C,'Perfo Calidad'!DN$20,IC!$F:$F)</f>
        <v>0</v>
      </c>
      <c r="DO22" s="688">
        <f>+SUMIF(IC!$C:$C,'Perfo Calidad'!DO$20,IC!$F:$F)</f>
        <v>0</v>
      </c>
      <c r="DP22" s="688">
        <f>+SUMIF(IC!$C:$C,'Perfo Calidad'!DP$20,IC!$F:$F)</f>
        <v>0</v>
      </c>
      <c r="DQ22" s="688">
        <f>+SUMIF(IC!$C:$C,'Perfo Calidad'!DQ$20,IC!$F:$F)</f>
        <v>0</v>
      </c>
      <c r="DR22" s="688">
        <f>+SUMIF(IC!$C:$C,'Perfo Calidad'!DR$20,IC!$F:$F)</f>
        <v>0</v>
      </c>
      <c r="DS22" s="688">
        <f>+SUMIF(IC!$C:$C,'Perfo Calidad'!DS$20,IC!$F:$F)</f>
        <v>20</v>
      </c>
      <c r="DT22" s="688">
        <f>+SUMIF(IC!$C:$C,'Perfo Calidad'!DT$20,IC!$F:$F)</f>
        <v>11</v>
      </c>
      <c r="DU22" s="688">
        <f>+SUMIF(IC!$C:$C,'Perfo Calidad'!DU$20,IC!$F:$F)</f>
        <v>9</v>
      </c>
      <c r="DV22" s="688">
        <f>+SUMIF(IC!$C:$C,'Perfo Calidad'!DV$20,IC!$F:$F)</f>
        <v>14</v>
      </c>
      <c r="DW22" s="688">
        <f>+SUMIF(IC!$C:$C,'Perfo Calidad'!DW$20,IC!$F:$F)</f>
        <v>19</v>
      </c>
      <c r="DX22" s="688">
        <f>+SUMIF(IC!$C:$C,'Perfo Calidad'!DX$20,IC!$F:$F)</f>
        <v>0</v>
      </c>
      <c r="DY22" s="688">
        <f>+SUMIF(IC!$C:$C,'Perfo Calidad'!DY$20,IC!$F:$F)</f>
        <v>0</v>
      </c>
      <c r="DZ22" s="688">
        <f>+SUMIF(IC!$C:$C,'Perfo Calidad'!DZ$20,IC!$F:$F)</f>
        <v>0</v>
      </c>
      <c r="EA22" s="688">
        <f>+SUMIF(IC!$C:$C,'Perfo Calidad'!EA$20,IC!$F:$F)</f>
        <v>0</v>
      </c>
      <c r="EB22" s="688">
        <f>+SUMIF(IC!$C:$C,'Perfo Calidad'!EB$20,IC!$F:$F)</f>
        <v>0</v>
      </c>
      <c r="EC22" s="688">
        <f>+SUMIF(IC!$C:$C,'Perfo Calidad'!EC$20,IC!$F:$F)</f>
        <v>0</v>
      </c>
      <c r="ED22" s="688">
        <f>+SUMIF(IC!$C:$C,'Perfo Calidad'!ED$20,IC!$F:$F)</f>
        <v>0</v>
      </c>
      <c r="EE22" s="688">
        <f>+SUMIF(IC!$C:$C,'Perfo Calidad'!EE$20,IC!$F:$F)</f>
        <v>0</v>
      </c>
      <c r="EF22" s="688">
        <f>+SUMIF(IC!$C:$C,'Perfo Calidad'!EF$20,IC!$F:$F)</f>
        <v>0</v>
      </c>
      <c r="EG22" s="688">
        <f>+SUMIF(IC!$C:$C,'Perfo Calidad'!EG$20,IC!$F:$F)</f>
        <v>10</v>
      </c>
      <c r="EH22" s="688">
        <f>+SUMIF(IC!$C:$C,'Perfo Calidad'!EH$20,IC!$F:$F)</f>
        <v>14</v>
      </c>
      <c r="EI22" s="688">
        <f>+SUMIF(IC!$C:$C,'Perfo Calidad'!EI$20,IC!$F:$F)</f>
        <v>13</v>
      </c>
      <c r="EJ22" s="688">
        <f>+SUMIF(IC!$C:$C,'Perfo Calidad'!EJ$20,IC!$F:$F)</f>
        <v>22</v>
      </c>
      <c r="EK22" s="688">
        <f>+SUMIF(IC!$C:$C,'Perfo Calidad'!EK$20,IC!$F:$F)</f>
        <v>11</v>
      </c>
      <c r="EL22" s="688">
        <f>+SUMIF(IC!$C:$C,'Perfo Calidad'!EL$20,IC!$F:$F)</f>
        <v>0</v>
      </c>
      <c r="EM22" s="688">
        <f>+SUMIF(IC!$C:$C,'Perfo Calidad'!EM$20,IC!$F:$F)</f>
        <v>0</v>
      </c>
      <c r="EN22" s="688">
        <f>+SUMIF(IC!$C:$C,'Perfo Calidad'!EN$20,IC!$F:$F)</f>
        <v>27</v>
      </c>
      <c r="EO22" s="688">
        <f>+SUMIF(IC!$C:$C,'Perfo Calidad'!EO$20,IC!$F:$F)</f>
        <v>21</v>
      </c>
      <c r="EP22" s="688">
        <f>+SUMIF(IC!$C:$C,'Perfo Calidad'!EP$20,IC!$F:$F)</f>
        <v>20</v>
      </c>
      <c r="EQ22" s="688">
        <f>+SUMIF(IC!$C:$C,'Perfo Calidad'!EQ$20,IC!$F:$F)</f>
        <v>25</v>
      </c>
      <c r="ER22" s="688">
        <f>+SUMIF(IC!$C:$C,'Perfo Calidad'!ER$20,IC!$F:$F)</f>
        <v>19</v>
      </c>
      <c r="ES22" s="688">
        <f>+SUMIF(IC!$C:$C,'Perfo Calidad'!ES$20,IC!$F:$F)</f>
        <v>0</v>
      </c>
      <c r="ET22" s="688">
        <f>+SUMIF(IC!$C:$C,'Perfo Calidad'!ET$20,IC!$F:$F)</f>
        <v>0</v>
      </c>
      <c r="EU22" s="688">
        <f>+SUMIF(IC!$C:$C,'Perfo Calidad'!EU$20,IC!$F:$F)</f>
        <v>21</v>
      </c>
      <c r="EV22" s="688">
        <f>+SUMIF(IC!$C:$C,'Perfo Calidad'!EV$20,IC!$F:$F)</f>
        <v>19</v>
      </c>
      <c r="EW22" s="688">
        <f>+SUMIF(IC!$C:$C,'Perfo Calidad'!EW$20,IC!$F:$F)</f>
        <v>18</v>
      </c>
      <c r="EX22" s="688">
        <f>+SUMIF(IC!$C:$C,'Perfo Calidad'!EX$20,IC!$F:$F)</f>
        <v>0</v>
      </c>
      <c r="EY22" s="688">
        <f>+SUMIF(IC!$C:$C,'Perfo Calidad'!EY$20,IC!$F:$F)</f>
        <v>0</v>
      </c>
      <c r="EZ22" s="688">
        <f>+SUMIF(IC!$C:$C,'Perfo Calidad'!EZ$20,IC!$F:$F)</f>
        <v>0</v>
      </c>
      <c r="FA22" s="688">
        <f>+SUMIF(IC!$C:$C,'Perfo Calidad'!FA$20,IC!$F:$F)</f>
        <v>0</v>
      </c>
      <c r="FB22" s="688">
        <f>+SUMIF(IC!$C:$C,'Perfo Calidad'!FB$20,IC!$F:$F)</f>
        <v>0</v>
      </c>
      <c r="FC22" s="688">
        <f>+SUMIF(IC!$C:$C,'Perfo Calidad'!FC$20,IC!$F:$F)</f>
        <v>0</v>
      </c>
      <c r="FD22" s="688">
        <f>+SUMIF(IC!$C:$C,'Perfo Calidad'!FD$20,IC!$F:$F)</f>
        <v>0</v>
      </c>
      <c r="FE22" s="688">
        <f>+SUMIF(IC!$C:$C,'Perfo Calidad'!FE$20,IC!$F:$F)</f>
        <v>0</v>
      </c>
      <c r="FF22" s="688">
        <f>+SUMIF(IC!$C:$C,'Perfo Calidad'!FF$20,IC!$F:$F)</f>
        <v>0</v>
      </c>
      <c r="FG22" s="688">
        <f>+SUMIF(IC!$C:$C,'Perfo Calidad'!FG$20,IC!$F:$F)</f>
        <v>0</v>
      </c>
      <c r="FH22" s="688">
        <f>+SUMIF(IC!$C:$C,'Perfo Calidad'!FH$20,IC!$F:$F)</f>
        <v>0</v>
      </c>
      <c r="FI22" s="688">
        <f>+SUMIF(IC!$C:$C,'Perfo Calidad'!FI$20,IC!$F:$F)</f>
        <v>0</v>
      </c>
      <c r="FJ22" s="688">
        <f>+SUMIF(IC!$C:$C,'Perfo Calidad'!FJ$20,IC!$F:$F)</f>
        <v>0</v>
      </c>
      <c r="FK22" s="688">
        <f>+SUMIF(IC!$C:$C,'Perfo Calidad'!FK$20,IC!$F:$F)</f>
        <v>20</v>
      </c>
      <c r="FL22" s="688">
        <f>+SUMIF(IC!$C:$C,'Perfo Calidad'!FL$20,IC!$F:$F)</f>
        <v>17</v>
      </c>
      <c r="FM22" s="688">
        <f>+SUMIF(IC!$C:$C,'Perfo Calidad'!FM$20,IC!$F:$F)</f>
        <v>21</v>
      </c>
      <c r="FN22" s="688">
        <f>+SUMIF(IC!$C:$C,'Perfo Calidad'!FN$20,IC!$F:$F)</f>
        <v>0</v>
      </c>
      <c r="FO22" s="688">
        <f>+SUMIF(IC!$C:$C,'Perfo Calidad'!FO$20,IC!$F:$F)</f>
        <v>0</v>
      </c>
      <c r="FP22" s="688">
        <f>+SUMIF(IC!$C:$C,'Perfo Calidad'!FP$20,IC!$F:$F)</f>
        <v>39</v>
      </c>
      <c r="FQ22" s="688">
        <f>+SUMIF(IC!$C:$C,'Perfo Calidad'!FQ$20,IC!$F:$F)</f>
        <v>31</v>
      </c>
      <c r="FR22" s="688">
        <f>+SUMIF(IC!$C:$C,'Perfo Calidad'!FR$20,IC!$F:$F)</f>
        <v>13</v>
      </c>
      <c r="FS22" s="688">
        <f>+SUMIF(IC!$C:$C,'Perfo Calidad'!FS$20,IC!$F:$F)</f>
        <v>0</v>
      </c>
      <c r="FT22" s="688">
        <f>+SUMIF(IC!$C:$C,'Perfo Calidad'!FT$20,IC!$F:$F)</f>
        <v>0</v>
      </c>
      <c r="FU22" s="688">
        <f>+SUMIF(IC!$C:$C,'Perfo Calidad'!FU$20,IC!$F:$F)</f>
        <v>0</v>
      </c>
      <c r="FV22" s="688">
        <f>+SUMIF(IC!$C:$C,'Perfo Calidad'!FV$20,IC!$F:$F)</f>
        <v>0</v>
      </c>
      <c r="FW22" s="688">
        <f>+SUMIF(IC!$C:$C,'Perfo Calidad'!FW$20,IC!$F:$F)</f>
        <v>8</v>
      </c>
      <c r="FX22" s="688">
        <f>+SUMIF(IC!$C:$C,'Perfo Calidad'!FX$20,IC!$F:$F)</f>
        <v>23</v>
      </c>
      <c r="FY22" s="688">
        <f>+SUMIF(IC!$C:$C,'Perfo Calidad'!FY$20,IC!$F:$F)</f>
        <v>15</v>
      </c>
      <c r="FZ22" s="688">
        <f>+SUMIF(IC!$C:$C,'Perfo Calidad'!FZ$20,IC!$F:$F)</f>
        <v>15</v>
      </c>
      <c r="GA22" s="688">
        <f>+SUMIF(IC!$C:$C,'Perfo Calidad'!GA$20,IC!$F:$F)</f>
        <v>15</v>
      </c>
      <c r="GB22" s="688">
        <f>+SUMIF(IC!$C:$C,'Perfo Calidad'!GB$20,IC!$F:$F)</f>
        <v>0</v>
      </c>
      <c r="GC22" s="688">
        <f>+SUMIF(IC!$C:$C,'Perfo Calidad'!GC$20,IC!$F:$F)</f>
        <v>0</v>
      </c>
      <c r="GD22" s="688">
        <f>+SUMIF(IC!$C:$C,'Perfo Calidad'!GD$20,IC!$F:$F)</f>
        <v>16</v>
      </c>
      <c r="GE22" s="688">
        <f>+SUMIF(IC!$C:$C,'Perfo Calidad'!GE$20,IC!$F:$F)</f>
        <v>0</v>
      </c>
      <c r="GF22" s="688">
        <f>+SUMIF(IC!$C:$C,'Perfo Calidad'!GF$20,IC!$F:$F)</f>
        <v>0</v>
      </c>
      <c r="GG22" s="688">
        <f>+SUMIF(IC!$C:$C,'Perfo Calidad'!GG$20,IC!$F:$F)</f>
        <v>0</v>
      </c>
      <c r="GH22" s="688">
        <f>+SUMIF(IC!$C:$C,'Perfo Calidad'!GH$20,IC!$F:$F)</f>
        <v>0</v>
      </c>
      <c r="GI22" s="688">
        <f>+SUMIF(IC!$C:$C,'Perfo Calidad'!GI$20,IC!$F:$F)</f>
        <v>0</v>
      </c>
      <c r="GJ22" s="688">
        <f>+SUMIF(IC!$C:$C,'Perfo Calidad'!GJ$20,IC!$F:$F)</f>
        <v>0</v>
      </c>
      <c r="GK22" s="688">
        <f>+SUMIF(IC!$C:$C,'Perfo Calidad'!GK$20,IC!$F:$F)</f>
        <v>16</v>
      </c>
      <c r="GL22" s="688">
        <f>+SUMIF(IC!$C:$C,'Perfo Calidad'!GL$20,IC!$F:$F)</f>
        <v>14</v>
      </c>
      <c r="GM22" s="688">
        <f>+SUMIF(IC!$C:$C,'Perfo Calidad'!GM$20,IC!$F:$F)</f>
        <v>17</v>
      </c>
      <c r="GN22" s="688">
        <f>+SUMIF(IC!$C:$C,'Perfo Calidad'!GN$20,IC!$F:$F)</f>
        <v>12</v>
      </c>
      <c r="GO22" s="688">
        <f>+SUMIF(IC!$C:$C,'Perfo Calidad'!GO$20,IC!$F:$F)</f>
        <v>14</v>
      </c>
      <c r="GP22" s="688">
        <f>+SUMIF(IC!$C:$C,'Perfo Calidad'!GP$20,IC!$F:$F)</f>
        <v>0</v>
      </c>
      <c r="GQ22" s="688">
        <f>+SUMIF(IC!$C:$C,'Perfo Calidad'!GQ$20,IC!$F:$F)</f>
        <v>0</v>
      </c>
      <c r="GR22" s="688">
        <f>+SUMIF(IC!$C:$C,'Perfo Calidad'!GR$20,IC!$F:$F)</f>
        <v>8</v>
      </c>
      <c r="GS22" s="688">
        <f>+SUMIF(IC!$C:$C,'Perfo Calidad'!GS$20,IC!$F:$F)</f>
        <v>11</v>
      </c>
      <c r="GT22" s="688">
        <f>+SUMIF(IC!$C:$C,'Perfo Calidad'!GT$20,IC!$F:$F)</f>
        <v>17</v>
      </c>
      <c r="GU22" s="688">
        <f>+SUMIF(IC!$C:$C,'Perfo Calidad'!GU$20,IC!$F:$F)</f>
        <v>18</v>
      </c>
      <c r="GV22" s="688">
        <f>+SUMIF(IC!$C:$C,'Perfo Calidad'!GV$20,IC!$F:$F)</f>
        <v>31</v>
      </c>
      <c r="GW22" s="688">
        <f>+SUMIF(IC!$C:$C,'Perfo Calidad'!GW$20,IC!$F:$F)</f>
        <v>0</v>
      </c>
      <c r="GX22" s="688">
        <f>+SUMIF(IC!$C:$C,'Perfo Calidad'!GX$20,IC!$F:$F)</f>
        <v>0</v>
      </c>
      <c r="GY22" s="688">
        <f>+SUMIF(IC!$C:$C,'Perfo Calidad'!GY$20,IC!$F:$F)</f>
        <v>26</v>
      </c>
      <c r="GZ22" s="688">
        <f>+SUMIF(IC!$C:$C,'Perfo Calidad'!GZ$20,IC!$F:$F)</f>
        <v>37</v>
      </c>
      <c r="HA22" s="688">
        <f>+SUMIF(IC!$C:$C,'Perfo Calidad'!HA$20,IC!$F:$F)</f>
        <v>19</v>
      </c>
      <c r="HB22" s="688">
        <f>+SUMIF(IC!$C:$C,'Perfo Calidad'!HB$20,IC!$F:$F)</f>
        <v>19</v>
      </c>
      <c r="HC22" s="688">
        <f>+SUMIF(IC!$C:$C,'Perfo Calidad'!HC$20,IC!$F:$F)</f>
        <v>0</v>
      </c>
      <c r="HD22" s="688">
        <f>+SUMIF(IC!$C:$C,'Perfo Calidad'!HD$20,IC!$F:$F)</f>
        <v>0</v>
      </c>
      <c r="HE22" s="688">
        <f>+SUMIF(IC!$C:$C,'Perfo Calidad'!HE$20,IC!$F:$F)</f>
        <v>0</v>
      </c>
      <c r="HF22" s="688">
        <f>+SUMIF(IC!$C:$C,'Perfo Calidad'!HF$20,IC!$F:$F)</f>
        <v>0</v>
      </c>
      <c r="HG22" s="688">
        <f>+SUMIF(IC!$C:$C,'Perfo Calidad'!HG$20,IC!$F:$F)</f>
        <v>0</v>
      </c>
      <c r="HH22" s="688">
        <f>+SUMIF(IC!$C:$C,'Perfo Calidad'!HH$20,IC!$F:$F)</f>
        <v>0</v>
      </c>
      <c r="HI22" s="688">
        <f>+SUMIF(IC!$C:$C,'Perfo Calidad'!HI$20,IC!$F:$F)</f>
        <v>0</v>
      </c>
      <c r="HJ22" s="688">
        <f>+SUMIF(IC!$C:$C,'Perfo Calidad'!HJ$20,IC!$F:$F)</f>
        <v>0</v>
      </c>
      <c r="HK22" s="688">
        <f>+SUMIF(IC!$C:$C,'Perfo Calidad'!HK$20,IC!$F:$F)</f>
        <v>0</v>
      </c>
      <c r="HL22" s="688">
        <f>+SUMIF(IC!$C:$C,'Perfo Calidad'!HL$20,IC!$F:$F)</f>
        <v>0</v>
      </c>
      <c r="HM22" s="688">
        <f>+SUMIF(IC!$C:$C,'Perfo Calidad'!HM$20,IC!$F:$F)</f>
        <v>0</v>
      </c>
      <c r="HN22" s="688">
        <f>+SUMIF(IC!$C:$C,'Perfo Calidad'!HN$20,IC!$F:$F)</f>
        <v>0</v>
      </c>
      <c r="HO22" s="688">
        <f>+SUMIF(IC!$C:$C,'Perfo Calidad'!HO$20,IC!$F:$F)</f>
        <v>0</v>
      </c>
      <c r="HP22" s="688">
        <f>+SUMIF(IC!$C:$C,'Perfo Calidad'!HP$20,IC!$F:$F)</f>
        <v>0</v>
      </c>
      <c r="HQ22" s="688">
        <f>+SUMIF(IC!$C:$C,'Perfo Calidad'!HQ$20,IC!$F:$F)</f>
        <v>0</v>
      </c>
      <c r="HR22" s="688">
        <f>+SUMIF(IC!$C:$C,'Perfo Calidad'!HR$20,IC!$F:$F)</f>
        <v>0</v>
      </c>
      <c r="HS22" s="688">
        <f>+SUMIF(IC!$C:$C,'Perfo Calidad'!HS$20,IC!$F:$F)</f>
        <v>0</v>
      </c>
      <c r="HT22" s="688">
        <f>+SUMIF(IC!$C:$C,'Perfo Calidad'!HT$20,IC!$F:$F)</f>
        <v>0</v>
      </c>
      <c r="HU22" s="688">
        <f>+SUMIF(IC!$C:$C,'Perfo Calidad'!HU$20,IC!$F:$F)</f>
        <v>0</v>
      </c>
      <c r="HV22" s="688">
        <f>+SUMIF(IC!$C:$C,'Perfo Calidad'!HV$20,IC!$F:$F)</f>
        <v>0</v>
      </c>
      <c r="HW22" s="688">
        <f>+SUMIF(IC!$C:$C,'Perfo Calidad'!HW$20,IC!$F:$F)</f>
        <v>0</v>
      </c>
      <c r="HX22" s="688">
        <f>+SUMIF(IC!$C:$C,'Perfo Calidad'!HX$20,IC!$F:$F)</f>
        <v>0</v>
      </c>
      <c r="HY22" s="688">
        <f>+SUMIF(IC!$C:$C,'Perfo Calidad'!HY$20,IC!$F:$F)</f>
        <v>0</v>
      </c>
      <c r="HZ22" s="688">
        <f>+SUMIF(IC!$C:$C,'Perfo Calidad'!HZ$20,IC!$F:$F)</f>
        <v>0</v>
      </c>
      <c r="IA22" s="688">
        <f>+SUMIF(IC!$C:$C,'Perfo Calidad'!IA$20,IC!$F:$F)</f>
        <v>0</v>
      </c>
      <c r="IB22" s="688">
        <f>+SUMIF(IC!$C:$C,'Perfo Calidad'!IB$20,IC!$F:$F)</f>
        <v>0</v>
      </c>
      <c r="IC22" s="688">
        <f>+SUMIF(IC!$C:$C,'Perfo Calidad'!IC$20,IC!$F:$F)</f>
        <v>0</v>
      </c>
      <c r="ID22" s="688">
        <f>+SUMIF(IC!$C:$C,'Perfo Calidad'!ID$20,IC!$F:$F)</f>
        <v>0</v>
      </c>
      <c r="IE22" s="688">
        <f>+SUMIF(IC!$C:$C,'Perfo Calidad'!IE$20,IC!$F:$F)</f>
        <v>0</v>
      </c>
      <c r="IF22" s="688">
        <f>+SUMIF(IC!$C:$C,'Perfo Calidad'!IF$20,IC!$F:$F)</f>
        <v>0</v>
      </c>
      <c r="IG22" s="688">
        <f>+SUMIF(IC!$C:$C,'Perfo Calidad'!IG$20,IC!$F:$F)</f>
        <v>0</v>
      </c>
      <c r="IH22" s="688">
        <f>+SUMIF(IC!$C:$C,'Perfo Calidad'!IH$20,IC!$F:$F)</f>
        <v>11</v>
      </c>
      <c r="II22" s="688">
        <f>+SUMIF(IC!$C:$C,'Perfo Calidad'!II$20,IC!$F:$F)</f>
        <v>24</v>
      </c>
      <c r="IJ22" s="688">
        <f>+SUMIF(IC!$C:$C,'Perfo Calidad'!IJ$20,IC!$F:$F)</f>
        <v>25</v>
      </c>
      <c r="IK22" s="688">
        <f>+SUMIF(IC!$C:$C,'Perfo Calidad'!IK$20,IC!$F:$F)</f>
        <v>14</v>
      </c>
      <c r="IL22" s="688">
        <f>+SUMIF(IC!$C:$C,'Perfo Calidad'!IL$20,IC!$F:$F)</f>
        <v>25</v>
      </c>
      <c r="IM22" s="688">
        <f>+SUMIF(IC!$C:$C,'Perfo Calidad'!IM$20,IC!$F:$F)</f>
        <v>0</v>
      </c>
      <c r="IN22" s="688">
        <f>+SUMIF(IC!$C:$C,'Perfo Calidad'!IN$20,IC!$F:$F)</f>
        <v>0</v>
      </c>
      <c r="IO22" s="688">
        <f>+SUMIF(IC!$C:$C,'Perfo Calidad'!IO$20,IC!$F:$F)</f>
        <v>0</v>
      </c>
      <c r="IP22" s="688">
        <f>+SUMIF(IC!$C:$C,'Perfo Calidad'!IP$20,IC!$F:$F)</f>
        <v>0</v>
      </c>
      <c r="IQ22" s="688">
        <f>+SUMIF(IC!$C:$C,'Perfo Calidad'!IQ$20,IC!$F:$F)</f>
        <v>0</v>
      </c>
      <c r="IR22" s="688">
        <f>+SUMIF(IC!$C:$C,'Perfo Calidad'!IR$20,IC!$F:$F)</f>
        <v>0</v>
      </c>
      <c r="IS22" s="688">
        <f>+SUMIF(IC!$C:$C,'Perfo Calidad'!IS$20,IC!$F:$F)</f>
        <v>0</v>
      </c>
      <c r="IT22" s="688">
        <f>+SUMIF(IC!$C:$C,'Perfo Calidad'!IT$20,IC!$F:$F)</f>
        <v>0</v>
      </c>
      <c r="IU22" s="688">
        <f>+SUMIF(IC!$C:$C,'Perfo Calidad'!IU$20,IC!$F:$F)</f>
        <v>0</v>
      </c>
      <c r="IV22" s="688">
        <f>+SUMIF(IC!$C:$C,'Perfo Calidad'!IV$20,IC!$F:$F)</f>
        <v>0</v>
      </c>
      <c r="IW22" s="688">
        <f>+SUMIF(IC!$C:$C,'Perfo Calidad'!IW$20,IC!$F:$F)</f>
        <v>0</v>
      </c>
      <c r="IX22" s="688">
        <f>+SUMIF(IC!$C:$C,'Perfo Calidad'!IX$20,IC!$F:$F)</f>
        <v>0</v>
      </c>
      <c r="IY22" s="688">
        <f>+SUMIF(IC!$C:$C,'Perfo Calidad'!IY$20,IC!$F:$F)</f>
        <v>0</v>
      </c>
      <c r="IZ22" s="688">
        <f>+SUMIF(IC!$C:$C,'Perfo Calidad'!IZ$20,IC!$F:$F)</f>
        <v>0</v>
      </c>
      <c r="JA22" s="688">
        <f>+SUMIF(IC!$C:$C,'Perfo Calidad'!JA$20,IC!$F:$F)</f>
        <v>0</v>
      </c>
      <c r="JB22" s="688">
        <f>+SUMIF(IC!$C:$C,'Perfo Calidad'!JB$20,IC!$F:$F)</f>
        <v>0</v>
      </c>
      <c r="JC22" s="688">
        <f>+SUMIF(IC!$C:$C,'Perfo Calidad'!JC$20,IC!$F:$F)</f>
        <v>0</v>
      </c>
      <c r="JD22" s="688">
        <f>+SUMIF(IC!$C:$C,'Perfo Calidad'!JD$20,IC!$F:$F)</f>
        <v>0</v>
      </c>
      <c r="JE22" s="688">
        <f>+SUMIF(IC!$C:$C,'Perfo Calidad'!JE$20,IC!$F:$F)</f>
        <v>0</v>
      </c>
      <c r="JF22" s="688">
        <f>+SUMIF(IC!$C:$C,'Perfo Calidad'!JF$20,IC!$F:$F)</f>
        <v>0</v>
      </c>
      <c r="JG22" s="688">
        <f>+SUMIF(IC!$C:$C,'Perfo Calidad'!JG$20,IC!$F:$F)</f>
        <v>0</v>
      </c>
      <c r="JH22" s="688">
        <f>+SUMIF(IC!$C:$C,'Perfo Calidad'!JH$20,IC!$F:$F)</f>
        <v>0</v>
      </c>
      <c r="JI22" s="688">
        <f>+SUMIF(IC!$C:$C,'Perfo Calidad'!JI$20,IC!$F:$F)</f>
        <v>0</v>
      </c>
      <c r="JJ22" s="688">
        <f>+SUMIF(IC!$C:$C,'Perfo Calidad'!JJ$20,IC!$F:$F)</f>
        <v>13</v>
      </c>
      <c r="JK22" s="688">
        <f>+SUMIF(IC!$C:$C,'Perfo Calidad'!JK$20,IC!$F:$F)</f>
        <v>12</v>
      </c>
      <c r="JL22" s="688">
        <f>+SUMIF(IC!$C:$C,'Perfo Calidad'!JL$20,IC!$F:$F)</f>
        <v>13</v>
      </c>
      <c r="JM22" s="688">
        <f>+SUMIF(IC!$C:$C,'Perfo Calidad'!JM$20,IC!$F:$F)</f>
        <v>12</v>
      </c>
      <c r="JN22" s="688">
        <f>+SUMIF(IC!$C:$C,'Perfo Calidad'!JN$20,IC!$F:$F)</f>
        <v>18</v>
      </c>
      <c r="JO22" s="688">
        <f>+SUMIF(IC!$C:$C,'Perfo Calidad'!JO$20,IC!$F:$F)</f>
        <v>0</v>
      </c>
      <c r="JP22" s="688">
        <f>+SUMIF(IC!$C:$C,'Perfo Calidad'!JP$20,IC!$F:$F)</f>
        <v>0</v>
      </c>
      <c r="JQ22" s="688">
        <f>+SUMIF(IC!$C:$C,'Perfo Calidad'!JQ$20,IC!$F:$F)</f>
        <v>15</v>
      </c>
      <c r="JR22" s="688">
        <f>+SUMIF(IC!$C:$C,'Perfo Calidad'!JR$20,IC!$F:$F)</f>
        <v>20</v>
      </c>
      <c r="JS22" s="688">
        <f>+SUMIF(IC!$C:$C,'Perfo Calidad'!JS$20,IC!$F:$F)</f>
        <v>17</v>
      </c>
      <c r="JT22" s="688">
        <f>+SUMIF(IC!$C:$C,'Perfo Calidad'!JT$20,IC!$F:$F)</f>
        <v>27</v>
      </c>
      <c r="JU22" s="688">
        <f>+SUMIF(IC!$C:$C,'Perfo Calidad'!JU$20,IC!$F:$F)</f>
        <v>18</v>
      </c>
      <c r="JV22" s="688">
        <f>+SUMIF(IC!$C:$C,'Perfo Calidad'!JV$20,IC!$F:$F)</f>
        <v>0</v>
      </c>
      <c r="JW22" s="688">
        <f>+SUMIF(IC!$C:$C,'Perfo Calidad'!JW$20,IC!$F:$F)</f>
        <v>0</v>
      </c>
      <c r="JX22" s="688">
        <f>+SUMIF(IC!$C:$C,'Perfo Calidad'!JX$20,IC!$F:$F)</f>
        <v>17</v>
      </c>
      <c r="JY22" s="688">
        <f>+SUMIF(IC!$C:$C,'Perfo Calidad'!JY$20,IC!$F:$F)</f>
        <v>19</v>
      </c>
      <c r="JZ22" s="688">
        <f>+SUMIF(IC!$C:$C,'Perfo Calidad'!JZ$20,IC!$F:$F)</f>
        <v>27</v>
      </c>
      <c r="KA22" s="688">
        <f>+SUMIF(IC!$C:$C,'Perfo Calidad'!KA$20,IC!$F:$F)</f>
        <v>9</v>
      </c>
      <c r="KB22" s="688">
        <f>+SUMIF(IC!$C:$C,'Perfo Calidad'!KB$20,IC!$F:$F)</f>
        <v>14</v>
      </c>
      <c r="KC22" s="688">
        <f>+SUMIF(IC!$C:$C,'Perfo Calidad'!KC$20,IC!$F:$F)</f>
        <v>0</v>
      </c>
      <c r="KD22" s="688">
        <f>+SUMIF(IC!$C:$C,'Perfo Calidad'!KD$20,IC!$F:$F)</f>
        <v>0</v>
      </c>
      <c r="KE22" s="688">
        <f>+SUMIF(IC!$C:$C,'Perfo Calidad'!KE$20,IC!$F:$F)</f>
        <v>22</v>
      </c>
      <c r="KF22" s="688">
        <f>+SUMIF(IC!$C:$C,'Perfo Calidad'!KF$20,IC!$F:$F)</f>
        <v>20</v>
      </c>
      <c r="KG22" s="688">
        <f>+SUMIF(IC!$C:$C,'Perfo Calidad'!KG$20,IC!$F:$F)</f>
        <v>18</v>
      </c>
      <c r="KH22" s="688">
        <f>+SUMIF(IC!$C:$C,'Perfo Calidad'!KH$20,IC!$F:$F)</f>
        <v>26</v>
      </c>
      <c r="KI22" s="688">
        <f>+SUMIF(IC!$C:$C,'Perfo Calidad'!KI$20,IC!$F:$F)</f>
        <v>30</v>
      </c>
      <c r="KJ22" s="688">
        <f>+SUMIF(IC!$C:$C,'Perfo Calidad'!KJ$20,IC!$F:$F)</f>
        <v>0</v>
      </c>
      <c r="KK22" s="688">
        <f>+SUMIF(IC!$C:$C,'Perfo Calidad'!KK$20,IC!$F:$F)</f>
        <v>0</v>
      </c>
      <c r="KL22" s="688">
        <f>+SUMIF(IC!$C:$C,'Perfo Calidad'!KL$20,IC!$F:$F)</f>
        <v>26</v>
      </c>
      <c r="KM22" s="688">
        <f>+SUMIF(IC!$C:$C,'Perfo Calidad'!KM$20,IC!$F:$F)</f>
        <v>22</v>
      </c>
      <c r="KN22" s="688">
        <f>+SUMIF(IC!$C:$C,'Perfo Calidad'!KN$20,IC!$F:$F)</f>
        <v>22</v>
      </c>
      <c r="KO22" s="688">
        <f>+SUMIF(IC!$C:$C,'Perfo Calidad'!KO$20,IC!$F:$F)</f>
        <v>20</v>
      </c>
      <c r="KP22" s="688">
        <f>+SUMIF(IC!$C:$C,'Perfo Calidad'!KP$20,IC!$F:$F)</f>
        <v>27</v>
      </c>
      <c r="KQ22" s="688">
        <f>+SUMIF(IC!$C:$C,'Perfo Calidad'!KQ$20,IC!$F:$F)</f>
        <v>0</v>
      </c>
      <c r="KR22" s="688">
        <f>+SUMIF(IC!$C:$C,'Perfo Calidad'!KR$20,IC!$F:$F)</f>
        <v>0</v>
      </c>
      <c r="KS22" s="688">
        <f>+SUMIF(IC!$C:$C,'Perfo Calidad'!KS$20,IC!$F:$F)</f>
        <v>28</v>
      </c>
      <c r="KT22" s="688">
        <f>+SUMIF(IC!$C:$C,'Perfo Calidad'!KT$20,IC!$F:$F)</f>
        <v>20</v>
      </c>
      <c r="KU22" s="688">
        <f>+SUMIF(IC!$C:$C,'Perfo Calidad'!KU$20,IC!$F:$F)</f>
        <v>21</v>
      </c>
      <c r="KV22" s="688">
        <f>+SUMIF(IC!$C:$C,'Perfo Calidad'!KV$20,IC!$F:$F)</f>
        <v>35</v>
      </c>
      <c r="KW22" s="688">
        <f>+SUMIF(IC!$C:$C,'Perfo Calidad'!KW$20,IC!$F:$F)</f>
        <v>31</v>
      </c>
      <c r="KX22" s="688">
        <f>+SUMIF(IC!$C:$C,'Perfo Calidad'!KX$20,IC!$F:$F)</f>
        <v>0</v>
      </c>
      <c r="KY22" s="688">
        <f>+SUMIF(IC!$C:$C,'Perfo Calidad'!KY$20,IC!$F:$F)</f>
        <v>0</v>
      </c>
      <c r="KZ22" s="688">
        <f>+SUMIF(IC!$C:$C,'Perfo Calidad'!KZ$20,IC!$F:$F)</f>
        <v>28</v>
      </c>
      <c r="LA22" s="688">
        <f>+SUMIF(IC!$C:$C,'Perfo Calidad'!LA$20,IC!$F:$F)</f>
        <v>30</v>
      </c>
      <c r="LB22" s="688">
        <f>+SUMIF(IC!$C:$C,'Perfo Calidad'!LB$20,IC!$F:$F)</f>
        <v>22</v>
      </c>
      <c r="LC22" s="688">
        <f>+SUMIF(IC!$C:$C,'Perfo Calidad'!LC$20,IC!$F:$F)</f>
        <v>33</v>
      </c>
      <c r="LD22" s="688">
        <f>+SUMIF(IC!$C:$C,'Perfo Calidad'!LD$20,IC!$F:$F)</f>
        <v>25</v>
      </c>
      <c r="LE22" s="688">
        <f>+SUMIF(IC!$C:$C,'Perfo Calidad'!LE$20,IC!$F:$F)</f>
        <v>0</v>
      </c>
      <c r="LF22" s="688">
        <f>+SUMIF(IC!$C:$C,'Perfo Calidad'!LF$20,IC!$F:$F)</f>
        <v>0</v>
      </c>
      <c r="LG22" s="688">
        <f>+SUMIF(IC!$C:$C,'Perfo Calidad'!LG$20,IC!$F:$F)</f>
        <v>0</v>
      </c>
      <c r="LH22" s="688">
        <f>+SUMIF(IC!$C:$C,'Perfo Calidad'!LH$20,IC!$F:$F)</f>
        <v>0</v>
      </c>
      <c r="LI22" s="688">
        <f>+SUMIF(IC!$C:$C,'Perfo Calidad'!LI$20,IC!$F:$F)</f>
        <v>0</v>
      </c>
      <c r="LJ22" s="688">
        <f>+SUMIF(IC!$C:$C,'Perfo Calidad'!LJ$20,IC!$F:$F)</f>
        <v>26</v>
      </c>
      <c r="LK22" s="688">
        <f>+SUMIF(IC!$C:$C,'Perfo Calidad'!LK$20,IC!$F:$F)</f>
        <v>21</v>
      </c>
      <c r="LL22" s="688">
        <f>+SUMIF(IC!$C:$C,'Perfo Calidad'!LL$20,IC!$F:$F)</f>
        <v>0</v>
      </c>
      <c r="LM22" s="688">
        <f>+SUMIF(IC!$C:$C,'Perfo Calidad'!LM$20,IC!$F:$F)</f>
        <v>0</v>
      </c>
      <c r="LN22" s="688">
        <f>+SUMIF(IC!$C:$C,'Perfo Calidad'!LN$20,IC!$F:$F)</f>
        <v>22</v>
      </c>
      <c r="LO22" s="688">
        <f>+SUMIF(IC!$C:$C,'Perfo Calidad'!LO$20,IC!$F:$F)</f>
        <v>22</v>
      </c>
      <c r="LP22" s="688">
        <f>+SUMIF(IC!$C:$C,'Perfo Calidad'!LP$20,IC!$F:$F)</f>
        <v>22</v>
      </c>
      <c r="LQ22" s="688">
        <f>+SUMIF(IC!$C:$C,'Perfo Calidad'!LQ$20,IC!$F:$F)</f>
        <v>30</v>
      </c>
      <c r="LR22" s="688">
        <f>+SUMIF(IC!$C:$C,'Perfo Calidad'!LR$20,IC!$F:$F)</f>
        <v>16</v>
      </c>
      <c r="LS22" s="688">
        <f>+SUMIF(IC!$C:$C,'Perfo Calidad'!LS$20,IC!$F:$F)</f>
        <v>0</v>
      </c>
      <c r="LT22" s="688">
        <f>+SUMIF(IC!$C:$C,'Perfo Calidad'!LT$20,IC!$F:$F)</f>
        <v>0</v>
      </c>
      <c r="LU22" s="688">
        <f>+SUMIF(IC!$C:$C,'Perfo Calidad'!LU$20,IC!$F:$F)</f>
        <v>22</v>
      </c>
      <c r="LV22" s="688">
        <f>+SUMIF(IC!$C:$C,'Perfo Calidad'!LV$20,IC!$F:$F)</f>
        <v>25</v>
      </c>
      <c r="LW22" s="688">
        <f>+SUMIF(IC!$C:$C,'Perfo Calidad'!LW$20,IC!$F:$F)</f>
        <v>26</v>
      </c>
      <c r="LX22" s="688">
        <f>+SUMIF(IC!$C:$C,'Perfo Calidad'!LX$20,IC!$F:$F)</f>
        <v>28</v>
      </c>
      <c r="LY22" s="688">
        <f>+SUMIF(IC!$C:$C,'Perfo Calidad'!LY$20,IC!$F:$F)</f>
        <v>25</v>
      </c>
      <c r="LZ22" s="688">
        <f>+SUMIF(IC!$C:$C,'Perfo Calidad'!LZ$20,IC!$F:$F)</f>
        <v>0</v>
      </c>
      <c r="MA22" s="688">
        <f>+SUMIF(IC!$C:$C,'Perfo Calidad'!MA$20,IC!$F:$F)</f>
        <v>0</v>
      </c>
      <c r="MB22" s="688">
        <f>+SUMIF(IC!$C:$C,'Perfo Calidad'!MB$20,IC!$F:$F)</f>
        <v>20</v>
      </c>
      <c r="MC22" s="688">
        <f>+SUMIF(IC!$C:$C,'Perfo Calidad'!MC$20,IC!$F:$F)</f>
        <v>20</v>
      </c>
      <c r="MD22" s="688">
        <f>+SUMIF(IC!$C:$C,'Perfo Calidad'!MD$20,IC!$F:$F)</f>
        <v>25</v>
      </c>
      <c r="ME22" s="688">
        <f>+SUMIF(IC!$C:$C,'Perfo Calidad'!ME$20,IC!$F:$F)</f>
        <v>10</v>
      </c>
      <c r="MF22" s="688">
        <f>+SUMIF(IC!$C:$C,'Perfo Calidad'!MF$20,IC!$F:$F)</f>
        <v>26</v>
      </c>
      <c r="MG22" s="688">
        <f>+SUMIF(IC!$C:$C,'Perfo Calidad'!MG$20,IC!$F:$F)</f>
        <v>0</v>
      </c>
      <c r="MH22" s="688">
        <f>+SUMIF(IC!$C:$C,'Perfo Calidad'!MH$20,IC!$F:$F)</f>
        <v>0</v>
      </c>
      <c r="MI22" s="688">
        <f>+SUMIF(IC!$C:$C,'Perfo Calidad'!MI$20,IC!$F:$F)</f>
        <v>26</v>
      </c>
      <c r="MJ22" s="688">
        <f>+SUMIF(IC!$C:$C,'Perfo Calidad'!MJ$20,IC!$F:$F)</f>
        <v>31</v>
      </c>
      <c r="MK22" s="688">
        <f>+SUMIF(IC!$C:$C,'Perfo Calidad'!MK$20,IC!$F:$F)</f>
        <v>22</v>
      </c>
      <c r="ML22" s="688">
        <f>+SUMIF(IC!$C:$C,'Perfo Calidad'!ML$20,IC!$F:$F)</f>
        <v>26</v>
      </c>
      <c r="MM22" s="688">
        <f>+SUMIF(IC!$C:$C,'Perfo Calidad'!MM$20,IC!$F:$F)</f>
        <v>20</v>
      </c>
      <c r="MN22" s="688">
        <f>+SUMIF(IC!$C:$C,'Perfo Calidad'!MN$20,IC!$F:$F)</f>
        <v>0</v>
      </c>
      <c r="MO22" s="688">
        <f>+SUMIF(IC!$C:$C,'Perfo Calidad'!MO$20,IC!$F:$F)</f>
        <v>0</v>
      </c>
      <c r="MP22" s="688">
        <f>+SUMIF(IC!$C:$C,'Perfo Calidad'!MP$20,IC!$F:$F)</f>
        <v>26</v>
      </c>
      <c r="MQ22" s="688">
        <f>+SUMIF(IC!$C:$C,'Perfo Calidad'!MQ$20,IC!$F:$F)</f>
        <v>17</v>
      </c>
      <c r="MR22" s="688">
        <f>+SUMIF(IC!$C:$C,'Perfo Calidad'!MR$20,IC!$F:$F)</f>
        <v>27</v>
      </c>
      <c r="MS22" s="688">
        <f>+SUMIF(IC!$C:$C,'Perfo Calidad'!MS$20,IC!$F:$F)</f>
        <v>24</v>
      </c>
      <c r="MT22" s="688">
        <f>+SUMIF(IC!$C:$C,'Perfo Calidad'!MT$20,IC!$F:$F)</f>
        <v>22</v>
      </c>
      <c r="MU22" s="688">
        <f>+SUMIF(IC!$C:$C,'Perfo Calidad'!MU$20,IC!$F:$F)</f>
        <v>0</v>
      </c>
      <c r="MV22" s="688">
        <f>+SUMIF(IC!$C:$C,'Perfo Calidad'!MV$20,IC!$F:$F)</f>
        <v>0</v>
      </c>
      <c r="MW22" s="688">
        <f>+SUMIF(IC!$C:$C,'Perfo Calidad'!MW$20,IC!$F:$F)</f>
        <v>20</v>
      </c>
      <c r="MX22" s="688">
        <f>+SUMIF(IC!$C:$C,'Perfo Calidad'!MX$20,IC!$F:$F)</f>
        <v>20</v>
      </c>
      <c r="MY22" s="688">
        <f>+SUMIF(IC!$C:$C,'Perfo Calidad'!MY$20,IC!$F:$F)</f>
        <v>33</v>
      </c>
      <c r="MZ22" s="688">
        <f>+SUMIF(IC!$C:$C,'Perfo Calidad'!MZ$20,IC!$F:$F)</f>
        <v>33</v>
      </c>
      <c r="NA22" s="688">
        <f>+SUMIF(IC!$C:$C,'Perfo Calidad'!NA$20,IC!$F:$F)</f>
        <v>26</v>
      </c>
      <c r="NB22" s="688">
        <f>+SUMIF(IC!$C:$C,'Perfo Calidad'!NB$20,IC!$F:$F)</f>
        <v>0</v>
      </c>
      <c r="NC22" s="688">
        <f>+SUMIF(IC!$C:$C,'Perfo Calidad'!NC$20,IC!$F:$F)</f>
        <v>0</v>
      </c>
      <c r="ND22" s="688">
        <f>+SUMIF(IC!$C:$C,'Perfo Calidad'!ND$20,IC!$F:$F)</f>
        <v>23</v>
      </c>
      <c r="NE22" s="688">
        <f>+SUMIF(IC!$C:$C,'Perfo Calidad'!NE$20,IC!$F:$F)</f>
        <v>26</v>
      </c>
      <c r="NF22" s="688">
        <f>+SUMIF(IC!$C:$C,'Perfo Calidad'!NF$20,IC!$F:$F)</f>
        <v>28</v>
      </c>
      <c r="NG22" s="688">
        <f>+SUMIF(IC!$C:$C,'Perfo Calidad'!NG$20,IC!$F:$F)</f>
        <v>28</v>
      </c>
      <c r="NH22" s="688">
        <f>+SUMIF(IC!$C:$C,'Perfo Calidad'!NH$20,IC!$F:$F)</f>
        <v>30</v>
      </c>
      <c r="NI22" s="688">
        <f>+SUMIF(IC!$C:$C,'Perfo Calidad'!NI$20,IC!$F:$F)</f>
        <v>0</v>
      </c>
      <c r="NJ22" s="688">
        <f>+SUMIF(IC!$C:$C,'Perfo Calidad'!NJ$20,IC!$F:$F)</f>
        <v>0</v>
      </c>
      <c r="NK22" s="688">
        <f>+SUMIF(IC!$C:$C,'Perfo Calidad'!NK$20,IC!$F:$F)</f>
        <v>17</v>
      </c>
      <c r="NL22" s="688">
        <f>+SUMIF(IC!$C:$C,'Perfo Calidad'!NL$20,IC!$F:$F)</f>
        <v>28</v>
      </c>
      <c r="NM22" s="688">
        <f>+SUMIF(IC!$C:$C,'Perfo Calidad'!NM$20,IC!$F:$F)</f>
        <v>30</v>
      </c>
      <c r="NN22" s="688">
        <f>+SUMIF(IC!$C:$C,'Perfo Calidad'!NN$20,IC!$F:$F)</f>
        <v>0</v>
      </c>
      <c r="NO22" s="688">
        <f>+SUMIF(IC!$C:$C,'Perfo Calidad'!NO$20,IC!$F:$F)</f>
        <v>0</v>
      </c>
      <c r="NP22" s="688">
        <f>+SUMIF(IC!$C:$C,'Perfo Calidad'!NP$20,IC!$F:$F)</f>
        <v>0</v>
      </c>
      <c r="NQ22" s="688">
        <f>+SUMIF(IC!$C:$C,'Perfo Calidad'!NQ$20,IC!$F:$F)</f>
        <v>0</v>
      </c>
      <c r="NR22" s="688">
        <f>+SUMIF(IC!$C:$C,'Perfo Calidad'!NR$20,IC!$F:$F)</f>
        <v>0</v>
      </c>
      <c r="NS22" s="688">
        <f>+SUMIF(IC!$C:$C,'Perfo Calidad'!NS$20,IC!$F:$F)</f>
        <v>0</v>
      </c>
      <c r="NT22" s="688">
        <f>+SUMIF(IC!$C:$C,'Perfo Calidad'!NT$20,IC!$F:$F)</f>
        <v>0</v>
      </c>
      <c r="NU22" s="688">
        <f>+SUMIF(IC!$C:$C,'Perfo Calidad'!NU$20,IC!$F:$F)</f>
        <v>16</v>
      </c>
      <c r="NV22" s="688">
        <f>+SUMIF(IC!$C:$C,'Perfo Calidad'!NV$20,IC!$F:$F)</f>
        <v>19</v>
      </c>
      <c r="NW22" s="688">
        <f>+SUMIF(IC!$C:$C,'Perfo Calidad'!NW$20,IC!$F:$F)</f>
        <v>0</v>
      </c>
      <c r="NX22" s="688">
        <f>+SUMIF(IC!$C:$C,'Perfo Calidad'!NX$20,IC!$F:$F)</f>
        <v>0</v>
      </c>
      <c r="NY22" s="688">
        <f>+SUMIF(IC!$C:$C,'Perfo Calidad'!NY$20,IC!$F:$F)</f>
        <v>0</v>
      </c>
      <c r="NZ22" s="688">
        <f>+SUMIF(IC!$C:$C,'Perfo Calidad'!NZ$20,IC!$F:$F)</f>
        <v>13</v>
      </c>
      <c r="OA22" s="688">
        <f>+SUMIF(IC!$C:$C,'Perfo Calidad'!OA$20,IC!$F:$F)</f>
        <v>13</v>
      </c>
      <c r="OB22" s="688">
        <f>+SUMIF(IC!$C:$C,'Perfo Calidad'!OB$20,IC!$F:$F)</f>
        <v>12</v>
      </c>
      <c r="OC22" s="688">
        <f>+SUMIF(IC!$C:$C,'Perfo Calidad'!OC$20,IC!$F:$F)</f>
        <v>23</v>
      </c>
      <c r="OD22" s="688">
        <f>+SUMIF(IC!$C:$C,'Perfo Calidad'!OD$20,IC!$F:$F)</f>
        <v>0</v>
      </c>
      <c r="OE22" s="688">
        <f>+SUMIF(IC!$C:$C,'Perfo Calidad'!OE$20,IC!$F:$F)</f>
        <v>0</v>
      </c>
      <c r="OF22" s="688">
        <f>+SUMIF(IC!$C:$C,'Perfo Calidad'!OF$20,IC!$F:$F)</f>
        <v>16</v>
      </c>
      <c r="OG22" s="688">
        <f>+SUMIF(IC!$C:$C,'Perfo Calidad'!OG$20,IC!$F:$F)</f>
        <v>22</v>
      </c>
      <c r="OH22" s="688">
        <f>+SUMIF(IC!$C:$C,'Perfo Calidad'!OH$20,IC!$F:$F)</f>
        <v>14</v>
      </c>
      <c r="OI22" s="688">
        <f>+SUMIF(IC!$C:$C,'Perfo Calidad'!OI$20,IC!$F:$F)</f>
        <v>15</v>
      </c>
      <c r="OJ22" s="688">
        <f>+SUMIF(IC!$C:$C,'Perfo Calidad'!OJ$20,IC!$F:$F)</f>
        <v>29</v>
      </c>
      <c r="OK22" s="688">
        <f>+SUMIF(IC!$C:$C,'Perfo Calidad'!OK$20,IC!$F:$F)</f>
        <v>0</v>
      </c>
      <c r="OL22" s="688">
        <f>+SUMIF(IC!$C:$C,'Perfo Calidad'!OL$20,IC!$F:$F)</f>
        <v>0</v>
      </c>
      <c r="OM22" s="688">
        <f>+SUMIF(IC!$C:$C,'Perfo Calidad'!OM$20,IC!$F:$F)</f>
        <v>24</v>
      </c>
      <c r="ON22" s="688">
        <f>+SUMIF(IC!$C:$C,'Perfo Calidad'!ON$20,IC!$F:$F)</f>
        <v>22</v>
      </c>
      <c r="OO22" s="688">
        <f>+SUMIF(IC!$C:$C,'Perfo Calidad'!OO$20,IC!$F:$F)</f>
        <v>20</v>
      </c>
      <c r="OP22" s="688">
        <f>+SUMIF(IC!$C:$C,'Perfo Calidad'!OP$20,IC!$F:$F)</f>
        <v>0</v>
      </c>
      <c r="OQ22" s="688">
        <f>+SUMIF(IC!$C:$C,'Perfo Calidad'!OQ$20,IC!$F:$F)</f>
        <v>0</v>
      </c>
      <c r="OR22" s="688">
        <f>+SUMIF(IC!$C:$C,'Perfo Calidad'!OR$20,IC!$F:$F)</f>
        <v>0</v>
      </c>
      <c r="OS22" s="688">
        <f>+SUMIF(IC!$C:$C,'Perfo Calidad'!OS$20,IC!$F:$F)</f>
        <v>0</v>
      </c>
      <c r="OT22" s="688">
        <f>+SUMIF(IC!$C:$C,'Perfo Calidad'!OT$20,IC!$F:$F)</f>
        <v>0</v>
      </c>
      <c r="OU22" s="688">
        <f>+SUMIF(IC!$C:$C,'Perfo Calidad'!OU$20,IC!$F:$F)</f>
        <v>0</v>
      </c>
      <c r="OV22" s="688">
        <f>+SUMIF(IC!$C:$C,'Perfo Calidad'!OV$20,IC!$F:$F)</f>
        <v>0</v>
      </c>
      <c r="OW22" s="688">
        <f>+SUMIF(IC!$C:$C,'Perfo Calidad'!OW$20,IC!$F:$F)</f>
        <v>0</v>
      </c>
      <c r="OX22" s="688">
        <f>+SUMIF(IC!$C:$C,'Perfo Calidad'!OX$20,IC!$F:$F)</f>
        <v>0</v>
      </c>
      <c r="OY22" s="688">
        <f>+SUMIF(IC!$C:$C,'Perfo Calidad'!OY$20,IC!$F:$F)</f>
        <v>0</v>
      </c>
      <c r="OZ22" s="688">
        <f>+SUMIF(IC!$C:$C,'Perfo Calidad'!OZ$20,IC!$F:$F)</f>
        <v>0</v>
      </c>
      <c r="PA22" s="688">
        <f>+SUMIF(IC!$C:$C,'Perfo Calidad'!PA$20,IC!$F:$F)</f>
        <v>0</v>
      </c>
      <c r="PB22" s="688">
        <f>+SUMIF(IC!$C:$C,'Perfo Calidad'!PB$20,IC!$F:$F)</f>
        <v>0</v>
      </c>
      <c r="PC22" s="688">
        <f>+SUMIF(IC!$C:$C,'Perfo Calidad'!PC$20,IC!$F:$F)</f>
        <v>0</v>
      </c>
      <c r="PD22" s="688">
        <f>+SUMIF(IC!$C:$C,'Perfo Calidad'!PD$20,IC!$F:$F)</f>
        <v>0</v>
      </c>
      <c r="PE22" s="688">
        <f>+SUMIF(IC!$C:$C,'Perfo Calidad'!PE$20,IC!$F:$F)</f>
        <v>0</v>
      </c>
      <c r="PF22" s="688">
        <f>+SUMIF(IC!$C:$C,'Perfo Calidad'!PF$20,IC!$F:$F)</f>
        <v>0</v>
      </c>
      <c r="PG22" s="688">
        <f>+SUMIF(IC!$C:$C,'Perfo Calidad'!PG$20,IC!$F:$F)</f>
        <v>0</v>
      </c>
      <c r="PH22" s="688">
        <f>+SUMIF(IC!$C:$C,'Perfo Calidad'!PH$20,IC!$F:$F)</f>
        <v>0</v>
      </c>
      <c r="PI22" s="688">
        <f>+SUMIF(IC!$C:$C,'Perfo Calidad'!PI$20,IC!$F:$F)</f>
        <v>0</v>
      </c>
      <c r="PJ22" s="688">
        <f>+SUMIF(IC!$C:$C,'Perfo Calidad'!PJ$20,IC!$F:$F)</f>
        <v>0</v>
      </c>
      <c r="PK22" s="688">
        <f>+SUMIF(IC!$C:$C,'Perfo Calidad'!PK$20,IC!$F:$F)</f>
        <v>0</v>
      </c>
      <c r="PL22" s="688">
        <f>+SUMIF(IC!$C:$C,'Perfo Calidad'!PL$20,IC!$F:$F)</f>
        <v>0</v>
      </c>
      <c r="PM22" s="688">
        <f>+SUMIF(IC!$C:$C,'Perfo Calidad'!PM$20,IC!$F:$F)</f>
        <v>0</v>
      </c>
      <c r="PN22" s="688">
        <f>+SUMIF(IC!$C:$C,'Perfo Calidad'!PN$20,IC!$F:$F)</f>
        <v>0</v>
      </c>
      <c r="PO22" s="688">
        <f>+SUMIF(IC!$C:$C,'Perfo Calidad'!PO$20,IC!$F:$F)</f>
        <v>0</v>
      </c>
      <c r="PP22" s="688">
        <f>+SUMIF(IC!$C:$C,'Perfo Calidad'!PP$20,IC!$F:$F)</f>
        <v>0</v>
      </c>
    </row>
    <row r="23" spans="1:432" ht="15.75" thickBot="1" x14ac:dyDescent="0.3">
      <c r="G23" s="993"/>
      <c r="H23" s="689" t="s">
        <v>386</v>
      </c>
      <c r="I23" s="680">
        <f>COUNTIFS(Datos!$Y:$Y,$H23,Datos!$B:$B,I$19)</f>
        <v>0</v>
      </c>
      <c r="J23" s="680">
        <f>COUNTIFS(Datos!$Y:$Y,$H23,Datos!$B:$B,J$19)</f>
        <v>6</v>
      </c>
      <c r="K23" s="680">
        <f>COUNTIFS(Datos!$Y:$Y,$H23,Datos!$B:$B,K$19)</f>
        <v>9</v>
      </c>
      <c r="L23" s="680">
        <f>COUNTIFS(Datos!$Y:$Y,$H23,Datos!$B:$B,L$19)</f>
        <v>11</v>
      </c>
      <c r="M23" s="680">
        <f>COUNTIFS(Datos!$Y:$Y,$H23,Datos!$B:$B,M$19)</f>
        <v>8</v>
      </c>
      <c r="N23" s="680">
        <f>COUNTIFS(Datos!$Y:$Y,$H23,Datos!$B:$B,N$19)</f>
        <v>4</v>
      </c>
      <c r="O23" s="680">
        <f>COUNTIFS(Datos!$Y:$Y,$H23,Datos!$B:$B,O$19)</f>
        <v>4</v>
      </c>
      <c r="P23" s="680">
        <f>COUNTIFS(Datos!$Y:$Y,$H23,Datos!$B:$B,P$19)</f>
        <v>19</v>
      </c>
      <c r="Q23" s="680">
        <f>COUNTIFS(Datos!$Y:$Y,$H23,Datos!$B:$B,Q$19)</f>
        <v>18</v>
      </c>
      <c r="R23" s="680">
        <f>COUNTIFS(Datos!$Y:$Y,$H23,Datos!$B:$B,R$19)</f>
        <v>14</v>
      </c>
      <c r="S23" s="680">
        <f>COUNTIFS(Datos!$Y:$Y,$H23,Datos!$B:$B,S$19)</f>
        <v>18</v>
      </c>
      <c r="T23" s="680">
        <f>COUNTIFS(Datos!$Y:$Y,$H23,Datos!$B:$B,T$19)</f>
        <v>0</v>
      </c>
      <c r="V23" s="680">
        <f>COUNTIFS(Datos!$Y:$Y,$H23,Datos!$C:$C,V$20)</f>
        <v>0</v>
      </c>
      <c r="W23" s="680">
        <f>COUNTIFS(Datos!$Y:$Y,$H23,Datos!$C:$C,W$20)</f>
        <v>0</v>
      </c>
      <c r="X23" s="680">
        <f>COUNTIFS(Datos!$Y:$Y,$H23,Datos!$C:$C,X$20)</f>
        <v>0</v>
      </c>
      <c r="Y23" s="680">
        <f>COUNTIFS(Datos!$Y:$Y,$H23,Datos!$C:$C,Y$20)</f>
        <v>0</v>
      </c>
      <c r="Z23" s="680">
        <f>COUNTIFS(Datos!$Y:$Y,$H23,Datos!$C:$C,Z$20)</f>
        <v>0</v>
      </c>
      <c r="AA23" s="680">
        <f>COUNTIFS(Datos!$Y:$Y,$H23,Datos!$C:$C,AA$20)</f>
        <v>3</v>
      </c>
      <c r="AB23" s="680">
        <f>COUNTIFS(Datos!$Y:$Y,$H23,Datos!$C:$C,AB$20)</f>
        <v>0</v>
      </c>
      <c r="AC23" s="680">
        <f>COUNTIFS(Datos!$Y:$Y,$H23,Datos!$C:$C,AC$20)</f>
        <v>3</v>
      </c>
      <c r="AD23" s="680">
        <f>COUNTIFS(Datos!$Y:$Y,$H23,Datos!$C:$C,AD$20)</f>
        <v>0</v>
      </c>
      <c r="AE23" s="680">
        <f>COUNTIFS(Datos!$Y:$Y,$H23,Datos!$C:$C,AE$20)</f>
        <v>3</v>
      </c>
      <c r="AF23" s="680">
        <f>COUNTIFS(Datos!$Y:$Y,$H23,Datos!$C:$C,AF$20)</f>
        <v>6</v>
      </c>
      <c r="AG23" s="680">
        <f>COUNTIFS(Datos!$Y:$Y,$H23,Datos!$C:$C,AG$20)</f>
        <v>0</v>
      </c>
      <c r="AH23" s="680">
        <f>COUNTIFS(Datos!$Y:$Y,$H23,Datos!$C:$C,AH$20)</f>
        <v>0</v>
      </c>
      <c r="AI23" s="680">
        <f>COUNTIFS(Datos!$Y:$Y,$H23,Datos!$C:$C,AI$20)</f>
        <v>4</v>
      </c>
      <c r="AJ23" s="680">
        <f>COUNTIFS(Datos!$Y:$Y,$H23,Datos!$C:$C,AJ$20)</f>
        <v>5</v>
      </c>
      <c r="AK23" s="680">
        <f>COUNTIFS(Datos!$Y:$Y,$H23,Datos!$C:$C,AK$20)</f>
        <v>2</v>
      </c>
      <c r="AL23" s="680">
        <f>COUNTIFS(Datos!$Y:$Y,$H23,Datos!$C:$C,AL$20)</f>
        <v>0</v>
      </c>
      <c r="AM23" s="680">
        <f>COUNTIFS(Datos!$Y:$Y,$H23,Datos!$C:$C,AM$20)</f>
        <v>1</v>
      </c>
      <c r="AN23" s="680">
        <f>COUNTIFS(Datos!$Y:$Y,$H23,Datos!$C:$C,AN$20)</f>
        <v>3</v>
      </c>
      <c r="AO23" s="680">
        <f>COUNTIFS(Datos!$Y:$Y,$H23,Datos!$C:$C,AO$20)</f>
        <v>4</v>
      </c>
      <c r="AP23" s="680">
        <f>COUNTIFS(Datos!$Y:$Y,$H23,Datos!$C:$C,AP$20)</f>
        <v>0</v>
      </c>
      <c r="AQ23" s="680">
        <f>COUNTIFS(Datos!$Y:$Y,$H23,Datos!$C:$C,AQ$20)</f>
        <v>0</v>
      </c>
      <c r="AR23" s="680">
        <f>COUNTIFS(Datos!$Y:$Y,$H23,Datos!$C:$C,AR$20)</f>
        <v>0</v>
      </c>
      <c r="AS23" s="680">
        <f>COUNTIFS(Datos!$Y:$Y,$H23,Datos!$C:$C,AS$20)</f>
        <v>0</v>
      </c>
      <c r="AT23" s="680">
        <f>COUNTIFS(Datos!$Y:$Y,$H23,Datos!$C:$C,AT$20)</f>
        <v>4</v>
      </c>
      <c r="AU23" s="680">
        <f>COUNTIFS(Datos!$Y:$Y,$H23,Datos!$C:$C,AU$20)</f>
        <v>0</v>
      </c>
      <c r="AV23" s="680">
        <f>COUNTIFS(Datos!$Y:$Y,$H23,Datos!$C:$C,AV$20)</f>
        <v>0</v>
      </c>
      <c r="AW23" s="680">
        <f>COUNTIFS(Datos!$Y:$Y,$H23,Datos!$C:$C,AW$20)</f>
        <v>0</v>
      </c>
      <c r="AX23" s="680">
        <f>COUNTIFS(Datos!$Y:$Y,$H23,Datos!$C:$C,AX$20)</f>
        <v>2</v>
      </c>
      <c r="AY23" s="680">
        <f>COUNTIFS(Datos!$Y:$Y,$H23,Datos!$C:$C,AY$20)</f>
        <v>2</v>
      </c>
      <c r="AZ23" s="680">
        <f>COUNTIFS(Datos!$Y:$Y,$H23,Datos!$C:$C,AZ$20)</f>
        <v>1</v>
      </c>
      <c r="BA23" s="680">
        <f>COUNTIFS(Datos!$Y:$Y,$H23,Datos!$C:$C,BA$20)</f>
        <v>2</v>
      </c>
      <c r="BB23" s="680">
        <f>COUNTIFS(Datos!$Y:$Y,$H23,Datos!$C:$C,BB$20)</f>
        <v>7</v>
      </c>
      <c r="BC23" s="680">
        <f>COUNTIFS(Datos!$Y:$Y,$H23,Datos!$C:$C,BC$20)</f>
        <v>9</v>
      </c>
      <c r="BD23" s="680">
        <f>COUNTIFS(Datos!$Y:$Y,$H23,Datos!$C:$C,BD$20)</f>
        <v>8</v>
      </c>
      <c r="BE23" s="680">
        <f>COUNTIFS(Datos!$Y:$Y,$H23,Datos!$C:$C,BE$20)</f>
        <v>2</v>
      </c>
      <c r="BF23" s="680">
        <f>COUNTIFS(Datos!$Y:$Y,$H23,Datos!$C:$C,BF$20)</f>
        <v>5</v>
      </c>
      <c r="BG23" s="680">
        <f>COUNTIFS(Datos!$Y:$Y,$H23,Datos!$C:$C,BG$20)</f>
        <v>3</v>
      </c>
      <c r="BH23" s="680">
        <f>COUNTIFS(Datos!$Y:$Y,$H23,Datos!$C:$C,BH$20)</f>
        <v>0</v>
      </c>
      <c r="BI23" s="680">
        <f>COUNTIFS(Datos!$Y:$Y,$H23,Datos!$C:$C,BI$20)</f>
        <v>3</v>
      </c>
      <c r="BJ23" s="680">
        <f>COUNTIFS(Datos!$Y:$Y,$H23,Datos!$C:$C,BJ$20)</f>
        <v>5</v>
      </c>
      <c r="BK23" s="680">
        <f>COUNTIFS(Datos!$Y:$Y,$H23,Datos!$C:$C,BK$20)</f>
        <v>2</v>
      </c>
      <c r="BL23" s="680">
        <f>COUNTIFS(Datos!$Y:$Y,$H23,Datos!$C:$C,BL$20)</f>
        <v>4</v>
      </c>
      <c r="BM23" s="680">
        <f>COUNTIFS(Datos!$Y:$Y,$H23,Datos!$C:$C,BM$20)</f>
        <v>3</v>
      </c>
      <c r="BN23" s="680">
        <f>COUNTIFS(Datos!$Y:$Y,$H23,Datos!$C:$C,BN$20)</f>
        <v>3</v>
      </c>
      <c r="BO23" s="680">
        <f>COUNTIFS(Datos!$Y:$Y,$H23,Datos!$C:$C,BO$20)</f>
        <v>4</v>
      </c>
      <c r="BP23" s="680">
        <f>COUNTIFS(Datos!$Y:$Y,$H23,Datos!$C:$C,BP$20)</f>
        <v>8</v>
      </c>
      <c r="BQ23" s="680">
        <f>COUNTIFS(Datos!$Y:$Y,$H23,Datos!$C:$C,BQ$20)</f>
        <v>0</v>
      </c>
      <c r="BR23" s="680">
        <f>COUNTIFS(Datos!$Y:$Y,$H23,Datos!$C:$C,BR$20)</f>
        <v>0</v>
      </c>
      <c r="BS23" s="680">
        <f>COUNTIFS(Datos!$Y:$Y,$H23,Datos!$C:$C,BS$20)</f>
        <v>0</v>
      </c>
      <c r="BT23" s="680">
        <f>COUNTIFS(Datos!$Y:$Y,$H23,Datos!$C:$C,BT$20)</f>
        <v>0</v>
      </c>
      <c r="BV23" s="680">
        <f>COUNTIFS(Datos!$Y:$Y,$H23,Datos!$D:$D,BV$20)</f>
        <v>0</v>
      </c>
      <c r="BW23" s="680">
        <f>COUNTIFS(Datos!$Y:$Y,$H23,Datos!$D:$D,BW$20)</f>
        <v>0</v>
      </c>
      <c r="BX23" s="680">
        <f>COUNTIFS(Datos!$Y:$Y,$H23,Datos!$D:$D,BX$20)</f>
        <v>0</v>
      </c>
      <c r="BY23" s="680">
        <f>COUNTIFS(Datos!$Y:$Y,$H23,Datos!$D:$D,BY$20)</f>
        <v>0</v>
      </c>
      <c r="BZ23" s="680">
        <f>COUNTIFS(Datos!$Y:$Y,$H23,Datos!$D:$D,BZ$20)</f>
        <v>0</v>
      </c>
      <c r="CA23" s="680">
        <f>COUNTIFS(Datos!$Y:$Y,$H23,Datos!$D:$D,CA$20)</f>
        <v>0</v>
      </c>
      <c r="CB23" s="680">
        <f>COUNTIFS(Datos!$Y:$Y,$H23,Datos!$D:$D,CB$20)</f>
        <v>0</v>
      </c>
      <c r="CC23" s="680">
        <f>COUNTIFS(Datos!$Y:$Y,$H23,Datos!$D:$D,CC$20)</f>
        <v>0</v>
      </c>
      <c r="CD23" s="680">
        <f>COUNTIFS(Datos!$Y:$Y,$H23,Datos!$D:$D,CD$20)</f>
        <v>0</v>
      </c>
      <c r="CE23" s="680">
        <f>COUNTIFS(Datos!$Y:$Y,$H23,Datos!$D:$D,CE$20)</f>
        <v>0</v>
      </c>
      <c r="CF23" s="680">
        <f>COUNTIFS(Datos!$Y:$Y,$H23,Datos!$D:$D,CF$20)</f>
        <v>0</v>
      </c>
      <c r="CG23" s="680">
        <f>COUNTIFS(Datos!$Y:$Y,$H23,Datos!$D:$D,CG$20)</f>
        <v>0</v>
      </c>
      <c r="CH23" s="680">
        <f>COUNTIFS(Datos!$Y:$Y,$H23,Datos!$D:$D,CH$20)</f>
        <v>0</v>
      </c>
      <c r="CI23" s="680">
        <f>COUNTIFS(Datos!$Y:$Y,$H23,Datos!$D:$D,CI$20)</f>
        <v>0</v>
      </c>
      <c r="CJ23" s="680">
        <f>COUNTIFS(Datos!$Y:$Y,$H23,Datos!$D:$D,CJ$20)</f>
        <v>0</v>
      </c>
      <c r="CK23" s="680">
        <f>COUNTIFS(Datos!$Y:$Y,$H23,Datos!$D:$D,CK$20)</f>
        <v>0</v>
      </c>
      <c r="CL23" s="680">
        <f>COUNTIFS(Datos!$Y:$Y,$H23,Datos!$D:$D,CL$20)</f>
        <v>0</v>
      </c>
      <c r="CM23" s="680">
        <f>COUNTIFS(Datos!$Y:$Y,$H23,Datos!$D:$D,CM$20)</f>
        <v>0</v>
      </c>
      <c r="CN23" s="680">
        <f>COUNTIFS(Datos!$Y:$Y,$H23,Datos!$D:$D,CN$20)</f>
        <v>0</v>
      </c>
      <c r="CO23" s="680">
        <f>COUNTIFS(Datos!$Y:$Y,$H23,Datos!$D:$D,CO$20)</f>
        <v>0</v>
      </c>
      <c r="CP23" s="680">
        <f>COUNTIFS(Datos!$Y:$Y,$H23,Datos!$D:$D,CP$20)</f>
        <v>0</v>
      </c>
      <c r="CQ23" s="680">
        <f>COUNTIFS(Datos!$Y:$Y,$H23,Datos!$D:$D,CQ$20)</f>
        <v>0</v>
      </c>
      <c r="CR23" s="680">
        <f>COUNTIFS(Datos!$Y:$Y,$H23,Datos!$D:$D,CR$20)</f>
        <v>0</v>
      </c>
      <c r="CS23" s="680">
        <f>COUNTIFS(Datos!$Y:$Y,$H23,Datos!$D:$D,CS$20)</f>
        <v>0</v>
      </c>
      <c r="CT23" s="680">
        <f>COUNTIFS(Datos!$Y:$Y,$H23,Datos!$D:$D,CT$20)</f>
        <v>0</v>
      </c>
      <c r="CU23" s="680">
        <f>COUNTIFS(Datos!$Y:$Y,$H23,Datos!$D:$D,CU$20)</f>
        <v>0</v>
      </c>
      <c r="CV23" s="680">
        <f>COUNTIFS(Datos!$Y:$Y,$H23,Datos!$D:$D,CV$20)</f>
        <v>0</v>
      </c>
      <c r="CW23" s="680">
        <f>COUNTIFS(Datos!$Y:$Y,$H23,Datos!$D:$D,CW$20)</f>
        <v>0</v>
      </c>
      <c r="CX23" s="680">
        <f>COUNTIFS(Datos!$Y:$Y,$H23,Datos!$D:$D,CX$20)</f>
        <v>0</v>
      </c>
      <c r="CY23" s="680">
        <f>COUNTIFS(Datos!$Y:$Y,$H23,Datos!$D:$D,CY$20)</f>
        <v>0</v>
      </c>
      <c r="CZ23" s="680">
        <f>COUNTIFS(Datos!$Y:$Y,$H23,Datos!$D:$D,CZ$20)</f>
        <v>0</v>
      </c>
      <c r="DA23" s="680">
        <f>COUNTIFS(Datos!$Y:$Y,$H23,Datos!$D:$D,DA$20)</f>
        <v>0</v>
      </c>
      <c r="DB23" s="680">
        <f>COUNTIFS(Datos!$Y:$Y,$H23,Datos!$D:$D,DB$20)</f>
        <v>0</v>
      </c>
      <c r="DC23" s="680">
        <f>COUNTIFS(Datos!$Y:$Y,$H23,Datos!$D:$D,DC$20)</f>
        <v>0</v>
      </c>
      <c r="DD23" s="680">
        <f>COUNTIFS(Datos!$Y:$Y,$H23,Datos!$D:$D,DD$20)</f>
        <v>0</v>
      </c>
      <c r="DE23" s="680">
        <f>COUNTIFS(Datos!$Y:$Y,$H23,Datos!$D:$D,DE$20)</f>
        <v>0</v>
      </c>
      <c r="DF23" s="680">
        <f>COUNTIFS(Datos!$Y:$Y,$H23,Datos!$D:$D,DF$20)</f>
        <v>1</v>
      </c>
      <c r="DG23" s="680">
        <f>COUNTIFS(Datos!$Y:$Y,$H23,Datos!$D:$D,DG$20)</f>
        <v>2</v>
      </c>
      <c r="DH23" s="680">
        <f>COUNTIFS(Datos!$Y:$Y,$H23,Datos!$D:$D,DH$20)</f>
        <v>0</v>
      </c>
      <c r="DI23" s="680">
        <f>COUNTIFS(Datos!$Y:$Y,$H23,Datos!$D:$D,DI$20)</f>
        <v>0</v>
      </c>
      <c r="DJ23" s="680">
        <f>COUNTIFS(Datos!$Y:$Y,$H23,Datos!$D:$D,DJ$20)</f>
        <v>0</v>
      </c>
      <c r="DK23" s="680">
        <f>COUNTIFS(Datos!$Y:$Y,$H23,Datos!$D:$D,DK$20)</f>
        <v>0</v>
      </c>
      <c r="DL23" s="680">
        <f>COUNTIFS(Datos!$Y:$Y,$H23,Datos!$D:$D,DL$20)</f>
        <v>0</v>
      </c>
      <c r="DM23" s="680">
        <f>COUNTIFS(Datos!$Y:$Y,$H23,Datos!$D:$D,DM$20)</f>
        <v>0</v>
      </c>
      <c r="DN23" s="680">
        <f>COUNTIFS(Datos!$Y:$Y,$H23,Datos!$D:$D,DN$20)</f>
        <v>0</v>
      </c>
      <c r="DO23" s="680">
        <f>COUNTIFS(Datos!$Y:$Y,$H23,Datos!$D:$D,DO$20)</f>
        <v>0</v>
      </c>
      <c r="DP23" s="680">
        <f>COUNTIFS(Datos!$Y:$Y,$H23,Datos!$D:$D,DP$20)</f>
        <v>0</v>
      </c>
      <c r="DQ23" s="680">
        <f>COUNTIFS(Datos!$Y:$Y,$H23,Datos!$D:$D,DQ$20)</f>
        <v>0</v>
      </c>
      <c r="DR23" s="680">
        <f>COUNTIFS(Datos!$Y:$Y,$H23,Datos!$D:$D,DR$20)</f>
        <v>0</v>
      </c>
      <c r="DS23" s="680">
        <f>COUNTIFS(Datos!$Y:$Y,$H23,Datos!$D:$D,DS$20)</f>
        <v>0</v>
      </c>
      <c r="DT23" s="680">
        <f>COUNTIFS(Datos!$Y:$Y,$H23,Datos!$D:$D,DT$20)</f>
        <v>3</v>
      </c>
      <c r="DU23" s="680">
        <f>COUNTIFS(Datos!$Y:$Y,$H23,Datos!$D:$D,DU$20)</f>
        <v>0</v>
      </c>
      <c r="DV23" s="680">
        <f>COUNTIFS(Datos!$Y:$Y,$H23,Datos!$D:$D,DV$20)</f>
        <v>0</v>
      </c>
      <c r="DW23" s="680">
        <f>COUNTIFS(Datos!$Y:$Y,$H23,Datos!$D:$D,DW$20)</f>
        <v>0</v>
      </c>
      <c r="DX23" s="680">
        <f>COUNTIFS(Datos!$Y:$Y,$H23,Datos!$D:$D,DX$20)</f>
        <v>0</v>
      </c>
      <c r="DY23" s="680">
        <f>COUNTIFS(Datos!$Y:$Y,$H23,Datos!$D:$D,DY$20)</f>
        <v>0</v>
      </c>
      <c r="DZ23" s="680">
        <f>COUNTIFS(Datos!$Y:$Y,$H23,Datos!$D:$D,DZ$20)</f>
        <v>0</v>
      </c>
      <c r="EA23" s="680">
        <f>COUNTIFS(Datos!$Y:$Y,$H23,Datos!$D:$D,EA$20)</f>
        <v>0</v>
      </c>
      <c r="EB23" s="680">
        <f>COUNTIFS(Datos!$Y:$Y,$H23,Datos!$D:$D,EB$20)</f>
        <v>0</v>
      </c>
      <c r="EC23" s="680">
        <f>COUNTIFS(Datos!$Y:$Y,$H23,Datos!$D:$D,EC$20)</f>
        <v>0</v>
      </c>
      <c r="ED23" s="680">
        <f>COUNTIFS(Datos!$Y:$Y,$H23,Datos!$D:$D,ED$20)</f>
        <v>0</v>
      </c>
      <c r="EE23" s="680">
        <f>COUNTIFS(Datos!$Y:$Y,$H23,Datos!$D:$D,EE$20)</f>
        <v>0</v>
      </c>
      <c r="EF23" s="680">
        <f>COUNTIFS(Datos!$Y:$Y,$H23,Datos!$D:$D,EF$20)</f>
        <v>0</v>
      </c>
      <c r="EG23" s="680">
        <f>COUNTIFS(Datos!$Y:$Y,$H23,Datos!$D:$D,EG$20)</f>
        <v>0</v>
      </c>
      <c r="EH23" s="680">
        <f>COUNTIFS(Datos!$Y:$Y,$H23,Datos!$D:$D,EH$20)</f>
        <v>0</v>
      </c>
      <c r="EI23" s="680">
        <f>COUNTIFS(Datos!$Y:$Y,$H23,Datos!$D:$D,EI$20)</f>
        <v>0</v>
      </c>
      <c r="EJ23" s="680">
        <f>COUNTIFS(Datos!$Y:$Y,$H23,Datos!$D:$D,EJ$20)</f>
        <v>1</v>
      </c>
      <c r="EK23" s="680">
        <f>COUNTIFS(Datos!$Y:$Y,$H23,Datos!$D:$D,EK$20)</f>
        <v>2</v>
      </c>
      <c r="EL23" s="680">
        <f>COUNTIFS(Datos!$Y:$Y,$H23,Datos!$D:$D,EL$20)</f>
        <v>0</v>
      </c>
      <c r="EM23" s="680">
        <f>COUNTIFS(Datos!$Y:$Y,$H23,Datos!$D:$D,EM$20)</f>
        <v>0</v>
      </c>
      <c r="EN23" s="680">
        <f>COUNTIFS(Datos!$Y:$Y,$H23,Datos!$D:$D,EN$20)</f>
        <v>3</v>
      </c>
      <c r="EO23" s="680">
        <f>COUNTIFS(Datos!$Y:$Y,$H23,Datos!$D:$D,EO$20)</f>
        <v>0</v>
      </c>
      <c r="EP23" s="680">
        <f>COUNTIFS(Datos!$Y:$Y,$H23,Datos!$D:$D,EP$20)</f>
        <v>0</v>
      </c>
      <c r="EQ23" s="680">
        <f>COUNTIFS(Datos!$Y:$Y,$H23,Datos!$D:$D,EQ$20)</f>
        <v>2</v>
      </c>
      <c r="ER23" s="680">
        <f>COUNTIFS(Datos!$Y:$Y,$H23,Datos!$D:$D,ER$20)</f>
        <v>1</v>
      </c>
      <c r="ES23" s="680">
        <f>COUNTIFS(Datos!$Y:$Y,$H23,Datos!$D:$D,ES$20)</f>
        <v>0</v>
      </c>
      <c r="ET23" s="680">
        <f>COUNTIFS(Datos!$Y:$Y,$H23,Datos!$D:$D,ET$20)</f>
        <v>0</v>
      </c>
      <c r="EU23" s="680">
        <f>COUNTIFS(Datos!$Y:$Y,$H23,Datos!$D:$D,EU$20)</f>
        <v>0</v>
      </c>
      <c r="EV23" s="680">
        <f>COUNTIFS(Datos!$Y:$Y,$H23,Datos!$D:$D,EV$20)</f>
        <v>0</v>
      </c>
      <c r="EW23" s="680">
        <f>COUNTIFS(Datos!$Y:$Y,$H23,Datos!$D:$D,EW$20)</f>
        <v>0</v>
      </c>
      <c r="EX23" s="680">
        <f>COUNTIFS(Datos!$Y:$Y,$H23,Datos!$D:$D,EX$20)</f>
        <v>0</v>
      </c>
      <c r="EY23" s="680">
        <f>COUNTIFS(Datos!$Y:$Y,$H23,Datos!$D:$D,EY$20)</f>
        <v>0</v>
      </c>
      <c r="EZ23" s="680">
        <f>COUNTIFS(Datos!$Y:$Y,$H23,Datos!$D:$D,EZ$20)</f>
        <v>0</v>
      </c>
      <c r="FA23" s="680">
        <f>COUNTIFS(Datos!$Y:$Y,$H23,Datos!$D:$D,FA$20)</f>
        <v>0</v>
      </c>
      <c r="FB23" s="680">
        <f>COUNTIFS(Datos!$Y:$Y,$H23,Datos!$D:$D,FB$20)</f>
        <v>0</v>
      </c>
      <c r="FC23" s="680">
        <f>COUNTIFS(Datos!$Y:$Y,$H23,Datos!$D:$D,FC$20)</f>
        <v>0</v>
      </c>
      <c r="FD23" s="680">
        <f>COUNTIFS(Datos!$Y:$Y,$H23,Datos!$D:$D,FD$20)</f>
        <v>0</v>
      </c>
      <c r="FE23" s="680">
        <f>COUNTIFS(Datos!$Y:$Y,$H23,Datos!$D:$D,FE$20)</f>
        <v>0</v>
      </c>
      <c r="FF23" s="680">
        <f>COUNTIFS(Datos!$Y:$Y,$H23,Datos!$D:$D,FF$20)</f>
        <v>0</v>
      </c>
      <c r="FG23" s="680">
        <f>COUNTIFS(Datos!$Y:$Y,$H23,Datos!$D:$D,FG$20)</f>
        <v>0</v>
      </c>
      <c r="FH23" s="680">
        <f>COUNTIFS(Datos!$Y:$Y,$H23,Datos!$D:$D,FH$20)</f>
        <v>0</v>
      </c>
      <c r="FI23" s="680">
        <f>COUNTIFS(Datos!$Y:$Y,$H23,Datos!$D:$D,FI$20)</f>
        <v>0</v>
      </c>
      <c r="FJ23" s="680">
        <f>COUNTIFS(Datos!$Y:$Y,$H23,Datos!$D:$D,FJ$20)</f>
        <v>0</v>
      </c>
      <c r="FK23" s="680">
        <f>COUNTIFS(Datos!$Y:$Y,$H23,Datos!$D:$D,FK$20)</f>
        <v>3</v>
      </c>
      <c r="FL23" s="680">
        <f>COUNTIFS(Datos!$Y:$Y,$H23,Datos!$D:$D,FL$20)</f>
        <v>1</v>
      </c>
      <c r="FM23" s="680">
        <f>COUNTIFS(Datos!$Y:$Y,$H23,Datos!$D:$D,FM$20)</f>
        <v>0</v>
      </c>
      <c r="FN23" s="680">
        <f>COUNTIFS(Datos!$Y:$Y,$H23,Datos!$D:$D,FN$20)</f>
        <v>0</v>
      </c>
      <c r="FO23" s="680">
        <f>COUNTIFS(Datos!$Y:$Y,$H23,Datos!$D:$D,FO$20)</f>
        <v>0</v>
      </c>
      <c r="FP23" s="680">
        <f>COUNTIFS(Datos!$Y:$Y,$H23,Datos!$D:$D,FP$20)</f>
        <v>2</v>
      </c>
      <c r="FQ23" s="680">
        <f>COUNTIFS(Datos!$Y:$Y,$H23,Datos!$D:$D,FQ$20)</f>
        <v>2</v>
      </c>
      <c r="FR23" s="680">
        <f>COUNTIFS(Datos!$Y:$Y,$H23,Datos!$D:$D,FR$20)</f>
        <v>1</v>
      </c>
      <c r="FS23" s="680">
        <f>COUNTIFS(Datos!$Y:$Y,$H23,Datos!$D:$D,FS$20)</f>
        <v>0</v>
      </c>
      <c r="FT23" s="680">
        <f>COUNTIFS(Datos!$Y:$Y,$H23,Datos!$D:$D,FT$20)</f>
        <v>0</v>
      </c>
      <c r="FU23" s="680">
        <f>COUNTIFS(Datos!$Y:$Y,$H23,Datos!$D:$D,FU$20)</f>
        <v>0</v>
      </c>
      <c r="FV23" s="680">
        <f>COUNTIFS(Datos!$Y:$Y,$H23,Datos!$D:$D,FV$20)</f>
        <v>0</v>
      </c>
      <c r="FW23" s="680">
        <f>COUNTIFS(Datos!$Y:$Y,$H23,Datos!$D:$D,FW$20)</f>
        <v>0</v>
      </c>
      <c r="FX23" s="680">
        <f>COUNTIFS(Datos!$Y:$Y,$H23,Datos!$D:$D,FX$20)</f>
        <v>1</v>
      </c>
      <c r="FY23" s="680">
        <f>COUNTIFS(Datos!$Y:$Y,$H23,Datos!$D:$D,FY$20)</f>
        <v>0</v>
      </c>
      <c r="FZ23" s="680">
        <f>COUNTIFS(Datos!$Y:$Y,$H23,Datos!$D:$D,FZ$20)</f>
        <v>0</v>
      </c>
      <c r="GA23" s="680">
        <f>COUNTIFS(Datos!$Y:$Y,$H23,Datos!$D:$D,GA$20)</f>
        <v>1</v>
      </c>
      <c r="GB23" s="680">
        <f>COUNTIFS(Datos!$Y:$Y,$H23,Datos!$D:$D,GB$20)</f>
        <v>0</v>
      </c>
      <c r="GC23" s="680">
        <f>COUNTIFS(Datos!$Y:$Y,$H23,Datos!$D:$D,GC$20)</f>
        <v>0</v>
      </c>
      <c r="GD23" s="680">
        <f>COUNTIFS(Datos!$Y:$Y,$H23,Datos!$D:$D,GD$20)</f>
        <v>0</v>
      </c>
      <c r="GE23" s="680">
        <f>COUNTIFS(Datos!$Y:$Y,$H23,Datos!$D:$D,GE$20)</f>
        <v>0</v>
      </c>
      <c r="GF23" s="680">
        <f>COUNTIFS(Datos!$Y:$Y,$H23,Datos!$D:$D,GF$20)</f>
        <v>0</v>
      </c>
      <c r="GG23" s="680">
        <f>COUNTIFS(Datos!$Y:$Y,$H23,Datos!$D:$D,GG$20)</f>
        <v>0</v>
      </c>
      <c r="GH23" s="680">
        <f>COUNTIFS(Datos!$Y:$Y,$H23,Datos!$D:$D,GH$20)</f>
        <v>0</v>
      </c>
      <c r="GI23" s="680">
        <f>COUNTIFS(Datos!$Y:$Y,$H23,Datos!$D:$D,GI$20)</f>
        <v>0</v>
      </c>
      <c r="GJ23" s="680">
        <f>COUNTIFS(Datos!$Y:$Y,$H23,Datos!$D:$D,GJ$20)</f>
        <v>0</v>
      </c>
      <c r="GK23" s="680">
        <f>COUNTIFS(Datos!$Y:$Y,$H23,Datos!$D:$D,GK$20)</f>
        <v>1</v>
      </c>
      <c r="GL23" s="680">
        <f>COUNTIFS(Datos!$Y:$Y,$H23,Datos!$D:$D,GL$20)</f>
        <v>0</v>
      </c>
      <c r="GM23" s="680">
        <f>COUNTIFS(Datos!$Y:$Y,$H23,Datos!$D:$D,GM$20)</f>
        <v>0</v>
      </c>
      <c r="GN23" s="680">
        <f>COUNTIFS(Datos!$Y:$Y,$H23,Datos!$D:$D,GN$20)</f>
        <v>0</v>
      </c>
      <c r="GO23" s="680">
        <f>COUNTIFS(Datos!$Y:$Y,$H23,Datos!$D:$D,GO$20)</f>
        <v>0</v>
      </c>
      <c r="GP23" s="680">
        <f>COUNTIFS(Datos!$Y:$Y,$H23,Datos!$D:$D,GP$20)</f>
        <v>0</v>
      </c>
      <c r="GQ23" s="680">
        <f>COUNTIFS(Datos!$Y:$Y,$H23,Datos!$D:$D,GQ$20)</f>
        <v>0</v>
      </c>
      <c r="GR23" s="680">
        <f>COUNTIFS(Datos!$Y:$Y,$H23,Datos!$D:$D,GR$20)</f>
        <v>0</v>
      </c>
      <c r="GS23" s="680">
        <f>COUNTIFS(Datos!$Y:$Y,$H23,Datos!$D:$D,GS$20)</f>
        <v>0</v>
      </c>
      <c r="GT23" s="680">
        <f>COUNTIFS(Datos!$Y:$Y,$H23,Datos!$D:$D,GT$20)</f>
        <v>0</v>
      </c>
      <c r="GU23" s="680">
        <f>COUNTIFS(Datos!$Y:$Y,$H23,Datos!$D:$D,GU$20)</f>
        <v>0</v>
      </c>
      <c r="GV23" s="680">
        <f>COUNTIFS(Datos!$Y:$Y,$H23,Datos!$D:$D,GV$20)</f>
        <v>3</v>
      </c>
      <c r="GW23" s="680">
        <f>COUNTIFS(Datos!$Y:$Y,$H23,Datos!$D:$D,GW$20)</f>
        <v>0</v>
      </c>
      <c r="GX23" s="680">
        <f>COUNTIFS(Datos!$Y:$Y,$H23,Datos!$D:$D,GX$20)</f>
        <v>0</v>
      </c>
      <c r="GY23" s="680">
        <f>COUNTIFS(Datos!$Y:$Y,$H23,Datos!$D:$D,GY$20)</f>
        <v>1</v>
      </c>
      <c r="GZ23" s="680">
        <f>COUNTIFS(Datos!$Y:$Y,$H23,Datos!$D:$D,GZ$20)</f>
        <v>0</v>
      </c>
      <c r="HA23" s="680">
        <f>COUNTIFS(Datos!$Y:$Y,$H23,Datos!$D:$D,HA$20)</f>
        <v>1</v>
      </c>
      <c r="HB23" s="680">
        <f>COUNTIFS(Datos!$Y:$Y,$H23,Datos!$D:$D,HB$20)</f>
        <v>2</v>
      </c>
      <c r="HC23" s="680">
        <f>COUNTIFS(Datos!$Y:$Y,$H23,Datos!$D:$D,HC$20)</f>
        <v>0</v>
      </c>
      <c r="HD23" s="680">
        <f>COUNTIFS(Datos!$Y:$Y,$H23,Datos!$D:$D,HD$20)</f>
        <v>0</v>
      </c>
      <c r="HE23" s="680">
        <f>COUNTIFS(Datos!$Y:$Y,$H23,Datos!$D:$D,HE$20)</f>
        <v>0</v>
      </c>
      <c r="HF23" s="680">
        <f>COUNTIFS(Datos!$Y:$Y,$H23,Datos!$D:$D,HF$20)</f>
        <v>0</v>
      </c>
      <c r="HG23" s="680">
        <f>COUNTIFS(Datos!$Y:$Y,$H23,Datos!$D:$D,HG$20)</f>
        <v>0</v>
      </c>
      <c r="HH23" s="680">
        <f>COUNTIFS(Datos!$Y:$Y,$H23,Datos!$D:$D,HH$20)</f>
        <v>0</v>
      </c>
      <c r="HI23" s="680">
        <f>COUNTIFS(Datos!$Y:$Y,$H23,Datos!$D:$D,HI$20)</f>
        <v>0</v>
      </c>
      <c r="HJ23" s="680">
        <f>COUNTIFS(Datos!$Y:$Y,$H23,Datos!$D:$D,HJ$20)</f>
        <v>0</v>
      </c>
      <c r="HK23" s="680">
        <f>COUNTIFS(Datos!$Y:$Y,$H23,Datos!$D:$D,HK$20)</f>
        <v>0</v>
      </c>
      <c r="HL23" s="680">
        <f>COUNTIFS(Datos!$Y:$Y,$H23,Datos!$D:$D,HL$20)</f>
        <v>0</v>
      </c>
      <c r="HM23" s="680">
        <f>COUNTIFS(Datos!$Y:$Y,$H23,Datos!$D:$D,HM$20)</f>
        <v>0</v>
      </c>
      <c r="HN23" s="680">
        <f>COUNTIFS(Datos!$Y:$Y,$H23,Datos!$D:$D,HN$20)</f>
        <v>0</v>
      </c>
      <c r="HO23" s="680">
        <f>COUNTIFS(Datos!$Y:$Y,$H23,Datos!$D:$D,HO$20)</f>
        <v>0</v>
      </c>
      <c r="HP23" s="680">
        <f>COUNTIFS(Datos!$Y:$Y,$H23,Datos!$D:$D,HP$20)</f>
        <v>0</v>
      </c>
      <c r="HQ23" s="680">
        <f>COUNTIFS(Datos!$Y:$Y,$H23,Datos!$D:$D,HQ$20)</f>
        <v>0</v>
      </c>
      <c r="HR23" s="680">
        <f>COUNTIFS(Datos!$Y:$Y,$H23,Datos!$D:$D,HR$20)</f>
        <v>0</v>
      </c>
      <c r="HS23" s="680">
        <f>COUNTIFS(Datos!$Y:$Y,$H23,Datos!$D:$D,HS$20)</f>
        <v>0</v>
      </c>
      <c r="HT23" s="680">
        <f>COUNTIFS(Datos!$Y:$Y,$H23,Datos!$D:$D,HT$20)</f>
        <v>0</v>
      </c>
      <c r="HU23" s="680">
        <f>COUNTIFS(Datos!$Y:$Y,$H23,Datos!$D:$D,HU$20)</f>
        <v>0</v>
      </c>
      <c r="HV23" s="680">
        <f>COUNTIFS(Datos!$Y:$Y,$H23,Datos!$D:$D,HV$20)</f>
        <v>0</v>
      </c>
      <c r="HW23" s="680">
        <f>COUNTIFS(Datos!$Y:$Y,$H23,Datos!$D:$D,HW$20)</f>
        <v>0</v>
      </c>
      <c r="HX23" s="680">
        <f>COUNTIFS(Datos!$Y:$Y,$H23,Datos!$D:$D,HX$20)</f>
        <v>0</v>
      </c>
      <c r="HY23" s="680">
        <f>COUNTIFS(Datos!$Y:$Y,$H23,Datos!$D:$D,HY$20)</f>
        <v>0</v>
      </c>
      <c r="HZ23" s="680">
        <f>COUNTIFS(Datos!$Y:$Y,$H23,Datos!$D:$D,HZ$20)</f>
        <v>0</v>
      </c>
      <c r="IA23" s="680">
        <f>COUNTIFS(Datos!$Y:$Y,$H23,Datos!$D:$D,IA$20)</f>
        <v>0</v>
      </c>
      <c r="IB23" s="680">
        <f>COUNTIFS(Datos!$Y:$Y,$H23,Datos!$D:$D,IB$20)</f>
        <v>0</v>
      </c>
      <c r="IC23" s="680">
        <f>COUNTIFS(Datos!$Y:$Y,$H23,Datos!$D:$D,IC$20)</f>
        <v>0</v>
      </c>
      <c r="ID23" s="680">
        <f>COUNTIFS(Datos!$Y:$Y,$H23,Datos!$D:$D,ID$20)</f>
        <v>0</v>
      </c>
      <c r="IE23" s="680">
        <f>COUNTIFS(Datos!$Y:$Y,$H23,Datos!$D:$D,IE$20)</f>
        <v>0</v>
      </c>
      <c r="IF23" s="680">
        <f>COUNTIFS(Datos!$Y:$Y,$H23,Datos!$D:$D,IF$20)</f>
        <v>0</v>
      </c>
      <c r="IG23" s="680">
        <f>COUNTIFS(Datos!$Y:$Y,$H23,Datos!$D:$D,IG$20)</f>
        <v>0</v>
      </c>
      <c r="IH23" s="680">
        <f>COUNTIFS(Datos!$Y:$Y,$H23,Datos!$D:$D,IH$20)</f>
        <v>1</v>
      </c>
      <c r="II23" s="680">
        <f>COUNTIFS(Datos!$Y:$Y,$H23,Datos!$D:$D,II$20)</f>
        <v>1</v>
      </c>
      <c r="IJ23" s="680">
        <f>COUNTIFS(Datos!$Y:$Y,$H23,Datos!$D:$D,IJ$20)</f>
        <v>0</v>
      </c>
      <c r="IK23" s="680">
        <f>COUNTIFS(Datos!$Y:$Y,$H23,Datos!$D:$D,IK$20)</f>
        <v>2</v>
      </c>
      <c r="IL23" s="680">
        <f>COUNTIFS(Datos!$Y:$Y,$H23,Datos!$D:$D,IL$20)</f>
        <v>0</v>
      </c>
      <c r="IM23" s="680">
        <f>COUNTIFS(Datos!$Y:$Y,$H23,Datos!$D:$D,IM$20)</f>
        <v>0</v>
      </c>
      <c r="IN23" s="680">
        <f>COUNTIFS(Datos!$Y:$Y,$H23,Datos!$D:$D,IN$20)</f>
        <v>0</v>
      </c>
      <c r="IO23" s="680">
        <f>COUNTIFS(Datos!$Y:$Y,$H23,Datos!$D:$D,IO$20)</f>
        <v>0</v>
      </c>
      <c r="IP23" s="680">
        <f>COUNTIFS(Datos!$Y:$Y,$H23,Datos!$D:$D,IP$20)</f>
        <v>0</v>
      </c>
      <c r="IQ23" s="680">
        <f>COUNTIFS(Datos!$Y:$Y,$H23,Datos!$D:$D,IQ$20)</f>
        <v>0</v>
      </c>
      <c r="IR23" s="680">
        <f>COUNTIFS(Datos!$Y:$Y,$H23,Datos!$D:$D,IR$20)</f>
        <v>0</v>
      </c>
      <c r="IS23" s="680">
        <f>COUNTIFS(Datos!$Y:$Y,$H23,Datos!$D:$D,IS$20)</f>
        <v>0</v>
      </c>
      <c r="IT23" s="680">
        <f>COUNTIFS(Datos!$Y:$Y,$H23,Datos!$D:$D,IT$20)</f>
        <v>0</v>
      </c>
      <c r="IU23" s="680">
        <f>COUNTIFS(Datos!$Y:$Y,$H23,Datos!$D:$D,IU$20)</f>
        <v>0</v>
      </c>
      <c r="IV23" s="680">
        <f>COUNTIFS(Datos!$Y:$Y,$H23,Datos!$D:$D,IV$20)</f>
        <v>0</v>
      </c>
      <c r="IW23" s="680">
        <f>COUNTIFS(Datos!$Y:$Y,$H23,Datos!$D:$D,IW$20)</f>
        <v>0</v>
      </c>
      <c r="IX23" s="680">
        <f>COUNTIFS(Datos!$Y:$Y,$H23,Datos!$D:$D,IX$20)</f>
        <v>0</v>
      </c>
      <c r="IY23" s="680">
        <f>COUNTIFS(Datos!$Y:$Y,$H23,Datos!$D:$D,IY$20)</f>
        <v>0</v>
      </c>
      <c r="IZ23" s="680">
        <f>COUNTIFS(Datos!$Y:$Y,$H23,Datos!$D:$D,IZ$20)</f>
        <v>0</v>
      </c>
      <c r="JA23" s="680">
        <f>COUNTIFS(Datos!$Y:$Y,$H23,Datos!$D:$D,JA$20)</f>
        <v>0</v>
      </c>
      <c r="JB23" s="680">
        <f>COUNTIFS(Datos!$Y:$Y,$H23,Datos!$D:$D,JB$20)</f>
        <v>0</v>
      </c>
      <c r="JC23" s="680">
        <f>COUNTIFS(Datos!$Y:$Y,$H23,Datos!$D:$D,JC$20)</f>
        <v>0</v>
      </c>
      <c r="JD23" s="680">
        <f>COUNTIFS(Datos!$Y:$Y,$H23,Datos!$D:$D,JD$20)</f>
        <v>0</v>
      </c>
      <c r="JE23" s="680">
        <f>COUNTIFS(Datos!$Y:$Y,$H23,Datos!$D:$D,JE$20)</f>
        <v>0</v>
      </c>
      <c r="JF23" s="680">
        <f>COUNTIFS(Datos!$Y:$Y,$H23,Datos!$D:$D,JF$20)</f>
        <v>0</v>
      </c>
      <c r="JG23" s="680">
        <f>COUNTIFS(Datos!$Y:$Y,$H23,Datos!$D:$D,JG$20)</f>
        <v>0</v>
      </c>
      <c r="JH23" s="680">
        <f>COUNTIFS(Datos!$Y:$Y,$H23,Datos!$D:$D,JH$20)</f>
        <v>0</v>
      </c>
      <c r="JI23" s="680">
        <f>COUNTIFS(Datos!$Y:$Y,$H23,Datos!$D:$D,JI$20)</f>
        <v>0</v>
      </c>
      <c r="JJ23" s="680">
        <f>COUNTIFS(Datos!$Y:$Y,$H23,Datos!$D:$D,JJ$20)</f>
        <v>0</v>
      </c>
      <c r="JK23" s="680">
        <f>COUNTIFS(Datos!$Y:$Y,$H23,Datos!$D:$D,JK$20)</f>
        <v>0</v>
      </c>
      <c r="JL23" s="680">
        <f>COUNTIFS(Datos!$Y:$Y,$H23,Datos!$D:$D,JL$20)</f>
        <v>0</v>
      </c>
      <c r="JM23" s="680">
        <f>COUNTIFS(Datos!$Y:$Y,$H23,Datos!$D:$D,JM$20)</f>
        <v>2</v>
      </c>
      <c r="JN23" s="680">
        <f>COUNTIFS(Datos!$Y:$Y,$H23,Datos!$D:$D,JN$20)</f>
        <v>0</v>
      </c>
      <c r="JO23" s="680">
        <f>COUNTIFS(Datos!$Y:$Y,$H23,Datos!$D:$D,JO$20)</f>
        <v>0</v>
      </c>
      <c r="JP23" s="680">
        <f>COUNTIFS(Datos!$Y:$Y,$H23,Datos!$D:$D,JP$20)</f>
        <v>0</v>
      </c>
      <c r="JQ23" s="680">
        <f>COUNTIFS(Datos!$Y:$Y,$H23,Datos!$D:$D,JQ$20)</f>
        <v>1</v>
      </c>
      <c r="JR23" s="680">
        <f>COUNTIFS(Datos!$Y:$Y,$H23,Datos!$D:$D,JR$20)</f>
        <v>0</v>
      </c>
      <c r="JS23" s="680">
        <f>COUNTIFS(Datos!$Y:$Y,$H23,Datos!$D:$D,JS$20)</f>
        <v>0</v>
      </c>
      <c r="JT23" s="680">
        <f>COUNTIFS(Datos!$Y:$Y,$H23,Datos!$D:$D,JT$20)</f>
        <v>1</v>
      </c>
      <c r="JU23" s="680">
        <f>COUNTIFS(Datos!$Y:$Y,$H23,Datos!$D:$D,JU$20)</f>
        <v>0</v>
      </c>
      <c r="JV23" s="680">
        <f>COUNTIFS(Datos!$Y:$Y,$H23,Datos!$D:$D,JV$20)</f>
        <v>0</v>
      </c>
      <c r="JW23" s="680">
        <f>COUNTIFS(Datos!$Y:$Y,$H23,Datos!$D:$D,JW$20)</f>
        <v>0</v>
      </c>
      <c r="JX23" s="680">
        <f>COUNTIFS(Datos!$Y:$Y,$H23,Datos!$D:$D,JX$20)</f>
        <v>0</v>
      </c>
      <c r="JY23" s="680">
        <f>COUNTIFS(Datos!$Y:$Y,$H23,Datos!$D:$D,JY$20)</f>
        <v>0</v>
      </c>
      <c r="JZ23" s="680">
        <f>COUNTIFS(Datos!$Y:$Y,$H23,Datos!$D:$D,JZ$20)</f>
        <v>1</v>
      </c>
      <c r="KA23" s="680">
        <f>COUNTIFS(Datos!$Y:$Y,$H23,Datos!$D:$D,KA$20)</f>
        <v>0</v>
      </c>
      <c r="KB23" s="680">
        <f>COUNTIFS(Datos!$Y:$Y,$H23,Datos!$D:$D,KB$20)</f>
        <v>0</v>
      </c>
      <c r="KC23" s="680">
        <f>COUNTIFS(Datos!$Y:$Y,$H23,Datos!$D:$D,KC$20)</f>
        <v>0</v>
      </c>
      <c r="KD23" s="680">
        <f>COUNTIFS(Datos!$Y:$Y,$H23,Datos!$D:$D,KD$20)</f>
        <v>0</v>
      </c>
      <c r="KE23" s="680">
        <f>COUNTIFS(Datos!$Y:$Y,$H23,Datos!$D:$D,KE$20)</f>
        <v>0</v>
      </c>
      <c r="KF23" s="680">
        <f>COUNTIFS(Datos!$Y:$Y,$H23,Datos!$D:$D,KF$20)</f>
        <v>0</v>
      </c>
      <c r="KG23" s="680">
        <f>COUNTIFS(Datos!$Y:$Y,$H23,Datos!$D:$D,KG$20)</f>
        <v>0</v>
      </c>
      <c r="KH23" s="680">
        <f>COUNTIFS(Datos!$Y:$Y,$H23,Datos!$D:$D,KH$20)</f>
        <v>1</v>
      </c>
      <c r="KI23" s="680">
        <f>COUNTIFS(Datos!$Y:$Y,$H23,Datos!$D:$D,KI$20)</f>
        <v>1</v>
      </c>
      <c r="KJ23" s="680">
        <f>COUNTIFS(Datos!$Y:$Y,$H23,Datos!$D:$D,KJ$20)</f>
        <v>0</v>
      </c>
      <c r="KK23" s="680">
        <f>COUNTIFS(Datos!$Y:$Y,$H23,Datos!$D:$D,KK$20)</f>
        <v>0</v>
      </c>
      <c r="KL23" s="680">
        <f>COUNTIFS(Datos!$Y:$Y,$H23,Datos!$D:$D,KL$20)</f>
        <v>3</v>
      </c>
      <c r="KM23" s="680">
        <f>COUNTIFS(Datos!$Y:$Y,$H23,Datos!$D:$D,KM$20)</f>
        <v>1</v>
      </c>
      <c r="KN23" s="680">
        <f>COUNTIFS(Datos!$Y:$Y,$H23,Datos!$D:$D,KN$20)</f>
        <v>3</v>
      </c>
      <c r="KO23" s="680">
        <f>COUNTIFS(Datos!$Y:$Y,$H23,Datos!$D:$D,KO$20)</f>
        <v>0</v>
      </c>
      <c r="KP23" s="680">
        <f>COUNTIFS(Datos!$Y:$Y,$H23,Datos!$D:$D,KP$20)</f>
        <v>0</v>
      </c>
      <c r="KQ23" s="680">
        <f>COUNTIFS(Datos!$Y:$Y,$H23,Datos!$D:$D,KQ$20)</f>
        <v>0</v>
      </c>
      <c r="KR23" s="680">
        <f>COUNTIFS(Datos!$Y:$Y,$H23,Datos!$D:$D,KR$20)</f>
        <v>0</v>
      </c>
      <c r="KS23" s="680">
        <f>COUNTIFS(Datos!$Y:$Y,$H23,Datos!$D:$D,KS$20)</f>
        <v>1</v>
      </c>
      <c r="KT23" s="680">
        <f>COUNTIFS(Datos!$Y:$Y,$H23,Datos!$D:$D,KT$20)</f>
        <v>2</v>
      </c>
      <c r="KU23" s="680">
        <f>COUNTIFS(Datos!$Y:$Y,$H23,Datos!$D:$D,KU$20)</f>
        <v>1</v>
      </c>
      <c r="KV23" s="680">
        <f>COUNTIFS(Datos!$Y:$Y,$H23,Datos!$D:$D,KV$20)</f>
        <v>3</v>
      </c>
      <c r="KW23" s="680">
        <f>COUNTIFS(Datos!$Y:$Y,$H23,Datos!$D:$D,KW$20)</f>
        <v>2</v>
      </c>
      <c r="KX23" s="680">
        <f>COUNTIFS(Datos!$Y:$Y,$H23,Datos!$D:$D,KX$20)</f>
        <v>0</v>
      </c>
      <c r="KY23" s="680">
        <f>COUNTIFS(Datos!$Y:$Y,$H23,Datos!$D:$D,KY$20)</f>
        <v>0</v>
      </c>
      <c r="KZ23" s="680">
        <f>COUNTIFS(Datos!$Y:$Y,$H23,Datos!$D:$D,KZ$20)</f>
        <v>2</v>
      </c>
      <c r="LA23" s="680">
        <f>COUNTIFS(Datos!$Y:$Y,$H23,Datos!$D:$D,LA$20)</f>
        <v>2</v>
      </c>
      <c r="LB23" s="680">
        <f>COUNTIFS(Datos!$Y:$Y,$H23,Datos!$D:$D,LB$20)</f>
        <v>0</v>
      </c>
      <c r="LC23" s="680">
        <f>COUNTIFS(Datos!$Y:$Y,$H23,Datos!$D:$D,LC$20)</f>
        <v>2</v>
      </c>
      <c r="LD23" s="680">
        <f>COUNTIFS(Datos!$Y:$Y,$H23,Datos!$D:$D,LD$20)</f>
        <v>2</v>
      </c>
      <c r="LE23" s="680">
        <f>COUNTIFS(Datos!$Y:$Y,$H23,Datos!$D:$D,LE$20)</f>
        <v>0</v>
      </c>
      <c r="LF23" s="680">
        <f>COUNTIFS(Datos!$Y:$Y,$H23,Datos!$D:$D,LF$20)</f>
        <v>0</v>
      </c>
      <c r="LG23" s="680">
        <f>COUNTIFS(Datos!$Y:$Y,$H23,Datos!$D:$D,LG$20)</f>
        <v>0</v>
      </c>
      <c r="LH23" s="680">
        <f>COUNTIFS(Datos!$Y:$Y,$H23,Datos!$D:$D,LH$20)</f>
        <v>0</v>
      </c>
      <c r="LI23" s="680">
        <f>COUNTIFS(Datos!$Y:$Y,$H23,Datos!$D:$D,LI$20)</f>
        <v>0</v>
      </c>
      <c r="LJ23" s="680">
        <f>COUNTIFS(Datos!$Y:$Y,$H23,Datos!$D:$D,LJ$20)</f>
        <v>1</v>
      </c>
      <c r="LK23" s="680">
        <f>COUNTIFS(Datos!$Y:$Y,$H23,Datos!$D:$D,LK$20)</f>
        <v>1</v>
      </c>
      <c r="LL23" s="680">
        <f>COUNTIFS(Datos!$Y:$Y,$H23,Datos!$D:$D,LL$20)</f>
        <v>0</v>
      </c>
      <c r="LM23" s="680">
        <f>COUNTIFS(Datos!$Y:$Y,$H23,Datos!$D:$D,LM$20)</f>
        <v>0</v>
      </c>
      <c r="LN23" s="680">
        <f>COUNTIFS(Datos!$Y:$Y,$H23,Datos!$D:$D,LN$20)</f>
        <v>1</v>
      </c>
      <c r="LO23" s="680">
        <f>COUNTIFS(Datos!$Y:$Y,$H23,Datos!$D:$D,LO$20)</f>
        <v>1</v>
      </c>
      <c r="LP23" s="680">
        <f>COUNTIFS(Datos!$Y:$Y,$H23,Datos!$D:$D,LP$20)</f>
        <v>0</v>
      </c>
      <c r="LQ23" s="680">
        <f>COUNTIFS(Datos!$Y:$Y,$H23,Datos!$D:$D,LQ$20)</f>
        <v>2</v>
      </c>
      <c r="LR23" s="680">
        <f>COUNTIFS(Datos!$Y:$Y,$H23,Datos!$D:$D,LR$20)</f>
        <v>1</v>
      </c>
      <c r="LS23" s="680">
        <f>COUNTIFS(Datos!$Y:$Y,$H23,Datos!$D:$D,LS$20)</f>
        <v>0</v>
      </c>
      <c r="LT23" s="680">
        <f>COUNTIFS(Datos!$Y:$Y,$H23,Datos!$D:$D,LT$20)</f>
        <v>0</v>
      </c>
      <c r="LU23" s="680">
        <f>COUNTIFS(Datos!$Y:$Y,$H23,Datos!$D:$D,LU$20)</f>
        <v>0</v>
      </c>
      <c r="LV23" s="680">
        <f>COUNTIFS(Datos!$Y:$Y,$H23,Datos!$D:$D,LV$20)</f>
        <v>0</v>
      </c>
      <c r="LW23" s="680">
        <f>COUNTIFS(Datos!$Y:$Y,$H23,Datos!$D:$D,LW$20)</f>
        <v>0</v>
      </c>
      <c r="LX23" s="680">
        <f>COUNTIFS(Datos!$Y:$Y,$H23,Datos!$D:$D,LX$20)</f>
        <v>1</v>
      </c>
      <c r="LY23" s="680">
        <f>COUNTIFS(Datos!$Y:$Y,$H23,Datos!$D:$D,LY$20)</f>
        <v>2</v>
      </c>
      <c r="LZ23" s="680">
        <f>COUNTIFS(Datos!$Y:$Y,$H23,Datos!$D:$D,LZ$20)</f>
        <v>0</v>
      </c>
      <c r="MA23" s="680">
        <f>COUNTIFS(Datos!$Y:$Y,$H23,Datos!$D:$D,MA$20)</f>
        <v>0</v>
      </c>
      <c r="MB23" s="680">
        <f>COUNTIFS(Datos!$Y:$Y,$H23,Datos!$D:$D,MB$20)</f>
        <v>0</v>
      </c>
      <c r="MC23" s="680">
        <f>COUNTIFS(Datos!$Y:$Y,$H23,Datos!$D:$D,MC$20)</f>
        <v>0</v>
      </c>
      <c r="MD23" s="680">
        <f>COUNTIFS(Datos!$Y:$Y,$H23,Datos!$D:$D,MD$20)</f>
        <v>0</v>
      </c>
      <c r="ME23" s="680">
        <f>COUNTIFS(Datos!$Y:$Y,$H23,Datos!$D:$D,ME$20)</f>
        <v>0</v>
      </c>
      <c r="MF23" s="680">
        <f>COUNTIFS(Datos!$Y:$Y,$H23,Datos!$D:$D,MF$20)</f>
        <v>0</v>
      </c>
      <c r="MG23" s="680">
        <f>COUNTIFS(Datos!$Y:$Y,$H23,Datos!$D:$D,MG$20)</f>
        <v>0</v>
      </c>
      <c r="MH23" s="680">
        <f>COUNTIFS(Datos!$Y:$Y,$H23,Datos!$D:$D,MH$20)</f>
        <v>0</v>
      </c>
      <c r="MI23" s="680">
        <f>COUNTIFS(Datos!$Y:$Y,$H23,Datos!$D:$D,MI$20)</f>
        <v>1</v>
      </c>
      <c r="MJ23" s="680">
        <f>COUNTIFS(Datos!$Y:$Y,$H23,Datos!$D:$D,MJ$20)</f>
        <v>1</v>
      </c>
      <c r="MK23" s="680">
        <f>COUNTIFS(Datos!$Y:$Y,$H23,Datos!$D:$D,MK$20)</f>
        <v>0</v>
      </c>
      <c r="ML23" s="680">
        <f>COUNTIFS(Datos!$Y:$Y,$H23,Datos!$D:$D,ML$20)</f>
        <v>1</v>
      </c>
      <c r="MM23" s="680">
        <f>COUNTIFS(Datos!$Y:$Y,$H23,Datos!$D:$D,MM$20)</f>
        <v>0</v>
      </c>
      <c r="MN23" s="680">
        <f>COUNTIFS(Datos!$Y:$Y,$H23,Datos!$D:$D,MN$20)</f>
        <v>0</v>
      </c>
      <c r="MO23" s="680">
        <f>COUNTIFS(Datos!$Y:$Y,$H23,Datos!$D:$D,MO$20)</f>
        <v>0</v>
      </c>
      <c r="MP23" s="680">
        <f>COUNTIFS(Datos!$Y:$Y,$H23,Datos!$D:$D,MP$20)</f>
        <v>0</v>
      </c>
      <c r="MQ23" s="680">
        <f>COUNTIFS(Datos!$Y:$Y,$H23,Datos!$D:$D,MQ$20)</f>
        <v>1</v>
      </c>
      <c r="MR23" s="680">
        <f>COUNTIFS(Datos!$Y:$Y,$H23,Datos!$D:$D,MR$20)</f>
        <v>1</v>
      </c>
      <c r="MS23" s="680">
        <f>COUNTIFS(Datos!$Y:$Y,$H23,Datos!$D:$D,MS$20)</f>
        <v>2</v>
      </c>
      <c r="MT23" s="680">
        <f>COUNTIFS(Datos!$Y:$Y,$H23,Datos!$D:$D,MT$20)</f>
        <v>1</v>
      </c>
      <c r="MU23" s="680">
        <f>COUNTIFS(Datos!$Y:$Y,$H23,Datos!$D:$D,MU$20)</f>
        <v>0</v>
      </c>
      <c r="MV23" s="680">
        <f>COUNTIFS(Datos!$Y:$Y,$H23,Datos!$D:$D,MV$20)</f>
        <v>0</v>
      </c>
      <c r="MW23" s="680">
        <f>COUNTIFS(Datos!$Y:$Y,$H23,Datos!$D:$D,MW$20)</f>
        <v>1</v>
      </c>
      <c r="MX23" s="680">
        <f>COUNTIFS(Datos!$Y:$Y,$H23,Datos!$D:$D,MX$20)</f>
        <v>0</v>
      </c>
      <c r="MY23" s="680">
        <f>COUNTIFS(Datos!$Y:$Y,$H23,Datos!$D:$D,MY$20)</f>
        <v>0</v>
      </c>
      <c r="MZ23" s="680">
        <f>COUNTIFS(Datos!$Y:$Y,$H23,Datos!$D:$D,MZ$20)</f>
        <v>1</v>
      </c>
      <c r="NA23" s="680">
        <f>COUNTIFS(Datos!$Y:$Y,$H23,Datos!$D:$D,NA$20)</f>
        <v>0</v>
      </c>
      <c r="NB23" s="680">
        <f>COUNTIFS(Datos!$Y:$Y,$H23,Datos!$D:$D,NB$20)</f>
        <v>0</v>
      </c>
      <c r="NC23" s="680">
        <f>COUNTIFS(Datos!$Y:$Y,$H23,Datos!$D:$D,NC$20)</f>
        <v>0</v>
      </c>
      <c r="ND23" s="680">
        <f>COUNTIFS(Datos!$Y:$Y,$H23,Datos!$D:$D,ND$20)</f>
        <v>0</v>
      </c>
      <c r="NE23" s="680">
        <f>COUNTIFS(Datos!$Y:$Y,$H23,Datos!$D:$D,NE$20)</f>
        <v>1</v>
      </c>
      <c r="NF23" s="680">
        <f>COUNTIFS(Datos!$Y:$Y,$H23,Datos!$D:$D,NF$20)</f>
        <v>0</v>
      </c>
      <c r="NG23" s="680">
        <f>COUNTIFS(Datos!$Y:$Y,$H23,Datos!$D:$D,NG$20)</f>
        <v>1</v>
      </c>
      <c r="NH23" s="680">
        <f>COUNTIFS(Datos!$Y:$Y,$H23,Datos!$D:$D,NH$20)</f>
        <v>2</v>
      </c>
      <c r="NI23" s="680">
        <f>COUNTIFS(Datos!$Y:$Y,$H23,Datos!$D:$D,NI$20)</f>
        <v>0</v>
      </c>
      <c r="NJ23" s="680">
        <f>COUNTIFS(Datos!$Y:$Y,$H23,Datos!$D:$D,NJ$20)</f>
        <v>0</v>
      </c>
      <c r="NK23" s="680">
        <f>COUNTIFS(Datos!$Y:$Y,$H23,Datos!$D:$D,NK$20)</f>
        <v>1</v>
      </c>
      <c r="NL23" s="680">
        <f>COUNTIFS(Datos!$Y:$Y,$H23,Datos!$D:$D,NL$20)</f>
        <v>1</v>
      </c>
      <c r="NM23" s="680">
        <f>COUNTIFS(Datos!$Y:$Y,$H23,Datos!$D:$D,NM$20)</f>
        <v>1</v>
      </c>
      <c r="NN23" s="680">
        <f>COUNTIFS(Datos!$Y:$Y,$H23,Datos!$D:$D,NN$20)</f>
        <v>0</v>
      </c>
      <c r="NO23" s="680">
        <f>COUNTIFS(Datos!$Y:$Y,$H23,Datos!$D:$D,NO$20)</f>
        <v>0</v>
      </c>
      <c r="NP23" s="680">
        <f>COUNTIFS(Datos!$Y:$Y,$H23,Datos!$D:$D,NP$20)</f>
        <v>0</v>
      </c>
      <c r="NQ23" s="680">
        <f>COUNTIFS(Datos!$Y:$Y,$H23,Datos!$D:$D,NQ$20)</f>
        <v>0</v>
      </c>
      <c r="NR23" s="680">
        <f>COUNTIFS(Datos!$Y:$Y,$H23,Datos!$D:$D,NR$20)</f>
        <v>0</v>
      </c>
      <c r="NS23" s="680">
        <f>COUNTIFS(Datos!$Y:$Y,$H23,Datos!$D:$D,NS$20)</f>
        <v>0</v>
      </c>
      <c r="NT23" s="680">
        <f>COUNTIFS(Datos!$Y:$Y,$H23,Datos!$D:$D,NT$20)</f>
        <v>0</v>
      </c>
      <c r="NU23" s="680">
        <f>COUNTIFS(Datos!$Y:$Y,$H23,Datos!$D:$D,NU$20)</f>
        <v>2</v>
      </c>
      <c r="NV23" s="680">
        <f>COUNTIFS(Datos!$Y:$Y,$H23,Datos!$D:$D,NV$20)</f>
        <v>1</v>
      </c>
      <c r="NW23" s="680">
        <f>COUNTIFS(Datos!$Y:$Y,$H23,Datos!$D:$D,NW$20)</f>
        <v>0</v>
      </c>
      <c r="NX23" s="680">
        <f>COUNTIFS(Datos!$Y:$Y,$H23,Datos!$D:$D,NX$20)</f>
        <v>0</v>
      </c>
      <c r="NY23" s="680">
        <f>COUNTIFS(Datos!$Y:$Y,$H23,Datos!$D:$D,NY$20)</f>
        <v>0</v>
      </c>
      <c r="NZ23" s="680">
        <f>COUNTIFS(Datos!$Y:$Y,$H23,Datos!$D:$D,NZ$20)</f>
        <v>0</v>
      </c>
      <c r="OA23" s="680">
        <f>COUNTIFS(Datos!$Y:$Y,$H23,Datos!$D:$D,OA$20)</f>
        <v>2</v>
      </c>
      <c r="OB23" s="680">
        <f>COUNTIFS(Datos!$Y:$Y,$H23,Datos!$D:$D,OB$20)</f>
        <v>0</v>
      </c>
      <c r="OC23" s="680">
        <f>COUNTIFS(Datos!$Y:$Y,$H23,Datos!$D:$D,OC$20)</f>
        <v>2</v>
      </c>
      <c r="OD23" s="680">
        <f>COUNTIFS(Datos!$Y:$Y,$H23,Datos!$D:$D,OD$20)</f>
        <v>0</v>
      </c>
      <c r="OE23" s="680">
        <f>COUNTIFS(Datos!$Y:$Y,$H23,Datos!$D:$D,OE$20)</f>
        <v>0</v>
      </c>
      <c r="OF23" s="680">
        <f>COUNTIFS(Datos!$Y:$Y,$H23,Datos!$D:$D,OF$20)</f>
        <v>2</v>
      </c>
      <c r="OG23" s="680">
        <f>COUNTIFS(Datos!$Y:$Y,$H23,Datos!$D:$D,OG$20)</f>
        <v>2</v>
      </c>
      <c r="OH23" s="680">
        <f>COUNTIFS(Datos!$Y:$Y,$H23,Datos!$D:$D,OH$20)</f>
        <v>0</v>
      </c>
      <c r="OI23" s="680">
        <f>COUNTIFS(Datos!$Y:$Y,$H23,Datos!$D:$D,OI$20)</f>
        <v>0</v>
      </c>
      <c r="OJ23" s="680">
        <f>COUNTIFS(Datos!$Y:$Y,$H23,Datos!$D:$D,OJ$20)</f>
        <v>4</v>
      </c>
      <c r="OK23" s="680">
        <f>COUNTIFS(Datos!$Y:$Y,$H23,Datos!$D:$D,OK$20)</f>
        <v>0</v>
      </c>
      <c r="OL23" s="680">
        <f>COUNTIFS(Datos!$Y:$Y,$H23,Datos!$D:$D,OL$20)</f>
        <v>0</v>
      </c>
      <c r="OM23" s="680">
        <f>COUNTIFS(Datos!$Y:$Y,$H23,Datos!$D:$D,OM$20)</f>
        <v>0</v>
      </c>
      <c r="ON23" s="680">
        <f>COUNTIFS(Datos!$Y:$Y,$H23,Datos!$D:$D,ON$20)</f>
        <v>0</v>
      </c>
      <c r="OO23" s="680">
        <f>COUNTIFS(Datos!$Y:$Y,$H23,Datos!$D:$D,OO$20)</f>
        <v>0</v>
      </c>
      <c r="OP23" s="680">
        <f>COUNTIFS(Datos!$Y:$Y,$H23,Datos!$D:$D,OP$20)</f>
        <v>0</v>
      </c>
      <c r="OQ23" s="680">
        <f>COUNTIFS(Datos!$Y:$Y,$H23,Datos!$D:$D,OQ$20)</f>
        <v>0</v>
      </c>
      <c r="OR23" s="680">
        <f>COUNTIFS(Datos!$Y:$Y,$H23,Datos!$D:$D,OR$20)</f>
        <v>0</v>
      </c>
      <c r="OS23" s="680">
        <f>COUNTIFS(Datos!$Y:$Y,$H23,Datos!$D:$D,OS$20)</f>
        <v>0</v>
      </c>
      <c r="OT23" s="680">
        <f>COUNTIFS(Datos!$Y:$Y,$H23,Datos!$D:$D,OT$20)</f>
        <v>0</v>
      </c>
      <c r="OU23" s="680">
        <f>COUNTIFS(Datos!$Y:$Y,$H23,Datos!$D:$D,OU$20)</f>
        <v>0</v>
      </c>
      <c r="OV23" s="680">
        <f>COUNTIFS(Datos!$Y:$Y,$H23,Datos!$D:$D,OV$20)</f>
        <v>0</v>
      </c>
      <c r="OW23" s="680">
        <f>COUNTIFS(Datos!$Y:$Y,$H23,Datos!$D:$D,OW$20)</f>
        <v>0</v>
      </c>
      <c r="OX23" s="680">
        <f>COUNTIFS(Datos!$Y:$Y,$H23,Datos!$D:$D,OX$20)</f>
        <v>0</v>
      </c>
      <c r="OY23" s="680">
        <f>COUNTIFS(Datos!$Y:$Y,$H23,Datos!$D:$D,OY$20)</f>
        <v>0</v>
      </c>
      <c r="OZ23" s="680">
        <f>COUNTIFS(Datos!$Y:$Y,$H23,Datos!$D:$D,OZ$20)</f>
        <v>0</v>
      </c>
      <c r="PA23" s="680">
        <f>COUNTIFS(Datos!$Y:$Y,$H23,Datos!$D:$D,PA$20)</f>
        <v>0</v>
      </c>
      <c r="PB23" s="680">
        <f>COUNTIFS(Datos!$Y:$Y,$H23,Datos!$D:$D,PB$20)</f>
        <v>0</v>
      </c>
      <c r="PC23" s="680">
        <f>COUNTIFS(Datos!$Y:$Y,$H23,Datos!$D:$D,PC$20)</f>
        <v>0</v>
      </c>
      <c r="PD23" s="680">
        <f>COUNTIFS(Datos!$Y:$Y,$H23,Datos!$D:$D,PD$20)</f>
        <v>0</v>
      </c>
      <c r="PE23" s="680">
        <f>COUNTIFS(Datos!$Y:$Y,$H23,Datos!$D:$D,PE$20)</f>
        <v>0</v>
      </c>
      <c r="PF23" s="680">
        <f>COUNTIFS(Datos!$Y:$Y,$H23,Datos!$D:$D,PF$20)</f>
        <v>0</v>
      </c>
      <c r="PG23" s="680">
        <f>COUNTIFS(Datos!$Y:$Y,$H23,Datos!$D:$D,PG$20)</f>
        <v>0</v>
      </c>
      <c r="PH23" s="680">
        <f>COUNTIFS(Datos!$Y:$Y,$H23,Datos!$D:$D,PH$20)</f>
        <v>0</v>
      </c>
      <c r="PI23" s="680">
        <f>COUNTIFS(Datos!$Y:$Y,$H23,Datos!$D:$D,PI$20)</f>
        <v>0</v>
      </c>
      <c r="PJ23" s="680">
        <f>COUNTIFS(Datos!$Y:$Y,$H23,Datos!$D:$D,PJ$20)</f>
        <v>0</v>
      </c>
      <c r="PK23" s="680">
        <f>COUNTIFS(Datos!$Y:$Y,$H23,Datos!$D:$D,PK$20)</f>
        <v>0</v>
      </c>
      <c r="PL23" s="680">
        <f>COUNTIFS(Datos!$Y:$Y,$H23,Datos!$D:$D,PL$20)</f>
        <v>0</v>
      </c>
      <c r="PM23" s="680">
        <f>COUNTIFS(Datos!$Y:$Y,$H23,Datos!$D:$D,PM$20)</f>
        <v>0</v>
      </c>
      <c r="PN23" s="680">
        <f>COUNTIFS(Datos!$Y:$Y,$H23,Datos!$D:$D,PN$20)</f>
        <v>0</v>
      </c>
      <c r="PO23" s="680">
        <f>COUNTIFS(Datos!$Y:$Y,$H23,Datos!$D:$D,PO$20)</f>
        <v>0</v>
      </c>
      <c r="PP23" s="680">
        <f>COUNTIFS(Datos!$Y:$Y,$H23,Datos!$D:$D,PP$20)</f>
        <v>0</v>
      </c>
    </row>
    <row r="24" spans="1:432" ht="15.75" thickBot="1" x14ac:dyDescent="0.3">
      <c r="G24" s="993"/>
      <c r="H24" s="689" t="s">
        <v>848</v>
      </c>
      <c r="I24" s="690" t="str">
        <f>IFERROR(SUM(I22)/(SUM(I21:I22)-I23),"")</f>
        <v/>
      </c>
      <c r="J24" s="690">
        <f t="shared" ref="J24:T24" si="8">IFERROR(SUM(J22)/(SUM(J21:J22)-J23),"")</f>
        <v>0.82692307692307687</v>
      </c>
      <c r="K24" s="690">
        <f t="shared" si="8"/>
        <v>0.86021505376344087</v>
      </c>
      <c r="L24" s="690">
        <f t="shared" si="8"/>
        <v>0.88211382113821135</v>
      </c>
      <c r="M24" s="690">
        <f t="shared" si="8"/>
        <v>0.87859424920127793</v>
      </c>
      <c r="N24" s="690">
        <f t="shared" si="8"/>
        <v>0.91666666666666663</v>
      </c>
      <c r="O24" s="690">
        <f t="shared" si="8"/>
        <v>0.79326923076923073</v>
      </c>
      <c r="P24" s="690">
        <f t="shared" si="8"/>
        <v>0.90800000000000003</v>
      </c>
      <c r="Q24" s="690">
        <f t="shared" si="8"/>
        <v>0.9096774193548387</v>
      </c>
      <c r="R24" s="690">
        <f t="shared" si="8"/>
        <v>0.92272727272727273</v>
      </c>
      <c r="S24" s="690">
        <f t="shared" si="8"/>
        <v>0.92387543252595161</v>
      </c>
      <c r="T24" s="690">
        <f t="shared" si="8"/>
        <v>0.90410958904109584</v>
      </c>
      <c r="V24" s="690" t="str">
        <f t="shared" ref="V24:CG24" si="9">IFERROR(SUM(V22)/(SUM(V21:V22)-V23),"")</f>
        <v/>
      </c>
      <c r="W24" s="690" t="str">
        <f t="shared" si="9"/>
        <v/>
      </c>
      <c r="X24" s="690" t="str">
        <f t="shared" si="9"/>
        <v/>
      </c>
      <c r="Y24" s="690" t="str">
        <f t="shared" si="9"/>
        <v/>
      </c>
      <c r="Z24" s="690" t="str">
        <f t="shared" si="9"/>
        <v/>
      </c>
      <c r="AA24" s="690">
        <f t="shared" si="9"/>
        <v>0.90322580645161288</v>
      </c>
      <c r="AB24" s="690" t="str">
        <f t="shared" si="9"/>
        <v/>
      </c>
      <c r="AC24" s="690">
        <f t="shared" si="9"/>
        <v>0.77659574468085102</v>
      </c>
      <c r="AD24" s="690" t="str">
        <f t="shared" si="9"/>
        <v/>
      </c>
      <c r="AE24" s="690">
        <f t="shared" si="9"/>
        <v>0.85365853658536583</v>
      </c>
      <c r="AF24" s="690">
        <f t="shared" si="9"/>
        <v>0.88888888888888884</v>
      </c>
      <c r="AG24" s="690">
        <f t="shared" si="9"/>
        <v>0.81690140845070425</v>
      </c>
      <c r="AH24" s="690" t="str">
        <f t="shared" si="9"/>
        <v/>
      </c>
      <c r="AI24" s="690">
        <f t="shared" si="9"/>
        <v>0.86567164179104472</v>
      </c>
      <c r="AJ24" s="690">
        <f t="shared" si="9"/>
        <v>0.92222222222222228</v>
      </c>
      <c r="AK24" s="690">
        <f t="shared" si="9"/>
        <v>0.8539325842696629</v>
      </c>
      <c r="AL24" s="690">
        <f t="shared" si="9"/>
        <v>0.84210526315789469</v>
      </c>
      <c r="AM24" s="690">
        <f t="shared" si="9"/>
        <v>0.83908045977011492</v>
      </c>
      <c r="AN24" s="690">
        <f t="shared" si="9"/>
        <v>0.86734693877551017</v>
      </c>
      <c r="AO24" s="690">
        <f t="shared" si="9"/>
        <v>0.92660550458715596</v>
      </c>
      <c r="AP24" s="690" t="str">
        <f t="shared" si="9"/>
        <v/>
      </c>
      <c r="AQ24" s="690" t="str">
        <f t="shared" si="9"/>
        <v/>
      </c>
      <c r="AR24" s="690" t="str">
        <f t="shared" si="9"/>
        <v/>
      </c>
      <c r="AS24" s="690" t="str">
        <f t="shared" si="9"/>
        <v/>
      </c>
      <c r="AT24" s="690">
        <f t="shared" si="9"/>
        <v>0.91666666666666663</v>
      </c>
      <c r="AU24" s="690" t="str">
        <f t="shared" si="9"/>
        <v/>
      </c>
      <c r="AV24" s="690" t="str">
        <f t="shared" si="9"/>
        <v/>
      </c>
      <c r="AW24" s="690" t="str">
        <f t="shared" si="9"/>
        <v/>
      </c>
      <c r="AX24" s="690">
        <f t="shared" si="9"/>
        <v>0.79069767441860461</v>
      </c>
      <c r="AY24" s="690">
        <f t="shared" si="9"/>
        <v>0.79508196721311475</v>
      </c>
      <c r="AZ24" s="690">
        <f t="shared" si="9"/>
        <v>0.89583333333333337</v>
      </c>
      <c r="BA24" s="690">
        <f t="shared" si="9"/>
        <v>0.8854961832061069</v>
      </c>
      <c r="BB24" s="690">
        <f t="shared" si="9"/>
        <v>0.9</v>
      </c>
      <c r="BC24" s="690">
        <f t="shared" si="9"/>
        <v>0.94405594405594406</v>
      </c>
      <c r="BD24" s="690">
        <f t="shared" si="9"/>
        <v>0.89610389610389607</v>
      </c>
      <c r="BE24" s="690">
        <f t="shared" si="9"/>
        <v>0.92156862745098034</v>
      </c>
      <c r="BF24" s="690">
        <f t="shared" si="9"/>
        <v>0.92561983471074383</v>
      </c>
      <c r="BG24" s="690">
        <f t="shared" si="9"/>
        <v>0.90647482014388492</v>
      </c>
      <c r="BH24" s="690">
        <f t="shared" si="9"/>
        <v>0.93518518518518523</v>
      </c>
      <c r="BI24" s="690">
        <f t="shared" si="9"/>
        <v>0.8928571428571429</v>
      </c>
      <c r="BJ24" s="690">
        <f t="shared" si="9"/>
        <v>0.94308943089430897</v>
      </c>
      <c r="BK24" s="690">
        <f t="shared" si="9"/>
        <v>0.92957746478873238</v>
      </c>
      <c r="BL24" s="690">
        <f t="shared" si="9"/>
        <v>0.91836734693877553</v>
      </c>
      <c r="BM24" s="690">
        <f t="shared" si="9"/>
        <v>0.90361445783132532</v>
      </c>
      <c r="BN24" s="690">
        <f t="shared" si="9"/>
        <v>0.94594594594594594</v>
      </c>
      <c r="BO24" s="690">
        <f t="shared" si="9"/>
        <v>0.88405797101449279</v>
      </c>
      <c r="BP24" s="690">
        <f t="shared" si="9"/>
        <v>0.96</v>
      </c>
      <c r="BQ24" s="690">
        <f t="shared" si="9"/>
        <v>0.90410958904109584</v>
      </c>
      <c r="BR24" s="690" t="str">
        <f t="shared" si="9"/>
        <v/>
      </c>
      <c r="BS24" s="690" t="str">
        <f t="shared" si="9"/>
        <v/>
      </c>
      <c r="BT24" s="690" t="str">
        <f t="shared" si="9"/>
        <v/>
      </c>
      <c r="BV24" s="690" t="str">
        <f t="shared" si="9"/>
        <v/>
      </c>
      <c r="BW24" s="690" t="str">
        <f t="shared" si="9"/>
        <v/>
      </c>
      <c r="BX24" s="690" t="str">
        <f t="shared" si="9"/>
        <v/>
      </c>
      <c r="BY24" s="690" t="str">
        <f t="shared" si="9"/>
        <v/>
      </c>
      <c r="BZ24" s="690" t="str">
        <f t="shared" si="9"/>
        <v/>
      </c>
      <c r="CA24" s="690" t="str">
        <f t="shared" si="9"/>
        <v/>
      </c>
      <c r="CB24" s="690" t="str">
        <f t="shared" si="9"/>
        <v/>
      </c>
      <c r="CC24" s="690" t="str">
        <f t="shared" si="9"/>
        <v/>
      </c>
      <c r="CD24" s="690" t="str">
        <f t="shared" si="9"/>
        <v/>
      </c>
      <c r="CE24" s="690" t="str">
        <f t="shared" si="9"/>
        <v/>
      </c>
      <c r="CF24" s="690" t="str">
        <f t="shared" si="9"/>
        <v/>
      </c>
      <c r="CG24" s="690" t="str">
        <f t="shared" si="9"/>
        <v/>
      </c>
      <c r="CH24" s="690" t="str">
        <f t="shared" ref="CH24:ES24" si="10">IFERROR(SUM(CH22)/(SUM(CH21:CH22)-CH23),"")</f>
        <v/>
      </c>
      <c r="CI24" s="690" t="str">
        <f t="shared" si="10"/>
        <v/>
      </c>
      <c r="CJ24" s="690" t="str">
        <f t="shared" si="10"/>
        <v/>
      </c>
      <c r="CK24" s="690" t="str">
        <f t="shared" si="10"/>
        <v/>
      </c>
      <c r="CL24" s="690" t="str">
        <f t="shared" si="10"/>
        <v/>
      </c>
      <c r="CM24" s="690" t="str">
        <f t="shared" si="10"/>
        <v/>
      </c>
      <c r="CN24" s="690" t="str">
        <f t="shared" si="10"/>
        <v/>
      </c>
      <c r="CO24" s="690" t="str">
        <f t="shared" si="10"/>
        <v/>
      </c>
      <c r="CP24" s="690" t="str">
        <f t="shared" si="10"/>
        <v/>
      </c>
      <c r="CQ24" s="690" t="str">
        <f t="shared" si="10"/>
        <v/>
      </c>
      <c r="CR24" s="690" t="str">
        <f t="shared" si="10"/>
        <v/>
      </c>
      <c r="CS24" s="690" t="str">
        <f t="shared" si="10"/>
        <v/>
      </c>
      <c r="CT24" s="690" t="str">
        <f t="shared" si="10"/>
        <v/>
      </c>
      <c r="CU24" s="690" t="str">
        <f t="shared" si="10"/>
        <v/>
      </c>
      <c r="CV24" s="690" t="str">
        <f t="shared" si="10"/>
        <v/>
      </c>
      <c r="CW24" s="690" t="str">
        <f t="shared" si="10"/>
        <v/>
      </c>
      <c r="CX24" s="690" t="str">
        <f t="shared" si="10"/>
        <v/>
      </c>
      <c r="CY24" s="690" t="str">
        <f t="shared" si="10"/>
        <v/>
      </c>
      <c r="CZ24" s="690" t="str">
        <f t="shared" si="10"/>
        <v/>
      </c>
      <c r="DA24" s="690" t="str">
        <f t="shared" si="10"/>
        <v/>
      </c>
      <c r="DB24" s="690" t="str">
        <f t="shared" si="10"/>
        <v/>
      </c>
      <c r="DC24" s="690" t="str">
        <f t="shared" si="10"/>
        <v/>
      </c>
      <c r="DD24" s="690" t="str">
        <f t="shared" si="10"/>
        <v/>
      </c>
      <c r="DE24" s="690">
        <f t="shared" si="10"/>
        <v>0.76923076923076927</v>
      </c>
      <c r="DF24" s="690">
        <f t="shared" si="10"/>
        <v>0.93333333333333335</v>
      </c>
      <c r="DG24" s="690">
        <f t="shared" si="10"/>
        <v>1</v>
      </c>
      <c r="DH24" s="690">
        <f t="shared" si="10"/>
        <v>0.8666666666666667</v>
      </c>
      <c r="DI24" s="690" t="str">
        <f t="shared" si="10"/>
        <v/>
      </c>
      <c r="DJ24" s="690" t="str">
        <f t="shared" si="10"/>
        <v/>
      </c>
      <c r="DK24" s="690" t="str">
        <f t="shared" si="10"/>
        <v/>
      </c>
      <c r="DL24" s="690" t="str">
        <f t="shared" si="10"/>
        <v/>
      </c>
      <c r="DM24" s="690" t="str">
        <f t="shared" si="10"/>
        <v/>
      </c>
      <c r="DN24" s="690" t="str">
        <f t="shared" si="10"/>
        <v/>
      </c>
      <c r="DO24" s="690" t="str">
        <f t="shared" si="10"/>
        <v/>
      </c>
      <c r="DP24" s="690" t="str">
        <f t="shared" si="10"/>
        <v/>
      </c>
      <c r="DQ24" s="690" t="str">
        <f t="shared" si="10"/>
        <v/>
      </c>
      <c r="DR24" s="690" t="str">
        <f t="shared" si="10"/>
        <v/>
      </c>
      <c r="DS24" s="690">
        <f t="shared" si="10"/>
        <v>0.83333333333333337</v>
      </c>
      <c r="DT24" s="690">
        <f t="shared" si="10"/>
        <v>1</v>
      </c>
      <c r="DU24" s="690">
        <f t="shared" si="10"/>
        <v>0.6428571428571429</v>
      </c>
      <c r="DV24" s="690">
        <f t="shared" si="10"/>
        <v>0.7</v>
      </c>
      <c r="DW24" s="690">
        <f t="shared" si="10"/>
        <v>0.76</v>
      </c>
      <c r="DX24" s="690" t="str">
        <f t="shared" si="10"/>
        <v/>
      </c>
      <c r="DY24" s="690" t="str">
        <f t="shared" si="10"/>
        <v/>
      </c>
      <c r="DZ24" s="690" t="str">
        <f t="shared" si="10"/>
        <v/>
      </c>
      <c r="EA24" s="690" t="str">
        <f t="shared" si="10"/>
        <v/>
      </c>
      <c r="EB24" s="690" t="str">
        <f t="shared" si="10"/>
        <v/>
      </c>
      <c r="EC24" s="690" t="str">
        <f t="shared" si="10"/>
        <v/>
      </c>
      <c r="ED24" s="690" t="str">
        <f t="shared" si="10"/>
        <v/>
      </c>
      <c r="EE24" s="690" t="str">
        <f t="shared" si="10"/>
        <v/>
      </c>
      <c r="EF24" s="690" t="str">
        <f t="shared" si="10"/>
        <v/>
      </c>
      <c r="EG24" s="690">
        <f t="shared" si="10"/>
        <v>0.83333333333333337</v>
      </c>
      <c r="EH24" s="690">
        <f t="shared" si="10"/>
        <v>0.77777777777777779</v>
      </c>
      <c r="EI24" s="690">
        <f t="shared" si="10"/>
        <v>0.8666666666666667</v>
      </c>
      <c r="EJ24" s="690">
        <f t="shared" si="10"/>
        <v>0.88</v>
      </c>
      <c r="EK24" s="690">
        <f t="shared" si="10"/>
        <v>0.91666666666666663</v>
      </c>
      <c r="EL24" s="690" t="str">
        <f t="shared" si="10"/>
        <v/>
      </c>
      <c r="EM24" s="690" t="str">
        <f t="shared" si="10"/>
        <v/>
      </c>
      <c r="EN24" s="690">
        <f t="shared" si="10"/>
        <v>0.84375</v>
      </c>
      <c r="EO24" s="690">
        <f t="shared" si="10"/>
        <v>0.84</v>
      </c>
      <c r="EP24" s="690">
        <f t="shared" si="10"/>
        <v>0.86956521739130432</v>
      </c>
      <c r="EQ24" s="690">
        <f t="shared" si="10"/>
        <v>0.96153846153846156</v>
      </c>
      <c r="ER24" s="690">
        <f t="shared" si="10"/>
        <v>0.95</v>
      </c>
      <c r="ES24" s="690" t="str">
        <f t="shared" si="10"/>
        <v/>
      </c>
      <c r="ET24" s="690" t="str">
        <f t="shared" ref="ET24:HE24" si="11">IFERROR(SUM(ET22)/(SUM(ET21:ET22)-ET23),"")</f>
        <v/>
      </c>
      <c r="EU24" s="690">
        <f t="shared" si="11"/>
        <v>0.84</v>
      </c>
      <c r="EV24" s="690">
        <f t="shared" si="11"/>
        <v>0.79166666666666663</v>
      </c>
      <c r="EW24" s="690">
        <f t="shared" si="11"/>
        <v>0.81818181818181823</v>
      </c>
      <c r="EX24" s="690" t="str">
        <f t="shared" si="11"/>
        <v/>
      </c>
      <c r="EY24" s="690" t="str">
        <f t="shared" si="11"/>
        <v/>
      </c>
      <c r="EZ24" s="690" t="str">
        <f t="shared" si="11"/>
        <v/>
      </c>
      <c r="FA24" s="690" t="str">
        <f t="shared" si="11"/>
        <v/>
      </c>
      <c r="FB24" s="690" t="str">
        <f t="shared" si="11"/>
        <v/>
      </c>
      <c r="FC24" s="690" t="str">
        <f t="shared" si="11"/>
        <v/>
      </c>
      <c r="FD24" s="690" t="str">
        <f t="shared" si="11"/>
        <v/>
      </c>
      <c r="FE24" s="690" t="str">
        <f t="shared" si="11"/>
        <v/>
      </c>
      <c r="FF24" s="690" t="str">
        <f t="shared" si="11"/>
        <v/>
      </c>
      <c r="FG24" s="690" t="str">
        <f t="shared" si="11"/>
        <v/>
      </c>
      <c r="FH24" s="690" t="str">
        <f t="shared" si="11"/>
        <v/>
      </c>
      <c r="FI24" s="690" t="str">
        <f t="shared" si="11"/>
        <v/>
      </c>
      <c r="FJ24" s="690" t="str">
        <f t="shared" si="11"/>
        <v/>
      </c>
      <c r="FK24" s="690">
        <f t="shared" si="11"/>
        <v>0.86956521739130432</v>
      </c>
      <c r="FL24" s="690">
        <f t="shared" si="11"/>
        <v>0.94444444444444442</v>
      </c>
      <c r="FM24" s="690">
        <f t="shared" si="11"/>
        <v>0.80769230769230771</v>
      </c>
      <c r="FN24" s="690" t="str">
        <f t="shared" si="11"/>
        <v/>
      </c>
      <c r="FO24" s="690" t="str">
        <f t="shared" si="11"/>
        <v/>
      </c>
      <c r="FP24" s="690">
        <f t="shared" si="11"/>
        <v>0.9285714285714286</v>
      </c>
      <c r="FQ24" s="690">
        <f t="shared" si="11"/>
        <v>0.91176470588235292</v>
      </c>
      <c r="FR24" s="690">
        <f t="shared" si="11"/>
        <v>0.9285714285714286</v>
      </c>
      <c r="FS24" s="690" t="str">
        <f t="shared" si="11"/>
        <v/>
      </c>
      <c r="FT24" s="690" t="str">
        <f t="shared" si="11"/>
        <v/>
      </c>
      <c r="FU24" s="690" t="str">
        <f t="shared" si="11"/>
        <v/>
      </c>
      <c r="FV24" s="690" t="str">
        <f t="shared" si="11"/>
        <v/>
      </c>
      <c r="FW24" s="690">
        <f t="shared" si="11"/>
        <v>0.8</v>
      </c>
      <c r="FX24" s="690">
        <f t="shared" si="11"/>
        <v>0.88461538461538458</v>
      </c>
      <c r="FY24" s="690">
        <f t="shared" si="11"/>
        <v>0.88235294117647056</v>
      </c>
      <c r="FZ24" s="690">
        <f t="shared" si="11"/>
        <v>0.88235294117647056</v>
      </c>
      <c r="GA24" s="690">
        <f t="shared" si="11"/>
        <v>0.78947368421052633</v>
      </c>
      <c r="GB24" s="690" t="str">
        <f t="shared" si="11"/>
        <v/>
      </c>
      <c r="GC24" s="690" t="str">
        <f t="shared" si="11"/>
        <v/>
      </c>
      <c r="GD24" s="690">
        <f t="shared" si="11"/>
        <v>0.84210526315789469</v>
      </c>
      <c r="GE24" s="690" t="str">
        <f t="shared" si="11"/>
        <v/>
      </c>
      <c r="GF24" s="690" t="str">
        <f t="shared" si="11"/>
        <v/>
      </c>
      <c r="GG24" s="690" t="str">
        <f t="shared" si="11"/>
        <v/>
      </c>
      <c r="GH24" s="690" t="str">
        <f t="shared" si="11"/>
        <v/>
      </c>
      <c r="GI24" s="690" t="str">
        <f t="shared" si="11"/>
        <v/>
      </c>
      <c r="GJ24" s="690" t="str">
        <f t="shared" si="11"/>
        <v/>
      </c>
      <c r="GK24" s="690">
        <f t="shared" si="11"/>
        <v>0.88888888888888884</v>
      </c>
      <c r="GL24" s="690">
        <f t="shared" si="11"/>
        <v>0.7</v>
      </c>
      <c r="GM24" s="690">
        <f t="shared" si="11"/>
        <v>0.94444444444444442</v>
      </c>
      <c r="GN24" s="690">
        <f t="shared" si="11"/>
        <v>0.8571428571428571</v>
      </c>
      <c r="GO24" s="690">
        <f t="shared" si="11"/>
        <v>0.82352941176470584</v>
      </c>
      <c r="GP24" s="690" t="str">
        <f t="shared" si="11"/>
        <v/>
      </c>
      <c r="GQ24" s="690" t="str">
        <f t="shared" si="11"/>
        <v/>
      </c>
      <c r="GR24" s="690">
        <f t="shared" si="11"/>
        <v>0.8</v>
      </c>
      <c r="GS24" s="690">
        <f t="shared" si="11"/>
        <v>0.91666666666666663</v>
      </c>
      <c r="GT24" s="690">
        <f t="shared" si="11"/>
        <v>0.85</v>
      </c>
      <c r="GU24" s="690">
        <f t="shared" si="11"/>
        <v>0.8571428571428571</v>
      </c>
      <c r="GV24" s="690">
        <f t="shared" si="11"/>
        <v>0.88571428571428568</v>
      </c>
      <c r="GW24" s="690" t="str">
        <f t="shared" si="11"/>
        <v/>
      </c>
      <c r="GX24" s="690" t="str">
        <f t="shared" si="11"/>
        <v/>
      </c>
      <c r="GY24" s="690">
        <f t="shared" si="11"/>
        <v>0.9285714285714286</v>
      </c>
      <c r="GZ24" s="690">
        <f t="shared" si="11"/>
        <v>0.94871794871794868</v>
      </c>
      <c r="HA24" s="690">
        <f t="shared" si="11"/>
        <v>0.95</v>
      </c>
      <c r="HB24" s="690">
        <f t="shared" si="11"/>
        <v>0.86363636363636365</v>
      </c>
      <c r="HC24" s="690" t="str">
        <f t="shared" si="11"/>
        <v/>
      </c>
      <c r="HD24" s="690" t="str">
        <f t="shared" si="11"/>
        <v/>
      </c>
      <c r="HE24" s="690" t="str">
        <f t="shared" si="11"/>
        <v/>
      </c>
      <c r="HF24" s="690" t="str">
        <f t="shared" ref="HF24:JQ24" si="12">IFERROR(SUM(HF22)/(SUM(HF21:HF22)-HF23),"")</f>
        <v/>
      </c>
      <c r="HG24" s="690" t="str">
        <f t="shared" si="12"/>
        <v/>
      </c>
      <c r="HH24" s="690" t="str">
        <f t="shared" si="12"/>
        <v/>
      </c>
      <c r="HI24" s="690" t="str">
        <f t="shared" si="12"/>
        <v/>
      </c>
      <c r="HJ24" s="690" t="str">
        <f t="shared" si="12"/>
        <v/>
      </c>
      <c r="HK24" s="690" t="str">
        <f t="shared" si="12"/>
        <v/>
      </c>
      <c r="HL24" s="690" t="str">
        <f t="shared" si="12"/>
        <v/>
      </c>
      <c r="HM24" s="690" t="str">
        <f t="shared" si="12"/>
        <v/>
      </c>
      <c r="HN24" s="690" t="str">
        <f t="shared" si="12"/>
        <v/>
      </c>
      <c r="HO24" s="690" t="str">
        <f t="shared" si="12"/>
        <v/>
      </c>
      <c r="HP24" s="690" t="str">
        <f t="shared" si="12"/>
        <v/>
      </c>
      <c r="HQ24" s="690" t="str">
        <f t="shared" si="12"/>
        <v/>
      </c>
      <c r="HR24" s="690" t="str">
        <f t="shared" si="12"/>
        <v/>
      </c>
      <c r="HS24" s="690" t="str">
        <f t="shared" si="12"/>
        <v/>
      </c>
      <c r="HT24" s="690" t="str">
        <f t="shared" si="12"/>
        <v/>
      </c>
      <c r="HU24" s="690" t="str">
        <f t="shared" si="12"/>
        <v/>
      </c>
      <c r="HV24" s="690" t="str">
        <f t="shared" si="12"/>
        <v/>
      </c>
      <c r="HW24" s="690" t="str">
        <f t="shared" si="12"/>
        <v/>
      </c>
      <c r="HX24" s="690" t="str">
        <f t="shared" si="12"/>
        <v/>
      </c>
      <c r="HY24" s="690" t="str">
        <f t="shared" si="12"/>
        <v/>
      </c>
      <c r="HZ24" s="690" t="str">
        <f t="shared" si="12"/>
        <v/>
      </c>
      <c r="IA24" s="690" t="str">
        <f t="shared" si="12"/>
        <v/>
      </c>
      <c r="IB24" s="690" t="str">
        <f t="shared" si="12"/>
        <v/>
      </c>
      <c r="IC24" s="690" t="str">
        <f t="shared" si="12"/>
        <v/>
      </c>
      <c r="ID24" s="690" t="str">
        <f t="shared" si="12"/>
        <v/>
      </c>
      <c r="IE24" s="690" t="str">
        <f t="shared" si="12"/>
        <v/>
      </c>
      <c r="IF24" s="690" t="str">
        <f t="shared" si="12"/>
        <v/>
      </c>
      <c r="IG24" s="690" t="str">
        <f t="shared" si="12"/>
        <v/>
      </c>
      <c r="IH24" s="690">
        <f t="shared" si="12"/>
        <v>0.91666666666666663</v>
      </c>
      <c r="II24" s="690">
        <f t="shared" si="12"/>
        <v>0.88888888888888884</v>
      </c>
      <c r="IJ24" s="690">
        <f t="shared" si="12"/>
        <v>0.96153846153846156</v>
      </c>
      <c r="IK24" s="690">
        <f t="shared" si="12"/>
        <v>0.875</v>
      </c>
      <c r="IL24" s="690">
        <f t="shared" si="12"/>
        <v>0.92592592592592593</v>
      </c>
      <c r="IM24" s="690" t="str">
        <f t="shared" si="12"/>
        <v/>
      </c>
      <c r="IN24" s="690" t="str">
        <f t="shared" si="12"/>
        <v/>
      </c>
      <c r="IO24" s="690" t="str">
        <f t="shared" si="12"/>
        <v/>
      </c>
      <c r="IP24" s="690" t="str">
        <f t="shared" si="12"/>
        <v/>
      </c>
      <c r="IQ24" s="690" t="str">
        <f t="shared" si="12"/>
        <v/>
      </c>
      <c r="IR24" s="690" t="str">
        <f t="shared" si="12"/>
        <v/>
      </c>
      <c r="IS24" s="690" t="str">
        <f t="shared" si="12"/>
        <v/>
      </c>
      <c r="IT24" s="690" t="str">
        <f t="shared" si="12"/>
        <v/>
      </c>
      <c r="IU24" s="690" t="str">
        <f t="shared" si="12"/>
        <v/>
      </c>
      <c r="IV24" s="690" t="str">
        <f t="shared" si="12"/>
        <v/>
      </c>
      <c r="IW24" s="690" t="str">
        <f t="shared" si="12"/>
        <v/>
      </c>
      <c r="IX24" s="690" t="str">
        <f t="shared" si="12"/>
        <v/>
      </c>
      <c r="IY24" s="690" t="str">
        <f t="shared" si="12"/>
        <v/>
      </c>
      <c r="IZ24" s="690" t="str">
        <f t="shared" si="12"/>
        <v/>
      </c>
      <c r="JA24" s="690" t="str">
        <f t="shared" si="12"/>
        <v/>
      </c>
      <c r="JB24" s="690" t="str">
        <f t="shared" si="12"/>
        <v/>
      </c>
      <c r="JC24" s="690" t="str">
        <f t="shared" si="12"/>
        <v/>
      </c>
      <c r="JD24" s="690" t="str">
        <f t="shared" si="12"/>
        <v/>
      </c>
      <c r="JE24" s="690" t="str">
        <f t="shared" si="12"/>
        <v/>
      </c>
      <c r="JF24" s="690" t="str">
        <f t="shared" si="12"/>
        <v/>
      </c>
      <c r="JG24" s="690" t="str">
        <f t="shared" si="12"/>
        <v/>
      </c>
      <c r="JH24" s="690" t="str">
        <f t="shared" si="12"/>
        <v/>
      </c>
      <c r="JI24" s="690" t="str">
        <f t="shared" si="12"/>
        <v/>
      </c>
      <c r="JJ24" s="690">
        <f t="shared" si="12"/>
        <v>0.76470588235294112</v>
      </c>
      <c r="JK24" s="690">
        <f t="shared" si="12"/>
        <v>0.8571428571428571</v>
      </c>
      <c r="JL24" s="690">
        <f t="shared" si="12"/>
        <v>0.72222222222222221</v>
      </c>
      <c r="JM24" s="690">
        <f t="shared" si="12"/>
        <v>0.70588235294117652</v>
      </c>
      <c r="JN24" s="690">
        <f t="shared" si="12"/>
        <v>0.9</v>
      </c>
      <c r="JO24" s="690" t="str">
        <f t="shared" si="12"/>
        <v/>
      </c>
      <c r="JP24" s="690" t="str">
        <f t="shared" si="12"/>
        <v/>
      </c>
      <c r="JQ24" s="690">
        <f t="shared" si="12"/>
        <v>0.7142857142857143</v>
      </c>
      <c r="JR24" s="690">
        <f t="shared" ref="JR24:MC24" si="13">IFERROR(SUM(JR22)/(SUM(JR21:JR22)-JR23),"")</f>
        <v>0.8</v>
      </c>
      <c r="JS24" s="690">
        <f t="shared" si="13"/>
        <v>0.77272727272727271</v>
      </c>
      <c r="JT24" s="690">
        <f t="shared" si="13"/>
        <v>0.9</v>
      </c>
      <c r="JU24" s="690">
        <f t="shared" si="13"/>
        <v>0.75</v>
      </c>
      <c r="JV24" s="690" t="str">
        <f t="shared" si="13"/>
        <v/>
      </c>
      <c r="JW24" s="690" t="str">
        <f t="shared" si="13"/>
        <v/>
      </c>
      <c r="JX24" s="690">
        <f t="shared" si="13"/>
        <v>0.85</v>
      </c>
      <c r="JY24" s="690">
        <f t="shared" si="13"/>
        <v>0.95</v>
      </c>
      <c r="JZ24" s="690">
        <f t="shared" si="13"/>
        <v>0.9</v>
      </c>
      <c r="KA24" s="690">
        <f t="shared" si="13"/>
        <v>0.9</v>
      </c>
      <c r="KB24" s="690">
        <f t="shared" si="13"/>
        <v>0.875</v>
      </c>
      <c r="KC24" s="690" t="str">
        <f t="shared" si="13"/>
        <v/>
      </c>
      <c r="KD24" s="690" t="str">
        <f t="shared" si="13"/>
        <v/>
      </c>
      <c r="KE24" s="690">
        <f t="shared" si="13"/>
        <v>0.88</v>
      </c>
      <c r="KF24" s="690">
        <f t="shared" si="13"/>
        <v>0.83333333333333337</v>
      </c>
      <c r="KG24" s="690">
        <f t="shared" si="13"/>
        <v>0.8571428571428571</v>
      </c>
      <c r="KH24" s="690">
        <f t="shared" si="13"/>
        <v>0.89655172413793105</v>
      </c>
      <c r="KI24" s="690">
        <f t="shared" si="13"/>
        <v>0.9375</v>
      </c>
      <c r="KJ24" s="690" t="str">
        <f t="shared" si="13"/>
        <v/>
      </c>
      <c r="KK24" s="690" t="str">
        <f t="shared" si="13"/>
        <v/>
      </c>
      <c r="KL24" s="690">
        <f t="shared" si="13"/>
        <v>0.89655172413793105</v>
      </c>
      <c r="KM24" s="690">
        <f t="shared" si="13"/>
        <v>0.91666666666666663</v>
      </c>
      <c r="KN24" s="690">
        <f t="shared" si="13"/>
        <v>0.88</v>
      </c>
      <c r="KO24" s="690">
        <f t="shared" si="13"/>
        <v>0.86956521739130432</v>
      </c>
      <c r="KP24" s="690">
        <f t="shared" si="13"/>
        <v>0.93103448275862066</v>
      </c>
      <c r="KQ24" s="690" t="str">
        <f t="shared" si="13"/>
        <v/>
      </c>
      <c r="KR24" s="690" t="str">
        <f t="shared" si="13"/>
        <v/>
      </c>
      <c r="KS24" s="690">
        <f t="shared" si="13"/>
        <v>0.93333333333333335</v>
      </c>
      <c r="KT24" s="690">
        <f t="shared" si="13"/>
        <v>0.90909090909090906</v>
      </c>
      <c r="KU24" s="690">
        <f t="shared" si="13"/>
        <v>0.95454545454545459</v>
      </c>
      <c r="KV24" s="690">
        <f t="shared" si="13"/>
        <v>0.97222222222222221</v>
      </c>
      <c r="KW24" s="690">
        <f t="shared" si="13"/>
        <v>0.93939393939393945</v>
      </c>
      <c r="KX24" s="690" t="str">
        <f t="shared" si="13"/>
        <v/>
      </c>
      <c r="KY24" s="690" t="str">
        <f t="shared" si="13"/>
        <v/>
      </c>
      <c r="KZ24" s="690">
        <f t="shared" si="13"/>
        <v>1</v>
      </c>
      <c r="LA24" s="690">
        <f t="shared" si="13"/>
        <v>0.88235294117647056</v>
      </c>
      <c r="LB24" s="690">
        <f t="shared" si="13"/>
        <v>0.75862068965517238</v>
      </c>
      <c r="LC24" s="690">
        <f t="shared" si="13"/>
        <v>0.97058823529411764</v>
      </c>
      <c r="LD24" s="690">
        <f t="shared" si="13"/>
        <v>0.86206896551724133</v>
      </c>
      <c r="LE24" s="690" t="str">
        <f t="shared" si="13"/>
        <v/>
      </c>
      <c r="LF24" s="690" t="str">
        <f t="shared" si="13"/>
        <v/>
      </c>
      <c r="LG24" s="690" t="str">
        <f t="shared" si="13"/>
        <v/>
      </c>
      <c r="LH24" s="690" t="str">
        <f t="shared" si="13"/>
        <v/>
      </c>
      <c r="LI24" s="690" t="str">
        <f t="shared" si="13"/>
        <v/>
      </c>
      <c r="LJ24" s="690">
        <f t="shared" si="13"/>
        <v>0.96296296296296291</v>
      </c>
      <c r="LK24" s="690">
        <f t="shared" si="13"/>
        <v>0.875</v>
      </c>
      <c r="LL24" s="690" t="str">
        <f t="shared" si="13"/>
        <v/>
      </c>
      <c r="LM24" s="690" t="str">
        <f t="shared" si="13"/>
        <v/>
      </c>
      <c r="LN24" s="690">
        <f t="shared" si="13"/>
        <v>1</v>
      </c>
      <c r="LO24" s="690">
        <f t="shared" si="13"/>
        <v>0.91666666666666663</v>
      </c>
      <c r="LP24" s="690">
        <f t="shared" si="13"/>
        <v>0.91666666666666663</v>
      </c>
      <c r="LQ24" s="690">
        <f t="shared" si="13"/>
        <v>0.88235294117647056</v>
      </c>
      <c r="LR24" s="690">
        <f t="shared" si="13"/>
        <v>0.94117647058823528</v>
      </c>
      <c r="LS24" s="690" t="str">
        <f t="shared" si="13"/>
        <v/>
      </c>
      <c r="LT24" s="690" t="str">
        <f t="shared" si="13"/>
        <v/>
      </c>
      <c r="LU24" s="690">
        <f t="shared" si="13"/>
        <v>0.95652173913043481</v>
      </c>
      <c r="LV24" s="690">
        <f t="shared" si="13"/>
        <v>0.83333333333333337</v>
      </c>
      <c r="LW24" s="690">
        <f t="shared" si="13"/>
        <v>0.8666666666666667</v>
      </c>
      <c r="LX24" s="690">
        <f t="shared" si="13"/>
        <v>1</v>
      </c>
      <c r="LY24" s="690">
        <f t="shared" si="13"/>
        <v>0.8928571428571429</v>
      </c>
      <c r="LZ24" s="690" t="str">
        <f t="shared" si="13"/>
        <v/>
      </c>
      <c r="MA24" s="690" t="str">
        <f t="shared" si="13"/>
        <v/>
      </c>
      <c r="MB24" s="690">
        <f t="shared" si="13"/>
        <v>0.95238095238095233</v>
      </c>
      <c r="MC24" s="690">
        <f t="shared" si="13"/>
        <v>1</v>
      </c>
      <c r="MD24" s="690">
        <f t="shared" ref="MD24:OO24" si="14">IFERROR(SUM(MD22)/(SUM(MD21:MD22)-MD23),"")</f>
        <v>0.86206896551724133</v>
      </c>
      <c r="ME24" s="690">
        <f t="shared" si="14"/>
        <v>1</v>
      </c>
      <c r="MF24" s="690">
        <f t="shared" si="14"/>
        <v>0.9285714285714286</v>
      </c>
      <c r="MG24" s="690" t="str">
        <f t="shared" si="14"/>
        <v/>
      </c>
      <c r="MH24" s="690" t="str">
        <f t="shared" si="14"/>
        <v/>
      </c>
      <c r="MI24" s="690">
        <f t="shared" si="14"/>
        <v>0.89655172413793105</v>
      </c>
      <c r="MJ24" s="690">
        <f t="shared" si="14"/>
        <v>0.96875</v>
      </c>
      <c r="MK24" s="690">
        <f t="shared" si="14"/>
        <v>0.81481481481481477</v>
      </c>
      <c r="ML24" s="690">
        <f t="shared" si="14"/>
        <v>0.9285714285714286</v>
      </c>
      <c r="MM24" s="690">
        <f t="shared" si="14"/>
        <v>0.83333333333333337</v>
      </c>
      <c r="MN24" s="690" t="str">
        <f t="shared" si="14"/>
        <v/>
      </c>
      <c r="MO24" s="690" t="str">
        <f t="shared" si="14"/>
        <v/>
      </c>
      <c r="MP24" s="690">
        <f t="shared" si="14"/>
        <v>0.89655172413793105</v>
      </c>
      <c r="MQ24" s="690">
        <f t="shared" si="14"/>
        <v>1</v>
      </c>
      <c r="MR24" s="690">
        <f t="shared" si="14"/>
        <v>0.9642857142857143</v>
      </c>
      <c r="MS24" s="690">
        <f t="shared" si="14"/>
        <v>0.96</v>
      </c>
      <c r="MT24" s="690">
        <f t="shared" si="14"/>
        <v>0.91666666666666663</v>
      </c>
      <c r="MU24" s="690" t="str">
        <f t="shared" si="14"/>
        <v/>
      </c>
      <c r="MV24" s="690" t="str">
        <f t="shared" si="14"/>
        <v/>
      </c>
      <c r="MW24" s="690">
        <f t="shared" si="14"/>
        <v>0.90909090909090906</v>
      </c>
      <c r="MX24" s="690">
        <f t="shared" si="14"/>
        <v>0.90909090909090906</v>
      </c>
      <c r="MY24" s="690">
        <f t="shared" si="14"/>
        <v>0.91666666666666663</v>
      </c>
      <c r="MZ24" s="690">
        <f t="shared" si="14"/>
        <v>0.91666666666666663</v>
      </c>
      <c r="NA24" s="690">
        <f t="shared" si="14"/>
        <v>1</v>
      </c>
      <c r="NB24" s="690" t="str">
        <f t="shared" si="14"/>
        <v/>
      </c>
      <c r="NC24" s="690" t="str">
        <f t="shared" si="14"/>
        <v/>
      </c>
      <c r="ND24" s="690">
        <f t="shared" si="14"/>
        <v>0.85185185185185186</v>
      </c>
      <c r="NE24" s="690">
        <f t="shared" si="14"/>
        <v>0.96296296296296291</v>
      </c>
      <c r="NF24" s="690">
        <f t="shared" si="14"/>
        <v>0.93333333333333335</v>
      </c>
      <c r="NG24" s="690">
        <f t="shared" si="14"/>
        <v>0.93333333333333335</v>
      </c>
      <c r="NH24" s="690">
        <f t="shared" si="14"/>
        <v>0.90909090909090906</v>
      </c>
      <c r="NI24" s="690" t="str">
        <f t="shared" si="14"/>
        <v/>
      </c>
      <c r="NJ24" s="690" t="str">
        <f t="shared" si="14"/>
        <v/>
      </c>
      <c r="NK24" s="690">
        <f t="shared" si="14"/>
        <v>0.94444444444444442</v>
      </c>
      <c r="NL24" s="690">
        <f t="shared" si="14"/>
        <v>0.84848484848484851</v>
      </c>
      <c r="NM24" s="690">
        <f t="shared" si="14"/>
        <v>0.9375</v>
      </c>
      <c r="NN24" s="690" t="str">
        <f t="shared" si="14"/>
        <v/>
      </c>
      <c r="NO24" s="690" t="str">
        <f t="shared" si="14"/>
        <v/>
      </c>
      <c r="NP24" s="690" t="str">
        <f t="shared" si="14"/>
        <v/>
      </c>
      <c r="NQ24" s="690" t="str">
        <f t="shared" si="14"/>
        <v/>
      </c>
      <c r="NR24" s="690" t="str">
        <f t="shared" si="14"/>
        <v/>
      </c>
      <c r="NS24" s="690" t="str">
        <f t="shared" si="14"/>
        <v/>
      </c>
      <c r="NT24" s="690" t="str">
        <f t="shared" si="14"/>
        <v/>
      </c>
      <c r="NU24" s="690">
        <f t="shared" si="14"/>
        <v>0.94117647058823528</v>
      </c>
      <c r="NV24" s="690">
        <f t="shared" si="14"/>
        <v>0.95</v>
      </c>
      <c r="NW24" s="690" t="str">
        <f t="shared" si="14"/>
        <v/>
      </c>
      <c r="NX24" s="690" t="str">
        <f t="shared" si="14"/>
        <v/>
      </c>
      <c r="NY24" s="690" t="str">
        <f t="shared" si="14"/>
        <v/>
      </c>
      <c r="NZ24" s="690">
        <f t="shared" si="14"/>
        <v>0.9285714285714286</v>
      </c>
      <c r="OA24" s="690">
        <f t="shared" si="14"/>
        <v>0.8125</v>
      </c>
      <c r="OB24" s="690">
        <f t="shared" si="14"/>
        <v>0.8</v>
      </c>
      <c r="OC24" s="690">
        <f t="shared" si="14"/>
        <v>0.95833333333333337</v>
      </c>
      <c r="OD24" s="690" t="str">
        <f t="shared" si="14"/>
        <v/>
      </c>
      <c r="OE24" s="690" t="str">
        <f t="shared" si="14"/>
        <v/>
      </c>
      <c r="OF24" s="690">
        <f t="shared" si="14"/>
        <v>1</v>
      </c>
      <c r="OG24" s="690">
        <f t="shared" si="14"/>
        <v>1</v>
      </c>
      <c r="OH24" s="690">
        <f t="shared" si="14"/>
        <v>0.82352941176470584</v>
      </c>
      <c r="OI24" s="690">
        <f t="shared" si="14"/>
        <v>0.9375</v>
      </c>
      <c r="OJ24" s="690">
        <f t="shared" si="14"/>
        <v>1</v>
      </c>
      <c r="OK24" s="690" t="str">
        <f t="shared" si="14"/>
        <v/>
      </c>
      <c r="OL24" s="690" t="str">
        <f t="shared" si="14"/>
        <v/>
      </c>
      <c r="OM24" s="690">
        <f t="shared" si="14"/>
        <v>0.92307692307692313</v>
      </c>
      <c r="ON24" s="690">
        <f t="shared" si="14"/>
        <v>0.91666666666666663</v>
      </c>
      <c r="OO24" s="690">
        <f t="shared" si="14"/>
        <v>0.86956521739130432</v>
      </c>
      <c r="OP24" s="690" t="str">
        <f t="shared" ref="OP24:PP24" si="15">IFERROR(SUM(OP22)/(SUM(OP21:OP22)-OP23),"")</f>
        <v/>
      </c>
      <c r="OQ24" s="690" t="str">
        <f t="shared" si="15"/>
        <v/>
      </c>
      <c r="OR24" s="690" t="str">
        <f t="shared" si="15"/>
        <v/>
      </c>
      <c r="OS24" s="690" t="str">
        <f t="shared" si="15"/>
        <v/>
      </c>
      <c r="OT24" s="690" t="str">
        <f t="shared" si="15"/>
        <v/>
      </c>
      <c r="OU24" s="690" t="str">
        <f t="shared" si="15"/>
        <v/>
      </c>
      <c r="OV24" s="690" t="str">
        <f t="shared" si="15"/>
        <v/>
      </c>
      <c r="OW24" s="690" t="str">
        <f t="shared" si="15"/>
        <v/>
      </c>
      <c r="OX24" s="690" t="str">
        <f t="shared" si="15"/>
        <v/>
      </c>
      <c r="OY24" s="690" t="str">
        <f t="shared" si="15"/>
        <v/>
      </c>
      <c r="OZ24" s="690" t="str">
        <f t="shared" si="15"/>
        <v/>
      </c>
      <c r="PA24" s="690" t="str">
        <f t="shared" si="15"/>
        <v/>
      </c>
      <c r="PB24" s="690" t="str">
        <f t="shared" si="15"/>
        <v/>
      </c>
      <c r="PC24" s="690" t="str">
        <f t="shared" si="15"/>
        <v/>
      </c>
      <c r="PD24" s="690" t="str">
        <f t="shared" si="15"/>
        <v/>
      </c>
      <c r="PE24" s="690" t="str">
        <f t="shared" si="15"/>
        <v/>
      </c>
      <c r="PF24" s="690" t="str">
        <f t="shared" si="15"/>
        <v/>
      </c>
      <c r="PG24" s="690" t="str">
        <f t="shared" si="15"/>
        <v/>
      </c>
      <c r="PH24" s="690" t="str">
        <f t="shared" si="15"/>
        <v/>
      </c>
      <c r="PI24" s="690" t="str">
        <f t="shared" si="15"/>
        <v/>
      </c>
      <c r="PJ24" s="690" t="str">
        <f t="shared" si="15"/>
        <v/>
      </c>
      <c r="PK24" s="690" t="str">
        <f t="shared" si="15"/>
        <v/>
      </c>
      <c r="PL24" s="690" t="str">
        <f t="shared" si="15"/>
        <v/>
      </c>
      <c r="PM24" s="690" t="str">
        <f t="shared" si="15"/>
        <v/>
      </c>
      <c r="PN24" s="690" t="str">
        <f t="shared" si="15"/>
        <v/>
      </c>
      <c r="PO24" s="690" t="str">
        <f t="shared" si="15"/>
        <v/>
      </c>
      <c r="PP24" s="690" t="str">
        <f t="shared" si="15"/>
        <v/>
      </c>
    </row>
    <row r="25" spans="1:432" x14ac:dyDescent="0.25">
      <c r="H25" s="691" t="s">
        <v>49</v>
      </c>
      <c r="I25" s="692">
        <v>0.92</v>
      </c>
      <c r="J25" s="692">
        <v>0.92</v>
      </c>
      <c r="K25" s="692">
        <v>0.92</v>
      </c>
      <c r="L25" s="692">
        <v>0.92</v>
      </c>
      <c r="M25" s="692">
        <v>0.92</v>
      </c>
      <c r="N25" s="692">
        <v>0.92</v>
      </c>
      <c r="O25" s="692">
        <v>0.92</v>
      </c>
      <c r="P25" s="692">
        <v>0.92</v>
      </c>
      <c r="Q25" s="692">
        <v>0.92</v>
      </c>
      <c r="R25" s="692">
        <v>0.92</v>
      </c>
      <c r="S25" s="692">
        <v>0.92</v>
      </c>
      <c r="T25" s="692">
        <v>0.92</v>
      </c>
      <c r="V25" s="692">
        <v>0.92</v>
      </c>
      <c r="W25" s="692">
        <v>0.92</v>
      </c>
      <c r="X25" s="692">
        <v>0.92</v>
      </c>
      <c r="Y25" s="692">
        <v>0.92</v>
      </c>
      <c r="Z25" s="692">
        <v>0.92</v>
      </c>
      <c r="AA25" s="692">
        <v>0.92</v>
      </c>
      <c r="AB25" s="692">
        <v>0.92</v>
      </c>
      <c r="AC25" s="692">
        <v>0.92</v>
      </c>
      <c r="AD25" s="692">
        <v>0.92</v>
      </c>
      <c r="AE25" s="692">
        <v>0.92</v>
      </c>
      <c r="AF25" s="692">
        <v>0.92</v>
      </c>
      <c r="AG25" s="692">
        <v>0.92</v>
      </c>
      <c r="AH25" s="692">
        <v>0.92</v>
      </c>
      <c r="AI25" s="692">
        <v>0.92</v>
      </c>
      <c r="AJ25" s="692">
        <v>0.92</v>
      </c>
      <c r="AK25" s="692">
        <v>0.92</v>
      </c>
      <c r="AL25" s="692">
        <v>0.92</v>
      </c>
      <c r="AM25" s="692">
        <v>0.92</v>
      </c>
      <c r="AN25" s="692">
        <v>0.92</v>
      </c>
      <c r="AO25" s="692">
        <v>0.92</v>
      </c>
      <c r="AP25" s="692">
        <v>0.92</v>
      </c>
      <c r="AQ25" s="692">
        <v>0.92</v>
      </c>
      <c r="AR25" s="692">
        <v>0.92</v>
      </c>
      <c r="AS25" s="692">
        <v>0.92</v>
      </c>
      <c r="AT25" s="692">
        <v>0.92</v>
      </c>
      <c r="AU25" s="692">
        <v>0.92</v>
      </c>
      <c r="AV25" s="692">
        <v>0.92</v>
      </c>
      <c r="AW25" s="692">
        <v>0.92</v>
      </c>
      <c r="AX25" s="692">
        <v>0.92</v>
      </c>
      <c r="AY25" s="692">
        <v>0.92</v>
      </c>
      <c r="AZ25" s="692">
        <v>0.92</v>
      </c>
      <c r="BA25" s="692">
        <v>0.92</v>
      </c>
      <c r="BB25" s="692">
        <v>0.92</v>
      </c>
      <c r="BC25" s="692">
        <v>0.92</v>
      </c>
      <c r="BD25" s="692">
        <v>0.92</v>
      </c>
      <c r="BE25" s="692">
        <v>0.92</v>
      </c>
      <c r="BF25" s="692">
        <v>0.92</v>
      </c>
      <c r="BG25" s="692">
        <v>0.92</v>
      </c>
      <c r="BH25" s="692">
        <v>0.92</v>
      </c>
      <c r="BI25" s="692">
        <v>0.92</v>
      </c>
      <c r="BJ25" s="692">
        <v>0.92</v>
      </c>
      <c r="BK25" s="692">
        <v>0.92</v>
      </c>
      <c r="BL25" s="692">
        <v>0.92</v>
      </c>
      <c r="BM25" s="692">
        <v>0.92</v>
      </c>
      <c r="BN25" s="692">
        <v>0.92</v>
      </c>
      <c r="BO25" s="692">
        <v>0.92</v>
      </c>
      <c r="BP25" s="692">
        <v>0.92</v>
      </c>
      <c r="BQ25" s="692">
        <v>0.92</v>
      </c>
      <c r="BR25" s="692">
        <v>0.92</v>
      </c>
      <c r="BS25" s="692">
        <v>0.92</v>
      </c>
      <c r="BT25" s="692">
        <v>0.92</v>
      </c>
      <c r="BV25" s="692">
        <v>0.92</v>
      </c>
      <c r="BW25" s="692">
        <v>0.92</v>
      </c>
      <c r="BX25" s="692">
        <v>0.92</v>
      </c>
      <c r="BY25" s="692">
        <v>0.92</v>
      </c>
      <c r="BZ25" s="692">
        <v>0.92</v>
      </c>
      <c r="CA25" s="692">
        <v>0.92</v>
      </c>
      <c r="CB25" s="692">
        <v>0.92</v>
      </c>
      <c r="CC25" s="692">
        <v>0.92</v>
      </c>
      <c r="CD25" s="692">
        <v>0.92</v>
      </c>
      <c r="CE25" s="692">
        <v>0.92</v>
      </c>
      <c r="CF25" s="692">
        <v>0.92</v>
      </c>
      <c r="CG25" s="692">
        <v>0.92</v>
      </c>
      <c r="CH25" s="692">
        <v>0.92</v>
      </c>
      <c r="CI25" s="692">
        <v>0.92</v>
      </c>
      <c r="CJ25" s="692">
        <v>0.92</v>
      </c>
      <c r="CK25" s="692">
        <v>0.92</v>
      </c>
      <c r="CL25" s="692">
        <v>0.92</v>
      </c>
      <c r="CM25" s="692">
        <v>0.92</v>
      </c>
      <c r="CN25" s="692">
        <v>0.92</v>
      </c>
      <c r="CO25" s="692">
        <v>0.92</v>
      </c>
      <c r="CP25" s="692">
        <v>0.92</v>
      </c>
      <c r="CQ25" s="692">
        <v>0.92</v>
      </c>
      <c r="CR25" s="692">
        <v>0.92</v>
      </c>
      <c r="CS25" s="692">
        <v>0.92</v>
      </c>
      <c r="CT25" s="692">
        <v>0.92</v>
      </c>
      <c r="CU25" s="692">
        <v>0.92</v>
      </c>
      <c r="CV25" s="692">
        <v>0.92</v>
      </c>
      <c r="CW25" s="692">
        <v>0.92</v>
      </c>
      <c r="CX25" s="692">
        <v>0.92</v>
      </c>
      <c r="CY25" s="692">
        <v>0.92</v>
      </c>
      <c r="CZ25" s="692">
        <v>0.92</v>
      </c>
      <c r="DA25" s="692">
        <v>0.92</v>
      </c>
      <c r="DB25" s="692">
        <v>0.92</v>
      </c>
      <c r="DC25" s="692">
        <v>0.92</v>
      </c>
      <c r="DD25" s="692">
        <v>0.92</v>
      </c>
      <c r="DE25" s="692">
        <v>0.92</v>
      </c>
      <c r="DF25" s="692">
        <v>0.92</v>
      </c>
      <c r="DG25" s="692">
        <v>0.92</v>
      </c>
      <c r="DH25" s="692">
        <v>0.92</v>
      </c>
      <c r="DI25" s="692">
        <v>0.92</v>
      </c>
      <c r="DJ25" s="692">
        <v>0.92</v>
      </c>
      <c r="DK25" s="692">
        <v>0.92</v>
      </c>
      <c r="DL25" s="692">
        <v>0.92</v>
      </c>
      <c r="DM25" s="692">
        <v>0.92</v>
      </c>
      <c r="DN25" s="692">
        <v>0.92</v>
      </c>
      <c r="DO25" s="692">
        <v>0.92</v>
      </c>
      <c r="DP25" s="692">
        <v>0.92</v>
      </c>
      <c r="DQ25" s="692">
        <v>0.92</v>
      </c>
      <c r="DR25" s="692">
        <v>0.92</v>
      </c>
      <c r="DS25" s="692">
        <v>0.92</v>
      </c>
      <c r="DT25" s="692">
        <v>0.92</v>
      </c>
      <c r="DU25" s="692">
        <v>0.92</v>
      </c>
      <c r="DV25" s="692">
        <v>0.92</v>
      </c>
      <c r="DW25" s="692">
        <v>0.92</v>
      </c>
      <c r="DX25" s="692">
        <v>0.92</v>
      </c>
      <c r="DY25" s="692">
        <v>0.92</v>
      </c>
      <c r="DZ25" s="692">
        <v>0.92</v>
      </c>
      <c r="EA25" s="692">
        <v>0.92</v>
      </c>
      <c r="EB25" s="692">
        <v>0.92</v>
      </c>
      <c r="EC25" s="692">
        <v>0.92</v>
      </c>
      <c r="ED25" s="692">
        <v>0.92</v>
      </c>
      <c r="EE25" s="692">
        <v>0.92</v>
      </c>
      <c r="EF25" s="692">
        <v>0.92</v>
      </c>
      <c r="EG25" s="692">
        <v>0.92</v>
      </c>
      <c r="EH25" s="692">
        <v>0.92</v>
      </c>
      <c r="EI25" s="692">
        <v>0.92</v>
      </c>
      <c r="EJ25" s="692">
        <v>0.92</v>
      </c>
      <c r="EK25" s="692">
        <v>0.92</v>
      </c>
      <c r="EL25" s="692">
        <v>0.92</v>
      </c>
      <c r="EM25" s="692">
        <v>0.92</v>
      </c>
      <c r="EN25" s="692">
        <v>0.92</v>
      </c>
      <c r="EO25" s="692">
        <v>0.92</v>
      </c>
      <c r="EP25" s="692">
        <v>0.92</v>
      </c>
      <c r="EQ25" s="692">
        <v>0.92</v>
      </c>
      <c r="ER25" s="692">
        <v>0.92</v>
      </c>
      <c r="ES25" s="692">
        <v>0.92</v>
      </c>
      <c r="ET25" s="692">
        <v>0.92</v>
      </c>
      <c r="EU25" s="692">
        <v>0.92</v>
      </c>
      <c r="EV25" s="692">
        <v>0.92</v>
      </c>
      <c r="EW25" s="692">
        <v>0.92</v>
      </c>
      <c r="EX25" s="692">
        <v>0.92</v>
      </c>
      <c r="EY25" s="692">
        <v>0.92</v>
      </c>
      <c r="EZ25" s="692">
        <v>0.92</v>
      </c>
      <c r="FA25" s="692">
        <v>0.92</v>
      </c>
      <c r="FB25" s="692">
        <v>0.92</v>
      </c>
      <c r="FC25" s="692">
        <v>0.92</v>
      </c>
      <c r="FD25" s="692">
        <v>0.92</v>
      </c>
      <c r="FE25" s="692">
        <v>0.92</v>
      </c>
      <c r="FF25" s="692">
        <v>0.92</v>
      </c>
      <c r="FG25" s="692">
        <v>0.92</v>
      </c>
      <c r="FH25" s="692">
        <v>0.92</v>
      </c>
      <c r="FI25" s="692">
        <v>0.92</v>
      </c>
      <c r="FJ25" s="692">
        <v>0.92</v>
      </c>
      <c r="FK25" s="692">
        <v>0.92</v>
      </c>
      <c r="FL25" s="692">
        <v>0.92</v>
      </c>
      <c r="FM25" s="692">
        <v>0.92</v>
      </c>
      <c r="FN25" s="692">
        <v>0.92</v>
      </c>
      <c r="FO25" s="692">
        <v>0.92</v>
      </c>
      <c r="FP25" s="692">
        <v>0.92</v>
      </c>
      <c r="FQ25" s="692">
        <v>0.92</v>
      </c>
      <c r="FR25" s="692">
        <v>0.92</v>
      </c>
      <c r="FS25" s="692">
        <v>0.92</v>
      </c>
      <c r="FT25" s="692">
        <v>0.92</v>
      </c>
      <c r="FU25" s="692">
        <v>0.92</v>
      </c>
      <c r="FV25" s="692">
        <v>0.92</v>
      </c>
      <c r="FW25" s="692">
        <v>0.92</v>
      </c>
      <c r="FX25" s="692">
        <v>0.92</v>
      </c>
      <c r="FY25" s="692">
        <v>0.92</v>
      </c>
      <c r="FZ25" s="692">
        <v>0.92</v>
      </c>
      <c r="GA25" s="692">
        <v>0.92</v>
      </c>
      <c r="GB25" s="692">
        <v>0.92</v>
      </c>
      <c r="GC25" s="692">
        <v>0.92</v>
      </c>
      <c r="GD25" s="692">
        <v>0.92</v>
      </c>
      <c r="GE25" s="692">
        <v>0.92</v>
      </c>
      <c r="GF25" s="692">
        <v>0.92</v>
      </c>
      <c r="GG25" s="692">
        <v>0.92</v>
      </c>
      <c r="GH25" s="692">
        <v>0.92</v>
      </c>
      <c r="GI25" s="692">
        <v>0.92</v>
      </c>
      <c r="GJ25" s="692">
        <v>0.92</v>
      </c>
      <c r="GK25" s="692">
        <v>0.92</v>
      </c>
      <c r="GL25" s="692">
        <v>0.92</v>
      </c>
      <c r="GM25" s="692">
        <v>0.92</v>
      </c>
      <c r="GN25" s="692">
        <v>0.92</v>
      </c>
      <c r="GO25" s="692">
        <v>0.92</v>
      </c>
      <c r="GP25" s="692">
        <v>0.92</v>
      </c>
      <c r="GQ25" s="692">
        <v>0.92</v>
      </c>
      <c r="GR25" s="692">
        <v>0.92</v>
      </c>
      <c r="GS25" s="692">
        <v>0.92</v>
      </c>
      <c r="GT25" s="692">
        <v>0.92</v>
      </c>
      <c r="GU25" s="692">
        <v>0.92</v>
      </c>
      <c r="GV25" s="692">
        <v>0.92</v>
      </c>
      <c r="GW25" s="692">
        <v>0.92</v>
      </c>
      <c r="GX25" s="692">
        <v>0.92</v>
      </c>
      <c r="GY25" s="692">
        <v>0.92</v>
      </c>
      <c r="GZ25" s="692">
        <v>0.92</v>
      </c>
      <c r="HA25" s="692">
        <v>0.92</v>
      </c>
      <c r="HB25" s="692">
        <v>0.92</v>
      </c>
      <c r="HC25" s="692">
        <v>0.92</v>
      </c>
      <c r="HD25" s="692">
        <v>0.92</v>
      </c>
      <c r="HE25" s="692">
        <v>0.92</v>
      </c>
      <c r="HF25" s="692">
        <v>0.92</v>
      </c>
      <c r="HG25" s="692">
        <v>0.92</v>
      </c>
      <c r="HH25" s="692">
        <v>0.92</v>
      </c>
      <c r="HI25" s="692">
        <v>0.92</v>
      </c>
      <c r="HJ25" s="692">
        <v>0.92</v>
      </c>
      <c r="HK25" s="692">
        <v>0.92</v>
      </c>
      <c r="HL25" s="692">
        <v>0.92</v>
      </c>
      <c r="HM25" s="692">
        <v>0.92</v>
      </c>
      <c r="HN25" s="692">
        <v>0.92</v>
      </c>
      <c r="HO25" s="692">
        <v>0.92</v>
      </c>
      <c r="HP25" s="692">
        <v>0.92</v>
      </c>
      <c r="HQ25" s="692">
        <v>0.92</v>
      </c>
      <c r="HR25" s="692">
        <v>0.92</v>
      </c>
      <c r="HS25" s="692">
        <v>0.92</v>
      </c>
      <c r="HT25" s="692">
        <v>0.92</v>
      </c>
      <c r="HU25" s="692">
        <v>0.92</v>
      </c>
      <c r="HV25" s="692">
        <v>0.92</v>
      </c>
      <c r="HW25" s="692">
        <v>0.92</v>
      </c>
      <c r="HX25" s="692">
        <v>0.92</v>
      </c>
      <c r="HY25" s="692">
        <v>0.92</v>
      </c>
      <c r="HZ25" s="692">
        <v>0.92</v>
      </c>
      <c r="IA25" s="692">
        <v>0.92</v>
      </c>
      <c r="IB25" s="692">
        <v>0.92</v>
      </c>
      <c r="IC25" s="692">
        <v>0.92</v>
      </c>
      <c r="ID25" s="692">
        <v>0.92</v>
      </c>
      <c r="IE25" s="692">
        <v>0.92</v>
      </c>
      <c r="IF25" s="692">
        <v>0.92</v>
      </c>
      <c r="IG25" s="692">
        <v>0.92</v>
      </c>
      <c r="IH25" s="692">
        <v>0.92</v>
      </c>
      <c r="II25" s="692">
        <v>0.92</v>
      </c>
      <c r="IJ25" s="692">
        <v>0.92</v>
      </c>
      <c r="IK25" s="692">
        <v>0.92</v>
      </c>
      <c r="IL25" s="692">
        <v>0.92</v>
      </c>
      <c r="IM25" s="692">
        <v>0.92</v>
      </c>
      <c r="IN25" s="692">
        <v>0.92</v>
      </c>
      <c r="IO25" s="692">
        <v>0.92</v>
      </c>
      <c r="IP25" s="692">
        <v>0.92</v>
      </c>
      <c r="IQ25" s="692">
        <v>0.92</v>
      </c>
      <c r="IR25" s="692">
        <v>0.92</v>
      </c>
      <c r="IS25" s="692">
        <v>0.92</v>
      </c>
      <c r="IT25" s="692">
        <v>0.92</v>
      </c>
      <c r="IU25" s="692">
        <v>0.92</v>
      </c>
      <c r="IV25" s="692">
        <v>0.92</v>
      </c>
      <c r="IW25" s="692">
        <v>0.92</v>
      </c>
      <c r="IX25" s="692">
        <v>0.92</v>
      </c>
      <c r="IY25" s="692">
        <v>0.92</v>
      </c>
      <c r="IZ25" s="692">
        <v>0.92</v>
      </c>
      <c r="JA25" s="692">
        <v>0.92</v>
      </c>
      <c r="JB25" s="692">
        <v>0.92</v>
      </c>
      <c r="JC25" s="692">
        <v>0.92</v>
      </c>
      <c r="JD25" s="692">
        <v>0.92</v>
      </c>
      <c r="JE25" s="692">
        <v>0.92</v>
      </c>
      <c r="JF25" s="692">
        <v>0.92</v>
      </c>
      <c r="JG25" s="692">
        <v>0.92</v>
      </c>
      <c r="JH25" s="692">
        <v>0.92</v>
      </c>
      <c r="JI25" s="692">
        <v>0.92</v>
      </c>
      <c r="JJ25" s="692">
        <v>0.92</v>
      </c>
      <c r="JK25" s="692">
        <v>0.92</v>
      </c>
      <c r="JL25" s="692">
        <v>0.92</v>
      </c>
      <c r="JM25" s="692">
        <v>0.92</v>
      </c>
      <c r="JN25" s="692">
        <v>0.92</v>
      </c>
      <c r="JO25" s="692">
        <v>0.92</v>
      </c>
      <c r="JP25" s="692">
        <v>0.92</v>
      </c>
      <c r="JQ25" s="692">
        <v>0.92</v>
      </c>
      <c r="JR25" s="692">
        <v>0.92</v>
      </c>
      <c r="JS25" s="692">
        <v>0.92</v>
      </c>
      <c r="JT25" s="692">
        <v>0.92</v>
      </c>
      <c r="JU25" s="692">
        <v>0.92</v>
      </c>
      <c r="JV25" s="692">
        <v>0.92</v>
      </c>
      <c r="JW25" s="692">
        <v>0.92</v>
      </c>
      <c r="JX25" s="692">
        <v>0.92</v>
      </c>
      <c r="JY25" s="692">
        <v>0.92</v>
      </c>
      <c r="JZ25" s="692">
        <v>0.92</v>
      </c>
      <c r="KA25" s="692">
        <v>0.92</v>
      </c>
      <c r="KB25" s="692">
        <v>0.92</v>
      </c>
      <c r="KC25" s="692">
        <v>0.92</v>
      </c>
      <c r="KD25" s="692">
        <v>0.92</v>
      </c>
      <c r="KE25" s="692">
        <v>0.92</v>
      </c>
      <c r="KF25" s="692">
        <v>0.92</v>
      </c>
      <c r="KG25" s="692">
        <v>0.92</v>
      </c>
      <c r="KH25" s="692">
        <v>0.92</v>
      </c>
      <c r="KI25" s="692">
        <v>0.92</v>
      </c>
      <c r="KJ25" s="692">
        <v>0.92</v>
      </c>
      <c r="KK25" s="692">
        <v>0.92</v>
      </c>
      <c r="KL25" s="692">
        <v>0.92</v>
      </c>
      <c r="KM25" s="692">
        <v>0.92</v>
      </c>
      <c r="KN25" s="692">
        <v>0.92</v>
      </c>
      <c r="KO25" s="692">
        <v>0.92</v>
      </c>
      <c r="KP25" s="692">
        <v>0.92</v>
      </c>
      <c r="KQ25" s="692">
        <v>0.92</v>
      </c>
      <c r="KR25" s="692">
        <v>0.92</v>
      </c>
      <c r="KS25" s="692">
        <v>0.92</v>
      </c>
      <c r="KT25" s="692">
        <v>0.92</v>
      </c>
      <c r="KU25" s="692">
        <v>0.92</v>
      </c>
      <c r="KV25" s="692">
        <v>0.92</v>
      </c>
      <c r="KW25" s="692">
        <v>0.92</v>
      </c>
      <c r="KX25" s="692">
        <v>0.92</v>
      </c>
      <c r="KY25" s="692">
        <v>0.92</v>
      </c>
      <c r="KZ25" s="692">
        <v>0.92</v>
      </c>
      <c r="LA25" s="692">
        <v>0.92</v>
      </c>
      <c r="LB25" s="692">
        <v>0.92</v>
      </c>
      <c r="LC25" s="692">
        <v>0.92</v>
      </c>
      <c r="LD25" s="692">
        <v>0.92</v>
      </c>
      <c r="LE25" s="692">
        <v>0.92</v>
      </c>
      <c r="LF25" s="692">
        <v>0.92</v>
      </c>
      <c r="LG25" s="692">
        <v>0.92</v>
      </c>
      <c r="LH25" s="692">
        <v>0.92</v>
      </c>
      <c r="LI25" s="692">
        <v>0.92</v>
      </c>
      <c r="LJ25" s="692">
        <v>0.92</v>
      </c>
      <c r="LK25" s="692">
        <v>0.92</v>
      </c>
      <c r="LL25" s="692">
        <v>0.92</v>
      </c>
      <c r="LM25" s="692">
        <v>0.92</v>
      </c>
      <c r="LN25" s="692">
        <v>0.92</v>
      </c>
      <c r="LO25" s="692">
        <v>0.92</v>
      </c>
      <c r="LP25" s="692">
        <v>0.92</v>
      </c>
      <c r="LQ25" s="692">
        <v>0.92</v>
      </c>
      <c r="LR25" s="692">
        <v>0.92</v>
      </c>
      <c r="LS25" s="692">
        <v>0.92</v>
      </c>
      <c r="LT25" s="692">
        <v>0.92</v>
      </c>
      <c r="LU25" s="692">
        <v>0.92</v>
      </c>
      <c r="LV25" s="692">
        <v>0.92</v>
      </c>
      <c r="LW25" s="692">
        <v>0.92</v>
      </c>
      <c r="LX25" s="692">
        <v>0.92</v>
      </c>
      <c r="LY25" s="692">
        <v>0.92</v>
      </c>
      <c r="LZ25" s="692">
        <v>0.92</v>
      </c>
      <c r="MA25" s="692">
        <v>0.92</v>
      </c>
      <c r="MB25" s="692">
        <v>0.92</v>
      </c>
      <c r="MC25" s="692">
        <v>0.92</v>
      </c>
      <c r="MD25" s="692">
        <v>0.92</v>
      </c>
      <c r="ME25" s="692">
        <v>0.92</v>
      </c>
      <c r="MF25" s="692">
        <v>0.92</v>
      </c>
      <c r="MG25" s="692">
        <v>0.92</v>
      </c>
      <c r="MH25" s="692">
        <v>0.92</v>
      </c>
      <c r="MI25" s="692">
        <v>0.92</v>
      </c>
      <c r="MJ25" s="692">
        <v>0.92</v>
      </c>
      <c r="MK25" s="692">
        <v>0.92</v>
      </c>
      <c r="ML25" s="692">
        <v>0.92</v>
      </c>
      <c r="MM25" s="692">
        <v>0.92</v>
      </c>
      <c r="MN25" s="692">
        <v>0.92</v>
      </c>
      <c r="MO25" s="692">
        <v>0.92</v>
      </c>
      <c r="MP25" s="692">
        <v>0.92</v>
      </c>
      <c r="MQ25" s="692">
        <v>0.92</v>
      </c>
      <c r="MR25" s="692">
        <v>0.92</v>
      </c>
      <c r="MS25" s="692">
        <v>0.92</v>
      </c>
      <c r="MT25" s="692">
        <v>0.92</v>
      </c>
      <c r="MU25" s="692">
        <v>0.92</v>
      </c>
      <c r="MV25" s="692">
        <v>0.92</v>
      </c>
      <c r="MW25" s="692">
        <v>0.92</v>
      </c>
      <c r="MX25" s="692">
        <v>0.92</v>
      </c>
      <c r="MY25" s="692">
        <v>0.92</v>
      </c>
      <c r="MZ25" s="692">
        <v>0.92</v>
      </c>
      <c r="NA25" s="692">
        <v>0.92</v>
      </c>
      <c r="NB25" s="692">
        <v>0.92</v>
      </c>
      <c r="NC25" s="692">
        <v>0.92</v>
      </c>
      <c r="ND25" s="692">
        <v>0.92</v>
      </c>
      <c r="NE25" s="692">
        <v>0.92</v>
      </c>
      <c r="NF25" s="692">
        <v>0.92</v>
      </c>
      <c r="NG25" s="692">
        <v>0.92</v>
      </c>
      <c r="NH25" s="692">
        <v>0.92</v>
      </c>
      <c r="NI25" s="692">
        <v>0.92</v>
      </c>
      <c r="NJ25" s="692">
        <v>0.92</v>
      </c>
      <c r="NK25" s="692">
        <v>0.92</v>
      </c>
      <c r="NL25" s="692">
        <v>0.92</v>
      </c>
      <c r="NM25" s="692">
        <v>0.92</v>
      </c>
      <c r="NN25" s="692">
        <v>0.92</v>
      </c>
      <c r="NO25" s="692">
        <v>0.92</v>
      </c>
      <c r="NP25" s="692">
        <v>0.92</v>
      </c>
      <c r="NQ25" s="692">
        <v>0.92</v>
      </c>
      <c r="NR25" s="692">
        <v>0.92</v>
      </c>
      <c r="NS25" s="692">
        <v>0.92</v>
      </c>
      <c r="NT25" s="692">
        <v>0.92</v>
      </c>
      <c r="NU25" s="692">
        <v>0.92</v>
      </c>
      <c r="NV25" s="692">
        <v>0.92</v>
      </c>
      <c r="NW25" s="692">
        <v>0.92</v>
      </c>
      <c r="NX25" s="692">
        <v>0.92</v>
      </c>
      <c r="NY25" s="692">
        <v>0.92</v>
      </c>
      <c r="NZ25" s="692">
        <v>0.92</v>
      </c>
      <c r="OA25" s="692">
        <v>0.92</v>
      </c>
      <c r="OB25" s="692">
        <v>0.92</v>
      </c>
      <c r="OC25" s="692">
        <v>0.92</v>
      </c>
      <c r="OD25" s="692">
        <v>0.92</v>
      </c>
      <c r="OE25" s="692">
        <v>0.92</v>
      </c>
      <c r="OF25" s="692">
        <v>0.92</v>
      </c>
      <c r="OG25" s="692">
        <v>0.92</v>
      </c>
      <c r="OH25" s="692">
        <v>0.92</v>
      </c>
      <c r="OI25" s="692">
        <v>0.92</v>
      </c>
      <c r="OJ25" s="692">
        <v>0.92</v>
      </c>
      <c r="OK25" s="692">
        <v>0.92</v>
      </c>
      <c r="OL25" s="692">
        <v>0.92</v>
      </c>
      <c r="OM25" s="692">
        <v>0.92</v>
      </c>
      <c r="ON25" s="692">
        <v>0.92</v>
      </c>
      <c r="OO25" s="692">
        <v>0.92</v>
      </c>
      <c r="OP25" s="692">
        <v>0.92</v>
      </c>
      <c r="OQ25" s="692">
        <v>0.92</v>
      </c>
      <c r="OR25" s="692">
        <v>0.92</v>
      </c>
      <c r="OS25" s="692">
        <v>0.92</v>
      </c>
      <c r="OT25" s="692">
        <v>0.92</v>
      </c>
      <c r="OU25" s="692">
        <v>0.92</v>
      </c>
      <c r="OV25" s="692">
        <v>0.92</v>
      </c>
      <c r="OW25" s="692">
        <v>0.92</v>
      </c>
      <c r="OX25" s="692">
        <v>0.92</v>
      </c>
      <c r="OY25" s="692">
        <v>0.92</v>
      </c>
      <c r="OZ25" s="692">
        <v>0.92</v>
      </c>
      <c r="PA25" s="692">
        <v>0.92</v>
      </c>
      <c r="PB25" s="692">
        <v>0.92</v>
      </c>
      <c r="PC25" s="692">
        <v>0.92</v>
      </c>
      <c r="PD25" s="692">
        <v>0.92</v>
      </c>
      <c r="PE25" s="692">
        <v>0.92</v>
      </c>
      <c r="PF25" s="692">
        <v>0.92</v>
      </c>
      <c r="PG25" s="692">
        <v>0.92</v>
      </c>
      <c r="PH25" s="692">
        <v>0.92</v>
      </c>
      <c r="PI25" s="692">
        <v>0.92</v>
      </c>
      <c r="PJ25" s="692">
        <v>0.92</v>
      </c>
      <c r="PK25" s="692">
        <v>0.92</v>
      </c>
      <c r="PL25" s="692">
        <v>0.92</v>
      </c>
      <c r="PM25" s="692">
        <v>0.92</v>
      </c>
      <c r="PN25" s="692">
        <v>0.92</v>
      </c>
      <c r="PO25" s="692">
        <v>0.92</v>
      </c>
      <c r="PP25" s="692">
        <v>0.92</v>
      </c>
    </row>
    <row r="28" spans="1:432" x14ac:dyDescent="0.25">
      <c r="B28" s="678" t="s">
        <v>2</v>
      </c>
      <c r="C28" s="679" t="s">
        <v>1227</v>
      </c>
    </row>
    <row r="30" spans="1:432" x14ac:dyDescent="0.25">
      <c r="B30" s="678" t="s">
        <v>103</v>
      </c>
      <c r="C30" t="s">
        <v>387</v>
      </c>
      <c r="D30" s="679" t="str">
        <f>+C28</f>
        <v>Sem49</v>
      </c>
      <c r="E30" s="679" t="str">
        <f>"Sem"&amp;MID(D30,4,2)-1</f>
        <v>Sem48</v>
      </c>
      <c r="F30" s="679" t="str">
        <f>"Sem"&amp;MID(E30,4,2)-1</f>
        <v>Sem47</v>
      </c>
    </row>
    <row r="31" spans="1:432" x14ac:dyDescent="0.25">
      <c r="A31" s="679">
        <v>1</v>
      </c>
      <c r="B31" s="136" t="s">
        <v>1592</v>
      </c>
      <c r="C31" s="137">
        <v>1</v>
      </c>
      <c r="D31" s="679">
        <f>+C31</f>
        <v>1</v>
      </c>
      <c r="E31" s="679">
        <f>+COUNTIFS([8]DATOS!$P:$P,$B31,[8]DATOS!$B:$B,'Perfo Calidad'!E$30)</f>
        <v>1</v>
      </c>
      <c r="F31" s="679">
        <f>+COUNTIFS([8]DATOS!$P:$P,$B31,[8]DATOS!$B:$B,'Perfo Calidad'!F$30)</f>
        <v>2</v>
      </c>
    </row>
    <row r="32" spans="1:432" x14ac:dyDescent="0.25">
      <c r="A32" s="679">
        <v>2</v>
      </c>
      <c r="B32" s="136" t="s">
        <v>1508</v>
      </c>
      <c r="C32" s="137">
        <v>1</v>
      </c>
      <c r="D32" s="679">
        <f t="shared" ref="D32:D54" si="16">+C32</f>
        <v>1</v>
      </c>
      <c r="E32" s="679">
        <f>+COUNTIFS([8]DATOS!$P:$P,$B32,[8]DATOS!$B:$B,'Perfo Calidad'!E$30)</f>
        <v>0</v>
      </c>
      <c r="F32" s="679">
        <f>+COUNTIFS([8]DATOS!$P:$P,$B32,[8]DATOS!$B:$B,'Perfo Calidad'!F$30)</f>
        <v>0</v>
      </c>
    </row>
    <row r="33" spans="1:6" x14ac:dyDescent="0.25">
      <c r="A33" s="679">
        <v>3</v>
      </c>
      <c r="B33" s="136" t="s">
        <v>1148</v>
      </c>
      <c r="C33" s="137">
        <v>1</v>
      </c>
      <c r="D33" s="679">
        <f t="shared" si="16"/>
        <v>1</v>
      </c>
      <c r="E33" s="679">
        <f>+COUNTIFS([8]DATOS!$P:$P,$B33,[8]DATOS!$B:$B,'Perfo Calidad'!E$30)</f>
        <v>0</v>
      </c>
      <c r="F33" s="679">
        <f>+COUNTIFS([8]DATOS!$P:$P,$B33,[8]DATOS!$B:$B,'Perfo Calidad'!F$30)</f>
        <v>0</v>
      </c>
    </row>
    <row r="34" spans="1:6" x14ac:dyDescent="0.25">
      <c r="A34" s="679">
        <v>4</v>
      </c>
      <c r="B34" s="136" t="s">
        <v>272</v>
      </c>
      <c r="C34" s="137">
        <v>1</v>
      </c>
      <c r="D34" s="679">
        <f t="shared" si="16"/>
        <v>1</v>
      </c>
      <c r="E34" s="679">
        <f>+COUNTIFS([8]DATOS!$P:$P,$B34,[8]DATOS!$B:$B,'Perfo Calidad'!E$30)</f>
        <v>0</v>
      </c>
      <c r="F34" s="679">
        <f>+COUNTIFS([8]DATOS!$P:$P,$B34,[8]DATOS!$B:$B,'Perfo Calidad'!F$30)</f>
        <v>0</v>
      </c>
    </row>
    <row r="35" spans="1:6" x14ac:dyDescent="0.25">
      <c r="A35" s="679">
        <v>5</v>
      </c>
      <c r="B35" s="136" t="s">
        <v>1588</v>
      </c>
      <c r="C35" s="137">
        <v>1</v>
      </c>
      <c r="D35" s="679">
        <f t="shared" si="16"/>
        <v>1</v>
      </c>
      <c r="E35" s="679">
        <f>+COUNTIFS([8]DATOS!$P:$P,$B35,[8]DATOS!$B:$B,'Perfo Calidad'!E$30)</f>
        <v>0</v>
      </c>
      <c r="F35" s="679">
        <f>+COUNTIFS([8]DATOS!$P:$P,$B35,[8]DATOS!$B:$B,'Perfo Calidad'!F$30)</f>
        <v>0</v>
      </c>
    </row>
    <row r="36" spans="1:6" x14ac:dyDescent="0.25">
      <c r="A36" s="679">
        <v>6</v>
      </c>
      <c r="B36" s="136" t="s">
        <v>285</v>
      </c>
      <c r="C36" s="137">
        <v>1</v>
      </c>
      <c r="D36" s="679">
        <f t="shared" si="16"/>
        <v>1</v>
      </c>
      <c r="E36" s="679">
        <f>+COUNTIFS([8]DATOS!$P:$P,$B36,[8]DATOS!$B:$B,'Perfo Calidad'!E$30)</f>
        <v>0</v>
      </c>
      <c r="F36" s="679">
        <f>+COUNTIFS([8]DATOS!$P:$P,$B36,[8]DATOS!$B:$B,'Perfo Calidad'!F$30)</f>
        <v>0</v>
      </c>
    </row>
    <row r="37" spans="1:6" x14ac:dyDescent="0.25">
      <c r="A37" s="679">
        <v>7</v>
      </c>
      <c r="B37" s="136" t="s">
        <v>318</v>
      </c>
      <c r="C37" s="137">
        <v>1</v>
      </c>
      <c r="D37" s="679">
        <f t="shared" si="16"/>
        <v>1</v>
      </c>
      <c r="E37" s="679">
        <f>+COUNTIFS([8]DATOS!$P:$P,$B37,[8]DATOS!$B:$B,'Perfo Calidad'!E$30)</f>
        <v>0</v>
      </c>
      <c r="F37" s="679">
        <f>+COUNTIFS([8]DATOS!$P:$P,$B37,[8]DATOS!$B:$B,'Perfo Calidad'!F$30)</f>
        <v>0</v>
      </c>
    </row>
    <row r="38" spans="1:6" x14ac:dyDescent="0.25">
      <c r="A38" s="679">
        <v>8</v>
      </c>
      <c r="B38" s="136" t="s">
        <v>104</v>
      </c>
      <c r="C38" s="137">
        <v>7</v>
      </c>
      <c r="D38" s="679">
        <f t="shared" si="16"/>
        <v>7</v>
      </c>
      <c r="E38" s="679">
        <f>+COUNTIFS([8]DATOS!$P:$P,$B38,[8]DATOS!$B:$B,'Perfo Calidad'!E$30)</f>
        <v>0</v>
      </c>
      <c r="F38" s="679">
        <f>+COUNTIFS([8]DATOS!$P:$P,$B38,[8]DATOS!$B:$B,'Perfo Calidad'!F$30)</f>
        <v>0</v>
      </c>
    </row>
    <row r="39" spans="1:6" x14ac:dyDescent="0.25">
      <c r="A39" s="679">
        <v>9</v>
      </c>
      <c r="B39"/>
      <c r="C39"/>
      <c r="D39" s="679">
        <f t="shared" si="16"/>
        <v>0</v>
      </c>
      <c r="E39" s="679">
        <f>+COUNTIFS([8]DATOS!$P:$P,$B39,[8]DATOS!$B:$B,'Perfo Calidad'!E$30)</f>
        <v>0</v>
      </c>
      <c r="F39" s="679">
        <f>+COUNTIFS([8]DATOS!$P:$P,$B39,[8]DATOS!$B:$B,'Perfo Calidad'!F$30)</f>
        <v>0</v>
      </c>
    </row>
    <row r="40" spans="1:6" x14ac:dyDescent="0.25">
      <c r="A40" s="679">
        <v>10</v>
      </c>
      <c r="B40"/>
      <c r="C40"/>
      <c r="D40" s="679">
        <f t="shared" si="16"/>
        <v>0</v>
      </c>
      <c r="E40" s="679">
        <f>+COUNTIFS([8]DATOS!$P:$P,$B40,[8]DATOS!$B:$B,'Perfo Calidad'!E$30)</f>
        <v>0</v>
      </c>
      <c r="F40" s="679">
        <f>+COUNTIFS([8]DATOS!$P:$P,$B40,[8]DATOS!$B:$B,'Perfo Calidad'!F$30)</f>
        <v>0</v>
      </c>
    </row>
    <row r="41" spans="1:6" x14ac:dyDescent="0.25">
      <c r="B41"/>
      <c r="C41"/>
      <c r="D41" s="679">
        <f t="shared" si="16"/>
        <v>0</v>
      </c>
      <c r="E41" s="679">
        <f>+COUNTIFS([8]DATOS!$P:$P,$B41,[8]DATOS!$B:$B,'Perfo Calidad'!E$30)</f>
        <v>0</v>
      </c>
      <c r="F41" s="679">
        <f>+COUNTIFS([8]DATOS!$P:$P,$B41,[8]DATOS!$B:$B,'Perfo Calidad'!F$30)</f>
        <v>0</v>
      </c>
    </row>
    <row r="42" spans="1:6" x14ac:dyDescent="0.25">
      <c r="B42"/>
      <c r="C42"/>
      <c r="D42" s="679">
        <f t="shared" si="16"/>
        <v>0</v>
      </c>
      <c r="E42" s="679">
        <f>+COUNTIFS([8]DATOS!$P:$P,$B42,[8]DATOS!$B:$B,'Perfo Calidad'!E$30)</f>
        <v>0</v>
      </c>
      <c r="F42" s="679">
        <f>+COUNTIFS([8]DATOS!$P:$P,$B42,[8]DATOS!$B:$B,'Perfo Calidad'!F$30)</f>
        <v>0</v>
      </c>
    </row>
    <row r="43" spans="1:6" x14ac:dyDescent="0.25">
      <c r="B43"/>
      <c r="C43"/>
      <c r="D43" s="679">
        <f t="shared" si="16"/>
        <v>0</v>
      </c>
      <c r="E43" s="679">
        <f>+COUNTIFS([8]DATOS!$P:$P,$B43,[8]DATOS!$B:$B,'Perfo Calidad'!E$30)</f>
        <v>0</v>
      </c>
      <c r="F43" s="679">
        <f>+COUNTIFS([8]DATOS!$P:$P,$B43,[8]DATOS!$B:$B,'Perfo Calidad'!F$30)</f>
        <v>0</v>
      </c>
    </row>
    <row r="44" spans="1:6" x14ac:dyDescent="0.25">
      <c r="B44"/>
      <c r="C44"/>
      <c r="D44" s="679">
        <f t="shared" si="16"/>
        <v>0</v>
      </c>
      <c r="E44" s="679">
        <f>+COUNTIFS([8]DATOS!$P:$P,$B44,[8]DATOS!$B:$B,'Perfo Calidad'!E$30)</f>
        <v>0</v>
      </c>
      <c r="F44" s="679">
        <f>+COUNTIFS([8]DATOS!$P:$P,$B44,[8]DATOS!$B:$B,'Perfo Calidad'!F$30)</f>
        <v>0</v>
      </c>
    </row>
    <row r="45" spans="1:6" x14ac:dyDescent="0.25">
      <c r="B45"/>
      <c r="C45"/>
      <c r="D45" s="679">
        <f t="shared" si="16"/>
        <v>0</v>
      </c>
      <c r="E45" s="679">
        <f>+COUNTIFS([8]DATOS!$P:$P,$B45,[8]DATOS!$B:$B,'Perfo Calidad'!E$30)</f>
        <v>0</v>
      </c>
      <c r="F45" s="679">
        <f>+COUNTIFS([8]DATOS!$P:$P,$B45,[8]DATOS!$B:$B,'Perfo Calidad'!F$30)</f>
        <v>0</v>
      </c>
    </row>
    <row r="46" spans="1:6" x14ac:dyDescent="0.25">
      <c r="B46"/>
      <c r="C46"/>
      <c r="D46" s="679">
        <f t="shared" si="16"/>
        <v>0</v>
      </c>
      <c r="E46" s="679">
        <f>+COUNTIFS([8]DATOS!$P:$P,$B46,[8]DATOS!$B:$B,'Perfo Calidad'!E$30)</f>
        <v>0</v>
      </c>
      <c r="F46" s="679">
        <f>+COUNTIFS([8]DATOS!$P:$P,$B46,[8]DATOS!$B:$B,'Perfo Calidad'!F$30)</f>
        <v>0</v>
      </c>
    </row>
    <row r="47" spans="1:6" x14ac:dyDescent="0.25">
      <c r="B47"/>
      <c r="C47"/>
      <c r="D47" s="679">
        <f t="shared" si="16"/>
        <v>0</v>
      </c>
      <c r="E47" s="679">
        <f>+COUNTIFS([8]DATOS!$P:$P,$B47,[8]DATOS!$B:$B,'Perfo Calidad'!E$30)</f>
        <v>0</v>
      </c>
      <c r="F47" s="679">
        <f>+COUNTIFS([8]DATOS!$P:$P,$B47,[8]DATOS!$B:$B,'Perfo Calidad'!F$30)</f>
        <v>0</v>
      </c>
    </row>
    <row r="48" spans="1:6" x14ac:dyDescent="0.25">
      <c r="B48"/>
      <c r="C48"/>
      <c r="D48" s="679">
        <f t="shared" si="16"/>
        <v>0</v>
      </c>
      <c r="E48" s="679">
        <f>+COUNTIFS([8]DATOS!$P:$P,$B48,[8]DATOS!$B:$B,'Perfo Calidad'!E$30)</f>
        <v>0</v>
      </c>
      <c r="F48" s="679">
        <f>+COUNTIFS([8]DATOS!$P:$P,$B48,[8]DATOS!$B:$B,'Perfo Calidad'!F$30)</f>
        <v>0</v>
      </c>
    </row>
    <row r="49" spans="2:6" x14ac:dyDescent="0.25">
      <c r="B49"/>
      <c r="C49"/>
      <c r="D49" s="679">
        <f t="shared" si="16"/>
        <v>0</v>
      </c>
      <c r="E49" s="679">
        <f>+COUNTIFS([8]DATOS!$P:$P,$B49,[8]DATOS!$B:$B,'Perfo Calidad'!E$30)</f>
        <v>0</v>
      </c>
      <c r="F49" s="679">
        <f>+COUNTIFS([8]DATOS!$P:$P,$B49,[8]DATOS!$B:$B,'Perfo Calidad'!F$30)</f>
        <v>0</v>
      </c>
    </row>
    <row r="50" spans="2:6" x14ac:dyDescent="0.25">
      <c r="B50"/>
      <c r="C50"/>
      <c r="D50" s="679">
        <f t="shared" si="16"/>
        <v>0</v>
      </c>
      <c r="E50" s="679">
        <f>+COUNTIFS([8]DATOS!$P:$P,$B50,[8]DATOS!$B:$B,'Perfo Calidad'!E$30)</f>
        <v>0</v>
      </c>
      <c r="F50" s="679">
        <f>+COUNTIFS([8]DATOS!$P:$P,$B50,[8]DATOS!$B:$B,'Perfo Calidad'!F$30)</f>
        <v>0</v>
      </c>
    </row>
    <row r="51" spans="2:6" x14ac:dyDescent="0.25">
      <c r="B51"/>
      <c r="C51"/>
      <c r="D51" s="679">
        <f t="shared" si="16"/>
        <v>0</v>
      </c>
      <c r="E51" s="679">
        <f>+COUNTIFS([8]DATOS!$P:$P,$B51,[8]DATOS!$B:$B,'Perfo Calidad'!E$30)</f>
        <v>0</v>
      </c>
      <c r="F51" s="679">
        <f>+COUNTIFS([8]DATOS!$P:$P,$B51,[8]DATOS!$B:$B,'Perfo Calidad'!F$30)</f>
        <v>0</v>
      </c>
    </row>
    <row r="52" spans="2:6" x14ac:dyDescent="0.25">
      <c r="B52"/>
      <c r="C52"/>
      <c r="D52" s="679">
        <f t="shared" si="16"/>
        <v>0</v>
      </c>
      <c r="E52" s="679">
        <f>+COUNTIFS([8]DATOS!$P:$P,$B52,[8]DATOS!$B:$B,'Perfo Calidad'!E$30)</f>
        <v>0</v>
      </c>
      <c r="F52" s="679">
        <f>+COUNTIFS([8]DATOS!$P:$P,$B52,[8]DATOS!$B:$B,'Perfo Calidad'!F$30)</f>
        <v>0</v>
      </c>
    </row>
    <row r="53" spans="2:6" x14ac:dyDescent="0.25">
      <c r="B53"/>
      <c r="C53"/>
      <c r="D53" s="679">
        <f t="shared" si="16"/>
        <v>0</v>
      </c>
      <c r="E53" s="679">
        <f>+COUNTIFS([8]DATOS!$P:$P,$B53,[8]DATOS!$B:$B,'Perfo Calidad'!E$30)</f>
        <v>0</v>
      </c>
      <c r="F53" s="679">
        <f>+COUNTIFS([8]DATOS!$P:$P,$B53,[8]DATOS!$B:$B,'Perfo Calidad'!F$30)</f>
        <v>0</v>
      </c>
    </row>
    <row r="54" spans="2:6" x14ac:dyDescent="0.25">
      <c r="B54"/>
      <c r="C54"/>
      <c r="D54" s="679">
        <f t="shared" si="16"/>
        <v>0</v>
      </c>
      <c r="E54" s="679">
        <f>+COUNTIFS([8]DATOS!$P:$P,$B54,[8]DATOS!$B:$B,'Perfo Calidad'!E$30)</f>
        <v>0</v>
      </c>
      <c r="F54" s="679">
        <f>+COUNTIFS([8]DATOS!$P:$P,$B54,[8]DATOS!$B:$B,'Perfo Calidad'!F$30)</f>
        <v>0</v>
      </c>
    </row>
    <row r="55" spans="2:6" x14ac:dyDescent="0.25">
      <c r="B55"/>
      <c r="C55"/>
      <c r="E55" s="679">
        <f>+COUNTIFS([8]DATOS!$P:$P,$B55,[8]DATOS!$B:$B,'Perfo Calidad'!E$30)</f>
        <v>0</v>
      </c>
      <c r="F55" s="679">
        <f>+COUNTIFS([8]DATOS!$P:$P,$B55,[8]DATOS!$B:$B,'Perfo Calidad'!F$30)</f>
        <v>0</v>
      </c>
    </row>
  </sheetData>
  <mergeCells count="3">
    <mergeCell ref="G4:G12"/>
    <mergeCell ref="G14:G16"/>
    <mergeCell ref="G21:G24"/>
  </mergeCells>
  <conditionalFormatting sqref="BV24:PP24">
    <cfRule type="containsBlanks" dxfId="25" priority="4">
      <formula>LEN(TRIM(BV24))=0</formula>
    </cfRule>
    <cfRule type="cellIs" dxfId="24" priority="5" operator="lessThan">
      <formula>0.92</formula>
    </cfRule>
    <cfRule type="cellIs" dxfId="23" priority="6" operator="greaterThanOrEqual">
      <formula>0.92</formula>
    </cfRule>
  </conditionalFormatting>
  <conditionalFormatting sqref="I24:T24">
    <cfRule type="containsBlanks" dxfId="22" priority="10">
      <formula>LEN(TRIM(I24))=0</formula>
    </cfRule>
    <cfRule type="cellIs" dxfId="21" priority="11" operator="lessThan">
      <formula>0.92</formula>
    </cfRule>
    <cfRule type="cellIs" dxfId="20" priority="12" operator="greaterThanOrEqual">
      <formula>0.92</formula>
    </cfRule>
  </conditionalFormatting>
  <conditionalFormatting sqref="V24:BN24 BP24:BT24">
    <cfRule type="containsBlanks" dxfId="19" priority="7">
      <formula>LEN(TRIM(V24))=0</formula>
    </cfRule>
    <cfRule type="cellIs" dxfId="18" priority="8" operator="lessThan">
      <formula>0.92</formula>
    </cfRule>
    <cfRule type="cellIs" dxfId="17" priority="9" operator="greaterThanOrEqual">
      <formula>0.92</formula>
    </cfRule>
  </conditionalFormatting>
  <conditionalFormatting sqref="BO24">
    <cfRule type="containsBlanks" dxfId="16" priority="1">
      <formula>LEN(TRIM(BO24))=0</formula>
    </cfRule>
    <cfRule type="cellIs" dxfId="15" priority="2" operator="lessThan">
      <formula>0.92</formula>
    </cfRule>
    <cfRule type="cellIs" dxfId="14" priority="3" operator="greaterThanOrEqual">
      <formula>0.92</formula>
    </cfRule>
  </conditionalFormatting>
  <pageMargins left="0.7" right="0.7" top="0.75" bottom="0.75" header="0.3" footer="0.3"/>
  <pageSetup paperSize="9" orientation="portrait" r:id="rId2"/>
  <headerFooter>
    <oddFooter>&amp;R&amp;1#&amp;"Arial"&amp;10&amp;K000000Confidential C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6FB6-BF6E-4584-BD11-83066A62F499}">
  <dimension ref="B2:G113"/>
  <sheetViews>
    <sheetView topLeftCell="A7" workbookViewId="0">
      <selection activeCell="O13" sqref="O13"/>
    </sheetView>
  </sheetViews>
  <sheetFormatPr baseColWidth="10" defaultRowHeight="15" x14ac:dyDescent="0.25"/>
  <cols>
    <col min="1" max="1" width="6" style="679" customWidth="1"/>
    <col min="2" max="2" width="2.28515625" style="679" customWidth="1"/>
    <col min="3" max="3" width="36.5703125" style="679" customWidth="1"/>
    <col min="4" max="4" width="5.140625" style="679" customWidth="1"/>
    <col min="5" max="5" width="5" style="679" customWidth="1"/>
    <col min="6" max="6" width="5.140625" style="679" customWidth="1"/>
    <col min="7" max="7" width="7" style="679" customWidth="1"/>
    <col min="8" max="16384" width="11.42578125" style="679"/>
  </cols>
  <sheetData>
    <row r="2" spans="3:7" ht="11.1" customHeight="1" x14ac:dyDescent="0.25"/>
    <row r="3" spans="3:7" ht="11.1" customHeight="1" x14ac:dyDescent="0.25"/>
    <row r="4" spans="3:7" ht="11.1" customHeight="1" x14ac:dyDescent="0.25"/>
    <row r="5" spans="3:7" ht="11.1" customHeight="1" x14ac:dyDescent="0.25"/>
    <row r="6" spans="3:7" ht="11.1" customHeight="1" x14ac:dyDescent="0.25"/>
    <row r="7" spans="3:7" ht="11.1" customHeight="1" x14ac:dyDescent="0.25"/>
    <row r="8" spans="3:7" ht="11.1" customHeight="1" x14ac:dyDescent="0.25"/>
    <row r="9" spans="3:7" ht="11.1" customHeight="1" x14ac:dyDescent="0.25"/>
    <row r="10" spans="3:7" ht="11.1" customHeight="1" x14ac:dyDescent="0.25"/>
    <row r="11" spans="3:7" ht="11.1" customHeight="1" x14ac:dyDescent="0.25"/>
    <row r="12" spans="3:7" ht="11.1" customHeight="1" x14ac:dyDescent="0.25"/>
    <row r="13" spans="3:7" ht="11.1" customHeight="1" x14ac:dyDescent="0.25"/>
    <row r="14" spans="3:7" ht="11.1" customHeight="1" x14ac:dyDescent="0.25"/>
    <row r="15" spans="3:7" ht="11.1" customHeight="1" x14ac:dyDescent="0.25"/>
    <row r="16" spans="3:7" ht="11.1" customHeight="1" x14ac:dyDescent="0.25">
      <c r="C16" s="994" t="s">
        <v>1613</v>
      </c>
      <c r="D16" s="995" t="str">
        <f>+'Perfo Calidad'!D30</f>
        <v>Sem49</v>
      </c>
      <c r="E16" s="995" t="str">
        <f>+'Perfo Calidad'!E30</f>
        <v>Sem48</v>
      </c>
      <c r="F16" s="995" t="str">
        <f>+'Perfo Calidad'!F30</f>
        <v>Sem47</v>
      </c>
      <c r="G16" s="996" t="s">
        <v>1614</v>
      </c>
    </row>
    <row r="17" spans="2:7" ht="11.1" customHeight="1" x14ac:dyDescent="0.25">
      <c r="C17" s="994"/>
      <c r="D17" s="995"/>
      <c r="E17" s="995"/>
      <c r="F17" s="995"/>
      <c r="G17" s="996"/>
    </row>
    <row r="18" spans="2:7" ht="12" customHeight="1" x14ac:dyDescent="0.25">
      <c r="B18" s="693">
        <v>1</v>
      </c>
      <c r="C18" s="693" t="str">
        <f>+'Perfo Calidad'!B31</f>
        <v>BURBUJAS EN MASTICO-REBATIDO DE PUERTA ARD.</v>
      </c>
      <c r="D18" s="694">
        <f>+'Perfo Calidad'!D31</f>
        <v>1</v>
      </c>
      <c r="E18" s="694">
        <f>+'Perfo Calidad'!E31</f>
        <v>1</v>
      </c>
      <c r="F18" s="694">
        <f>+'Perfo Calidad'!F31</f>
        <v>2</v>
      </c>
      <c r="G18" s="694"/>
    </row>
    <row r="19" spans="2:7" ht="12" customHeight="1" x14ac:dyDescent="0.25">
      <c r="B19" s="693">
        <v>2</v>
      </c>
      <c r="C19" s="693" t="str">
        <f>+'Perfo Calidad'!B32</f>
        <v>RAYADO-PELDAÑO D</v>
      </c>
      <c r="D19" s="694">
        <f>+'Perfo Calidad'!D32</f>
        <v>1</v>
      </c>
      <c r="E19" s="694">
        <f>+'Perfo Calidad'!E32</f>
        <v>0</v>
      </c>
      <c r="F19" s="694">
        <f>+'Perfo Calidad'!F32</f>
        <v>0</v>
      </c>
      <c r="G19" s="694"/>
    </row>
    <row r="20" spans="2:7" ht="12" customHeight="1" x14ac:dyDescent="0.25">
      <c r="B20" s="693">
        <v>3</v>
      </c>
      <c r="C20" s="693" t="str">
        <f>+'Perfo Calidad'!B33</f>
        <v>DESCONCHADO-PARACHOQUES AV.</v>
      </c>
      <c r="D20" s="694">
        <f>+'Perfo Calidad'!D33</f>
        <v>1</v>
      </c>
      <c r="E20" s="694">
        <f>+'Perfo Calidad'!E33</f>
        <v>0</v>
      </c>
      <c r="F20" s="694">
        <f>+'Perfo Calidad'!F33</f>
        <v>0</v>
      </c>
      <c r="G20" s="694"/>
    </row>
    <row r="21" spans="2:7" ht="12" customHeight="1" x14ac:dyDescent="0.25">
      <c r="B21" s="693">
        <v>4</v>
      </c>
      <c r="C21" s="693" t="str">
        <f>+'Perfo Calidad'!B34</f>
        <v>MAL CENTRADO-LUNETA AR FIJA</v>
      </c>
      <c r="D21" s="694">
        <f>+'Perfo Calidad'!D34</f>
        <v>1</v>
      </c>
      <c r="E21" s="694">
        <f>+'Perfo Calidad'!E34</f>
        <v>0</v>
      </c>
      <c r="F21" s="694">
        <f>+'Perfo Calidad'!F34</f>
        <v>0</v>
      </c>
      <c r="G21" s="694"/>
    </row>
    <row r="22" spans="2:7" ht="12" customHeight="1" x14ac:dyDescent="0.25">
      <c r="B22" s="693">
        <v>5</v>
      </c>
      <c r="C22" s="693" t="str">
        <f>+'Perfo Calidad'!B35</f>
        <v>DETERIORADO-GUARDAP. PALANCA FRENO DE MANO</v>
      </c>
      <c r="D22" s="694">
        <f>+'Perfo Calidad'!D35</f>
        <v>1</v>
      </c>
      <c r="E22" s="694">
        <f>+'Perfo Calidad'!E35</f>
        <v>0</v>
      </c>
      <c r="F22" s="694">
        <f>+'Perfo Calidad'!F35</f>
        <v>0</v>
      </c>
      <c r="G22" s="694"/>
    </row>
    <row r="23" spans="2:7" ht="12" customHeight="1" x14ac:dyDescent="0.25">
      <c r="B23" s="693">
        <v>6</v>
      </c>
      <c r="C23" s="693" t="str">
        <f>+'Perfo Calidad'!B36</f>
        <v>RETOQUE DE PINTURA APARENTE-PARACHOQUES AV.</v>
      </c>
      <c r="D23" s="694">
        <f>+'Perfo Calidad'!D36</f>
        <v>1</v>
      </c>
      <c r="E23" s="694">
        <f>+'Perfo Calidad'!E36</f>
        <v>0</v>
      </c>
      <c r="F23" s="694">
        <f>+'Perfo Calidad'!F36</f>
        <v>0</v>
      </c>
      <c r="G23" s="694"/>
    </row>
    <row r="24" spans="2:7" ht="12" customHeight="1" x14ac:dyDescent="0.25">
      <c r="B24" s="693">
        <v>7</v>
      </c>
      <c r="C24" s="693" t="str">
        <f>+'Perfo Calidad'!B37</f>
        <v>OBTURADOR MAL POSICIONADO-ALETA  AVD.</v>
      </c>
      <c r="D24" s="694">
        <f>+'Perfo Calidad'!D37</f>
        <v>1</v>
      </c>
      <c r="E24" s="694">
        <f>+'Perfo Calidad'!E37</f>
        <v>0</v>
      </c>
      <c r="F24" s="694">
        <f>+'Perfo Calidad'!F37</f>
        <v>0</v>
      </c>
      <c r="G24" s="694"/>
    </row>
    <row r="25" spans="2:7" ht="12" customHeight="1" x14ac:dyDescent="0.25">
      <c r="B25" s="693">
        <v>8</v>
      </c>
      <c r="C25" s="693" t="str">
        <f>+'Perfo Calidad'!B38</f>
        <v>Total general</v>
      </c>
      <c r="D25" s="694">
        <f>+'Perfo Calidad'!D38</f>
        <v>7</v>
      </c>
      <c r="E25" s="694">
        <f>+'Perfo Calidad'!E38</f>
        <v>0</v>
      </c>
      <c r="F25" s="694">
        <f>+'Perfo Calidad'!F38</f>
        <v>0</v>
      </c>
      <c r="G25" s="694"/>
    </row>
    <row r="26" spans="2:7" ht="12" customHeight="1" x14ac:dyDescent="0.25">
      <c r="B26" s="693">
        <v>9</v>
      </c>
      <c r="C26" s="693">
        <f>+'Perfo Calidad'!B39</f>
        <v>0</v>
      </c>
      <c r="D26" s="694">
        <f>+'Perfo Calidad'!D39</f>
        <v>0</v>
      </c>
      <c r="E26" s="694">
        <f>+'Perfo Calidad'!E39</f>
        <v>0</v>
      </c>
      <c r="F26" s="694">
        <f>+'Perfo Calidad'!F39</f>
        <v>0</v>
      </c>
      <c r="G26" s="694"/>
    </row>
    <row r="27" spans="2:7" ht="12" customHeight="1" x14ac:dyDescent="0.25">
      <c r="B27" s="693">
        <v>10</v>
      </c>
      <c r="C27" s="693">
        <f>+'Perfo Calidad'!B40</f>
        <v>0</v>
      </c>
      <c r="D27" s="694">
        <f>+'Perfo Calidad'!D40</f>
        <v>0</v>
      </c>
      <c r="E27" s="694">
        <f>+'Perfo Calidad'!E40</f>
        <v>0</v>
      </c>
      <c r="F27" s="694">
        <f>+'Perfo Calidad'!F40</f>
        <v>0</v>
      </c>
      <c r="G27" s="694"/>
    </row>
    <row r="28" spans="2:7" ht="11.1" customHeight="1" x14ac:dyDescent="0.25"/>
    <row r="29" spans="2:7" ht="11.1" customHeight="1" x14ac:dyDescent="0.25"/>
    <row r="30" spans="2:7" ht="11.1" customHeight="1" x14ac:dyDescent="0.25"/>
    <row r="31" spans="2:7" ht="11.1" customHeight="1" x14ac:dyDescent="0.25"/>
    <row r="32" spans="2:7" ht="11.1" customHeight="1" x14ac:dyDescent="0.25"/>
    <row r="33" ht="11.1" customHeight="1" x14ac:dyDescent="0.25"/>
    <row r="34" ht="11.1" customHeight="1" x14ac:dyDescent="0.25"/>
    <row r="35" ht="11.1" customHeight="1" x14ac:dyDescent="0.25"/>
    <row r="36" ht="11.1" customHeight="1" x14ac:dyDescent="0.25"/>
    <row r="37" ht="11.1" customHeight="1" x14ac:dyDescent="0.25"/>
    <row r="38" ht="11.1" customHeight="1" x14ac:dyDescent="0.25"/>
    <row r="39" ht="11.1" customHeight="1" x14ac:dyDescent="0.25"/>
    <row r="40" ht="11.1" customHeight="1" x14ac:dyDescent="0.25"/>
    <row r="41" ht="11.1" customHeight="1" x14ac:dyDescent="0.25"/>
    <row r="42" ht="11.1" customHeight="1" x14ac:dyDescent="0.25"/>
    <row r="43" ht="11.1" customHeight="1" x14ac:dyDescent="0.25"/>
    <row r="44" ht="11.1" customHeight="1" x14ac:dyDescent="0.25"/>
    <row r="45" ht="11.1" customHeight="1" x14ac:dyDescent="0.25"/>
    <row r="46" ht="11.1" customHeight="1" x14ac:dyDescent="0.25"/>
    <row r="47" ht="11.1" customHeight="1" x14ac:dyDescent="0.25"/>
    <row r="48" ht="11.1" customHeight="1" x14ac:dyDescent="0.25"/>
    <row r="49" ht="11.1" customHeight="1" x14ac:dyDescent="0.25"/>
    <row r="50" ht="11.1" customHeight="1" x14ac:dyDescent="0.25"/>
    <row r="51" ht="11.1" customHeight="1" x14ac:dyDescent="0.25"/>
    <row r="52" ht="11.1" customHeight="1" x14ac:dyDescent="0.25"/>
    <row r="53" ht="11.1" customHeight="1" x14ac:dyDescent="0.25"/>
    <row r="54" ht="11.1" customHeight="1" x14ac:dyDescent="0.25"/>
    <row r="55" ht="11.1" customHeight="1" x14ac:dyDescent="0.25"/>
    <row r="56" ht="11.1" customHeight="1" x14ac:dyDescent="0.25"/>
    <row r="57" ht="11.1" customHeight="1" x14ac:dyDescent="0.25"/>
    <row r="58" ht="11.1" customHeight="1" x14ac:dyDescent="0.25"/>
    <row r="59" ht="11.1" customHeight="1" x14ac:dyDescent="0.25"/>
    <row r="60" ht="11.1" customHeight="1" x14ac:dyDescent="0.25"/>
    <row r="61" ht="11.1" customHeight="1" x14ac:dyDescent="0.25"/>
    <row r="62" ht="11.1" customHeight="1" x14ac:dyDescent="0.25"/>
    <row r="63" ht="11.1" customHeight="1" x14ac:dyDescent="0.25"/>
    <row r="64" ht="11.1" customHeight="1" x14ac:dyDescent="0.25"/>
    <row r="65" ht="11.1" customHeight="1" x14ac:dyDescent="0.25"/>
    <row r="66" ht="11.1" customHeight="1" x14ac:dyDescent="0.25"/>
    <row r="67" ht="11.1" customHeight="1" x14ac:dyDescent="0.25"/>
    <row r="68" ht="11.1" customHeight="1" x14ac:dyDescent="0.25"/>
    <row r="69" ht="11.1" customHeight="1" x14ac:dyDescent="0.25"/>
    <row r="70" ht="11.1" customHeight="1" x14ac:dyDescent="0.25"/>
    <row r="71" ht="11.1" customHeight="1" x14ac:dyDescent="0.25"/>
    <row r="72" ht="11.1" customHeight="1" x14ac:dyDescent="0.25"/>
    <row r="73" ht="11.1" customHeight="1" x14ac:dyDescent="0.25"/>
    <row r="74" ht="11.1" customHeight="1" x14ac:dyDescent="0.25"/>
    <row r="75" ht="11.1" customHeight="1" x14ac:dyDescent="0.25"/>
    <row r="76" ht="11.1" customHeight="1" x14ac:dyDescent="0.25"/>
    <row r="77" ht="11.1" customHeight="1" x14ac:dyDescent="0.25"/>
    <row r="78" ht="11.1" customHeight="1" x14ac:dyDescent="0.25"/>
    <row r="79" ht="11.1" customHeight="1" x14ac:dyDescent="0.25"/>
    <row r="80" ht="11.1" customHeight="1" x14ac:dyDescent="0.25"/>
    <row r="81" ht="11.1" customHeight="1" x14ac:dyDescent="0.25"/>
    <row r="82" ht="11.1" customHeight="1" x14ac:dyDescent="0.25"/>
    <row r="83" ht="11.1" customHeight="1" x14ac:dyDescent="0.25"/>
    <row r="84" ht="11.1" customHeight="1" x14ac:dyDescent="0.25"/>
    <row r="85" ht="11.1" customHeight="1" x14ac:dyDescent="0.25"/>
    <row r="86" ht="11.1" customHeight="1" x14ac:dyDescent="0.25"/>
    <row r="87" ht="11.1" customHeight="1" x14ac:dyDescent="0.25"/>
    <row r="88" ht="11.1" customHeight="1" x14ac:dyDescent="0.25"/>
    <row r="89" ht="11.1" customHeight="1" x14ac:dyDescent="0.25"/>
    <row r="90" ht="11.1" customHeight="1" x14ac:dyDescent="0.25"/>
    <row r="91" ht="11.1" customHeight="1" x14ac:dyDescent="0.25"/>
    <row r="92" ht="11.1" customHeight="1" x14ac:dyDescent="0.25"/>
    <row r="93" ht="11.1" customHeight="1" x14ac:dyDescent="0.25"/>
    <row r="94" ht="11.1" customHeight="1" x14ac:dyDescent="0.25"/>
    <row r="95" ht="11.1" customHeight="1" x14ac:dyDescent="0.25"/>
    <row r="96" ht="11.1" customHeight="1" x14ac:dyDescent="0.25"/>
    <row r="97" ht="11.1" customHeight="1" x14ac:dyDescent="0.25"/>
    <row r="98" ht="11.1" customHeight="1" x14ac:dyDescent="0.25"/>
    <row r="99" ht="11.1" customHeight="1" x14ac:dyDescent="0.25"/>
    <row r="100" ht="11.1" customHeight="1" x14ac:dyDescent="0.25"/>
    <row r="101" ht="11.1" customHeight="1" x14ac:dyDescent="0.25"/>
    <row r="102" ht="11.1" customHeight="1" x14ac:dyDescent="0.25"/>
    <row r="103" ht="11.1" customHeight="1" x14ac:dyDescent="0.25"/>
    <row r="104" ht="11.1" customHeight="1" x14ac:dyDescent="0.25"/>
    <row r="105" ht="11.1" customHeight="1" x14ac:dyDescent="0.25"/>
    <row r="106" ht="11.1" customHeight="1" x14ac:dyDescent="0.25"/>
    <row r="107" ht="11.1" customHeight="1" x14ac:dyDescent="0.25"/>
    <row r="108" ht="11.1" customHeight="1" x14ac:dyDescent="0.25"/>
    <row r="109" ht="11.1" customHeight="1" x14ac:dyDescent="0.25"/>
    <row r="110" ht="11.1" customHeight="1" x14ac:dyDescent="0.25"/>
    <row r="111" ht="11.1" customHeight="1" x14ac:dyDescent="0.25"/>
    <row r="112" ht="11.1" customHeight="1" x14ac:dyDescent="0.25"/>
    <row r="113" ht="11.1" customHeight="1" x14ac:dyDescent="0.25"/>
  </sheetData>
  <mergeCells count="5">
    <mergeCell ref="C16:C17"/>
    <mergeCell ref="D16:D17"/>
    <mergeCell ref="E16:E17"/>
    <mergeCell ref="F16:F17"/>
    <mergeCell ref="G16:G17"/>
  </mergeCells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0">
    <tabColor theme="6" tint="-0.249977111117893"/>
  </sheetPr>
  <dimension ref="A1:AI71"/>
  <sheetViews>
    <sheetView showGridLines="0" zoomScale="70" zoomScaleNormal="70" workbookViewId="0">
      <selection activeCell="AJ13" sqref="AJ13"/>
    </sheetView>
  </sheetViews>
  <sheetFormatPr baseColWidth="10" defaultColWidth="11.42578125" defaultRowHeight="15" x14ac:dyDescent="0.25"/>
  <cols>
    <col min="1" max="1" width="20" style="65" bestFit="1" customWidth="1"/>
    <col min="2" max="2" width="12.7109375" style="65" customWidth="1"/>
    <col min="3" max="3" width="8.28515625" style="65" customWidth="1"/>
    <col min="4" max="7" width="8.28515625" style="65" hidden="1" customWidth="1"/>
    <col min="8" max="8" width="10" style="65" hidden="1" customWidth="1"/>
    <col min="9" max="9" width="8.28515625" style="65" hidden="1" customWidth="1"/>
    <col min="10" max="10" width="8.85546875" style="65" hidden="1" customWidth="1"/>
    <col min="11" max="18" width="8.28515625" style="65" customWidth="1"/>
    <col min="19" max="19" width="10.140625" style="65" customWidth="1"/>
    <col min="20" max="20" width="5.85546875" style="65" bestFit="1" customWidth="1"/>
    <col min="21" max="21" width="5.85546875" style="65" customWidth="1"/>
    <col min="22" max="22" width="3.85546875" style="65" bestFit="1" customWidth="1"/>
    <col min="23" max="23" width="8.140625" style="65" bestFit="1" customWidth="1"/>
    <col min="24" max="24" width="9" style="65" bestFit="1" customWidth="1"/>
    <col min="25" max="25" width="8.7109375" style="65" bestFit="1" customWidth="1"/>
    <col min="26" max="26" width="8.28515625" style="65" bestFit="1" customWidth="1"/>
    <col min="27" max="27" width="8.5703125" style="65" customWidth="1"/>
    <col min="28" max="28" width="11.28515625" style="65" customWidth="1"/>
    <col min="29" max="29" width="5" style="65" bestFit="1" customWidth="1"/>
    <col min="30" max="33" width="5.28515625" style="65" bestFit="1" customWidth="1"/>
    <col min="34" max="34" width="6.28515625" style="65" bestFit="1" customWidth="1"/>
    <col min="35" max="35" width="6.28515625" style="65" customWidth="1"/>
    <col min="36" max="39" width="5.28515625" style="65" bestFit="1" customWidth="1"/>
    <col min="40" max="40" width="5.28515625" style="65" customWidth="1"/>
    <col min="41" max="44" width="5.28515625" style="65" bestFit="1" customWidth="1"/>
    <col min="45" max="45" width="5.28515625" style="65" customWidth="1"/>
    <col min="46" max="50" width="5.28515625" style="65" bestFit="1" customWidth="1"/>
    <col min="51" max="51" width="5.28515625" style="65" customWidth="1"/>
    <col min="52" max="55" width="5.28515625" style="65" bestFit="1" customWidth="1"/>
    <col min="56" max="59" width="18.140625" style="65" bestFit="1" customWidth="1"/>
    <col min="60" max="60" width="17.7109375" style="65" bestFit="1" customWidth="1"/>
    <col min="61" max="63" width="18.140625" style="65" bestFit="1" customWidth="1"/>
    <col min="64" max="64" width="17.7109375" style="65" bestFit="1" customWidth="1"/>
    <col min="65" max="72" width="18.140625" style="65" bestFit="1" customWidth="1"/>
    <col min="73" max="73" width="17.7109375" style="65" bestFit="1" customWidth="1"/>
    <col min="74" max="74" width="18.140625" style="65" bestFit="1" customWidth="1"/>
    <col min="75" max="75" width="14.5703125" style="65" bestFit="1" customWidth="1"/>
    <col min="76" max="76" width="16.7109375" style="65" bestFit="1" customWidth="1"/>
    <col min="77" max="16384" width="11.42578125" style="65"/>
  </cols>
  <sheetData>
    <row r="1" spans="1:35" s="12" customFormat="1" ht="16.5" customHeight="1" x14ac:dyDescent="0.3">
      <c r="A1" s="6"/>
      <c r="B1" s="7"/>
      <c r="C1" s="8"/>
      <c r="D1" s="8">
        <v>2018</v>
      </c>
      <c r="E1" s="8">
        <v>2018</v>
      </c>
      <c r="F1" s="8">
        <v>2018</v>
      </c>
      <c r="G1" s="8">
        <v>2018</v>
      </c>
      <c r="H1" s="8">
        <v>2018</v>
      </c>
      <c r="I1" s="8">
        <v>2018</v>
      </c>
      <c r="J1" s="8">
        <v>2018</v>
      </c>
      <c r="K1" s="8">
        <v>2018</v>
      </c>
      <c r="L1" s="8">
        <v>2018</v>
      </c>
      <c r="M1" s="8">
        <v>2018</v>
      </c>
      <c r="N1" s="8">
        <v>2018</v>
      </c>
      <c r="O1" s="8">
        <v>2018</v>
      </c>
      <c r="P1" s="8"/>
      <c r="Q1" s="8" t="s">
        <v>34</v>
      </c>
      <c r="R1" s="9"/>
      <c r="S1" s="9"/>
      <c r="T1" s="10"/>
      <c r="U1" s="119"/>
      <c r="V1" s="11"/>
      <c r="W1" s="8" t="s">
        <v>35</v>
      </c>
      <c r="X1" s="9"/>
      <c r="Y1" s="9"/>
      <c r="Z1" s="9"/>
      <c r="AA1" s="10"/>
    </row>
    <row r="2" spans="1:35" s="12" customFormat="1" ht="16.5" customHeight="1" x14ac:dyDescent="0.25">
      <c r="A2" s="13"/>
      <c r="B2" s="14"/>
      <c r="C2" s="15"/>
      <c r="D2" s="15">
        <v>1</v>
      </c>
      <c r="E2" s="15">
        <v>2</v>
      </c>
      <c r="F2" s="15">
        <v>3</v>
      </c>
      <c r="G2" s="15">
        <v>4</v>
      </c>
      <c r="H2" s="15">
        <v>5</v>
      </c>
      <c r="I2" s="15">
        <v>6</v>
      </c>
      <c r="J2" s="15">
        <v>7</v>
      </c>
      <c r="K2" s="15">
        <v>8</v>
      </c>
      <c r="L2" s="15">
        <v>9</v>
      </c>
      <c r="M2" s="15">
        <v>10</v>
      </c>
      <c r="N2" s="15">
        <v>11</v>
      </c>
      <c r="O2" s="15">
        <v>12</v>
      </c>
      <c r="P2" s="15"/>
      <c r="Q2" s="16"/>
      <c r="R2" s="15"/>
      <c r="S2" s="15"/>
      <c r="T2" s="15"/>
      <c r="U2" s="15"/>
      <c r="V2" s="17"/>
      <c r="W2" s="18"/>
      <c r="X2" s="19"/>
      <c r="Y2" s="19"/>
      <c r="Z2" s="19"/>
      <c r="AA2" s="20"/>
    </row>
    <row r="3" spans="1:35" s="12" customFormat="1" ht="16.5" customHeight="1" x14ac:dyDescent="0.25">
      <c r="A3" s="7"/>
      <c r="B3" s="14"/>
      <c r="C3" s="21"/>
      <c r="D3" s="21" t="s">
        <v>38</v>
      </c>
      <c r="E3" s="21" t="s">
        <v>53</v>
      </c>
      <c r="F3" s="21" t="s">
        <v>54</v>
      </c>
      <c r="G3" s="21" t="s">
        <v>55</v>
      </c>
      <c r="H3" s="21" t="s">
        <v>56</v>
      </c>
      <c r="I3" s="21" t="s">
        <v>57</v>
      </c>
      <c r="J3" s="21" t="s">
        <v>58</v>
      </c>
      <c r="K3" s="21" t="s">
        <v>59</v>
      </c>
      <c r="L3" s="21" t="s">
        <v>60</v>
      </c>
      <c r="M3" s="21" t="s">
        <v>61</v>
      </c>
      <c r="N3" s="21" t="s">
        <v>62</v>
      </c>
      <c r="O3" s="21" t="s">
        <v>63</v>
      </c>
      <c r="P3" s="22"/>
      <c r="Q3" s="23" t="e">
        <f>'FSI XND V1+V2'!W3</f>
        <v>#REF!</v>
      </c>
      <c r="R3" s="23" t="e">
        <f>'FSI XND V1+V2'!X3</f>
        <v>#REF!</v>
      </c>
      <c r="S3" s="23" t="e">
        <f>'FSI XND V1+V2'!Y3</f>
        <v>#REF!</v>
      </c>
      <c r="T3" s="23" t="e">
        <f>'FSI XND V1+V2'!Z3</f>
        <v>#REF!</v>
      </c>
      <c r="U3" s="23" t="e">
        <f>'FSI XND V1+V2'!AA3</f>
        <v>#REF!</v>
      </c>
      <c r="V3" s="24"/>
      <c r="W3" s="25">
        <f>'FSI XND V1+V2'!BX3</f>
        <v>43507</v>
      </c>
      <c r="X3" s="25">
        <f>'FSI XND V1+V2'!BY3</f>
        <v>43508</v>
      </c>
      <c r="Y3" s="25">
        <f>'FSI XND V1+V2'!BZ3</f>
        <v>43509</v>
      </c>
      <c r="Z3" s="25">
        <f>'FSI XND V1+V2'!CA3</f>
        <v>43510</v>
      </c>
      <c r="AA3" s="25">
        <f>'FSI XND V1+V2'!CB3</f>
        <v>43511</v>
      </c>
    </row>
    <row r="4" spans="1:35" s="12" customFormat="1" ht="31.5" x14ac:dyDescent="0.25">
      <c r="A4" s="13"/>
      <c r="B4" s="14" t="s">
        <v>40</v>
      </c>
      <c r="C4" s="26"/>
      <c r="D4" s="26"/>
      <c r="E4" s="26"/>
      <c r="F4" s="26">
        <v>25</v>
      </c>
      <c r="G4" s="26">
        <v>38</v>
      </c>
      <c r="H4" s="26">
        <v>34</v>
      </c>
      <c r="I4" s="26">
        <v>36</v>
      </c>
      <c r="J4" s="26">
        <v>18</v>
      </c>
      <c r="K4" s="26">
        <f>SUM(Q4:T4)</f>
        <v>0</v>
      </c>
      <c r="L4" s="26"/>
      <c r="M4" s="26"/>
      <c r="N4" s="26"/>
      <c r="O4" s="26"/>
      <c r="P4" s="26"/>
      <c r="Q4" s="27">
        <v>0</v>
      </c>
      <c r="R4" s="26">
        <v>0</v>
      </c>
      <c r="S4" s="26">
        <v>0</v>
      </c>
      <c r="T4" s="26"/>
      <c r="U4" s="26"/>
      <c r="V4" s="28"/>
      <c r="W4" s="27">
        <v>0</v>
      </c>
      <c r="X4" s="27">
        <v>0</v>
      </c>
      <c r="Y4" s="26">
        <v>0</v>
      </c>
      <c r="Z4" s="26">
        <v>0</v>
      </c>
      <c r="AA4" s="26">
        <v>0</v>
      </c>
    </row>
    <row r="5" spans="1:35" s="12" customFormat="1" ht="16.5" customHeight="1" x14ac:dyDescent="0.25">
      <c r="A5" s="30" t="s">
        <v>41</v>
      </c>
      <c r="B5" s="31"/>
      <c r="C5" s="31"/>
      <c r="D5" s="31"/>
      <c r="E5" s="31"/>
      <c r="F5" s="31">
        <v>12</v>
      </c>
      <c r="G5" s="31"/>
      <c r="H5" s="31"/>
      <c r="I5" s="31"/>
      <c r="J5" s="31"/>
      <c r="K5" s="31"/>
      <c r="L5" s="31"/>
      <c r="M5" s="31"/>
      <c r="N5" s="31"/>
      <c r="O5" s="31"/>
      <c r="P5" s="31"/>
      <c r="Q5" s="32"/>
      <c r="R5" s="31"/>
      <c r="S5" s="31"/>
      <c r="T5" s="33"/>
      <c r="U5" s="33"/>
      <c r="V5" s="34"/>
      <c r="W5" s="32"/>
      <c r="X5" s="32"/>
      <c r="Y5" s="31"/>
      <c r="Z5" s="31"/>
      <c r="AA5" s="33"/>
    </row>
    <row r="6" spans="1:35" s="12" customFormat="1" ht="16.5" customHeight="1" x14ac:dyDescent="0.25">
      <c r="A6" s="37" t="s">
        <v>42</v>
      </c>
      <c r="B6" s="38">
        <v>30</v>
      </c>
      <c r="C6" s="37"/>
      <c r="D6" s="45">
        <v>400</v>
      </c>
      <c r="E6" s="37"/>
      <c r="F6" s="37">
        <v>480</v>
      </c>
      <c r="G6" s="37">
        <v>184.21052631578945</v>
      </c>
      <c r="H6" s="37">
        <v>147.05882352941177</v>
      </c>
      <c r="I6" s="37">
        <v>111.1111111111111</v>
      </c>
      <c r="J6" s="37">
        <v>111.1111111111111</v>
      </c>
      <c r="K6" s="37" t="e">
        <f>((COUNTIFS(Datos!$S:$S,"V1",Datos!$B:$B,K2,Datos!$E:$E,"X67"))/$K$4)*1000</f>
        <v>#DIV/0!</v>
      </c>
      <c r="L6" s="37"/>
      <c r="M6" s="37"/>
      <c r="N6" s="37"/>
      <c r="O6" s="37"/>
      <c r="P6" s="37"/>
      <c r="Q6" s="37" t="e">
        <f>((COUNTIFS(Datos!$S:$S,"V1",Datos!$C:$C,Q3,Datos!$E:$E,"X67"))/$Q$4)*1000</f>
        <v>#DIV/0!</v>
      </c>
      <c r="R6" s="37" t="e">
        <f>((COUNTIFS(Datos!$S:$S,"V1",Datos!$C:$C,R3,Datos!$E:$E,"X67"))/$R$4)*1000</f>
        <v>#DIV/0!</v>
      </c>
      <c r="S6" s="37" t="e">
        <f>((COUNTIFS(Datos!$S:$S,"V1",Datos!$C:$C,S3,Datos!$E:$E,"X67"))/$S$4)*1000</f>
        <v>#DIV/0!</v>
      </c>
      <c r="T6" s="37"/>
      <c r="U6" s="37"/>
      <c r="V6" s="41"/>
      <c r="W6" s="40" t="e">
        <f>((COUNTIFS(Datos!$S:$S,"V1",Datos!$D:$D,$W$3,Datos!$E:$E,"X67"))/$W$4)*1000</f>
        <v>#DIV/0!</v>
      </c>
      <c r="X6" s="40" t="e">
        <f>((COUNTIFS(Datos!$S:$S,"V1",Datos!$D:$D,$X$3,Datos!$E:$E,"X67"))/$X$4)*1000</f>
        <v>#DIV/0!</v>
      </c>
      <c r="Y6" s="40" t="e">
        <f>((COUNTIFS(Datos!$S:$S,"V1",Datos!$D:$D,$Y$3,Datos!$E:$E,"X67"))/$Y$4)*1000</f>
        <v>#DIV/0!</v>
      </c>
      <c r="Z6" s="40" t="e">
        <f>((COUNTIFS(Datos!$S:$S,"V1",Datos!$D:$D,$Z$3,Datos!$E:$E,"X67"))/$Z$4)*1000</f>
        <v>#DIV/0!</v>
      </c>
      <c r="AA6" s="40"/>
      <c r="AB6" s="42">
        <v>30</v>
      </c>
    </row>
    <row r="7" spans="1:35" s="12" customFormat="1" ht="16.5" customHeight="1" x14ac:dyDescent="0.25">
      <c r="A7" s="37" t="s">
        <v>27</v>
      </c>
      <c r="B7" s="38">
        <f>0.28*B6</f>
        <v>8.4</v>
      </c>
      <c r="C7" s="37"/>
      <c r="D7" s="37"/>
      <c r="E7" s="37"/>
      <c r="F7" s="37">
        <v>120</v>
      </c>
      <c r="G7" s="37">
        <v>26.315789473684209</v>
      </c>
      <c r="H7" s="37">
        <v>88.235294117647058</v>
      </c>
      <c r="I7" s="37">
        <v>0</v>
      </c>
      <c r="J7" s="37">
        <v>111.1111111111111</v>
      </c>
      <c r="K7" s="37" t="e">
        <f>((COUNTIFS(Datos!$S:$S,"V1",Datos!$B:$B,$K$2,Datos!$T:$T,'FSI XMZ V1'!A7,Datos!$E:$E,"X67"))/$K$4)*1000</f>
        <v>#DIV/0!</v>
      </c>
      <c r="L7" s="37"/>
      <c r="M7" s="37"/>
      <c r="N7" s="37"/>
      <c r="O7" s="37"/>
      <c r="P7" s="37"/>
      <c r="Q7" s="40" t="e">
        <f>((COUNTIFS(Datos!$S:$S,"V1",Datos!$C:$C,$Q$3,Datos!$T:$T,'FSI XMZ V1'!A7,Datos!$E:$E,"X67"))/$Q$4)*1000</f>
        <v>#DIV/0!</v>
      </c>
      <c r="R7" s="40" t="e">
        <f>((COUNTIFS(Datos!$S:$S,"V1",Datos!$C:$C,$R$3,Datos!$T:$T,'FSI XMZ V1'!B7,Datos!$E:$E,"X67"))/$R$4)*1000</f>
        <v>#DIV/0!</v>
      </c>
      <c r="S7" s="40" t="e">
        <f>((COUNTIFS(Datos!$S:$S,"V1",Datos!$C:$C,$S$3,Datos!$T:$T,'FSI XMZ V1'!A7,Datos!$E:$E,"X67"))/$S$4)*1000</f>
        <v>#DIV/0!</v>
      </c>
      <c r="T7" s="40"/>
      <c r="U7" s="40"/>
      <c r="V7" s="41"/>
      <c r="W7" s="40" t="e">
        <f>((COUNTIFS(Datos!$S:$S,"V1",Datos!$D:$D,$W$3,Datos!$T:$T,'FSI XMZ V1'!#REF!,Datos!$E:$E,"X67"))/$W$4)*1000</f>
        <v>#DIV/0!</v>
      </c>
      <c r="X7" s="40" t="e">
        <f>((COUNTIFS(Datos!$S:$S,"V1",Datos!$D:$D,$X$3,Datos!$T:$T,'FSI XMZ V1'!A7,Datos!$E:$E,"X67"))/$X$4)*1000</f>
        <v>#DIV/0!</v>
      </c>
      <c r="Y7" s="40" t="e">
        <f>((COUNTIFS(Datos!$S:$S,"V1",Datos!$D:$D,$Y$3,Datos!$T:$T,'FSI XMZ V1'!A7,Datos!$E:$E,"X67"))/$Y$4)*1000</f>
        <v>#DIV/0!</v>
      </c>
      <c r="Z7" s="40" t="e">
        <f>((COUNTIFS(Datos!$S:$S,"V1",Datos!$D:$D,$Z$3,Datos!$T:$T,'FSI XMZ V1'!A7,Datos!$E:$E,"X67"))/$Z$4)*1000</f>
        <v>#DIV/0!</v>
      </c>
      <c r="AA7" s="40"/>
      <c r="AB7" s="42">
        <v>8.4</v>
      </c>
    </row>
    <row r="8" spans="1:35" s="12" customFormat="1" ht="16.5" customHeight="1" x14ac:dyDescent="0.25">
      <c r="A8" s="37" t="s">
        <v>26</v>
      </c>
      <c r="B8" s="38">
        <f>0.14*B6</f>
        <v>4.2</v>
      </c>
      <c r="C8" s="37"/>
      <c r="D8" s="37"/>
      <c r="E8" s="37"/>
      <c r="F8" s="37">
        <v>80</v>
      </c>
      <c r="G8" s="37">
        <v>0</v>
      </c>
      <c r="H8" s="37">
        <v>29.411764705882351</v>
      </c>
      <c r="I8" s="37">
        <v>27.777777777777775</v>
      </c>
      <c r="J8" s="37">
        <v>0</v>
      </c>
      <c r="K8" s="37" t="e">
        <f>((COUNTIFS(Datos!$S:$S,"V1",Datos!$B:$B,$K$2,Datos!$T:$T,'FSI XMZ V1'!A8,Datos!$E:$E,"X67"))/$K$4)*1000</f>
        <v>#DIV/0!</v>
      </c>
      <c r="L8" s="37"/>
      <c r="M8" s="37"/>
      <c r="N8" s="37"/>
      <c r="O8" s="37"/>
      <c r="P8" s="37"/>
      <c r="Q8" s="40" t="e">
        <f>((COUNTIFS(Datos!$S:$S,"V1",Datos!$C:$C,$Q$3,Datos!$T:$T,'FSI XMZ V1'!A8,Datos!$E:$E,"X67"))/$Q$4)*1000</f>
        <v>#DIV/0!</v>
      </c>
      <c r="R8" s="40" t="e">
        <f>((COUNTIFS(Datos!$S:$S,"V1",Datos!$C:$C,$R$3,Datos!$T:$T,'FSI XMZ V1'!B8,Datos!$E:$E,"X67"))/$R$4)*1000</f>
        <v>#DIV/0!</v>
      </c>
      <c r="S8" s="40" t="e">
        <f>((COUNTIFS(Datos!$S:$S,"V1",Datos!$C:$C,$S$3,Datos!$T:$T,'FSI XMZ V1'!A8,Datos!$E:$E,"X67"))/$S$4)*1000</f>
        <v>#DIV/0!</v>
      </c>
      <c r="T8" s="40"/>
      <c r="U8" s="40"/>
      <c r="V8" s="41"/>
      <c r="W8" s="40" t="e">
        <f>((COUNTIFS(Datos!$S:$S,"V1",Datos!$D:$D,$W$3,Datos!$T:$T,'FSI XMZ V1'!#REF!,Datos!$E:$E,"X67"))/$W$4)*1000</f>
        <v>#DIV/0!</v>
      </c>
      <c r="X8" s="40" t="e">
        <f>((COUNTIFS(Datos!$S:$S,"V1",Datos!$D:$D,$X$3,Datos!$T:$T,'FSI XMZ V1'!A8,Datos!$E:$E,"X67"))/$X$4)*1000</f>
        <v>#DIV/0!</v>
      </c>
      <c r="Y8" s="40" t="e">
        <f>((COUNTIFS(Datos!$S:$S,"V1",Datos!$D:$D,$Y$3,Datos!$T:$T,'FSI XMZ V1'!A8,Datos!$E:$E,"X67"))/$Y$4)*1000</f>
        <v>#DIV/0!</v>
      </c>
      <c r="Z8" s="40" t="e">
        <f>((COUNTIFS(Datos!$S:$S,"V1",Datos!$D:$D,$Z$3,Datos!$T:$T,'FSI XMZ V1'!A8,Datos!$E:$E,"X67"))/$Z$4)*1000</f>
        <v>#DIV/0!</v>
      </c>
      <c r="AA8" s="40"/>
      <c r="AB8" s="42">
        <v>4.2</v>
      </c>
      <c r="AC8" s="43"/>
      <c r="AD8" s="43"/>
      <c r="AE8" s="43"/>
      <c r="AF8" s="43"/>
      <c r="AG8" s="43"/>
      <c r="AH8" s="43"/>
      <c r="AI8" s="43"/>
    </row>
    <row r="9" spans="1:35" s="12" customFormat="1" ht="16.5" customHeight="1" x14ac:dyDescent="0.25">
      <c r="A9" s="37" t="s">
        <v>25</v>
      </c>
      <c r="B9" s="38">
        <f>B6*0.37</f>
        <v>11.1</v>
      </c>
      <c r="C9" s="37"/>
      <c r="D9" s="37"/>
      <c r="E9" s="37"/>
      <c r="F9" s="37">
        <v>120</v>
      </c>
      <c r="G9" s="37">
        <v>52.631578947368418</v>
      </c>
      <c r="H9" s="37">
        <v>0</v>
      </c>
      <c r="I9" s="37">
        <v>0</v>
      </c>
      <c r="J9" s="37">
        <v>0</v>
      </c>
      <c r="K9" s="37" t="e">
        <f>((COUNTIFS(Datos!$S:$S,"V1",Datos!$B:$B,$K$2,Datos!$T:$T,'FSI XMZ V1'!A9,Datos!$E:$E,"X67"))/$K$4)*1000</f>
        <v>#DIV/0!</v>
      </c>
      <c r="L9" s="37"/>
      <c r="M9" s="37"/>
      <c r="N9" s="37"/>
      <c r="O9" s="37"/>
      <c r="P9" s="37"/>
      <c r="Q9" s="40" t="e">
        <f>((COUNTIFS(Datos!$S:$S,"V1",Datos!$C:$C,$Q$3,Datos!$T:$T,'FSI XMZ V1'!A9,Datos!$E:$E,"X67"))/$Q$4)*1000</f>
        <v>#DIV/0!</v>
      </c>
      <c r="R9" s="40" t="e">
        <f>((COUNTIFS(Datos!$S:$S,"V1",Datos!$C:$C,$R$3,Datos!$T:$T,'FSI XMZ V1'!B9,Datos!$E:$E,"X67"))/$R$4)*1000</f>
        <v>#DIV/0!</v>
      </c>
      <c r="S9" s="40" t="e">
        <f>((COUNTIFS(Datos!$S:$S,"V1",Datos!$C:$C,$S$3,Datos!$T:$T,'FSI XMZ V1'!A9,Datos!$E:$E,"X67"))/$S$4)*1000</f>
        <v>#DIV/0!</v>
      </c>
      <c r="T9" s="40"/>
      <c r="U9" s="40"/>
      <c r="V9" s="41"/>
      <c r="W9" s="40" t="e">
        <f>((COUNTIFS(Datos!$S:$S,"V1",Datos!$D:$D,$W$3,Datos!$T:$T,'FSI XMZ V1'!#REF!,Datos!$E:$E,"X67"))/$W$4)*1000</f>
        <v>#DIV/0!</v>
      </c>
      <c r="X9" s="40" t="e">
        <f>((COUNTIFS(Datos!$S:$S,"V1",Datos!$D:$D,$X$3,Datos!$T:$T,'FSI XMZ V1'!A9,Datos!$E:$E,"X67"))/$X$4)*1000</f>
        <v>#DIV/0!</v>
      </c>
      <c r="Y9" s="40" t="e">
        <f>((COUNTIFS(Datos!$S:$S,"V1",Datos!$D:$D,$Y$3,Datos!$T:$T,'FSI XMZ V1'!A9,Datos!$E:$E,"X67"))/$Y$4)*1000</f>
        <v>#DIV/0!</v>
      </c>
      <c r="Z9" s="40" t="e">
        <f>((COUNTIFS(Datos!$S:$S,"V1",Datos!$D:$D,$Z$3,Datos!$T:$T,'FSI XMZ V1'!A9,Datos!$E:$E,"X67"))/$Z$4)*1000</f>
        <v>#DIV/0!</v>
      </c>
      <c r="AA9" s="40"/>
      <c r="AB9" s="42">
        <v>11.1</v>
      </c>
    </row>
    <row r="10" spans="1:35" s="12" customFormat="1" ht="16.5" customHeight="1" x14ac:dyDescent="0.25">
      <c r="A10" s="37" t="s">
        <v>31</v>
      </c>
      <c r="B10" s="38">
        <f>0.11*B6</f>
        <v>3.3</v>
      </c>
      <c r="C10" s="37"/>
      <c r="D10" s="37"/>
      <c r="E10" s="37"/>
      <c r="F10" s="37">
        <v>40</v>
      </c>
      <c r="G10" s="37">
        <v>26.315789473684209</v>
      </c>
      <c r="H10" s="37">
        <v>0</v>
      </c>
      <c r="I10" s="37">
        <v>0</v>
      </c>
      <c r="J10" s="37">
        <v>0</v>
      </c>
      <c r="K10" s="37" t="e">
        <f>((COUNTIFS(Datos!$S:$S,"V1",Datos!$B:$B,$K$2,Datos!$T:$T,'FSI XMZ V1'!A10,Datos!$E:$E,"X67"))/$K$4)*1000</f>
        <v>#DIV/0!</v>
      </c>
      <c r="L10" s="37"/>
      <c r="M10" s="37"/>
      <c r="N10" s="37"/>
      <c r="O10" s="37"/>
      <c r="P10" s="37"/>
      <c r="Q10" s="40" t="e">
        <f>((COUNTIFS(Datos!$S:$S,"V1",Datos!$C:$C,$Q$3,Datos!$T:$T,'FSI XMZ V1'!A10,Datos!$E:$E,"X67"))/$Q$4)*1000</f>
        <v>#DIV/0!</v>
      </c>
      <c r="R10" s="40" t="e">
        <f>((COUNTIFS(Datos!$S:$S,"V1",Datos!$C:$C,$R$3,Datos!$T:$T,'FSI XMZ V1'!B10,Datos!$E:$E,"X67"))/$R$4)*1000</f>
        <v>#DIV/0!</v>
      </c>
      <c r="S10" s="40" t="e">
        <f>((COUNTIFS(Datos!$S:$S,"V1",Datos!$C:$C,$S$3,Datos!$T:$T,'FSI XMZ V1'!A10,Datos!$E:$E,"X67"))/$S$4)*1000</f>
        <v>#DIV/0!</v>
      </c>
      <c r="T10" s="40"/>
      <c r="U10" s="40"/>
      <c r="V10" s="41"/>
      <c r="W10" s="40" t="e">
        <f>((COUNTIFS(Datos!$S:$S,"V1",Datos!$D:$D,$W$3,Datos!$T:$T,'FSI XMZ V1'!#REF!,Datos!$E:$E,"X67"))/$W$4)*1000</f>
        <v>#DIV/0!</v>
      </c>
      <c r="X10" s="40" t="e">
        <f>((COUNTIFS(Datos!$S:$S,"V1",Datos!$D:$D,$X$3,Datos!$T:$T,'FSI XMZ V1'!A10,Datos!$E:$E,"X67"))/$X$4)*1000</f>
        <v>#DIV/0!</v>
      </c>
      <c r="Y10" s="40" t="e">
        <f>((COUNTIFS(Datos!$S:$S,"V1",Datos!$D:$D,$Y$3,Datos!$T:$T,'FSI XMZ V1'!A10,Datos!$E:$E,"X67"))/$Y$4)*1000</f>
        <v>#DIV/0!</v>
      </c>
      <c r="Z10" s="40" t="e">
        <f>((COUNTIFS(Datos!$S:$S,"V1",Datos!$D:$D,$Z$3,Datos!$T:$T,'FSI XMZ V1'!A10,Datos!$E:$E,"X67"))/$Z$4)*1000</f>
        <v>#DIV/0!</v>
      </c>
      <c r="AA10" s="40"/>
      <c r="AB10" s="42">
        <v>3.3</v>
      </c>
    </row>
    <row r="11" spans="1:35" s="12" customFormat="1" ht="16.5" customHeight="1" x14ac:dyDescent="0.25">
      <c r="A11" s="37" t="s">
        <v>32</v>
      </c>
      <c r="B11" s="38">
        <f>0.07*B6</f>
        <v>2.1</v>
      </c>
      <c r="C11" s="37"/>
      <c r="D11" s="37"/>
      <c r="E11" s="37"/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 t="e">
        <f>((COUNTIFS(Datos!$S:$S,"V1",Datos!$B:$B,$K$2,Datos!$T:$T,'FSI XMZ V1'!A11,Datos!$E:$E,"X67"))/$K$4)*1000</f>
        <v>#DIV/0!</v>
      </c>
      <c r="L11" s="37"/>
      <c r="M11" s="37"/>
      <c r="N11" s="37"/>
      <c r="O11" s="37"/>
      <c r="P11" s="37"/>
      <c r="Q11" s="40" t="e">
        <f>((COUNTIFS(Datos!$S:$S,"V1",Datos!$C:$C,$Q$3,Datos!$T:$T,'FSI XMZ V1'!A11,Datos!$E:$E,"X67"))/$Q$4)*1000</f>
        <v>#DIV/0!</v>
      </c>
      <c r="R11" s="40" t="e">
        <f>((COUNTIFS(Datos!$S:$S,"V1",Datos!$C:$C,$R$3,Datos!$T:$T,'FSI XMZ V1'!B11,Datos!$E:$E,"X67"))/$R$4)*1000</f>
        <v>#DIV/0!</v>
      </c>
      <c r="S11" s="40" t="e">
        <f>((COUNTIFS(Datos!$S:$S,"V1",Datos!$C:$C,$S$3,Datos!$T:$T,'FSI XMZ V1'!A11,Datos!$E:$E,"X67"))/$S$4)*1000</f>
        <v>#DIV/0!</v>
      </c>
      <c r="T11" s="40"/>
      <c r="U11" s="40"/>
      <c r="V11" s="41"/>
      <c r="W11" s="40" t="e">
        <f>((COUNTIFS(Datos!$S:$S,"V1",Datos!$D:$D,$W$3,Datos!$T:$T,'FSI XMZ V1'!#REF!,Datos!$E:$E,"X67"))/$W$4)*1000</f>
        <v>#DIV/0!</v>
      </c>
      <c r="X11" s="40" t="e">
        <f>((COUNTIFS(Datos!$S:$S,"V1",Datos!$D:$D,$X$3,Datos!$T:$T,'FSI XMZ V1'!A11,Datos!$E:$E,"X67"))/$X$4)*1000</f>
        <v>#DIV/0!</v>
      </c>
      <c r="Y11" s="40" t="e">
        <f>((COUNTIFS(Datos!$S:$S,"V1",Datos!$D:$D,$Y$3,Datos!$T:$T,'FSI XMZ V1'!A11,Datos!$E:$E,"X67"))/$Y$4)*1000</f>
        <v>#DIV/0!</v>
      </c>
      <c r="Z11" s="40" t="e">
        <f>((COUNTIFS(Datos!$S:$S,"V1",Datos!$D:$D,$Z$3,Datos!$T:$T,'FSI XMZ V1'!A11,Datos!$E:$E,"X67"))/$Z$4)*1000</f>
        <v>#DIV/0!</v>
      </c>
      <c r="AA11" s="40"/>
      <c r="AB11" s="42">
        <v>2.1</v>
      </c>
    </row>
    <row r="12" spans="1:35" s="12" customFormat="1" ht="16.5" customHeight="1" x14ac:dyDescent="0.25">
      <c r="A12" s="37" t="s">
        <v>30</v>
      </c>
      <c r="B12" s="38">
        <f>0.03*B6</f>
        <v>0.89999999999999991</v>
      </c>
      <c r="C12" s="37"/>
      <c r="D12" s="37"/>
      <c r="E12" s="37"/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 t="e">
        <f>((COUNTIFS(Datos!$S:$S,"V1",Datos!$B:$B,$K$2,Datos!$T:$T,'FSI XMZ V1'!A12,Datos!$E:$E,"X67"))/$K$4)*1000</f>
        <v>#DIV/0!</v>
      </c>
      <c r="L12" s="37"/>
      <c r="M12" s="37"/>
      <c r="N12" s="37"/>
      <c r="O12" s="37"/>
      <c r="P12" s="37"/>
      <c r="Q12" s="40" t="e">
        <f>((COUNTIFS(Datos!$S:$S,"V1",Datos!$C:$C,$Q$3,Datos!$T:$T,'FSI XMZ V1'!A12,Datos!$E:$E,"X67"))/$Q$4)*1000</f>
        <v>#DIV/0!</v>
      </c>
      <c r="R12" s="40" t="e">
        <f>((COUNTIFS(Datos!$S:$S,"V1",Datos!$C:$C,$R$3,Datos!$T:$T,'FSI XMZ V1'!B12,Datos!$E:$E,"X67"))/$R$4)*1000</f>
        <v>#DIV/0!</v>
      </c>
      <c r="S12" s="40" t="e">
        <f>((COUNTIFS(Datos!$S:$S,"V1",Datos!$C:$C,$S$3,Datos!$T:$T,'FSI XMZ V1'!A12,Datos!$E:$E,"X67"))/$S$4)*1000</f>
        <v>#DIV/0!</v>
      </c>
      <c r="T12" s="40"/>
      <c r="U12" s="40"/>
      <c r="V12" s="41"/>
      <c r="W12" s="40" t="e">
        <f>((COUNTIFS(Datos!$S:$S,"V1",Datos!$D:$D,$W$3,Datos!$T:$T,'FSI XMZ V1'!#REF!,Datos!$E:$E,"X67"))/$W$4)*1000</f>
        <v>#DIV/0!</v>
      </c>
      <c r="X12" s="40" t="e">
        <f>((COUNTIFS(Datos!$S:$S,"V1",Datos!$D:$D,$X$3,Datos!$T:$T,'FSI XMZ V1'!A12,Datos!$E:$E,"X67"))/$X$4)*1000</f>
        <v>#DIV/0!</v>
      </c>
      <c r="Y12" s="40" t="e">
        <f>((COUNTIFS(Datos!$S:$S,"V1",Datos!$D:$D,$Y$3,Datos!$T:$T,'FSI XMZ V1'!A12,Datos!$E:$E,"X67"))/$Y$4)*1000</f>
        <v>#DIV/0!</v>
      </c>
      <c r="Z12" s="40" t="e">
        <f>((COUNTIFS(Datos!$S:$S,"V1",Datos!$D:$D,$Z$3,Datos!$T:$T,'FSI XMZ V1'!A12,Datos!$E:$E,"X67"))/$Z$4)*1000</f>
        <v>#DIV/0!</v>
      </c>
      <c r="AA12" s="40"/>
      <c r="AB12" s="42">
        <v>0.89999999999999991</v>
      </c>
    </row>
    <row r="13" spans="1:35" s="12" customFormat="1" ht="16.5" customHeight="1" x14ac:dyDescent="0.25">
      <c r="A13" s="37" t="s">
        <v>29</v>
      </c>
      <c r="B13" s="38">
        <v>0</v>
      </c>
      <c r="C13" s="37"/>
      <c r="D13" s="37"/>
      <c r="E13" s="37"/>
      <c r="F13" s="37">
        <v>0</v>
      </c>
      <c r="G13" s="37">
        <v>26.315789473684209</v>
      </c>
      <c r="H13" s="37">
        <v>29.411764705882351</v>
      </c>
      <c r="I13" s="37">
        <v>27.777777777777775</v>
      </c>
      <c r="J13" s="37">
        <v>0</v>
      </c>
      <c r="K13" s="37" t="e">
        <f>((COUNTIFS(Datos!$S:$S,"V1",Datos!$B:$B,$K$2,Datos!$T:$T,'FSI XMZ V1'!A13,Datos!$E:$E,"X67"))/$K$4)*1000</f>
        <v>#DIV/0!</v>
      </c>
      <c r="L13" s="37"/>
      <c r="M13" s="37"/>
      <c r="N13" s="37"/>
      <c r="O13" s="37"/>
      <c r="P13" s="37"/>
      <c r="Q13" s="40" t="e">
        <f>((COUNTIFS(Datos!$S:$S,"V1",Datos!$C:$C,$Q$3,Datos!$T:$T,'FSI XMZ V1'!A13,Datos!$E:$E,"X67"))/$Q$4)*1000</f>
        <v>#DIV/0!</v>
      </c>
      <c r="R13" s="40" t="e">
        <f>((COUNTIFS(Datos!$S:$S,"V1",Datos!$C:$C,$R$3,Datos!$T:$T,'FSI XMZ V1'!B13,Datos!$E:$E,"X67"))/$R$4)*1000</f>
        <v>#DIV/0!</v>
      </c>
      <c r="S13" s="40" t="e">
        <f>((COUNTIFS(Datos!$S:$S,"V1",Datos!$C:$C,$S$3,Datos!$T:$T,'FSI XMZ V1'!A13,Datos!$E:$E,"X67"))/$S$4)*1000</f>
        <v>#DIV/0!</v>
      </c>
      <c r="T13" s="40"/>
      <c r="U13" s="40"/>
      <c r="V13" s="41"/>
      <c r="W13" s="40" t="e">
        <f>((COUNTIFS(Datos!$S:$S,"V1",Datos!$D:$D,$W$3,Datos!$T:$T,'FSI XMZ V1'!#REF!,Datos!$E:$E,"X67"))/$W$4)*1000</f>
        <v>#DIV/0!</v>
      </c>
      <c r="X13" s="40" t="e">
        <f>((COUNTIFS(Datos!$S:$S,"V1",Datos!$D:$D,$X$3,Datos!$T:$T,'FSI XMZ V1'!A13,Datos!$E:$E,"X67"))/$X$4)*1000</f>
        <v>#DIV/0!</v>
      </c>
      <c r="Y13" s="40" t="e">
        <f>((COUNTIFS(Datos!$S:$S,"V1",Datos!$D:$D,$Y$3,Datos!$T:$T,'FSI XMZ V1'!A13,Datos!$E:$E,"X67"))/$Y$4)*1000</f>
        <v>#DIV/0!</v>
      </c>
      <c r="Z13" s="40" t="e">
        <f>((COUNTIFS(Datos!$S:$S,"V1",Datos!$D:$D,$Z$3,Datos!$T:$T,'FSI XMZ V1'!A13,Datos!$E:$E,"X67"))/$Z$4)*1000</f>
        <v>#DIV/0!</v>
      </c>
      <c r="AA13" s="40"/>
      <c r="AB13" s="42">
        <v>0</v>
      </c>
    </row>
    <row r="14" spans="1:35" s="12" customFormat="1" ht="16.5" customHeight="1" x14ac:dyDescent="0.25">
      <c r="A14" s="37" t="s">
        <v>28</v>
      </c>
      <c r="B14" s="38">
        <v>0</v>
      </c>
      <c r="C14" s="37"/>
      <c r="D14" s="37"/>
      <c r="E14" s="37"/>
      <c r="F14" s="37">
        <v>80</v>
      </c>
      <c r="G14" s="37">
        <v>26.315789473684209</v>
      </c>
      <c r="H14" s="37">
        <v>0</v>
      </c>
      <c r="I14" s="37">
        <v>0</v>
      </c>
      <c r="J14" s="37">
        <v>0</v>
      </c>
      <c r="K14" s="37" t="e">
        <f>((COUNTIFS(Datos!$S:$S,"V1",Datos!$B:$B,$K$2,Datos!$T:$T,'FSI XMZ V1'!A14,Datos!$E:$E,"X67"))/$K$4)*1000</f>
        <v>#DIV/0!</v>
      </c>
      <c r="L14" s="37"/>
      <c r="M14" s="37"/>
      <c r="N14" s="37"/>
      <c r="O14" s="37"/>
      <c r="P14" s="37"/>
      <c r="Q14" s="40" t="e">
        <f>((COUNTIFS(Datos!$S:$S,"V1",Datos!$C:$C,$Q$3,Datos!$T:$T,'FSI XMZ V1'!A14,Datos!$E:$E,"X67"))/$Q$4)*1000</f>
        <v>#DIV/0!</v>
      </c>
      <c r="R14" s="40" t="e">
        <f>((COUNTIFS(Datos!$S:$S,"V1",Datos!$C:$C,$R$3,Datos!$T:$T,'FSI XMZ V1'!B14,Datos!$E:$E,"X67"))/$R$4)*1000</f>
        <v>#DIV/0!</v>
      </c>
      <c r="S14" s="40" t="e">
        <f>((COUNTIFS(Datos!$S:$S,"V1",Datos!$C:$C,$S$3,Datos!$T:$T,'FSI XMZ V1'!A14,Datos!$E:$E,"X67"))/$S$4)*1000</f>
        <v>#DIV/0!</v>
      </c>
      <c r="T14" s="40"/>
      <c r="U14" s="40"/>
      <c r="V14" s="41"/>
      <c r="W14" s="40" t="e">
        <f>((COUNTIFS(Datos!$S:$S,"V1",Datos!$D:$D,$W$3,Datos!$T:$T,'FSI XMZ V1'!#REF!,Datos!$E:$E,"X67"))/$W$4)*1000</f>
        <v>#DIV/0!</v>
      </c>
      <c r="X14" s="40" t="e">
        <f>((COUNTIFS(Datos!$S:$S,"V1",Datos!$D:$D,$X$3,Datos!$T:$T,'FSI XMZ V1'!A14,Datos!$E:$E,"X67"))/$X$4)*1000</f>
        <v>#DIV/0!</v>
      </c>
      <c r="Y14" s="40" t="e">
        <f>((COUNTIFS(Datos!$S:$S,"V1",Datos!$D:$D,$Y$3,Datos!$T:$T,'FSI XMZ V1'!A14,Datos!$E:$E,"X67"))/$Y$4)*1000</f>
        <v>#DIV/0!</v>
      </c>
      <c r="Z14" s="40" t="e">
        <f>((COUNTIFS(Datos!$S:$S,"V1",Datos!$D:$D,$Z$3,Datos!$T:$T,'FSI XMZ V1'!A14,Datos!$E:$E,"X67"))/$Z$4)*1000</f>
        <v>#DIV/0!</v>
      </c>
      <c r="AA14" s="40"/>
      <c r="AB14" s="100">
        <v>0</v>
      </c>
    </row>
    <row r="15" spans="1:35" s="12" customFormat="1" ht="16.5" customHeight="1" x14ac:dyDescent="0.25">
      <c r="A15" s="30" t="s">
        <v>48</v>
      </c>
      <c r="B15" s="3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7"/>
      <c r="R15" s="46"/>
      <c r="S15" s="46"/>
      <c r="T15" s="48"/>
      <c r="U15" s="48"/>
      <c r="V15" s="49"/>
      <c r="W15" s="47"/>
      <c r="X15" s="46"/>
      <c r="Y15" s="46"/>
      <c r="Z15" s="46"/>
      <c r="AA15" s="46"/>
      <c r="AB15" s="50"/>
    </row>
    <row r="16" spans="1:35" s="12" customFormat="1" ht="16.5" customHeight="1" x14ac:dyDescent="0.25">
      <c r="A16" s="37" t="s">
        <v>42</v>
      </c>
      <c r="B16" s="38"/>
      <c r="C16" s="37"/>
      <c r="D16" s="37"/>
      <c r="E16" s="37"/>
      <c r="F16" s="37">
        <v>100</v>
      </c>
      <c r="G16" s="37">
        <v>100</v>
      </c>
      <c r="H16" s="37">
        <v>80</v>
      </c>
      <c r="I16" s="37">
        <v>70</v>
      </c>
      <c r="J16" s="37">
        <v>60</v>
      </c>
      <c r="K16" s="37">
        <v>50</v>
      </c>
      <c r="L16" s="37">
        <v>45</v>
      </c>
      <c r="M16" s="37">
        <v>40</v>
      </c>
      <c r="N16" s="37">
        <v>35</v>
      </c>
      <c r="O16" s="37">
        <v>30</v>
      </c>
      <c r="P16" s="37"/>
      <c r="Q16" s="40"/>
      <c r="R16" s="37"/>
      <c r="S16" s="37"/>
      <c r="T16" s="51"/>
      <c r="U16" s="51"/>
      <c r="V16" s="52"/>
      <c r="W16" s="40"/>
      <c r="X16" s="37"/>
      <c r="Y16" s="37"/>
      <c r="Z16" s="37"/>
      <c r="AA16" s="37"/>
      <c r="AB16" s="50"/>
    </row>
    <row r="17" spans="1:28" s="12" customFormat="1" ht="16.5" customHeight="1" x14ac:dyDescent="0.25">
      <c r="A17" s="37" t="s">
        <v>43</v>
      </c>
      <c r="B17" s="38"/>
      <c r="C17" s="37"/>
      <c r="D17" s="37"/>
      <c r="E17" s="37"/>
      <c r="F17" s="37">
        <v>35</v>
      </c>
      <c r="G17" s="37">
        <v>35</v>
      </c>
      <c r="H17" s="37">
        <v>28</v>
      </c>
      <c r="I17" s="37">
        <v>24.5</v>
      </c>
      <c r="J17" s="37">
        <v>21</v>
      </c>
      <c r="K17" s="37">
        <v>17.5</v>
      </c>
      <c r="L17" s="37">
        <v>15.75</v>
      </c>
      <c r="M17" s="37">
        <v>14</v>
      </c>
      <c r="N17" s="37">
        <v>12.25</v>
      </c>
      <c r="O17" s="37">
        <v>10.5</v>
      </c>
      <c r="P17" s="37"/>
      <c r="Q17" s="40"/>
      <c r="R17" s="37"/>
      <c r="S17" s="37"/>
      <c r="T17" s="51"/>
      <c r="U17" s="51"/>
      <c r="V17" s="52"/>
      <c r="W17" s="40"/>
      <c r="X17" s="37"/>
      <c r="Y17" s="37"/>
      <c r="Z17" s="37"/>
      <c r="AA17" s="37"/>
      <c r="AB17" s="50"/>
    </row>
    <row r="18" spans="1:28" s="12" customFormat="1" ht="16.5" customHeight="1" x14ac:dyDescent="0.25">
      <c r="A18" s="37" t="s">
        <v>44</v>
      </c>
      <c r="B18" s="38"/>
      <c r="C18" s="37"/>
      <c r="D18" s="37"/>
      <c r="E18" s="37"/>
      <c r="F18" s="37">
        <v>19</v>
      </c>
      <c r="G18" s="37">
        <v>19</v>
      </c>
      <c r="H18" s="37">
        <v>15.2</v>
      </c>
      <c r="I18" s="37">
        <v>13.3</v>
      </c>
      <c r="J18" s="37">
        <v>11.4</v>
      </c>
      <c r="K18" s="37">
        <v>9.5</v>
      </c>
      <c r="L18" s="37">
        <v>8.5500000000000007</v>
      </c>
      <c r="M18" s="37">
        <v>7.6</v>
      </c>
      <c r="N18" s="37">
        <v>6.65</v>
      </c>
      <c r="O18" s="37">
        <v>5.7</v>
      </c>
      <c r="P18" s="37"/>
      <c r="Q18" s="40"/>
      <c r="R18" s="37"/>
      <c r="S18" s="37"/>
      <c r="T18" s="51"/>
      <c r="U18" s="51"/>
      <c r="V18" s="52"/>
      <c r="W18" s="40"/>
      <c r="X18" s="37"/>
      <c r="Y18" s="37"/>
      <c r="Z18" s="37"/>
      <c r="AA18" s="37"/>
      <c r="AB18" s="50"/>
    </row>
    <row r="19" spans="1:28" s="12" customFormat="1" ht="16.5" customHeight="1" x14ac:dyDescent="0.25">
      <c r="A19" s="37" t="s">
        <v>45</v>
      </c>
      <c r="B19" s="38"/>
      <c r="C19" s="37"/>
      <c r="D19" s="37"/>
      <c r="E19" s="37"/>
      <c r="F19" s="37">
        <v>30</v>
      </c>
      <c r="G19" s="37">
        <v>30</v>
      </c>
      <c r="H19" s="37">
        <v>24</v>
      </c>
      <c r="I19" s="37">
        <v>22</v>
      </c>
      <c r="J19" s="37">
        <v>18</v>
      </c>
      <c r="K19" s="37">
        <v>15</v>
      </c>
      <c r="L19" s="37">
        <v>13.5</v>
      </c>
      <c r="M19" s="37">
        <v>12</v>
      </c>
      <c r="N19" s="37">
        <v>10.5</v>
      </c>
      <c r="O19" s="37">
        <v>9</v>
      </c>
      <c r="P19" s="37"/>
      <c r="Q19" s="40"/>
      <c r="R19" s="37"/>
      <c r="S19" s="37"/>
      <c r="T19" s="51"/>
      <c r="U19" s="51"/>
      <c r="V19" s="52"/>
      <c r="W19" s="40"/>
      <c r="X19" s="37"/>
      <c r="Y19" s="37"/>
      <c r="Z19" s="37"/>
      <c r="AA19" s="37"/>
      <c r="AB19" s="50"/>
    </row>
    <row r="20" spans="1:28" s="12" customFormat="1" ht="16.5" customHeight="1" x14ac:dyDescent="0.25">
      <c r="A20" s="37" t="s">
        <v>31</v>
      </c>
      <c r="B20" s="38"/>
      <c r="C20" s="37"/>
      <c r="D20" s="37"/>
      <c r="E20" s="37"/>
      <c r="F20" s="37">
        <v>3</v>
      </c>
      <c r="G20" s="37">
        <v>3</v>
      </c>
      <c r="H20" s="37">
        <v>2.4</v>
      </c>
      <c r="I20" s="37">
        <v>2.1</v>
      </c>
      <c r="J20" s="37">
        <v>1.8</v>
      </c>
      <c r="K20" s="37">
        <v>1.5</v>
      </c>
      <c r="L20" s="37">
        <v>1.35</v>
      </c>
      <c r="M20" s="37">
        <v>1.2</v>
      </c>
      <c r="N20" s="37">
        <v>1.05</v>
      </c>
      <c r="O20" s="37">
        <v>0.9</v>
      </c>
      <c r="P20" s="37"/>
      <c r="Q20" s="40"/>
      <c r="R20" s="37"/>
      <c r="S20" s="37"/>
      <c r="T20" s="51"/>
      <c r="U20" s="51"/>
      <c r="V20" s="41"/>
      <c r="W20" s="40"/>
      <c r="X20" s="37"/>
      <c r="Y20" s="37"/>
      <c r="Z20" s="37"/>
      <c r="AA20" s="37"/>
      <c r="AB20" s="50"/>
    </row>
    <row r="21" spans="1:28" s="12" customFormat="1" ht="16.5" customHeight="1" x14ac:dyDescent="0.25">
      <c r="A21" s="37" t="s">
        <v>32</v>
      </c>
      <c r="B21" s="38"/>
      <c r="C21" s="37"/>
      <c r="D21" s="37"/>
      <c r="E21" s="37"/>
      <c r="F21" s="37">
        <v>2</v>
      </c>
      <c r="G21" s="37">
        <v>2</v>
      </c>
      <c r="H21" s="37">
        <v>1.6</v>
      </c>
      <c r="I21" s="37">
        <v>1.4</v>
      </c>
      <c r="J21" s="37">
        <v>1.2</v>
      </c>
      <c r="K21" s="37">
        <v>1</v>
      </c>
      <c r="L21" s="37">
        <v>0.9</v>
      </c>
      <c r="M21" s="37">
        <v>0.8</v>
      </c>
      <c r="N21" s="37">
        <v>0.7</v>
      </c>
      <c r="O21" s="37">
        <v>0.6</v>
      </c>
      <c r="P21" s="37"/>
      <c r="Q21" s="40"/>
      <c r="R21" s="37"/>
      <c r="S21" s="37"/>
      <c r="T21" s="51"/>
      <c r="U21" s="51"/>
      <c r="V21" s="41"/>
      <c r="W21" s="40"/>
      <c r="X21" s="37"/>
      <c r="Y21" s="37"/>
      <c r="Z21" s="37"/>
      <c r="AA21" s="37"/>
      <c r="AB21" s="50"/>
    </row>
    <row r="22" spans="1:28" s="12" customFormat="1" ht="16.5" customHeight="1" x14ac:dyDescent="0.25">
      <c r="A22" s="37" t="s">
        <v>30</v>
      </c>
      <c r="B22" s="38"/>
      <c r="C22" s="37"/>
      <c r="D22" s="37"/>
      <c r="E22" s="37"/>
      <c r="F22" s="37">
        <v>0.33</v>
      </c>
      <c r="G22" s="37">
        <v>0.33</v>
      </c>
      <c r="H22" s="37">
        <v>0.26400000000000001</v>
      </c>
      <c r="I22" s="37">
        <v>0.23100000000000001</v>
      </c>
      <c r="J22" s="37">
        <v>0.19800000000000001</v>
      </c>
      <c r="K22" s="37">
        <v>0.16500000000000001</v>
      </c>
      <c r="L22" s="37">
        <v>0.14850000000000002</v>
      </c>
      <c r="M22" s="37">
        <v>0.13200000000000001</v>
      </c>
      <c r="N22" s="37">
        <v>0.11550000000000001</v>
      </c>
      <c r="O22" s="37">
        <v>9.9000000000000005E-2</v>
      </c>
      <c r="P22" s="37"/>
      <c r="Q22" s="40"/>
      <c r="R22" s="37"/>
      <c r="S22" s="37"/>
      <c r="T22" s="51"/>
      <c r="U22" s="51"/>
      <c r="V22" s="41"/>
      <c r="W22" s="40"/>
      <c r="X22" s="37"/>
      <c r="Y22" s="37"/>
      <c r="Z22" s="37"/>
      <c r="AA22" s="37"/>
      <c r="AB22" s="50"/>
    </row>
    <row r="23" spans="1:28" s="12" customFormat="1" ht="16.5" customHeight="1" x14ac:dyDescent="0.25">
      <c r="A23" s="37" t="s">
        <v>46</v>
      </c>
      <c r="B23" s="38"/>
      <c r="C23" s="37"/>
      <c r="D23" s="37"/>
      <c r="E23" s="37"/>
      <c r="F23" s="37">
        <v>9</v>
      </c>
      <c r="G23" s="37">
        <v>9</v>
      </c>
      <c r="H23" s="37">
        <v>7.2</v>
      </c>
      <c r="I23" s="37">
        <v>6.3</v>
      </c>
      <c r="J23" s="37">
        <v>5.4</v>
      </c>
      <c r="K23" s="37">
        <v>4.5</v>
      </c>
      <c r="L23" s="37">
        <v>4.05</v>
      </c>
      <c r="M23" s="37">
        <v>3.6</v>
      </c>
      <c r="N23" s="37">
        <v>3.15</v>
      </c>
      <c r="O23" s="37">
        <v>2.7</v>
      </c>
      <c r="P23" s="37"/>
      <c r="Q23" s="40"/>
      <c r="R23" s="37"/>
      <c r="S23" s="37"/>
      <c r="T23" s="51"/>
      <c r="U23" s="51"/>
      <c r="V23" s="41"/>
      <c r="W23" s="40"/>
      <c r="X23" s="37"/>
      <c r="Y23" s="37"/>
      <c r="Z23" s="37"/>
      <c r="AA23" s="37"/>
      <c r="AB23" s="50"/>
    </row>
    <row r="24" spans="1:28" s="12" customFormat="1" ht="16.5" customHeight="1" x14ac:dyDescent="0.25">
      <c r="A24" s="37" t="s">
        <v>47</v>
      </c>
      <c r="B24" s="38"/>
      <c r="C24" s="37"/>
      <c r="D24" s="37"/>
      <c r="E24" s="37"/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0</v>
      </c>
      <c r="N24" s="37">
        <v>0</v>
      </c>
      <c r="O24" s="37">
        <v>0</v>
      </c>
      <c r="P24" s="37"/>
      <c r="Q24" s="40"/>
      <c r="R24" s="37"/>
      <c r="S24" s="37"/>
      <c r="T24" s="51"/>
      <c r="U24" s="51"/>
      <c r="V24" s="41"/>
      <c r="W24" s="40"/>
      <c r="X24" s="37"/>
      <c r="Y24" s="37"/>
      <c r="Z24" s="37"/>
      <c r="AA24" s="37"/>
      <c r="AB24" s="50"/>
    </row>
    <row r="25" spans="1:28" s="12" customFormat="1" ht="16.5" customHeight="1" x14ac:dyDescent="0.25">
      <c r="A25" s="30" t="s">
        <v>49</v>
      </c>
      <c r="B25" s="31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7"/>
      <c r="R25" s="46"/>
      <c r="S25" s="46"/>
      <c r="T25" s="48"/>
      <c r="U25" s="48"/>
      <c r="V25" s="49"/>
      <c r="W25" s="47"/>
      <c r="X25" s="46"/>
      <c r="Y25" s="46"/>
      <c r="Z25" s="46"/>
      <c r="AA25" s="46"/>
      <c r="AB25" s="50"/>
    </row>
    <row r="26" spans="1:28" s="12" customFormat="1" ht="16.5" customHeight="1" x14ac:dyDescent="0.25">
      <c r="A26" s="37" t="s">
        <v>50</v>
      </c>
      <c r="B26" s="38">
        <v>20</v>
      </c>
      <c r="C26" s="37">
        <v>30</v>
      </c>
      <c r="D26" s="37">
        <v>30</v>
      </c>
      <c r="E26" s="37">
        <v>30</v>
      </c>
      <c r="F26" s="37">
        <v>30</v>
      </c>
      <c r="G26" s="37">
        <v>30</v>
      </c>
      <c r="H26" s="37">
        <v>30</v>
      </c>
      <c r="I26" s="37">
        <v>30</v>
      </c>
      <c r="J26" s="37">
        <v>30</v>
      </c>
      <c r="K26" s="37">
        <v>30</v>
      </c>
      <c r="L26" s="37">
        <v>30</v>
      </c>
      <c r="M26" s="37">
        <v>30</v>
      </c>
      <c r="N26" s="37">
        <v>30</v>
      </c>
      <c r="O26" s="37">
        <v>30</v>
      </c>
      <c r="P26" s="37">
        <v>30</v>
      </c>
      <c r="Q26" s="37">
        <v>30</v>
      </c>
      <c r="R26" s="37">
        <v>30</v>
      </c>
      <c r="S26" s="37">
        <v>30</v>
      </c>
      <c r="T26" s="37">
        <v>30</v>
      </c>
      <c r="U26" s="37"/>
      <c r="V26" s="37">
        <v>30</v>
      </c>
      <c r="W26" s="37">
        <v>30</v>
      </c>
      <c r="X26" s="37">
        <v>30</v>
      </c>
      <c r="Y26" s="37">
        <v>30</v>
      </c>
      <c r="Z26" s="37">
        <v>30</v>
      </c>
      <c r="AA26" s="37">
        <v>30</v>
      </c>
      <c r="AB26" s="50"/>
    </row>
    <row r="27" spans="1:28" s="12" customFormat="1" ht="16.5" customHeight="1" x14ac:dyDescent="0.25">
      <c r="A27" s="37" t="s">
        <v>43</v>
      </c>
      <c r="B27" s="38">
        <f>0.28*B26</f>
        <v>5.6000000000000005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40"/>
      <c r="R27" s="37"/>
      <c r="S27" s="37"/>
      <c r="T27" s="51"/>
      <c r="U27" s="51"/>
      <c r="V27" s="52"/>
      <c r="W27" s="40"/>
      <c r="X27" s="37"/>
      <c r="Y27" s="37"/>
      <c r="Z27" s="37"/>
      <c r="AA27" s="37"/>
      <c r="AB27" s="50"/>
    </row>
    <row r="28" spans="1:28" s="12" customFormat="1" ht="16.5" customHeight="1" x14ac:dyDescent="0.25">
      <c r="A28" s="37" t="s">
        <v>44</v>
      </c>
      <c r="B28" s="38">
        <f>0.14*B26</f>
        <v>2.8000000000000003</v>
      </c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40"/>
      <c r="R28" s="37"/>
      <c r="S28" s="37"/>
      <c r="T28" s="51"/>
      <c r="U28" s="51"/>
      <c r="V28" s="52"/>
      <c r="W28" s="40"/>
      <c r="X28" s="37"/>
      <c r="Y28" s="37"/>
      <c r="Z28" s="37"/>
      <c r="AA28" s="37"/>
      <c r="AB28" s="50"/>
    </row>
    <row r="29" spans="1:28" s="12" customFormat="1" ht="16.5" customHeight="1" x14ac:dyDescent="0.25">
      <c r="A29" s="37" t="s">
        <v>45</v>
      </c>
      <c r="B29" s="38">
        <f>B26*0.37</f>
        <v>7.4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40"/>
      <c r="R29" s="37"/>
      <c r="S29" s="37"/>
      <c r="T29" s="51"/>
      <c r="U29" s="51"/>
      <c r="V29" s="52"/>
      <c r="W29" s="40"/>
      <c r="X29" s="37"/>
      <c r="Y29" s="37"/>
      <c r="Z29" s="37"/>
      <c r="AA29" s="37"/>
      <c r="AB29" s="50"/>
    </row>
    <row r="30" spans="1:28" s="12" customFormat="1" ht="16.5" customHeight="1" x14ac:dyDescent="0.25">
      <c r="A30" s="37" t="s">
        <v>31</v>
      </c>
      <c r="B30" s="38">
        <f>0.11*B26</f>
        <v>2.2000000000000002</v>
      </c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40"/>
      <c r="R30" s="37"/>
      <c r="S30" s="37"/>
      <c r="T30" s="51"/>
      <c r="U30" s="51"/>
      <c r="V30" s="41"/>
      <c r="W30" s="40"/>
      <c r="X30" s="37"/>
      <c r="Y30" s="37"/>
      <c r="Z30" s="37"/>
      <c r="AA30" s="37"/>
      <c r="AB30" s="50"/>
    </row>
    <row r="31" spans="1:28" s="12" customFormat="1" ht="16.5" customHeight="1" x14ac:dyDescent="0.25">
      <c r="A31" s="37" t="s">
        <v>32</v>
      </c>
      <c r="B31" s="38">
        <f>0.07*B26</f>
        <v>1.4000000000000001</v>
      </c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40"/>
      <c r="R31" s="37"/>
      <c r="S31" s="37"/>
      <c r="T31" s="51"/>
      <c r="U31" s="51"/>
      <c r="V31" s="41"/>
      <c r="W31" s="40"/>
      <c r="X31" s="37"/>
      <c r="Y31" s="37"/>
      <c r="Z31" s="37"/>
      <c r="AA31" s="37"/>
      <c r="AB31" s="50"/>
    </row>
    <row r="32" spans="1:28" s="12" customFormat="1" ht="16.5" customHeight="1" x14ac:dyDescent="0.25">
      <c r="A32" s="37" t="s">
        <v>30</v>
      </c>
      <c r="B32" s="38">
        <f>0.03*B26</f>
        <v>0.6</v>
      </c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40"/>
      <c r="R32" s="37"/>
      <c r="S32" s="37"/>
      <c r="T32" s="51"/>
      <c r="U32" s="51"/>
      <c r="V32" s="41"/>
      <c r="W32" s="40"/>
      <c r="X32" s="37"/>
      <c r="Y32" s="37"/>
      <c r="Z32" s="37"/>
      <c r="AA32" s="37"/>
      <c r="AB32" s="50"/>
    </row>
    <row r="33" spans="1:28" s="12" customFormat="1" ht="16.5" customHeight="1" x14ac:dyDescent="0.25">
      <c r="A33" s="37" t="s">
        <v>46</v>
      </c>
      <c r="B33" s="38">
        <v>0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40"/>
      <c r="R33" s="37"/>
      <c r="S33" s="37"/>
      <c r="T33" s="51"/>
      <c r="U33" s="51"/>
      <c r="V33" s="41"/>
      <c r="W33" s="40"/>
      <c r="X33" s="37"/>
      <c r="Y33" s="37"/>
      <c r="Z33" s="37"/>
      <c r="AA33" s="37"/>
      <c r="AB33" s="50"/>
    </row>
    <row r="34" spans="1:28" s="12" customFormat="1" ht="16.5" customHeight="1" x14ac:dyDescent="0.25">
      <c r="A34" s="37" t="s">
        <v>47</v>
      </c>
      <c r="B34" s="38">
        <v>0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40"/>
      <c r="R34" s="37"/>
      <c r="S34" s="37"/>
      <c r="T34" s="51"/>
      <c r="U34" s="51"/>
      <c r="V34" s="41"/>
      <c r="W34" s="40"/>
      <c r="X34" s="37"/>
      <c r="Y34" s="37"/>
      <c r="Z34" s="37"/>
      <c r="AA34" s="37"/>
      <c r="AB34" s="50"/>
    </row>
    <row r="35" spans="1:28" s="12" customFormat="1" ht="16.5" customHeight="1" x14ac:dyDescent="0.25">
      <c r="A35" s="30" t="s">
        <v>51</v>
      </c>
      <c r="B35" s="31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7"/>
      <c r="R35" s="46"/>
      <c r="S35" s="46"/>
      <c r="T35" s="48"/>
      <c r="U35" s="48"/>
      <c r="V35" s="49"/>
      <c r="W35" s="47"/>
      <c r="X35" s="46"/>
      <c r="Y35" s="46"/>
      <c r="Z35" s="46"/>
      <c r="AA35" s="46"/>
      <c r="AB35" s="50"/>
    </row>
    <row r="36" spans="1:28" s="12" customFormat="1" ht="16.5" customHeight="1" x14ac:dyDescent="0.25">
      <c r="A36" s="37" t="s">
        <v>50</v>
      </c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4"/>
      <c r="R36" s="53"/>
      <c r="S36" s="53"/>
      <c r="T36" s="55"/>
      <c r="U36" s="55"/>
      <c r="V36" s="56"/>
      <c r="W36" s="54" t="e">
        <f t="shared" ref="W36:AA44" si="0">IF(W6="",#N/A,W6)</f>
        <v>#DIV/0!</v>
      </c>
      <c r="X36" s="54" t="e">
        <f t="shared" si="0"/>
        <v>#DIV/0!</v>
      </c>
      <c r="Y36" s="54" t="e">
        <f t="shared" si="0"/>
        <v>#DIV/0!</v>
      </c>
      <c r="Z36" s="54" t="e">
        <f t="shared" si="0"/>
        <v>#DIV/0!</v>
      </c>
      <c r="AA36" s="54" t="e">
        <f t="shared" si="0"/>
        <v>#N/A</v>
      </c>
      <c r="AB36" s="50"/>
    </row>
    <row r="37" spans="1:28" s="12" customFormat="1" ht="16.5" customHeight="1" x14ac:dyDescent="0.25">
      <c r="A37" s="37" t="s">
        <v>43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4"/>
      <c r="R37" s="53"/>
      <c r="S37" s="53"/>
      <c r="T37" s="55"/>
      <c r="U37" s="55"/>
      <c r="V37" s="56"/>
      <c r="W37" s="54" t="e">
        <f t="shared" si="0"/>
        <v>#DIV/0!</v>
      </c>
      <c r="X37" s="54" t="e">
        <f t="shared" si="0"/>
        <v>#DIV/0!</v>
      </c>
      <c r="Y37" s="54" t="e">
        <f t="shared" si="0"/>
        <v>#DIV/0!</v>
      </c>
      <c r="Z37" s="54" t="e">
        <f t="shared" si="0"/>
        <v>#DIV/0!</v>
      </c>
      <c r="AA37" s="54" t="e">
        <f t="shared" si="0"/>
        <v>#N/A</v>
      </c>
    </row>
    <row r="38" spans="1:28" s="12" customFormat="1" ht="16.5" customHeight="1" x14ac:dyDescent="0.25">
      <c r="A38" s="37" t="s">
        <v>44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4"/>
      <c r="R38" s="53"/>
      <c r="S38" s="53"/>
      <c r="T38" s="55"/>
      <c r="U38" s="55"/>
      <c r="V38" s="56"/>
      <c r="W38" s="54" t="e">
        <f t="shared" si="0"/>
        <v>#DIV/0!</v>
      </c>
      <c r="X38" s="54" t="e">
        <f t="shared" si="0"/>
        <v>#DIV/0!</v>
      </c>
      <c r="Y38" s="54" t="e">
        <f t="shared" si="0"/>
        <v>#DIV/0!</v>
      </c>
      <c r="Z38" s="54" t="e">
        <f t="shared" si="0"/>
        <v>#DIV/0!</v>
      </c>
      <c r="AA38" s="54" t="e">
        <f t="shared" si="0"/>
        <v>#N/A</v>
      </c>
    </row>
    <row r="39" spans="1:28" s="12" customFormat="1" ht="16.5" customHeight="1" x14ac:dyDescent="0.25">
      <c r="A39" s="37" t="s">
        <v>45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4"/>
      <c r="R39" s="53"/>
      <c r="S39" s="53"/>
      <c r="T39" s="55"/>
      <c r="U39" s="55"/>
      <c r="V39" s="56"/>
      <c r="W39" s="54" t="e">
        <f t="shared" si="0"/>
        <v>#DIV/0!</v>
      </c>
      <c r="X39" s="54" t="e">
        <f t="shared" si="0"/>
        <v>#DIV/0!</v>
      </c>
      <c r="Y39" s="54" t="e">
        <f t="shared" si="0"/>
        <v>#DIV/0!</v>
      </c>
      <c r="Z39" s="54" t="e">
        <f t="shared" si="0"/>
        <v>#DIV/0!</v>
      </c>
      <c r="AA39" s="54" t="e">
        <f t="shared" si="0"/>
        <v>#N/A</v>
      </c>
    </row>
    <row r="40" spans="1:28" s="12" customFormat="1" ht="16.5" customHeight="1" x14ac:dyDescent="0.25">
      <c r="A40" s="37" t="s">
        <v>31</v>
      </c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4"/>
      <c r="R40" s="53"/>
      <c r="S40" s="53"/>
      <c r="T40" s="55"/>
      <c r="U40" s="55"/>
      <c r="V40" s="56"/>
      <c r="W40" s="54" t="e">
        <f t="shared" si="0"/>
        <v>#DIV/0!</v>
      </c>
      <c r="X40" s="54" t="e">
        <f t="shared" si="0"/>
        <v>#DIV/0!</v>
      </c>
      <c r="Y40" s="54" t="e">
        <f t="shared" si="0"/>
        <v>#DIV/0!</v>
      </c>
      <c r="Z40" s="54" t="e">
        <f t="shared" si="0"/>
        <v>#DIV/0!</v>
      </c>
      <c r="AA40" s="54" t="e">
        <f t="shared" si="0"/>
        <v>#N/A</v>
      </c>
    </row>
    <row r="41" spans="1:28" s="12" customFormat="1" ht="16.5" customHeight="1" x14ac:dyDescent="0.25">
      <c r="A41" s="37" t="s">
        <v>32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4"/>
      <c r="R41" s="53"/>
      <c r="S41" s="53"/>
      <c r="T41" s="55"/>
      <c r="U41" s="55"/>
      <c r="V41" s="56"/>
      <c r="W41" s="54" t="e">
        <f t="shared" si="0"/>
        <v>#DIV/0!</v>
      </c>
      <c r="X41" s="54" t="e">
        <f t="shared" si="0"/>
        <v>#DIV/0!</v>
      </c>
      <c r="Y41" s="54" t="e">
        <f t="shared" si="0"/>
        <v>#DIV/0!</v>
      </c>
      <c r="Z41" s="54" t="e">
        <f t="shared" si="0"/>
        <v>#DIV/0!</v>
      </c>
      <c r="AA41" s="54" t="e">
        <f t="shared" si="0"/>
        <v>#N/A</v>
      </c>
    </row>
    <row r="42" spans="1:28" s="12" customFormat="1" ht="16.5" customHeight="1" x14ac:dyDescent="0.25">
      <c r="A42" s="37" t="s">
        <v>30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4"/>
      <c r="R42" s="53"/>
      <c r="S42" s="53"/>
      <c r="T42" s="55"/>
      <c r="U42" s="55"/>
      <c r="V42" s="56"/>
      <c r="W42" s="54" t="e">
        <f t="shared" si="0"/>
        <v>#DIV/0!</v>
      </c>
      <c r="X42" s="54" t="e">
        <f t="shared" si="0"/>
        <v>#DIV/0!</v>
      </c>
      <c r="Y42" s="54" t="e">
        <f t="shared" si="0"/>
        <v>#DIV/0!</v>
      </c>
      <c r="Z42" s="54" t="e">
        <f t="shared" si="0"/>
        <v>#DIV/0!</v>
      </c>
      <c r="AA42" s="54" t="e">
        <f t="shared" si="0"/>
        <v>#N/A</v>
      </c>
    </row>
    <row r="43" spans="1:28" s="12" customFormat="1" ht="16.5" customHeight="1" x14ac:dyDescent="0.25">
      <c r="A43" s="37" t="s">
        <v>46</v>
      </c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4"/>
      <c r="R43" s="53"/>
      <c r="S43" s="53"/>
      <c r="T43" s="55"/>
      <c r="U43" s="55"/>
      <c r="V43" s="56"/>
      <c r="W43" s="54" t="e">
        <f t="shared" si="0"/>
        <v>#DIV/0!</v>
      </c>
      <c r="X43" s="54" t="e">
        <f t="shared" si="0"/>
        <v>#DIV/0!</v>
      </c>
      <c r="Y43" s="54" t="e">
        <f t="shared" si="0"/>
        <v>#DIV/0!</v>
      </c>
      <c r="Z43" s="54" t="e">
        <f t="shared" si="0"/>
        <v>#DIV/0!</v>
      </c>
      <c r="AA43" s="54" t="e">
        <f t="shared" si="0"/>
        <v>#N/A</v>
      </c>
    </row>
    <row r="44" spans="1:28" s="12" customFormat="1" ht="16.5" customHeight="1" x14ac:dyDescent="0.25">
      <c r="A44" s="37" t="s">
        <v>47</v>
      </c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60"/>
      <c r="R44" s="59"/>
      <c r="S44" s="59"/>
      <c r="T44" s="61"/>
      <c r="U44" s="55"/>
      <c r="V44" s="56"/>
      <c r="W44" s="60" t="e">
        <f t="shared" si="0"/>
        <v>#DIV/0!</v>
      </c>
      <c r="X44" s="60" t="e">
        <f t="shared" si="0"/>
        <v>#DIV/0!</v>
      </c>
      <c r="Y44" s="60" t="e">
        <f t="shared" si="0"/>
        <v>#DIV/0!</v>
      </c>
      <c r="Z44" s="60" t="e">
        <f t="shared" si="0"/>
        <v>#DIV/0!</v>
      </c>
      <c r="AA44" s="60" t="e">
        <f t="shared" si="0"/>
        <v>#N/A</v>
      </c>
    </row>
    <row r="45" spans="1:28" s="62" customFormat="1" ht="16.5" customHeight="1" x14ac:dyDescent="0.25"/>
    <row r="46" spans="1:28" s="62" customFormat="1" ht="15.75" x14ac:dyDescent="0.25"/>
    <row r="47" spans="1:28" s="62" customFormat="1" ht="15.75" x14ac:dyDescent="0.25"/>
    <row r="71" spans="14:17" x14ac:dyDescent="0.25">
      <c r="N71" s="63"/>
      <c r="O71" s="64"/>
      <c r="P71" s="64"/>
      <c r="Q71" s="63"/>
    </row>
  </sheetData>
  <conditionalFormatting sqref="E6 C6:C14 L13:P14 E7:I14 L8:N12 J6:P6 J7:N7 J8:K14 Q6:AA14">
    <cfRule type="expression" dxfId="13" priority="7">
      <formula>C6&lt;=$B6</formula>
    </cfRule>
    <cfRule type="expression" dxfId="12" priority="8">
      <formula>C6&gt;$B6</formula>
    </cfRule>
  </conditionalFormatting>
  <conditionalFormatting sqref="F6:I6">
    <cfRule type="expression" dxfId="11" priority="5">
      <formula>F6&lt;=$B6</formula>
    </cfRule>
    <cfRule type="expression" dxfId="10" priority="6">
      <formula>F6&gt;$B6</formula>
    </cfRule>
  </conditionalFormatting>
  <conditionalFormatting sqref="O7:P12">
    <cfRule type="expression" dxfId="9" priority="3">
      <formula>O7&lt;=$B7</formula>
    </cfRule>
    <cfRule type="expression" dxfId="8" priority="4">
      <formula>O7&gt;$B7</formula>
    </cfRule>
  </conditionalFormatting>
  <conditionalFormatting sqref="D6:D14">
    <cfRule type="expression" dxfId="7" priority="1">
      <formula>D6&lt;=$B6</formula>
    </cfRule>
    <cfRule type="expression" dxfId="6" priority="2">
      <formula>D6&gt;$B6</formula>
    </cfRule>
  </conditionalFormatting>
  <pageMargins left="0.7" right="0.7" top="0.75" bottom="0.75" header="0.3" footer="0.3"/>
  <pageSetup orientation="portrait" r:id="rId1"/>
  <headerFooter>
    <oddFooter>&amp;R&amp;1#&amp;"Arial"&amp;10&amp;K000000Confidential C</oddFooter>
  </headerFooter>
  <ignoredErrors>
    <ignoredError sqref="W3:AA3" unlockedFormula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>
    <tabColor theme="6" tint="-0.249977111117893"/>
  </sheetPr>
  <dimension ref="A1:AN69"/>
  <sheetViews>
    <sheetView showGridLines="0" zoomScale="70" zoomScaleNormal="70" workbookViewId="0">
      <selection activeCell="AA5" sqref="AA5"/>
    </sheetView>
  </sheetViews>
  <sheetFormatPr baseColWidth="10" defaultColWidth="11.42578125" defaultRowHeight="15" x14ac:dyDescent="0.25"/>
  <cols>
    <col min="1" max="1" width="20" style="65" customWidth="1"/>
    <col min="2" max="2" width="12.7109375" style="65" customWidth="1"/>
    <col min="3" max="3" width="8.28515625" style="65" customWidth="1"/>
    <col min="4" max="5" width="8.28515625" style="65" hidden="1" customWidth="1"/>
    <col min="6" max="6" width="7" style="65" hidden="1" customWidth="1"/>
    <col min="7" max="7" width="8.5703125" style="65" hidden="1" customWidth="1"/>
    <col min="8" max="8" width="7.85546875" style="65" hidden="1" customWidth="1"/>
    <col min="9" max="9" width="8.28515625" style="65" hidden="1" customWidth="1"/>
    <col min="10" max="10" width="8.85546875" style="65" hidden="1" customWidth="1"/>
    <col min="11" max="19" width="8.28515625" style="65" customWidth="1"/>
    <col min="20" max="20" width="10.140625" style="65" bestFit="1" customWidth="1"/>
    <col min="21" max="21" width="10.140625" style="65" customWidth="1"/>
    <col min="22" max="22" width="5.5703125" style="97" bestFit="1" customWidth="1"/>
    <col min="23" max="23" width="8.140625" style="65" bestFit="1" customWidth="1"/>
    <col min="24" max="24" width="9" style="65" bestFit="1" customWidth="1"/>
    <col min="25" max="25" width="8.7109375" style="65" bestFit="1" customWidth="1"/>
    <col min="26" max="26" width="8.140625" style="65" bestFit="1" customWidth="1"/>
    <col min="27" max="27" width="7.85546875" style="65" bestFit="1" customWidth="1"/>
    <col min="28" max="28" width="11.28515625" style="65" customWidth="1"/>
    <col min="29" max="29" width="11.42578125" style="65"/>
    <col min="30" max="30" width="11.7109375" style="65" bestFit="1" customWidth="1"/>
    <col min="31" max="31" width="11.42578125" style="65" bestFit="1" customWidth="1"/>
    <col min="32" max="32" width="14.5703125" style="65" customWidth="1"/>
    <col min="33" max="33" width="16.7109375" style="65" customWidth="1"/>
    <col min="34" max="34" width="17.7109375" style="65" bestFit="1" customWidth="1"/>
    <col min="35" max="35" width="17.28515625" style="65" bestFit="1" customWidth="1"/>
    <col min="36" max="36" width="17.7109375" style="65" bestFit="1" customWidth="1"/>
    <col min="37" max="41" width="18.140625" style="65" bestFit="1" customWidth="1"/>
    <col min="42" max="46" width="17.7109375" style="65" bestFit="1" customWidth="1"/>
    <col min="47" max="47" width="17.28515625" style="65" bestFit="1" customWidth="1"/>
    <col min="48" max="48" width="17.7109375" style="65" bestFit="1" customWidth="1"/>
    <col min="49" max="49" width="17.28515625" style="65" bestFit="1" customWidth="1"/>
    <col min="50" max="51" width="17.7109375" style="65" bestFit="1" customWidth="1"/>
    <col min="52" max="55" width="18.140625" style="65" bestFit="1" customWidth="1"/>
    <col min="56" max="56" width="17.7109375" style="65" bestFit="1" customWidth="1"/>
    <col min="57" max="59" width="18.140625" style="65" bestFit="1" customWidth="1"/>
    <col min="60" max="60" width="17.7109375" style="65" bestFit="1" customWidth="1"/>
    <col min="61" max="68" width="18.140625" style="65" bestFit="1" customWidth="1"/>
    <col min="69" max="69" width="17.7109375" style="65" bestFit="1" customWidth="1"/>
    <col min="70" max="70" width="18.140625" style="65" bestFit="1" customWidth="1"/>
    <col min="71" max="71" width="14.5703125" style="65" bestFit="1" customWidth="1"/>
    <col min="72" max="72" width="16.7109375" style="65" bestFit="1" customWidth="1"/>
    <col min="73" max="16384" width="11.42578125" style="65"/>
  </cols>
  <sheetData>
    <row r="1" spans="1:40" s="12" customFormat="1" ht="16.5" customHeight="1" x14ac:dyDescent="0.3">
      <c r="A1" s="6"/>
      <c r="B1" s="7"/>
      <c r="C1" s="66"/>
      <c r="D1" s="9">
        <v>2018</v>
      </c>
      <c r="E1" s="8">
        <v>2018</v>
      </c>
      <c r="F1" s="8">
        <v>2018</v>
      </c>
      <c r="G1" s="8">
        <v>2018</v>
      </c>
      <c r="H1" s="8">
        <v>2018</v>
      </c>
      <c r="I1" s="8">
        <v>2018</v>
      </c>
      <c r="J1" s="8">
        <v>2018</v>
      </c>
      <c r="K1" s="8">
        <v>2018</v>
      </c>
      <c r="L1" s="8">
        <v>2018</v>
      </c>
      <c r="M1" s="8">
        <v>2018</v>
      </c>
      <c r="N1" s="8">
        <v>2018</v>
      </c>
      <c r="O1" s="8">
        <v>2018</v>
      </c>
      <c r="Q1" s="8" t="s">
        <v>34</v>
      </c>
      <c r="R1" s="9"/>
      <c r="S1" s="9"/>
      <c r="T1" s="10"/>
      <c r="U1" s="119"/>
      <c r="V1" s="11"/>
      <c r="W1" s="8" t="s">
        <v>35</v>
      </c>
      <c r="X1" s="9"/>
      <c r="Y1" s="9"/>
      <c r="Z1" s="9"/>
      <c r="AA1" s="10"/>
      <c r="AH1" s="12" t="e">
        <f>+#REF!</f>
        <v>#REF!</v>
      </c>
    </row>
    <row r="2" spans="1:40" s="12" customFormat="1" ht="16.5" customHeight="1" x14ac:dyDescent="0.25">
      <c r="A2" s="13"/>
      <c r="B2" s="14"/>
      <c r="C2" s="15"/>
      <c r="D2" s="15">
        <v>1</v>
      </c>
      <c r="E2" s="15">
        <v>2</v>
      </c>
      <c r="F2" s="15">
        <v>3</v>
      </c>
      <c r="G2" s="15">
        <v>4</v>
      </c>
      <c r="H2" s="15">
        <v>5</v>
      </c>
      <c r="I2" s="15">
        <v>6</v>
      </c>
      <c r="J2" s="15">
        <v>7</v>
      </c>
      <c r="K2" s="15">
        <v>8</v>
      </c>
      <c r="L2" s="15">
        <v>9</v>
      </c>
      <c r="M2" s="15">
        <v>10</v>
      </c>
      <c r="N2" s="15">
        <v>11</v>
      </c>
      <c r="O2" s="15">
        <v>12</v>
      </c>
      <c r="P2" s="16"/>
      <c r="Q2" s="16"/>
      <c r="R2" s="15"/>
      <c r="S2" s="15"/>
      <c r="T2" s="15"/>
      <c r="U2" s="15"/>
      <c r="V2" s="67"/>
      <c r="W2" s="18"/>
      <c r="X2" s="19"/>
      <c r="Y2" s="19"/>
      <c r="Z2" s="19"/>
      <c r="AA2" s="20"/>
    </row>
    <row r="3" spans="1:40" s="12" customFormat="1" ht="16.5" customHeight="1" x14ac:dyDescent="0.25">
      <c r="A3" s="7"/>
      <c r="B3" s="14"/>
      <c r="C3" s="21"/>
      <c r="D3" s="22" t="s">
        <v>38</v>
      </c>
      <c r="E3" s="22" t="s">
        <v>53</v>
      </c>
      <c r="F3" s="22" t="s">
        <v>54</v>
      </c>
      <c r="G3" s="22" t="s">
        <v>55</v>
      </c>
      <c r="H3" s="22" t="s">
        <v>56</v>
      </c>
      <c r="I3" s="22" t="s">
        <v>57</v>
      </c>
      <c r="J3" s="22" t="s">
        <v>58</v>
      </c>
      <c r="K3" s="22" t="s">
        <v>59</v>
      </c>
      <c r="L3" s="22" t="s">
        <v>60</v>
      </c>
      <c r="M3" s="22" t="s">
        <v>61</v>
      </c>
      <c r="N3" s="22" t="s">
        <v>62</v>
      </c>
      <c r="O3" s="22" t="s">
        <v>63</v>
      </c>
      <c r="P3" s="23"/>
      <c r="Q3" s="23" t="e">
        <f>'FSI XMZ V1'!Q3</f>
        <v>#REF!</v>
      </c>
      <c r="R3" s="23" t="e">
        <f>'FSI XMZ V1'!R3</f>
        <v>#REF!</v>
      </c>
      <c r="S3" s="23" t="e">
        <f>'FSI XMZ V1'!S3</f>
        <v>#REF!</v>
      </c>
      <c r="T3" s="23" t="e">
        <f>'FSI XMZ V1'!T3</f>
        <v>#REF!</v>
      </c>
      <c r="U3" s="23" t="e">
        <f>'FSI XMZ V1'!U3</f>
        <v>#REF!</v>
      </c>
      <c r="V3" s="11"/>
      <c r="W3" s="68">
        <f>'FSI XMZ V1'!W3</f>
        <v>43507</v>
      </c>
      <c r="X3" s="68">
        <f>'FSI XMZ V1'!X3</f>
        <v>43508</v>
      </c>
      <c r="Y3" s="68">
        <f>'FSI XMZ V1'!Y3</f>
        <v>43509</v>
      </c>
      <c r="Z3" s="68">
        <f>'FSI XMZ V1'!Z3</f>
        <v>43510</v>
      </c>
      <c r="AA3" s="68">
        <f>'FSI XMZ V1'!AA3</f>
        <v>43511</v>
      </c>
    </row>
    <row r="4" spans="1:40" s="12" customFormat="1" ht="31.5" x14ac:dyDescent="0.25">
      <c r="A4" s="13"/>
      <c r="B4" s="14" t="s">
        <v>40</v>
      </c>
      <c r="C4" s="69"/>
      <c r="D4" s="69"/>
      <c r="E4" s="69"/>
      <c r="F4" s="69">
        <v>25</v>
      </c>
      <c r="G4" s="69">
        <v>38</v>
      </c>
      <c r="H4" s="69">
        <v>34</v>
      </c>
      <c r="I4" s="69">
        <v>36</v>
      </c>
      <c r="J4" s="69">
        <v>18</v>
      </c>
      <c r="K4" s="69">
        <f>SUM(Q4:T4)</f>
        <v>0</v>
      </c>
      <c r="L4" s="69"/>
      <c r="M4" s="69"/>
      <c r="N4" s="69"/>
      <c r="O4" s="69"/>
      <c r="P4" s="70"/>
      <c r="Q4" s="70">
        <v>0</v>
      </c>
      <c r="R4" s="69">
        <v>0</v>
      </c>
      <c r="S4" s="69">
        <v>0</v>
      </c>
      <c r="T4" s="71"/>
      <c r="U4" s="71"/>
      <c r="V4" s="72"/>
      <c r="W4" s="69">
        <v>0</v>
      </c>
      <c r="X4" s="69">
        <v>0</v>
      </c>
      <c r="Y4" s="69">
        <v>0</v>
      </c>
      <c r="Z4" s="69">
        <v>0</v>
      </c>
      <c r="AA4" s="69">
        <v>0</v>
      </c>
    </row>
    <row r="5" spans="1:40" s="12" customFormat="1" ht="16.5" customHeight="1" x14ac:dyDescent="0.25">
      <c r="A5" s="30" t="s">
        <v>52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2"/>
      <c r="Q5" s="32"/>
      <c r="R5" s="31"/>
      <c r="S5" s="31"/>
      <c r="T5" s="33"/>
      <c r="U5" s="33"/>
      <c r="V5" s="34"/>
      <c r="W5" s="32"/>
      <c r="X5" s="32"/>
      <c r="Y5" s="31"/>
      <c r="Z5" s="31"/>
      <c r="AA5" s="31"/>
      <c r="AC5"/>
      <c r="AD5"/>
      <c r="AE5" s="73"/>
      <c r="AF5" s="73"/>
      <c r="AG5" s="73"/>
      <c r="AH5" s="73"/>
      <c r="AI5" s="73"/>
      <c r="AJ5" s="73"/>
      <c r="AK5" s="73"/>
    </row>
    <row r="6" spans="1:40" s="12" customFormat="1" ht="16.5" customHeight="1" x14ac:dyDescent="0.25">
      <c r="A6" s="37" t="s">
        <v>42</v>
      </c>
      <c r="B6" s="74">
        <v>2</v>
      </c>
      <c r="C6" s="75"/>
      <c r="D6" s="81">
        <v>6</v>
      </c>
      <c r="E6" s="77"/>
      <c r="F6" s="77">
        <v>4.12</v>
      </c>
      <c r="G6" s="77">
        <v>3.2105263157894739</v>
      </c>
      <c r="H6" s="77">
        <v>3.4705882352941178</v>
      </c>
      <c r="I6" s="77">
        <v>3.2222222222222223</v>
      </c>
      <c r="J6" s="77">
        <v>3.11</v>
      </c>
      <c r="K6" s="77" t="e">
        <f>(COUNTIFS(Datos!S:S,"V1",Datos!$E:$E,"X67",Datos!$B:$B,'FSI XMZ V1+V2'!K2)+COUNTIFS(Datos!S:S,"V2",Datos!$E:$E,"X67",Datos!$B:$B,'FSI XMZ V1+V2'!K2))/K4</f>
        <v>#DIV/0!</v>
      </c>
      <c r="L6" s="77"/>
      <c r="M6" s="77"/>
      <c r="N6" s="77"/>
      <c r="O6" s="77"/>
      <c r="P6" s="78"/>
      <c r="Q6" s="78" t="e">
        <f>(COUNTIFS(Datos!$S:$S,"V1",Datos!$C:$C,Q3,Datos!$E:$E,"X67")+COUNTIFS(Datos!$S:$S,"V2",Datos!$C:$C,Q3,Datos!$E:$E,"X67"))/Q4</f>
        <v>#DIV/0!</v>
      </c>
      <c r="R6" s="78" t="e">
        <f>(COUNTIFS(Datos!$S:$S,"V1",Datos!$C:$C,R3,Datos!$E:$E,"X67")+COUNTIFS(Datos!$S:$S,"V2",Datos!$C:$C,R3,Datos!$E:$E,"X67"))/R4</f>
        <v>#DIV/0!</v>
      </c>
      <c r="S6" s="78" t="e">
        <f>(COUNTIFS(Datos!$S:$S,"V1",Datos!$C:$C,S3,Datos!$E:$E,"X67")+COUNTIFS(Datos!$S:$S,"V2",Datos!$C:$C,S3,Datos!$E:$E,"X67"))/S4</f>
        <v>#DIV/0!</v>
      </c>
      <c r="T6" s="78"/>
      <c r="U6" s="78"/>
      <c r="V6" s="101"/>
      <c r="W6" s="78" t="e">
        <f>(COUNTIFS(Datos!$S:$S,"V1",Datos!$D:$D,$W$3,Datos!$E:$E,"X67")+COUNTIFS(Datos!$S:$S,"V2",Datos!$D:$D,$W$3,Datos!$E:$E,"X67"))/$W$4</f>
        <v>#DIV/0!</v>
      </c>
      <c r="X6" s="78" t="e">
        <f>(COUNTIFS(Datos!$S:$S,"V1",Datos!$D:$D,$X$3,Datos!$E:$E,"X67")+COUNTIFS(Datos!$S:$S,"V2",Datos!$D:$D,$X$3,Datos!$E:$E,"X67"))/$X$4</f>
        <v>#DIV/0!</v>
      </c>
      <c r="Y6" s="78" t="e">
        <f>(COUNTIFS(Datos!$S:$S,"V1",Datos!$D:$D,$Y$3,Datos!$E:$E,"X67")+COUNTIFS(Datos!$S:$S,"V2",Datos!$D:$D,$Y$3,Datos!$E:$E,"X67"))/$Y$4</f>
        <v>#DIV/0!</v>
      </c>
      <c r="Z6" s="78" t="e">
        <f>(COUNTIFS(Datos!$S:$S,"V1",Datos!$D:$D,$Z$3,Datos!$E:$E,"X67")+COUNTIFS(Datos!$S:$S,"V2",Datos!$D:$D,$Z$3,Datos!$E:$E,"X67"))/$Z$4</f>
        <v>#DIV/0!</v>
      </c>
      <c r="AA6" s="78"/>
      <c r="AB6" s="79"/>
      <c r="AC6" s="80"/>
      <c r="AD6" s="80"/>
      <c r="AE6" s="80"/>
      <c r="AF6" s="80"/>
      <c r="AG6" s="80"/>
      <c r="AH6" s="80"/>
      <c r="AI6" s="80"/>
      <c r="AJ6" s="80"/>
      <c r="AK6" s="80"/>
    </row>
    <row r="7" spans="1:40" s="12" customFormat="1" ht="16.5" customHeight="1" x14ac:dyDescent="0.25">
      <c r="A7" s="37" t="s">
        <v>27</v>
      </c>
      <c r="B7" s="74"/>
      <c r="C7" s="77"/>
      <c r="D7" s="77"/>
      <c r="E7" s="77"/>
      <c r="F7" s="77"/>
      <c r="G7" s="77"/>
      <c r="H7" s="77"/>
      <c r="I7" s="77"/>
      <c r="J7" s="77"/>
      <c r="K7" s="77" t="e">
        <f>(COUNTIFS(Datos!$S:$S,"V1",Datos!$E:$E,"X67",Datos!$B:$B,'FSI XMZ V1+V2'!$K$2,Datos!$T:$T,'FSI XMZ V1+V2'!A7)+COUNTIFS(Datos!$S:$S,"V2",Datos!$E:$E,"X67",Datos!$B:$B,'FSI XMZ V1+V2'!$K$2,Datos!$T:$T,'FSI XMZ V1+V2'!A7))/$K$4</f>
        <v>#DIV/0!</v>
      </c>
      <c r="L7" s="77"/>
      <c r="M7" s="77"/>
      <c r="N7" s="77"/>
      <c r="O7" s="77"/>
      <c r="P7" s="78"/>
      <c r="Q7" s="77" t="e">
        <f>(COUNTIFS(Datos!$S:$S,"V1",Datos!$C:$C,$Q$3,Datos!$T:$T,'FSI XMZ V1+V2'!A7,Datos!$E:$E,"X67")+COUNTIFS(Datos!$S:$S,"V2",Datos!$C:$C,$Q$3,Datos!$T:$T,'FSI XMZ V1+V2'!A7))/$Q$4</f>
        <v>#DIV/0!</v>
      </c>
      <c r="R7" s="77" t="e">
        <f>(COUNTIFS(Datos!$S:$S,"V1",Datos!$C:$C,$R$3,Datos!$T:$T,'FSI XMZ V1+V2'!A7,Datos!$E:$E,"X67")+COUNTIFS(Datos!$S:$S,"V2",Datos!$C:$C,$R$3,Datos!$T:$T,'FSI XMZ V1+V2'!A7))/$R$4</f>
        <v>#DIV/0!</v>
      </c>
      <c r="S7" s="77" t="e">
        <f>(COUNTIFS(Datos!$S:$S,"V1",Datos!$C:$C,$S$3,Datos!$T:$T,'FSI XMZ V1+V2'!A7,Datos!$E:$E,"X67")+COUNTIFS(Datos!$S:$S,"V2",Datos!$C:$C,$S$3,Datos!$T:$T,'FSI XMZ V1+V2'!A7))/$S$4</f>
        <v>#DIV/0!</v>
      </c>
      <c r="T7" s="77"/>
      <c r="U7" s="77"/>
      <c r="V7" s="101"/>
      <c r="W7" s="78" t="e">
        <f>(COUNTIFS(Datos!$S:$S,"V1",Datos!$D:$D,$W$3,Datos!$E:$E,"X67",Datos!$T:$T,'FSI XMZ V1+V2'!A7)+(COUNTIFS(Datos!$S:$S,"V2",Datos!$D:$D,$W$3,Datos!$E:$E,"X67",Datos!$T:$T,A7)/$W$4))</f>
        <v>#DIV/0!</v>
      </c>
      <c r="X7" s="78" t="e">
        <f>(COUNTIFS(Datos!$S:$S,"V1",Datos!$D:$D,$X$3,Datos!$E:$E,"X67",Datos!$T:$T,'FSI XMZ V1+V2'!A7)+(COUNTIFS(Datos!$S:$S,"V2",Datos!$D:$D,$X$3,Datos!$E:$E,"X67",Datos!$T:$T,A7)/$X$4))</f>
        <v>#DIV/0!</v>
      </c>
      <c r="Y7" s="78" t="e">
        <f>(COUNTIFS(Datos!$S:$S,"V1",Datos!$D:$D,$Y$3,Datos!$E:$E,"X67",Datos!$T:$T,'FSI XMZ V1+V2'!A7)+(COUNTIFS(Datos!$S:$S,"V2",Datos!$D:$D,$Y$3,Datos!$E:$E,"X67",Datos!$T:$T,A7)/$Y$4))</f>
        <v>#DIV/0!</v>
      </c>
      <c r="Z7" s="78" t="e">
        <f>(COUNTIFS(Datos!$S:$S,"V1",Datos!$D:$D,$Z$3,Datos!$E:$E,"X67",Datos!$T:$T,'FSI XMZ V1+V2'!A7)+(COUNTIFS(Datos!$S:$S,"V2",Datos!$D:$D,$Z$3,Datos!$E:$E,"X67",Datos!$T:$T,A7)/$Z$4))</f>
        <v>#DIV/0!</v>
      </c>
      <c r="AA7" s="78"/>
      <c r="AB7" s="79"/>
    </row>
    <row r="8" spans="1:40" s="12" customFormat="1" ht="16.5" customHeight="1" x14ac:dyDescent="0.25">
      <c r="A8" s="37" t="s">
        <v>26</v>
      </c>
      <c r="B8" s="74"/>
      <c r="C8" s="77"/>
      <c r="D8" s="77"/>
      <c r="E8" s="77"/>
      <c r="F8" s="77"/>
      <c r="G8" s="77"/>
      <c r="H8" s="77"/>
      <c r="I8" s="77"/>
      <c r="J8" s="77"/>
      <c r="K8" s="77" t="e">
        <f>(COUNTIFS(Datos!$S:$S,"V1",Datos!$E:$E,"X67",Datos!$B:$B,'FSI XMZ V1+V2'!$K$2,Datos!$T:$T,'FSI XMZ V1+V2'!A8)+COUNTIFS(Datos!$S:$S,"V2",Datos!$E:$E,"X67",Datos!$B:$B,'FSI XMZ V1+V2'!$K$2,Datos!$T:$T,'FSI XMZ V1+V2'!A8))/$K$4</f>
        <v>#DIV/0!</v>
      </c>
      <c r="L8" s="77"/>
      <c r="M8" s="77"/>
      <c r="N8" s="77"/>
      <c r="O8" s="77"/>
      <c r="P8" s="78"/>
      <c r="Q8" s="77" t="e">
        <f>(COUNTIFS(Datos!$S:$S,"V1",Datos!$C:$C,$Q$3,Datos!$T:$T,'FSI XMZ V1+V2'!A8,Datos!$E:$E,"X67")+COUNTIFS(Datos!$S:$S,"V2",Datos!$C:$C,$Q$3,Datos!$T:$T,'FSI XMZ V1+V2'!A8))/$Q$4</f>
        <v>#DIV/0!</v>
      </c>
      <c r="R8" s="77" t="e">
        <f>(COUNTIFS(Datos!$S:$S,"V1",Datos!$C:$C,$R$3,Datos!$T:$T,'FSI XMZ V1+V2'!A8,Datos!$E:$E,"X67")+COUNTIFS(Datos!$S:$S,"V2",Datos!$C:$C,$R$3,Datos!$T:$T,'FSI XMZ V1+V2'!A8))/$R$4</f>
        <v>#DIV/0!</v>
      </c>
      <c r="S8" s="77" t="e">
        <f>(COUNTIFS(Datos!$S:$S,"V1",Datos!$C:$C,$S$3,Datos!$T:$T,'FSI XMZ V1+V2'!A8,Datos!$E:$E,"X67")+COUNTIFS(Datos!$S:$S,"V2",Datos!$C:$C,$S$3,Datos!$T:$T,'FSI XMZ V1+V2'!A8))/$S$4</f>
        <v>#DIV/0!</v>
      </c>
      <c r="T8" s="77"/>
      <c r="U8" s="77"/>
      <c r="V8" s="101"/>
      <c r="W8" s="78" t="e">
        <f>(COUNTIFS(Datos!$S:$S,"V1",Datos!$D:$D,$W$3,Datos!$E:$E,"X67",Datos!$T:$T,'FSI XMZ V1+V2'!A8)+(COUNTIFS(Datos!$S:$S,"V2",Datos!$D:$D,$W$3,Datos!$E:$E,"X67",Datos!$T:$T,A8)/$W$4))</f>
        <v>#DIV/0!</v>
      </c>
      <c r="X8" s="78" t="e">
        <f>(COUNTIFS(Datos!$S:$S,"V1",Datos!$D:$D,$X$3,Datos!$E:$E,"X67",Datos!$T:$T,'FSI XMZ V1+V2'!A8)+(COUNTIFS(Datos!$S:$S,"V2",Datos!$D:$D,$X$3,Datos!$E:$E,"X67",Datos!$T:$T,A8)/$X$4))</f>
        <v>#DIV/0!</v>
      </c>
      <c r="Y8" s="78" t="e">
        <f>(COUNTIFS(Datos!$S:$S,"V1",Datos!$D:$D,$Y$3,Datos!$E:$E,"X67",Datos!$T:$T,'FSI XMZ V1+V2'!A8)+(COUNTIFS(Datos!$S:$S,"V2",Datos!$D:$D,$Y$3,Datos!$E:$E,"X67",Datos!$T:$T,A8)/$Y$4))</f>
        <v>#DIV/0!</v>
      </c>
      <c r="Z8" s="78" t="e">
        <f>(COUNTIFS(Datos!$S:$S,"V1",Datos!$D:$D,$Z$3,Datos!$E:$E,"X67",Datos!$T:$T,'FSI XMZ V1+V2'!A8)+(COUNTIFS(Datos!$S:$S,"V2",Datos!$D:$D,$Z$3,Datos!$E:$E,"X67",Datos!$T:$T,A8)/$Z$4))</f>
        <v>#DIV/0!</v>
      </c>
      <c r="AA8" s="78"/>
      <c r="AB8" s="79"/>
      <c r="AC8" s="43"/>
      <c r="AD8" s="43"/>
      <c r="AE8" s="43"/>
      <c r="AF8" s="43"/>
      <c r="AG8" s="43"/>
      <c r="AH8" s="43"/>
    </row>
    <row r="9" spans="1:40" s="12" customFormat="1" ht="16.5" customHeight="1" x14ac:dyDescent="0.25">
      <c r="A9" s="37" t="s">
        <v>25</v>
      </c>
      <c r="B9" s="74"/>
      <c r="C9" s="77"/>
      <c r="D9" s="77"/>
      <c r="E9" s="77"/>
      <c r="F9" s="77"/>
      <c r="G9" s="77"/>
      <c r="H9" s="77"/>
      <c r="I9" s="77"/>
      <c r="J9" s="77"/>
      <c r="K9" s="77" t="e">
        <f>(COUNTIFS(Datos!$S:$S,"V1",Datos!$E:$E,"X67",Datos!$B:$B,'FSI XMZ V1+V2'!$K$2,Datos!$T:$T,'FSI XMZ V1+V2'!A9)+COUNTIFS(Datos!$S:$S,"V2",Datos!$E:$E,"X67",Datos!$B:$B,'FSI XMZ V1+V2'!$K$2,Datos!$T:$T,'FSI XMZ V1+V2'!A9))/$K$4</f>
        <v>#DIV/0!</v>
      </c>
      <c r="L9" s="77"/>
      <c r="M9" s="77"/>
      <c r="N9" s="77"/>
      <c r="O9" s="77"/>
      <c r="P9" s="78"/>
      <c r="Q9" s="77" t="e">
        <f>(COUNTIFS(Datos!$S:$S,"V1",Datos!$C:$C,$Q$3,Datos!$T:$T,'FSI XMZ V1+V2'!A9,Datos!$E:$E,"X67")+COUNTIFS(Datos!$S:$S,"V2",Datos!$C:$C,$Q$3,Datos!$T:$T,'FSI XMZ V1+V2'!A9))/$Q$4</f>
        <v>#DIV/0!</v>
      </c>
      <c r="R9" s="77" t="e">
        <f>(COUNTIFS(Datos!$S:$S,"V1",Datos!$C:$C,$R$3,Datos!$T:$T,'FSI XMZ V1+V2'!A9,Datos!$E:$E,"X67")+COUNTIFS(Datos!$S:$S,"V2",Datos!$C:$C,$R$3,Datos!$T:$T,'FSI XMZ V1+V2'!A9))/$R$4</f>
        <v>#DIV/0!</v>
      </c>
      <c r="S9" s="77" t="e">
        <f>(COUNTIFS(Datos!$S:$S,"V1",Datos!$C:$C,$S$3,Datos!$T:$T,'FSI XMZ V1+V2'!A9,Datos!$E:$E,"X67")+COUNTIFS(Datos!$S:$S,"V2",Datos!$C:$C,$S$3,Datos!$T:$T,'FSI XMZ V1+V2'!A9))/$S$4</f>
        <v>#DIV/0!</v>
      </c>
      <c r="T9" s="77"/>
      <c r="U9" s="77"/>
      <c r="V9" s="101"/>
      <c r="W9" s="78" t="e">
        <f>(COUNTIFS(Datos!$S:$S,"V1",Datos!$D:$D,$W$3,Datos!$E:$E,"X67",Datos!$T:$T,'FSI XMZ V1+V2'!A9)+(COUNTIFS(Datos!$S:$S,"V2",Datos!$D:$D,$W$3,Datos!$E:$E,"X67",Datos!$T:$T,A9)/$W$4))</f>
        <v>#DIV/0!</v>
      </c>
      <c r="X9" s="78" t="e">
        <f>(COUNTIFS(Datos!$S:$S,"V1",Datos!$D:$D,$X$3,Datos!$E:$E,"X67",Datos!$T:$T,'FSI XMZ V1+V2'!A9)+(COUNTIFS(Datos!$S:$S,"V2",Datos!$D:$D,$X$3,Datos!$E:$E,"X67",Datos!$T:$T,A9)/$X$4))</f>
        <v>#DIV/0!</v>
      </c>
      <c r="Y9" s="78" t="e">
        <f>(COUNTIFS(Datos!$S:$S,"V1",Datos!$D:$D,$Y$3,Datos!$E:$E,"X67",Datos!$T:$T,'FSI XMZ V1+V2'!A9)+(COUNTIFS(Datos!$S:$S,"V2",Datos!$D:$D,$Y$3,Datos!$E:$E,"X67",Datos!$T:$T,A9)/$Y$4))</f>
        <v>#DIV/0!</v>
      </c>
      <c r="Z9" s="78" t="e">
        <f>(COUNTIFS(Datos!$S:$S,"V1",Datos!$D:$D,$Z$3,Datos!$E:$E,"X67",Datos!$T:$T,'FSI XMZ V1+V2'!A9)+(COUNTIFS(Datos!$S:$S,"V2",Datos!$D:$D,$Z$3,Datos!$E:$E,"X67",Datos!$T:$T,A9)/$Z$4))</f>
        <v>#DIV/0!</v>
      </c>
      <c r="AA9" s="78"/>
      <c r="AB9" s="79"/>
    </row>
    <row r="10" spans="1:40" s="12" customFormat="1" ht="16.5" customHeight="1" x14ac:dyDescent="0.25">
      <c r="A10" s="37" t="s">
        <v>31</v>
      </c>
      <c r="B10" s="74"/>
      <c r="C10" s="77"/>
      <c r="D10" s="77"/>
      <c r="E10" s="77"/>
      <c r="F10" s="77"/>
      <c r="G10" s="77"/>
      <c r="H10" s="77"/>
      <c r="I10" s="77"/>
      <c r="J10" s="77"/>
      <c r="K10" s="77" t="e">
        <f>(COUNTIFS(Datos!$S:$S,"V1",Datos!$E:$E,"X67",Datos!$B:$B,'FSI XMZ V1+V2'!$K$2,Datos!$T:$T,'FSI XMZ V1+V2'!A10)+COUNTIFS(Datos!$S:$S,"V2",Datos!$E:$E,"X67",Datos!$B:$B,'FSI XMZ V1+V2'!$K$2,Datos!$T:$T,'FSI XMZ V1+V2'!A10))/$K$4</f>
        <v>#DIV/0!</v>
      </c>
      <c r="L10" s="77"/>
      <c r="M10" s="77"/>
      <c r="N10" s="77"/>
      <c r="O10" s="77"/>
      <c r="P10" s="78"/>
      <c r="Q10" s="77" t="e">
        <f>(COUNTIFS(Datos!$S:$S,"V1",Datos!$C:$C,$Q$3,Datos!$T:$T,'FSI XMZ V1+V2'!A10,Datos!$E:$E,"X67")+COUNTIFS(Datos!$S:$S,"V2",Datos!$C:$C,$Q$3,Datos!$T:$T,'FSI XMZ V1+V2'!A10))/$Q$4</f>
        <v>#DIV/0!</v>
      </c>
      <c r="R10" s="77" t="e">
        <f>(COUNTIFS(Datos!$S:$S,"V1",Datos!$C:$C,$R$3,Datos!$T:$T,'FSI XMZ V1+V2'!A10,Datos!$E:$E,"X67")+COUNTIFS(Datos!$S:$S,"V2",Datos!$C:$C,$R$3,Datos!$T:$T,'FSI XMZ V1+V2'!A10))/$R$4</f>
        <v>#DIV/0!</v>
      </c>
      <c r="S10" s="77" t="e">
        <f>(COUNTIFS(Datos!$S:$S,"V1",Datos!$C:$C,$S$3,Datos!$T:$T,'FSI XMZ V1+V2'!A10,Datos!$E:$E,"X67")+COUNTIFS(Datos!$S:$S,"V2",Datos!$C:$C,$S$3,Datos!$T:$T,'FSI XMZ V1+V2'!A10))/$S$4</f>
        <v>#DIV/0!</v>
      </c>
      <c r="T10" s="77"/>
      <c r="U10" s="77"/>
      <c r="V10" s="101"/>
      <c r="W10" s="78" t="e">
        <f>(COUNTIFS(Datos!$S:$S,"V1",Datos!$D:$D,$W$3,Datos!$E:$E,"X67",Datos!$T:$T,'FSI XMZ V1+V2'!A10)+(COUNTIFS(Datos!$S:$S,"V2",Datos!$D:$D,$W$3,Datos!$E:$E,"X67",Datos!$T:$T,A10)/$W$4))</f>
        <v>#DIV/0!</v>
      </c>
      <c r="X10" s="78" t="e">
        <f>(COUNTIFS(Datos!$S:$S,"V1",Datos!$D:$D,$X$3,Datos!$E:$E,"X67",Datos!$T:$T,'FSI XMZ V1+V2'!A10)+(COUNTIFS(Datos!$S:$S,"V2",Datos!$D:$D,$X$3,Datos!$E:$E,"X67",Datos!$T:$T,A10)/$X$4))</f>
        <v>#DIV/0!</v>
      </c>
      <c r="Y10" s="78" t="e">
        <f>(COUNTIFS(Datos!$S:$S,"V1",Datos!$D:$D,$Y$3,Datos!$E:$E,"X67",Datos!$T:$T,'FSI XMZ V1+V2'!A10)+(COUNTIFS(Datos!$S:$S,"V2",Datos!$D:$D,$Y$3,Datos!$E:$E,"X67",Datos!$T:$T,A10)/$Y$4))</f>
        <v>#DIV/0!</v>
      </c>
      <c r="Z10" s="78" t="e">
        <f>(COUNTIFS(Datos!$S:$S,"V1",Datos!$D:$D,$Z$3,Datos!$E:$E,"X67",Datos!$T:$T,'FSI XMZ V1+V2'!A10)+(COUNTIFS(Datos!$S:$S,"V2",Datos!$D:$D,$Z$3,Datos!$E:$E,"X67",Datos!$T:$T,A10)/$Z$4))</f>
        <v>#DIV/0!</v>
      </c>
      <c r="AA10" s="78"/>
      <c r="AB10" s="79"/>
      <c r="AF10" s="80"/>
      <c r="AG10" s="80"/>
      <c r="AH10" s="80"/>
      <c r="AI10" s="80"/>
      <c r="AJ10" s="80"/>
      <c r="AK10" s="80"/>
      <c r="AL10" s="80"/>
      <c r="AM10" s="80"/>
      <c r="AN10" s="80"/>
    </row>
    <row r="11" spans="1:40" s="12" customFormat="1" ht="16.5" customHeight="1" x14ac:dyDescent="0.25">
      <c r="A11" s="37" t="s">
        <v>32</v>
      </c>
      <c r="B11" s="74"/>
      <c r="C11" s="77"/>
      <c r="D11" s="77"/>
      <c r="E11" s="77"/>
      <c r="F11" s="77"/>
      <c r="G11" s="77"/>
      <c r="H11" s="77"/>
      <c r="I11" s="77"/>
      <c r="J11" s="77"/>
      <c r="K11" s="77" t="e">
        <f>(COUNTIFS(Datos!$S:$S,"V1",Datos!$E:$E,"X67",Datos!$B:$B,'FSI XMZ V1+V2'!$K$2,Datos!$T:$T,'FSI XMZ V1+V2'!A11)+COUNTIFS(Datos!$S:$S,"V2",Datos!$E:$E,"X67",Datos!$B:$B,'FSI XMZ V1+V2'!$K$2,Datos!$T:$T,'FSI XMZ V1+V2'!A11))/$K$4</f>
        <v>#DIV/0!</v>
      </c>
      <c r="L11" s="77"/>
      <c r="M11" s="77"/>
      <c r="N11" s="77"/>
      <c r="O11" s="77"/>
      <c r="P11" s="78"/>
      <c r="Q11" s="77" t="e">
        <f>(COUNTIFS(Datos!$S:$S,"V1",Datos!$C:$C,$Q$3,Datos!$T:$T,'FSI XMZ V1+V2'!A11,Datos!$E:$E,"X67")+COUNTIFS(Datos!$S:$S,"V2",Datos!$C:$C,$Q$3,Datos!$T:$T,'FSI XMZ V1+V2'!A11))/$Q$4</f>
        <v>#DIV/0!</v>
      </c>
      <c r="R11" s="77" t="e">
        <f>(COUNTIFS(Datos!$S:$S,"V1",Datos!$C:$C,$R$3,Datos!$T:$T,'FSI XMZ V1+V2'!A11,Datos!$E:$E,"X67")+COUNTIFS(Datos!$S:$S,"V2",Datos!$C:$C,$R$3,Datos!$T:$T,'FSI XMZ V1+V2'!A11))/$R$4</f>
        <v>#DIV/0!</v>
      </c>
      <c r="S11" s="77" t="e">
        <f>(COUNTIFS(Datos!$S:$S,"V1",Datos!$C:$C,$S$3,Datos!$T:$T,'FSI XMZ V1+V2'!A11,Datos!$E:$E,"X67")+COUNTIFS(Datos!$S:$S,"V2",Datos!$C:$C,$S$3,Datos!$T:$T,'FSI XMZ V1+V2'!A11))/$S$4</f>
        <v>#DIV/0!</v>
      </c>
      <c r="T11" s="77"/>
      <c r="U11" s="77"/>
      <c r="V11" s="101"/>
      <c r="W11" s="78" t="e">
        <f>(COUNTIFS(Datos!$S:$S,"V1",Datos!$D:$D,$W$3,Datos!$E:$E,"X67",Datos!$T:$T,'FSI XMZ V1+V2'!A11)+(COUNTIFS(Datos!$S:$S,"V2",Datos!$D:$D,$W$3,Datos!$E:$E,"X67",Datos!$T:$T,A11)/$W$4))</f>
        <v>#DIV/0!</v>
      </c>
      <c r="X11" s="78" t="e">
        <f>(COUNTIFS(Datos!$S:$S,"V1",Datos!$D:$D,$X$3,Datos!$E:$E,"X67",Datos!$T:$T,'FSI XMZ V1+V2'!A11)+(COUNTIFS(Datos!$S:$S,"V2",Datos!$D:$D,$X$3,Datos!$E:$E,"X67",Datos!$T:$T,A11)/$X$4))</f>
        <v>#DIV/0!</v>
      </c>
      <c r="Y11" s="78" t="e">
        <f>(COUNTIFS(Datos!$S:$S,"V1",Datos!$D:$D,$Y$3,Datos!$E:$E,"X67",Datos!$T:$T,'FSI XMZ V1+V2'!A11)+(COUNTIFS(Datos!$S:$S,"V2",Datos!$D:$D,$Y$3,Datos!$E:$E,"X67",Datos!$T:$T,A11)/$Y$4))</f>
        <v>#DIV/0!</v>
      </c>
      <c r="Z11" s="78" t="e">
        <f>(COUNTIFS(Datos!$S:$S,"V1",Datos!$D:$D,$Z$3,Datos!$E:$E,"X67",Datos!$T:$T,'FSI XMZ V1+V2'!A11)+(COUNTIFS(Datos!$S:$S,"V2",Datos!$D:$D,$Z$3,Datos!$E:$E,"X67",Datos!$T:$T,A11)/$Z$4))</f>
        <v>#DIV/0!</v>
      </c>
      <c r="AA11" s="78"/>
      <c r="AB11" s="79"/>
    </row>
    <row r="12" spans="1:40" s="12" customFormat="1" ht="16.5" customHeight="1" x14ac:dyDescent="0.25">
      <c r="A12" s="37" t="s">
        <v>30</v>
      </c>
      <c r="B12" s="74"/>
      <c r="C12" s="77"/>
      <c r="D12" s="77"/>
      <c r="E12" s="77"/>
      <c r="F12" s="77"/>
      <c r="G12" s="77"/>
      <c r="H12" s="77"/>
      <c r="I12" s="77"/>
      <c r="J12" s="77"/>
      <c r="K12" s="77" t="e">
        <f>(COUNTIFS(Datos!$S:$S,"V1",Datos!$E:$E,"X67",Datos!$B:$B,'FSI XMZ V1+V2'!$K$2,Datos!$T:$T,'FSI XMZ V1+V2'!A12)+COUNTIFS(Datos!$S:$S,"V2",Datos!$E:$E,"X67",Datos!$B:$B,'FSI XMZ V1+V2'!$K$2,Datos!$T:$T,'FSI XMZ V1+V2'!A12))/$K$4</f>
        <v>#DIV/0!</v>
      </c>
      <c r="L12" s="77"/>
      <c r="M12" s="77"/>
      <c r="N12" s="77"/>
      <c r="O12" s="77"/>
      <c r="P12" s="78"/>
      <c r="Q12" s="77" t="e">
        <f>(COUNTIFS(Datos!$S:$S,"V1",Datos!$C:$C,$Q$3,Datos!$T:$T,'FSI XMZ V1+V2'!A12,Datos!$E:$E,"X67")+COUNTIFS(Datos!$S:$S,"V2",Datos!$C:$C,$Q$3,Datos!$T:$T,'FSI XMZ V1+V2'!A12))/$Q$4</f>
        <v>#DIV/0!</v>
      </c>
      <c r="R12" s="77" t="e">
        <f>(COUNTIFS(Datos!$S:$S,"V1",Datos!$C:$C,$R$3,Datos!$T:$T,'FSI XMZ V1+V2'!A12,Datos!$E:$E,"X67")+COUNTIFS(Datos!$S:$S,"V2",Datos!$C:$C,$R$3,Datos!$T:$T,'FSI XMZ V1+V2'!A12))/$R$4</f>
        <v>#DIV/0!</v>
      </c>
      <c r="S12" s="77" t="e">
        <f>(COUNTIFS(Datos!$S:$S,"V1",Datos!$C:$C,$S$3,Datos!$T:$T,'FSI XMZ V1+V2'!A12,Datos!$E:$E,"X67")+COUNTIFS(Datos!$S:$S,"V2",Datos!$C:$C,$S$3,Datos!$T:$T,'FSI XMZ V1+V2'!A12))/$S$4</f>
        <v>#DIV/0!</v>
      </c>
      <c r="T12" s="77"/>
      <c r="U12" s="77"/>
      <c r="V12" s="101"/>
      <c r="W12" s="78" t="e">
        <f>(COUNTIFS(Datos!$S:$S,"V1",Datos!$D:$D,$W$3,Datos!$E:$E,"X67",Datos!$T:$T,'FSI XMZ V1+V2'!A12)+(COUNTIFS(Datos!$S:$S,"V2",Datos!$D:$D,$W$3,Datos!$E:$E,"X67",Datos!$T:$T,A12)/$W$4))</f>
        <v>#DIV/0!</v>
      </c>
      <c r="X12" s="78" t="e">
        <f>(COUNTIFS(Datos!$S:$S,"V1",Datos!$D:$D,$X$3,Datos!$E:$E,"X67",Datos!$T:$T,'FSI XMZ V1+V2'!A12)+(COUNTIFS(Datos!$S:$S,"V2",Datos!$D:$D,$X$3,Datos!$E:$E,"X67",Datos!$T:$T,A12)/$X$4))</f>
        <v>#DIV/0!</v>
      </c>
      <c r="Y12" s="78" t="e">
        <f>(COUNTIFS(Datos!$S:$S,"V1",Datos!$D:$D,$Y$3,Datos!$E:$E,"X67",Datos!$T:$T,'FSI XMZ V1+V2'!A12)+(COUNTIFS(Datos!$S:$S,"V2",Datos!$D:$D,$Y$3,Datos!$E:$E,"X67",Datos!$T:$T,A12)/$Y$4))</f>
        <v>#DIV/0!</v>
      </c>
      <c r="Z12" s="78" t="e">
        <f>(COUNTIFS(Datos!$S:$S,"V1",Datos!$D:$D,$Z$3,Datos!$E:$E,"X67",Datos!$T:$T,'FSI XMZ V1+V2'!A12)+(COUNTIFS(Datos!$S:$S,"V2",Datos!$D:$D,$Z$3,Datos!$E:$E,"X67",Datos!$T:$T,A12)/$Z$4))</f>
        <v>#DIV/0!</v>
      </c>
      <c r="AA12" s="78"/>
      <c r="AB12" s="79"/>
    </row>
    <row r="13" spans="1:40" s="12" customFormat="1" ht="16.5" customHeight="1" x14ac:dyDescent="0.25">
      <c r="A13" s="37" t="s">
        <v>29</v>
      </c>
      <c r="B13" s="74"/>
      <c r="C13" s="77"/>
      <c r="D13" s="77"/>
      <c r="E13" s="77"/>
      <c r="F13" s="77"/>
      <c r="G13" s="77"/>
      <c r="H13" s="77"/>
      <c r="I13" s="77"/>
      <c r="J13" s="77"/>
      <c r="K13" s="77" t="e">
        <f>(COUNTIFS(Datos!$S:$S,"V1",Datos!$E:$E,"X67",Datos!$B:$B,'FSI XMZ V1+V2'!$K$2,Datos!$T:$T,'FSI XMZ V1+V2'!A13)+COUNTIFS(Datos!$S:$S,"V2",Datos!$E:$E,"X67",Datos!$B:$B,'FSI XMZ V1+V2'!$K$2,Datos!$T:$T,'FSI XMZ V1+V2'!A13))/$K$4</f>
        <v>#DIV/0!</v>
      </c>
      <c r="L13" s="77"/>
      <c r="M13" s="77"/>
      <c r="N13" s="77"/>
      <c r="O13" s="77"/>
      <c r="P13" s="78"/>
      <c r="Q13" s="77" t="e">
        <f>(COUNTIFS(Datos!$S:$S,"V1",Datos!$C:$C,$Q$3,Datos!$T:$T,'FSI XMZ V1+V2'!A13,Datos!$E:$E,"X67")+COUNTIFS(Datos!$S:$S,"V2",Datos!$C:$C,$Q$3,Datos!$T:$T,'FSI XMZ V1+V2'!A13))/$Q$4</f>
        <v>#DIV/0!</v>
      </c>
      <c r="R13" s="77" t="e">
        <f>(COUNTIFS(Datos!$S:$S,"V1",Datos!$C:$C,$R$3,Datos!$T:$T,'FSI XMZ V1+V2'!A13,Datos!$E:$E,"X67")+COUNTIFS(Datos!$S:$S,"V2",Datos!$C:$C,$R$3,Datos!$T:$T,'FSI XMZ V1+V2'!A13))/$R$4</f>
        <v>#DIV/0!</v>
      </c>
      <c r="S13" s="77" t="e">
        <f>(COUNTIFS(Datos!$S:$S,"V1",Datos!$C:$C,$S$3,Datos!$T:$T,'FSI XMZ V1+V2'!A13,Datos!$E:$E,"X67")+COUNTIFS(Datos!$S:$S,"V2",Datos!$C:$C,$S$3,Datos!$T:$T,'FSI XMZ V1+V2'!A13))/$S$4</f>
        <v>#DIV/0!</v>
      </c>
      <c r="T13" s="77"/>
      <c r="U13" s="77"/>
      <c r="V13" s="101"/>
      <c r="W13" s="78" t="e">
        <f>(COUNTIFS(Datos!$S:$S,"V1",Datos!$D:$D,$W$3,Datos!$E:$E,"X67",Datos!$T:$T,'FSI XMZ V1+V2'!A13)+(COUNTIFS(Datos!$S:$S,"V2",Datos!$D:$D,$W$3,Datos!$E:$E,"X67",Datos!$T:$T,A13)/$W$4))</f>
        <v>#DIV/0!</v>
      </c>
      <c r="X13" s="78" t="e">
        <f>(COUNTIFS(Datos!$S:$S,"V1",Datos!$D:$D,$X$3,Datos!$E:$E,"X67",Datos!$T:$T,'FSI XMZ V1+V2'!A13)+(COUNTIFS(Datos!$S:$S,"V2",Datos!$D:$D,$X$3,Datos!$E:$E,"X67",Datos!$T:$T,A13)/$X$4))</f>
        <v>#DIV/0!</v>
      </c>
      <c r="Y13" s="78" t="e">
        <f>(COUNTIFS(Datos!$S:$S,"V1",Datos!$D:$D,$Y$3,Datos!$E:$E,"X67",Datos!$T:$T,'FSI XMZ V1+V2'!A13)+(COUNTIFS(Datos!$S:$S,"V2",Datos!$D:$D,$Y$3,Datos!$E:$E,"X67",Datos!$T:$T,A13)/$Y$4))</f>
        <v>#DIV/0!</v>
      </c>
      <c r="Z13" s="78" t="e">
        <f>(COUNTIFS(Datos!$S:$S,"V1",Datos!$D:$D,$Z$3,Datos!$E:$E,"X67",Datos!$T:$T,'FSI XMZ V1+V2'!A13)+(COUNTIFS(Datos!$S:$S,"V2",Datos!$D:$D,$Z$3,Datos!$E:$E,"X67",Datos!$T:$T,A13)/$Z$4))</f>
        <v>#DIV/0!</v>
      </c>
      <c r="AA13" s="78"/>
      <c r="AB13" s="79"/>
    </row>
    <row r="14" spans="1:40" s="12" customFormat="1" ht="16.5" customHeight="1" x14ac:dyDescent="0.25">
      <c r="A14" s="37" t="s">
        <v>28</v>
      </c>
      <c r="B14" s="74"/>
      <c r="C14" s="77"/>
      <c r="D14" s="77"/>
      <c r="E14" s="77"/>
      <c r="F14" s="77"/>
      <c r="G14" s="77"/>
      <c r="H14" s="77"/>
      <c r="I14" s="77"/>
      <c r="J14" s="77"/>
      <c r="K14" s="77" t="e">
        <f>(COUNTIFS(Datos!$S:$S,"V1",Datos!$E:$E,"X67",Datos!$B:$B,'FSI XMZ V1+V2'!$K$2,Datos!$T:$T,'FSI XMZ V1+V2'!A14)+COUNTIFS(Datos!$S:$S,"V2",Datos!$E:$E,"X67",Datos!$B:$B,'FSI XMZ V1+V2'!$K$2,Datos!$T:$T,'FSI XMZ V1+V2'!A14))/$K$4</f>
        <v>#DIV/0!</v>
      </c>
      <c r="L14" s="77"/>
      <c r="M14" s="77"/>
      <c r="N14" s="77"/>
      <c r="O14" s="77"/>
      <c r="P14" s="78"/>
      <c r="Q14" s="77" t="e">
        <f>(COUNTIFS(Datos!$S:$S,"V1",Datos!$C:$C,$Q$3,Datos!$T:$T,'FSI XMZ V1+V2'!A14,Datos!$E:$E,"X67")+COUNTIFS(Datos!$S:$S,"V2",Datos!$C:$C,$Q$3,Datos!$T:$T,'FSI XMZ V1+V2'!A14))/$Q$4</f>
        <v>#DIV/0!</v>
      </c>
      <c r="R14" s="77" t="e">
        <f>(COUNTIFS(Datos!$S:$S,"V1",Datos!$C:$C,$R$3,Datos!$T:$T,'FSI XMZ V1+V2'!A14,Datos!$E:$E,"X67")+COUNTIFS(Datos!$S:$S,"V2",Datos!$C:$C,$R$3,Datos!$T:$T,'FSI XMZ V1+V2'!A14))/$R$4</f>
        <v>#DIV/0!</v>
      </c>
      <c r="S14" s="77" t="e">
        <f>(COUNTIFS(Datos!$S:$S,"V1",Datos!$C:$C,$S$3,Datos!$T:$T,'FSI XMZ V1+V2'!A14,Datos!$E:$E,"X67")+COUNTIFS(Datos!$S:$S,"V2",Datos!$C:$C,$S$3,Datos!$T:$T,'FSI XMZ V1+V2'!A14))/$S$4</f>
        <v>#DIV/0!</v>
      </c>
      <c r="T14" s="77"/>
      <c r="U14" s="77"/>
      <c r="V14" s="101"/>
      <c r="W14" s="78" t="e">
        <f>(COUNTIFS(Datos!$S:$S,"V1",Datos!$D:$D,$W$3,Datos!$E:$E,"X67",Datos!$T:$T,'FSI XMZ V1+V2'!A14)+(COUNTIFS(Datos!$S:$S,"V2",Datos!$D:$D,$W$3,Datos!$E:$E,"X67",Datos!$T:$T,A14)/$W$4))</f>
        <v>#DIV/0!</v>
      </c>
      <c r="X14" s="78" t="e">
        <f>(COUNTIFS(Datos!$S:$S,"V1",Datos!$D:$D,$X$3,Datos!$E:$E,"X67",Datos!$T:$T,'FSI XMZ V1+V2'!A14)+(COUNTIFS(Datos!$S:$S,"V2",Datos!$D:$D,$X$3,Datos!$E:$E,"X67",Datos!$T:$T,A14)/$X$4))</f>
        <v>#DIV/0!</v>
      </c>
      <c r="Y14" s="78" t="e">
        <f>(COUNTIFS(Datos!$S:$S,"V1",Datos!$D:$D,$Y$3,Datos!$E:$E,"X67",Datos!$T:$T,'FSI XMZ V1+V2'!A14)+(COUNTIFS(Datos!$S:$S,"V2",Datos!$D:$D,$Y$3,Datos!$E:$E,"X67",Datos!$T:$T,A14)/$Y$4))</f>
        <v>#DIV/0!</v>
      </c>
      <c r="Z14" s="78" t="e">
        <f>(COUNTIFS(Datos!$S:$S,"V1",Datos!$D:$D,$Z$3,Datos!$E:$E,"X67",Datos!$T:$T,'FSI XMZ V1+V2'!A14)+(COUNTIFS(Datos!$S:$S,"V2",Datos!$D:$D,$Z$3,Datos!$E:$E,"X67",Datos!$T:$T,A14)/$Z$4))</f>
        <v>#DIV/0!</v>
      </c>
      <c r="AA14" s="78"/>
      <c r="AB14" s="79"/>
    </row>
    <row r="15" spans="1:40" s="12" customFormat="1" ht="16.5" customHeight="1" x14ac:dyDescent="0.25">
      <c r="A15" s="30" t="s">
        <v>48</v>
      </c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2"/>
      <c r="Q15" s="32"/>
      <c r="R15" s="31"/>
      <c r="S15" s="31"/>
      <c r="T15" s="33"/>
      <c r="U15" s="33"/>
      <c r="V15" s="34"/>
      <c r="W15" s="32"/>
      <c r="X15" s="31"/>
      <c r="Y15" s="31"/>
      <c r="Z15" s="31"/>
      <c r="AA15" s="33"/>
      <c r="AM15" s="80"/>
    </row>
    <row r="16" spans="1:40" s="12" customFormat="1" ht="16.5" customHeight="1" x14ac:dyDescent="0.25">
      <c r="A16" s="37" t="s">
        <v>42</v>
      </c>
      <c r="B16" s="37"/>
      <c r="C16" s="77"/>
      <c r="D16" s="77"/>
      <c r="E16" s="77">
        <v>3</v>
      </c>
      <c r="F16" s="77">
        <v>2.978354700315724</v>
      </c>
      <c r="G16" s="77">
        <v>2.7600518972486925</v>
      </c>
      <c r="H16" s="77">
        <v>2.6734706985115881</v>
      </c>
      <c r="I16" s="77">
        <v>2.4137271023002738</v>
      </c>
      <c r="J16" s="77">
        <v>2.4137271023002738</v>
      </c>
      <c r="K16" s="77">
        <v>2.0927664876050089</v>
      </c>
      <c r="L16" s="77">
        <v>1.9715528093730623</v>
      </c>
      <c r="M16" s="77">
        <v>1.9715528093730623</v>
      </c>
      <c r="N16" s="77">
        <v>1.9715528093730623</v>
      </c>
      <c r="O16" s="77">
        <v>1.9715528093730623</v>
      </c>
      <c r="P16" s="78"/>
      <c r="Q16" s="78"/>
      <c r="R16" s="77"/>
      <c r="S16" s="77"/>
      <c r="T16" s="83"/>
      <c r="U16" s="83"/>
      <c r="V16" s="84"/>
      <c r="W16" s="78"/>
      <c r="X16" s="77"/>
      <c r="Y16" s="77"/>
      <c r="Z16" s="77"/>
      <c r="AA16" s="83"/>
      <c r="AD16" s="77"/>
    </row>
    <row r="17" spans="1:28" s="12" customFormat="1" ht="16.5" customHeight="1" x14ac:dyDescent="0.25">
      <c r="A17" s="37" t="s">
        <v>43</v>
      </c>
      <c r="B17" s="37"/>
      <c r="C17" s="77"/>
      <c r="D17" s="77"/>
      <c r="E17" s="77">
        <v>1.062829500426689</v>
      </c>
      <c r="F17" s="77">
        <v>1.0551610794100139</v>
      </c>
      <c r="G17" s="77">
        <v>0.97782152636818764</v>
      </c>
      <c r="H17" s="77">
        <v>0.94714784230148752</v>
      </c>
      <c r="I17" s="77">
        <v>0.85512679010138659</v>
      </c>
      <c r="J17" s="77">
        <v>0.85512679010138659</v>
      </c>
      <c r="K17" s="77">
        <v>0.74141798684364946</v>
      </c>
      <c r="L17" s="77">
        <v>0.69847482915026904</v>
      </c>
      <c r="M17" s="77">
        <v>0.69847482915026904</v>
      </c>
      <c r="N17" s="77">
        <v>0.69847482915026904</v>
      </c>
      <c r="O17" s="77">
        <v>0.69847482915026904</v>
      </c>
      <c r="P17" s="78"/>
      <c r="Q17" s="78"/>
      <c r="R17" s="77"/>
      <c r="S17" s="77"/>
      <c r="T17" s="83"/>
      <c r="U17" s="83"/>
      <c r="V17" s="84"/>
      <c r="W17" s="78"/>
      <c r="X17" s="77"/>
      <c r="Y17" s="77"/>
      <c r="Z17" s="77"/>
      <c r="AA17" s="83"/>
      <c r="AB17" s="85"/>
    </row>
    <row r="18" spans="1:28" s="12" customFormat="1" ht="16.5" customHeight="1" x14ac:dyDescent="0.25">
      <c r="A18" s="37" t="s">
        <v>44</v>
      </c>
      <c r="B18" s="37"/>
      <c r="C18" s="77"/>
      <c r="D18" s="77"/>
      <c r="E18" s="77">
        <v>0.57676590721084442</v>
      </c>
      <c r="F18" s="77">
        <v>0.57260448357442717</v>
      </c>
      <c r="G18" s="77">
        <v>0.53063461215521823</v>
      </c>
      <c r="H18" s="77">
        <v>0.51398891760954879</v>
      </c>
      <c r="I18" s="77">
        <v>0.46405183397254007</v>
      </c>
      <c r="J18" s="77">
        <v>0.46405183397254007</v>
      </c>
      <c r="K18" s="77">
        <v>0.40234545393465182</v>
      </c>
      <c r="L18" s="77">
        <v>0.37904148157071449</v>
      </c>
      <c r="M18" s="77">
        <v>0.37904148157071449</v>
      </c>
      <c r="N18" s="77">
        <v>0.37904148157071449</v>
      </c>
      <c r="O18" s="77">
        <v>0.37904148157071449</v>
      </c>
      <c r="P18" s="78"/>
      <c r="Q18" s="78"/>
      <c r="R18" s="77"/>
      <c r="S18" s="77"/>
      <c r="T18" s="83"/>
      <c r="U18" s="83"/>
      <c r="V18" s="84"/>
      <c r="W18" s="78"/>
      <c r="X18" s="77"/>
      <c r="Y18" s="77"/>
      <c r="Z18" s="77"/>
      <c r="AA18" s="83"/>
      <c r="AB18" s="85"/>
    </row>
    <row r="19" spans="1:28" s="12" customFormat="1" ht="16.5" customHeight="1" x14ac:dyDescent="0.25">
      <c r="A19" s="37" t="s">
        <v>45</v>
      </c>
      <c r="B19" s="37"/>
      <c r="C19" s="77"/>
      <c r="D19" s="77"/>
      <c r="E19" s="77">
        <v>0.900220083727715</v>
      </c>
      <c r="F19" s="77">
        <v>0.89372490589635156</v>
      </c>
      <c r="G19" s="77">
        <v>0.82821805001135218</v>
      </c>
      <c r="H19" s="77">
        <v>0.80223733868589819</v>
      </c>
      <c r="I19" s="77">
        <v>0.72429520470953579</v>
      </c>
      <c r="J19" s="77">
        <v>0.72429520470953579</v>
      </c>
      <c r="K19" s="77">
        <v>0.62798347423144574</v>
      </c>
      <c r="L19" s="77">
        <v>0.59161047837580993</v>
      </c>
      <c r="M19" s="77">
        <v>0.59161047837580993</v>
      </c>
      <c r="N19" s="77">
        <v>0.59161047837580993</v>
      </c>
      <c r="O19" s="77">
        <v>0.59161047837580993</v>
      </c>
      <c r="P19" s="78"/>
      <c r="Q19" s="78"/>
      <c r="R19" s="77"/>
      <c r="S19" s="77"/>
      <c r="T19" s="83"/>
      <c r="U19" s="83"/>
      <c r="V19" s="84"/>
      <c r="W19" s="78"/>
      <c r="X19" s="77"/>
      <c r="Y19" s="77"/>
      <c r="Z19" s="77"/>
      <c r="AA19" s="83"/>
      <c r="AB19" s="85"/>
    </row>
    <row r="20" spans="1:28" s="12" customFormat="1" ht="16.5" customHeight="1" x14ac:dyDescent="0.25">
      <c r="A20" s="37" t="s">
        <v>31</v>
      </c>
      <c r="B20" s="37"/>
      <c r="C20" s="77"/>
      <c r="D20" s="77"/>
      <c r="E20" s="77">
        <v>0.10178033317288838</v>
      </c>
      <c r="F20" s="77">
        <v>0.10104597790172418</v>
      </c>
      <c r="G20" s="77">
        <v>9.3639667225478201E-2</v>
      </c>
      <c r="H20" s="77">
        <v>9.0702246140821355E-2</v>
      </c>
      <c r="I20" s="77">
        <v>8.1889982886850773E-2</v>
      </c>
      <c r="J20" s="77">
        <v>8.1889982886850773E-2</v>
      </c>
      <c r="K20" s="77">
        <v>7.1000823453831061E-2</v>
      </c>
      <c r="L20" s="77">
        <v>6.6888433935311464E-2</v>
      </c>
      <c r="M20" s="77">
        <v>6.6888433935311464E-2</v>
      </c>
      <c r="N20" s="77">
        <v>6.6888433935311464E-2</v>
      </c>
      <c r="O20" s="77">
        <v>6.6888433935311464E-2</v>
      </c>
      <c r="P20" s="78"/>
      <c r="Q20" s="78"/>
      <c r="R20" s="77"/>
      <c r="S20" s="77"/>
      <c r="T20" s="83"/>
      <c r="U20" s="83"/>
      <c r="V20" s="84"/>
      <c r="W20" s="78"/>
      <c r="X20" s="77"/>
      <c r="Y20" s="77"/>
      <c r="Z20" s="77"/>
      <c r="AA20" s="83"/>
      <c r="AB20" s="85"/>
    </row>
    <row r="21" spans="1:28" s="12" customFormat="1" ht="16.5" customHeight="1" x14ac:dyDescent="0.25">
      <c r="A21" s="37" t="s">
        <v>32</v>
      </c>
      <c r="B21" s="37"/>
      <c r="C21" s="77"/>
      <c r="D21" s="77"/>
      <c r="E21" s="77">
        <v>7.386549204821273E-2</v>
      </c>
      <c r="F21" s="77">
        <v>7.3332545144309369E-2</v>
      </c>
      <c r="G21" s="77">
        <v>6.7957530489625911E-2</v>
      </c>
      <c r="H21" s="77">
        <v>6.582574287401248E-2</v>
      </c>
      <c r="I21" s="77">
        <v>5.9430380027172137E-2</v>
      </c>
      <c r="J21" s="77">
        <v>5.9430380027172137E-2</v>
      </c>
      <c r="K21" s="77">
        <v>5.1527742116317957E-2</v>
      </c>
      <c r="L21" s="77">
        <v>4.8543239454459132E-2</v>
      </c>
      <c r="M21" s="77">
        <v>4.8543239454459132E-2</v>
      </c>
      <c r="N21" s="77">
        <v>4.8543239454459132E-2</v>
      </c>
      <c r="O21" s="77">
        <v>4.8543239454459132E-2</v>
      </c>
      <c r="P21" s="78"/>
      <c r="Q21" s="78"/>
      <c r="R21" s="77"/>
      <c r="S21" s="77"/>
      <c r="T21" s="83"/>
      <c r="U21" s="83"/>
      <c r="V21" s="84"/>
      <c r="W21" s="78"/>
      <c r="X21" s="77"/>
      <c r="Y21" s="77"/>
      <c r="Z21" s="77"/>
      <c r="AA21" s="83"/>
      <c r="AB21" s="85"/>
    </row>
    <row r="22" spans="1:28" s="12" customFormat="1" ht="16.5" customHeight="1" x14ac:dyDescent="0.25">
      <c r="A22" s="37" t="s">
        <v>30</v>
      </c>
      <c r="B22" s="37"/>
      <c r="C22" s="77"/>
      <c r="D22" s="77"/>
      <c r="E22" s="77">
        <v>5.1868222984563644E-3</v>
      </c>
      <c r="F22" s="77">
        <v>5.1493988574366403E-3</v>
      </c>
      <c r="G22" s="77">
        <v>4.7719662418487709E-3</v>
      </c>
      <c r="H22" s="77">
        <v>4.6222724777698725E-3</v>
      </c>
      <c r="I22" s="77">
        <v>4.1731911855331753E-3</v>
      </c>
      <c r="J22" s="77">
        <v>4.1731911855331753E-3</v>
      </c>
      <c r="K22" s="77">
        <v>3.6182692944572888E-3</v>
      </c>
      <c r="L22" s="77">
        <v>3.40869802474683E-3</v>
      </c>
      <c r="M22" s="77">
        <v>3.40869802474683E-3</v>
      </c>
      <c r="N22" s="77">
        <v>3.40869802474683E-3</v>
      </c>
      <c r="O22" s="77">
        <v>3.40869802474683E-3</v>
      </c>
      <c r="P22" s="78"/>
      <c r="Q22" s="78"/>
      <c r="R22" s="77"/>
      <c r="S22" s="77"/>
      <c r="T22" s="83"/>
      <c r="U22" s="83"/>
      <c r="V22" s="84"/>
      <c r="W22" s="78"/>
      <c r="X22" s="77"/>
      <c r="Y22" s="77"/>
      <c r="Z22" s="77"/>
      <c r="AA22" s="83"/>
      <c r="AB22" s="85"/>
    </row>
    <row r="23" spans="1:28" s="12" customFormat="1" ht="16.5" customHeight="1" x14ac:dyDescent="0.25">
      <c r="A23" s="37" t="s">
        <v>46</v>
      </c>
      <c r="B23" s="37"/>
      <c r="C23" s="77"/>
      <c r="D23" s="77"/>
      <c r="E23" s="77">
        <v>0.27810000000000001</v>
      </c>
      <c r="F23" s="77">
        <v>0.27609348071926765</v>
      </c>
      <c r="G23" s="77">
        <v>0.25585681087495382</v>
      </c>
      <c r="H23" s="77">
        <v>0.24783073375202425</v>
      </c>
      <c r="I23" s="77">
        <v>0.22375250238323538</v>
      </c>
      <c r="J23" s="77">
        <v>0.22375250238323538</v>
      </c>
      <c r="K23" s="77">
        <v>0.19399945340098435</v>
      </c>
      <c r="L23" s="77">
        <v>0.18276294542888288</v>
      </c>
      <c r="M23" s="77">
        <v>0.18276294542888288</v>
      </c>
      <c r="N23" s="77">
        <v>0.18276294542888288</v>
      </c>
      <c r="O23" s="77">
        <v>0.18276294542888288</v>
      </c>
      <c r="P23" s="78"/>
      <c r="Q23" s="78"/>
      <c r="R23" s="77"/>
      <c r="S23" s="77"/>
      <c r="T23" s="83"/>
      <c r="U23" s="83"/>
      <c r="V23" s="84"/>
      <c r="W23" s="78"/>
      <c r="X23" s="77"/>
      <c r="Y23" s="77"/>
      <c r="Z23" s="77"/>
      <c r="AA23" s="83"/>
      <c r="AB23" s="85"/>
    </row>
    <row r="24" spans="1:28" s="12" customFormat="1" ht="16.5" customHeight="1" x14ac:dyDescent="0.25">
      <c r="A24" s="37" t="s">
        <v>47</v>
      </c>
      <c r="B24" s="37"/>
      <c r="C24" s="77"/>
      <c r="D24" s="77"/>
      <c r="E24" s="77">
        <v>1.1989878520741273E-3</v>
      </c>
      <c r="F24" s="77">
        <v>1.1903370349488104E-3</v>
      </c>
      <c r="G24" s="77">
        <v>1.1030895652984433E-3</v>
      </c>
      <c r="H24" s="77">
        <v>1.0684862967971754E-3</v>
      </c>
      <c r="I24" s="77">
        <v>9.6467649129337093E-4</v>
      </c>
      <c r="J24" s="77">
        <v>9.6467649129337093E-4</v>
      </c>
      <c r="K24" s="77">
        <v>8.3640053195541521E-4</v>
      </c>
      <c r="L24" s="77">
        <v>7.8795595605363981E-4</v>
      </c>
      <c r="M24" s="77">
        <v>7.8795595605363981E-4</v>
      </c>
      <c r="N24" s="77">
        <v>7.8795595605363981E-4</v>
      </c>
      <c r="O24" s="77">
        <v>7.8795595605363981E-4</v>
      </c>
      <c r="P24" s="78"/>
      <c r="Q24" s="78"/>
      <c r="R24" s="77"/>
      <c r="S24" s="77"/>
      <c r="T24" s="83"/>
      <c r="U24" s="83"/>
      <c r="V24" s="84"/>
      <c r="W24" s="78"/>
      <c r="X24" s="77"/>
      <c r="Y24" s="77"/>
      <c r="Z24" s="77"/>
      <c r="AA24" s="83"/>
      <c r="AB24" s="85"/>
    </row>
    <row r="25" spans="1:28" s="12" customFormat="1" ht="16.5" customHeight="1" x14ac:dyDescent="0.25">
      <c r="A25" s="30" t="s">
        <v>49</v>
      </c>
      <c r="B25" s="31"/>
      <c r="C25" s="31"/>
      <c r="D25" s="31"/>
      <c r="E25" s="31"/>
      <c r="F25" s="31"/>
      <c r="G25" s="31"/>
      <c r="H25" s="86">
        <f>+H16-SUM(H17:H24)</f>
        <v>4.7118373228460797E-5</v>
      </c>
      <c r="I25" s="86">
        <f t="shared" ref="I25:O25" si="0">+I16-SUM(I17:I24)</f>
        <v>4.2540542726232644E-5</v>
      </c>
      <c r="J25" s="86">
        <f t="shared" si="0"/>
        <v>4.2540542726232644E-5</v>
      </c>
      <c r="K25" s="86">
        <f t="shared" si="0"/>
        <v>3.688379771604744E-5</v>
      </c>
      <c r="L25" s="86">
        <f t="shared" si="0"/>
        <v>3.4747476814755984E-5</v>
      </c>
      <c r="M25" s="86">
        <f t="shared" si="0"/>
        <v>3.4747476814755984E-5</v>
      </c>
      <c r="N25" s="86">
        <f t="shared" si="0"/>
        <v>3.4747476814755984E-5</v>
      </c>
      <c r="O25" s="86">
        <f t="shared" si="0"/>
        <v>3.4747476814755984E-5</v>
      </c>
      <c r="P25" s="32"/>
      <c r="Q25" s="32"/>
      <c r="R25" s="31"/>
      <c r="S25" s="31"/>
      <c r="T25" s="33"/>
      <c r="U25" s="33"/>
      <c r="V25" s="34"/>
      <c r="W25" s="32"/>
      <c r="X25" s="31"/>
      <c r="Y25" s="31"/>
      <c r="Z25" s="31"/>
      <c r="AA25" s="33"/>
      <c r="AB25" s="85"/>
    </row>
    <row r="26" spans="1:28" s="12" customFormat="1" ht="16.5" customHeight="1" x14ac:dyDescent="0.25">
      <c r="A26" s="37" t="s">
        <v>50</v>
      </c>
      <c r="B26" s="77">
        <v>2.5</v>
      </c>
      <c r="C26" s="77">
        <v>2.5</v>
      </c>
      <c r="D26" s="77">
        <v>2.5</v>
      </c>
      <c r="E26" s="77">
        <v>2.5</v>
      </c>
      <c r="F26" s="77">
        <v>2.5</v>
      </c>
      <c r="G26" s="77">
        <v>2.5</v>
      </c>
      <c r="H26" s="77">
        <v>2.5</v>
      </c>
      <c r="I26" s="77">
        <v>2.5</v>
      </c>
      <c r="J26" s="77">
        <v>2.5</v>
      </c>
      <c r="K26" s="77">
        <v>2.5</v>
      </c>
      <c r="L26" s="77">
        <v>2.5</v>
      </c>
      <c r="M26" s="77">
        <v>2.5</v>
      </c>
      <c r="N26" s="77">
        <v>2.5</v>
      </c>
      <c r="O26" s="77">
        <v>2.5</v>
      </c>
      <c r="P26" s="77">
        <v>2.5</v>
      </c>
      <c r="Q26" s="77">
        <v>2.5</v>
      </c>
      <c r="R26" s="77">
        <v>2.5</v>
      </c>
      <c r="S26" s="77">
        <v>2.5</v>
      </c>
      <c r="T26" s="77">
        <v>2.5</v>
      </c>
      <c r="U26" s="77"/>
      <c r="V26" s="77">
        <v>2.5</v>
      </c>
      <c r="W26" s="77">
        <v>2.5</v>
      </c>
      <c r="X26" s="77">
        <v>2.5</v>
      </c>
      <c r="Y26" s="77">
        <v>2.5</v>
      </c>
      <c r="Z26" s="77">
        <v>2.5</v>
      </c>
      <c r="AA26" s="77">
        <v>2.5</v>
      </c>
    </row>
    <row r="27" spans="1:28" s="12" customFormat="1" ht="16.5" customHeight="1" x14ac:dyDescent="0.25">
      <c r="A27" s="37" t="s">
        <v>43</v>
      </c>
      <c r="B27" s="3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8"/>
      <c r="Q27" s="78"/>
      <c r="R27" s="77"/>
      <c r="S27" s="77"/>
      <c r="T27" s="83"/>
      <c r="U27" s="83"/>
      <c r="V27" s="101"/>
      <c r="W27" s="78"/>
      <c r="X27" s="77"/>
      <c r="Y27" s="77"/>
      <c r="Z27" s="77"/>
      <c r="AA27" s="83"/>
    </row>
    <row r="28" spans="1:28" s="12" customFormat="1" ht="16.5" customHeight="1" x14ac:dyDescent="0.25">
      <c r="A28" s="37" t="s">
        <v>44</v>
      </c>
      <c r="B28" s="3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8"/>
      <c r="Q28" s="78"/>
      <c r="R28" s="77"/>
      <c r="S28" s="77"/>
      <c r="T28" s="83"/>
      <c r="U28" s="83"/>
      <c r="V28" s="101"/>
      <c r="W28" s="78"/>
      <c r="X28" s="77"/>
      <c r="Y28" s="77"/>
      <c r="Z28" s="77"/>
      <c r="AA28" s="83"/>
    </row>
    <row r="29" spans="1:28" s="12" customFormat="1" ht="16.5" customHeight="1" x14ac:dyDescent="0.25">
      <c r="A29" s="37" t="s">
        <v>45</v>
      </c>
      <c r="B29" s="3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8"/>
      <c r="Q29" s="78"/>
      <c r="R29" s="77"/>
      <c r="S29" s="77"/>
      <c r="T29" s="83"/>
      <c r="U29" s="83"/>
      <c r="V29" s="101"/>
      <c r="W29" s="78"/>
      <c r="X29" s="77"/>
      <c r="Y29" s="77"/>
      <c r="Z29" s="77"/>
      <c r="AA29" s="83"/>
    </row>
    <row r="30" spans="1:28" s="12" customFormat="1" ht="16.5" customHeight="1" x14ac:dyDescent="0.25">
      <c r="A30" s="37" t="s">
        <v>31</v>
      </c>
      <c r="B30" s="3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8"/>
      <c r="Q30" s="78"/>
      <c r="R30" s="77"/>
      <c r="S30" s="77"/>
      <c r="T30" s="83"/>
      <c r="U30" s="83"/>
      <c r="V30" s="84"/>
      <c r="W30" s="78"/>
      <c r="X30" s="77"/>
      <c r="Y30" s="77"/>
      <c r="Z30" s="77"/>
      <c r="AA30" s="83"/>
    </row>
    <row r="31" spans="1:28" s="12" customFormat="1" ht="16.5" customHeight="1" x14ac:dyDescent="0.25">
      <c r="A31" s="37" t="s">
        <v>32</v>
      </c>
      <c r="B31" s="3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8"/>
      <c r="Q31" s="78"/>
      <c r="R31" s="77"/>
      <c r="S31" s="77"/>
      <c r="T31" s="83"/>
      <c r="U31" s="83"/>
      <c r="V31" s="84"/>
      <c r="W31" s="78"/>
      <c r="X31" s="77"/>
      <c r="Y31" s="77"/>
      <c r="Z31" s="77"/>
      <c r="AA31" s="83"/>
    </row>
    <row r="32" spans="1:28" s="12" customFormat="1" ht="16.5" customHeight="1" x14ac:dyDescent="0.25">
      <c r="A32" s="37" t="s">
        <v>30</v>
      </c>
      <c r="B32" s="3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8"/>
      <c r="Q32" s="78"/>
      <c r="R32" s="77"/>
      <c r="S32" s="77"/>
      <c r="T32" s="83"/>
      <c r="U32" s="83"/>
      <c r="V32" s="84"/>
      <c r="W32" s="78"/>
      <c r="X32" s="77"/>
      <c r="Y32" s="77"/>
      <c r="Z32" s="77"/>
      <c r="AA32" s="83"/>
    </row>
    <row r="33" spans="1:30" s="12" customFormat="1" ht="16.5" customHeight="1" x14ac:dyDescent="0.25">
      <c r="A33" s="37" t="s">
        <v>46</v>
      </c>
      <c r="B33" s="3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8"/>
      <c r="Q33" s="78"/>
      <c r="R33" s="77"/>
      <c r="S33" s="77"/>
      <c r="T33" s="83"/>
      <c r="U33" s="83"/>
      <c r="V33" s="84"/>
      <c r="W33" s="78"/>
      <c r="X33" s="77"/>
      <c r="Y33" s="77"/>
      <c r="Z33" s="77"/>
      <c r="AA33" s="83"/>
    </row>
    <row r="34" spans="1:30" s="12" customFormat="1" ht="16.5" customHeight="1" x14ac:dyDescent="0.25">
      <c r="A34" s="37" t="s">
        <v>47</v>
      </c>
      <c r="B34" s="3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8"/>
      <c r="Q34" s="78"/>
      <c r="R34" s="77"/>
      <c r="S34" s="77"/>
      <c r="T34" s="83"/>
      <c r="U34" s="83"/>
      <c r="V34" s="84"/>
      <c r="W34" s="78"/>
      <c r="X34" s="77"/>
      <c r="Y34" s="77"/>
      <c r="Z34" s="77"/>
      <c r="AA34" s="83"/>
    </row>
    <row r="35" spans="1:30" s="12" customFormat="1" ht="16.5" customHeight="1" x14ac:dyDescent="0.25">
      <c r="A35" s="30" t="s">
        <v>51</v>
      </c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2"/>
      <c r="Q35" s="32"/>
      <c r="R35" s="31"/>
      <c r="S35" s="31"/>
      <c r="T35" s="33"/>
      <c r="U35" s="33"/>
      <c r="V35" s="34"/>
      <c r="W35" s="32"/>
      <c r="X35" s="31"/>
      <c r="Y35" s="31"/>
      <c r="Z35" s="31"/>
      <c r="AA35" s="33"/>
    </row>
    <row r="36" spans="1:30" s="12" customFormat="1" ht="16.5" customHeight="1" x14ac:dyDescent="0.25">
      <c r="A36" s="37" t="s">
        <v>50</v>
      </c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87"/>
      <c r="Q36" s="87"/>
      <c r="R36" s="38"/>
      <c r="S36" s="38"/>
      <c r="T36" s="88"/>
      <c r="U36" s="88"/>
      <c r="V36" s="89"/>
      <c r="W36" s="87" t="e">
        <f>IF(W6="",#N/A,W6)+0.001</f>
        <v>#DIV/0!</v>
      </c>
      <c r="X36" s="38" t="e">
        <f>IF(X6="",#N/A,X6)+0.001</f>
        <v>#DIV/0!</v>
      </c>
      <c r="Y36" s="38" t="e">
        <f t="shared" ref="W36:AA44" si="1">IF(Y6="",#N/A,Y6)+0.001</f>
        <v>#DIV/0!</v>
      </c>
      <c r="Z36" s="38" t="e">
        <f t="shared" si="1"/>
        <v>#DIV/0!</v>
      </c>
      <c r="AA36" s="88" t="e">
        <f t="shared" si="1"/>
        <v>#N/A</v>
      </c>
    </row>
    <row r="37" spans="1:30" s="12" customFormat="1" ht="16.5" customHeight="1" x14ac:dyDescent="0.25">
      <c r="A37" s="37" t="s">
        <v>43</v>
      </c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87"/>
      <c r="Q37" s="87"/>
      <c r="R37" s="38"/>
      <c r="S37" s="38"/>
      <c r="T37" s="88"/>
      <c r="U37" s="88"/>
      <c r="V37" s="89"/>
      <c r="W37" s="87" t="e">
        <f>IF(W7="",#N/A,W7)+0.001</f>
        <v>#DIV/0!</v>
      </c>
      <c r="X37" s="38" t="e">
        <f>IF(X7="",#N/A,X7)+0.001</f>
        <v>#DIV/0!</v>
      </c>
      <c r="Y37" s="38" t="e">
        <f t="shared" si="1"/>
        <v>#DIV/0!</v>
      </c>
      <c r="Z37" s="38" t="e">
        <f t="shared" si="1"/>
        <v>#DIV/0!</v>
      </c>
      <c r="AA37" s="88" t="e">
        <f t="shared" si="1"/>
        <v>#N/A</v>
      </c>
    </row>
    <row r="38" spans="1:30" s="12" customFormat="1" ht="16.5" customHeight="1" x14ac:dyDescent="0.25">
      <c r="A38" s="37" t="s">
        <v>44</v>
      </c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87"/>
      <c r="Q38" s="87"/>
      <c r="R38" s="38"/>
      <c r="S38" s="38"/>
      <c r="T38" s="88"/>
      <c r="U38" s="88"/>
      <c r="V38" s="89"/>
      <c r="W38" s="87" t="e">
        <f t="shared" si="1"/>
        <v>#DIV/0!</v>
      </c>
      <c r="X38" s="38" t="e">
        <f t="shared" si="1"/>
        <v>#DIV/0!</v>
      </c>
      <c r="Y38" s="38" t="e">
        <f t="shared" si="1"/>
        <v>#DIV/0!</v>
      </c>
      <c r="Z38" s="38" t="e">
        <f t="shared" si="1"/>
        <v>#DIV/0!</v>
      </c>
      <c r="AA38" s="88" t="e">
        <f t="shared" si="1"/>
        <v>#N/A</v>
      </c>
    </row>
    <row r="39" spans="1:30" s="12" customFormat="1" ht="16.5" customHeight="1" x14ac:dyDescent="0.25">
      <c r="A39" s="37" t="s">
        <v>45</v>
      </c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87"/>
      <c r="Q39" s="87"/>
      <c r="R39" s="38"/>
      <c r="S39" s="38"/>
      <c r="T39" s="88"/>
      <c r="U39" s="88"/>
      <c r="V39" s="89"/>
      <c r="W39" s="87" t="e">
        <f t="shared" si="1"/>
        <v>#DIV/0!</v>
      </c>
      <c r="X39" s="38" t="e">
        <f t="shared" si="1"/>
        <v>#DIV/0!</v>
      </c>
      <c r="Y39" s="38" t="e">
        <f t="shared" si="1"/>
        <v>#DIV/0!</v>
      </c>
      <c r="Z39" s="38" t="e">
        <f t="shared" si="1"/>
        <v>#DIV/0!</v>
      </c>
      <c r="AA39" s="88" t="e">
        <f t="shared" si="1"/>
        <v>#N/A</v>
      </c>
    </row>
    <row r="40" spans="1:30" s="12" customFormat="1" ht="16.5" customHeight="1" x14ac:dyDescent="0.25">
      <c r="A40" s="37" t="s">
        <v>31</v>
      </c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87"/>
      <c r="Q40" s="87"/>
      <c r="R40" s="38"/>
      <c r="S40" s="38"/>
      <c r="T40" s="88"/>
      <c r="U40" s="88"/>
      <c r="V40" s="89"/>
      <c r="W40" s="87" t="e">
        <f t="shared" si="1"/>
        <v>#DIV/0!</v>
      </c>
      <c r="X40" s="38" t="e">
        <f t="shared" si="1"/>
        <v>#DIV/0!</v>
      </c>
      <c r="Y40" s="38" t="e">
        <f t="shared" si="1"/>
        <v>#DIV/0!</v>
      </c>
      <c r="Z40" s="38" t="e">
        <f t="shared" si="1"/>
        <v>#DIV/0!</v>
      </c>
      <c r="AA40" s="88" t="e">
        <f t="shared" si="1"/>
        <v>#N/A</v>
      </c>
    </row>
    <row r="41" spans="1:30" s="12" customFormat="1" ht="16.5" customHeight="1" x14ac:dyDescent="0.25">
      <c r="A41" s="37" t="s">
        <v>32</v>
      </c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87"/>
      <c r="Q41" s="87"/>
      <c r="R41" s="38"/>
      <c r="S41" s="38"/>
      <c r="T41" s="88"/>
      <c r="U41" s="88"/>
      <c r="V41" s="89"/>
      <c r="W41" s="87" t="e">
        <f t="shared" si="1"/>
        <v>#DIV/0!</v>
      </c>
      <c r="X41" s="38" t="e">
        <f t="shared" si="1"/>
        <v>#DIV/0!</v>
      </c>
      <c r="Y41" s="38" t="e">
        <f t="shared" si="1"/>
        <v>#DIV/0!</v>
      </c>
      <c r="Z41" s="38" t="e">
        <f t="shared" si="1"/>
        <v>#DIV/0!</v>
      </c>
      <c r="AA41" s="88" t="e">
        <f t="shared" si="1"/>
        <v>#N/A</v>
      </c>
    </row>
    <row r="42" spans="1:30" s="12" customFormat="1" ht="16.5" customHeight="1" x14ac:dyDescent="0.25">
      <c r="A42" s="37" t="s">
        <v>30</v>
      </c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87"/>
      <c r="Q42" s="87"/>
      <c r="R42" s="38"/>
      <c r="S42" s="38"/>
      <c r="T42" s="88"/>
      <c r="U42" s="88"/>
      <c r="V42" s="89"/>
      <c r="W42" s="87" t="e">
        <f t="shared" si="1"/>
        <v>#DIV/0!</v>
      </c>
      <c r="X42" s="38" t="e">
        <f t="shared" si="1"/>
        <v>#DIV/0!</v>
      </c>
      <c r="Y42" s="38" t="e">
        <f t="shared" si="1"/>
        <v>#DIV/0!</v>
      </c>
      <c r="Z42" s="38" t="e">
        <f t="shared" si="1"/>
        <v>#DIV/0!</v>
      </c>
      <c r="AA42" s="88" t="e">
        <f t="shared" si="1"/>
        <v>#N/A</v>
      </c>
    </row>
    <row r="43" spans="1:30" s="12" customFormat="1" ht="16.5" customHeight="1" x14ac:dyDescent="0.25">
      <c r="A43" s="37" t="s">
        <v>46</v>
      </c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87"/>
      <c r="Q43" s="87"/>
      <c r="R43" s="38"/>
      <c r="S43" s="38"/>
      <c r="T43" s="88"/>
      <c r="U43" s="88"/>
      <c r="V43" s="89"/>
      <c r="W43" s="87" t="e">
        <f t="shared" si="1"/>
        <v>#DIV/0!</v>
      </c>
      <c r="X43" s="38" t="e">
        <f t="shared" si="1"/>
        <v>#DIV/0!</v>
      </c>
      <c r="Y43" s="38" t="e">
        <f t="shared" si="1"/>
        <v>#DIV/0!</v>
      </c>
      <c r="Z43" s="38" t="e">
        <f t="shared" si="1"/>
        <v>#DIV/0!</v>
      </c>
      <c r="AA43" s="88" t="e">
        <f t="shared" si="1"/>
        <v>#N/A</v>
      </c>
    </row>
    <row r="44" spans="1:30" s="12" customFormat="1" ht="16.5" customHeight="1" x14ac:dyDescent="0.25">
      <c r="A44" s="37" t="s">
        <v>47</v>
      </c>
      <c r="C44" s="38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1"/>
      <c r="Q44" s="91"/>
      <c r="R44" s="90"/>
      <c r="S44" s="90"/>
      <c r="T44" s="92"/>
      <c r="U44" s="88"/>
      <c r="V44" s="89"/>
      <c r="W44" s="91" t="e">
        <f t="shared" si="1"/>
        <v>#DIV/0!</v>
      </c>
      <c r="X44" s="90" t="e">
        <f t="shared" si="1"/>
        <v>#DIV/0!</v>
      </c>
      <c r="Y44" s="90" t="e">
        <f t="shared" si="1"/>
        <v>#DIV/0!</v>
      </c>
      <c r="Z44" s="90" t="e">
        <f t="shared" si="1"/>
        <v>#DIV/0!</v>
      </c>
      <c r="AA44" s="92" t="e">
        <f t="shared" si="1"/>
        <v>#N/A</v>
      </c>
    </row>
    <row r="45" spans="1:30" s="62" customFormat="1" ht="16.5" customHeight="1" thickBot="1" x14ac:dyDescent="0.3">
      <c r="V45" s="12"/>
    </row>
    <row r="46" spans="1:30" s="62" customFormat="1" ht="16.5" customHeight="1" thickBot="1" x14ac:dyDescent="0.3">
      <c r="A46" s="104" t="s">
        <v>79</v>
      </c>
      <c r="B46" s="105"/>
      <c r="C46" s="105"/>
      <c r="D46" s="105"/>
      <c r="E46" s="105"/>
      <c r="F46" s="105"/>
      <c r="G46" s="105"/>
      <c r="H46" s="105"/>
      <c r="I46" s="105"/>
      <c r="J46" s="106">
        <f>(COUNTIFS(Datos!$AB:$AB,A46,Datos!$S:$S,"V1",Datos!$T:$T,$A$7,Datos!$B:$B,"6",Datos!$E:$E,"X67")+COUNTIFS(Datos!$AB:$AB,A46,Datos!$S:$S,"V2",Datos!$T:$T,$A$7,Datos!$B:$B,"6",Datos!$E:$E,"X67"))/$I$4</f>
        <v>0</v>
      </c>
      <c r="K46" s="106">
        <f>(COUNTIFS(Datos!$AB:$AB,A46,Datos!$S:$S,"V1",Datos!$T:$T,$A$7,Datos!$B:$B,"7",Datos!$E:$E,"X67")+COUNTIFS(Datos!$AB:$AB,A46,Datos!$S:$S,"V2",Datos!$T:$T,$A$7,Datos!$B:$B,"7",Datos!$E:$E,"X67"))/$J$4</f>
        <v>0</v>
      </c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7"/>
      <c r="AD46" s="990" t="s">
        <v>27</v>
      </c>
    </row>
    <row r="47" spans="1:30" s="62" customFormat="1" ht="16.5" thickBot="1" x14ac:dyDescent="0.3">
      <c r="A47" s="108" t="s">
        <v>75</v>
      </c>
      <c r="B47" s="12"/>
      <c r="C47" s="12"/>
      <c r="D47" s="12"/>
      <c r="E47" s="12"/>
      <c r="F47" s="12"/>
      <c r="G47" s="12"/>
      <c r="H47" s="12"/>
      <c r="I47" s="12"/>
      <c r="J47" s="106">
        <f>(COUNTIFS(Datos!$AB:$AB,A47,Datos!$S:$S,"V1",Datos!$T:$T,$A$7,Datos!$B:$B,"6",Datos!$E:$E,"X67")+COUNTIFS(Datos!$AB:$AB,A47,Datos!$S:$S,"V2",Datos!$T:$T,$A$7,Datos!$B:$B,"6",Datos!$E:$E,"X67"))/$I$4</f>
        <v>0</v>
      </c>
      <c r="K47" s="106">
        <f>(COUNTIFS(Datos!$AB:$AB,A47,Datos!$S:$S,"V1",Datos!$T:$T,$A$7,Datos!$B:$B,"7",Datos!$E:$E,"X67")+COUNTIFS(Datos!$AB:$AB,A47,Datos!$S:$S,"V2",Datos!$T:$T,$A$7,Datos!$B:$B,"7",Datos!$E:$E,"X67"))/$J$4</f>
        <v>0</v>
      </c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09"/>
      <c r="AD47" s="990"/>
    </row>
    <row r="48" spans="1:30" ht="16.5" thickBot="1" x14ac:dyDescent="0.3">
      <c r="A48" s="108" t="s">
        <v>29</v>
      </c>
      <c r="B48" s="12"/>
      <c r="C48" s="12"/>
      <c r="D48" s="12"/>
      <c r="E48" s="12"/>
      <c r="F48" s="12"/>
      <c r="G48" s="12"/>
      <c r="H48" s="12"/>
      <c r="I48" s="12"/>
      <c r="J48" s="106">
        <f>(COUNTIFS(Datos!$AB:$AB,A48,Datos!$S:$S,"V1",Datos!$T:$T,$A$7,Datos!$B:$B,"6",Datos!$E:$E,"X67")+COUNTIFS(Datos!$AB:$AB,A48,Datos!$S:$S,"V2",Datos!$T:$T,$A$7,Datos!$B:$B,"6",Datos!$E:$E,"X67"))/$I$4</f>
        <v>0</v>
      </c>
      <c r="K48" s="106">
        <f>(COUNTIFS(Datos!$AB:$AB,A48,Datos!$S:$S,"V1",Datos!$T:$T,$A$7,Datos!$B:$B,"7",Datos!$E:$E,"X67")+COUNTIFS(Datos!$AB:$AB,A48,Datos!$S:$S,"V2",Datos!$T:$T,$A$7,Datos!$B:$B,"7",Datos!$E:$E,"X67"))/$J$4</f>
        <v>0</v>
      </c>
      <c r="M48" s="6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09"/>
      <c r="AD48" s="990"/>
    </row>
    <row r="49" spans="1:35" ht="16.5" thickBot="1" x14ac:dyDescent="0.3">
      <c r="A49" s="108" t="s">
        <v>78</v>
      </c>
      <c r="B49" s="97"/>
      <c r="C49" s="97"/>
      <c r="D49" s="97"/>
      <c r="E49" s="97"/>
      <c r="F49" s="97"/>
      <c r="G49" s="97"/>
      <c r="H49" s="97"/>
      <c r="I49" s="97"/>
      <c r="J49" s="106">
        <f>(COUNTIFS(Datos!$AB:$AB,A49,Datos!$S:$S,"V1",Datos!$T:$T,$A$7,Datos!$B:$B,"6",Datos!$E:$E,"X67")+COUNTIFS(Datos!$AB:$AB,A49,Datos!$S:$S,"V2",Datos!$T:$T,$A$7,Datos!$B:$B,"6",Datos!$E:$E,"X67"))/$I$4</f>
        <v>0</v>
      </c>
      <c r="K49" s="106">
        <f>(COUNTIFS(Datos!$AB:$AB,A49,Datos!$S:$S,"V1",Datos!$T:$T,$A$7,Datos!$B:$B,"7",Datos!$E:$E,"X67")+COUNTIFS(Datos!$AB:$AB,A49,Datos!$S:$S,"V2",Datos!$T:$T,$A$7,Datos!$B:$B,"7",Datos!$E:$E,"X67"))/$J$4</f>
        <v>0</v>
      </c>
      <c r="N49" s="97"/>
      <c r="O49" s="97"/>
      <c r="P49" s="97"/>
      <c r="Q49" s="97"/>
      <c r="R49" s="97"/>
      <c r="S49" s="97"/>
      <c r="T49" s="97"/>
      <c r="U49" s="97"/>
      <c r="W49" s="97"/>
      <c r="X49" s="97"/>
      <c r="Y49" s="97"/>
      <c r="Z49" s="97"/>
      <c r="AA49" s="97"/>
      <c r="AB49" s="97"/>
      <c r="AC49" s="110"/>
      <c r="AD49" s="990"/>
    </row>
    <row r="50" spans="1:35" ht="16.5" thickBot="1" x14ac:dyDescent="0.3">
      <c r="A50" s="108" t="s">
        <v>77</v>
      </c>
      <c r="B50" s="97"/>
      <c r="C50" s="97"/>
      <c r="D50" s="97"/>
      <c r="E50" s="97"/>
      <c r="F50" s="97"/>
      <c r="G50" s="97"/>
      <c r="H50" s="97"/>
      <c r="I50" s="97"/>
      <c r="J50" s="106">
        <f>(COUNTIFS(Datos!$AB:$AB,A50,Datos!$S:$S,"V1",Datos!$T:$T,$A$7,Datos!$B:$B,"6",Datos!$E:$E,"X67")+COUNTIFS(Datos!$AB:$AB,A50,Datos!$S:$S,"V2",Datos!$T:$T,$A$7,Datos!$B:$B,"6",Datos!$E:$E,"X67"))/$I$4</f>
        <v>0</v>
      </c>
      <c r="K50" s="106">
        <f>(COUNTIFS(Datos!$AB:$AB,A50,Datos!$S:$S,"V1",Datos!$T:$T,$A$7,Datos!$B:$B,"7",Datos!$E:$E,"X67")+COUNTIFS(Datos!$AB:$AB,A50,Datos!$S:$S,"V2",Datos!$T:$T,$A$7,Datos!$B:$B,"7",Datos!$E:$E,"X67"))/$J$4</f>
        <v>0</v>
      </c>
      <c r="N50" s="97"/>
      <c r="O50" s="97"/>
      <c r="P50" s="97"/>
      <c r="Q50" s="97"/>
      <c r="R50" s="97"/>
      <c r="S50" s="97"/>
      <c r="T50" s="97"/>
      <c r="U50" s="97"/>
      <c r="W50" s="97"/>
      <c r="X50" s="97"/>
      <c r="Y50" s="97"/>
      <c r="Z50" s="97"/>
      <c r="AA50" s="97"/>
      <c r="AB50" s="97"/>
      <c r="AC50" s="110"/>
      <c r="AD50" s="990"/>
    </row>
    <row r="51" spans="1:35" ht="16.5" thickBot="1" x14ac:dyDescent="0.3">
      <c r="A51" s="108" t="s">
        <v>21</v>
      </c>
      <c r="B51" s="97"/>
      <c r="C51" s="97"/>
      <c r="D51" s="97"/>
      <c r="E51" s="97"/>
      <c r="F51" s="97"/>
      <c r="G51" s="97"/>
      <c r="H51" s="97"/>
      <c r="I51" s="97"/>
      <c r="J51" s="106">
        <f>(COUNTIFS(Datos!$AB:$AB,A51,Datos!$S:$S,"V1",Datos!$T:$T,$A$7,Datos!$B:$B,"6",Datos!$E:$E,"X67")+COUNTIFS(Datos!$AB:$AB,A51,Datos!$S:$S,"V2",Datos!$T:$T,$A$7,Datos!$B:$B,"6",Datos!$E:$E,"X67"))/$I$4</f>
        <v>0</v>
      </c>
      <c r="K51" s="106">
        <f>(COUNTIFS(Datos!$AB:$AB,A51,Datos!$S:$S,"V1",Datos!$T:$T,$A$7,Datos!$B:$B,"7",Datos!$E:$E,"X67")+COUNTIFS(Datos!$AB:$AB,A51,Datos!$S:$S,"V2",Datos!$T:$T,$A$7,Datos!$B:$B,"7",Datos!$E:$E,"X67"))/$J$4</f>
        <v>0</v>
      </c>
      <c r="N51" s="97"/>
      <c r="O51" s="97"/>
      <c r="P51" s="97"/>
      <c r="Q51" s="97"/>
      <c r="R51" s="97"/>
      <c r="S51" s="97"/>
      <c r="T51" s="97"/>
      <c r="U51" s="97"/>
      <c r="W51" s="97"/>
      <c r="X51" s="97"/>
      <c r="Y51" s="97"/>
      <c r="Z51" s="97"/>
      <c r="AA51" s="97"/>
      <c r="AB51" s="97"/>
      <c r="AC51" s="110"/>
      <c r="AD51" s="990"/>
    </row>
    <row r="52" spans="1:35" ht="16.5" thickBot="1" x14ac:dyDescent="0.3">
      <c r="A52" s="108" t="s">
        <v>74</v>
      </c>
      <c r="B52" s="97"/>
      <c r="C52" s="97"/>
      <c r="D52" s="97"/>
      <c r="E52" s="97"/>
      <c r="F52" s="97"/>
      <c r="G52" s="97"/>
      <c r="H52" s="97"/>
      <c r="I52" s="97"/>
      <c r="J52" s="106">
        <f>(COUNTIFS(Datos!$AB:$AB,A52,Datos!$S:$S,"V1",Datos!$T:$T,$A$7,Datos!$B:$B,"6",Datos!$E:$E,"X67")+COUNTIFS(Datos!$AB:$AB,A52,Datos!$S:$S,"V2",Datos!$T:$T,$A$7,Datos!$B:$B,"6",Datos!$E:$E,"X67"))/$I$4</f>
        <v>0</v>
      </c>
      <c r="K52" s="106">
        <f>(COUNTIFS(Datos!$AB:$AB,A52,Datos!$S:$S,"V1",Datos!$T:$T,$A$7,Datos!$B:$B,"7",Datos!$E:$E,"X67")+COUNTIFS(Datos!$AB:$AB,A52,Datos!$S:$S,"V2",Datos!$T:$T,$A$7,Datos!$B:$B,"7",Datos!$E:$E,"X67"))/$J$4</f>
        <v>0</v>
      </c>
      <c r="N52" s="97"/>
      <c r="O52" s="97"/>
      <c r="P52" s="97"/>
      <c r="Q52" s="97"/>
      <c r="R52" s="97"/>
      <c r="S52" s="97"/>
      <c r="T52" s="97"/>
      <c r="U52" s="97"/>
      <c r="W52" s="97"/>
      <c r="X52" s="97"/>
      <c r="Y52" s="97"/>
      <c r="Z52" s="97"/>
      <c r="AA52" s="97"/>
      <c r="AB52" s="97"/>
      <c r="AC52" s="110"/>
      <c r="AD52" s="990"/>
    </row>
    <row r="53" spans="1:35" ht="16.5" thickBot="1" x14ac:dyDescent="0.3">
      <c r="A53" s="111" t="s">
        <v>76</v>
      </c>
      <c r="B53" s="112"/>
      <c r="C53" s="112"/>
      <c r="D53" s="112"/>
      <c r="E53" s="112"/>
      <c r="F53" s="112"/>
      <c r="G53" s="112"/>
      <c r="H53" s="112"/>
      <c r="I53" s="112"/>
      <c r="J53" s="106">
        <f>(COUNTIFS(Datos!$AB:$AB,A53,Datos!$S:$S,"V1",Datos!$T:$T,$A$7,Datos!$B:$B,"6",Datos!$E:$E,"X67")+COUNTIFS(Datos!$AB:$AB,A53,Datos!$S:$S,"V2",Datos!$T:$T,$A$7,Datos!$B:$B,"6",Datos!$E:$E,"X67"))/$I$4</f>
        <v>0</v>
      </c>
      <c r="K53" s="106">
        <f>(COUNTIFS(Datos!$AB:$AB,A53,Datos!$S:$S,"V1",Datos!$T:$T,$A$7,Datos!$B:$B,"7",Datos!$E:$E,"X67")+COUNTIFS(Datos!$AB:$AB,A53,Datos!$S:$S,"V2",Datos!$T:$T,$A$7,Datos!$B:$B,"7",Datos!$E:$E,"X67"))/$J$4</f>
        <v>0</v>
      </c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3"/>
      <c r="AD53" s="990"/>
    </row>
    <row r="54" spans="1:35" ht="16.5" thickBot="1" x14ac:dyDescent="0.3">
      <c r="A54" s="104" t="s">
        <v>79</v>
      </c>
      <c r="B54" s="114"/>
      <c r="C54" s="114"/>
      <c r="D54" s="114"/>
      <c r="E54" s="114"/>
      <c r="F54" s="114"/>
      <c r="G54" s="114"/>
      <c r="H54" s="114"/>
      <c r="I54" s="114"/>
      <c r="J54" s="106">
        <f>(COUNTIFS(Datos!$AB:$AB,A54,Datos!$S:$S,"V1",Datos!$T:$T,$A$9,Datos!$B:$B,"6",Datos!$E:$E,"X67")+COUNTIFS(Datos!$AB:$AB,A54,Datos!$S:$S,"V2",Datos!$T:$T,$A$9,Datos!$B:$B,"6",Datos!$E:$E,"X67"))/$I$4</f>
        <v>0</v>
      </c>
      <c r="K54" s="106">
        <f>(COUNTIFS(Datos!$AB:$AB,A54,Datos!$S:$S,"V1",Datos!$T:$T,$A$7,Datos!$B:$B,"7",Datos!$E:$E,"X67")+COUNTIFS(Datos!$AB:$AB,A54,Datos!$S:$S,"V2",Datos!$T:$T,$A$7,Datos!$B:$B,"7",Datos!$E:$E,"X67"))/$J$4</f>
        <v>0</v>
      </c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5"/>
      <c r="AD54" s="990" t="s">
        <v>25</v>
      </c>
    </row>
    <row r="55" spans="1:35" ht="16.5" thickBot="1" x14ac:dyDescent="0.3">
      <c r="A55" s="108" t="s">
        <v>75</v>
      </c>
      <c r="B55" s="97"/>
      <c r="C55" s="97"/>
      <c r="D55" s="97"/>
      <c r="E55" s="97"/>
      <c r="F55" s="97"/>
      <c r="G55" s="97"/>
      <c r="H55" s="97"/>
      <c r="I55" s="97"/>
      <c r="J55" s="106">
        <f>(COUNTIFS(Datos!$AB:$AB,A55,Datos!$S:$S,"V1",Datos!$T:$T,$A$9,Datos!$B:$B,"6",Datos!$E:$E,"X67")+COUNTIFS(Datos!$AB:$AB,A55,Datos!$S:$S,"V2",Datos!$T:$T,$A$9,Datos!$B:$B,"6",Datos!$E:$E,"X67"))/$I$4</f>
        <v>0</v>
      </c>
      <c r="K55" s="106">
        <f>(COUNTIFS(Datos!$AB:$AB,A55,Datos!$S:$S,"V1",Datos!$T:$T,$A$7,Datos!$B:$B,"7",Datos!$E:$E,"X67")+COUNTIFS(Datos!$AB:$AB,A55,Datos!$S:$S,"V2",Datos!$T:$T,$A$7,Datos!$B:$B,"7",Datos!$E:$E,"X67"))/$J$4</f>
        <v>0</v>
      </c>
      <c r="N55" s="97"/>
      <c r="O55" s="97"/>
      <c r="P55" s="97"/>
      <c r="Q55" s="97"/>
      <c r="R55" s="97"/>
      <c r="S55" s="97"/>
      <c r="T55" s="97"/>
      <c r="U55" s="97"/>
      <c r="W55" s="97"/>
      <c r="X55" s="97"/>
      <c r="Y55" s="97"/>
      <c r="Z55" s="97"/>
      <c r="AA55" s="97"/>
      <c r="AB55" s="97"/>
      <c r="AC55" s="110"/>
      <c r="AD55" s="990"/>
    </row>
    <row r="56" spans="1:35" ht="16.5" thickBot="1" x14ac:dyDescent="0.3">
      <c r="A56" s="108" t="s">
        <v>29</v>
      </c>
      <c r="B56" s="97"/>
      <c r="C56" s="97"/>
      <c r="D56" s="97"/>
      <c r="E56" s="97"/>
      <c r="F56" s="97"/>
      <c r="G56" s="97"/>
      <c r="H56" s="97"/>
      <c r="I56" s="97"/>
      <c r="J56" s="106">
        <f>(COUNTIFS(Datos!$AB:$AB,A56,Datos!$S:$S,"V1",Datos!$T:$T,$A$9,Datos!$B:$B,"6",Datos!$E:$E,"X67")+COUNTIFS(Datos!$AB:$AB,A56,Datos!$S:$S,"V2",Datos!$T:$T,$A$9,Datos!$B:$B,"6",Datos!$E:$E,"X67"))/$I$4</f>
        <v>0</v>
      </c>
      <c r="K56" s="106">
        <f>(COUNTIFS(Datos!$AB:$AB,A56,Datos!$S:$S,"V1",Datos!$T:$T,$A$7,Datos!$B:$B,"7",Datos!$E:$E,"X67")+COUNTIFS(Datos!$AB:$AB,A56,Datos!$S:$S,"V2",Datos!$T:$T,$A$7,Datos!$B:$B,"7",Datos!$E:$E,"X67"))/$J$4</f>
        <v>0</v>
      </c>
      <c r="N56" s="97"/>
      <c r="O56" s="97"/>
      <c r="P56" s="97"/>
      <c r="Q56" s="97"/>
      <c r="R56" s="97"/>
      <c r="S56" s="97"/>
      <c r="T56" s="97"/>
      <c r="U56" s="97"/>
      <c r="W56" s="97"/>
      <c r="X56" s="97"/>
      <c r="Y56" s="97"/>
      <c r="Z56" s="97"/>
      <c r="AA56" s="97"/>
      <c r="AB56" s="97"/>
      <c r="AC56" s="110"/>
      <c r="AD56" s="990"/>
    </row>
    <row r="57" spans="1:35" ht="16.5" thickBot="1" x14ac:dyDescent="0.3">
      <c r="A57" s="108" t="s">
        <v>78</v>
      </c>
      <c r="B57" s="97"/>
      <c r="C57" s="97"/>
      <c r="D57" s="97"/>
      <c r="E57" s="97"/>
      <c r="F57" s="97"/>
      <c r="G57" s="97"/>
      <c r="H57" s="97"/>
      <c r="I57" s="97"/>
      <c r="J57" s="106">
        <f>(COUNTIFS(Datos!$AB:$AB,A57,Datos!$S:$S,"V1",Datos!$T:$T,$A$9,Datos!$B:$B,"6",Datos!$E:$E,"X67")+COUNTIFS(Datos!$AB:$AB,A57,Datos!$S:$S,"V2",Datos!$T:$T,$A$9,Datos!$B:$B,"6",Datos!$E:$E,"X67"))/$I$4</f>
        <v>0</v>
      </c>
      <c r="K57" s="106">
        <f>(COUNTIFS(Datos!$AB:$AB,A57,Datos!$S:$S,"V1",Datos!$T:$T,$A$7,Datos!$B:$B,"7",Datos!$E:$E,"X67")+COUNTIFS(Datos!$AB:$AB,A57,Datos!$S:$S,"V2",Datos!$T:$T,$A$7,Datos!$B:$B,"7",Datos!$E:$E,"X67"))/$J$4</f>
        <v>0</v>
      </c>
      <c r="N57" s="97"/>
      <c r="O57" s="97"/>
      <c r="P57" s="97"/>
      <c r="Q57" s="97"/>
      <c r="R57" s="97"/>
      <c r="S57" s="97"/>
      <c r="T57" s="97"/>
      <c r="U57" s="97"/>
      <c r="W57" s="97"/>
      <c r="X57" s="97"/>
      <c r="Y57" s="97"/>
      <c r="Z57" s="97"/>
      <c r="AA57" s="97"/>
      <c r="AB57" s="97"/>
      <c r="AC57" s="110"/>
      <c r="AD57" s="990"/>
    </row>
    <row r="58" spans="1:35" ht="16.5" thickBot="1" x14ac:dyDescent="0.3">
      <c r="A58" s="108" t="s">
        <v>77</v>
      </c>
      <c r="B58" s="97"/>
      <c r="C58" s="97"/>
      <c r="D58" s="97"/>
      <c r="E58" s="97"/>
      <c r="F58" s="97"/>
      <c r="G58" s="97"/>
      <c r="H58" s="97"/>
      <c r="I58" s="97"/>
      <c r="J58" s="106">
        <f>(COUNTIFS(Datos!$AB:$AB,A58,Datos!$S:$S,"V1",Datos!$T:$T,$A$9,Datos!$B:$B,"6",Datos!$E:$E,"X67")+COUNTIFS(Datos!$AB:$AB,A58,Datos!$S:$S,"V2",Datos!$T:$T,$A$9,Datos!$B:$B,"6",Datos!$E:$E,"X67"))/$I$4</f>
        <v>0</v>
      </c>
      <c r="K58" s="106">
        <f>(COUNTIFS(Datos!$AB:$AB,A58,Datos!$S:$S,"V1",Datos!$T:$T,$A$7,Datos!$B:$B,"7",Datos!$E:$E,"X67")+COUNTIFS(Datos!$AB:$AB,A58,Datos!$S:$S,"V2",Datos!$T:$T,$A$7,Datos!$B:$B,"7",Datos!$E:$E,"X67"))/$J$4</f>
        <v>0</v>
      </c>
      <c r="N58" s="97"/>
      <c r="O58" s="97"/>
      <c r="P58" s="97"/>
      <c r="Q58" s="97"/>
      <c r="R58" s="97"/>
      <c r="S58" s="97"/>
      <c r="T58" s="97"/>
      <c r="U58" s="97"/>
      <c r="W58" s="97"/>
      <c r="X58" s="97"/>
      <c r="Y58" s="97"/>
      <c r="Z58" s="97"/>
      <c r="AA58" s="97"/>
      <c r="AB58" s="97"/>
      <c r="AC58" s="110"/>
      <c r="AD58" s="990"/>
    </row>
    <row r="59" spans="1:35" ht="16.5" thickBot="1" x14ac:dyDescent="0.3">
      <c r="A59" s="108" t="s">
        <v>21</v>
      </c>
      <c r="B59" s="97"/>
      <c r="C59" s="97"/>
      <c r="D59" s="97"/>
      <c r="E59" s="97"/>
      <c r="F59" s="97"/>
      <c r="G59" s="97"/>
      <c r="H59" s="97"/>
      <c r="I59" s="97"/>
      <c r="J59" s="106">
        <f>(COUNTIFS(Datos!$AB:$AB,A59,Datos!$S:$S,"V1",Datos!$T:$T,$A$9,Datos!$B:$B,"6",Datos!$E:$E,"X67")+COUNTIFS(Datos!$AB:$AB,A59,Datos!$S:$S,"V2",Datos!$T:$T,$A$9,Datos!$B:$B,"6",Datos!$E:$E,"X67"))/$I$4</f>
        <v>0</v>
      </c>
      <c r="K59" s="106">
        <f>(COUNTIFS(Datos!$AB:$AB,A59,Datos!$S:$S,"V1",Datos!$T:$T,$A$7,Datos!$B:$B,"7",Datos!$E:$E,"X67")+COUNTIFS(Datos!$AB:$AB,A59,Datos!$S:$S,"V2",Datos!$T:$T,$A$7,Datos!$B:$B,"7",Datos!$E:$E,"X67"))/$J$4</f>
        <v>0</v>
      </c>
      <c r="N59" s="97"/>
      <c r="O59" s="97"/>
      <c r="P59" s="97"/>
      <c r="Q59" s="97"/>
      <c r="R59" s="97"/>
      <c r="S59" s="97"/>
      <c r="T59" s="97"/>
      <c r="U59" s="97"/>
      <c r="W59" s="97"/>
      <c r="X59" s="97"/>
      <c r="Y59" s="97"/>
      <c r="Z59" s="97"/>
      <c r="AA59" s="97"/>
      <c r="AB59" s="97"/>
      <c r="AC59" s="110"/>
      <c r="AD59" s="990"/>
    </row>
    <row r="60" spans="1:35" ht="16.5" thickBot="1" x14ac:dyDescent="0.3">
      <c r="A60" s="108" t="s">
        <v>74</v>
      </c>
      <c r="B60" s="97"/>
      <c r="C60" s="97"/>
      <c r="D60" s="97"/>
      <c r="E60" s="97"/>
      <c r="F60" s="97"/>
      <c r="G60" s="97"/>
      <c r="H60" s="97"/>
      <c r="I60" s="97"/>
      <c r="J60" s="106">
        <f>(COUNTIFS(Datos!$AB:$AB,A60,Datos!$S:$S,"V1",Datos!$T:$T,$A$9,Datos!$B:$B,"6",Datos!$E:$E,"X67")+COUNTIFS(Datos!$AB:$AB,A60,Datos!$S:$S,"V2",Datos!$T:$T,$A$9,Datos!$B:$B,"6",Datos!$E:$E,"X67"))/$I$4</f>
        <v>0</v>
      </c>
      <c r="K60" s="106">
        <f>(COUNTIFS(Datos!$AB:$AB,A60,Datos!$S:$S,"V1",Datos!$T:$T,$A$7,Datos!$B:$B,"7",Datos!$E:$E,"X67")+COUNTIFS(Datos!$AB:$AB,A60,Datos!$S:$S,"V2",Datos!$T:$T,$A$7,Datos!$B:$B,"7",Datos!$E:$E,"X67"))/$J$4</f>
        <v>0</v>
      </c>
      <c r="N60" s="97"/>
      <c r="O60" s="97"/>
      <c r="P60" s="97"/>
      <c r="Q60" s="97"/>
      <c r="R60" s="97"/>
      <c r="S60" s="97"/>
      <c r="T60" s="97"/>
      <c r="U60" s="97"/>
      <c r="W60" s="97"/>
      <c r="X60" s="97"/>
      <c r="Y60" s="97"/>
      <c r="Z60" s="97"/>
      <c r="AA60" s="97"/>
      <c r="AB60" s="97"/>
      <c r="AC60" s="110"/>
      <c r="AD60" s="990"/>
    </row>
    <row r="61" spans="1:35" ht="16.5" thickBot="1" x14ac:dyDescent="0.3">
      <c r="A61" s="111" t="s">
        <v>76</v>
      </c>
      <c r="B61" s="112"/>
      <c r="C61" s="112"/>
      <c r="D61" s="112"/>
      <c r="E61" s="112"/>
      <c r="F61" s="112"/>
      <c r="G61" s="112"/>
      <c r="H61" s="112"/>
      <c r="I61" s="112"/>
      <c r="J61" s="106">
        <f>(COUNTIFS(Datos!$AB:$AB,A61,Datos!$S:$S,"V1",Datos!$T:$T,$A$9,Datos!$B:$B,"6",Datos!$E:$E,"X67")+COUNTIFS(Datos!$AB:$AB,A61,Datos!$S:$S,"V2",Datos!$T:$T,$A$9,Datos!$B:$B,"6",Datos!$E:$E,"X67"))/$I$4</f>
        <v>0</v>
      </c>
      <c r="K61" s="106">
        <f>(COUNTIFS(Datos!$AB:$AB,A61,Datos!$S:$S,"V1",Datos!$T:$T,$A$7,Datos!$B:$B,"7",Datos!$E:$E,"X67")+COUNTIFS(Datos!$AB:$AB,A61,Datos!$S:$S,"V2",Datos!$T:$T,$A$7,Datos!$B:$B,"7",Datos!$E:$E,"X67"))/$J$4</f>
        <v>0</v>
      </c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3"/>
      <c r="AD61" s="990"/>
      <c r="AH61" s="93"/>
      <c r="AI61" s="94"/>
    </row>
    <row r="62" spans="1:35" ht="16.5" customHeight="1" thickBot="1" x14ac:dyDescent="0.3">
      <c r="A62" s="104" t="s">
        <v>79</v>
      </c>
      <c r="B62" s="114"/>
      <c r="C62" s="114"/>
      <c r="D62" s="114"/>
      <c r="E62" s="114"/>
      <c r="F62" s="114"/>
      <c r="G62" s="114"/>
      <c r="H62" s="114"/>
      <c r="I62" s="114"/>
      <c r="J62" s="106">
        <f>(COUNTIFS(Datos!$AB:$AB,A62,Datos!$S:$S,"V1",Datos!$T:$T,$A$8,Datos!$B:$B,"6",Datos!$E:$E,"X67")+COUNTIFS(Datos!$AB:$AB,A62,Datos!$S:$S,"V2",Datos!$T:$T,$A$8,Datos!$B:$B,"6",Datos!$E:$E,"X67"))/$I$4</f>
        <v>0</v>
      </c>
      <c r="K62" s="106">
        <f>(COUNTIFS(Datos!$AB:$AB,A62,Datos!$S:$S,"V1",Datos!$T:$T,$A$8,Datos!$B:$B,"7",Datos!$E:$E,"X67")+COUNTIFS(Datos!$AB:$AB,A62,Datos!$S:$S,"V2",Datos!$T:$T,$A$8,Datos!$B:$B,"7",Datos!$E:$E,"X67"))/$J$4</f>
        <v>0</v>
      </c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5"/>
      <c r="AD62" s="990" t="s">
        <v>26</v>
      </c>
      <c r="AH62" s="93"/>
      <c r="AI62" s="94"/>
    </row>
    <row r="63" spans="1:35" ht="16.5" thickBot="1" x14ac:dyDescent="0.3">
      <c r="A63" s="108" t="s">
        <v>75</v>
      </c>
      <c r="B63" s="97"/>
      <c r="C63" s="97"/>
      <c r="D63" s="97"/>
      <c r="E63" s="97"/>
      <c r="F63" s="97"/>
      <c r="G63" s="97"/>
      <c r="H63" s="97"/>
      <c r="I63" s="97"/>
      <c r="J63" s="106">
        <f>(COUNTIFS(Datos!$AB:$AB,A63,Datos!$S:$S,"V1",Datos!$T:$T,$A$8,Datos!$B:$B,"6",Datos!$E:$E,"X67")+COUNTIFS(Datos!$AB:$AB,A63,Datos!$S:$S,"V2",Datos!$T:$T,$A$8,Datos!$B:$B,"6",Datos!$E:$E,"X67"))/$I$4</f>
        <v>0</v>
      </c>
      <c r="K63" s="106">
        <f>(COUNTIFS(Datos!$AB:$AB,A63,Datos!$S:$S,"V1",Datos!$T:$T,$A$8,Datos!$B:$B,"7",Datos!$E:$E,"X67")+COUNTIFS(Datos!$AB:$AB,A63,Datos!$S:$S,"V2",Datos!$T:$T,$A$8,Datos!$B:$B,"7",Datos!$E:$E,"X67"))/$J$4</f>
        <v>0</v>
      </c>
      <c r="N63" s="97"/>
      <c r="O63" s="97"/>
      <c r="P63" s="97"/>
      <c r="Q63" s="97"/>
      <c r="R63" s="97"/>
      <c r="S63" s="97"/>
      <c r="T63" s="97"/>
      <c r="U63" s="97"/>
      <c r="W63" s="97"/>
      <c r="X63" s="97"/>
      <c r="Y63" s="97"/>
      <c r="Z63" s="97"/>
      <c r="AA63" s="97"/>
      <c r="AB63" s="97"/>
      <c r="AC63" s="110"/>
      <c r="AD63" s="990"/>
      <c r="AH63" s="93"/>
      <c r="AI63" s="94"/>
    </row>
    <row r="64" spans="1:35" ht="16.5" thickBot="1" x14ac:dyDescent="0.3">
      <c r="A64" s="108" t="s">
        <v>29</v>
      </c>
      <c r="B64" s="97"/>
      <c r="C64" s="97"/>
      <c r="D64" s="97"/>
      <c r="E64" s="97"/>
      <c r="F64" s="97"/>
      <c r="G64" s="97"/>
      <c r="H64" s="97"/>
      <c r="I64" s="97"/>
      <c r="J64" s="106">
        <f>(COUNTIFS(Datos!$AB:$AB,A64,Datos!$S:$S,"V1",Datos!$T:$T,$A$8,Datos!$B:$B,"6",Datos!$E:$E,"X67")+COUNTIFS(Datos!$AB:$AB,A64,Datos!$S:$S,"V2",Datos!$T:$T,$A$8,Datos!$B:$B,"6",Datos!$E:$E,"X67"))/$I$4</f>
        <v>0</v>
      </c>
      <c r="K64" s="106">
        <f>(COUNTIFS(Datos!$AB:$AB,A64,Datos!$S:$S,"V1",Datos!$T:$T,$A$8,Datos!$B:$B,"7",Datos!$E:$E,"X67")+COUNTIFS(Datos!$AB:$AB,A64,Datos!$S:$S,"V2",Datos!$T:$T,$A$8,Datos!$B:$B,"7",Datos!$E:$E,"X67"))/$J$4</f>
        <v>0</v>
      </c>
      <c r="N64" s="97"/>
      <c r="O64" s="97"/>
      <c r="P64" s="97"/>
      <c r="Q64" s="97"/>
      <c r="R64" s="97"/>
      <c r="S64" s="97"/>
      <c r="T64" s="97"/>
      <c r="U64" s="97"/>
      <c r="W64" s="97"/>
      <c r="X64" s="97"/>
      <c r="Y64" s="97"/>
      <c r="Z64" s="97"/>
      <c r="AA64" s="97"/>
      <c r="AB64" s="97"/>
      <c r="AC64" s="110"/>
      <c r="AD64" s="990"/>
      <c r="AE64" s="95"/>
      <c r="AH64" s="93"/>
      <c r="AI64" s="94"/>
    </row>
    <row r="65" spans="1:35" ht="16.5" thickBot="1" x14ac:dyDescent="0.3">
      <c r="A65" s="108" t="s">
        <v>78</v>
      </c>
      <c r="B65" s="97"/>
      <c r="C65" s="97"/>
      <c r="D65" s="97"/>
      <c r="E65" s="97"/>
      <c r="F65" s="97"/>
      <c r="G65" s="97"/>
      <c r="H65" s="97"/>
      <c r="I65" s="97"/>
      <c r="J65" s="106">
        <f>(COUNTIFS(Datos!$AB:$AB,A65,Datos!$S:$S,"V1",Datos!$T:$T,$A$8,Datos!$B:$B,"6",Datos!$E:$E,"X67")+COUNTIFS(Datos!$AB:$AB,A65,Datos!$S:$S,"V2",Datos!$T:$T,$A$8,Datos!$B:$B,"6",Datos!$E:$E,"X67"))/$I$4</f>
        <v>0</v>
      </c>
      <c r="K65" s="106">
        <f>(COUNTIFS(Datos!$AB:$AB,A65,Datos!$S:$S,"V1",Datos!$T:$T,$A$8,Datos!$B:$B,"7",Datos!$E:$E,"X67")+COUNTIFS(Datos!$AB:$AB,A65,Datos!$S:$S,"V2",Datos!$T:$T,$A$8,Datos!$B:$B,"7",Datos!$E:$E,"X67"))/$J$4</f>
        <v>0</v>
      </c>
      <c r="N65" s="97"/>
      <c r="O65" s="97"/>
      <c r="P65" s="97"/>
      <c r="Q65" s="97"/>
      <c r="R65" s="97"/>
      <c r="S65" s="97"/>
      <c r="T65" s="97"/>
      <c r="U65" s="97"/>
      <c r="W65" s="97"/>
      <c r="X65" s="97"/>
      <c r="Y65" s="97"/>
      <c r="Z65" s="97"/>
      <c r="AA65" s="97"/>
      <c r="AB65" s="97"/>
      <c r="AC65" s="110"/>
      <c r="AD65" s="990"/>
      <c r="AE65" s="95"/>
      <c r="AF65" s="96"/>
      <c r="AH65" s="93"/>
      <c r="AI65" s="94"/>
    </row>
    <row r="66" spans="1:35" ht="16.5" thickBot="1" x14ac:dyDescent="0.3">
      <c r="A66" s="108" t="s">
        <v>77</v>
      </c>
      <c r="B66" s="97"/>
      <c r="C66" s="97"/>
      <c r="D66" s="97"/>
      <c r="E66" s="97"/>
      <c r="F66" s="97"/>
      <c r="G66" s="97"/>
      <c r="H66" s="97"/>
      <c r="I66" s="98"/>
      <c r="J66" s="106">
        <f>(COUNTIFS(Datos!$AB:$AB,A66,Datos!$S:$S,"V1",Datos!$T:$T,$A$8,Datos!$B:$B,"6",Datos!$E:$E,"X67")+COUNTIFS(Datos!$AB:$AB,A66,Datos!$S:$S,"V2",Datos!$T:$T,$A$8,Datos!$B:$B,"6",Datos!$E:$E,"X67"))/$I$4</f>
        <v>0</v>
      </c>
      <c r="K66" s="106">
        <f>(COUNTIFS(Datos!$AB:$AB,A66,Datos!$S:$S,"V1",Datos!$T:$T,$A$8,Datos!$B:$B,"7",Datos!$E:$E,"X67")+COUNTIFS(Datos!$AB:$AB,A66,Datos!$S:$S,"V2",Datos!$T:$T,$A$8,Datos!$B:$B,"7",Datos!$E:$E,"X67"))/$J$4</f>
        <v>0</v>
      </c>
      <c r="N66" s="97"/>
      <c r="O66" s="97"/>
      <c r="P66" s="97"/>
      <c r="Q66" s="97"/>
      <c r="R66" s="97"/>
      <c r="S66" s="97"/>
      <c r="T66" s="97"/>
      <c r="U66" s="97"/>
      <c r="W66" s="97"/>
      <c r="X66" s="97"/>
      <c r="Y66" s="97"/>
      <c r="Z66" s="97"/>
      <c r="AA66" s="97"/>
      <c r="AB66" s="97"/>
      <c r="AC66" s="110"/>
      <c r="AD66" s="990"/>
      <c r="AE66" s="95"/>
      <c r="AH66" s="93"/>
      <c r="AI66" s="94"/>
    </row>
    <row r="67" spans="1:35" ht="16.5" thickBot="1" x14ac:dyDescent="0.3">
      <c r="A67" s="108" t="s">
        <v>21</v>
      </c>
      <c r="B67" s="97"/>
      <c r="C67" s="97"/>
      <c r="D67" s="97"/>
      <c r="E67" s="97"/>
      <c r="F67" s="97"/>
      <c r="G67" s="97"/>
      <c r="H67" s="97"/>
      <c r="I67" s="98"/>
      <c r="J67" s="106">
        <f>(COUNTIFS(Datos!$AB:$AB,A67,Datos!$S:$S,"V1",Datos!$T:$T,$A$8,Datos!$B:$B,"6",Datos!$E:$E,"X67")+COUNTIFS(Datos!$AB:$AB,A67,Datos!$S:$S,"V2",Datos!$T:$T,$A$8,Datos!$B:$B,"6",Datos!$E:$E,"X67"))/$I$4</f>
        <v>0</v>
      </c>
      <c r="K67" s="106">
        <f>(COUNTIFS(Datos!$AB:$AB,A67,Datos!$S:$S,"V1",Datos!$T:$T,$A$8,Datos!$B:$B,"7",Datos!$E:$E,"X67")+COUNTIFS(Datos!$AB:$AB,A67,Datos!$S:$S,"V2",Datos!$T:$T,$A$8,Datos!$B:$B,"7",Datos!$E:$E,"X67"))/$J$4</f>
        <v>0</v>
      </c>
      <c r="N67" s="97"/>
      <c r="O67" s="97"/>
      <c r="P67" s="97"/>
      <c r="Q67" s="97"/>
      <c r="R67" s="97"/>
      <c r="S67" s="97"/>
      <c r="T67" s="97"/>
      <c r="U67" s="97"/>
      <c r="W67" s="97"/>
      <c r="X67" s="97"/>
      <c r="Y67" s="97"/>
      <c r="Z67" s="97"/>
      <c r="AA67" s="97"/>
      <c r="AB67" s="97"/>
      <c r="AC67" s="110"/>
      <c r="AD67" s="990"/>
      <c r="AH67" s="93"/>
      <c r="AI67" s="94"/>
    </row>
    <row r="68" spans="1:35" ht="16.5" thickBot="1" x14ac:dyDescent="0.3">
      <c r="A68" s="108" t="s">
        <v>74</v>
      </c>
      <c r="B68" s="97"/>
      <c r="C68" s="97"/>
      <c r="D68" s="97"/>
      <c r="E68" s="97"/>
      <c r="F68" s="97"/>
      <c r="G68" s="97"/>
      <c r="H68" s="97"/>
      <c r="I68" s="98"/>
      <c r="J68" s="106">
        <f>(COUNTIFS(Datos!$AB:$AB,A68,Datos!$S:$S,"V1",Datos!$T:$T,$A$8,Datos!$B:$B,"6",Datos!$E:$E,"X67")+COUNTIFS(Datos!$AB:$AB,A68,Datos!$S:$S,"V2",Datos!$T:$T,$A$8,Datos!$B:$B,"6",Datos!$E:$E,"X67"))/$I$4</f>
        <v>0</v>
      </c>
      <c r="K68" s="106">
        <f>(COUNTIFS(Datos!$AB:$AB,A68,Datos!$S:$S,"V1",Datos!$T:$T,$A$8,Datos!$B:$B,"7",Datos!$E:$E,"X67")+COUNTIFS(Datos!$AB:$AB,A68,Datos!$S:$S,"V2",Datos!$T:$T,$A$8,Datos!$B:$B,"7",Datos!$E:$E,"X67"))/$J$4</f>
        <v>0</v>
      </c>
      <c r="N68" s="97"/>
      <c r="O68" s="97"/>
      <c r="P68" s="97"/>
      <c r="Q68" s="97"/>
      <c r="R68" s="97"/>
      <c r="S68" s="97"/>
      <c r="T68" s="97"/>
      <c r="U68" s="97"/>
      <c r="W68" s="97"/>
      <c r="X68" s="97"/>
      <c r="Y68" s="97"/>
      <c r="Z68" s="97"/>
      <c r="AA68" s="97"/>
      <c r="AB68" s="97"/>
      <c r="AC68" s="110"/>
      <c r="AD68" s="990"/>
      <c r="AH68" s="93"/>
      <c r="AI68" s="94"/>
    </row>
    <row r="69" spans="1:35" ht="16.5" thickBot="1" x14ac:dyDescent="0.3">
      <c r="A69" s="111" t="s">
        <v>76</v>
      </c>
      <c r="B69" s="112"/>
      <c r="C69" s="112"/>
      <c r="D69" s="112"/>
      <c r="E69" s="112"/>
      <c r="F69" s="112"/>
      <c r="G69" s="112"/>
      <c r="H69" s="112"/>
      <c r="I69" s="99"/>
      <c r="J69" s="106">
        <f>(COUNTIFS(Datos!$AB:$AB,A69,Datos!$S:$S,"V1",Datos!$T:$T,$A$8,Datos!$B:$B,"6",Datos!$E:$E,"X67")+COUNTIFS(Datos!$AB:$AB,A69,Datos!$S:$S,"V2",Datos!$T:$T,$A$8,Datos!$B:$B,"6",Datos!$E:$E,"X67"))/$I$4</f>
        <v>0</v>
      </c>
      <c r="K69" s="106">
        <f>(COUNTIFS(Datos!$AB:$AB,A69,Datos!$S:$S,"V1",Datos!$T:$T,$A$8,Datos!$B:$B,"7",Datos!$E:$E,"X67")+COUNTIFS(Datos!$AB:$AB,A69,Datos!$S:$S,"V2",Datos!$T:$T,$A$8,Datos!$B:$B,"7",Datos!$E:$E,"X67"))/$J$4</f>
        <v>0</v>
      </c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3"/>
      <c r="AD69" s="990"/>
    </row>
  </sheetData>
  <mergeCells count="3">
    <mergeCell ref="AD46:AD53"/>
    <mergeCell ref="AD54:AD61"/>
    <mergeCell ref="AD62:AD69"/>
  </mergeCells>
  <conditionalFormatting sqref="P6:P14 C6:N14 Q6:V6 V7 W6:AA7 V8:AA14">
    <cfRule type="expression" dxfId="5" priority="5">
      <formula>C6&lt;=$B6</formula>
    </cfRule>
    <cfRule type="expression" dxfId="4" priority="6">
      <formula>C6&gt;$B6</formula>
    </cfRule>
  </conditionalFormatting>
  <conditionalFormatting sqref="O6:O14">
    <cfRule type="expression" dxfId="3" priority="3">
      <formula>O6&lt;=$B6</formula>
    </cfRule>
    <cfRule type="expression" dxfId="2" priority="4">
      <formula>O6&gt;$B6</formula>
    </cfRule>
  </conditionalFormatting>
  <conditionalFormatting sqref="Q7:U14">
    <cfRule type="expression" dxfId="1" priority="1">
      <formula>Q7&lt;=$B7</formula>
    </cfRule>
    <cfRule type="expression" dxfId="0" priority="2">
      <formula>Q7&gt;$B7</formula>
    </cfRule>
  </conditionalFormatting>
  <pageMargins left="0.7" right="0.7" top="0.75" bottom="0.75" header="0.3" footer="0.3"/>
  <pageSetup orientation="portrait" r:id="rId1"/>
  <headerFooter>
    <oddFooter>&amp;R&amp;1#&amp;"Arial"&amp;10&amp;K000000Confidential C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6"/>
  <dimension ref="A1:L21"/>
  <sheetViews>
    <sheetView topLeftCell="A22" workbookViewId="0">
      <selection activeCell="C12" sqref="C12"/>
    </sheetView>
  </sheetViews>
  <sheetFormatPr baseColWidth="10" defaultRowHeight="15" x14ac:dyDescent="0.25"/>
  <cols>
    <col min="1" max="1" width="19.85546875" customWidth="1"/>
    <col min="2" max="2" width="22.42578125" bestFit="1" customWidth="1"/>
    <col min="3" max="3" width="14.7109375" customWidth="1"/>
    <col min="4" max="4" width="12.5703125" customWidth="1"/>
    <col min="5" max="5" width="12.5703125" bestFit="1" customWidth="1"/>
  </cols>
  <sheetData>
    <row r="1" spans="1:12" x14ac:dyDescent="0.25">
      <c r="A1" s="135" t="s">
        <v>16</v>
      </c>
      <c r="B1" s="138" t="s">
        <v>231</v>
      </c>
    </row>
    <row r="3" spans="1:12" x14ac:dyDescent="0.25">
      <c r="A3" s="135" t="s">
        <v>387</v>
      </c>
      <c r="B3" s="135" t="s">
        <v>105</v>
      </c>
      <c r="H3">
        <v>18</v>
      </c>
      <c r="I3">
        <v>33</v>
      </c>
    </row>
    <row r="4" spans="1:12" x14ac:dyDescent="0.25">
      <c r="A4" s="135" t="s">
        <v>103</v>
      </c>
      <c r="B4" s="138" t="s">
        <v>104</v>
      </c>
      <c r="H4" s="153">
        <v>1</v>
      </c>
      <c r="I4" s="153">
        <v>14</v>
      </c>
    </row>
    <row r="5" spans="1:12" x14ac:dyDescent="0.25">
      <c r="A5" s="136" t="s">
        <v>104</v>
      </c>
      <c r="B5" s="137"/>
      <c r="H5" s="153">
        <v>6</v>
      </c>
      <c r="I5" s="153">
        <v>9</v>
      </c>
    </row>
    <row r="6" spans="1:12" x14ac:dyDescent="0.25">
      <c r="H6" s="153">
        <v>26</v>
      </c>
      <c r="I6" s="153">
        <v>25</v>
      </c>
    </row>
    <row r="10" spans="1:12" x14ac:dyDescent="0.25">
      <c r="G10" t="s">
        <v>378</v>
      </c>
      <c r="H10" s="138" t="s">
        <v>379</v>
      </c>
      <c r="I10" s="138" t="s">
        <v>380</v>
      </c>
      <c r="J10" s="138" t="s">
        <v>381</v>
      </c>
      <c r="K10" s="138" t="s">
        <v>382</v>
      </c>
      <c r="L10" t="s">
        <v>383</v>
      </c>
    </row>
    <row r="11" spans="1:12" x14ac:dyDescent="0.25">
      <c r="F11" t="s">
        <v>384</v>
      </c>
      <c r="G11" s="154"/>
      <c r="H11" s="154">
        <f>+H6/$H$3</f>
        <v>1.4444444444444444</v>
      </c>
      <c r="I11" s="154">
        <f>+I6/$I$3</f>
        <v>0.75757575757575757</v>
      </c>
      <c r="J11" s="154"/>
      <c r="K11" s="154"/>
      <c r="L11" s="154"/>
    </row>
    <row r="12" spans="1:12" x14ac:dyDescent="0.25">
      <c r="F12" t="s">
        <v>385</v>
      </c>
      <c r="G12" s="154"/>
      <c r="H12" s="154">
        <f>+H4/$H$3</f>
        <v>5.5555555555555552E-2</v>
      </c>
      <c r="I12" s="154">
        <f>+I4/$I$3</f>
        <v>0.42424242424242425</v>
      </c>
      <c r="J12" s="154"/>
      <c r="K12" s="154"/>
      <c r="L12" s="154"/>
    </row>
    <row r="13" spans="1:12" x14ac:dyDescent="0.25">
      <c r="F13" t="s">
        <v>386</v>
      </c>
      <c r="G13" s="154"/>
      <c r="H13" s="154">
        <f>+H5/$H$3</f>
        <v>0.33333333333333331</v>
      </c>
      <c r="I13" s="154">
        <f>+I5/$I$3</f>
        <v>0.27272727272727271</v>
      </c>
      <c r="J13" s="154"/>
      <c r="K13" s="154"/>
      <c r="L13" s="154"/>
    </row>
    <row r="14" spans="1:12" x14ac:dyDescent="0.25">
      <c r="H14" s="154">
        <f>SUM(H11:H13)</f>
        <v>1.8333333333333333</v>
      </c>
      <c r="I14" s="154">
        <f>SUM(I11:I13)</f>
        <v>1.4545454545454546</v>
      </c>
    </row>
    <row r="15" spans="1:12" x14ac:dyDescent="0.25">
      <c r="F15" t="s">
        <v>388</v>
      </c>
      <c r="G15">
        <v>4</v>
      </c>
      <c r="H15">
        <v>4</v>
      </c>
      <c r="I15">
        <v>4</v>
      </c>
      <c r="J15">
        <v>4</v>
      </c>
      <c r="K15">
        <v>4</v>
      </c>
      <c r="L15">
        <v>4</v>
      </c>
    </row>
    <row r="17" spans="6:12" x14ac:dyDescent="0.25">
      <c r="F17" s="138" t="s">
        <v>384</v>
      </c>
      <c r="I17" s="155">
        <f>1/I3*1000</f>
        <v>30.303030303030305</v>
      </c>
    </row>
    <row r="18" spans="6:12" x14ac:dyDescent="0.25">
      <c r="F18" s="138" t="s">
        <v>385</v>
      </c>
    </row>
    <row r="19" spans="6:12" x14ac:dyDescent="0.25">
      <c r="F19" s="138" t="s">
        <v>386</v>
      </c>
      <c r="H19" s="155">
        <f>1/H3*1000</f>
        <v>55.55555555555555</v>
      </c>
      <c r="I19" s="155">
        <f>1/I3*1000</f>
        <v>30.303030303030305</v>
      </c>
    </row>
    <row r="20" spans="6:12" x14ac:dyDescent="0.25">
      <c r="H20" s="155">
        <f>SUM(H19)</f>
        <v>55.55555555555555</v>
      </c>
      <c r="I20" s="155">
        <f>SUM(I17:I19)</f>
        <v>60.606060606060609</v>
      </c>
    </row>
    <row r="21" spans="6:12" x14ac:dyDescent="0.25">
      <c r="F21" t="s">
        <v>388</v>
      </c>
      <c r="G21">
        <v>30</v>
      </c>
      <c r="H21" s="138">
        <v>30</v>
      </c>
      <c r="I21" s="138">
        <v>30</v>
      </c>
      <c r="J21" s="138">
        <v>30</v>
      </c>
      <c r="K21" s="138">
        <v>30</v>
      </c>
      <c r="L21" s="138">
        <v>30</v>
      </c>
    </row>
  </sheetData>
  <pageMargins left="0.7" right="0.7" top="0.75" bottom="0.75" header="0.3" footer="0.3"/>
  <pageSetup paperSize="9" orientation="portrait" r:id="rId2"/>
  <headerFooter>
    <oddFooter>&amp;R&amp;1#&amp;"Arial"&amp;10&amp;K000000Confidential C</oddFoot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56948C3D12390498F315AA838E5FFD9" ma:contentTypeVersion="12" ma:contentTypeDescription="Crear nuevo documento." ma:contentTypeScope="" ma:versionID="caa09b3ba51a292ea4dbb42fc916a5df">
  <xsd:schema xmlns:xsd="http://www.w3.org/2001/XMLSchema" xmlns:xs="http://www.w3.org/2001/XMLSchema" xmlns:p="http://schemas.microsoft.com/office/2006/metadata/properties" xmlns:ns2="b4065620-d6e7-4ff6-9c3a-3e59ba6b938d" xmlns:ns3="1df3c008-a79a-4bf6-85b9-ebe7e17cecea" targetNamespace="http://schemas.microsoft.com/office/2006/metadata/properties" ma:root="true" ma:fieldsID="cdef20aee11de5e0ceeec197698ad7b3" ns2:_="" ns3:_="">
    <xsd:import namespace="b4065620-d6e7-4ff6-9c3a-3e59ba6b938d"/>
    <xsd:import namespace="1df3c008-a79a-4bf6-85b9-ebe7e17cec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065620-d6e7-4ff6-9c3a-3e59ba6b9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f3c008-a79a-4bf6-85b9-ebe7e17cece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ADAC95E-3DAA-4E62-A74E-0DC06549E155}"/>
</file>

<file path=customXml/itemProps2.xml><?xml version="1.0" encoding="utf-8"?>
<ds:datastoreItem xmlns:ds="http://schemas.openxmlformats.org/officeDocument/2006/customXml" ds:itemID="{2F532BBC-E082-481F-9080-113DB2624B8C}"/>
</file>

<file path=customXml/itemProps3.xml><?xml version="1.0" encoding="utf-8"?>
<ds:datastoreItem xmlns:ds="http://schemas.openxmlformats.org/officeDocument/2006/customXml" ds:itemID="{B859A29D-46CC-4F0B-B70D-131E2794C35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27</vt:i4>
      </vt:variant>
      <vt:variant>
        <vt:lpstr>Rangos con nombre</vt:lpstr>
      </vt:variant>
      <vt:variant>
        <vt:i4>7</vt:i4>
      </vt:variant>
    </vt:vector>
  </HeadingPairs>
  <TitlesOfParts>
    <vt:vector size="34" baseType="lpstr">
      <vt:lpstr>Presentación</vt:lpstr>
      <vt:lpstr>Gráficos</vt:lpstr>
      <vt:lpstr>BOS SAVES</vt:lpstr>
      <vt:lpstr>PDCA IC</vt:lpstr>
      <vt:lpstr>BOS IC SEM</vt:lpstr>
      <vt:lpstr>Datos BOS</vt:lpstr>
      <vt:lpstr>IC</vt:lpstr>
      <vt:lpstr>Web</vt:lpstr>
      <vt:lpstr>GRAF. IC</vt:lpstr>
      <vt:lpstr>PRUEBA IC</vt:lpstr>
      <vt:lpstr>ICXOPERADOR</vt:lpstr>
      <vt:lpstr>CHECKMAN</vt:lpstr>
      <vt:lpstr>AUXILIAR</vt:lpstr>
      <vt:lpstr>GRAFICOS DPTOS</vt:lpstr>
      <vt:lpstr>FG</vt:lpstr>
      <vt:lpstr>Datos</vt:lpstr>
      <vt:lpstr>PDF</vt:lpstr>
      <vt:lpstr>Layout</vt:lpstr>
      <vt:lpstr>FSI V1 K%</vt:lpstr>
      <vt:lpstr>FSI V1+V2</vt:lpstr>
      <vt:lpstr>FSI XND V1 K%</vt:lpstr>
      <vt:lpstr>FSI XND V1+V2</vt:lpstr>
      <vt:lpstr>Perfo Calidad</vt:lpstr>
      <vt:lpstr>Gráficos Perfo</vt:lpstr>
      <vt:lpstr>FSI XMZ V1</vt:lpstr>
      <vt:lpstr>FSI XMZ V1+V2</vt:lpstr>
      <vt:lpstr>IC&amp;RC</vt:lpstr>
      <vt:lpstr>'BOS IC SEM'!Área_de_impresión</vt:lpstr>
      <vt:lpstr>'BOS SAVES'!Área_de_impresión</vt:lpstr>
      <vt:lpstr>Datos!Área_de_impresión</vt:lpstr>
      <vt:lpstr>'PDCA IC'!Área_de_impresión</vt:lpstr>
      <vt:lpstr>PDF!Área_de_impresión</vt:lpstr>
      <vt:lpstr>Presentación!Área_de_impresión</vt:lpstr>
      <vt:lpstr>Web!Área_de_impresión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 Mariano</dc:creator>
  <cp:lastModifiedBy>RUIZ Juan</cp:lastModifiedBy>
  <cp:lastPrinted>2019-12-06T12:51:13Z</cp:lastPrinted>
  <dcterms:created xsi:type="dcterms:W3CDTF">2006-09-16T00:00:00Z</dcterms:created>
  <dcterms:modified xsi:type="dcterms:W3CDTF">2020-03-09T21:47:48Z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nsitivity">
    <vt:lpwstr>Confidential C Accessible to everybody</vt:lpwstr>
  </property>
  <property fmtid="{D5CDD505-2E9C-101B-9397-08002B2CF9AE}" pid="3" name="_AdHocReviewCycleID">
    <vt:i4>1443427378</vt:i4>
  </property>
  <property fmtid="{D5CDD505-2E9C-101B-9397-08002B2CF9AE}" pid="4" name="_NewReviewCycle">
    <vt:lpwstr/>
  </property>
  <property fmtid="{D5CDD505-2E9C-101B-9397-08002B2CF9AE}" pid="5" name="_PreviousAdHocReviewCycleID">
    <vt:i4>1443427378</vt:i4>
  </property>
  <property fmtid="{D5CDD505-2E9C-101B-9397-08002B2CF9AE}" pid="6" name="_EmailSubject">
    <vt:lpwstr>Indicador SAVES 2019 XND</vt:lpwstr>
  </property>
  <property fmtid="{D5CDD505-2E9C-101B-9397-08002B2CF9AE}" pid="7" name="_AuthorEmail">
    <vt:lpwstr>samir.araya@renault.com</vt:lpwstr>
  </property>
  <property fmtid="{D5CDD505-2E9C-101B-9397-08002B2CF9AE}" pid="8" name="_AuthorEmailDisplayName">
    <vt:lpwstr>ARAYA Samir</vt:lpwstr>
  </property>
  <property fmtid="{D5CDD505-2E9C-101B-9397-08002B2CF9AE}" pid="9" name="_ReviewingToolsShownOnce">
    <vt:lpwstr/>
  </property>
  <property fmtid="{D5CDD505-2E9C-101B-9397-08002B2CF9AE}" pid="10" name="MSIP_Label_fd1c0902-ed92-4fed-896d-2e7725de02d4_Enabled">
    <vt:lpwstr>true</vt:lpwstr>
  </property>
  <property fmtid="{D5CDD505-2E9C-101B-9397-08002B2CF9AE}" pid="11" name="MSIP_Label_fd1c0902-ed92-4fed-896d-2e7725de02d4_SetDate">
    <vt:lpwstr>2019-09-12T13:13:22Z</vt:lpwstr>
  </property>
  <property fmtid="{D5CDD505-2E9C-101B-9397-08002B2CF9AE}" pid="12" name="MSIP_Label_fd1c0902-ed92-4fed-896d-2e7725de02d4_Method">
    <vt:lpwstr>Privileged</vt:lpwstr>
  </property>
  <property fmtid="{D5CDD505-2E9C-101B-9397-08002B2CF9AE}" pid="13" name="MSIP_Label_fd1c0902-ed92-4fed-896d-2e7725de02d4_Name">
    <vt:lpwstr>Anyone (not protected)</vt:lpwstr>
  </property>
  <property fmtid="{D5CDD505-2E9C-101B-9397-08002B2CF9AE}" pid="14" name="MSIP_Label_fd1c0902-ed92-4fed-896d-2e7725de02d4_SiteId">
    <vt:lpwstr>d6b0bbee-7cd9-4d60-bce6-4a67b543e2ae</vt:lpwstr>
  </property>
  <property fmtid="{D5CDD505-2E9C-101B-9397-08002B2CF9AE}" pid="15" name="MSIP_Label_fd1c0902-ed92-4fed-896d-2e7725de02d4_ActionId">
    <vt:lpwstr>e4b6d4d7-9fef-4018-a38b-0000959ac501</vt:lpwstr>
  </property>
  <property fmtid="{D5CDD505-2E9C-101B-9397-08002B2CF9AE}" pid="16" name="MSIP_Label_fd1c0902-ed92-4fed-896d-2e7725de02d4_ContentBits">
    <vt:lpwstr>2</vt:lpwstr>
  </property>
  <property fmtid="{D5CDD505-2E9C-101B-9397-08002B2CF9AE}" pid="17" name="ContentTypeId">
    <vt:lpwstr>0x010100F56948C3D12390498F315AA838E5FFD9</vt:lpwstr>
  </property>
</Properties>
</file>